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externalLinks/externalLink3.xml" ContentType="application/vnd.openxmlformats-officedocument.spreadsheetml.externalLink+xml"/>
  <Override PartName="/xl/calcChain.xml" ContentType="application/vnd.openxmlformats-officedocument.spreadsheetml.calcChain+xml"/>
  <Override PartName="/xl/externalLinks/externalLink2.xml" ContentType="application/vnd.openxmlformats-officedocument.spreadsheetml.externalLink+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405" windowWidth="20640" windowHeight="9675"/>
  </bookViews>
  <sheets>
    <sheet name="consolidaddo final RDC" sheetId="1" r:id="rId1"/>
  </sheets>
  <externalReferences>
    <externalReference r:id="rId2"/>
    <externalReference r:id="rId3"/>
    <externalReference r:id="rId4"/>
  </externalReferences>
  <definedNames>
    <definedName name="_xlnm._FilterDatabase" localSheetId="0" hidden="1">'consolidaddo final RDC'!$B$20:$L$14266</definedName>
    <definedName name="_xlnm.Print_Area" localSheetId="0">'consolidaddo final RDC'!$B$75:$L$5617</definedName>
  </definedNames>
  <calcPr calcId="145621"/>
</workbook>
</file>

<file path=xl/calcChain.xml><?xml version="1.0" encoding="utf-8"?>
<calcChain xmlns="http://schemas.openxmlformats.org/spreadsheetml/2006/main">
  <c r="H9508" i="1" l="1"/>
  <c r="H9511" i="1"/>
  <c r="H122" i="1" l="1"/>
  <c r="H128" i="1"/>
  <c r="H126" i="1"/>
  <c r="H11654" i="1" l="1"/>
  <c r="I4620" i="1" l="1"/>
  <c r="H4620" i="1"/>
  <c r="I4618" i="1"/>
  <c r="H4618" i="1"/>
  <c r="I4617" i="1"/>
  <c r="H4617" i="1"/>
  <c r="I4614" i="1"/>
  <c r="H4614" i="1"/>
  <c r="I4613" i="1"/>
  <c r="H4613" i="1"/>
  <c r="I4612" i="1"/>
  <c r="H4612" i="1"/>
  <c r="I4610" i="1"/>
  <c r="H4610" i="1"/>
  <c r="I4608" i="1"/>
  <c r="H4608" i="1"/>
  <c r="I4599" i="1"/>
  <c r="I4592" i="1"/>
  <c r="H4592" i="1" s="1"/>
  <c r="I4588" i="1"/>
  <c r="H4588" i="1"/>
  <c r="I4583" i="1"/>
  <c r="H4583" i="1" s="1"/>
  <c r="I4582" i="1"/>
  <c r="H4582" i="1" s="1"/>
  <c r="I4575" i="1"/>
  <c r="H4575" i="1" s="1"/>
  <c r="I4571" i="1"/>
  <c r="H4571" i="1"/>
  <c r="I4560" i="1"/>
  <c r="H4560" i="1"/>
  <c r="I4559" i="1"/>
  <c r="H4559" i="1"/>
  <c r="I4558" i="1"/>
  <c r="H4558" i="1"/>
  <c r="I4484" i="1"/>
  <c r="I4482" i="1"/>
  <c r="I4478" i="1"/>
  <c r="H4463" i="1"/>
  <c r="I4459" i="1"/>
  <c r="I4433" i="1"/>
  <c r="I4432" i="1"/>
  <c r="I4431" i="1"/>
  <c r="I4430" i="1"/>
  <c r="I4423" i="1"/>
  <c r="I4422" i="1"/>
  <c r="I4421" i="1"/>
  <c r="H4389" i="1"/>
  <c r="I4388" i="1"/>
  <c r="I4387" i="1"/>
  <c r="I4386" i="1"/>
  <c r="I4384" i="1"/>
  <c r="I4345" i="1"/>
  <c r="I4328" i="1"/>
  <c r="I4308" i="1"/>
  <c r="I4306" i="1"/>
  <c r="I4285" i="1"/>
  <c r="I4284" i="1"/>
  <c r="I4283" i="1"/>
  <c r="I4282" i="1"/>
  <c r="I4281" i="1"/>
  <c r="I4268" i="1"/>
  <c r="I4267" i="1"/>
  <c r="I4259" i="1"/>
  <c r="I4255" i="1"/>
  <c r="I4254" i="1"/>
  <c r="I4252" i="1"/>
  <c r="I4242" i="1"/>
  <c r="I4226" i="1"/>
  <c r="H4225" i="1"/>
  <c r="I4166" i="1"/>
  <c r="I4165" i="1"/>
  <c r="I4157" i="1"/>
  <c r="I4154" i="1"/>
  <c r="I4143" i="1"/>
  <c r="I4138" i="1"/>
  <c r="I4120" i="1"/>
  <c r="I4113" i="1"/>
  <c r="I4108" i="1"/>
  <c r="I4102" i="1"/>
  <c r="I4096" i="1"/>
  <c r="I4094" i="1"/>
  <c r="I4091" i="1"/>
  <c r="I4088" i="1"/>
  <c r="I4082" i="1"/>
  <c r="I4079" i="1"/>
  <c r="H4060" i="1"/>
  <c r="I4057" i="1"/>
  <c r="H4056" i="1"/>
  <c r="I4054" i="1"/>
  <c r="H4051" i="1"/>
  <c r="H4050" i="1"/>
  <c r="H4049" i="1"/>
  <c r="H4047" i="1"/>
  <c r="I4042" i="1"/>
  <c r="I4041" i="1"/>
  <c r="I4032" i="1"/>
  <c r="I4024" i="1"/>
  <c r="I4023" i="1"/>
  <c r="I4010" i="1"/>
  <c r="I4009" i="1"/>
  <c r="I3994" i="1"/>
  <c r="I3977" i="1"/>
  <c r="I3976" i="1"/>
  <c r="I3975" i="1"/>
  <c r="I3958" i="1"/>
  <c r="I3950" i="1"/>
  <c r="I3949" i="1"/>
  <c r="I3940" i="1"/>
  <c r="I3937" i="1"/>
  <c r="I3936" i="1"/>
  <c r="I3926" i="1"/>
  <c r="I3921" i="1"/>
  <c r="I3901" i="1"/>
  <c r="H3900" i="1"/>
  <c r="I3890" i="1"/>
  <c r="I3878" i="1"/>
  <c r="I3861" i="1"/>
  <c r="I3834" i="1"/>
  <c r="I3823" i="1"/>
  <c r="I3793" i="1"/>
  <c r="I3760" i="1"/>
  <c r="I3752" i="1"/>
  <c r="H3750" i="1"/>
  <c r="I3749" i="1"/>
  <c r="I3748" i="1"/>
  <c r="H3748" i="1" s="1"/>
  <c r="I3744" i="1"/>
  <c r="I3735" i="1"/>
  <c r="H3731" i="1"/>
  <c r="I3729" i="1"/>
  <c r="I3728" i="1"/>
  <c r="H3727" i="1"/>
  <c r="I3723" i="1"/>
  <c r="I3722" i="1"/>
  <c r="H3718" i="1"/>
  <c r="I3717" i="1"/>
  <c r="H3700" i="1"/>
  <c r="I3699" i="1"/>
  <c r="H3699" i="1" s="1"/>
  <c r="H3698" i="1"/>
  <c r="I3687" i="1"/>
  <c r="I3679" i="1"/>
  <c r="I3657" i="1"/>
  <c r="I3624" i="1"/>
  <c r="H3623" i="1"/>
  <c r="I3622" i="1"/>
  <c r="H3620" i="1"/>
  <c r="H3618" i="1"/>
  <c r="I3611" i="1"/>
  <c r="I3610" i="1"/>
  <c r="I3609" i="1"/>
  <c r="I3608" i="1"/>
  <c r="H3529" i="1"/>
  <c r="H3527" i="1"/>
  <c r="H3525" i="1"/>
  <c r="I3522" i="1"/>
  <c r="I3520" i="1"/>
  <c r="H3515" i="1"/>
  <c r="I3514" i="1"/>
  <c r="H3512" i="1"/>
  <c r="I3509" i="1"/>
  <c r="H3475" i="1"/>
  <c r="H3466" i="1"/>
  <c r="I3465" i="1"/>
  <c r="I3464" i="1"/>
  <c r="I3463" i="1"/>
  <c r="I3462" i="1"/>
  <c r="I3461" i="1"/>
  <c r="I3460" i="1"/>
  <c r="I3459" i="1"/>
  <c r="I3458" i="1"/>
  <c r="I3457" i="1"/>
  <c r="I3456" i="1"/>
  <c r="I3455" i="1"/>
  <c r="I3454" i="1"/>
  <c r="I3453" i="1"/>
  <c r="I3452" i="1"/>
  <c r="I3448" i="1"/>
  <c r="I3444" i="1"/>
  <c r="I3443" i="1"/>
  <c r="I3438" i="1"/>
  <c r="I3437" i="1"/>
  <c r="I3381" i="1"/>
  <c r="H3381" i="1" s="1"/>
  <c r="I3379" i="1"/>
  <c r="I3374" i="1"/>
  <c r="H3374" i="1"/>
  <c r="I3373" i="1"/>
  <c r="H3373" i="1"/>
  <c r="I3372" i="1"/>
  <c r="H3372" i="1"/>
  <c r="I3358" i="1"/>
  <c r="I3341" i="1"/>
  <c r="H3341" i="1" s="1"/>
  <c r="H3339" i="1"/>
  <c r="H4667" i="1" l="1"/>
  <c r="I14246" i="1"/>
  <c r="H14246" i="1"/>
  <c r="I14245" i="1"/>
  <c r="H14245" i="1"/>
  <c r="I14244" i="1"/>
  <c r="H14244" i="1"/>
  <c r="I14243" i="1"/>
  <c r="H14243" i="1"/>
  <c r="I14242" i="1"/>
  <c r="H14242" i="1"/>
  <c r="H14241" i="1"/>
  <c r="I14241" i="1" s="1"/>
  <c r="I14240" i="1"/>
  <c r="H14240" i="1"/>
  <c r="I14239" i="1"/>
  <c r="H14239" i="1"/>
  <c r="I14238" i="1"/>
  <c r="H14238" i="1"/>
  <c r="I14237" i="1"/>
  <c r="H14237" i="1"/>
  <c r="I12610" i="1"/>
  <c r="H12610" i="1"/>
  <c r="I12609" i="1"/>
  <c r="H12609" i="1"/>
  <c r="I12608" i="1"/>
  <c r="H12608" i="1"/>
  <c r="I12607" i="1"/>
  <c r="H12607" i="1"/>
  <c r="I12606" i="1"/>
  <c r="H12606" i="1"/>
  <c r="I12605" i="1"/>
  <c r="H12605" i="1"/>
  <c r="I12604" i="1"/>
  <c r="H12604" i="1"/>
  <c r="I12603" i="1"/>
  <c r="H12603" i="1"/>
  <c r="I12602" i="1"/>
  <c r="H12602" i="1"/>
  <c r="I12601" i="1"/>
  <c r="H12601" i="1"/>
  <c r="I12600" i="1"/>
  <c r="H12600" i="1"/>
  <c r="I12599" i="1"/>
  <c r="H12599" i="1"/>
  <c r="I12598" i="1"/>
  <c r="H12598" i="1"/>
  <c r="I12597" i="1"/>
  <c r="H12597" i="1"/>
  <c r="I12596" i="1"/>
  <c r="H12596" i="1"/>
  <c r="I12595" i="1"/>
  <c r="H12595" i="1"/>
  <c r="I12594" i="1"/>
  <c r="H12594" i="1"/>
  <c r="I12593" i="1"/>
  <c r="H12593" i="1"/>
  <c r="I12592" i="1"/>
  <c r="H12592" i="1"/>
  <c r="I12591" i="1"/>
  <c r="H12591" i="1"/>
  <c r="I12590" i="1"/>
  <c r="H12590" i="1"/>
  <c r="I12589" i="1"/>
  <c r="H12589" i="1"/>
  <c r="I12588" i="1"/>
  <c r="H12588" i="1"/>
  <c r="I12587" i="1"/>
  <c r="H12587" i="1"/>
  <c r="I12586" i="1"/>
  <c r="H12586" i="1"/>
  <c r="I12585" i="1"/>
  <c r="H12585" i="1"/>
  <c r="I12584" i="1"/>
  <c r="H12584" i="1"/>
  <c r="I12583" i="1"/>
  <c r="H12583" i="1"/>
  <c r="I12582" i="1"/>
  <c r="H12582" i="1"/>
  <c r="I12581" i="1"/>
  <c r="H12581" i="1"/>
  <c r="I12580" i="1"/>
  <c r="H12580" i="1"/>
  <c r="I12579" i="1"/>
  <c r="H12579" i="1"/>
  <c r="I12578" i="1"/>
  <c r="H12578" i="1"/>
  <c r="I12577" i="1"/>
  <c r="H12577" i="1"/>
  <c r="I12576" i="1"/>
  <c r="H12576" i="1"/>
  <c r="H14266" i="1" l="1"/>
  <c r="H12574" i="1"/>
  <c r="B12123" i="1"/>
  <c r="B12120" i="1"/>
  <c r="B12119" i="1"/>
  <c r="B12118" i="1"/>
  <c r="B12117" i="1"/>
  <c r="B12116" i="1"/>
  <c r="B12115" i="1"/>
  <c r="B12114" i="1"/>
  <c r="B12113" i="1"/>
  <c r="B12112" i="1"/>
  <c r="B12111" i="1"/>
  <c r="B12110" i="1"/>
  <c r="B12109" i="1"/>
  <c r="B12108" i="1"/>
  <c r="B12107" i="1"/>
  <c r="B12106" i="1"/>
  <c r="B12105" i="1"/>
  <c r="B12104" i="1"/>
  <c r="B12103" i="1"/>
  <c r="B12102" i="1"/>
  <c r="B12101" i="1"/>
  <c r="B12100" i="1"/>
  <c r="B12099" i="1"/>
  <c r="B12098" i="1"/>
  <c r="B12097" i="1"/>
  <c r="B12096" i="1"/>
  <c r="B12095" i="1"/>
  <c r="B12088" i="1"/>
  <c r="B12075" i="1"/>
  <c r="B12074" i="1"/>
  <c r="B12073" i="1"/>
  <c r="B12072" i="1"/>
  <c r="B12071" i="1"/>
  <c r="B12070" i="1"/>
  <c r="B12069" i="1"/>
  <c r="B12027" i="1"/>
  <c r="B12026" i="1"/>
  <c r="B12025" i="1"/>
  <c r="B12024" i="1"/>
  <c r="B12023" i="1"/>
  <c r="B12022" i="1"/>
  <c r="B12021" i="1"/>
  <c r="B12020" i="1"/>
  <c r="B12019" i="1"/>
  <c r="B12018" i="1"/>
  <c r="B12017" i="1"/>
  <c r="B12016" i="1"/>
  <c r="B12015" i="1"/>
  <c r="B12014" i="1"/>
  <c r="B12013" i="1"/>
  <c r="B12012" i="1"/>
  <c r="B12011" i="1"/>
  <c r="B12010" i="1"/>
  <c r="B12009" i="1"/>
  <c r="B12008" i="1"/>
  <c r="B12007" i="1"/>
  <c r="B12006" i="1"/>
  <c r="B12005" i="1"/>
  <c r="B12004" i="1"/>
  <c r="B12003" i="1"/>
  <c r="B12002" i="1"/>
  <c r="B12001" i="1"/>
  <c r="B12000" i="1"/>
  <c r="B11999" i="1"/>
  <c r="B11998" i="1"/>
  <c r="B11997" i="1"/>
  <c r="B11996" i="1"/>
  <c r="B11995" i="1"/>
  <c r="B11994" i="1"/>
  <c r="B11993" i="1"/>
  <c r="B11992" i="1"/>
  <c r="B11991" i="1"/>
  <c r="B11990" i="1"/>
  <c r="B11989" i="1"/>
  <c r="B11988" i="1"/>
  <c r="B11987" i="1"/>
  <c r="B11986" i="1"/>
  <c r="B11985" i="1"/>
  <c r="B11984" i="1"/>
  <c r="B11983" i="1"/>
  <c r="B11982" i="1"/>
  <c r="B11981" i="1"/>
  <c r="B11980" i="1"/>
  <c r="B11979" i="1"/>
  <c r="B11978" i="1"/>
  <c r="B11977" i="1"/>
  <c r="B11976" i="1"/>
  <c r="B11975" i="1"/>
  <c r="B11974" i="1"/>
  <c r="B11973" i="1"/>
  <c r="B11972" i="1"/>
  <c r="B11971" i="1"/>
  <c r="B11970" i="1"/>
  <c r="B11969" i="1"/>
  <c r="B11968" i="1"/>
  <c r="B11967" i="1"/>
  <c r="B11966" i="1"/>
  <c r="B11965" i="1"/>
  <c r="B11964" i="1"/>
  <c r="B11963" i="1"/>
  <c r="B11962" i="1"/>
  <c r="B11961" i="1"/>
  <c r="B11960" i="1"/>
  <c r="B11959" i="1"/>
  <c r="B11958" i="1"/>
  <c r="B11957" i="1"/>
  <c r="B11956" i="1"/>
  <c r="B11955" i="1"/>
  <c r="B11954" i="1"/>
  <c r="B11953" i="1"/>
  <c r="B11952" i="1"/>
  <c r="B11951" i="1"/>
  <c r="B11950" i="1"/>
  <c r="B11949" i="1"/>
  <c r="B11948" i="1"/>
  <c r="B11947" i="1"/>
  <c r="B11946" i="1"/>
  <c r="B11945" i="1"/>
  <c r="B11944" i="1"/>
  <c r="B11943" i="1"/>
  <c r="B11942" i="1"/>
  <c r="B11941" i="1"/>
  <c r="B11940" i="1"/>
  <c r="B11939" i="1"/>
  <c r="B11938" i="1"/>
  <c r="B11937" i="1"/>
  <c r="B11936" i="1"/>
  <c r="B11935" i="1"/>
  <c r="B11934" i="1"/>
  <c r="B11933" i="1"/>
  <c r="B11932" i="1"/>
  <c r="B11931" i="1"/>
  <c r="B11930" i="1"/>
  <c r="B11929" i="1"/>
  <c r="B11928" i="1"/>
  <c r="B11927" i="1"/>
  <c r="B11926" i="1"/>
  <c r="B11925" i="1"/>
  <c r="B11924" i="1"/>
  <c r="B11923" i="1"/>
  <c r="B11922" i="1"/>
  <c r="B11921" i="1"/>
  <c r="B11920" i="1"/>
  <c r="B11919" i="1"/>
  <c r="B11918" i="1"/>
  <c r="B11917" i="1"/>
  <c r="B11916" i="1"/>
  <c r="B11915" i="1"/>
  <c r="B11914" i="1"/>
  <c r="B11913" i="1"/>
  <c r="B11912" i="1"/>
  <c r="B11911" i="1"/>
  <c r="B11910" i="1"/>
  <c r="B11909" i="1"/>
  <c r="B11908" i="1"/>
  <c r="B11907" i="1"/>
  <c r="B11906" i="1"/>
  <c r="B11905" i="1"/>
  <c r="B11904" i="1"/>
  <c r="B11903" i="1"/>
  <c r="B11902" i="1"/>
  <c r="B11901" i="1"/>
  <c r="B11900" i="1"/>
  <c r="B11899" i="1"/>
  <c r="B11898" i="1"/>
  <c r="B11897" i="1"/>
  <c r="B11896" i="1"/>
  <c r="B11895" i="1"/>
  <c r="B11894" i="1"/>
  <c r="B11893" i="1"/>
  <c r="B11892" i="1"/>
  <c r="B11891" i="1"/>
  <c r="B11890" i="1"/>
  <c r="B11889" i="1"/>
  <c r="B11888" i="1"/>
  <c r="B11887" i="1"/>
  <c r="B11886" i="1"/>
  <c r="B11885" i="1"/>
  <c r="B11884" i="1"/>
  <c r="B11883" i="1"/>
  <c r="B11882" i="1"/>
  <c r="B11881" i="1"/>
  <c r="B11880" i="1"/>
  <c r="B11879" i="1"/>
  <c r="B11878" i="1"/>
  <c r="B11877" i="1"/>
  <c r="B11876" i="1"/>
  <c r="B11875" i="1"/>
  <c r="B11874" i="1"/>
  <c r="B11873" i="1"/>
  <c r="B11872" i="1"/>
  <c r="B11871" i="1"/>
  <c r="B11870" i="1"/>
  <c r="B11869" i="1"/>
  <c r="B11868" i="1"/>
  <c r="B11867" i="1"/>
  <c r="B11866" i="1"/>
  <c r="B11865" i="1"/>
  <c r="B11864" i="1"/>
  <c r="B11863" i="1"/>
  <c r="B11862" i="1"/>
  <c r="B11861" i="1"/>
  <c r="B11860" i="1"/>
  <c r="B11859" i="1"/>
  <c r="B11858" i="1"/>
  <c r="B11857" i="1"/>
  <c r="B11856" i="1"/>
  <c r="B11855" i="1"/>
  <c r="B11854" i="1"/>
  <c r="B11853" i="1"/>
  <c r="B11852" i="1"/>
  <c r="B11851" i="1"/>
  <c r="B11850" i="1"/>
  <c r="B11849" i="1"/>
  <c r="B11848" i="1"/>
  <c r="B11847" i="1"/>
  <c r="B11846" i="1"/>
  <c r="B11845" i="1"/>
  <c r="B11844" i="1"/>
  <c r="B11843" i="1"/>
  <c r="B11842" i="1"/>
  <c r="B11841" i="1"/>
  <c r="B11840" i="1"/>
  <c r="B11839" i="1"/>
  <c r="B11838" i="1"/>
  <c r="B11837" i="1"/>
  <c r="B11836" i="1"/>
  <c r="B11835" i="1"/>
  <c r="B11834" i="1"/>
  <c r="B11833" i="1"/>
  <c r="B11832" i="1"/>
  <c r="B11820" i="1"/>
  <c r="B11819" i="1"/>
  <c r="B11817" i="1"/>
  <c r="B11758" i="1"/>
  <c r="B11757" i="1"/>
  <c r="B11756" i="1"/>
  <c r="B11755" i="1"/>
  <c r="B11754" i="1"/>
  <c r="I7997" i="1" l="1"/>
  <c r="I7996" i="1"/>
  <c r="I7995" i="1"/>
  <c r="H10279" i="1" l="1"/>
  <c r="H6754" i="1" l="1"/>
  <c r="H4746" i="1" l="1"/>
  <c r="I7994" i="1" l="1"/>
  <c r="I7993" i="1"/>
  <c r="I7992" i="1"/>
  <c r="I7991" i="1"/>
  <c r="I7990" i="1"/>
  <c r="I7989" i="1"/>
  <c r="I7988" i="1"/>
  <c r="I7987" i="1"/>
  <c r="I7986" i="1"/>
  <c r="I7985" i="1"/>
  <c r="I7984" i="1"/>
  <c r="I7983" i="1"/>
  <c r="I7982" i="1"/>
  <c r="I7981" i="1"/>
  <c r="I7980" i="1"/>
  <c r="I7979" i="1"/>
  <c r="I7978" i="1"/>
  <c r="I7977" i="1"/>
  <c r="I7976" i="1"/>
  <c r="I7975" i="1"/>
  <c r="I7974" i="1"/>
  <c r="I7973" i="1"/>
  <c r="I7972" i="1"/>
  <c r="I7971" i="1"/>
  <c r="I7970" i="1"/>
  <c r="I7969" i="1"/>
  <c r="I7968" i="1"/>
  <c r="I7967" i="1"/>
  <c r="I7966" i="1"/>
  <c r="I7965" i="1"/>
  <c r="I7964" i="1"/>
  <c r="I7963" i="1"/>
  <c r="I7962" i="1"/>
  <c r="I7961" i="1"/>
  <c r="I7960" i="1"/>
  <c r="I7959" i="1"/>
  <c r="I7958" i="1"/>
  <c r="I7957" i="1"/>
  <c r="I7956" i="1"/>
  <c r="I7955" i="1"/>
  <c r="I7954" i="1"/>
  <c r="I7953" i="1"/>
  <c r="I7952" i="1"/>
  <c r="I7951" i="1"/>
  <c r="I7950" i="1"/>
  <c r="I7949" i="1"/>
  <c r="I7948" i="1"/>
  <c r="I7947" i="1"/>
  <c r="I7946" i="1"/>
  <c r="I7945" i="1"/>
  <c r="I7944" i="1"/>
  <c r="I7943" i="1"/>
  <c r="I7942" i="1"/>
  <c r="I7941" i="1"/>
  <c r="I7940" i="1"/>
  <c r="I7939" i="1"/>
  <c r="I7938" i="1"/>
  <c r="I7937" i="1"/>
  <c r="I7936" i="1"/>
  <c r="I7935" i="1"/>
  <c r="I7934" i="1"/>
  <c r="I7933" i="1"/>
  <c r="I7932" i="1"/>
  <c r="I7931" i="1"/>
  <c r="I7930" i="1"/>
  <c r="I7929" i="1"/>
  <c r="I7928" i="1"/>
  <c r="I7927" i="1"/>
  <c r="I7926" i="1"/>
  <c r="I7925" i="1"/>
  <c r="I7924" i="1"/>
  <c r="I7923" i="1"/>
  <c r="I7922" i="1"/>
  <c r="I7921" i="1"/>
  <c r="I7920" i="1"/>
  <c r="I7918" i="1"/>
  <c r="I7917" i="1"/>
  <c r="I7916" i="1"/>
  <c r="I7915" i="1"/>
  <c r="I7914" i="1"/>
  <c r="I7913" i="1"/>
  <c r="I7912" i="1"/>
  <c r="I7911" i="1"/>
  <c r="I7910" i="1"/>
  <c r="I7909" i="1"/>
  <c r="I7908" i="1"/>
  <c r="I7907" i="1"/>
  <c r="I7906" i="1"/>
  <c r="I7905" i="1"/>
  <c r="I7904" i="1"/>
  <c r="I7903" i="1"/>
  <c r="I7902" i="1"/>
  <c r="I7901" i="1"/>
  <c r="I7900" i="1"/>
  <c r="I7899" i="1"/>
  <c r="I7898" i="1"/>
  <c r="I7897" i="1"/>
  <c r="I7896" i="1"/>
  <c r="I7895" i="1"/>
  <c r="I7894" i="1"/>
  <c r="I7893" i="1"/>
  <c r="I7892" i="1"/>
  <c r="I7891" i="1"/>
  <c r="I7890" i="1"/>
  <c r="I7889" i="1"/>
  <c r="I7888" i="1"/>
  <c r="I7887" i="1"/>
  <c r="I7886" i="1"/>
  <c r="I7885" i="1"/>
  <c r="I7884" i="1"/>
  <c r="I7883" i="1"/>
  <c r="I7882" i="1"/>
  <c r="I7881" i="1"/>
  <c r="I7880" i="1"/>
  <c r="I7879" i="1"/>
  <c r="I7878" i="1"/>
  <c r="I7877" i="1"/>
  <c r="I7876" i="1"/>
  <c r="I7875" i="1"/>
  <c r="I7874" i="1"/>
  <c r="I7873" i="1"/>
  <c r="I7872" i="1"/>
  <c r="I7871" i="1"/>
  <c r="I7870" i="1"/>
  <c r="I7869" i="1"/>
  <c r="I7868" i="1"/>
  <c r="I7867" i="1"/>
  <c r="I7866" i="1"/>
  <c r="I7865" i="1"/>
  <c r="I7864" i="1"/>
  <c r="I7863" i="1"/>
  <c r="I7862" i="1"/>
  <c r="I7861" i="1"/>
  <c r="I7860" i="1"/>
  <c r="I7859" i="1"/>
  <c r="I7858" i="1"/>
  <c r="I7857" i="1"/>
  <c r="I7856" i="1"/>
  <c r="I7855" i="1"/>
  <c r="I7854" i="1"/>
  <c r="I7853" i="1"/>
  <c r="I7852" i="1"/>
  <c r="I7851" i="1"/>
  <c r="I7850" i="1"/>
  <c r="I7849" i="1"/>
  <c r="I7848" i="1"/>
  <c r="I7847" i="1"/>
  <c r="I7846" i="1"/>
  <c r="I7845" i="1"/>
  <c r="I7844" i="1"/>
  <c r="I7843" i="1"/>
  <c r="I7842" i="1"/>
  <c r="I7841" i="1"/>
  <c r="I7840" i="1"/>
  <c r="I7839" i="1"/>
  <c r="I7838" i="1"/>
  <c r="I7837" i="1"/>
  <c r="I7836" i="1"/>
  <c r="I7835" i="1"/>
  <c r="I7834" i="1"/>
  <c r="I7833" i="1"/>
  <c r="I7832" i="1"/>
  <c r="I7831" i="1"/>
  <c r="I7830" i="1"/>
  <c r="I7829" i="1"/>
  <c r="I7828" i="1"/>
  <c r="I7827" i="1"/>
  <c r="I7826" i="1"/>
  <c r="I7825" i="1"/>
  <c r="I7824" i="1"/>
  <c r="I7823" i="1"/>
  <c r="I7822" i="1"/>
  <c r="I7821" i="1"/>
  <c r="I7820" i="1"/>
  <c r="I7819" i="1"/>
  <c r="I7818" i="1"/>
  <c r="I7817" i="1"/>
  <c r="I7816" i="1"/>
  <c r="I7815" i="1"/>
  <c r="I7814" i="1"/>
  <c r="I7813" i="1"/>
  <c r="I7812" i="1"/>
  <c r="I7811" i="1"/>
  <c r="I7810" i="1"/>
  <c r="I7809" i="1"/>
  <c r="I7808" i="1"/>
  <c r="I7807" i="1"/>
  <c r="I7806" i="1"/>
  <c r="I7805" i="1"/>
  <c r="I7804" i="1"/>
  <c r="I7803" i="1"/>
  <c r="I7802" i="1"/>
  <c r="I7801" i="1"/>
  <c r="I7800" i="1"/>
  <c r="I7799" i="1"/>
  <c r="I7798" i="1"/>
  <c r="I7797" i="1"/>
  <c r="I7796" i="1"/>
  <c r="I7795" i="1"/>
  <c r="I7794" i="1"/>
  <c r="I7793" i="1"/>
  <c r="I7792" i="1"/>
  <c r="I7791" i="1"/>
  <c r="I7790" i="1"/>
  <c r="I7789" i="1"/>
  <c r="I7788" i="1"/>
  <c r="I7787" i="1"/>
  <c r="I7786" i="1"/>
  <c r="I7785" i="1"/>
  <c r="I7784" i="1"/>
  <c r="I7783" i="1"/>
  <c r="I7782" i="1"/>
  <c r="I7781" i="1"/>
  <c r="I7780" i="1"/>
  <c r="I7779" i="1"/>
  <c r="I7778" i="1"/>
  <c r="I7777" i="1"/>
  <c r="I7776" i="1"/>
  <c r="I7775" i="1"/>
  <c r="I7774" i="1"/>
  <c r="I7773" i="1"/>
  <c r="I7772" i="1"/>
  <c r="I7771" i="1"/>
  <c r="I7770" i="1"/>
  <c r="I7769" i="1"/>
  <c r="I7768" i="1"/>
  <c r="I7767" i="1"/>
  <c r="I7766" i="1"/>
  <c r="I7765" i="1"/>
  <c r="I7764" i="1"/>
  <c r="I7763" i="1"/>
  <c r="I7762" i="1"/>
  <c r="I7761" i="1"/>
  <c r="I7760" i="1"/>
  <c r="I7759" i="1"/>
  <c r="I7758" i="1"/>
  <c r="I7757" i="1"/>
  <c r="I7756" i="1"/>
  <c r="I7755" i="1"/>
  <c r="I7754" i="1"/>
  <c r="I7753" i="1"/>
  <c r="I7752" i="1"/>
  <c r="I7751" i="1"/>
  <c r="I7750" i="1"/>
  <c r="I7749" i="1"/>
  <c r="I7748" i="1"/>
  <c r="I7747" i="1"/>
  <c r="I7746" i="1"/>
  <c r="I7745" i="1"/>
  <c r="I7744" i="1"/>
  <c r="I7743" i="1"/>
  <c r="I7742" i="1"/>
  <c r="I7741" i="1"/>
  <c r="I7740" i="1"/>
  <c r="I7739" i="1"/>
  <c r="I7738" i="1"/>
  <c r="I7737" i="1"/>
  <c r="I7736" i="1"/>
  <c r="I7735" i="1"/>
  <c r="I7734" i="1"/>
  <c r="I7733" i="1"/>
  <c r="I7732" i="1"/>
  <c r="I7731" i="1"/>
  <c r="I7730" i="1"/>
  <c r="I7729" i="1"/>
  <c r="I7728" i="1"/>
  <c r="I7727" i="1"/>
  <c r="I7726" i="1"/>
  <c r="I7725" i="1"/>
  <c r="I7724" i="1"/>
  <c r="I7723" i="1"/>
  <c r="I7722" i="1"/>
  <c r="I7721" i="1"/>
  <c r="I7720" i="1"/>
  <c r="I7719" i="1"/>
  <c r="I7718" i="1"/>
  <c r="I7717" i="1"/>
  <c r="I7716" i="1"/>
  <c r="I7715" i="1"/>
  <c r="I7714" i="1"/>
  <c r="I7713" i="1"/>
  <c r="I7712" i="1"/>
  <c r="I7711" i="1"/>
  <c r="I7710" i="1"/>
  <c r="I7709" i="1"/>
  <c r="I7708" i="1"/>
  <c r="I7707" i="1"/>
  <c r="I7706" i="1"/>
  <c r="I7705" i="1"/>
  <c r="I7704" i="1"/>
  <c r="I7703" i="1"/>
  <c r="I7702" i="1"/>
  <c r="I7701" i="1"/>
  <c r="I7700" i="1"/>
  <c r="I7699" i="1"/>
  <c r="I7698" i="1"/>
  <c r="I7697" i="1"/>
  <c r="I7696" i="1"/>
  <c r="I7695" i="1"/>
  <c r="I7694" i="1"/>
  <c r="I7693" i="1"/>
  <c r="I7692" i="1"/>
  <c r="I7691" i="1"/>
  <c r="I7690" i="1"/>
  <c r="I7689" i="1"/>
  <c r="I7688" i="1"/>
  <c r="I7687" i="1"/>
  <c r="I7686" i="1"/>
  <c r="I7685" i="1"/>
  <c r="I7684" i="1"/>
  <c r="I7683" i="1"/>
  <c r="I7682" i="1"/>
  <c r="I7681" i="1"/>
  <c r="I7680" i="1"/>
  <c r="I7679" i="1"/>
  <c r="I7678" i="1"/>
  <c r="I7677" i="1"/>
  <c r="I7676" i="1"/>
  <c r="I7675" i="1"/>
  <c r="I7674" i="1"/>
  <c r="I7673" i="1"/>
  <c r="I7672" i="1"/>
  <c r="I7671" i="1"/>
  <c r="I7670" i="1"/>
  <c r="I7669" i="1"/>
  <c r="I7668" i="1"/>
  <c r="I7667" i="1"/>
  <c r="I7666" i="1"/>
  <c r="I7665" i="1"/>
  <c r="I7664" i="1"/>
  <c r="I7663" i="1"/>
  <c r="I7662" i="1"/>
  <c r="I7661" i="1"/>
  <c r="I7660" i="1"/>
  <c r="I7659" i="1"/>
  <c r="I7658" i="1"/>
  <c r="I7657" i="1"/>
  <c r="I7656" i="1"/>
  <c r="I7655" i="1"/>
  <c r="I7654" i="1"/>
  <c r="I7653" i="1"/>
  <c r="I7652" i="1"/>
  <c r="I7651" i="1"/>
  <c r="I7650" i="1"/>
  <c r="I7649" i="1"/>
  <c r="I7648" i="1"/>
  <c r="I7647" i="1"/>
  <c r="I7646" i="1"/>
  <c r="I7645" i="1"/>
  <c r="I7644" i="1"/>
  <c r="I7643" i="1"/>
  <c r="I7642" i="1"/>
  <c r="I7641" i="1"/>
  <c r="I7640" i="1"/>
  <c r="I7639" i="1"/>
  <c r="I7638" i="1"/>
  <c r="I7637" i="1"/>
  <c r="I7636" i="1"/>
  <c r="I7635" i="1"/>
  <c r="I7634" i="1"/>
  <c r="I7633" i="1"/>
  <c r="I7632" i="1"/>
  <c r="I7631" i="1"/>
  <c r="I7630" i="1"/>
  <c r="I7629" i="1"/>
  <c r="I7628" i="1"/>
  <c r="I7627" i="1"/>
  <c r="I7626" i="1"/>
  <c r="I7625" i="1"/>
  <c r="I7624" i="1"/>
  <c r="I7623" i="1"/>
  <c r="I7622" i="1"/>
  <c r="I7621" i="1"/>
  <c r="I7620" i="1"/>
  <c r="I7619" i="1"/>
  <c r="I7618" i="1"/>
  <c r="I7617" i="1"/>
  <c r="I7616" i="1"/>
  <c r="I7615" i="1"/>
  <c r="I7614" i="1"/>
  <c r="I7613" i="1"/>
  <c r="I7612" i="1"/>
  <c r="I7611" i="1"/>
  <c r="I7610" i="1"/>
  <c r="I7609" i="1"/>
  <c r="I7608" i="1"/>
  <c r="I7607" i="1"/>
  <c r="I7606" i="1"/>
  <c r="I7605" i="1"/>
  <c r="I7604" i="1"/>
  <c r="I7603" i="1"/>
  <c r="I7602" i="1"/>
  <c r="I7601" i="1"/>
  <c r="I7600" i="1"/>
  <c r="I7599" i="1"/>
  <c r="I7598" i="1"/>
  <c r="I7597" i="1"/>
  <c r="I7596" i="1"/>
  <c r="I7595" i="1"/>
  <c r="I7594" i="1"/>
  <c r="I7593" i="1"/>
  <c r="I7592" i="1"/>
  <c r="I7591" i="1"/>
  <c r="I7590" i="1"/>
  <c r="I7589" i="1"/>
  <c r="I7588" i="1"/>
  <c r="I7587" i="1"/>
  <c r="I7586" i="1"/>
  <c r="I7585" i="1"/>
  <c r="I7584" i="1"/>
  <c r="I7583" i="1"/>
  <c r="I7582" i="1"/>
  <c r="I7581" i="1"/>
  <c r="I7580" i="1"/>
  <c r="I7579" i="1"/>
  <c r="I7578" i="1"/>
  <c r="I7577" i="1"/>
  <c r="I7576" i="1"/>
  <c r="I7575" i="1"/>
  <c r="I7574" i="1"/>
  <c r="I7573" i="1"/>
  <c r="I7572" i="1"/>
  <c r="I7571" i="1"/>
  <c r="I7570" i="1"/>
  <c r="I7569" i="1"/>
  <c r="I7568" i="1"/>
  <c r="I7567" i="1"/>
  <c r="I7566" i="1"/>
  <c r="I7565" i="1"/>
  <c r="I7564" i="1"/>
  <c r="I7563" i="1"/>
  <c r="I7562" i="1"/>
  <c r="I7561" i="1"/>
  <c r="I7560" i="1"/>
  <c r="I7559" i="1"/>
  <c r="I7558" i="1"/>
  <c r="I7557" i="1"/>
  <c r="I7556" i="1"/>
  <c r="I7555" i="1"/>
  <c r="I7554" i="1"/>
  <c r="I7553" i="1"/>
  <c r="I7552" i="1"/>
  <c r="I7551" i="1"/>
  <c r="I7550" i="1"/>
  <c r="I7549" i="1"/>
  <c r="I7548" i="1"/>
  <c r="I7547" i="1"/>
  <c r="I7546" i="1"/>
  <c r="I7545" i="1"/>
  <c r="I7544" i="1"/>
  <c r="I7543" i="1"/>
  <c r="I7542" i="1"/>
  <c r="I7541" i="1"/>
  <c r="I7540" i="1"/>
  <c r="I7539" i="1"/>
  <c r="I7538" i="1"/>
  <c r="I7537" i="1"/>
  <c r="I7536" i="1"/>
  <c r="I7535" i="1"/>
  <c r="I7534" i="1"/>
  <c r="I7533" i="1"/>
  <c r="I7532" i="1"/>
  <c r="I7531" i="1"/>
  <c r="I7530" i="1"/>
  <c r="I7529" i="1"/>
  <c r="I7528" i="1"/>
  <c r="I7527" i="1"/>
  <c r="I7526" i="1"/>
  <c r="I7525" i="1"/>
  <c r="I7524" i="1"/>
  <c r="I7523" i="1"/>
  <c r="I7522" i="1"/>
  <c r="I7521" i="1"/>
  <c r="I7520" i="1"/>
  <c r="I7519" i="1"/>
  <c r="I7518" i="1"/>
  <c r="I7517" i="1"/>
  <c r="I7516" i="1"/>
  <c r="I7515" i="1"/>
  <c r="I7514" i="1"/>
  <c r="I7513" i="1"/>
  <c r="I7512" i="1"/>
  <c r="I7511" i="1"/>
  <c r="I7510" i="1"/>
  <c r="I7509" i="1"/>
  <c r="I7508" i="1"/>
  <c r="I7507" i="1"/>
  <c r="I7506" i="1"/>
  <c r="I7505" i="1"/>
  <c r="I7504" i="1"/>
  <c r="I7503" i="1"/>
  <c r="I7502" i="1"/>
  <c r="I7501" i="1"/>
  <c r="I7500" i="1"/>
  <c r="I7499" i="1"/>
  <c r="I7498" i="1"/>
  <c r="I7497" i="1"/>
  <c r="I7496" i="1"/>
  <c r="I7495" i="1"/>
  <c r="I7494" i="1"/>
  <c r="I7493" i="1"/>
  <c r="I7492" i="1"/>
  <c r="I7491" i="1"/>
  <c r="I7490" i="1"/>
  <c r="I7489" i="1"/>
  <c r="I7488" i="1"/>
  <c r="I7487" i="1"/>
  <c r="I7486" i="1"/>
  <c r="I7485" i="1"/>
  <c r="I7484" i="1"/>
  <c r="I7483" i="1"/>
  <c r="I7482" i="1"/>
  <c r="I7481" i="1"/>
  <c r="I7480" i="1"/>
  <c r="I7479" i="1"/>
  <c r="I7478" i="1"/>
  <c r="I7477" i="1"/>
  <c r="I7476" i="1"/>
  <c r="I7475" i="1"/>
  <c r="I7474" i="1"/>
  <c r="I7473" i="1"/>
  <c r="I7472" i="1"/>
  <c r="I7471" i="1"/>
  <c r="I7470" i="1"/>
  <c r="I7469" i="1"/>
  <c r="I7468" i="1"/>
  <c r="I7467" i="1"/>
  <c r="I7466" i="1"/>
  <c r="I7465" i="1"/>
  <c r="I7464" i="1"/>
  <c r="I7463" i="1"/>
  <c r="I7462" i="1"/>
  <c r="I7461" i="1"/>
  <c r="I7460" i="1"/>
  <c r="I7459" i="1"/>
  <c r="I7458" i="1"/>
  <c r="I7457" i="1"/>
  <c r="I7456" i="1"/>
  <c r="I7455" i="1"/>
  <c r="I7454" i="1"/>
  <c r="I7453" i="1"/>
  <c r="I7452" i="1"/>
  <c r="I7451" i="1"/>
  <c r="I7450" i="1"/>
  <c r="I7449" i="1"/>
  <c r="I7448" i="1"/>
  <c r="I7447" i="1"/>
  <c r="I7446" i="1"/>
  <c r="I7445" i="1"/>
  <c r="I7444" i="1"/>
  <c r="I7443" i="1"/>
  <c r="I7442" i="1"/>
  <c r="I7441" i="1"/>
  <c r="I7440" i="1"/>
  <c r="I7439" i="1"/>
  <c r="I7438" i="1"/>
  <c r="I7437" i="1"/>
  <c r="I7436" i="1"/>
  <c r="I7435" i="1"/>
  <c r="I7434" i="1"/>
  <c r="I7433" i="1"/>
  <c r="I7432" i="1"/>
  <c r="I7431" i="1"/>
  <c r="I7430" i="1"/>
  <c r="I7429" i="1"/>
  <c r="I7428" i="1"/>
  <c r="I7427" i="1"/>
  <c r="I7426" i="1"/>
  <c r="I7425" i="1"/>
  <c r="I7424" i="1"/>
  <c r="I7423" i="1"/>
  <c r="I7422" i="1"/>
  <c r="I7421" i="1"/>
  <c r="I7420" i="1"/>
  <c r="I7419" i="1"/>
  <c r="I7418" i="1"/>
  <c r="I7417" i="1"/>
  <c r="I7416" i="1"/>
  <c r="I7415" i="1"/>
  <c r="I7414" i="1"/>
  <c r="I7413" i="1"/>
  <c r="I7412" i="1"/>
  <c r="I7411" i="1"/>
  <c r="I7410" i="1"/>
  <c r="I7409" i="1"/>
  <c r="I7408" i="1"/>
  <c r="I7407" i="1"/>
  <c r="I7406" i="1"/>
  <c r="I7405" i="1"/>
  <c r="I7404" i="1"/>
  <c r="I7403" i="1"/>
  <c r="I7402" i="1"/>
  <c r="I7401" i="1"/>
  <c r="I7400" i="1"/>
  <c r="I7399" i="1"/>
  <c r="I7398" i="1"/>
  <c r="I7397" i="1"/>
  <c r="I7396" i="1"/>
  <c r="I7395" i="1"/>
  <c r="I7394" i="1"/>
  <c r="I7393" i="1"/>
  <c r="I7392" i="1"/>
  <c r="I7391" i="1"/>
  <c r="I7390" i="1"/>
  <c r="I7389" i="1"/>
  <c r="I7388" i="1"/>
  <c r="I7387" i="1"/>
  <c r="I7386" i="1"/>
  <c r="I7385" i="1"/>
  <c r="I7384" i="1"/>
  <c r="I7383" i="1"/>
  <c r="I7382" i="1"/>
  <c r="I7381" i="1"/>
  <c r="I7380" i="1"/>
  <c r="I7379" i="1"/>
  <c r="I7378" i="1"/>
  <c r="I7377" i="1"/>
  <c r="I7376" i="1"/>
  <c r="I7375" i="1"/>
  <c r="I7374" i="1"/>
  <c r="I7373" i="1"/>
  <c r="I7372" i="1"/>
  <c r="I7371" i="1"/>
  <c r="I7370" i="1"/>
  <c r="I7369" i="1"/>
  <c r="I7368" i="1"/>
  <c r="I7367" i="1"/>
  <c r="I7366" i="1"/>
  <c r="I7365" i="1"/>
  <c r="I7364" i="1"/>
  <c r="I7363" i="1"/>
  <c r="I7362" i="1"/>
  <c r="I7361" i="1"/>
  <c r="I7360" i="1"/>
  <c r="I7359" i="1"/>
  <c r="I7358" i="1"/>
  <c r="I7357" i="1"/>
  <c r="I7356" i="1"/>
  <c r="I7355" i="1"/>
  <c r="I7354" i="1"/>
  <c r="I7353" i="1"/>
  <c r="I7352" i="1"/>
  <c r="I7351" i="1"/>
  <c r="I7350" i="1"/>
  <c r="I7349" i="1"/>
  <c r="I7348" i="1"/>
  <c r="I7347" i="1"/>
  <c r="I7346" i="1"/>
  <c r="I7345" i="1"/>
  <c r="I7344" i="1"/>
  <c r="I7343" i="1"/>
  <c r="I7342" i="1"/>
  <c r="I7341" i="1"/>
  <c r="I7340" i="1"/>
  <c r="I7339" i="1"/>
  <c r="I7338" i="1"/>
  <c r="I7337" i="1"/>
  <c r="I7336" i="1"/>
  <c r="I7335" i="1"/>
  <c r="I7334" i="1"/>
  <c r="I7333" i="1"/>
  <c r="I7332" i="1"/>
  <c r="I7331" i="1"/>
  <c r="I7330" i="1"/>
  <c r="I7329" i="1"/>
  <c r="I7328" i="1"/>
  <c r="I7327" i="1"/>
  <c r="I7326" i="1"/>
  <c r="I7325" i="1"/>
  <c r="I7324" i="1"/>
  <c r="I7323" i="1"/>
  <c r="I7322" i="1"/>
  <c r="I7321" i="1"/>
  <c r="I7320" i="1"/>
  <c r="I7319" i="1"/>
  <c r="I7318" i="1"/>
  <c r="I7317" i="1"/>
  <c r="I7316" i="1"/>
  <c r="I7315" i="1"/>
  <c r="I7314" i="1"/>
  <c r="I7313" i="1"/>
  <c r="I7312" i="1"/>
  <c r="I7311" i="1"/>
  <c r="I7310" i="1"/>
  <c r="I7309" i="1"/>
  <c r="I7308" i="1"/>
  <c r="I7307" i="1"/>
  <c r="I7306" i="1"/>
  <c r="I7305" i="1"/>
  <c r="I7304" i="1"/>
  <c r="I7303" i="1"/>
  <c r="I7302" i="1"/>
  <c r="I7301" i="1"/>
  <c r="I7300" i="1"/>
  <c r="I7299" i="1"/>
  <c r="I7298" i="1"/>
  <c r="I7297" i="1"/>
  <c r="I7296" i="1"/>
  <c r="I7295" i="1"/>
  <c r="I7294" i="1"/>
  <c r="I7293" i="1"/>
  <c r="I7292" i="1"/>
  <c r="I7291" i="1"/>
  <c r="I7290" i="1"/>
  <c r="I7289" i="1"/>
  <c r="I7288" i="1"/>
  <c r="I7287" i="1"/>
  <c r="I7286" i="1"/>
  <c r="I7285" i="1"/>
  <c r="I7284" i="1"/>
  <c r="I7283" i="1"/>
  <c r="I7282" i="1"/>
  <c r="I7281" i="1"/>
  <c r="I7280" i="1"/>
  <c r="I7279" i="1"/>
  <c r="I7278" i="1"/>
  <c r="I7277" i="1"/>
  <c r="I7276" i="1"/>
  <c r="I7275" i="1"/>
  <c r="I7274" i="1"/>
  <c r="I7273" i="1"/>
  <c r="I7272" i="1"/>
  <c r="I7271" i="1"/>
  <c r="I7270" i="1"/>
  <c r="I7269" i="1"/>
  <c r="I7268" i="1"/>
  <c r="I7267" i="1"/>
  <c r="I7266" i="1"/>
  <c r="I7265" i="1"/>
  <c r="I7264" i="1"/>
  <c r="I7263" i="1"/>
  <c r="I7262" i="1"/>
  <c r="I7261" i="1"/>
  <c r="I7260" i="1"/>
  <c r="I7259" i="1"/>
  <c r="I7258" i="1"/>
  <c r="I7257" i="1"/>
  <c r="I7256" i="1"/>
  <c r="I7255" i="1"/>
  <c r="I7254" i="1"/>
  <c r="I7253" i="1"/>
  <c r="I7252" i="1"/>
  <c r="I7251" i="1"/>
  <c r="I7250" i="1"/>
  <c r="I7249" i="1"/>
  <c r="I7248" i="1"/>
  <c r="I7247" i="1"/>
  <c r="I7246" i="1"/>
  <c r="I7245" i="1"/>
  <c r="I7244" i="1"/>
  <c r="I7243" i="1"/>
  <c r="I7242" i="1"/>
  <c r="I7241" i="1"/>
  <c r="I7240" i="1"/>
  <c r="I7239" i="1"/>
  <c r="I7238" i="1"/>
  <c r="I7237" i="1"/>
  <c r="I7236" i="1"/>
  <c r="I7235" i="1"/>
  <c r="I7234" i="1"/>
  <c r="I7233" i="1"/>
  <c r="I7232" i="1"/>
  <c r="I7231" i="1"/>
  <c r="I7230" i="1"/>
  <c r="I7229" i="1"/>
  <c r="I7228" i="1"/>
  <c r="I7227" i="1"/>
  <c r="I7226" i="1"/>
  <c r="I7225" i="1"/>
  <c r="I7224" i="1"/>
  <c r="I7223" i="1"/>
  <c r="I7222" i="1"/>
  <c r="I7221" i="1"/>
  <c r="I7220" i="1"/>
  <c r="I7219" i="1"/>
  <c r="I7218" i="1"/>
  <c r="I7217" i="1"/>
  <c r="I7216" i="1"/>
  <c r="I7215" i="1"/>
  <c r="I7214" i="1"/>
  <c r="I7213" i="1"/>
  <c r="I7212" i="1"/>
  <c r="I7211" i="1"/>
  <c r="I7210" i="1"/>
  <c r="I7209" i="1"/>
  <c r="I7208" i="1"/>
  <c r="I7207" i="1"/>
  <c r="I7206" i="1"/>
  <c r="I7205" i="1"/>
  <c r="I7204" i="1"/>
  <c r="I7203" i="1"/>
  <c r="I7202" i="1"/>
  <c r="I7201" i="1"/>
  <c r="I7200" i="1"/>
  <c r="I7199" i="1"/>
  <c r="I7198" i="1"/>
  <c r="I7197" i="1"/>
  <c r="I7196" i="1"/>
  <c r="I7195" i="1"/>
  <c r="I7194" i="1"/>
  <c r="I7193" i="1"/>
  <c r="I7192" i="1"/>
  <c r="I7191" i="1"/>
  <c r="I7190" i="1"/>
  <c r="I7189" i="1"/>
  <c r="I7188" i="1"/>
  <c r="I7187" i="1"/>
  <c r="I7186" i="1"/>
  <c r="I7185" i="1"/>
  <c r="I7184" i="1"/>
  <c r="I7183" i="1"/>
  <c r="I7182" i="1"/>
  <c r="I7181" i="1"/>
  <c r="H7180" i="1"/>
  <c r="I7180" i="1" s="1"/>
  <c r="I7179" i="1"/>
  <c r="I7178" i="1"/>
  <c r="I7177" i="1"/>
  <c r="I7176" i="1"/>
  <c r="I7175" i="1"/>
  <c r="I7174" i="1"/>
  <c r="I7173" i="1"/>
  <c r="I7172" i="1"/>
  <c r="I7171" i="1"/>
  <c r="I7170" i="1"/>
  <c r="I7169" i="1"/>
  <c r="I7168" i="1"/>
  <c r="I7167" i="1"/>
  <c r="I7166" i="1"/>
  <c r="I7165" i="1"/>
  <c r="I7164" i="1"/>
  <c r="I7163" i="1"/>
  <c r="I7162" i="1"/>
  <c r="I7161" i="1"/>
  <c r="I7160" i="1"/>
  <c r="I7159" i="1"/>
  <c r="I7158" i="1"/>
  <c r="I7157" i="1"/>
  <c r="I7156" i="1"/>
  <c r="I7155" i="1"/>
  <c r="I7154" i="1"/>
  <c r="I7153" i="1"/>
  <c r="I7152" i="1"/>
  <c r="I7151" i="1"/>
  <c r="I7150" i="1"/>
  <c r="I7149" i="1"/>
  <c r="I7148" i="1"/>
  <c r="I7147" i="1"/>
  <c r="I7146" i="1"/>
  <c r="I7145" i="1"/>
  <c r="I7144" i="1"/>
  <c r="I7143" i="1"/>
  <c r="I7142" i="1"/>
  <c r="I7141" i="1"/>
  <c r="I7140" i="1"/>
  <c r="I7139" i="1"/>
  <c r="I7138" i="1"/>
  <c r="I7137" i="1"/>
  <c r="I7136" i="1"/>
  <c r="I7135" i="1"/>
  <c r="I7134" i="1"/>
  <c r="I7133" i="1"/>
  <c r="I7132" i="1"/>
  <c r="I7131" i="1"/>
  <c r="I7130" i="1"/>
  <c r="I7129" i="1"/>
  <c r="I7128" i="1"/>
  <c r="I7127" i="1"/>
  <c r="I7126" i="1"/>
  <c r="I7125" i="1"/>
  <c r="I7124" i="1"/>
  <c r="I7123" i="1"/>
  <c r="I7122" i="1"/>
  <c r="I7121" i="1"/>
  <c r="I7120" i="1"/>
  <c r="I7119" i="1"/>
  <c r="I7118" i="1"/>
  <c r="I7117" i="1"/>
  <c r="I7116" i="1"/>
  <c r="I7115" i="1"/>
  <c r="H7114" i="1"/>
  <c r="H7998" i="1" s="1"/>
  <c r="I7113" i="1"/>
  <c r="I7112" i="1"/>
  <c r="I7111" i="1"/>
  <c r="I7110" i="1"/>
  <c r="I7109" i="1"/>
  <c r="I7108" i="1"/>
  <c r="I7107" i="1"/>
  <c r="I7106" i="1"/>
  <c r="I7105" i="1"/>
  <c r="I7104" i="1"/>
  <c r="I7103" i="1"/>
  <c r="I7102" i="1"/>
  <c r="I7101" i="1"/>
  <c r="I7100" i="1"/>
  <c r="I7099" i="1"/>
  <c r="I7098" i="1"/>
  <c r="I7097" i="1"/>
  <c r="I7096" i="1"/>
  <c r="I7095" i="1"/>
  <c r="I7094" i="1"/>
  <c r="I7093" i="1"/>
  <c r="I7092" i="1"/>
  <c r="I7091" i="1"/>
  <c r="I7090" i="1"/>
  <c r="I7089" i="1"/>
  <c r="I7088" i="1"/>
  <c r="I7087" i="1"/>
  <c r="I7086" i="1"/>
  <c r="I7085" i="1"/>
  <c r="I7084" i="1"/>
  <c r="I7083" i="1"/>
  <c r="I7082" i="1"/>
  <c r="I7081" i="1"/>
  <c r="I7080" i="1"/>
  <c r="I7079" i="1"/>
  <c r="I7078" i="1"/>
  <c r="I7077" i="1"/>
  <c r="I7076" i="1"/>
  <c r="I7075" i="1"/>
  <c r="I7074" i="1"/>
  <c r="I7073" i="1"/>
  <c r="I7072" i="1"/>
  <c r="I7071" i="1"/>
  <c r="I7070" i="1"/>
  <c r="I7069" i="1"/>
  <c r="I7068" i="1"/>
  <c r="I7067" i="1"/>
  <c r="I7066" i="1"/>
  <c r="I7065" i="1"/>
  <c r="I7064" i="1"/>
  <c r="I7063" i="1"/>
  <c r="I7062" i="1"/>
  <c r="I7061" i="1"/>
  <c r="I7060" i="1"/>
  <c r="I7059" i="1"/>
  <c r="I7058" i="1"/>
  <c r="I7057" i="1"/>
  <c r="I7056" i="1"/>
  <c r="I7055" i="1"/>
  <c r="I7054" i="1"/>
  <c r="I7053" i="1"/>
  <c r="I7052" i="1"/>
  <c r="I7051" i="1"/>
  <c r="I7050" i="1"/>
  <c r="I7049" i="1"/>
  <c r="I7048" i="1"/>
  <c r="I7047" i="1"/>
  <c r="I7046" i="1"/>
  <c r="I7045" i="1"/>
  <c r="I7044" i="1"/>
  <c r="I7043" i="1"/>
  <c r="I7042" i="1"/>
  <c r="I7041" i="1"/>
  <c r="I7040" i="1"/>
  <c r="I7039" i="1"/>
  <c r="I7038" i="1"/>
  <c r="I7037" i="1"/>
  <c r="I7036" i="1"/>
  <c r="I7035" i="1"/>
  <c r="I7034" i="1"/>
  <c r="I7033" i="1"/>
  <c r="I7032" i="1"/>
  <c r="I7031" i="1"/>
  <c r="I7030" i="1"/>
  <c r="I7029" i="1"/>
  <c r="I7028" i="1"/>
  <c r="I7027" i="1"/>
  <c r="I7026" i="1"/>
  <c r="I7025" i="1"/>
  <c r="I7024" i="1"/>
  <c r="I7023" i="1"/>
  <c r="I7022" i="1"/>
  <c r="I7021" i="1"/>
  <c r="I7020" i="1"/>
  <c r="I7019" i="1"/>
  <c r="I7018" i="1"/>
  <c r="I7017" i="1"/>
  <c r="I7016" i="1"/>
  <c r="I7015" i="1"/>
  <c r="I7014" i="1"/>
  <c r="I7013" i="1"/>
  <c r="I7012" i="1"/>
  <c r="I7011" i="1"/>
  <c r="I7010" i="1"/>
  <c r="I7009" i="1"/>
  <c r="I7008" i="1"/>
  <c r="I7007" i="1"/>
  <c r="I7006" i="1"/>
  <c r="I7005" i="1"/>
  <c r="I7004" i="1"/>
  <c r="I7003" i="1"/>
  <c r="I7002" i="1"/>
  <c r="I7001" i="1"/>
  <c r="I7000" i="1"/>
  <c r="I6999" i="1"/>
  <c r="I6998" i="1"/>
  <c r="I6997" i="1"/>
  <c r="I6996" i="1"/>
  <c r="I6995" i="1"/>
  <c r="I6994" i="1"/>
  <c r="I6993" i="1"/>
  <c r="I6992" i="1"/>
  <c r="I6991" i="1"/>
  <c r="I6990" i="1"/>
  <c r="I6989" i="1"/>
  <c r="I6988" i="1"/>
  <c r="I6987" i="1"/>
  <c r="I6986" i="1"/>
  <c r="I6985" i="1"/>
  <c r="I6984" i="1"/>
  <c r="I6983" i="1"/>
  <c r="I6982" i="1"/>
  <c r="I6981" i="1"/>
  <c r="I6980" i="1"/>
  <c r="I6979" i="1"/>
  <c r="I6978" i="1"/>
  <c r="I6977" i="1"/>
  <c r="I6976" i="1"/>
  <c r="I6975" i="1"/>
  <c r="I6974" i="1"/>
  <c r="I6973" i="1"/>
  <c r="I6972" i="1"/>
  <c r="I6971" i="1"/>
  <c r="I6970" i="1"/>
  <c r="I6969" i="1"/>
  <c r="I6968" i="1"/>
  <c r="I6967" i="1"/>
  <c r="I6966" i="1"/>
  <c r="I6965" i="1"/>
  <c r="I6964" i="1"/>
  <c r="I6963" i="1"/>
  <c r="I6962" i="1"/>
  <c r="I6961" i="1"/>
  <c r="I6960" i="1"/>
  <c r="I6959" i="1"/>
  <c r="I6958" i="1"/>
  <c r="I6957" i="1"/>
  <c r="I6956" i="1"/>
  <c r="I6955" i="1"/>
  <c r="I6954" i="1"/>
  <c r="I6953" i="1"/>
  <c r="I6952" i="1"/>
  <c r="I6951" i="1"/>
  <c r="I6950" i="1"/>
  <c r="I6949" i="1"/>
  <c r="I6948" i="1"/>
  <c r="I6947" i="1"/>
  <c r="I6946" i="1"/>
  <c r="I6945" i="1"/>
  <c r="I6944" i="1"/>
  <c r="I6943" i="1"/>
  <c r="I6942" i="1"/>
  <c r="I6941" i="1"/>
  <c r="I6940" i="1"/>
  <c r="I6939" i="1"/>
  <c r="I6938" i="1"/>
  <c r="I6937" i="1"/>
  <c r="I6936" i="1"/>
  <c r="I6935" i="1"/>
  <c r="I6934" i="1"/>
  <c r="I6933" i="1"/>
  <c r="I6932" i="1"/>
  <c r="I6931" i="1"/>
  <c r="I6930" i="1"/>
  <c r="I6929" i="1"/>
  <c r="I6928" i="1"/>
  <c r="I6927" i="1"/>
  <c r="I6926" i="1"/>
  <c r="I6925" i="1"/>
  <c r="I6924" i="1"/>
  <c r="I6923" i="1"/>
  <c r="I6922" i="1"/>
  <c r="I6921" i="1"/>
  <c r="I6920" i="1"/>
  <c r="I6919" i="1"/>
  <c r="I6918" i="1"/>
  <c r="I6917" i="1"/>
  <c r="I6916" i="1"/>
  <c r="I6915" i="1"/>
  <c r="I6914" i="1"/>
  <c r="I6913" i="1"/>
  <c r="I6912" i="1"/>
  <c r="I6911" i="1"/>
  <c r="I6910" i="1"/>
  <c r="I6909" i="1"/>
  <c r="I6908" i="1"/>
  <c r="I6907" i="1"/>
  <c r="I6906" i="1"/>
  <c r="I6905" i="1"/>
  <c r="I6904" i="1"/>
  <c r="I6903" i="1"/>
  <c r="I6902" i="1"/>
  <c r="I6901" i="1"/>
  <c r="I6900" i="1"/>
  <c r="I6899" i="1"/>
  <c r="I6898" i="1"/>
  <c r="I6897" i="1"/>
  <c r="I6896" i="1"/>
  <c r="I6895" i="1"/>
  <c r="I6894" i="1"/>
  <c r="I6893" i="1"/>
  <c r="I6892" i="1"/>
  <c r="I6891" i="1"/>
  <c r="I6890" i="1"/>
  <c r="I6889" i="1"/>
  <c r="I6888" i="1"/>
  <c r="I6887" i="1"/>
  <c r="I6886" i="1"/>
  <c r="I6885" i="1"/>
  <c r="I6884" i="1"/>
  <c r="I6883" i="1"/>
  <c r="I6882" i="1"/>
  <c r="I6881" i="1"/>
  <c r="I6880" i="1"/>
  <c r="I6879" i="1"/>
  <c r="I6878" i="1"/>
  <c r="I6877" i="1"/>
  <c r="I6876" i="1"/>
  <c r="I6875" i="1"/>
  <c r="I6874" i="1"/>
  <c r="I6873" i="1"/>
  <c r="I6872" i="1"/>
  <c r="I6871" i="1"/>
  <c r="I6870" i="1"/>
  <c r="I6869" i="1"/>
  <c r="I6868" i="1"/>
  <c r="I6867" i="1"/>
  <c r="I6866" i="1"/>
  <c r="I6865" i="1"/>
  <c r="I6864" i="1"/>
  <c r="I6863" i="1"/>
  <c r="I6862" i="1"/>
  <c r="I6861" i="1"/>
  <c r="I6860" i="1"/>
  <c r="I6859" i="1"/>
  <c r="I6858" i="1"/>
  <c r="I6857" i="1"/>
  <c r="I6856" i="1"/>
  <c r="I6855" i="1"/>
  <c r="I6854" i="1"/>
  <c r="I6853" i="1"/>
  <c r="I6852" i="1"/>
  <c r="I6851" i="1"/>
  <c r="I6850" i="1"/>
  <c r="I6849" i="1"/>
  <c r="I6848" i="1"/>
  <c r="I6847" i="1"/>
  <c r="I6846" i="1"/>
  <c r="I6845" i="1"/>
  <c r="I6844" i="1"/>
  <c r="I6843" i="1"/>
  <c r="I6842" i="1"/>
  <c r="I6841" i="1"/>
  <c r="I6840" i="1"/>
  <c r="I6839" i="1"/>
  <c r="I6838" i="1"/>
  <c r="I6837" i="1"/>
  <c r="I6836" i="1"/>
  <c r="I6835" i="1"/>
  <c r="I6834" i="1"/>
  <c r="I6833" i="1"/>
  <c r="I6832" i="1"/>
  <c r="I6831" i="1"/>
  <c r="I6830" i="1"/>
  <c r="I6829" i="1"/>
  <c r="I6828" i="1"/>
  <c r="I6827" i="1"/>
  <c r="I6826" i="1"/>
  <c r="I6825" i="1"/>
  <c r="I6824" i="1"/>
  <c r="I6823" i="1"/>
  <c r="I6822" i="1"/>
  <c r="I6821" i="1"/>
  <c r="I6820" i="1"/>
  <c r="I6819" i="1"/>
  <c r="I6818" i="1"/>
  <c r="I6817" i="1"/>
  <c r="I6816" i="1"/>
  <c r="I6815" i="1"/>
  <c r="I6814" i="1"/>
  <c r="I6813" i="1"/>
  <c r="I6812" i="1"/>
  <c r="I6811" i="1"/>
  <c r="I6810" i="1"/>
  <c r="I6809" i="1"/>
  <c r="I6808" i="1"/>
  <c r="I6807" i="1"/>
  <c r="I6806" i="1"/>
  <c r="I6805" i="1"/>
  <c r="I6804" i="1"/>
  <c r="I6803" i="1"/>
  <c r="I6802" i="1"/>
  <c r="I6801" i="1"/>
  <c r="I6800" i="1"/>
  <c r="I6799" i="1"/>
  <c r="I6798" i="1"/>
  <c r="I6797" i="1"/>
  <c r="I6796" i="1"/>
  <c r="I6795" i="1"/>
  <c r="I6794" i="1"/>
  <c r="I6793" i="1"/>
  <c r="I6792" i="1"/>
  <c r="I6791" i="1"/>
  <c r="I6790" i="1"/>
  <c r="I6789" i="1"/>
  <c r="I6788" i="1"/>
  <c r="I6787" i="1"/>
  <c r="I6786" i="1"/>
  <c r="I6785" i="1"/>
  <c r="I6784" i="1"/>
  <c r="I6783" i="1"/>
  <c r="I6782" i="1"/>
  <c r="I6781" i="1"/>
  <c r="I6780" i="1"/>
  <c r="I6779" i="1"/>
  <c r="I6778" i="1"/>
  <c r="I6777" i="1"/>
  <c r="I6776" i="1"/>
  <c r="I6775" i="1"/>
  <c r="I6774" i="1"/>
  <c r="I6773" i="1"/>
  <c r="I6772" i="1"/>
  <c r="I6771" i="1"/>
  <c r="I6770" i="1"/>
  <c r="I6769" i="1"/>
  <c r="I6768" i="1"/>
  <c r="I6767" i="1"/>
  <c r="I6766" i="1"/>
  <c r="I6765" i="1"/>
  <c r="I6764" i="1"/>
  <c r="I6763" i="1"/>
  <c r="I6762" i="1"/>
  <c r="I6761" i="1"/>
  <c r="I6760" i="1"/>
  <c r="I6759" i="1"/>
  <c r="I6758" i="1"/>
  <c r="I6757" i="1"/>
  <c r="I6756" i="1"/>
  <c r="I7114" i="1" l="1"/>
  <c r="H11556" i="1" l="1"/>
  <c r="H11555" i="1"/>
  <c r="H11554" i="1"/>
  <c r="H11553" i="1"/>
  <c r="H11552" i="1"/>
  <c r="H11551" i="1"/>
  <c r="H11550" i="1"/>
  <c r="H11549" i="1"/>
  <c r="H11548" i="1"/>
  <c r="H11547" i="1"/>
  <c r="H11546" i="1"/>
  <c r="H11545" i="1"/>
  <c r="H11544" i="1"/>
  <c r="H11543" i="1"/>
  <c r="H11542" i="1"/>
  <c r="H11541" i="1"/>
  <c r="H11540" i="1"/>
  <c r="H11539" i="1"/>
  <c r="H11538" i="1"/>
  <c r="H11537" i="1"/>
  <c r="H11536" i="1"/>
  <c r="H11535" i="1"/>
  <c r="H11534" i="1"/>
  <c r="H11533" i="1"/>
  <c r="H11532" i="1"/>
  <c r="H11531" i="1"/>
  <c r="H11530" i="1"/>
  <c r="H11529" i="1"/>
  <c r="H11528" i="1"/>
  <c r="H11527" i="1"/>
  <c r="H11526" i="1"/>
  <c r="H11525" i="1"/>
  <c r="H11524" i="1"/>
  <c r="H11523" i="1"/>
  <c r="H11522" i="1"/>
  <c r="H11521" i="1"/>
  <c r="H11520" i="1"/>
  <c r="H11519" i="1"/>
  <c r="H11518" i="1"/>
  <c r="H11517" i="1"/>
  <c r="H11516" i="1"/>
  <c r="H11515" i="1"/>
  <c r="H11514" i="1"/>
  <c r="H11513" i="1"/>
  <c r="H11512" i="1"/>
  <c r="H11511" i="1"/>
  <c r="H11510" i="1"/>
  <c r="H11509" i="1"/>
  <c r="H11508" i="1"/>
  <c r="H11507" i="1"/>
  <c r="H11506" i="1"/>
  <c r="H11505" i="1"/>
  <c r="H11504" i="1"/>
  <c r="H11503" i="1"/>
  <c r="H11502" i="1"/>
  <c r="H11501" i="1"/>
  <c r="H11500" i="1"/>
  <c r="H11499" i="1"/>
  <c r="H11498" i="1"/>
  <c r="H11497" i="1"/>
  <c r="H11496" i="1"/>
  <c r="H11495" i="1"/>
  <c r="H11494" i="1"/>
  <c r="H11493" i="1"/>
  <c r="H11492" i="1"/>
  <c r="H11491" i="1"/>
  <c r="H11490" i="1"/>
  <c r="H11489" i="1"/>
  <c r="H11488" i="1"/>
  <c r="H11487" i="1"/>
  <c r="H11486" i="1"/>
  <c r="H11485" i="1"/>
  <c r="H11484" i="1"/>
  <c r="H11483" i="1"/>
  <c r="H11482" i="1"/>
  <c r="H11481" i="1"/>
  <c r="H11480" i="1"/>
  <c r="H11479" i="1"/>
  <c r="H11478" i="1"/>
  <c r="H11477" i="1"/>
  <c r="H11476" i="1"/>
  <c r="H11475" i="1"/>
  <c r="H11474" i="1"/>
  <c r="H11473" i="1"/>
  <c r="H11472" i="1"/>
  <c r="H11471" i="1"/>
  <c r="H11470" i="1"/>
  <c r="H11469" i="1"/>
  <c r="H11468" i="1"/>
  <c r="H11467" i="1"/>
  <c r="H11466" i="1"/>
  <c r="H11465" i="1"/>
  <c r="H11464" i="1"/>
  <c r="H11463" i="1"/>
  <c r="H11462" i="1"/>
  <c r="H11461" i="1"/>
  <c r="H11460" i="1"/>
  <c r="H11459" i="1"/>
  <c r="H11458" i="1"/>
  <c r="H11457" i="1"/>
  <c r="H11456" i="1"/>
  <c r="H11455" i="1"/>
  <c r="H11454" i="1"/>
  <c r="H11453" i="1"/>
  <c r="H11452" i="1"/>
  <c r="H11451" i="1"/>
  <c r="H11450" i="1"/>
  <c r="H11449" i="1"/>
  <c r="H11448" i="1"/>
  <c r="H11447" i="1"/>
  <c r="H11446" i="1"/>
  <c r="H11445" i="1"/>
  <c r="H11444" i="1"/>
  <c r="H11443" i="1"/>
  <c r="H11442" i="1"/>
  <c r="H11441" i="1"/>
  <c r="H11440" i="1"/>
  <c r="H11439" i="1"/>
  <c r="H11438" i="1"/>
  <c r="H11437" i="1"/>
  <c r="H11436" i="1"/>
  <c r="H11435" i="1"/>
  <c r="H11434" i="1"/>
  <c r="H11433" i="1"/>
  <c r="H11432" i="1"/>
  <c r="H11431" i="1"/>
  <c r="H11430" i="1"/>
  <c r="H11429" i="1"/>
  <c r="H11428" i="1"/>
  <c r="H11427" i="1"/>
  <c r="H11426" i="1"/>
  <c r="H11425" i="1"/>
  <c r="H11424" i="1"/>
  <c r="H11423" i="1"/>
  <c r="H11422" i="1"/>
  <c r="H11421" i="1"/>
  <c r="H11420" i="1"/>
  <c r="H11419" i="1"/>
  <c r="H11418" i="1"/>
  <c r="H11417" i="1"/>
  <c r="H11416" i="1"/>
  <c r="H11415" i="1"/>
  <c r="H11414" i="1"/>
  <c r="H11413" i="1"/>
  <c r="H11412" i="1"/>
  <c r="H11411" i="1"/>
  <c r="H11410" i="1"/>
  <c r="H11409" i="1"/>
  <c r="H11408" i="1"/>
  <c r="H11407" i="1"/>
  <c r="H11406" i="1"/>
  <c r="H11405" i="1"/>
  <c r="H11404" i="1"/>
  <c r="H11403" i="1"/>
  <c r="H11402" i="1"/>
  <c r="H11401" i="1"/>
  <c r="H11400" i="1"/>
  <c r="H11399" i="1"/>
  <c r="H11398" i="1"/>
  <c r="H11397" i="1"/>
  <c r="H11396" i="1"/>
  <c r="H11395" i="1"/>
  <c r="H11394" i="1"/>
  <c r="H11393" i="1"/>
  <c r="H11392" i="1"/>
  <c r="H11391" i="1"/>
  <c r="H11390" i="1"/>
  <c r="H11389" i="1"/>
  <c r="H11388" i="1"/>
  <c r="H11387" i="1"/>
  <c r="H11386" i="1"/>
  <c r="H11385" i="1"/>
  <c r="H11384" i="1"/>
  <c r="H11383" i="1"/>
  <c r="H11382" i="1"/>
  <c r="H11381" i="1"/>
  <c r="H11380" i="1"/>
  <c r="H11379" i="1"/>
  <c r="H11378" i="1"/>
  <c r="H11377" i="1"/>
  <c r="H11376" i="1"/>
  <c r="H11375" i="1"/>
  <c r="H11374" i="1"/>
  <c r="H11373" i="1"/>
  <c r="H11372" i="1"/>
  <c r="H11371" i="1"/>
  <c r="H11370" i="1"/>
  <c r="H11369" i="1"/>
  <c r="H11368" i="1"/>
  <c r="H11367" i="1"/>
  <c r="H11366" i="1"/>
  <c r="H11365" i="1"/>
  <c r="H11364" i="1"/>
  <c r="H11363" i="1"/>
  <c r="H11362" i="1"/>
  <c r="H11361" i="1"/>
  <c r="H11360" i="1"/>
  <c r="H11359" i="1"/>
  <c r="H11358" i="1"/>
  <c r="H11357" i="1"/>
  <c r="H11356" i="1"/>
  <c r="H11355" i="1"/>
  <c r="H11354" i="1"/>
  <c r="H11353" i="1"/>
  <c r="H11352" i="1"/>
  <c r="H11351" i="1"/>
  <c r="H11350" i="1"/>
  <c r="H11349" i="1"/>
  <c r="H11348" i="1"/>
  <c r="H11347" i="1"/>
  <c r="H11346" i="1"/>
  <c r="H11345" i="1"/>
  <c r="H11344" i="1"/>
  <c r="H11343" i="1"/>
  <c r="H11342" i="1"/>
  <c r="H11341" i="1"/>
  <c r="H11340" i="1"/>
  <c r="H11339" i="1"/>
  <c r="H11338" i="1"/>
  <c r="H11337" i="1"/>
  <c r="H11336" i="1"/>
  <c r="H11335" i="1"/>
  <c r="H11334" i="1"/>
  <c r="H11333" i="1"/>
  <c r="H11332" i="1"/>
  <c r="H11331" i="1"/>
  <c r="H11330" i="1"/>
  <c r="H11329" i="1"/>
  <c r="H11328" i="1"/>
  <c r="H11327" i="1"/>
  <c r="H11326" i="1"/>
  <c r="H11325" i="1"/>
  <c r="H11324" i="1"/>
  <c r="H11323" i="1"/>
  <c r="H11322" i="1"/>
  <c r="H11321" i="1"/>
  <c r="H11320" i="1"/>
  <c r="H11319" i="1"/>
  <c r="H11318" i="1"/>
  <c r="H11317" i="1"/>
  <c r="H11316" i="1"/>
  <c r="H11315" i="1"/>
  <c r="H11314" i="1"/>
  <c r="H11313" i="1"/>
  <c r="H11312" i="1"/>
  <c r="H11311" i="1"/>
  <c r="H11310" i="1"/>
  <c r="H11309" i="1"/>
  <c r="H11308" i="1"/>
  <c r="H11307" i="1"/>
  <c r="H11306" i="1"/>
  <c r="H11305" i="1"/>
  <c r="H11304" i="1"/>
  <c r="H11303" i="1"/>
  <c r="H11302" i="1"/>
  <c r="H11301" i="1"/>
  <c r="H11300" i="1"/>
  <c r="H11299" i="1"/>
  <c r="H11298" i="1"/>
  <c r="H11297" i="1"/>
  <c r="H11296" i="1"/>
  <c r="H11295" i="1"/>
  <c r="H11294" i="1"/>
  <c r="H11293" i="1"/>
  <c r="H11292" i="1"/>
  <c r="H11291" i="1"/>
  <c r="H11290" i="1"/>
  <c r="H11289" i="1"/>
  <c r="H11288" i="1"/>
  <c r="H11287" i="1"/>
  <c r="H11286" i="1"/>
  <c r="H11285" i="1"/>
  <c r="H11284" i="1"/>
  <c r="H11283" i="1"/>
  <c r="H11282" i="1"/>
  <c r="H11281" i="1"/>
  <c r="H11280" i="1"/>
  <c r="H11279" i="1"/>
  <c r="H11278" i="1"/>
  <c r="H11277" i="1"/>
  <c r="H11276" i="1"/>
  <c r="H11275" i="1"/>
  <c r="H11274" i="1"/>
  <c r="H11273" i="1"/>
  <c r="H11272" i="1"/>
  <c r="H11271" i="1"/>
  <c r="H11270" i="1"/>
  <c r="H11269" i="1"/>
  <c r="H11268" i="1"/>
  <c r="H11267" i="1"/>
  <c r="H11266" i="1"/>
  <c r="H11265" i="1"/>
  <c r="H11264" i="1"/>
  <c r="H11263" i="1"/>
  <c r="H11262" i="1"/>
  <c r="H11261" i="1"/>
  <c r="H11260" i="1"/>
  <c r="H11259" i="1"/>
  <c r="H11258" i="1"/>
  <c r="H11257" i="1"/>
  <c r="H11256" i="1"/>
  <c r="H11255" i="1"/>
  <c r="H11254" i="1"/>
  <c r="H11253" i="1"/>
  <c r="H11252" i="1"/>
  <c r="H11251" i="1"/>
  <c r="H11250" i="1"/>
  <c r="H11249" i="1"/>
  <c r="H11248" i="1"/>
  <c r="H11247" i="1"/>
  <c r="H11246" i="1"/>
  <c r="H11245" i="1"/>
  <c r="H11244" i="1"/>
  <c r="H11243" i="1"/>
  <c r="H11242" i="1"/>
  <c r="H11241" i="1"/>
  <c r="H11240" i="1"/>
  <c r="H11239" i="1"/>
  <c r="H11238" i="1"/>
  <c r="H11237" i="1"/>
  <c r="H11236" i="1"/>
  <c r="H11235" i="1"/>
  <c r="H11234" i="1"/>
  <c r="H11233" i="1"/>
  <c r="H11232" i="1"/>
  <c r="H11231" i="1"/>
  <c r="H11230" i="1"/>
  <c r="H11229" i="1"/>
  <c r="H11228" i="1"/>
  <c r="H11227" i="1"/>
  <c r="H11226" i="1"/>
  <c r="H11225" i="1"/>
  <c r="H11224" i="1"/>
  <c r="H11223" i="1"/>
  <c r="H11222" i="1"/>
  <c r="H11221" i="1"/>
  <c r="H11220" i="1"/>
  <c r="H11219" i="1"/>
  <c r="H11218" i="1"/>
  <c r="H11217" i="1"/>
  <c r="H11216" i="1"/>
  <c r="H11215" i="1"/>
  <c r="H11214" i="1"/>
  <c r="H11213" i="1"/>
  <c r="H11212" i="1"/>
  <c r="H11211" i="1"/>
  <c r="H11210" i="1"/>
  <c r="H11209" i="1"/>
  <c r="H11208" i="1"/>
  <c r="H11207" i="1"/>
  <c r="H11206" i="1"/>
  <c r="H11205" i="1"/>
  <c r="H11204" i="1"/>
  <c r="H11203" i="1"/>
  <c r="H11202" i="1"/>
  <c r="H11201" i="1"/>
  <c r="H11200" i="1"/>
  <c r="H11199" i="1"/>
  <c r="H11198" i="1"/>
  <c r="H11197" i="1"/>
  <c r="H11196" i="1"/>
  <c r="H11195" i="1"/>
  <c r="H11194" i="1"/>
  <c r="H11193" i="1"/>
  <c r="H11192" i="1"/>
  <c r="H11191" i="1"/>
  <c r="H11190" i="1"/>
  <c r="H11189" i="1"/>
  <c r="H11188" i="1"/>
  <c r="H11187" i="1"/>
  <c r="H11186" i="1"/>
  <c r="H11185" i="1"/>
  <c r="H11184" i="1"/>
  <c r="H11183" i="1"/>
  <c r="H11182" i="1"/>
  <c r="H11181" i="1"/>
  <c r="H11180" i="1"/>
  <c r="H11179" i="1"/>
  <c r="H11178" i="1"/>
  <c r="H11177" i="1"/>
  <c r="H11176" i="1"/>
  <c r="H11175" i="1"/>
  <c r="H11174" i="1"/>
  <c r="H11173" i="1"/>
  <c r="H11172" i="1"/>
  <c r="H11171" i="1"/>
  <c r="H11170" i="1"/>
  <c r="H11169" i="1"/>
  <c r="H11168" i="1"/>
  <c r="H11167" i="1"/>
  <c r="H11166" i="1"/>
  <c r="H11165" i="1"/>
  <c r="H11164" i="1"/>
  <c r="H11163" i="1"/>
  <c r="H11162" i="1"/>
  <c r="H11161" i="1"/>
  <c r="H11160" i="1"/>
  <c r="H11159" i="1"/>
  <c r="H11158" i="1"/>
  <c r="H11157" i="1"/>
  <c r="H11156" i="1"/>
  <c r="H11155" i="1"/>
  <c r="H11154" i="1"/>
  <c r="H11153" i="1"/>
  <c r="H11152" i="1"/>
  <c r="H11151" i="1"/>
  <c r="H11150" i="1"/>
  <c r="H11149" i="1"/>
  <c r="H11148" i="1"/>
  <c r="H11147" i="1"/>
  <c r="H11146" i="1"/>
  <c r="H11145" i="1"/>
  <c r="H11144" i="1"/>
  <c r="H11143" i="1"/>
  <c r="H11142" i="1"/>
  <c r="H11141" i="1"/>
  <c r="H11140" i="1"/>
  <c r="H11139" i="1"/>
  <c r="H11138" i="1"/>
  <c r="H11137" i="1"/>
  <c r="H11136" i="1"/>
  <c r="H11135" i="1"/>
  <c r="H11134" i="1"/>
  <c r="H11133" i="1"/>
  <c r="H11132" i="1"/>
  <c r="H11131" i="1"/>
  <c r="H11130" i="1"/>
  <c r="H11129" i="1"/>
  <c r="H11128" i="1"/>
  <c r="H11127" i="1"/>
  <c r="H11126" i="1"/>
  <c r="H11125" i="1"/>
  <c r="H11124" i="1"/>
  <c r="H11123" i="1"/>
  <c r="H11122" i="1"/>
  <c r="H11121" i="1"/>
  <c r="H11120" i="1"/>
  <c r="H11119" i="1"/>
  <c r="H11118" i="1"/>
  <c r="H11117" i="1"/>
  <c r="H11116" i="1"/>
  <c r="H11115" i="1"/>
  <c r="H11114" i="1"/>
  <c r="H11113" i="1"/>
  <c r="H11112" i="1"/>
  <c r="H11111" i="1"/>
  <c r="H11110" i="1"/>
  <c r="H11109" i="1"/>
  <c r="H11108" i="1"/>
  <c r="H11107" i="1"/>
  <c r="H11106" i="1"/>
  <c r="H11105" i="1"/>
  <c r="H11104" i="1"/>
  <c r="H11103" i="1"/>
  <c r="H11102" i="1"/>
  <c r="H11101" i="1"/>
  <c r="H11100" i="1"/>
  <c r="H11099" i="1"/>
  <c r="H11098" i="1"/>
  <c r="H11097" i="1"/>
  <c r="H11096" i="1"/>
  <c r="H11095" i="1"/>
  <c r="H11094" i="1"/>
  <c r="H11093" i="1"/>
  <c r="H11092" i="1"/>
  <c r="H11091" i="1"/>
  <c r="H11090" i="1"/>
  <c r="H11089" i="1"/>
  <c r="H11088" i="1"/>
  <c r="H11087" i="1"/>
  <c r="H11086" i="1"/>
  <c r="H11085" i="1"/>
  <c r="H11084" i="1"/>
  <c r="H11083" i="1"/>
  <c r="H11082" i="1"/>
  <c r="H11081" i="1"/>
  <c r="H11080" i="1"/>
  <c r="H11079" i="1"/>
  <c r="H11078" i="1"/>
  <c r="H11077" i="1"/>
  <c r="H11076" i="1"/>
  <c r="H11075" i="1"/>
  <c r="H11074" i="1"/>
  <c r="H11073" i="1"/>
  <c r="H11072" i="1"/>
  <c r="H11071" i="1"/>
  <c r="H11070" i="1"/>
  <c r="H11069" i="1"/>
  <c r="H11068" i="1"/>
  <c r="H11067" i="1"/>
  <c r="H11066" i="1"/>
  <c r="H11065" i="1"/>
  <c r="H11064" i="1"/>
  <c r="H11063" i="1"/>
  <c r="H11062" i="1"/>
  <c r="H11061" i="1"/>
  <c r="H11060" i="1"/>
  <c r="H11059" i="1"/>
  <c r="H11058" i="1"/>
  <c r="H11057" i="1"/>
  <c r="H11056" i="1"/>
  <c r="H11055" i="1"/>
  <c r="H11054" i="1"/>
  <c r="H11053" i="1"/>
  <c r="H11052" i="1"/>
  <c r="H11051" i="1"/>
  <c r="H11050" i="1"/>
  <c r="H11049" i="1"/>
  <c r="H11048" i="1"/>
  <c r="H11047" i="1"/>
  <c r="H11046" i="1"/>
  <c r="H11045" i="1"/>
  <c r="H11044" i="1"/>
  <c r="H11043" i="1"/>
  <c r="H11042" i="1"/>
  <c r="H11041" i="1"/>
  <c r="H11040" i="1"/>
  <c r="H11039" i="1"/>
  <c r="H11038" i="1"/>
  <c r="H11037" i="1"/>
  <c r="H11036" i="1"/>
  <c r="H11035" i="1"/>
  <c r="H11034" i="1"/>
  <c r="H11033" i="1"/>
  <c r="H11032" i="1"/>
  <c r="H11031" i="1"/>
  <c r="H11030" i="1"/>
  <c r="H11029" i="1"/>
  <c r="H11028" i="1"/>
  <c r="H11027" i="1"/>
  <c r="H11026" i="1"/>
  <c r="H11025" i="1"/>
  <c r="H11024" i="1"/>
  <c r="H11023" i="1"/>
  <c r="H11022" i="1"/>
  <c r="H11021" i="1"/>
  <c r="H11020" i="1"/>
  <c r="H11019" i="1"/>
  <c r="H11018" i="1"/>
  <c r="H11017" i="1"/>
  <c r="H11016" i="1"/>
  <c r="H11015" i="1"/>
  <c r="H11014" i="1"/>
  <c r="H11013" i="1"/>
  <c r="H11012" i="1"/>
  <c r="H11011" i="1"/>
  <c r="H11010" i="1"/>
  <c r="H11009" i="1"/>
  <c r="H11008" i="1"/>
  <c r="H11007" i="1"/>
  <c r="H11006" i="1"/>
  <c r="H11005" i="1"/>
  <c r="H11004" i="1"/>
  <c r="H11003" i="1"/>
  <c r="H11002" i="1"/>
  <c r="H11001" i="1"/>
  <c r="H11000" i="1"/>
  <c r="H10999" i="1"/>
  <c r="H10998" i="1"/>
  <c r="H10997" i="1"/>
  <c r="H10996" i="1"/>
  <c r="H10995" i="1"/>
  <c r="H10994" i="1"/>
  <c r="H10993" i="1"/>
  <c r="H10992" i="1"/>
  <c r="H10991" i="1"/>
  <c r="H10990" i="1"/>
  <c r="H10989" i="1"/>
  <c r="H10988" i="1"/>
  <c r="H10987" i="1"/>
  <c r="H10986" i="1"/>
  <c r="H10985" i="1"/>
  <c r="H10984" i="1"/>
  <c r="H10983" i="1"/>
  <c r="I10963" i="1"/>
  <c r="H10963" i="1"/>
  <c r="I10962" i="1"/>
  <c r="H10962" i="1"/>
  <c r="I10961" i="1"/>
  <c r="H10961" i="1"/>
  <c r="I10960" i="1"/>
  <c r="H10960" i="1"/>
  <c r="I10959" i="1"/>
  <c r="H10959" i="1"/>
  <c r="I10958" i="1"/>
  <c r="H10958" i="1"/>
  <c r="I10957" i="1"/>
  <c r="H10957" i="1"/>
  <c r="I10956" i="1"/>
  <c r="H10956" i="1"/>
  <c r="I10955" i="1"/>
  <c r="H10955" i="1"/>
  <c r="I10950" i="1"/>
  <c r="H10950" i="1"/>
  <c r="I10949" i="1"/>
  <c r="H10949" i="1"/>
  <c r="I10927" i="1"/>
  <c r="H10927" i="1"/>
  <c r="I10278" i="1"/>
  <c r="I10277" i="1"/>
  <c r="I10276" i="1"/>
  <c r="I10275" i="1"/>
  <c r="I10274" i="1"/>
  <c r="I10273" i="1"/>
  <c r="I10272" i="1"/>
  <c r="I10271" i="1"/>
  <c r="I10270" i="1"/>
  <c r="I10269" i="1"/>
  <c r="I10268" i="1"/>
  <c r="I10267" i="1"/>
  <c r="I10266" i="1"/>
  <c r="I10265" i="1"/>
  <c r="I10264" i="1"/>
  <c r="I10263" i="1"/>
  <c r="I10262" i="1"/>
  <c r="I10261" i="1"/>
  <c r="I10260" i="1"/>
  <c r="I10259" i="1"/>
  <c r="I10258" i="1"/>
  <c r="I10257" i="1"/>
  <c r="I10256" i="1"/>
  <c r="I10255" i="1"/>
  <c r="I10253" i="1"/>
  <c r="I10252" i="1"/>
  <c r="I10251" i="1"/>
  <c r="I10250" i="1"/>
  <c r="I10249" i="1"/>
  <c r="I10248" i="1"/>
  <c r="I10247" i="1"/>
  <c r="I10246" i="1"/>
  <c r="I10245" i="1"/>
  <c r="I10244" i="1"/>
  <c r="I10243" i="1"/>
  <c r="I10242" i="1"/>
  <c r="I10241" i="1"/>
  <c r="I10240" i="1"/>
  <c r="I10239" i="1"/>
  <c r="I10238" i="1"/>
  <c r="I10237" i="1"/>
  <c r="I10236" i="1"/>
  <c r="I10234" i="1"/>
  <c r="I10233" i="1"/>
  <c r="I10232" i="1"/>
  <c r="I10230" i="1"/>
  <c r="I10229" i="1"/>
  <c r="I10228" i="1"/>
  <c r="I10227" i="1"/>
  <c r="I10226" i="1"/>
  <c r="I10225" i="1"/>
  <c r="I10224" i="1"/>
  <c r="I10223" i="1"/>
  <c r="I10222" i="1"/>
  <c r="I10221" i="1"/>
  <c r="I10220" i="1"/>
  <c r="I10219" i="1"/>
  <c r="I10218" i="1"/>
  <c r="I10217" i="1"/>
  <c r="I10216" i="1"/>
  <c r="I10215" i="1"/>
  <c r="I10214" i="1"/>
  <c r="I10213" i="1"/>
  <c r="I10212" i="1"/>
  <c r="I10211" i="1"/>
  <c r="I10210" i="1"/>
  <c r="I10209" i="1"/>
  <c r="I10208" i="1"/>
  <c r="I10207" i="1"/>
  <c r="I10206" i="1"/>
  <c r="I10205" i="1"/>
  <c r="I10204" i="1"/>
  <c r="I10203" i="1"/>
  <c r="I10202" i="1"/>
  <c r="I10201" i="1"/>
  <c r="I10200" i="1"/>
  <c r="I10199" i="1"/>
  <c r="I10198" i="1"/>
  <c r="I10197" i="1"/>
  <c r="I10196" i="1"/>
  <c r="I10195" i="1"/>
  <c r="I10194" i="1"/>
  <c r="I10193" i="1"/>
  <c r="I10192" i="1"/>
  <c r="I10191" i="1"/>
  <c r="I10190" i="1"/>
  <c r="I10189" i="1"/>
  <c r="I10188" i="1"/>
  <c r="I10187" i="1"/>
  <c r="I10186" i="1"/>
  <c r="I10185" i="1"/>
  <c r="I10184" i="1"/>
  <c r="I10183" i="1"/>
  <c r="I10182" i="1"/>
  <c r="I10181" i="1"/>
  <c r="I10180" i="1"/>
  <c r="I10179" i="1"/>
  <c r="I10178" i="1"/>
  <c r="I10177" i="1"/>
  <c r="I10176" i="1"/>
  <c r="I10175" i="1"/>
  <c r="I10174" i="1"/>
  <c r="I10173" i="1"/>
  <c r="I10172" i="1"/>
  <c r="I10171" i="1"/>
  <c r="I10170" i="1"/>
  <c r="I10169" i="1"/>
  <c r="I10168" i="1"/>
  <c r="I10167" i="1"/>
  <c r="I10166" i="1"/>
  <c r="I10165" i="1"/>
  <c r="I10164" i="1"/>
  <c r="I10163" i="1"/>
  <c r="I10162" i="1"/>
  <c r="I10161" i="1"/>
  <c r="I10160" i="1"/>
  <c r="I10159" i="1"/>
  <c r="I10158" i="1"/>
  <c r="I10157" i="1"/>
  <c r="I10156" i="1"/>
  <c r="I10155" i="1"/>
  <c r="I10154" i="1"/>
  <c r="I10153" i="1"/>
  <c r="I10152" i="1"/>
  <c r="I10151" i="1"/>
  <c r="I10150" i="1"/>
  <c r="I10149" i="1"/>
  <c r="I10148" i="1"/>
  <c r="I10147" i="1"/>
  <c r="I10146" i="1"/>
  <c r="I10145" i="1"/>
  <c r="I10144" i="1"/>
  <c r="I10143" i="1"/>
  <c r="I10142" i="1"/>
  <c r="I10141" i="1"/>
  <c r="I10140" i="1"/>
  <c r="I10139" i="1"/>
  <c r="I10138" i="1"/>
  <c r="I10137" i="1"/>
  <c r="I10136" i="1"/>
  <c r="I10135" i="1"/>
  <c r="I10134" i="1"/>
  <c r="I10133" i="1"/>
  <c r="I10132" i="1"/>
  <c r="I10131" i="1"/>
  <c r="I10130" i="1"/>
  <c r="I10129" i="1"/>
  <c r="I10128" i="1"/>
  <c r="I10127" i="1"/>
  <c r="I10126" i="1"/>
  <c r="I10125" i="1"/>
  <c r="I10124" i="1"/>
  <c r="I10123" i="1"/>
  <c r="I10122" i="1"/>
  <c r="I10121" i="1"/>
  <c r="I10120" i="1"/>
  <c r="I10119" i="1"/>
  <c r="I10118" i="1"/>
  <c r="I10117" i="1"/>
  <c r="I10116" i="1"/>
  <c r="I10115" i="1"/>
  <c r="I10114" i="1"/>
  <c r="I10113" i="1"/>
  <c r="I10112" i="1"/>
  <c r="I10111" i="1"/>
  <c r="I10110" i="1"/>
  <c r="I10109" i="1"/>
  <c r="I10108" i="1"/>
  <c r="I10107" i="1"/>
  <c r="I10106" i="1"/>
  <c r="I10105" i="1"/>
  <c r="I10104" i="1"/>
  <c r="I10103" i="1"/>
  <c r="I10102" i="1"/>
  <c r="I10101" i="1"/>
  <c r="I10100" i="1"/>
  <c r="I10099" i="1"/>
  <c r="I10098" i="1"/>
  <c r="I10097" i="1"/>
  <c r="I10096" i="1"/>
  <c r="I10095" i="1"/>
  <c r="I10094" i="1"/>
  <c r="I10093" i="1"/>
  <c r="I10092" i="1"/>
  <c r="I10091" i="1"/>
  <c r="I10090" i="1"/>
  <c r="I10089" i="1"/>
  <c r="I10088" i="1"/>
  <c r="I10087" i="1"/>
  <c r="I10086" i="1"/>
  <c r="I10085" i="1"/>
  <c r="I10084" i="1"/>
  <c r="I10083" i="1"/>
  <c r="I10082" i="1"/>
  <c r="I10081" i="1"/>
  <c r="I10080" i="1"/>
  <c r="I10079" i="1"/>
  <c r="I10078" i="1"/>
  <c r="I10077" i="1"/>
  <c r="I10076" i="1"/>
  <c r="I10075" i="1"/>
  <c r="I10074" i="1"/>
  <c r="I10073" i="1"/>
  <c r="I10072" i="1"/>
  <c r="I10071" i="1"/>
  <c r="I10070" i="1"/>
  <c r="I10069" i="1"/>
  <c r="I10068" i="1"/>
  <c r="I10067" i="1"/>
  <c r="I10066" i="1"/>
  <c r="I10065" i="1"/>
  <c r="I10064" i="1"/>
  <c r="I10063" i="1"/>
  <c r="I10062" i="1"/>
  <c r="I10061" i="1"/>
  <c r="I10060" i="1"/>
  <c r="I10059" i="1"/>
  <c r="I10058" i="1"/>
  <c r="I10057" i="1"/>
  <c r="I10056" i="1"/>
  <c r="I10055" i="1"/>
  <c r="I10054" i="1"/>
  <c r="I10053" i="1"/>
  <c r="I10052" i="1"/>
  <c r="I10051" i="1"/>
  <c r="I10050" i="1"/>
  <c r="I10049" i="1"/>
  <c r="I10048" i="1"/>
  <c r="I10047" i="1"/>
  <c r="I10046" i="1"/>
  <c r="I10045" i="1"/>
  <c r="I10044" i="1"/>
  <c r="I10043" i="1"/>
  <c r="I10042" i="1"/>
  <c r="I10041" i="1"/>
  <c r="I10040" i="1"/>
  <c r="I10039" i="1"/>
  <c r="I10038" i="1"/>
  <c r="I10037" i="1"/>
  <c r="I10036" i="1"/>
  <c r="I10035" i="1"/>
  <c r="I10034" i="1"/>
  <c r="I10033" i="1"/>
  <c r="I10032" i="1"/>
  <c r="I10031" i="1"/>
  <c r="I10030" i="1"/>
  <c r="I10029" i="1"/>
  <c r="I10028" i="1"/>
  <c r="I10027" i="1"/>
  <c r="I10026" i="1"/>
  <c r="I10025" i="1"/>
  <c r="I10024" i="1"/>
  <c r="I10023" i="1"/>
  <c r="I10022" i="1"/>
  <c r="I10021" i="1"/>
  <c r="I10020" i="1"/>
  <c r="I10019" i="1"/>
  <c r="I10018" i="1"/>
  <c r="I10017" i="1"/>
  <c r="I10016" i="1"/>
  <c r="I10015" i="1"/>
  <c r="I10014" i="1"/>
  <c r="I10013" i="1"/>
  <c r="I10012" i="1"/>
  <c r="I10011" i="1"/>
  <c r="I10010" i="1"/>
  <c r="I10009" i="1"/>
  <c r="I10008" i="1"/>
  <c r="I10007" i="1"/>
  <c r="I10006" i="1"/>
  <c r="I10005" i="1"/>
  <c r="I10004" i="1"/>
  <c r="I10003" i="1"/>
  <c r="I10002" i="1"/>
  <c r="I10001" i="1"/>
  <c r="I10000" i="1"/>
  <c r="I9999" i="1"/>
  <c r="I9998" i="1"/>
  <c r="I9997" i="1"/>
  <c r="I9996" i="1"/>
  <c r="I9995" i="1"/>
  <c r="I9994" i="1"/>
  <c r="I9993" i="1"/>
  <c r="I9992" i="1"/>
  <c r="I9991" i="1"/>
  <c r="I9990" i="1"/>
  <c r="I9989" i="1"/>
  <c r="I9988" i="1"/>
  <c r="I9987" i="1"/>
  <c r="I9986" i="1"/>
  <c r="I9985" i="1"/>
  <c r="I9984" i="1"/>
  <c r="I9983" i="1"/>
  <c r="I9982" i="1"/>
  <c r="I9981" i="1"/>
  <c r="I9980" i="1"/>
  <c r="I9979" i="1"/>
  <c r="I9978" i="1"/>
  <c r="I9977" i="1"/>
  <c r="I9976" i="1"/>
  <c r="I9975" i="1"/>
  <c r="I9974" i="1"/>
  <c r="I9973" i="1"/>
  <c r="I9972" i="1"/>
  <c r="I9971" i="1"/>
  <c r="I9970" i="1"/>
  <c r="I9969" i="1"/>
  <c r="I9968" i="1"/>
  <c r="I9967" i="1"/>
  <c r="I9966" i="1"/>
  <c r="I9965" i="1"/>
  <c r="I9964" i="1"/>
  <c r="I9963" i="1"/>
  <c r="I9962" i="1"/>
  <c r="I9961" i="1"/>
  <c r="I9960" i="1"/>
  <c r="I9959" i="1"/>
  <c r="I9958" i="1"/>
  <c r="I9957" i="1"/>
  <c r="I9956" i="1"/>
  <c r="I9955" i="1"/>
  <c r="I9954" i="1"/>
  <c r="I9953" i="1"/>
  <c r="I9952" i="1"/>
  <c r="I9951" i="1"/>
  <c r="I9950" i="1"/>
  <c r="I9949" i="1"/>
  <c r="I9948" i="1"/>
  <c r="I9947" i="1"/>
  <c r="I9946" i="1"/>
  <c r="I9945" i="1"/>
  <c r="I9944" i="1"/>
  <c r="I9943" i="1"/>
  <c r="I9942" i="1"/>
  <c r="I9941" i="1"/>
  <c r="I9940" i="1"/>
  <c r="I9939" i="1"/>
  <c r="I9938" i="1"/>
  <c r="I9937" i="1"/>
  <c r="I9936" i="1"/>
  <c r="I9935" i="1"/>
  <c r="I9934" i="1"/>
  <c r="I9933" i="1"/>
  <c r="I9932" i="1"/>
  <c r="I9931" i="1"/>
  <c r="I9930" i="1"/>
  <c r="I9929" i="1"/>
  <c r="I9928" i="1"/>
  <c r="I9927" i="1"/>
  <c r="I9926" i="1"/>
  <c r="I9925" i="1"/>
  <c r="I9924" i="1"/>
  <c r="I9923" i="1"/>
  <c r="I9922" i="1"/>
  <c r="I9921" i="1"/>
  <c r="I9920" i="1"/>
  <c r="I9919" i="1"/>
  <c r="I9918" i="1"/>
  <c r="I9917" i="1"/>
  <c r="I9916" i="1"/>
  <c r="I9915" i="1"/>
  <c r="I9914" i="1"/>
  <c r="I9913" i="1"/>
  <c r="I9912" i="1"/>
  <c r="I9911" i="1"/>
  <c r="I9910" i="1"/>
  <c r="I9909" i="1"/>
  <c r="I9908" i="1"/>
  <c r="I9907" i="1"/>
  <c r="I9906" i="1"/>
  <c r="I9905" i="1"/>
  <c r="I9904" i="1"/>
  <c r="I9903" i="1"/>
  <c r="I9902" i="1"/>
  <c r="I9901" i="1"/>
  <c r="I9900" i="1"/>
  <c r="I9899" i="1"/>
  <c r="I9898" i="1"/>
  <c r="I9897" i="1"/>
  <c r="I9896" i="1"/>
  <c r="I9895" i="1"/>
  <c r="I9894" i="1"/>
  <c r="I9893" i="1"/>
  <c r="I9892" i="1"/>
  <c r="I9891" i="1"/>
  <c r="I9890" i="1"/>
  <c r="I9889" i="1"/>
  <c r="I9888" i="1"/>
  <c r="I9887" i="1"/>
  <c r="I9886" i="1"/>
  <c r="I9885" i="1"/>
  <c r="I9884" i="1"/>
  <c r="I9883" i="1"/>
  <c r="I9882" i="1"/>
  <c r="I9881" i="1"/>
  <c r="I9880" i="1"/>
  <c r="I9879" i="1"/>
  <c r="I9878" i="1"/>
  <c r="I9877" i="1"/>
  <c r="I9876" i="1"/>
  <c r="I9875" i="1"/>
  <c r="I9874" i="1"/>
  <c r="I9873" i="1"/>
  <c r="I9872" i="1"/>
  <c r="I9871" i="1"/>
  <c r="I9870" i="1"/>
  <c r="I9869" i="1"/>
  <c r="I9868" i="1"/>
  <c r="I9867" i="1"/>
  <c r="I9866" i="1"/>
  <c r="I9865" i="1"/>
  <c r="I9864" i="1"/>
  <c r="I9863" i="1"/>
  <c r="I9862" i="1"/>
  <c r="I9861" i="1"/>
  <c r="I9860" i="1"/>
  <c r="I9859" i="1"/>
  <c r="I9858" i="1"/>
  <c r="I9857" i="1"/>
  <c r="I9856" i="1"/>
  <c r="I9855" i="1"/>
  <c r="I9854" i="1"/>
  <c r="I9853" i="1"/>
  <c r="I9852" i="1"/>
  <c r="I9851" i="1"/>
  <c r="I9850" i="1"/>
  <c r="I9849" i="1"/>
  <c r="I9848" i="1"/>
  <c r="I9847" i="1"/>
  <c r="I9846" i="1"/>
  <c r="I9845" i="1"/>
  <c r="I9844" i="1"/>
  <c r="I9843" i="1"/>
  <c r="I9842" i="1"/>
  <c r="I9841" i="1"/>
  <c r="I9840" i="1"/>
  <c r="I9839" i="1"/>
  <c r="I9838" i="1"/>
  <c r="I9837" i="1"/>
  <c r="I9836" i="1"/>
  <c r="I9835" i="1"/>
  <c r="I9834" i="1"/>
  <c r="I9833" i="1"/>
  <c r="I9832" i="1"/>
  <c r="I9831" i="1"/>
  <c r="I9830" i="1"/>
  <c r="I9829" i="1"/>
  <c r="I9828" i="1"/>
  <c r="I9827" i="1"/>
  <c r="I9826" i="1"/>
  <c r="I9825" i="1"/>
  <c r="I9824" i="1"/>
  <c r="I9823" i="1"/>
  <c r="I9822" i="1"/>
  <c r="I9821" i="1"/>
  <c r="I9820" i="1"/>
  <c r="I9819" i="1"/>
  <c r="I9818" i="1"/>
  <c r="I9817" i="1"/>
  <c r="I9816" i="1"/>
  <c r="I9815" i="1"/>
  <c r="I9814" i="1"/>
  <c r="I9813" i="1"/>
  <c r="I9812" i="1"/>
  <c r="I9811" i="1"/>
  <c r="I9810" i="1"/>
  <c r="I9809" i="1"/>
  <c r="I9808" i="1"/>
  <c r="I9807" i="1"/>
  <c r="I9806" i="1"/>
  <c r="I9805" i="1"/>
  <c r="I9804" i="1"/>
  <c r="I9803" i="1"/>
  <c r="I9802" i="1"/>
  <c r="I9801" i="1"/>
  <c r="I9800" i="1"/>
  <c r="I9799" i="1"/>
  <c r="I9798" i="1"/>
  <c r="I9797" i="1"/>
  <c r="I9796" i="1"/>
  <c r="I9795" i="1"/>
  <c r="I9794" i="1"/>
  <c r="I9793" i="1"/>
  <c r="I9792" i="1"/>
  <c r="I9791" i="1"/>
  <c r="I9790" i="1"/>
  <c r="I9789" i="1"/>
  <c r="I9788" i="1"/>
  <c r="I9787" i="1"/>
  <c r="I9786" i="1"/>
  <c r="I9785" i="1"/>
  <c r="I9784" i="1"/>
  <c r="I9783" i="1"/>
  <c r="I9782" i="1"/>
  <c r="I9781" i="1"/>
  <c r="I9780" i="1"/>
  <c r="I9779" i="1"/>
  <c r="I9778" i="1"/>
  <c r="I9777" i="1"/>
  <c r="I9776" i="1"/>
  <c r="I9775" i="1"/>
  <c r="I9774" i="1"/>
  <c r="I9773" i="1"/>
  <c r="I9772" i="1"/>
  <c r="I9771" i="1"/>
  <c r="I9770" i="1"/>
  <c r="I9769" i="1"/>
  <c r="I9768" i="1"/>
  <c r="I9767" i="1"/>
  <c r="I9766" i="1"/>
  <c r="I9765" i="1"/>
  <c r="I9764" i="1"/>
  <c r="I9763" i="1"/>
  <c r="I9762" i="1"/>
  <c r="I9761" i="1"/>
  <c r="I9760" i="1"/>
  <c r="I9759" i="1"/>
  <c r="I9758" i="1"/>
  <c r="I9757" i="1"/>
  <c r="I9756" i="1"/>
  <c r="I9755" i="1"/>
  <c r="I9754" i="1"/>
  <c r="I9753" i="1"/>
  <c r="I9752" i="1"/>
  <c r="I9751" i="1"/>
  <c r="I9750" i="1"/>
  <c r="I9749" i="1"/>
  <c r="I9748" i="1"/>
  <c r="I9747" i="1"/>
  <c r="I9746" i="1"/>
  <c r="I9745" i="1"/>
  <c r="I9744" i="1"/>
  <c r="I9743" i="1"/>
  <c r="I9742" i="1"/>
  <c r="I9741" i="1"/>
  <c r="I9740" i="1"/>
  <c r="I9739" i="1"/>
  <c r="I9738" i="1"/>
  <c r="I9737" i="1"/>
  <c r="I9736" i="1"/>
  <c r="I9735" i="1"/>
  <c r="I9734" i="1"/>
  <c r="I9733" i="1"/>
  <c r="I9732" i="1"/>
  <c r="I9731" i="1"/>
  <c r="I9730" i="1"/>
  <c r="I9729" i="1"/>
  <c r="I9728" i="1"/>
  <c r="I9727" i="1"/>
  <c r="I9726" i="1"/>
  <c r="I9725" i="1"/>
  <c r="I9724" i="1"/>
  <c r="I9723" i="1"/>
  <c r="I9722" i="1"/>
  <c r="I9721" i="1"/>
  <c r="I9720" i="1"/>
  <c r="I9719" i="1"/>
  <c r="I9718" i="1"/>
  <c r="I9717" i="1"/>
  <c r="I9716" i="1"/>
  <c r="I9715" i="1"/>
  <c r="I9714" i="1"/>
  <c r="I9713" i="1"/>
  <c r="I9712" i="1"/>
  <c r="I9711" i="1"/>
  <c r="I9710" i="1"/>
  <c r="I9709" i="1"/>
  <c r="I9708" i="1"/>
  <c r="I9707" i="1"/>
  <c r="I9706" i="1"/>
  <c r="I9705" i="1"/>
  <c r="I9704" i="1"/>
  <c r="I9703" i="1"/>
  <c r="I9702" i="1"/>
  <c r="I9701" i="1"/>
  <c r="I9700" i="1"/>
  <c r="I9699" i="1"/>
  <c r="I9698" i="1"/>
  <c r="I9697" i="1"/>
  <c r="I9696" i="1"/>
  <c r="I9695" i="1"/>
  <c r="I9694" i="1"/>
  <c r="I9693" i="1"/>
  <c r="I9692" i="1"/>
  <c r="I9691" i="1"/>
  <c r="I9690" i="1"/>
  <c r="I9689" i="1"/>
  <c r="I9688" i="1"/>
  <c r="I9687" i="1"/>
  <c r="I9686" i="1"/>
  <c r="I9685" i="1"/>
  <c r="I9684" i="1"/>
  <c r="I9683" i="1"/>
  <c r="I9682" i="1"/>
  <c r="I9681" i="1"/>
  <c r="I9680" i="1"/>
  <c r="I9679" i="1"/>
  <c r="I9678" i="1"/>
  <c r="I9677" i="1"/>
  <c r="I9676" i="1"/>
  <c r="I9675" i="1"/>
  <c r="I9674" i="1"/>
  <c r="I9673" i="1"/>
  <c r="I9672" i="1"/>
  <c r="I9671" i="1"/>
  <c r="I9670" i="1"/>
  <c r="I9669" i="1"/>
  <c r="I9668" i="1"/>
  <c r="I9667" i="1"/>
  <c r="I9666" i="1"/>
  <c r="I9665" i="1"/>
  <c r="I9664" i="1"/>
  <c r="I9663" i="1"/>
  <c r="I9662" i="1"/>
  <c r="I9661" i="1"/>
  <c r="I9660" i="1"/>
  <c r="I9659" i="1"/>
  <c r="I9658" i="1"/>
  <c r="I9657" i="1"/>
  <c r="I9656" i="1"/>
  <c r="I9655" i="1"/>
  <c r="I9654" i="1"/>
  <c r="I9653" i="1"/>
  <c r="I9652" i="1"/>
  <c r="I9651" i="1"/>
  <c r="I9650" i="1"/>
  <c r="I9649" i="1"/>
  <c r="I9648" i="1"/>
  <c r="I9647" i="1"/>
  <c r="I9646" i="1"/>
  <c r="I9645" i="1"/>
  <c r="I9644" i="1"/>
  <c r="I9643" i="1"/>
  <c r="I9642" i="1"/>
  <c r="I9641" i="1"/>
  <c r="I9640" i="1"/>
  <c r="I9639" i="1"/>
  <c r="I9638" i="1"/>
  <c r="I9637" i="1"/>
  <c r="I9636" i="1"/>
  <c r="I9635" i="1"/>
  <c r="I9634" i="1"/>
  <c r="I9633" i="1"/>
  <c r="I9632" i="1"/>
  <c r="I9631" i="1"/>
  <c r="I9630" i="1"/>
  <c r="I9629" i="1"/>
  <c r="I9628" i="1"/>
  <c r="I9627" i="1"/>
  <c r="I9626" i="1"/>
  <c r="I9625" i="1"/>
  <c r="I9624" i="1"/>
  <c r="I9623" i="1"/>
  <c r="I9622" i="1"/>
  <c r="I9621" i="1"/>
  <c r="I9620" i="1"/>
  <c r="I9619" i="1"/>
  <c r="I9618" i="1"/>
  <c r="I9617" i="1"/>
  <c r="I9616" i="1"/>
  <c r="I9615" i="1"/>
  <c r="I9614" i="1"/>
  <c r="I9613" i="1"/>
  <c r="I9612" i="1"/>
  <c r="I9611" i="1"/>
  <c r="I9610" i="1"/>
  <c r="I9609" i="1"/>
  <c r="I9608" i="1"/>
  <c r="I9607" i="1"/>
  <c r="I9606" i="1"/>
  <c r="I9605" i="1"/>
  <c r="I9604" i="1"/>
  <c r="I9603" i="1"/>
  <c r="I9602" i="1"/>
  <c r="I9601" i="1"/>
  <c r="I9600" i="1"/>
  <c r="I9599" i="1"/>
  <c r="I9598" i="1"/>
  <c r="I9597" i="1"/>
  <c r="I9596" i="1"/>
  <c r="I9595" i="1"/>
  <c r="I9594" i="1"/>
  <c r="I9593" i="1"/>
  <c r="I9592" i="1"/>
  <c r="I9591" i="1"/>
  <c r="I9590" i="1"/>
  <c r="I9589" i="1"/>
  <c r="I9588" i="1"/>
  <c r="I9587" i="1"/>
  <c r="I9586" i="1"/>
  <c r="I9585" i="1"/>
  <c r="I9584" i="1"/>
  <c r="I9583" i="1"/>
  <c r="I9582" i="1"/>
  <c r="I9581" i="1"/>
  <c r="I9580" i="1"/>
  <c r="I9579" i="1"/>
  <c r="I9578" i="1"/>
  <c r="I9577" i="1"/>
  <c r="I9576" i="1"/>
  <c r="I9575" i="1"/>
  <c r="I9574" i="1"/>
  <c r="I9573" i="1"/>
  <c r="I9572" i="1"/>
  <c r="I9571" i="1"/>
  <c r="I9570" i="1"/>
  <c r="I9569" i="1"/>
  <c r="I9568" i="1"/>
  <c r="I9567" i="1"/>
  <c r="I9566" i="1"/>
  <c r="I9565" i="1"/>
  <c r="I9564" i="1"/>
  <c r="I9563" i="1"/>
  <c r="I9562" i="1"/>
  <c r="I9561" i="1"/>
  <c r="I9560" i="1"/>
  <c r="I9559" i="1"/>
  <c r="I9558" i="1"/>
  <c r="I9557" i="1"/>
  <c r="I9556" i="1"/>
  <c r="I9555" i="1"/>
  <c r="I9554" i="1"/>
  <c r="I9553" i="1"/>
  <c r="I9552" i="1"/>
  <c r="I9551" i="1"/>
  <c r="I9550" i="1"/>
  <c r="I9549" i="1"/>
  <c r="I9548" i="1"/>
  <c r="I9547" i="1"/>
  <c r="I9546" i="1"/>
  <c r="I9545" i="1"/>
  <c r="I9544" i="1"/>
  <c r="I9543" i="1"/>
  <c r="I9542" i="1"/>
  <c r="I9541" i="1"/>
  <c r="I9540" i="1"/>
  <c r="I9539" i="1"/>
  <c r="I9538" i="1"/>
  <c r="I9537" i="1"/>
  <c r="I9536" i="1"/>
  <c r="I9535" i="1"/>
  <c r="I9534" i="1"/>
  <c r="I9533" i="1"/>
  <c r="I9532" i="1"/>
  <c r="I9531" i="1"/>
  <c r="I9530" i="1"/>
  <c r="I9529" i="1"/>
  <c r="I9528" i="1"/>
  <c r="I9527" i="1"/>
  <c r="I9526" i="1"/>
  <c r="I9525" i="1"/>
  <c r="I9524" i="1"/>
  <c r="I9523" i="1"/>
  <c r="I9522" i="1"/>
  <c r="I9521" i="1"/>
  <c r="I9520" i="1"/>
  <c r="I9519" i="1"/>
  <c r="I9518" i="1"/>
  <c r="I9517" i="1"/>
  <c r="I9516" i="1"/>
  <c r="I9515" i="1"/>
  <c r="I9514" i="1"/>
  <c r="I9513" i="1"/>
  <c r="I5639" i="1"/>
  <c r="H5639" i="1" s="1"/>
  <c r="I5638" i="1"/>
  <c r="I5637" i="1"/>
  <c r="I5636" i="1"/>
  <c r="I5635" i="1"/>
  <c r="H5635" i="1" s="1"/>
  <c r="I5634" i="1"/>
  <c r="H5634" i="1" s="1"/>
  <c r="I5633" i="1"/>
  <c r="H5633" i="1" s="1"/>
  <c r="I5632" i="1"/>
  <c r="H5632" i="1" s="1"/>
  <c r="I5631" i="1"/>
  <c r="H5631" i="1" s="1"/>
  <c r="I5630" i="1"/>
  <c r="H5630" i="1" s="1"/>
  <c r="I5629" i="1"/>
  <c r="H5629" i="1" s="1"/>
  <c r="I5628" i="1"/>
  <c r="H5628" i="1" s="1"/>
  <c r="I5627" i="1"/>
  <c r="H5627" i="1" s="1"/>
  <c r="I5626" i="1"/>
  <c r="H5626" i="1" s="1"/>
  <c r="I5625" i="1"/>
  <c r="H5625" i="1" s="1"/>
  <c r="I5624" i="1"/>
  <c r="H5624" i="1" s="1"/>
  <c r="I5623" i="1"/>
  <c r="H5623" i="1" s="1"/>
  <c r="I5622" i="1"/>
  <c r="H5622" i="1" s="1"/>
  <c r="I5621" i="1"/>
  <c r="H5621" i="1" s="1"/>
  <c r="I5620" i="1"/>
  <c r="I5619" i="1"/>
  <c r="I5618" i="1"/>
  <c r="I5617" i="1"/>
  <c r="I5616" i="1"/>
  <c r="H5616" i="1" s="1"/>
  <c r="I5615" i="1"/>
  <c r="H5615" i="1" s="1"/>
  <c r="I5614" i="1"/>
  <c r="I5613" i="1"/>
  <c r="H5613" i="1" s="1"/>
  <c r="I5612" i="1"/>
  <c r="H5612" i="1" s="1"/>
  <c r="I5611" i="1"/>
  <c r="H5611" i="1" s="1"/>
  <c r="I5610" i="1"/>
  <c r="H5610" i="1" s="1"/>
  <c r="I5609" i="1"/>
  <c r="H5609" i="1"/>
  <c r="I5608" i="1"/>
  <c r="H5608" i="1"/>
  <c r="I5607" i="1"/>
  <c r="H5607" i="1"/>
  <c r="I5606" i="1"/>
  <c r="H5606" i="1"/>
  <c r="I5605" i="1"/>
  <c r="H5605" i="1"/>
  <c r="I5604" i="1"/>
  <c r="H5604" i="1"/>
  <c r="I5603" i="1"/>
  <c r="H5603" i="1"/>
  <c r="I5602" i="1"/>
  <c r="H5602" i="1"/>
  <c r="I5601" i="1"/>
  <c r="H5601" i="1"/>
  <c r="I5600" i="1"/>
  <c r="H5600" i="1"/>
  <c r="I5599" i="1"/>
  <c r="H5599" i="1"/>
  <c r="I5598" i="1"/>
  <c r="H5598" i="1"/>
  <c r="I5597" i="1"/>
  <c r="H5597" i="1"/>
  <c r="I5596" i="1"/>
  <c r="H5596" i="1"/>
  <c r="I5595" i="1"/>
  <c r="H5595" i="1"/>
  <c r="I5594" i="1"/>
  <c r="H5594" i="1"/>
  <c r="I5593" i="1"/>
  <c r="H5593" i="1"/>
  <c r="I5592" i="1"/>
  <c r="H5592" i="1"/>
  <c r="I5591" i="1"/>
  <c r="H5591" i="1"/>
  <c r="I5590" i="1"/>
  <c r="H5590" i="1"/>
  <c r="I5589" i="1"/>
  <c r="H5589" i="1"/>
  <c r="I5588" i="1"/>
  <c r="H5588" i="1"/>
  <c r="I5587" i="1"/>
  <c r="H5587" i="1"/>
  <c r="I5586" i="1"/>
  <c r="H5586" i="1"/>
  <c r="I5585" i="1"/>
  <c r="H5585" i="1"/>
  <c r="I5584" i="1"/>
  <c r="H5584" i="1"/>
  <c r="I5583" i="1"/>
  <c r="H5583" i="1"/>
  <c r="I5582" i="1"/>
  <c r="H5582" i="1"/>
  <c r="I5581" i="1"/>
  <c r="H5581" i="1"/>
  <c r="I5580" i="1"/>
  <c r="H5580" i="1"/>
  <c r="I5579" i="1"/>
  <c r="H5579" i="1"/>
  <c r="I5578" i="1"/>
  <c r="H5578" i="1"/>
  <c r="I5577" i="1"/>
  <c r="H5577" i="1"/>
  <c r="I5576" i="1"/>
  <c r="H5576" i="1"/>
  <c r="I5575" i="1"/>
  <c r="H5575" i="1"/>
  <c r="I5574" i="1"/>
  <c r="H5574" i="1"/>
  <c r="I5573" i="1"/>
  <c r="H5573" i="1"/>
  <c r="I5572" i="1"/>
  <c r="H5572" i="1"/>
  <c r="I5571" i="1"/>
  <c r="H5571" i="1"/>
  <c r="I5570" i="1"/>
  <c r="H5570" i="1"/>
  <c r="I5569" i="1"/>
  <c r="H5569" i="1"/>
  <c r="I5568" i="1"/>
  <c r="H5568" i="1"/>
  <c r="I5567" i="1"/>
  <c r="H5567" i="1"/>
  <c r="I5566" i="1"/>
  <c r="H5566" i="1"/>
  <c r="I5565" i="1"/>
  <c r="H5565" i="1"/>
  <c r="I5564" i="1"/>
  <c r="H5564" i="1"/>
  <c r="I5563" i="1"/>
  <c r="H5563" i="1"/>
  <c r="I5562" i="1"/>
  <c r="H5562" i="1"/>
  <c r="I5561" i="1"/>
  <c r="H5561" i="1"/>
  <c r="I5560" i="1"/>
  <c r="H5560" i="1"/>
  <c r="I5559" i="1"/>
  <c r="H5559" i="1"/>
  <c r="I5558" i="1"/>
  <c r="H5558" i="1"/>
  <c r="I5557" i="1"/>
  <c r="H5557" i="1"/>
  <c r="I5556" i="1"/>
  <c r="H5556" i="1"/>
  <c r="I5555" i="1"/>
  <c r="H5555" i="1"/>
  <c r="I5554" i="1"/>
  <c r="H5554" i="1"/>
  <c r="I5553" i="1"/>
  <c r="H5553" i="1"/>
  <c r="I5552" i="1"/>
  <c r="H5552" i="1"/>
  <c r="I5551" i="1"/>
  <c r="H5551" i="1"/>
  <c r="I5550" i="1"/>
  <c r="H5550" i="1"/>
  <c r="I5549" i="1"/>
  <c r="H5549" i="1"/>
  <c r="I5548" i="1"/>
  <c r="H5548" i="1"/>
  <c r="I5547" i="1"/>
  <c r="H5547" i="1"/>
  <c r="I5546" i="1"/>
  <c r="H5546" i="1"/>
  <c r="I5545" i="1"/>
  <c r="H5545" i="1"/>
  <c r="I5544" i="1"/>
  <c r="H5544" i="1"/>
  <c r="I5543" i="1"/>
  <c r="H5543" i="1"/>
  <c r="I5542" i="1"/>
  <c r="H5542" i="1"/>
  <c r="I5541" i="1"/>
  <c r="H5541" i="1"/>
  <c r="I5540" i="1"/>
  <c r="H5540" i="1"/>
  <c r="I5539" i="1"/>
  <c r="H5539" i="1"/>
  <c r="I5538" i="1"/>
  <c r="H5538" i="1"/>
  <c r="I5537" i="1"/>
  <c r="H5537" i="1"/>
  <c r="I5536" i="1"/>
  <c r="H5536" i="1"/>
  <c r="I5535" i="1"/>
  <c r="H5535" i="1"/>
  <c r="I5534" i="1"/>
  <c r="H5534" i="1"/>
  <c r="I5533" i="1"/>
  <c r="H5533" i="1"/>
  <c r="I5532" i="1"/>
  <c r="H5532" i="1"/>
  <c r="I5531" i="1"/>
  <c r="H5531" i="1"/>
  <c r="I5530" i="1"/>
  <c r="H5530" i="1"/>
  <c r="I5529" i="1"/>
  <c r="H5529" i="1"/>
  <c r="I5528" i="1"/>
  <c r="H5528" i="1"/>
  <c r="I5527" i="1"/>
  <c r="H5527" i="1"/>
  <c r="I5526" i="1"/>
  <c r="H5526" i="1"/>
  <c r="I5525" i="1"/>
  <c r="H5525" i="1"/>
  <c r="I5524" i="1"/>
  <c r="H5524" i="1"/>
  <c r="I5523" i="1"/>
  <c r="H5523" i="1"/>
  <c r="I5522" i="1"/>
  <c r="H5522" i="1"/>
  <c r="I5521" i="1"/>
  <c r="H5521" i="1"/>
  <c r="I5520" i="1"/>
  <c r="H5520" i="1"/>
  <c r="I5519" i="1"/>
  <c r="H5519" i="1"/>
  <c r="I5518" i="1"/>
  <c r="H5518" i="1"/>
  <c r="I5517" i="1"/>
  <c r="H5517" i="1"/>
  <c r="I5516" i="1"/>
  <c r="H5516" i="1"/>
  <c r="I5515" i="1"/>
  <c r="H5515" i="1"/>
  <c r="I5514" i="1"/>
  <c r="H5514" i="1"/>
  <c r="I5513" i="1"/>
  <c r="H5513" i="1"/>
  <c r="I5512" i="1"/>
  <c r="H5512" i="1"/>
  <c r="I5511" i="1"/>
  <c r="H5511" i="1"/>
  <c r="I5510" i="1"/>
  <c r="H5510" i="1"/>
  <c r="I5509" i="1"/>
  <c r="H5509" i="1"/>
  <c r="I5508" i="1"/>
  <c r="H5508" i="1"/>
  <c r="I5507" i="1"/>
  <c r="H5507" i="1"/>
  <c r="I5506" i="1"/>
  <c r="H5506" i="1"/>
  <c r="I5505" i="1"/>
  <c r="H5505" i="1"/>
  <c r="I5504" i="1"/>
  <c r="H5504" i="1"/>
  <c r="I5503" i="1"/>
  <c r="H5503" i="1"/>
  <c r="I5502" i="1"/>
  <c r="H5502" i="1"/>
  <c r="I5501" i="1"/>
  <c r="H5501" i="1"/>
  <c r="I5500" i="1"/>
  <c r="H5500" i="1"/>
  <c r="I5499" i="1"/>
  <c r="H5499" i="1"/>
  <c r="I5498" i="1"/>
  <c r="H5498" i="1"/>
  <c r="I5497" i="1"/>
  <c r="H5497" i="1"/>
  <c r="I5496" i="1"/>
  <c r="H5496" i="1"/>
  <c r="I5495" i="1"/>
  <c r="H5495" i="1"/>
  <c r="I5494" i="1"/>
  <c r="H5494" i="1"/>
  <c r="I5493" i="1"/>
  <c r="H5493" i="1"/>
  <c r="I5492" i="1"/>
  <c r="H5492" i="1"/>
  <c r="I5491" i="1"/>
  <c r="H5491" i="1"/>
  <c r="I5490" i="1"/>
  <c r="H5490" i="1"/>
  <c r="I5489" i="1"/>
  <c r="H5489" i="1"/>
  <c r="I5488" i="1"/>
  <c r="H5488" i="1"/>
  <c r="I5487" i="1"/>
  <c r="H5487" i="1"/>
  <c r="I5486" i="1"/>
  <c r="H5486" i="1"/>
  <c r="I5485" i="1"/>
  <c r="H5485" i="1"/>
  <c r="I5484" i="1"/>
  <c r="H5484" i="1"/>
  <c r="H5483" i="1"/>
  <c r="I5482" i="1"/>
  <c r="H5482" i="1"/>
  <c r="I5481" i="1"/>
  <c r="H5481" i="1"/>
  <c r="I5480" i="1"/>
  <c r="H5480" i="1"/>
  <c r="I5479" i="1"/>
  <c r="H5479" i="1"/>
  <c r="I5478" i="1"/>
  <c r="H5478" i="1"/>
  <c r="I5477" i="1"/>
  <c r="H5477" i="1"/>
  <c r="I5476" i="1"/>
  <c r="H5476" i="1"/>
  <c r="I5475" i="1"/>
  <c r="H5475" i="1"/>
  <c r="I5474" i="1"/>
  <c r="H5474" i="1"/>
  <c r="I5473" i="1"/>
  <c r="H5473" i="1"/>
  <c r="I5472" i="1"/>
  <c r="H5472" i="1"/>
  <c r="I5471" i="1"/>
  <c r="H5471" i="1"/>
  <c r="I5470" i="1"/>
  <c r="H5470" i="1"/>
  <c r="I5469" i="1"/>
  <c r="H5469" i="1"/>
  <c r="I5468" i="1"/>
  <c r="H5468" i="1"/>
  <c r="I5467" i="1"/>
  <c r="H5467" i="1"/>
  <c r="I5466" i="1"/>
  <c r="H5466" i="1"/>
  <c r="I5465" i="1"/>
  <c r="H5465" i="1"/>
  <c r="I5464" i="1"/>
  <c r="H5464" i="1"/>
  <c r="I5463" i="1"/>
  <c r="H5463" i="1"/>
  <c r="I5462" i="1"/>
  <c r="H5462" i="1"/>
  <c r="I5461" i="1"/>
  <c r="H5461" i="1"/>
  <c r="I5460" i="1"/>
  <c r="H5460" i="1"/>
  <c r="I5459" i="1"/>
  <c r="H5459" i="1"/>
  <c r="I5458" i="1"/>
  <c r="H5458" i="1"/>
  <c r="I5457" i="1"/>
  <c r="H5457" i="1"/>
  <c r="I5456" i="1"/>
  <c r="H5456" i="1"/>
  <c r="I5455" i="1"/>
  <c r="H5455" i="1"/>
  <c r="I5454" i="1"/>
  <c r="H5454" i="1"/>
  <c r="I5453" i="1"/>
  <c r="H5453" i="1"/>
  <c r="I5452" i="1"/>
  <c r="H5452" i="1"/>
  <c r="I5451" i="1"/>
  <c r="H5451" i="1"/>
  <c r="I5450" i="1"/>
  <c r="H5450" i="1"/>
  <c r="I5449" i="1"/>
  <c r="H5449" i="1"/>
  <c r="I5448" i="1"/>
  <c r="H5448" i="1"/>
  <c r="I5447" i="1"/>
  <c r="H5447" i="1"/>
  <c r="I5446" i="1"/>
  <c r="H5446" i="1"/>
  <c r="I5445" i="1"/>
  <c r="H5445" i="1"/>
  <c r="I5444" i="1"/>
  <c r="H5444" i="1"/>
  <c r="I5443" i="1"/>
  <c r="H5443" i="1"/>
  <c r="I5442" i="1"/>
  <c r="H5442" i="1"/>
  <c r="I5441" i="1"/>
  <c r="H5441" i="1"/>
  <c r="I5440" i="1"/>
  <c r="H5440" i="1"/>
  <c r="I5439" i="1"/>
  <c r="H5439" i="1"/>
  <c r="I5438" i="1"/>
  <c r="H5438" i="1"/>
  <c r="I5437" i="1"/>
  <c r="H5437" i="1"/>
  <c r="I5436" i="1"/>
  <c r="H5436" i="1"/>
  <c r="I5435" i="1"/>
  <c r="H5435" i="1"/>
  <c r="I5434" i="1"/>
  <c r="H5434" i="1"/>
  <c r="I5433" i="1"/>
  <c r="H5433" i="1"/>
  <c r="I5432" i="1"/>
  <c r="H5432" i="1"/>
  <c r="I5431" i="1"/>
  <c r="H5431" i="1"/>
  <c r="I5430" i="1"/>
  <c r="H5430" i="1"/>
  <c r="I5429" i="1"/>
  <c r="H5429" i="1"/>
  <c r="I5428" i="1"/>
  <c r="H5428" i="1"/>
  <c r="I5427" i="1"/>
  <c r="H5427" i="1"/>
  <c r="I5426" i="1"/>
  <c r="H5426" i="1"/>
  <c r="I5425" i="1"/>
  <c r="H5425" i="1"/>
  <c r="I5424" i="1"/>
  <c r="H5424" i="1"/>
  <c r="I5423" i="1"/>
  <c r="H5423" i="1"/>
  <c r="I5422" i="1"/>
  <c r="H5422" i="1"/>
  <c r="I5421" i="1"/>
  <c r="H5421" i="1"/>
  <c r="I5420" i="1"/>
  <c r="H5420" i="1"/>
  <c r="I5419" i="1"/>
  <c r="H5419" i="1"/>
  <c r="I5418" i="1"/>
  <c r="H5418" i="1"/>
  <c r="I5417" i="1"/>
  <c r="H5417" i="1"/>
  <c r="I5416" i="1"/>
  <c r="H5416" i="1"/>
  <c r="I5415" i="1"/>
  <c r="H5415" i="1"/>
  <c r="I5414" i="1"/>
  <c r="H5414" i="1"/>
  <c r="I5413" i="1"/>
  <c r="H5413" i="1"/>
  <c r="I5412" i="1"/>
  <c r="H5412" i="1"/>
  <c r="I5411" i="1"/>
  <c r="H5411" i="1"/>
  <c r="I5410" i="1"/>
  <c r="H5410" i="1"/>
  <c r="I5409" i="1"/>
  <c r="H5409" i="1"/>
  <c r="I5408" i="1"/>
  <c r="H5408" i="1"/>
  <c r="I5407" i="1"/>
  <c r="H5407" i="1"/>
  <c r="I5406" i="1"/>
  <c r="H5406" i="1"/>
  <c r="I5405" i="1"/>
  <c r="H5405" i="1"/>
  <c r="I5404" i="1"/>
  <c r="H5404" i="1"/>
  <c r="I5403" i="1"/>
  <c r="H5403" i="1"/>
  <c r="I5402" i="1"/>
  <c r="H5402" i="1"/>
  <c r="I5401" i="1"/>
  <c r="H5401" i="1"/>
  <c r="I5400" i="1"/>
  <c r="H5400" i="1"/>
  <c r="I5399" i="1"/>
  <c r="H5399" i="1"/>
  <c r="I5398" i="1"/>
  <c r="H5398" i="1"/>
  <c r="I5397" i="1"/>
  <c r="H5397" i="1"/>
  <c r="I5396" i="1"/>
  <c r="H5396" i="1"/>
  <c r="I5395" i="1"/>
  <c r="H5395" i="1"/>
  <c r="I5394" i="1"/>
  <c r="H5394" i="1"/>
  <c r="I5393" i="1"/>
  <c r="H5393" i="1"/>
  <c r="I5392" i="1"/>
  <c r="H5392" i="1"/>
  <c r="I5391" i="1"/>
  <c r="H5391" i="1"/>
  <c r="I5390" i="1"/>
  <c r="H5390" i="1"/>
  <c r="I5389" i="1"/>
  <c r="H5389" i="1"/>
  <c r="I5388" i="1"/>
  <c r="H5388" i="1"/>
  <c r="I5387" i="1"/>
  <c r="H5387" i="1"/>
  <c r="I5386" i="1"/>
  <c r="H5386" i="1"/>
  <c r="I5385" i="1"/>
  <c r="H5385" i="1"/>
  <c r="I5384" i="1"/>
  <c r="H5384" i="1"/>
  <c r="I5383" i="1"/>
  <c r="H5383" i="1"/>
  <c r="I5382" i="1"/>
  <c r="H5382" i="1"/>
  <c r="I5381" i="1"/>
  <c r="H5381" i="1"/>
  <c r="I5380" i="1"/>
  <c r="H5380" i="1"/>
  <c r="I5379" i="1"/>
  <c r="H5379" i="1"/>
  <c r="I5378" i="1"/>
  <c r="H5378" i="1"/>
  <c r="I5377" i="1"/>
  <c r="H5377" i="1"/>
  <c r="I5376" i="1"/>
  <c r="H5376" i="1"/>
  <c r="I5375" i="1"/>
  <c r="H5375" i="1"/>
  <c r="I5374" i="1"/>
  <c r="H5374" i="1"/>
  <c r="I5373" i="1"/>
  <c r="H5373" i="1"/>
  <c r="I5372" i="1"/>
  <c r="H5372" i="1"/>
  <c r="I5371" i="1"/>
  <c r="H5371" i="1"/>
  <c r="I5370" i="1"/>
  <c r="H5370" i="1"/>
  <c r="I5369" i="1"/>
  <c r="H5369" i="1"/>
  <c r="I5368" i="1"/>
  <c r="H5368" i="1"/>
  <c r="I5367" i="1"/>
  <c r="H5367" i="1"/>
  <c r="I5366" i="1"/>
  <c r="H5366" i="1"/>
  <c r="I5365" i="1"/>
  <c r="H5365" i="1"/>
  <c r="I5364" i="1"/>
  <c r="H5364" i="1"/>
  <c r="I5363" i="1"/>
  <c r="H5363" i="1"/>
  <c r="I5362" i="1"/>
  <c r="H5362" i="1"/>
  <c r="I5361" i="1"/>
  <c r="H5361" i="1"/>
  <c r="I5360" i="1"/>
  <c r="H5360" i="1"/>
  <c r="I5359" i="1"/>
  <c r="H5359" i="1"/>
  <c r="I5358" i="1"/>
  <c r="H5358" i="1"/>
  <c r="I5357" i="1"/>
  <c r="H5357" i="1"/>
  <c r="I5356" i="1"/>
  <c r="H5356" i="1"/>
  <c r="I5355" i="1"/>
  <c r="H5355" i="1"/>
  <c r="I5354" i="1"/>
  <c r="H5354" i="1"/>
  <c r="I5353" i="1"/>
  <c r="H5353" i="1" s="1"/>
  <c r="I5352" i="1"/>
  <c r="H5352" i="1" s="1"/>
  <c r="I5351" i="1"/>
  <c r="H5351" i="1" s="1"/>
  <c r="I5350" i="1"/>
  <c r="H5350" i="1" s="1"/>
  <c r="I5349" i="1"/>
  <c r="H5349" i="1" s="1"/>
  <c r="I5348" i="1"/>
  <c r="H5348" i="1" s="1"/>
  <c r="I5347" i="1"/>
  <c r="H5347" i="1" s="1"/>
  <c r="I5346" i="1"/>
  <c r="H5346" i="1" s="1"/>
  <c r="I5345" i="1"/>
  <c r="H5345" i="1" s="1"/>
  <c r="I5344" i="1"/>
  <c r="H5344" i="1" s="1"/>
  <c r="I5343" i="1"/>
  <c r="H5343" i="1" s="1"/>
  <c r="I5342" i="1"/>
  <c r="H5342" i="1" s="1"/>
  <c r="I5341" i="1"/>
  <c r="H5341" i="1" s="1"/>
  <c r="I5340" i="1"/>
  <c r="H5340" i="1" s="1"/>
  <c r="I5339" i="1"/>
  <c r="H5339" i="1" s="1"/>
  <c r="I5338" i="1"/>
  <c r="H5338" i="1" s="1"/>
  <c r="I5337" i="1"/>
  <c r="H5337" i="1" s="1"/>
  <c r="I5336" i="1"/>
  <c r="H5336" i="1" s="1"/>
  <c r="I5335" i="1"/>
  <c r="H5335" i="1" s="1"/>
  <c r="I5334" i="1"/>
  <c r="H5334" i="1" s="1"/>
  <c r="I5333" i="1"/>
  <c r="H5333" i="1" s="1"/>
  <c r="I5332" i="1"/>
  <c r="H5332" i="1" s="1"/>
  <c r="H5331" i="1"/>
  <c r="I5330" i="1"/>
  <c r="H5330" i="1" s="1"/>
  <c r="I5329" i="1"/>
  <c r="H5329" i="1" s="1"/>
  <c r="I5328" i="1"/>
  <c r="H5328" i="1" s="1"/>
  <c r="H5327" i="1"/>
  <c r="I5326" i="1"/>
  <c r="H5326" i="1" s="1"/>
  <c r="I5325" i="1"/>
  <c r="H5325" i="1" s="1"/>
  <c r="I5324" i="1"/>
  <c r="H5324" i="1" s="1"/>
  <c r="I5323" i="1"/>
  <c r="H5323" i="1"/>
  <c r="I5322" i="1"/>
  <c r="H5322" i="1"/>
  <c r="I5321" i="1"/>
  <c r="H5321" i="1"/>
  <c r="I5320" i="1"/>
  <c r="H5320" i="1"/>
  <c r="I5319" i="1"/>
  <c r="H5319" i="1"/>
  <c r="I5318" i="1"/>
  <c r="H5318" i="1"/>
  <c r="I5317" i="1"/>
  <c r="H5317" i="1"/>
  <c r="I5316" i="1"/>
  <c r="H5316" i="1"/>
  <c r="I5315" i="1"/>
  <c r="H5315" i="1"/>
  <c r="I5314" i="1"/>
  <c r="H5314" i="1"/>
  <c r="I5313" i="1"/>
  <c r="H5313" i="1"/>
  <c r="I5312" i="1"/>
  <c r="H5312" i="1"/>
  <c r="I5311" i="1"/>
  <c r="H5311" i="1"/>
  <c r="I5310" i="1"/>
  <c r="H5310" i="1"/>
  <c r="I5309" i="1"/>
  <c r="H5309" i="1"/>
  <c r="I5308" i="1"/>
  <c r="H5308" i="1"/>
  <c r="I5307" i="1"/>
  <c r="H5307" i="1"/>
  <c r="I5306" i="1"/>
  <c r="H5306" i="1"/>
  <c r="I5305" i="1"/>
  <c r="H5305" i="1"/>
  <c r="I5304" i="1"/>
  <c r="H5304" i="1"/>
  <c r="I5303" i="1"/>
  <c r="H5303" i="1"/>
  <c r="I5302" i="1"/>
  <c r="H5302" i="1"/>
  <c r="I5301" i="1"/>
  <c r="H5301" i="1"/>
  <c r="I5300" i="1"/>
  <c r="H5300" i="1"/>
  <c r="I5299" i="1"/>
  <c r="H5299" i="1"/>
  <c r="I5298" i="1"/>
  <c r="H5298" i="1"/>
  <c r="I5297" i="1"/>
  <c r="H5297" i="1"/>
  <c r="I5296" i="1"/>
  <c r="H5296" i="1"/>
  <c r="I5295" i="1"/>
  <c r="H5295" i="1"/>
  <c r="I5294" i="1"/>
  <c r="H5294" i="1"/>
  <c r="I5293" i="1"/>
  <c r="H5293" i="1"/>
  <c r="I5292" i="1"/>
  <c r="H5292" i="1"/>
  <c r="I5291" i="1"/>
  <c r="H5291" i="1"/>
  <c r="I5290" i="1"/>
  <c r="H5290" i="1"/>
  <c r="I5289" i="1"/>
  <c r="H5289" i="1"/>
  <c r="I5288" i="1"/>
  <c r="H5288" i="1"/>
  <c r="I5287" i="1"/>
  <c r="H5287" i="1"/>
  <c r="I5286" i="1"/>
  <c r="H5286" i="1"/>
  <c r="I5285" i="1"/>
  <c r="H5285" i="1"/>
  <c r="I5284" i="1"/>
  <c r="H5284" i="1"/>
  <c r="I5283" i="1"/>
  <c r="H5283" i="1"/>
  <c r="I5282" i="1"/>
  <c r="H5282" i="1"/>
  <c r="I5281" i="1"/>
  <c r="H5281" i="1"/>
  <c r="I5280" i="1"/>
  <c r="H5280" i="1"/>
  <c r="I5279" i="1"/>
  <c r="H5279" i="1"/>
  <c r="I5278" i="1"/>
  <c r="H5278" i="1"/>
  <c r="I5277" i="1"/>
  <c r="H5277" i="1"/>
  <c r="I5276" i="1"/>
  <c r="H5276" i="1"/>
  <c r="I5275" i="1"/>
  <c r="H5275" i="1"/>
  <c r="I5274" i="1"/>
  <c r="H5274" i="1"/>
  <c r="I5273" i="1"/>
  <c r="H5273" i="1"/>
  <c r="I5272" i="1"/>
  <c r="H5272" i="1"/>
  <c r="I5271" i="1"/>
  <c r="H5271" i="1"/>
  <c r="I5270" i="1"/>
  <c r="H5270" i="1"/>
  <c r="I5269" i="1"/>
  <c r="H5269" i="1"/>
  <c r="I5268" i="1"/>
  <c r="H5268" i="1"/>
  <c r="I5267" i="1"/>
  <c r="H5267" i="1"/>
  <c r="I5266" i="1"/>
  <c r="H5266" i="1"/>
  <c r="I5265" i="1"/>
  <c r="H5265" i="1"/>
  <c r="I5264" i="1"/>
  <c r="H5264" i="1"/>
  <c r="I5263" i="1"/>
  <c r="H5263" i="1"/>
  <c r="I5262" i="1"/>
  <c r="H5262" i="1"/>
  <c r="I5261" i="1"/>
  <c r="H5261" i="1"/>
  <c r="I5260" i="1"/>
  <c r="H5260" i="1"/>
  <c r="I5259" i="1"/>
  <c r="H5259" i="1"/>
  <c r="I5258" i="1"/>
  <c r="H5258" i="1"/>
  <c r="I5257" i="1"/>
  <c r="H5257" i="1"/>
  <c r="I5256" i="1"/>
  <c r="H5256" i="1"/>
  <c r="I5255" i="1"/>
  <c r="H5255" i="1"/>
  <c r="I5254" i="1"/>
  <c r="H5254" i="1"/>
  <c r="I5253" i="1"/>
  <c r="H5253" i="1"/>
  <c r="I5252" i="1"/>
  <c r="H5252" i="1"/>
  <c r="I5251" i="1"/>
  <c r="H5251" i="1"/>
  <c r="I5250" i="1"/>
  <c r="H5250" i="1"/>
  <c r="I5249" i="1"/>
  <c r="H5249" i="1"/>
  <c r="I5248" i="1"/>
  <c r="H5248" i="1"/>
  <c r="I5247" i="1"/>
  <c r="H5247" i="1"/>
  <c r="I5246" i="1"/>
  <c r="H5246" i="1"/>
  <c r="I5245" i="1"/>
  <c r="H5245" i="1"/>
  <c r="I5244" i="1"/>
  <c r="H5244" i="1"/>
  <c r="I5243" i="1"/>
  <c r="H5243" i="1"/>
  <c r="I5242" i="1"/>
  <c r="H5242" i="1"/>
  <c r="I5241" i="1"/>
  <c r="H5241" i="1"/>
  <c r="I5240" i="1"/>
  <c r="H5240" i="1"/>
  <c r="I5239" i="1"/>
  <c r="H5239" i="1"/>
  <c r="I5238" i="1"/>
  <c r="H5238" i="1"/>
  <c r="I5237" i="1"/>
  <c r="H5237" i="1"/>
  <c r="I5236" i="1"/>
  <c r="H5236" i="1"/>
  <c r="I5235" i="1"/>
  <c r="H5235" i="1"/>
  <c r="I5234" i="1"/>
  <c r="H5234" i="1"/>
  <c r="I5233" i="1"/>
  <c r="H5233" i="1"/>
  <c r="I5232" i="1"/>
  <c r="H5232" i="1"/>
  <c r="I5231" i="1"/>
  <c r="H5231" i="1"/>
  <c r="I5230" i="1"/>
  <c r="H5230" i="1"/>
  <c r="I5229" i="1"/>
  <c r="H5229" i="1"/>
  <c r="I5228" i="1"/>
  <c r="H5228" i="1"/>
  <c r="I5227" i="1"/>
  <c r="H5227" i="1"/>
  <c r="I5226" i="1"/>
  <c r="H5226" i="1" s="1"/>
  <c r="I5225" i="1"/>
  <c r="H5225" i="1" s="1"/>
  <c r="I5224" i="1"/>
  <c r="H5224" i="1" s="1"/>
  <c r="I5222" i="1"/>
  <c r="H5222" i="1" s="1"/>
  <c r="I5221" i="1"/>
  <c r="H5221" i="1" s="1"/>
  <c r="I5220" i="1"/>
  <c r="H5220" i="1" s="1"/>
  <c r="I5219" i="1"/>
  <c r="H5219" i="1" s="1"/>
  <c r="I5218" i="1"/>
  <c r="H5218" i="1" s="1"/>
  <c r="I5217" i="1"/>
  <c r="H5217" i="1" s="1"/>
  <c r="I5216" i="1"/>
  <c r="H5216" i="1" s="1"/>
  <c r="I5215" i="1"/>
  <c r="H5215" i="1" s="1"/>
  <c r="I5214" i="1"/>
  <c r="H5214" i="1" s="1"/>
  <c r="I5213" i="1"/>
  <c r="H5213" i="1" s="1"/>
  <c r="I5212" i="1"/>
  <c r="H5212" i="1" s="1"/>
  <c r="I5211" i="1"/>
  <c r="H5211" i="1" s="1"/>
  <c r="I5210" i="1"/>
  <c r="H5210" i="1" s="1"/>
  <c r="I5209" i="1"/>
  <c r="H5209" i="1" s="1"/>
  <c r="I5208" i="1"/>
  <c r="H5208" i="1" s="1"/>
  <c r="I5207" i="1"/>
  <c r="H5207" i="1" s="1"/>
  <c r="I5206" i="1"/>
  <c r="H5206" i="1" s="1"/>
  <c r="I5205" i="1"/>
  <c r="H5205" i="1" s="1"/>
  <c r="I5204" i="1"/>
  <c r="H5204" i="1" s="1"/>
  <c r="H5203" i="1"/>
  <c r="H5202" i="1"/>
  <c r="H5201" i="1"/>
  <c r="H5200" i="1"/>
  <c r="H5199" i="1"/>
  <c r="H5198" i="1"/>
  <c r="I5197" i="1"/>
  <c r="H5197" i="1" s="1"/>
  <c r="I5196" i="1"/>
  <c r="H5196" i="1" s="1"/>
  <c r="I5195" i="1"/>
  <c r="H5195" i="1"/>
  <c r="I5194" i="1"/>
  <c r="H5194" i="1"/>
  <c r="I5193" i="1"/>
  <c r="H5193" i="1"/>
  <c r="I5192" i="1"/>
  <c r="H5192" i="1"/>
  <c r="I5191" i="1"/>
  <c r="H5191" i="1"/>
  <c r="I5190" i="1"/>
  <c r="H5190" i="1"/>
  <c r="I5189" i="1"/>
  <c r="H5189" i="1"/>
  <c r="I5188" i="1"/>
  <c r="H5188" i="1"/>
  <c r="I5187" i="1"/>
  <c r="H5187" i="1"/>
  <c r="I5186" i="1"/>
  <c r="H5186" i="1"/>
  <c r="I5185" i="1"/>
  <c r="H5185" i="1"/>
  <c r="I5184" i="1"/>
  <c r="H5184" i="1"/>
  <c r="I5183" i="1"/>
  <c r="H5183" i="1"/>
  <c r="I5182" i="1"/>
  <c r="H5182" i="1"/>
  <c r="I5181" i="1"/>
  <c r="H5181" i="1"/>
  <c r="I5180" i="1"/>
  <c r="H5180" i="1"/>
  <c r="I5179" i="1"/>
  <c r="H5179" i="1"/>
  <c r="I5178" i="1"/>
  <c r="H5178" i="1"/>
  <c r="I5177" i="1"/>
  <c r="H5177" i="1"/>
  <c r="I5176" i="1"/>
  <c r="H5176" i="1"/>
  <c r="I5175" i="1"/>
  <c r="H5175" i="1"/>
  <c r="I5174" i="1"/>
  <c r="H5174" i="1"/>
  <c r="I5173" i="1"/>
  <c r="H5173" i="1"/>
  <c r="I5172" i="1"/>
  <c r="H5172" i="1"/>
  <c r="I5171" i="1"/>
  <c r="H5171" i="1"/>
  <c r="I5170" i="1"/>
  <c r="H5170" i="1"/>
  <c r="I5169" i="1"/>
  <c r="H5169" i="1"/>
  <c r="I5168" i="1"/>
  <c r="H5168" i="1"/>
  <c r="I5167" i="1"/>
  <c r="H5167" i="1"/>
  <c r="I5166" i="1"/>
  <c r="H5166" i="1"/>
  <c r="I5165" i="1"/>
  <c r="H5165" i="1"/>
  <c r="I5164" i="1"/>
  <c r="H5164" i="1"/>
  <c r="I5163" i="1"/>
  <c r="H5163" i="1"/>
  <c r="I5162" i="1"/>
  <c r="H5162" i="1"/>
  <c r="I5161" i="1"/>
  <c r="H5161" i="1"/>
  <c r="I5160" i="1"/>
  <c r="H5160" i="1"/>
  <c r="I5159" i="1"/>
  <c r="H5159" i="1"/>
  <c r="I5158" i="1"/>
  <c r="H5158" i="1"/>
  <c r="I5157" i="1"/>
  <c r="H5157" i="1"/>
  <c r="I5156" i="1"/>
  <c r="H5156" i="1"/>
  <c r="I5155" i="1"/>
  <c r="H5155" i="1"/>
  <c r="I5154" i="1"/>
  <c r="H5154" i="1"/>
  <c r="I5153" i="1"/>
  <c r="H5153" i="1"/>
  <c r="I5152" i="1"/>
  <c r="H5152" i="1"/>
  <c r="I5151" i="1"/>
  <c r="H5151" i="1"/>
  <c r="I5150" i="1"/>
  <c r="H5150" i="1"/>
  <c r="I5149" i="1"/>
  <c r="H5149" i="1"/>
  <c r="I5148" i="1"/>
  <c r="H5148" i="1"/>
  <c r="I5147" i="1"/>
  <c r="H5147" i="1"/>
  <c r="I5146" i="1"/>
  <c r="H5146" i="1"/>
  <c r="I5145" i="1"/>
  <c r="H5145" i="1"/>
  <c r="I5144" i="1"/>
  <c r="H5144" i="1"/>
  <c r="I5143" i="1"/>
  <c r="H5143" i="1"/>
  <c r="I5142" i="1"/>
  <c r="H5142" i="1"/>
  <c r="I5141" i="1"/>
  <c r="H5141" i="1"/>
  <c r="I5140" i="1"/>
  <c r="H5140" i="1"/>
  <c r="I5139" i="1"/>
  <c r="H5139" i="1"/>
  <c r="I5138" i="1"/>
  <c r="H5138" i="1"/>
  <c r="I5137" i="1"/>
  <c r="H5137" i="1"/>
  <c r="I5136" i="1"/>
  <c r="H5136" i="1"/>
  <c r="I5135" i="1"/>
  <c r="H5135" i="1"/>
  <c r="I5134" i="1"/>
  <c r="H5134" i="1"/>
  <c r="I5133" i="1"/>
  <c r="H5133" i="1"/>
  <c r="I5132" i="1"/>
  <c r="H5132" i="1"/>
  <c r="I5131" i="1"/>
  <c r="H5131" i="1"/>
  <c r="I5130" i="1"/>
  <c r="H5130" i="1"/>
  <c r="I5129" i="1"/>
  <c r="H5129" i="1"/>
  <c r="I5128" i="1"/>
  <c r="H5128" i="1"/>
  <c r="I5127" i="1"/>
  <c r="H5127" i="1"/>
  <c r="I5126" i="1"/>
  <c r="H5126" i="1"/>
  <c r="I5125" i="1"/>
  <c r="H5125" i="1"/>
  <c r="I5124" i="1"/>
  <c r="H5124" i="1"/>
  <c r="I5123" i="1"/>
  <c r="H5123" i="1"/>
  <c r="I5122" i="1"/>
  <c r="H5122" i="1"/>
  <c r="I5121" i="1"/>
  <c r="H5121" i="1"/>
  <c r="H5120" i="1"/>
  <c r="H5119" i="1"/>
  <c r="I5118" i="1"/>
  <c r="H5118" i="1"/>
  <c r="H5117" i="1"/>
  <c r="H5116" i="1"/>
  <c r="I5115" i="1"/>
  <c r="H5115" i="1"/>
  <c r="I5114" i="1"/>
  <c r="H5114" i="1"/>
  <c r="I5113" i="1"/>
  <c r="H5113" i="1"/>
  <c r="I5112" i="1"/>
  <c r="H5112" i="1"/>
  <c r="I5111" i="1"/>
  <c r="H5111" i="1"/>
  <c r="I5110" i="1"/>
  <c r="H5110" i="1"/>
  <c r="I5109" i="1"/>
  <c r="H5109" i="1"/>
  <c r="I5108" i="1"/>
  <c r="H5108" i="1"/>
  <c r="I5107" i="1"/>
  <c r="H5107" i="1"/>
  <c r="I5106" i="1"/>
  <c r="H5106" i="1"/>
  <c r="I5105" i="1"/>
  <c r="H5105" i="1"/>
  <c r="I5104" i="1"/>
  <c r="H5104" i="1"/>
  <c r="I5103" i="1"/>
  <c r="H5103" i="1"/>
  <c r="I5102" i="1"/>
  <c r="H5102" i="1"/>
  <c r="I5101" i="1"/>
  <c r="H5101" i="1"/>
  <c r="I5100" i="1"/>
  <c r="H5100" i="1"/>
  <c r="I5099" i="1"/>
  <c r="H5099" i="1"/>
  <c r="I5098" i="1"/>
  <c r="H5098" i="1"/>
  <c r="I5097" i="1"/>
  <c r="H5097" i="1"/>
  <c r="I5096" i="1"/>
  <c r="H5096" i="1"/>
  <c r="I5095" i="1"/>
  <c r="H5095" i="1"/>
  <c r="I5094" i="1"/>
  <c r="H5094" i="1"/>
  <c r="I5093" i="1"/>
  <c r="H5093" i="1"/>
  <c r="I5092" i="1"/>
  <c r="H5092" i="1"/>
  <c r="I5091" i="1"/>
  <c r="H5091" i="1"/>
  <c r="I5090" i="1"/>
  <c r="H5090" i="1"/>
  <c r="I5089" i="1"/>
  <c r="H5089" i="1"/>
  <c r="I5088" i="1"/>
  <c r="H5088" i="1"/>
  <c r="I5087" i="1"/>
  <c r="H5087" i="1"/>
  <c r="I5086" i="1"/>
  <c r="H5086" i="1"/>
  <c r="I5085" i="1"/>
  <c r="H5085" i="1"/>
  <c r="I5084" i="1"/>
  <c r="H5084" i="1"/>
  <c r="I5083" i="1"/>
  <c r="H5083" i="1"/>
  <c r="I5082" i="1"/>
  <c r="H5082" i="1"/>
  <c r="I5081" i="1"/>
  <c r="H5081" i="1"/>
  <c r="I5080" i="1"/>
  <c r="H5080" i="1"/>
  <c r="I5079" i="1"/>
  <c r="H5079" i="1"/>
  <c r="I5078" i="1"/>
  <c r="H5078" i="1"/>
  <c r="I5077" i="1"/>
  <c r="H5077" i="1"/>
  <c r="I5076" i="1"/>
  <c r="H5076" i="1"/>
  <c r="I5075" i="1"/>
  <c r="H5075" i="1"/>
  <c r="I5074" i="1"/>
  <c r="H5074" i="1"/>
  <c r="I5073" i="1"/>
  <c r="H5073" i="1"/>
  <c r="I5072" i="1"/>
  <c r="H5072" i="1"/>
  <c r="I5071" i="1"/>
  <c r="H5071" i="1"/>
  <c r="I5070" i="1"/>
  <c r="H5070" i="1"/>
  <c r="I5069" i="1"/>
  <c r="H5069" i="1"/>
  <c r="I5068" i="1"/>
  <c r="H5068" i="1"/>
  <c r="I5067" i="1"/>
  <c r="H5067" i="1"/>
  <c r="I5066" i="1"/>
  <c r="H5066" i="1"/>
  <c r="I5065" i="1"/>
  <c r="H5065" i="1"/>
  <c r="I5064" i="1"/>
  <c r="H5064" i="1"/>
  <c r="I5063" i="1"/>
  <c r="H5063" i="1"/>
  <c r="I5062" i="1"/>
  <c r="H5062" i="1"/>
  <c r="I5061" i="1"/>
  <c r="H5061" i="1" s="1"/>
  <c r="I5060" i="1"/>
  <c r="H5060" i="1"/>
  <c r="I5059" i="1"/>
  <c r="H5059" i="1"/>
  <c r="I5058" i="1"/>
  <c r="H5058" i="1"/>
  <c r="I5057" i="1"/>
  <c r="H5057" i="1"/>
  <c r="I5056" i="1"/>
  <c r="H5056" i="1" s="1"/>
  <c r="I5055" i="1"/>
  <c r="H5055" i="1" s="1"/>
  <c r="I5054" i="1"/>
  <c r="H5054" i="1" s="1"/>
  <c r="I5053" i="1"/>
  <c r="H5053" i="1"/>
  <c r="I5052" i="1"/>
  <c r="H5052" i="1"/>
  <c r="I5051" i="1"/>
  <c r="H5051" i="1"/>
  <c r="I5050" i="1"/>
  <c r="H5050" i="1"/>
  <c r="I5049" i="1"/>
  <c r="H5049" i="1"/>
  <c r="I5048" i="1"/>
  <c r="H5048" i="1"/>
  <c r="I5047" i="1"/>
  <c r="H5047" i="1"/>
  <c r="I5046" i="1"/>
  <c r="H5046" i="1" s="1"/>
  <c r="I5045" i="1"/>
  <c r="H5045" i="1"/>
  <c r="I5044" i="1"/>
  <c r="H5044" i="1"/>
  <c r="I5043" i="1"/>
  <c r="H5043" i="1"/>
  <c r="I5042" i="1"/>
  <c r="H5042" i="1"/>
  <c r="I5041" i="1"/>
  <c r="H5041" i="1"/>
  <c r="I5040" i="1"/>
  <c r="H5040" i="1"/>
  <c r="I5039" i="1"/>
  <c r="H5039" i="1"/>
  <c r="I5038" i="1"/>
  <c r="H5038" i="1"/>
  <c r="I5037" i="1"/>
  <c r="H5037" i="1"/>
  <c r="I5036" i="1"/>
  <c r="H5036" i="1"/>
  <c r="I5035" i="1"/>
  <c r="H5035" i="1"/>
  <c r="I5034" i="1"/>
  <c r="H5034" i="1"/>
  <c r="I5033" i="1"/>
  <c r="H5033" i="1"/>
  <c r="I5032" i="1"/>
  <c r="H5032" i="1"/>
  <c r="I5031" i="1"/>
  <c r="H5031" i="1"/>
  <c r="I5030" i="1"/>
  <c r="H5030" i="1"/>
  <c r="I5029" i="1"/>
  <c r="H5029" i="1"/>
  <c r="I5028" i="1"/>
  <c r="H5028" i="1"/>
  <c r="I5027" i="1"/>
  <c r="H5027" i="1"/>
  <c r="I5026" i="1"/>
  <c r="H5026" i="1" s="1"/>
  <c r="I5025" i="1"/>
  <c r="H5025" i="1"/>
  <c r="I5024" i="1"/>
  <c r="H5024" i="1"/>
  <c r="I5023" i="1"/>
  <c r="H5023" i="1"/>
  <c r="I5022" i="1"/>
  <c r="H5022" i="1"/>
  <c r="I5021" i="1"/>
  <c r="H5021" i="1"/>
  <c r="I5020" i="1"/>
  <c r="H5020" i="1" s="1"/>
  <c r="I5019" i="1"/>
  <c r="H5019" i="1"/>
  <c r="I5018" i="1"/>
  <c r="H5018" i="1"/>
  <c r="I5017" i="1"/>
  <c r="H5017" i="1" s="1"/>
  <c r="I5016" i="1"/>
  <c r="H5016" i="1"/>
  <c r="I5015" i="1"/>
  <c r="H5015" i="1"/>
  <c r="I5014" i="1"/>
  <c r="H5014" i="1"/>
  <c r="I5013" i="1"/>
  <c r="H5013" i="1"/>
  <c r="I5012" i="1"/>
  <c r="H5012" i="1"/>
  <c r="I5011" i="1"/>
  <c r="H5011" i="1"/>
  <c r="I5010" i="1"/>
  <c r="H5010" i="1"/>
  <c r="I5009" i="1"/>
  <c r="H5009" i="1"/>
  <c r="I5008" i="1"/>
  <c r="H5008" i="1"/>
  <c r="I5007" i="1"/>
  <c r="H5007" i="1"/>
  <c r="I5006" i="1"/>
  <c r="H5006" i="1"/>
  <c r="I5005" i="1"/>
  <c r="H5005" i="1"/>
  <c r="I5004" i="1"/>
  <c r="H5004" i="1"/>
  <c r="I5003" i="1"/>
  <c r="H5003" i="1" s="1"/>
  <c r="I5002" i="1"/>
  <c r="H5002" i="1"/>
  <c r="I5001" i="1"/>
  <c r="H5001" i="1" s="1"/>
  <c r="I5000" i="1"/>
  <c r="H5000" i="1" s="1"/>
  <c r="I4999" i="1"/>
  <c r="H4999" i="1"/>
  <c r="I4998" i="1"/>
  <c r="H4998" i="1"/>
  <c r="I4997" i="1"/>
  <c r="H4997" i="1"/>
  <c r="I4996" i="1"/>
  <c r="H4996" i="1"/>
  <c r="I4995" i="1"/>
  <c r="H4995" i="1"/>
  <c r="I4994" i="1"/>
  <c r="H4994" i="1" s="1"/>
  <c r="I4993" i="1"/>
  <c r="H4993" i="1" s="1"/>
  <c r="I4992" i="1"/>
  <c r="H4992" i="1" s="1"/>
  <c r="I4991" i="1"/>
  <c r="H4991" i="1" s="1"/>
  <c r="I4990" i="1"/>
  <c r="H4990" i="1" s="1"/>
  <c r="I4989" i="1"/>
  <c r="H4989" i="1" s="1"/>
  <c r="I4988" i="1"/>
  <c r="H4988" i="1" s="1"/>
  <c r="I4987" i="1"/>
  <c r="H4987" i="1" s="1"/>
  <c r="I4986" i="1"/>
  <c r="H4986" i="1" s="1"/>
  <c r="I4985" i="1"/>
  <c r="H4985" i="1" s="1"/>
  <c r="I4984" i="1"/>
  <c r="H4984" i="1" s="1"/>
  <c r="I4983" i="1"/>
  <c r="H4983" i="1" s="1"/>
  <c r="I4982" i="1"/>
  <c r="H4982" i="1" s="1"/>
  <c r="I4981" i="1"/>
  <c r="H4981" i="1" s="1"/>
  <c r="I4980" i="1"/>
  <c r="H4980" i="1" s="1"/>
  <c r="I4979" i="1"/>
  <c r="H4979" i="1" s="1"/>
  <c r="I4978" i="1"/>
  <c r="H4978" i="1" s="1"/>
  <c r="I4977" i="1"/>
  <c r="H4977" i="1" s="1"/>
  <c r="I4976" i="1"/>
  <c r="H4976" i="1" s="1"/>
  <c r="I4975" i="1"/>
  <c r="H4975" i="1" s="1"/>
  <c r="I4974" i="1"/>
  <c r="H4974" i="1" s="1"/>
  <c r="I4973" i="1"/>
  <c r="H4973" i="1" s="1"/>
  <c r="I4972" i="1"/>
  <c r="H4972" i="1" s="1"/>
  <c r="I4971" i="1"/>
  <c r="H4971" i="1" s="1"/>
  <c r="I4970" i="1"/>
  <c r="H4970" i="1" s="1"/>
  <c r="H4969" i="1"/>
  <c r="I4968" i="1"/>
  <c r="H4968" i="1" s="1"/>
  <c r="I4967" i="1"/>
  <c r="H4967" i="1" s="1"/>
  <c r="I4966" i="1"/>
  <c r="H4966" i="1" s="1"/>
  <c r="I4965" i="1"/>
  <c r="H4965" i="1" s="1"/>
  <c r="I4964" i="1"/>
  <c r="H4964" i="1" s="1"/>
  <c r="I4963" i="1"/>
  <c r="H4963" i="1" s="1"/>
  <c r="I4962" i="1"/>
  <c r="H4962" i="1" s="1"/>
  <c r="I4961" i="1"/>
  <c r="H4961" i="1" s="1"/>
  <c r="I4960" i="1"/>
  <c r="H4960" i="1" s="1"/>
  <c r="I4959" i="1"/>
  <c r="H4959" i="1" s="1"/>
  <c r="I4958" i="1"/>
  <c r="H4958" i="1" s="1"/>
  <c r="I4957" i="1"/>
  <c r="H4957" i="1" s="1"/>
  <c r="I4956" i="1"/>
  <c r="H4956" i="1" s="1"/>
  <c r="I4955" i="1"/>
  <c r="H4955" i="1" s="1"/>
  <c r="I4954" i="1"/>
  <c r="H4954" i="1" s="1"/>
  <c r="I4953" i="1"/>
  <c r="H4953" i="1" s="1"/>
  <c r="H4952" i="1"/>
  <c r="H4951" i="1"/>
  <c r="H4950" i="1"/>
  <c r="I4949" i="1"/>
  <c r="H4949" i="1" s="1"/>
  <c r="I4948" i="1"/>
  <c r="I4947" i="1"/>
  <c r="I4946" i="1"/>
  <c r="I4945" i="1"/>
  <c r="I4944" i="1"/>
  <c r="I4943" i="1"/>
  <c r="H4943" i="1" s="1"/>
  <c r="I4942" i="1"/>
  <c r="H4942" i="1" s="1"/>
  <c r="I4941" i="1"/>
  <c r="H4941" i="1" s="1"/>
  <c r="I4940" i="1"/>
  <c r="H4940" i="1" s="1"/>
  <c r="I4939" i="1"/>
  <c r="H4939" i="1" s="1"/>
  <c r="I4938" i="1"/>
  <c r="H4938" i="1" s="1"/>
  <c r="I4751" i="1"/>
  <c r="H4751" i="1" s="1"/>
  <c r="I4750" i="1"/>
  <c r="H4750" i="1" s="1"/>
  <c r="I4749" i="1"/>
  <c r="H4749" i="1" s="1"/>
  <c r="I4748" i="1"/>
  <c r="H4748" i="1" s="1"/>
  <c r="I4747" i="1"/>
  <c r="H4747" i="1" s="1"/>
  <c r="I4745" i="1"/>
  <c r="H4745" i="1" s="1"/>
  <c r="I4744" i="1"/>
  <c r="H4744" i="1" s="1"/>
  <c r="I4743" i="1"/>
  <c r="H4743" i="1" s="1"/>
  <c r="I4742" i="1"/>
  <c r="H4742" i="1" s="1"/>
  <c r="I4741" i="1"/>
  <c r="H4741" i="1" s="1"/>
  <c r="I4740" i="1"/>
  <c r="H4740" i="1" s="1"/>
  <c r="I4739" i="1"/>
  <c r="H4739" i="1" s="1"/>
  <c r="I4738" i="1"/>
  <c r="H4738" i="1" s="1"/>
  <c r="I4737" i="1"/>
  <c r="H4737" i="1" s="1"/>
  <c r="I4736" i="1"/>
  <c r="H4736" i="1" s="1"/>
  <c r="I4735" i="1"/>
  <c r="H4735" i="1" s="1"/>
  <c r="I4734" i="1"/>
  <c r="H4734" i="1" s="1"/>
  <c r="I4733" i="1"/>
  <c r="H4733" i="1" s="1"/>
  <c r="I4732" i="1"/>
  <c r="H4732" i="1" s="1"/>
  <c r="I4731" i="1"/>
  <c r="H4731" i="1" s="1"/>
  <c r="I4730" i="1"/>
  <c r="H4730" i="1" s="1"/>
  <c r="I4729" i="1"/>
  <c r="H4729" i="1" s="1"/>
  <c r="I4728" i="1"/>
  <c r="H4728" i="1" s="1"/>
  <c r="I4727" i="1"/>
  <c r="H4727" i="1" s="1"/>
  <c r="I4726" i="1"/>
  <c r="H4726" i="1" s="1"/>
  <c r="I4725" i="1"/>
  <c r="H4725" i="1" s="1"/>
  <c r="I4724" i="1"/>
  <c r="H4724" i="1" s="1"/>
  <c r="I4723" i="1"/>
  <c r="H4723" i="1" s="1"/>
  <c r="I4722" i="1"/>
  <c r="H4722" i="1" s="1"/>
  <c r="I4721" i="1"/>
  <c r="H4721" i="1" s="1"/>
  <c r="I4720" i="1"/>
  <c r="H4720" i="1" s="1"/>
  <c r="I4719" i="1"/>
  <c r="H4719" i="1" s="1"/>
  <c r="I4718" i="1"/>
  <c r="H4718" i="1" s="1"/>
  <c r="I4716" i="1"/>
  <c r="H4716" i="1" s="1"/>
  <c r="I4715" i="1"/>
  <c r="H4715" i="1" s="1"/>
  <c r="I4714" i="1"/>
  <c r="H4714" i="1" s="1"/>
  <c r="I4713" i="1"/>
  <c r="H4713" i="1" s="1"/>
  <c r="I4712" i="1"/>
  <c r="H4712" i="1" s="1"/>
  <c r="I4711" i="1"/>
  <c r="H4711" i="1" s="1"/>
  <c r="I4710" i="1"/>
  <c r="H4710" i="1" s="1"/>
  <c r="I4709" i="1"/>
  <c r="H4709" i="1" s="1"/>
  <c r="I4708" i="1"/>
  <c r="H4708" i="1" s="1"/>
  <c r="I4707" i="1"/>
  <c r="H4707" i="1" s="1"/>
  <c r="I4706" i="1"/>
  <c r="H4706" i="1" s="1"/>
  <c r="I4705" i="1"/>
  <c r="H4705" i="1" s="1"/>
  <c r="I4704" i="1"/>
  <c r="H4704" i="1" s="1"/>
  <c r="I4703" i="1"/>
  <c r="H4703" i="1" s="1"/>
  <c r="I4702" i="1"/>
  <c r="H4702" i="1" s="1"/>
  <c r="I4700" i="1"/>
  <c r="H4700" i="1" s="1"/>
  <c r="I4699" i="1"/>
  <c r="H4699" i="1" s="1"/>
  <c r="I4698" i="1"/>
  <c r="H4698" i="1" s="1"/>
  <c r="I4697" i="1"/>
  <c r="H4697" i="1" s="1"/>
  <c r="I4696" i="1"/>
  <c r="H4696" i="1" s="1"/>
  <c r="I4695" i="1"/>
  <c r="H4695" i="1" s="1"/>
  <c r="I4694" i="1"/>
  <c r="H4694" i="1" s="1"/>
  <c r="I4693" i="1"/>
  <c r="H4693" i="1" s="1"/>
  <c r="I4692" i="1"/>
  <c r="H4692" i="1" s="1"/>
  <c r="I4691" i="1"/>
  <c r="H4691" i="1" s="1"/>
  <c r="I4690" i="1"/>
  <c r="H4690" i="1" s="1"/>
  <c r="I4689" i="1"/>
  <c r="H4689" i="1" s="1"/>
  <c r="I4688" i="1"/>
  <c r="H4688" i="1" s="1"/>
  <c r="I4687" i="1"/>
  <c r="H4687" i="1" s="1"/>
  <c r="I4686" i="1"/>
  <c r="H4686" i="1" s="1"/>
  <c r="I4685" i="1"/>
  <c r="H4685" i="1" s="1"/>
  <c r="I4684" i="1"/>
  <c r="H4684" i="1" s="1"/>
  <c r="I4683" i="1"/>
  <c r="H4683" i="1" s="1"/>
  <c r="I4682" i="1"/>
  <c r="H4682" i="1" s="1"/>
  <c r="I4681" i="1"/>
  <c r="H4681" i="1" s="1"/>
  <c r="I4680" i="1"/>
  <c r="H4680" i="1" s="1"/>
  <c r="I4679" i="1"/>
  <c r="H4679" i="1" s="1"/>
  <c r="I4678" i="1"/>
  <c r="H4678" i="1" s="1"/>
  <c r="C4678" i="1"/>
  <c r="I4677" i="1"/>
  <c r="H4677" i="1" s="1"/>
  <c r="I4676" i="1"/>
  <c r="H4676" i="1" s="1"/>
  <c r="I4675" i="1"/>
  <c r="H4675" i="1" s="1"/>
  <c r="I4674" i="1"/>
  <c r="H4674" i="1" s="1"/>
  <c r="I4673" i="1"/>
  <c r="H4673" i="1" s="1"/>
  <c r="I4672" i="1"/>
  <c r="H4672" i="1" s="1"/>
  <c r="I4671" i="1"/>
  <c r="H4671" i="1" s="1"/>
  <c r="I4670" i="1"/>
  <c r="H4670" i="1" s="1"/>
  <c r="I4669" i="1"/>
  <c r="H4669" i="1" s="1"/>
  <c r="I2347" i="1"/>
  <c r="H2347" i="1"/>
  <c r="I2346" i="1"/>
  <c r="H2346" i="1"/>
  <c r="I2345" i="1"/>
  <c r="H2345" i="1"/>
  <c r="I2344" i="1"/>
  <c r="H2344" i="1"/>
  <c r="I2343" i="1"/>
  <c r="H2343" i="1"/>
  <c r="I2342" i="1"/>
  <c r="H2342" i="1"/>
  <c r="I2341" i="1"/>
  <c r="H2341" i="1"/>
  <c r="I2340" i="1"/>
  <c r="H2340" i="1"/>
  <c r="I2339" i="1"/>
  <c r="H2339" i="1"/>
  <c r="I2338" i="1"/>
  <c r="H2338" i="1"/>
  <c r="I2337" i="1"/>
  <c r="H2337" i="1"/>
  <c r="I2336" i="1"/>
  <c r="H2336" i="1"/>
  <c r="I2335" i="1"/>
  <c r="H2335" i="1"/>
  <c r="I2334" i="1"/>
  <c r="H2334" i="1"/>
  <c r="I2333" i="1"/>
  <c r="H2333" i="1"/>
  <c r="I2332" i="1"/>
  <c r="H2332" i="1"/>
  <c r="I2331" i="1"/>
  <c r="H2331" i="1"/>
  <c r="I2330" i="1"/>
  <c r="H2330" i="1"/>
  <c r="I2329" i="1"/>
  <c r="H2329" i="1"/>
  <c r="I2328" i="1"/>
  <c r="H2328" i="1"/>
  <c r="I2327" i="1"/>
  <c r="H2327" i="1"/>
  <c r="I2326" i="1"/>
  <c r="H2326" i="1"/>
  <c r="I2325" i="1"/>
  <c r="H2325"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I2046" i="1"/>
  <c r="I2045" i="1"/>
  <c r="I2044" i="1"/>
  <c r="I2043" i="1"/>
  <c r="I2034" i="1"/>
  <c r="I2025"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5" i="1"/>
  <c r="H1984" i="1"/>
  <c r="H1983" i="1"/>
  <c r="H1982" i="1"/>
  <c r="H1981" i="1"/>
  <c r="H1980" i="1"/>
  <c r="H1979" i="1"/>
  <c r="H1978" i="1"/>
  <c r="H1977" i="1"/>
  <c r="H1976" i="1"/>
  <c r="H1975" i="1"/>
  <c r="H1974" i="1"/>
  <c r="H1973" i="1"/>
  <c r="H1972" i="1"/>
  <c r="H1971" i="1"/>
  <c r="H1970" i="1"/>
  <c r="H1969" i="1"/>
  <c r="H1968" i="1"/>
  <c r="H1967" i="1"/>
  <c r="H1966" i="1"/>
  <c r="H1965"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1"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9" i="1"/>
  <c r="H1898" i="1"/>
  <c r="H1897" i="1"/>
  <c r="H1896" i="1"/>
  <c r="H1895" i="1"/>
  <c r="H1894" i="1"/>
  <c r="H1893" i="1"/>
  <c r="H1892" i="1"/>
  <c r="H1891" i="1"/>
  <c r="H1890" i="1"/>
  <c r="H1889" i="1"/>
  <c r="H1888" i="1"/>
  <c r="H1887" i="1"/>
  <c r="H1886" i="1"/>
  <c r="H1885" i="1"/>
  <c r="H1884" i="1"/>
  <c r="H1883" i="1"/>
  <c r="H1882" i="1"/>
  <c r="H1881" i="1"/>
  <c r="H1880" i="1"/>
  <c r="H1879" i="1"/>
  <c r="H1878" i="1"/>
  <c r="H1877" i="1"/>
  <c r="H1876" i="1"/>
  <c r="H1875" i="1"/>
  <c r="H1874" i="1"/>
  <c r="H1873" i="1"/>
  <c r="H1872" i="1"/>
  <c r="H1871" i="1"/>
  <c r="H1870" i="1"/>
  <c r="H1869" i="1"/>
  <c r="H1868" i="1"/>
  <c r="H1867" i="1"/>
  <c r="H1866" i="1"/>
  <c r="H1865" i="1"/>
  <c r="H1864" i="1"/>
  <c r="H1863" i="1"/>
  <c r="H1862" i="1"/>
  <c r="H1861" i="1"/>
  <c r="H1860" i="1"/>
  <c r="H1859" i="1"/>
  <c r="H1858" i="1"/>
  <c r="H1857" i="1"/>
  <c r="H1856" i="1"/>
  <c r="H1855" i="1"/>
  <c r="H1854" i="1"/>
  <c r="H1853" i="1"/>
  <c r="H1852" i="1"/>
  <c r="H1851" i="1"/>
  <c r="H1850" i="1"/>
  <c r="H1849" i="1"/>
  <c r="H1848" i="1"/>
  <c r="H1847" i="1"/>
  <c r="H1846" i="1"/>
  <c r="H1845" i="1"/>
  <c r="H1844" i="1"/>
  <c r="H1843" i="1"/>
  <c r="H1842" i="1"/>
  <c r="H1841" i="1"/>
  <c r="H1840" i="1"/>
  <c r="H1839" i="1"/>
  <c r="H1838" i="1"/>
  <c r="H1837" i="1"/>
  <c r="H1836" i="1"/>
  <c r="H1835" i="1"/>
  <c r="H1834" i="1"/>
  <c r="H1833" i="1"/>
  <c r="H1832" i="1"/>
  <c r="H1831" i="1"/>
  <c r="H1830" i="1"/>
  <c r="H1829" i="1"/>
  <c r="H1828" i="1"/>
  <c r="H1827" i="1"/>
  <c r="H1826" i="1"/>
  <c r="H1825" i="1"/>
  <c r="H1824" i="1"/>
  <c r="H1823" i="1"/>
  <c r="H1822" i="1"/>
  <c r="I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768" i="1"/>
  <c r="H1767" i="1"/>
  <c r="H1766" i="1"/>
  <c r="H1765" i="1"/>
  <c r="H1764" i="1"/>
  <c r="H1763" i="1"/>
  <c r="H1762" i="1"/>
  <c r="H1761" i="1"/>
  <c r="H1760" i="1"/>
  <c r="H1759" i="1"/>
  <c r="H1758" i="1"/>
  <c r="H1757" i="1"/>
  <c r="H1756" i="1"/>
  <c r="H1755" i="1"/>
  <c r="H1754" i="1"/>
  <c r="H1753" i="1"/>
  <c r="H1752" i="1"/>
  <c r="H1751" i="1"/>
  <c r="H1750" i="1"/>
  <c r="H1749" i="1"/>
  <c r="H1748" i="1"/>
  <c r="H1747" i="1"/>
  <c r="H1746" i="1"/>
  <c r="H1745" i="1"/>
  <c r="H1744" i="1"/>
  <c r="H1743" i="1"/>
  <c r="H1742" i="1"/>
  <c r="H1741" i="1"/>
  <c r="H1740" i="1"/>
  <c r="H1739" i="1"/>
  <c r="H1738" i="1"/>
  <c r="H1737"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5" i="1"/>
  <c r="H1684" i="1"/>
  <c r="H1683" i="1"/>
  <c r="H1682" i="1"/>
  <c r="H1681" i="1"/>
  <c r="H1680" i="1"/>
  <c r="H1679" i="1"/>
  <c r="H1678" i="1"/>
  <c r="H1677" i="1"/>
  <c r="H1676" i="1"/>
  <c r="H1675" i="1"/>
  <c r="H1674" i="1"/>
  <c r="H1673" i="1"/>
  <c r="H1672" i="1"/>
  <c r="H1671" i="1"/>
  <c r="H1670" i="1"/>
  <c r="H1669" i="1"/>
  <c r="H1668" i="1"/>
  <c r="H1667" i="1"/>
  <c r="H1666" i="1"/>
  <c r="H1665" i="1"/>
  <c r="H1664" i="1"/>
  <c r="H1663" i="1"/>
  <c r="H1662" i="1"/>
  <c r="H1661" i="1"/>
  <c r="H1660" i="1"/>
  <c r="H1659" i="1"/>
  <c r="H1658" i="1"/>
  <c r="H1657" i="1"/>
  <c r="H1656" i="1"/>
  <c r="H1655" i="1"/>
  <c r="H1654" i="1"/>
  <c r="H1653" i="1"/>
  <c r="H1652" i="1"/>
  <c r="H1651" i="1"/>
  <c r="H1650" i="1"/>
  <c r="H1649" i="1"/>
  <c r="H1648" i="1"/>
  <c r="H1647" i="1"/>
  <c r="H1646" i="1"/>
  <c r="H1645" i="1"/>
  <c r="H1644" i="1"/>
  <c r="H1643" i="1"/>
  <c r="H1642" i="1"/>
  <c r="H1641" i="1"/>
  <c r="H1640" i="1"/>
  <c r="H1639"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5" i="1"/>
  <c r="H1614" i="1"/>
  <c r="H1613" i="1"/>
  <c r="H1612" i="1"/>
  <c r="H1611" i="1"/>
  <c r="H1610" i="1"/>
  <c r="H1609" i="1"/>
  <c r="H1608" i="1"/>
  <c r="H1607" i="1"/>
  <c r="H1606" i="1"/>
  <c r="H1605" i="1"/>
  <c r="H1604" i="1"/>
  <c r="H1603" i="1"/>
  <c r="H1602" i="1"/>
  <c r="H1601" i="1"/>
  <c r="H1600" i="1"/>
  <c r="H1599" i="1"/>
  <c r="H1598" i="1"/>
  <c r="H1597" i="1"/>
  <c r="H1596" i="1"/>
  <c r="H1595" i="1"/>
  <c r="H1594" i="1"/>
  <c r="H1593" i="1"/>
  <c r="H1592" i="1"/>
  <c r="H1591" i="1"/>
  <c r="H1590" i="1"/>
  <c r="H1589" i="1"/>
  <c r="H1588" i="1"/>
  <c r="H1587" i="1"/>
  <c r="H1586" i="1"/>
  <c r="H1585" i="1"/>
  <c r="H1584" i="1"/>
  <c r="H1583" i="1"/>
  <c r="H1582" i="1"/>
  <c r="H1581" i="1"/>
  <c r="H1580" i="1"/>
  <c r="H1579" i="1"/>
  <c r="H1578" i="1"/>
  <c r="H1577" i="1"/>
  <c r="H1576" i="1"/>
  <c r="H1575" i="1"/>
  <c r="H1574" i="1"/>
  <c r="H1573" i="1"/>
  <c r="H1572" i="1"/>
  <c r="H1571" i="1"/>
  <c r="H1570" i="1"/>
  <c r="I1569" i="1"/>
  <c r="H1568" i="1"/>
  <c r="H1567" i="1"/>
  <c r="H1566" i="1"/>
  <c r="H1565" i="1"/>
  <c r="H1564" i="1"/>
  <c r="H1563" i="1"/>
  <c r="H1562" i="1"/>
  <c r="H1561" i="1"/>
  <c r="H1560" i="1"/>
  <c r="H1559" i="1"/>
  <c r="H1558" i="1"/>
  <c r="H1557" i="1"/>
  <c r="H1556" i="1"/>
  <c r="H1555" i="1"/>
  <c r="H1554" i="1"/>
  <c r="H1553" i="1"/>
  <c r="H1552" i="1"/>
  <c r="H1551" i="1"/>
  <c r="H1550" i="1"/>
  <c r="H1549" i="1"/>
  <c r="H1548" i="1"/>
  <c r="H1547" i="1"/>
  <c r="H1546" i="1"/>
  <c r="H1545" i="1"/>
  <c r="H1544" i="1"/>
  <c r="H1543" i="1"/>
  <c r="H1542" i="1"/>
  <c r="H1541" i="1"/>
  <c r="H1540" i="1"/>
  <c r="H1539" i="1"/>
  <c r="H1538" i="1"/>
  <c r="H1537" i="1"/>
  <c r="H1536" i="1"/>
  <c r="H1535" i="1"/>
  <c r="H1534" i="1"/>
  <c r="H1533" i="1"/>
  <c r="H1532" i="1"/>
  <c r="H1531" i="1"/>
  <c r="H1530" i="1"/>
  <c r="H1529" i="1"/>
  <c r="H1528" i="1"/>
  <c r="H1527" i="1"/>
  <c r="H1526" i="1"/>
  <c r="H1525" i="1"/>
  <c r="H1524" i="1"/>
  <c r="H1523" i="1"/>
  <c r="H1522" i="1"/>
  <c r="H1521" i="1"/>
  <c r="H1520" i="1"/>
  <c r="H1519" i="1"/>
  <c r="H1518" i="1"/>
  <c r="H1517" i="1"/>
  <c r="H1516" i="1"/>
  <c r="H1515" i="1"/>
  <c r="H1514" i="1"/>
  <c r="H1513" i="1"/>
  <c r="H1512" i="1"/>
  <c r="H1511" i="1"/>
  <c r="H1510" i="1"/>
  <c r="H1509" i="1"/>
  <c r="H1508" i="1"/>
  <c r="H1507" i="1"/>
  <c r="H1506" i="1"/>
  <c r="H1505" i="1"/>
  <c r="H1504" i="1"/>
  <c r="H1503" i="1"/>
  <c r="H1502" i="1"/>
  <c r="H1501" i="1"/>
  <c r="H1500" i="1"/>
  <c r="H1499" i="1"/>
  <c r="H1498" i="1"/>
  <c r="H1497" i="1"/>
  <c r="H1496" i="1"/>
  <c r="H1495" i="1"/>
  <c r="H1494" i="1"/>
  <c r="H1493" i="1"/>
  <c r="H1492" i="1"/>
  <c r="H1491" i="1"/>
  <c r="H1490" i="1"/>
  <c r="H1489" i="1"/>
  <c r="H1488" i="1"/>
  <c r="H1487" i="1"/>
  <c r="H1486" i="1"/>
  <c r="H1485" i="1"/>
  <c r="H1484" i="1"/>
  <c r="H1483" i="1"/>
  <c r="H1482" i="1"/>
  <c r="H1481" i="1"/>
  <c r="H1480" i="1"/>
  <c r="H1479" i="1"/>
  <c r="H1478" i="1"/>
  <c r="H1477" i="1"/>
  <c r="H1476" i="1"/>
  <c r="H1475" i="1"/>
  <c r="H1474" i="1"/>
  <c r="H1473" i="1"/>
  <c r="H1472" i="1"/>
  <c r="H1471" i="1"/>
  <c r="H1470" i="1"/>
  <c r="H1469" i="1"/>
  <c r="H1468" i="1"/>
  <c r="H1467" i="1"/>
  <c r="H1466" i="1"/>
  <c r="H1465" i="1"/>
  <c r="H1464" i="1"/>
  <c r="H1463" i="1"/>
  <c r="H1462" i="1"/>
  <c r="H1461" i="1"/>
  <c r="H1460" i="1"/>
  <c r="H1459" i="1"/>
  <c r="H1458" i="1"/>
  <c r="H1457" i="1"/>
  <c r="H1456" i="1"/>
  <c r="H1455" i="1"/>
  <c r="H1454" i="1"/>
  <c r="H1453" i="1"/>
  <c r="H1452" i="1"/>
  <c r="H1451" i="1"/>
  <c r="H1450" i="1"/>
  <c r="H1449" i="1"/>
  <c r="H1448" i="1"/>
  <c r="H1447" i="1"/>
  <c r="H1446" i="1"/>
  <c r="H1445" i="1"/>
  <c r="H1444" i="1"/>
  <c r="H1443" i="1"/>
  <c r="H1442" i="1"/>
  <c r="H1441" i="1"/>
  <c r="H1440" i="1"/>
  <c r="H1439" i="1"/>
  <c r="H1438" i="1"/>
  <c r="H1437" i="1"/>
  <c r="H1436" i="1"/>
  <c r="H1435" i="1"/>
  <c r="H1434" i="1"/>
  <c r="H1433" i="1"/>
  <c r="H1432" i="1"/>
  <c r="H1431" i="1"/>
  <c r="H1430" i="1"/>
  <c r="H1429" i="1"/>
  <c r="H1428" i="1"/>
  <c r="H1427" i="1"/>
  <c r="H1426" i="1"/>
  <c r="H1425" i="1"/>
  <c r="H1424" i="1"/>
  <c r="H1423" i="1"/>
  <c r="H1422" i="1"/>
  <c r="H1421" i="1"/>
  <c r="H1420" i="1"/>
  <c r="H1419" i="1"/>
  <c r="H1418" i="1"/>
  <c r="H1417" i="1"/>
  <c r="H1416" i="1"/>
  <c r="H1415" i="1"/>
  <c r="H1414" i="1"/>
  <c r="H1413" i="1"/>
  <c r="H1412" i="1"/>
  <c r="H1411" i="1"/>
  <c r="H1410" i="1"/>
  <c r="H1409" i="1"/>
  <c r="H1408" i="1"/>
  <c r="H1407" i="1"/>
  <c r="H1406" i="1"/>
  <c r="H1405" i="1"/>
  <c r="H1404" i="1"/>
  <c r="H1403" i="1"/>
  <c r="H1402" i="1"/>
  <c r="H1401" i="1"/>
  <c r="H1400" i="1"/>
  <c r="H1399" i="1"/>
  <c r="H1398" i="1"/>
  <c r="H1397" i="1"/>
  <c r="H1396" i="1"/>
  <c r="H1395" i="1"/>
  <c r="H1394" i="1"/>
  <c r="H1393" i="1"/>
  <c r="H1392" i="1"/>
  <c r="H1391" i="1"/>
  <c r="H1390" i="1"/>
  <c r="H1389" i="1"/>
  <c r="H1388" i="1"/>
  <c r="H1387" i="1"/>
  <c r="H1386" i="1"/>
  <c r="H1385" i="1"/>
  <c r="H1384" i="1"/>
  <c r="H1383" i="1"/>
  <c r="H1382" i="1"/>
  <c r="H1381" i="1"/>
  <c r="H1380" i="1"/>
  <c r="H1379" i="1"/>
  <c r="H1378" i="1"/>
  <c r="H1377" i="1"/>
  <c r="H1376" i="1"/>
  <c r="H1375" i="1"/>
  <c r="H1374" i="1"/>
  <c r="H1373" i="1"/>
  <c r="H1372" i="1"/>
  <c r="H1371" i="1"/>
  <c r="H1370" i="1"/>
  <c r="H1369" i="1"/>
  <c r="H1368" i="1"/>
  <c r="H1367" i="1"/>
  <c r="H1366" i="1"/>
  <c r="H1365" i="1"/>
  <c r="H1348" i="1"/>
  <c r="H1347" i="1"/>
  <c r="H1343" i="1"/>
  <c r="H601" i="1"/>
  <c r="H600" i="1"/>
  <c r="H599" i="1"/>
  <c r="H588" i="1"/>
  <c r="H531" i="1"/>
  <c r="H530" i="1"/>
  <c r="H529" i="1"/>
  <c r="H527" i="1"/>
  <c r="H526" i="1"/>
  <c r="H525" i="1"/>
  <c r="H524" i="1"/>
  <c r="H523" i="1"/>
  <c r="H522" i="1"/>
  <c r="H521" i="1"/>
  <c r="H519" i="1"/>
  <c r="H517" i="1"/>
  <c r="H516" i="1"/>
  <c r="H515" i="1"/>
  <c r="H511" i="1"/>
  <c r="I362" i="1"/>
  <c r="H191" i="1"/>
  <c r="H190" i="1"/>
  <c r="H189" i="1"/>
  <c r="H188" i="1"/>
  <c r="H187" i="1"/>
  <c r="H186" i="1"/>
  <c r="I185" i="1"/>
  <c r="H185" i="1"/>
  <c r="I184" i="1"/>
  <c r="I183" i="1"/>
  <c r="I182" i="1"/>
  <c r="I180" i="1"/>
  <c r="H180" i="1"/>
  <c r="H179" i="1"/>
  <c r="I178" i="1"/>
  <c r="H178" i="1"/>
  <c r="I177" i="1"/>
  <c r="H177" i="1"/>
  <c r="H157" i="1"/>
  <c r="H152" i="1"/>
  <c r="H151" i="1"/>
  <c r="H140" i="1"/>
  <c r="I129" i="1"/>
  <c r="H129" i="1"/>
  <c r="I128" i="1"/>
  <c r="I127" i="1"/>
  <c r="H127" i="1" s="1"/>
  <c r="H125" i="1"/>
  <c r="H124" i="1"/>
  <c r="H123" i="1"/>
  <c r="I121" i="1"/>
  <c r="H121" i="1" s="1"/>
  <c r="I117" i="1"/>
  <c r="H117" i="1"/>
  <c r="I103" i="1"/>
  <c r="I93" i="1"/>
  <c r="H93" i="1" s="1"/>
  <c r="I92" i="1"/>
  <c r="H92" i="1"/>
  <c r="I91" i="1"/>
  <c r="H91" i="1"/>
  <c r="I90" i="1"/>
  <c r="H90" i="1"/>
  <c r="I89" i="1"/>
  <c r="H89" i="1" s="1"/>
  <c r="I88" i="1"/>
  <c r="H88" i="1" s="1"/>
  <c r="I87" i="1"/>
  <c r="H87" i="1" s="1"/>
  <c r="I86" i="1"/>
  <c r="H86" i="1"/>
  <c r="I85" i="1"/>
  <c r="H85" i="1"/>
  <c r="I84" i="1"/>
  <c r="H84" i="1" s="1"/>
  <c r="I83" i="1"/>
  <c r="H83" i="1" s="1"/>
  <c r="I82" i="1"/>
  <c r="H82" i="1" s="1"/>
  <c r="I81" i="1"/>
  <c r="H81" i="1" s="1"/>
  <c r="I80" i="1"/>
  <c r="H80" i="1" s="1"/>
  <c r="I79" i="1"/>
  <c r="H79" i="1" s="1"/>
  <c r="I78" i="1"/>
  <c r="H78" i="1" s="1"/>
  <c r="I77" i="1"/>
  <c r="H77" i="1" s="1"/>
  <c r="I76" i="1"/>
  <c r="H76" i="1" s="1"/>
  <c r="I75" i="1"/>
  <c r="H75" i="1" s="1"/>
  <c r="I74" i="1"/>
  <c r="H74" i="1" s="1"/>
  <c r="I73" i="1"/>
  <c r="H73" i="1" s="1"/>
  <c r="I72" i="1"/>
  <c r="H72" i="1" s="1"/>
  <c r="I71" i="1"/>
  <c r="H71" i="1" s="1"/>
  <c r="I70" i="1"/>
  <c r="H70" i="1" s="1"/>
  <c r="I69" i="1"/>
  <c r="H69" i="1" s="1"/>
  <c r="I68" i="1"/>
  <c r="H68" i="1" s="1"/>
  <c r="I67" i="1"/>
  <c r="H67" i="1" s="1"/>
  <c r="I66" i="1"/>
  <c r="H66" i="1" s="1"/>
  <c r="I65" i="1"/>
  <c r="H65" i="1" s="1"/>
  <c r="I64" i="1"/>
  <c r="H64" i="1" s="1"/>
  <c r="I63" i="1"/>
  <c r="H63" i="1" s="1"/>
  <c r="H51" i="1"/>
  <c r="H50" i="1"/>
  <c r="H48" i="1"/>
  <c r="H47" i="1"/>
  <c r="I46" i="1"/>
  <c r="H46" i="1" s="1"/>
  <c r="H45" i="1"/>
  <c r="H44" i="1"/>
  <c r="H43" i="1"/>
  <c r="H42" i="1"/>
  <c r="H41" i="1"/>
  <c r="H39" i="1"/>
  <c r="H38" i="1"/>
  <c r="H37" i="1"/>
  <c r="H36" i="1"/>
  <c r="H35" i="1"/>
  <c r="H34" i="1"/>
  <c r="H33" i="1"/>
  <c r="H2323" i="1" l="1"/>
  <c r="H1336" i="1"/>
  <c r="H532" i="1"/>
  <c r="H3297" i="1"/>
  <c r="H11621" i="1"/>
  <c r="H10981" i="1"/>
  <c r="H5640" i="1"/>
  <c r="H192" i="1"/>
</calcChain>
</file>

<file path=xl/comments1.xml><?xml version="1.0" encoding="utf-8"?>
<comments xmlns="http://schemas.openxmlformats.org/spreadsheetml/2006/main">
  <authors>
    <author>Autor</author>
    <author>mcrodriguez</author>
  </authors>
  <commentList>
    <comment ref="C3333" authorId="0">
      <text>
        <r>
          <rPr>
            <sz val="9"/>
            <color indexed="81"/>
            <rFont val="Tahoma"/>
            <family val="2"/>
          </rPr>
          <t xml:space="preserve">What is the difference between SIMUL8 Basic and SIMUL8 Professional?
Check out our Product Matrix to see the differences between SIMUL8 Basic and Professional. Or to look at the differences between both packages in more detail, check out our feature tour or contact a member of our sales team for more details.
________________________________________
Is there any form of users network? 
Yes there is an on-line user forum. This means a wide audience can participate. The café is not moderated. No messages are deleted. Anyone can make any suggestion at anytime and has direct access to the support team, the development team and SIMUL8 consultants.
________________________________________
How can I purchase SIMUL8 Corporation products?
Purchases can be made at our on-line shop or by telephone, see our contacts page for the numbers to call.
________________________________________
How does your support work?
Most of our technical support is provided free:
• Free Electronic Support 
Support via the web and our online discussion forum and a free e-newsletter that contains case studies and hints and tips on using SIMUL8.
• Free Support for Registered Users
SIMUL8 comes with free feature telephone and email support for the life of your version.
We also provided training, consulting and higher level support taking you through simulation configuration and debugging techniques relating to your own system. More details of these can be found in the Services and Solutions section of this website.
________________________________________
What means of presenting simulation results are there in your software? 
Each object (work-center, queue etc.) has it's own comprehensive set of results. Any of these can be placed on SIMUL8's Results Summary (with a quick RIGHT click).
The results summary is then a central data-store of your key results. SIMUL8's Visual Logic &amp; Spreadsheets mean that you can also customize your results &amp; create a ABB specific results page. Results can also be sent to external software (e.g. Excel).
________________________________________
When analyzing the results of a simulation, what aids in form of statistical and history functions are there?
SIMUL8's Result's Summary includes 95% &amp; 99% confidence limits. Histograms and Time Graphs are available of stored history data from any object. Gantt chart based historical reporting is also provided. Visual Logic or VBA let you write additional custom history reports if required
________________________________________
Does the program have a debugger function? 
Yes. Visual Logic has a debugger like the debugger in VB. It allows you to step through any control rules and place break points in your control logic. SIMUL8 also has a Simulation Assistant that gives advice to new users &amp; offers direction. The SIMUL8 simulation monitor allows the user to monitor the events in the simulation in a very detailed way (including break points on events).
________________________________________
How does your software communicate with other software and databases? (i.e. what standards are used, VB, SQL etc.) 
SIMUL8 Professional uses OLE automation to communicate with any application that support OLE automation.
SIMUL8 Professional can communicate with databases using SQL.
________________________________________
What platforms are supported? 
SIMUL8 runs on Windows NT, '95, '98, 2000 and XP. For more detailed information see our system requirements page.
________________________________________
What add-on programs are available? 
SIMUL8 Basic has 2 plug-ins.
OptQuest for SIMUL8 - Automatically searches for great simulation solutions.
Stat::Fit for SIMUL8 - Find the statistical distribution that best fits your data and inputs it directly into SIMUL8.
SIMUL8 Professional already includes these options.
________________________________________
What means of visualizing the model in a true VR environment does your software support?
SIMUL8 Corporation believe VR capabilities are very important for the simulation community. VR is currently available in SIMUL8 Professional only.
________________________________________
Could one easily build a model for visualization only, with no or little demands for correct output. (i.e. just to sell an idea to management)
Yes. This is very easy. SIMUL8 can import ANY Visio flowcharts that can then be animated (via simulation). Additional parameters etc. can then be sent if desired.
________________________________________
Is it possible to export a visualization to an .mpg for example? 
Yes. You could create an .mpg using external application.
________________________________________
How fast will my simulations run?
SIMUL8 is very fast. A major group of power simulation users based in Detroit performed a test with SIMUL8 and two of our main competitor simulation packages. On a test simulation to see how the packages compared on speed, time to complete a full simulation run was as follows: Package A 29 Seconds Package B 18 Seconds SIMUL8 3 Seconds
OptQuest for SIMUL8
Simulation is great for evaluating proposed decisions but it can't help to uncover the "right decisions" to evaluate. OptQuest for SIMUL8 enables the user to find the best answer to the "what-if" questions in their simulations. They can quickly determine what combination of variables results in achieving their objectives. For example:
• Maximum return on budgets allocated to different uses, given uncertain product demand, machine reliability, and raw material availability.
• Most effective configuration of machines for production scheduling under variable conditions of demand and operation.
• Most effective location and release sequencing of raw materials to minimize waiting time.
• Optimal workforce allocations to minimize lead time and labor costs.
How it Works
Suppose the simulation user wants to know:
• What is the most cost effective inventory policy?
• What is the best workforce allocation?
• What is the most productive operating schedule?
Answers to such questions require examination of multiple scenarios. Each scenario requiring some modification to your simulation model. To investigate every possible scenario can be very time consuming. Knowing what decision scenarios should be investigated makes this task far more effective.
OptQuest for SIMUL8 lets the user specify a variety of relationships to determine the optimal decisions. For example:
• ranges of key parameters
• budget limitations
• machine capacities
• minimum and maximum lot sizes
• limits on hours worked
OptQuest for SIMUL8 then isolates scenarios that will yield the highest quality outcomes according to the criteria set by the user. These scenarios are passed to SIMUL8 for evaluation.
Based on SIMUL8's outputs OptQuest for SIMUL8 measures the merit of the inputs that were fed into the model. On the basis of both current and past evaluations, the optimization procedure decides upon a new set of input values. 
The process continues until an appropriate termination criterion is satisfied (usually based on the user's preference for the amount of time to be devoted to the search).
Product Highlights
OptQuest for SIMUL8 provides the user with the following capabilities in analyzing simulation runs:
• Define multiple objectives for optimization including profit, throughput, inventories, operating expenses, capital, resources, cycle times, and delivery times.
• Identify a variety of process variables to analyze through simulation including labor and machine quantities and types, batch sizes, order quantities, reorder points, etc.
• Satisfy various constraints including budget and resource limitations and cash flows.
Using OptQuest for SIMUL8 with SIMUL8's Financial Reporting 
Most decisions are based on balancing a number of issues to maximize profit or minimize cost. OptQuest for SIMUL8 has been built to work well with SIMUL8's financial reporting feature. SIMUL8 computes a single number (profit) that OptQuest for SIMUL8 can use as the outcome to optimize.
Stat::Fit for SIMUL8
tat::Fit for SIMUL8 is SIMUL8 Basic Plug-in that fits your data to the most useful analytical distribution. Stat::Fit for SIMUL8 is included with SIMUL8 Professional.
_____________________
</t>
        </r>
      </text>
    </comment>
    <comment ref="C3712" authorId="0">
      <text>
        <r>
          <rPr>
            <sz val="9"/>
            <color indexed="81"/>
            <rFont val="Tahoma"/>
            <family val="2"/>
          </rPr>
          <t xml:space="preserve">
  Arena   La familia de software Arena
Arena Basic Edition:
Es la versión de introducción al mundo Arena. Sus aplicaciones se centran en el análisis de procesos de gestión administrativa y servicios en Seguros, Banca o Finanzas, o flujos y procesos de fabricación no intensivos en manejo de materiales.
Arena Standard Edition:
Sus aplicaciones abarcan campos diversos, destacando el análisis de sistemas de producción y logística industrial, distribución, nodos de transporte y almacenaje, servicios, así como logística integral y el análisis de toda la cadena de suministro.
Arena Professional Edition:
Se utiliza para crear Templates personalizados que estén enfocados en una aplicación, empresa o sector de actividad determinado. 
Arena PE es una extensión de Arena SE e incluye toda su potencia y flexibilidad de modelado de procesos y sistemas industriales, logísticos o de servicios.
Además de los Templates y herramientas de análisis de Arena SE, incorpora las funcionalidades que se requieren para la creación de Templates.
Arena Contact Center Edition:
Es la herramienta esencial para analizar el servicio y la atención ofrecidos a los clientes desde el Centro de Contacto de una organización. Permite evaluar el impacto en el centro provocado por múltiples formas de contacto, analizar diferentes estrategias de enrutamiento de contactos, evaluar el ROI de nuevas tecnologías para el centro, analizar el impacto estratégico de un centro virtual, etc.
Pero no sólo permite analizar el funcionamiento del centro, además permite integrar en un solo modelo todos los procesos de gestión administrativa y prestación de servicios asociados a la operativa del centro.
Arena Factory Analyzer:
Se utiliza principalmente para el análisis y planificación de capacidad de instalaciones Industriales, así como para el análisis de mejoras en la producción. Cabe destacar la capacidad de Arena Factory Analyzer para compartir datos de la planta con los productos RSBizware de Rockwell Software, que se utilizan para la planificación y programación de la producción (RSScheduler) y el análisis de las operaciones en planta (PlantMetrics, RSSQL e Historian).
Arena Packaging Edition:
Está especialmente indicado en el análisis de líneas de fabricación y envasado/empaquetado de gran velocidad de producción, que son fundamental en industrias de alimentación y bebida, industria farmacéutica, química y cosmética, e industria electrónica.
Permite evaluar el ROI asociado a la implantación de nueva tecnología y equipos de proceso, validar el diseño de líneas, evaluar mejoras en líneas existentes, etc.
Arena 3D Player:
Arena 3D Player es una potente herramienta, que permite visualizar en 3D el proceso simulado.
Proporcionará una precisa animación de los procesos simulados.
Entre sus características encontramos:
• Creación de animaciones 3D para modelos existente de Arena.
• Importación de animaciones exixtentes en 2D.
• Importar archivos DXF.
• Importar formas en VRML.
• Control de la velocidad de animación.
• Saltar a un tiempo futuro en la animación.
Arena RT:
Arena RT aumenta las capacidades de Arena mediante la incorporación de las siguientes funcionalidades:
• Arena RT permite que Arena coordine la lógica del modelo de simulación con los procesos reales, o bien con aplicaciones software externas. Arena y el proceso externo al modelo se comunican mediante un sistema de mensajes bidireccional.
• Arena RT permite sincronizar la velocidad del reloj de simulación de Arena con el reloj de tiempo real del sistema operativo residente en el sistema mediante la aplicación de un factor que determina el grado de sincronización.
Template Flow Process
El Template “Flow Process” ha sido diseñado con el fin de facilitar el modelado de las actividades asociadas a sistemas semi-continuos. 
Los tipos de actividades que podrán ser modeladas con los módulos incorporados en el template son las siguientes:
• Modelado de operaciones semi-continuas de flujo, como pueden ser el añadir, extraer o transferir material entre tanques.
• Permite definir zonas de almacenamiento de materiales a granel.
• Permite monitorizar los niveles de materiales contenidos en tanques.
• Proporcionar el control discreto para asignación de tasas en reguladores de flujo.
El template Flow Process es muy útil para usuarios de Arena que modelan procesos industriales semi-continuos y de flujos de materiales.
  Arena   Soporte completo de Proyectos de Modelado, Simulación y Análisis de Procesos
Arena proporciona la tecnología que se necesita para completar con éxito todas las fases de un estudio de simulación:
Construcción de modelos de Simulación con la flexibilidad y el nivel de detalle que se precise:
• Tecnología de Templates.
• Integración con Ms VISIO.
Integración y análisis de datos de entrada:
• Módulos para Lectura/Escritura en archivos de datos.
• Integración con Excel y Access.
• Herramienta Input Analyzer.
Visualización y animación de los procesos y estados del sistema representados en los modelos:
• Conexión con software de Realidad Virtual para Arena VRABox.
• Importación desde AutoCAD.
• Arena Symbol Factory.
• Librerías de objetos de animación.
• Gráficos y displays de estado del sistema.
Control de la ejecución de las simulaciones y facilidades para depuración de modelos.
Excelentes informes y herramientas para análisis de resultados:
• Informes Crystal Reports.
• Exportación de informes a Word, Excel, HTML, entre otros.
• Herramienta de análisis de resultados Output Analyzer.
Experimentación y comparación de alternativas:
• Process Analyzer.
Optimización de procesos. Software complementario para la optimización de los procesos modelados en Arena:
• Optquest for Arena.
• ISSOP.
Costes Basados en Actividades.
 </t>
        </r>
      </text>
    </comment>
    <comment ref="C3734" authorId="0">
      <text>
        <r>
          <rPr>
            <sz val="9"/>
            <color indexed="81"/>
            <rFont val="Tahoma"/>
            <family val="2"/>
          </rPr>
          <t xml:space="preserve">
Escáner con alimentación de hojas 
Resolución de escaneo, óptica: Hasta 600 PPP 
Capacidad del alimentador automático de documentos: Estándar, 100 hojas 
Capacidad del alimentador automático de documentos: Estándar, 200 hojas 
Capacidad del alimentador automático de documentos: Estándar, 100 hojas 
Capacidad del alimentador automático de documentos: Estándar, 50 hojas 
Velocidad de escaneo del alimentador automático de documentos:[1]Hasta 60 ppm/120 ipm (blanco y negro, escala de grises, color con 200 dpi
blanco y negro, escala de grises con 300 ppi)
Hasta 45 ppm/90 ipm (color con 300 ppi) 
Velocidad de escaneo del alimentador automático de documentos: Hasta 50 ppm/100 ipm (blanco y negro, gris, color, 200 dpi)[1]
Velocidad de escaneo del alimentador automático de documentos: Hasta 50 ppm/100 ipm (blanco y negro, color, escala de grises, 200 dpi)[1]
Velocidad de escaneo del alimentador automático de documentos: Hasta 25 ppm/50 ipm (blanco y negro, gris, color, 300 dpi)[1]
</t>
        </r>
      </text>
    </comment>
    <comment ref="C3747" authorId="0">
      <text>
        <r>
          <rPr>
            <sz val="9"/>
            <color indexed="81"/>
            <rFont val="Tahoma"/>
            <family val="2"/>
          </rPr>
          <t xml:space="preserve">
FICHA TÉCNICA DE
REQUERIMIENTOS MÍNIMOS
Gestión de Mercados
Logística y Tecnologías de la Información y Servicios a
la Salud
Fecha de elaboración: Noviembre de 2013 Destino:
Centro de Gestión de Mercados Logística y
Tecnologías de la Información
Elemento: Cantidad requerida: 1
Computador de escritorio Unidad de
medida: UNID
DESCRIPCIÓN REQUERIMIENTO MÍNIMO
Marca y Modelo: Especificar.
PROCESADOR PC Intel® Corre™ i5
MEMORIA 4 GB
DISCO DURO 1 TB
PULGADAS 23
TOUCH SCREEN SI
TIPO Al In Une
O SUPERIOR
Garantía para el Hardware: Como mínimo un (1) año, mano de obra en sitio.
Notas:
- El proponente deberá presentar su oferta técnica tomando como referencia los requerimientos consignados en
este formato.
- El no cumplimiento de uno o más de los requisitos mínimos exigidos, implica la no calificación técnica de la
propuesta.
DEBE SER COMPATIBLE CON LOS PRINCIPALES FABRICANTES DE REPUESTOS Y DE SOFTWARE
</t>
        </r>
      </text>
    </comment>
    <comment ref="C3751" authorId="0">
      <text>
        <r>
          <rPr>
            <sz val="9"/>
            <color indexed="81"/>
            <rFont val="Tahoma"/>
            <family val="2"/>
          </rPr>
          <t xml:space="preserve">FICHA TÉCNICA DE
REQUERIMIENTOS MÍNIMOS
Gestión de Mercados
Logística y Tecnologías de la Información y Servicios a
la Salud
Fecha de elaboración: Noviembre de 2013 Destino:
Centro de Gestión de Mercados Logística y
Tecnologías de la Información
Elemento: Cantidad requerida: 1
Computador de escritorio Unidad de
medida: UNID
DESCRIPCIÓN REQUERIMIENTO MÍNIMO
Marca y Modelo: Especificar.
PROCESADOR PC Intel® Corre™ i5
MEMORIA 4 GB
DISCO DURO 1 TB
PULGADAS 23
TOUCH SCREEN SI
TIPO Al In Une
O SUPERIOR
Garantía para el Hardware: Como mínimo un (1) año, mano de obra en sitio.
Notas:
- El proponente deberá presentar su oferta técnica tomando como referencia los requerimientos consignados en
este formato.
- El no cumplimiento de uno o más de los requisitos mínimos exigidos, implica la no calificación técnica de la
propuesta.
DEBE SER COMPATIBLE CON LOS PRINCIPALES FABRICANTES DE REPUESTOS Y DE SOFTWARE
</t>
        </r>
      </text>
    </comment>
    <comment ref="C4109" authorId="0">
      <text>
        <r>
          <rPr>
            <sz val="9"/>
            <color indexed="81"/>
            <rFont val="Tahoma"/>
            <family val="2"/>
          </rPr>
          <t xml:space="preserve">Base metálica con patas en tubo de 3". Y soporte en metal de 1/16" . Superficie en madera forrada en formica o similares. Conexión eléctrica para 4 computadores Medidas:1,50 x ,080 mts 
</t>
        </r>
      </text>
    </comment>
    <comment ref="C4110" authorId="0">
      <text>
        <r>
          <rPr>
            <sz val="9"/>
            <color indexed="81"/>
            <rFont val="Tahoma"/>
            <family val="2"/>
          </rPr>
          <t xml:space="preserve">Mesas de 1:00 x 0.60 mts. Base en metal con patas en tubo de 3"  Superficie en madera con fórmica o similares.          </t>
        </r>
      </text>
    </comment>
    <comment ref="C4479" authorId="0">
      <text>
        <r>
          <rPr>
            <sz val="9"/>
            <color indexed="81"/>
            <rFont val="Tahoma"/>
            <family val="2"/>
          </rPr>
          <t xml:space="preserve">
lector capaz de leer códigos de barras en movimiento hasta 12.7 m por segundo, que permita tolerancia al movimiento y  un elevado índice de lectura incluso en entornos de trabajo muy dinámicos. Con sistema de puntero que incluya iluminación LED blanca y un puntero láser  optimizado para todas las condiciones de iluminación,Que lea códigos en 2D y 3D</t>
        </r>
      </text>
    </comment>
    <comment ref="C7150" authorId="1">
      <text>
        <r>
          <rPr>
            <b/>
            <sz val="9"/>
            <color indexed="81"/>
            <rFont val="Tahoma"/>
            <family val="2"/>
          </rPr>
          <t>mcrodriguez:</t>
        </r>
        <r>
          <rPr>
            <sz val="9"/>
            <color indexed="81"/>
            <rFont val="Tahoma"/>
            <family val="2"/>
          </rPr>
          <t xml:space="preserve">
</t>
        </r>
      </text>
    </comment>
  </commentList>
</comments>
</file>

<file path=xl/sharedStrings.xml><?xml version="1.0" encoding="utf-8"?>
<sst xmlns="http://schemas.openxmlformats.org/spreadsheetml/2006/main" count="99332" uniqueCount="14344">
  <si>
    <t>PLAN ANUAL DE ADQUISICIONES</t>
  </si>
  <si>
    <t>A. INFORMACIÓN GENERAL DE LA ENTIDAD</t>
  </si>
  <si>
    <t>Nombre</t>
  </si>
  <si>
    <t>Servicio Nacional de Aprendizaje - SENA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</si>
  <si>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</si>
  <si>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</si>
  <si>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Carrera 13 N° 65 -10</t>
  </si>
  <si>
    <t>Teléfono</t>
  </si>
  <si>
    <t>+57 (1) 5461600  IP 14407</t>
  </si>
  <si>
    <t>Página web</t>
  </si>
  <si>
    <t>www.sena.edu.co</t>
  </si>
  <si>
    <t>Misión y visión</t>
  </si>
  <si>
    <r>
      <rPr>
        <b/>
        <sz val="9"/>
        <color indexed="63"/>
        <rFont val="Arial"/>
        <family val="2"/>
      </rPr>
      <t xml:space="preserve">Mision: </t>
    </r>
    <r>
      <rPr>
        <sz val="9"/>
        <color indexed="63"/>
        <rFont val="Arial"/>
        <family val="2"/>
      </rPr>
      <t xml:space="preserve">El SENA está  encargado de cumplir la función que le corresponde al Estado de invertir en el desarrollo social y técnico de los trabajadores colombianos, ofreciendo y ejecutando la formación profesional integral, para la incorporación y el desarrollo de las personas en actividades productivas que contribuyan al desarrollo social, económico y tecnológico del país.                                                                                                                                                                                                        </t>
    </r>
    <r>
      <rPr>
        <b/>
        <sz val="9"/>
        <color indexed="63"/>
        <rFont val="Arial"/>
        <family val="2"/>
      </rPr>
      <t xml:space="preserve">Visión: </t>
    </r>
    <r>
      <rPr>
        <sz val="9"/>
        <color indexed="63"/>
        <rFont val="Arial"/>
        <family val="2"/>
      </rPr>
      <t>En el 2020, el SENA será una Entidad de clase mundial en formación profesional integral y en el uso y apropiación de tecnología e innovación al servicio de personas y empresas; habrá contribuido decisivamente a incrementar la competitividad de Colombia a través de:
*Aportes relevantes a la productividad de las empresas.
*Contribución a la efectiva generación de empleo y la superación de la pobreza.
*Aporte de fuerza laboral innovadora a las empresas y las regiones.
*Integralidad de sus egresados y su vocación de servicio.
*Calidad y estándares internacionales de su formación profesional integral.
*Incorporación de las últimas tecnologías en las empresas y en la formación profesional integral.
*Estrecha relación con el sector educativo (media y superior).
*Excelencia en la gestión de sus recursos (humanos, físicos, tecnológicos y financieros).</t>
    </r>
  </si>
  <si>
    <t>Perspectiva estratégica</t>
  </si>
  <si>
    <t>Información de contacto</t>
  </si>
  <si>
    <t xml:space="preserve">Enrique Romero Contreras
Director Regional 
Distrito Capital
Tel.: 5461500 IP 14407
eromeroc@sena.edu.co
</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</si>
  <si>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</si>
  <si>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Valor total del PAA</t>
  </si>
  <si>
    <t>Límite de contratación menor cuantía</t>
  </si>
  <si>
    <t>Límite de contratación mínima cuantía</t>
  </si>
  <si>
    <t>Fecha de última actualización del PAA</t>
  </si>
  <si>
    <t>B. ADQUISICIONES PLANEADAS</t>
  </si>
  <si>
    <t>Códigos UNSPSC</t>
  </si>
  <si>
    <t>Descripción</t>
  </si>
  <si>
    <t>Fecha estimada de inicio de proceso de selección</t>
  </si>
  <si>
    <t>Duración estimada del contrato</t>
  </si>
  <si>
    <t xml:space="preserve">Modalidad de selección </t>
  </si>
  <si>
    <t>Fuente de los recursos</t>
  </si>
  <si>
    <t>Valor total estimado</t>
  </si>
  <si>
    <t>Valor estimado en la vigencia actual</t>
  </si>
  <si>
    <t>¿Se requieren vigencias futuras?</t>
  </si>
  <si>
    <t>Datos de contacto del responsable</t>
  </si>
  <si>
    <t>DESPACHO REGIONAL</t>
  </si>
  <si>
    <t>15101506
15121501</t>
  </si>
  <si>
    <t>Contratar suministro de combustible (gasolina y ACPM) por el sistema de vales para vehículos asignados al despacho Regional Distrito Capital y Centro de Servicios Financieros.</t>
  </si>
  <si>
    <t>MARZO
2014</t>
  </si>
  <si>
    <t>10 MESES</t>
  </si>
  <si>
    <t>Minima Cuantia</t>
  </si>
  <si>
    <t>Propios                Rentas Parafiscales</t>
  </si>
  <si>
    <t>NO</t>
  </si>
  <si>
    <t>N/A</t>
  </si>
  <si>
    <t xml:space="preserve">Tatiana Maiguel Colina
Coordinadora - Grupo de Apoyo Administrativo Mixto 
Tels.: +57(1)  546 1600 IP 14507
tmaiguel@sena.edu.co 
</t>
  </si>
  <si>
    <t>55121715
55121802
55121804
55121806</t>
  </si>
  <si>
    <t>Contratar La Compra De Tarjetas De Presentación Habladores, Banderas, Pines Y Suvenires Para Las Competencias Wordskill 2014</t>
  </si>
  <si>
    <t>82121506
82121507</t>
  </si>
  <si>
    <t xml:space="preserve">Prestar Servicio De Impresión De Varios Tipos De Productos Gráficos Para La Divulgación De Las Diferentes Actividades Que Realiza La Regional Distrito Capital.
</t>
  </si>
  <si>
    <t>ABRIL
2014</t>
  </si>
  <si>
    <t>8 MESES</t>
  </si>
  <si>
    <t>53111901
53111902
53101802
53101804
46181544
46181543
53103001
53102402
53102501
53102503
46181503
53102708
42131509
53102403
53101904
53101902
53102700
46181604
53111600</t>
  </si>
  <si>
    <t xml:space="preserve">Compra Dotación Requerida Para Participar Competencias De Wordskill(Grupo Uno Prendas De Vestir O Similares Grupo Dos Calzado)
</t>
  </si>
  <si>
    <t>MAYO
2014</t>
  </si>
  <si>
    <t>20 DIAS</t>
  </si>
  <si>
    <t>24112412
24121503</t>
  </si>
  <si>
    <t>Contratar La Compra De Cajas Para Souvenirs Para Las Competencias Worldskills.</t>
  </si>
  <si>
    <t>15 DIAS</t>
  </si>
  <si>
    <t>40151800
40151601</t>
  </si>
  <si>
    <t>Compra Compresor Consultorios Odontología Del Sma De La Regional Distrito Capital.</t>
  </si>
  <si>
    <t>JUNIO
2014</t>
  </si>
  <si>
    <t>53103001
53102708
42131509
53102403
53101904
53101902
53102700
46181604
53111600
46181503</t>
  </si>
  <si>
    <t>Adquisición De Ropa De Trabajo Para Los Trabajadores Oficiales De La Regional Distrito Capital Vigencia 2013.</t>
  </si>
  <si>
    <t>JULIO
2014</t>
  </si>
  <si>
    <t>45121809
45121810</t>
  </si>
  <si>
    <t>Contratar El Suministro De 100 Rollos De Película Incluyendo El Revelado Y Control De Calidad De Los Rollos Microfilmados en el  SENA R.D.C.</t>
  </si>
  <si>
    <t>AGOSTO
2014</t>
  </si>
  <si>
    <t>46182002
46182001
46181604
46181504
46181504
46181536
46181811
46181804
46181803</t>
  </si>
  <si>
    <t xml:space="preserve">Contratar La Compra De Elementos De Protección Personal Para Los Trabajadores Oficiales Del SENA R.D.C
</t>
  </si>
  <si>
    <t xml:space="preserve">Contratar El Alquiler De Circuito De Velocidad Para Llevar A Cabo El Lanzamiento De La Escudería Formula SENA Eco 2014 Para Los Aprendices Que Participaran De Las Diferentes Regionales
</t>
  </si>
  <si>
    <t>2 DIAS</t>
  </si>
  <si>
    <t>53111901
53111902
53101802
53101804
46181544
46181543
53103001
53102402
53102501
53102503
46181503
53102708
42131509
53101904
53101902
53102700
46181604
53111600</t>
  </si>
  <si>
    <t xml:space="preserve">Compra Ropa De Trabajo Secretarias, Oficinistas Y Auxiliares; Blusas Blancas Prendas Deportivas Para Los Instructores De La R.D.C Vigencia 2014
</t>
  </si>
  <si>
    <t>OCTUBRE
2014</t>
  </si>
  <si>
    <t>40 DIAS</t>
  </si>
  <si>
    <t>Selección Abreviada</t>
  </si>
  <si>
    <t>72100000
72102900</t>
  </si>
  <si>
    <t xml:space="preserve">Contratar Mantenimiento, Adecuación Y Modernización Diferentes Dependencias Despacho Regional D.C Sistema Precios Unitarios Fijos Formula Reajuste. </t>
  </si>
  <si>
    <t>NOVIEMBRE
2014</t>
  </si>
  <si>
    <t>45 DIAS</t>
  </si>
  <si>
    <t>82101501
82101502
82101505
82101600
55121902
55121714</t>
  </si>
  <si>
    <t>Contratar La Compra De Material Publicitario Tales Como Stands Portátiles Pendones Suvenires E Impresos De Divulgación De Servicios Instituciones Para La Agencia Publica De Empleo Del SENA.</t>
  </si>
  <si>
    <t>8 DIAS</t>
  </si>
  <si>
    <t>Contratar la compra de aguinaldo infantil para los hijos de los servidores públicos y trabajadores oficiales del Sena Regional Distrito Capital,</t>
  </si>
  <si>
    <t>45 dias</t>
  </si>
  <si>
    <r>
      <t>contratar  la compra de uniformes para las diferentes disciplinas deportivas que participaran y representaran a la Regional Distrito Capital en los XV Juegos Nacionales</t>
    </r>
    <r>
      <rPr>
        <sz val="11"/>
        <color indexed="8"/>
        <rFont val="Arial"/>
        <family val="2"/>
      </rPr>
      <t>.</t>
    </r>
  </si>
  <si>
    <t>MARZO DE 2014</t>
  </si>
  <si>
    <t>30 Dias</t>
  </si>
  <si>
    <t>Contratar el servicio de transporte terrestre para la delegación  de las diferentes disciplinas deportivas que participaran y representaran a la Regional Distrito Capital .</t>
  </si>
  <si>
    <t>6 meses</t>
  </si>
  <si>
    <t>78111803
78181500</t>
  </si>
  <si>
    <t>Contratar el servicio de traslado dentro del perímetro urbano de la ciudad de Bogotá, mantenimiento y aseo del aula móvil asignada a Servicio Público de Empleo de la Regional Distrito Capital</t>
  </si>
  <si>
    <t>FEBRERO DE 2014</t>
  </si>
  <si>
    <t>80141607
81141601</t>
  </si>
  <si>
    <t>Contratar la prestación de servicios de infraestructura, escenarios y apoyo logístico para las actividades culturales, deportivas, recreativas, sociales y cursos de capacitación en áreas técnicas para los servidores públicos de la Regional Distrito Capital del SENA y su grupo familiar contenidas dentro de plan de bienestar</t>
  </si>
  <si>
    <t>93131801
86101700
86111604</t>
  </si>
  <si>
    <t>Contratar el servicio de un Centro de entrenamiento en prevención y atención de emergencias para llevar a cabo las actividades de entrenamiento para las Brigadas de Emergencia de la Regional Distrito Capital del SENA incluido todo el apoyo logístico requerido para las mismas</t>
  </si>
  <si>
    <t>3 dias</t>
  </si>
  <si>
    <t>Contratar el servicio de apoyo logístico para la realización de las eliminatorias Regionales del X festival de la canción 2014 “Mas Colombianos que Nunca” para los aprendices, el cual se llevara a cabo en la ciudad de Bogotá.</t>
  </si>
  <si>
    <t>Contratar la prestación del servicio de fotocopiado a todo costo bajo la modalidad de outsourcing, el cual comprende  igualmente  otros  servicios afines, para las áreas del Despacho Regional y Centro de Servicios Financieros</t>
  </si>
  <si>
    <t>9 meses</t>
  </si>
  <si>
    <t xml:space="preserve">Contratar el alquiler de vestuario para el festival de danzas que se llevara a cabo a nivel Regional, del cual se  seleccionara el grupo  que representará a la Regional Distrito Capital </t>
  </si>
  <si>
    <t>15 dias</t>
  </si>
  <si>
    <t>94121505
95122300</t>
  </si>
  <si>
    <t>contratar el alquiler de espacios deportivos con la Liga de Atletismo de Bogotá para la práctica de esta disciplina por parte de los funcionarios de la Regional Distrito capital.</t>
  </si>
  <si>
    <t>Contratar la prestación del servicio de un gestor u operador de residuos autorizado por la autoridad ambiental competente para la recolección, transporte, tratamiento, aprovechamiento y disposición final de los residuos peligrosos generados en  Despacho, Centro de Servicios Financieros y Servició Medico Asistencial.</t>
  </si>
  <si>
    <t>contratar la inscripción  del equipo de softbol del SENA Regional Distrito Capital incluido el alquiler de las instalaciones, lo anterior con el fin de participar en el torneo que  realiza  la Liga de Softbol de Bogotá anualmente</t>
  </si>
  <si>
    <t>Contratar el servicio de apoyo logístico para la realización del encuentro Regional de representantes de aprendices para fortalecer las competencias de Liderazgo y su perfil de aprendiz representante.</t>
  </si>
  <si>
    <t>5 DIAS</t>
  </si>
  <si>
    <t>90110000
93131608
20102301
81141601</t>
  </si>
  <si>
    <r>
      <t>Alojamiento, Alimentación, Transporte y Apoyo Logístico para los aprendices competidores WORLDSKILLS 2014</t>
    </r>
    <r>
      <rPr>
        <sz val="11"/>
        <color indexed="8"/>
        <rFont val="Arial"/>
        <family val="2"/>
      </rPr>
      <t>.</t>
    </r>
  </si>
  <si>
    <t>Directa</t>
  </si>
  <si>
    <t xml:space="preserve">Contratar la prestación del servicio de vacunación contra la  Influenza con componente AH1 N1 y  Hepatitis B, la cuales son propias del programa de medicina preventiva y medicina del trabajo  para los funcionarios de la Regional Distrito Capital </t>
  </si>
  <si>
    <t>Contratar la realización de jornadas de sensibilización en riesgo psicosocial OUT DOOR, que facilite el fortalecimiento de las relaciones en el trabajo y permita a través de la metodología de aprendizaje experiencial generar acciones de reflexión, participación y compromiso con el grupo de trabajo, mediante la implementación de técnicas efectivas de escucha,  comunicación, concertación y resolución de conflictos para los funcionarios de la Regional Distrito Capital.</t>
  </si>
  <si>
    <r>
      <t>Contratar el mantenimiento correctivo y preventivo con el suministro de repuestos para los vehículos asignados al Despacho Regional y Centro de Servicios Financieros de la Regional Distrital.</t>
    </r>
    <r>
      <rPr>
        <b/>
        <sz val="10"/>
        <color theme="1"/>
        <rFont val="Arial Narrow"/>
        <family val="2"/>
      </rPr>
      <t xml:space="preserve"> </t>
    </r>
  </si>
  <si>
    <t>10 MSES</t>
  </si>
  <si>
    <r>
      <rPr>
        <b/>
        <sz val="7"/>
        <color rgb="FF000000"/>
        <rFont val="Times New Roman"/>
        <family val="1"/>
      </rPr>
      <t xml:space="preserve">   </t>
    </r>
    <r>
      <rPr>
        <sz val="12"/>
        <color rgb="FF000000"/>
        <rFont val="Arial"/>
        <family val="2"/>
      </rPr>
      <t>Contratar la compra de elementos ergonómicos para los funcionarios de las dependencias de la Regional Distrito Capital.</t>
    </r>
  </si>
  <si>
    <t xml:space="preserve">Ocho (08)  abogados para prestar los  servicios profesionales de carácter temporal, para apoyar al funcionario ejecutor y al secretario de la Jurisdicción Coactiva en el cumplimiento de las funciones establecidas en la revisión y análisis procesal de los expedientes de cobro coactivo que se encuentran en el despacho, con el fin de minimizar el riesgo de pérdida de los recursos de la entidad por prescripción o remisibilidad en la gestión de la cartera que la entidad tiene en mora. Así mismo, adelantar los trámites necesarios para la depuración de la cartera que así lo amerite… ( sic). </t>
  </si>
  <si>
    <t>ENERO
2014</t>
  </si>
  <si>
    <t>11 MESES Y 15 DIAS</t>
  </si>
  <si>
    <t xml:space="preserve">Directa </t>
  </si>
  <si>
    <t>Propios</t>
  </si>
  <si>
    <t xml:space="preserve">N/A </t>
  </si>
  <si>
    <t xml:space="preserve">Camilo Ernesto Salas Quintero                               Asesor Juridico                                                        Tel.: +57 (1) 5461600  IP 14104                                                cesalasq@sena.edu.co </t>
  </si>
  <si>
    <t xml:space="preserve">Un (01) abogado para Prestar los servicios profesionales de carácter temporal para apoyar jurídicamente al despacho del Director de la Regional Distrito Capital. </t>
  </si>
  <si>
    <t xml:space="preserve">Un abogado para representar como apoderado judicialmente al sena en los diferentes procesos judiciales y extrajudiciales ante la jurisdiccion administrativa y constitucional en los cuales sea parte el SENA como demandante o demandado </t>
  </si>
  <si>
    <t>Dos Abogados para la prestación temporal de servicios profesionales,  para que apoyen al Director Regional en las visitas de seguimiento y control a la gestión contractual de los Centros de Formación Profesional como también apoyen en los procesos y tramites de contratación que se requiera.</t>
  </si>
  <si>
    <t>Un abogado para Prestar los servicios profesionales temporales como abogado externo para representar y apoderar jurídicamente al SENA en los diferentes procesos judiciales y extrajudiciales  en los que sea parte ante la Jurisdicción Contenciosa Administrativa, adelantar todos aquellos trámites extraprocesales necesarios, iniciales, accesorios o complementarios a los procesos, así como apoyar jurídicamente a todas las dependencias de la Regional Distrito Capital en los asuntos en que se requiera.</t>
  </si>
  <si>
    <t>Un abogado para  prestar los servicios profesionales temporales como abogado externo para representar y apoderar judicialmente al SENA en los diferentes procesos judiciales y extrajudiciales en materia ordinaria y penal en los que sea parte; adelantar todos aquellos trámites extraprocesales necesarios, iniciales, accesorios o complementarios a los procesos; así como apoyar jurídicamente a todas las dependencias de la regional Distrito Capital en los asuntos en que se requiera.</t>
  </si>
  <si>
    <t>Un abogado para prestar los servicios profesionales de carácter temporal para apoyar los procesos de selección y vinculación del talento humano, permanencia y retiro del personal y demás procesos de la gestión del talento humano.</t>
  </si>
  <si>
    <t xml:space="preserve">Un tecnico que preste los servicios personales de carácter temporal que apoye la gestion de la regional distrito capital en las actividades propias del despacho. </t>
  </si>
  <si>
    <t xml:space="preserve">propios </t>
  </si>
  <si>
    <t xml:space="preserve">Control  De Calidad  Y Revelado De  500 Rollos  De Microfilmación
</t>
  </si>
  <si>
    <t xml:space="preserve">Maria Nelly Moreno Suarez
Tecnico G 07-Gestion Documental
Tel  5461600-IP 14505               mnmorenos@sena.edu.co
</t>
  </si>
  <si>
    <t>45131500
45121805</t>
  </si>
  <si>
    <t xml:space="preserve">Compra De 500 Rollos Para Microfilmación
</t>
  </si>
  <si>
    <t>Contratar El Mantenimiento Correctivo Y Preventivo De Dos Microfilmadoras Y Tres Lectores Perteneciente A La Unidad De Archivo  Y Correspondencia De La  Regional Distrito Capital</t>
  </si>
  <si>
    <t>6 MESES</t>
  </si>
  <si>
    <t>Quince (15) Profesionales cuyo objeto sea garantizar adecuada función  fiscalizadora a las empresas,  determinando las posibles  empresas deudoras, evasoras y elusoras de los aportes parafiscales, y determinando las empresas que no han cancelado la cuota regulada de contrato de aprendizaje, apoyando el cumplimiento de los indicadores de gestión de fiscalización y recaudo de la Dirección de Promoción y Relaciones Corporativas.  Instando a los empresarios a contribuir con sus obligaciones parafiscales y de contrato de aprendizaje, asegurando  el correcto, integro y oportuno pago de los mismos. Asegurando volumen adecuado de pago de aportes parafiscales y el adecuado cumplimiento de las cuotas reguladas de las empresas, contribuyendo así al fortalecimiento y cobertura de educación de la población más vulnerable del país.</t>
  </si>
  <si>
    <t>Contratacion Directa</t>
  </si>
  <si>
    <t xml:space="preserve">Carlos Eduardo Hernández Hernández
Coordinador – Relaciones Corporativas e Internacionales
Tel.: +57 (1) 5461600  IP 14332
cehernandezh@sena.edu.co
</t>
  </si>
  <si>
    <t>80160000
80111600</t>
  </si>
  <si>
    <t>Doce (12) profesionales que presten los servicios  de carácter temporal para apoyar la atención de necesidades y expectativas de las empresas que designe la Dirección de Promoción y Relaciones Corporativas o que soliciten los servicios de un gestor, coordinando con las Áreas Misionales, Regionales, Centros de Formación Profesional del SENA, Mesas Sectoriales, Sectores de Clase Mundial y Redes tecnológicas, promoviendo la Formación Integral, Innovación, Responsabilidad Social Empresarial, Emprendimiento y el Sistema Público de Empleo, entre otros, así como apoyar el cumplimiento de los indicadores de gestión de la Dirección de Promoción y Relaciones Corporativas. Adicionalmente, identificar mejores prácticas con el fin de establecer convenios de cooperación nacional e internacional, que permitan la transferencia de conocimiento y tecnologías.</t>
  </si>
  <si>
    <t>Tres (3) tecnicos para gestionar todas las solicitudes de servicio recibidas por cualquier canal de comunicación incluido el CRM de empresas no asignadas a los gestores estratégicos y/o empresariales que correspondan a las pymes; en coordinación con las diferentes áreas de la Dirección Regional y Subdirectores de los Centros de Formación.</t>
  </si>
  <si>
    <t>Prestación de servicios personales de carácter temporal de un (1) tecnico CRM para brindar apoyo para la determinación de necesidades e implementación del software y estrategia CRM en la regional, lo cual incluye: 1) Levantamiento de los procesos de relacionamiento actuales que la regional tiene desde sus distintas áreas y, en especial en lo concerniente a servicio al cliente, mercadeo y relacionamiento con empresas; 2) Capacitar al grupo de usuarios finales en el uso de las herramientas del CRM; 3) Dar soporte a los usuarios finales y  4) Apoyar a la Dirección de Promoción y Relaciones Corporativas en el control de la información registrada, seguimiento de requerimientos ingresados,  elaboración de informes, acompañado del correspondiente análisis cuantitativo y cualitativo y propuestas de mejoras</t>
  </si>
  <si>
    <t>80121601
80111607</t>
  </si>
  <si>
    <t>Tres (3) Profesionales en derecho para garantizar  adecuada gestión a las empresas deudoras que se encuentran en cobro persuasivo, ofreciendo alternativas de pago acordes a la normatividad vigente, garantizando volumen de recaudo al SENA, realizando el proceso de Agotamiento de Vía Gubernativa de tal manera que se garantice el derecho a la defensa a los empresarios, y se disminuya el riesgo de prescripción y/o remisibilidad de las obligaciones del SENA.</t>
  </si>
  <si>
    <t>Cuatro (4) técnicos, para actualizar la base de datos de aportantes, el registro de los ingresos y las asociaciones respectivas para lograr la depuración y conciliación de cartera.</t>
  </si>
  <si>
    <t>Un (1) bachiller  para apoyar  las actividades que se adelantan en la oficina de Relaciones corporativas e y apoyo informatico en el aplicativo  Virtual   de Aprendices.</t>
  </si>
  <si>
    <t>Seis (6) Tecnicos para Garantizar que al potencial de empresas obligadas a la contratación de aprendices se les ha enviado oportunamente la solicitud de planta de personal, de acuerdo a los cruces de bases de datos que se efectúen desde la Dirección General y acorde a los lineamientos que desde allí se envíen. Realizar el efectivo seguimiento a las empresas que dan respuesta a los requerimientos de solicitud de planta de personal así como a las que no envían respuesta del requerimiento, enviando nuevos requerimientos reiterativos a estas últimas. Debe apoyar el proceso de regulación de cuota de aprendices en relación a: Análisis de planta de personal, registro de empresas en el Sistema Gestión Virtual de Aprendices, Citaciones a notificaciones, notificaciones de actos administrativos de regulación de cuota de aprendices y/o nueva regulación por variación en la planta de personal, ejecutorias de actos administrativos, organización de expedientes con actos administrativos que tengan completamente la vía gubernativa agotada y depuración de la base de datos de las empresas obligadas que ejecuten procesos de liquidación, concordato, reorganización, restructuración u otros equivalentes entregando información oportunamente a los fiscalizadores para la expedición de los estados de cuenta de estas empresas y garantizado el adecuado proceso legal para la exclusión de dichas empresas.</t>
  </si>
  <si>
    <t>80111601
80111609</t>
  </si>
  <si>
    <r>
      <t xml:space="preserve">Seis (6) tecnologos para lideres de centro para lograr el canal de comunicación entre empresas y aprendices a través del Sistema Gestión Virtual de Aprendices (SGVA), ejecutando tareas de relacionamiento corporativo con las empresas, apoyo y asesoría a los aprendices en el manejo operativo y normativo del Contrato de aprendizaje y garantizando un registro oportuno de la modalidad del contrato de aprendizaje en SOFIA para la adecuada migración en el SGVA, así como la depuración permanente de la plataforma en lo que se refiere a aprendices disponibles y susceptibles de Contrato de Aprendizaje. Contribuyendo a una mayor participación de contratos de aprendizaje SENA en las empresas obligadas y fortaleciendo el incremento de contratos voluntarios de especialidades dictadas por el Centro de Formación al que se encuentra asociado (a) en las empresas que no están obligadas a la contratación de aprendices. Adicionalmente debe diseñar estrategias para celebrar contratos de aprendizaje SENA con las empresas que están monetizando la cuota de aprendices, acorde a las estrategias y los lineamientos entregados desde la Dirección General. Todo lo anterior enmarcado en: el Plan de gobierno "Menos pobreza más trabajo y en el Plan Estratégico de la Entidad. </t>
    </r>
    <r>
      <rPr>
        <sz val="11"/>
        <color indexed="8"/>
        <rFont val="Calibri"/>
        <family val="2"/>
      </rPr>
      <t>Esta certificación se sustenta en que es imposible atender la actividad a contratar con el personal de planta, porque de acuerdo con el manual de Funciones, Competencias y Requisitos Mínimos de la entidad, y los cargos existentes, no hay personal que pueda desarrollar esta actividad.</t>
    </r>
  </si>
  <si>
    <t>Dos (2) tecnicos para apoyar a la Coordinación de Relaciones Corporativas e Internacionales analizando, gestionando, redireccionando, realizando seguimiento, elaborando  informes y presentando propuestas para la  mejora institucional  con base en la información del Sistema de Peticiones, Quejas, Reclamos y  Sugerencias-PQRS del Programa Institucional de Servicio al Ciudadano, en coordinación con las diferentes áreas de la Dirección Regional, Subdirectores de Centros de Formación y homólogos PQRS en las regionales de acuerdo con los lineamientos de la Dirección de Promoción y Relaciones Corporativas en el tema y de la misma forma cualquier otra función que propenda por los objetivos objeto de este contrato.</t>
  </si>
  <si>
    <t>Dos (2) tecnologos de archivo para apoyar a la Coordinación de Relaciones Corporativas e Internacionales la organización de archivos de gestión</t>
  </si>
  <si>
    <t>Un (1) asistente administrativo para apoyar a la Coordinación de Relaciones Corporativas e Internacionales en las actividades propias de la gestión administrativa en actividades de  asistencia de usuarios  internos y externos  y respuesta a las solicitudes sobre los servicios</t>
  </si>
  <si>
    <t>80111604
80111609</t>
  </si>
  <si>
    <t>Contratar la presentación de servicios personales  de carácter temporal de tres (3)Técnicos con experiencia en la atención y orientación de programas para todo tipo de poblaciones, con excelentes relaciones interpersonales y actitud de servicio, uso eficaz de las tecnologías de la información y la comunicación, capacidad de trabajo en equipo e interacción con las dependencias de la Dirección Regional, Regionales y Centros de Formación Profesional de la entidad.</t>
  </si>
  <si>
    <t>Ana Milena  Angel                                  Cordinadora  Regional de Empleo y Emprendimiento                                                  Tel.: 5461500   Ext 14440                                                   aangelp@sena.edu.co</t>
  </si>
  <si>
    <t>80160000
80101505</t>
  </si>
  <si>
    <t>Apoyar la ejecución y seguimiento de los procesos administrativos y misionales que se atienden a través del Agencia Pública de Empleo en la Regional. Un (1) profesional.</t>
  </si>
  <si>
    <t>Ana Milena  Angel                                                                Cordinadora  Regional de Empleo y                                        Emprendimiento                                                  Tel.: 5461500   Ext 14440                                                   aangelp@sena.edu.co</t>
  </si>
  <si>
    <t>80101509
93141509</t>
  </si>
  <si>
    <t xml:space="preserve">Contratar la prestación de los servicios de carácter temporal, de  un (1) Profesional líder desplazados con el fin de garantizar la gestión de la Regional en el cumplimiento de los indicadores de medición y gestión para la atención a la población desplazada por la violencia, especialmente las de orientación ocupacional  con enfoque diferencial,  que garanticen el cumplimiento de las metas asignadas. </t>
  </si>
  <si>
    <t>80111600
80101508</t>
  </si>
  <si>
    <t>Prestar los servicios  de tres (3) profesionales de carácter temporal para apoyar la agencia publica de  Empleo como orientadores ocupacionales y sensibilización empresarial a nivel regional.</t>
  </si>
  <si>
    <t>Prestar los servicios profesionales de carácter temporal para apoyar la elaboración y estructuración de herramientas de análisis estadístico, estudios de investigación del Mercado Laboral Colombiano, así como la elaboración e implementación de investigaciones ocupacionales con elementos prospectivos.</t>
  </si>
  <si>
    <t xml:space="preserve">Prestar los servicios de un (1) profesionales de carácter temporal para apoyar las oficinas de Empleo y Emprendimiento, en el desarrollo de las acciones dispuestas para la atencion de usuarios y empresarios que buscan utilizar el servicio de intermediacion laboral , en un contexto productivo empresarial y de responsabilidad social </t>
  </si>
  <si>
    <t>Prestación de servicios personales de carácter temporal,  de veintiun  (21) profesionales, con el fin de garantizar el desarrollo de los programas de orientación profesional, a nivel grupal e individual, dirigido a los usuarios buscadores de empleo de la agencia publica de empleo, Regional Bogotá Distrito Capital del SENA.</t>
  </si>
  <si>
    <t>Prestación de servicios personales de carácter temporal,  de cuatro (4) profesionales, con el fin de garantizar el desarrollo de los programas de orientación profesional, a nivel grupal e individual, dirigido a los usuarios buscadores de empleo de la agencia publica de empleo Regional Bogotá Distrito Capital del SENA.</t>
  </si>
  <si>
    <t>Prestación temporal de servicios personales  de carácter  temporal de  dos (2) Auxiliares Administrativos, con el fin de garantizar  el cumplimiento de las metas en términos de inscripción de usuarios buscadores de empleo, mediante atención personalizada y registro de hoja de vida, y de esta manera alcanzar las metas de inscritos, asignadas a la agencia publica de empleo, Regional Distrito Capital del SENA.</t>
  </si>
  <si>
    <t>Prestación temporal de servicios personales  de cinco (5) Tecnólogos, con experiencia en la atención y orientación de programas para  todo tipo   de poblaciones, con excelente relaciones interpersonales y actitud de servicio, uso eficaz de las tecnologías de información y la comunicación, capacidad de trabajo en equipo e interacción con las dependencias de la Dirección Regional, Regionales y Centros de Formación Profesional de la Entidad.</t>
  </si>
  <si>
    <t xml:space="preserve">80101508
80101501
</t>
  </si>
  <si>
    <r>
      <rPr>
        <b/>
        <u/>
        <sz val="12"/>
        <color indexed="8"/>
        <rFont val="Cambria"/>
        <family val="1"/>
      </rPr>
      <t>SERVICIOS PERSONALES INDIRECTOS  MYPES</t>
    </r>
    <r>
      <rPr>
        <sz val="12"/>
        <color indexed="8"/>
        <rFont val="Cambria"/>
        <family val="1"/>
      </rPr>
      <t xml:space="preserve"> :  </t>
    </r>
    <r>
      <rPr>
        <sz val="12"/>
        <color indexed="10"/>
        <rFont val="Cambria"/>
        <family val="1"/>
      </rPr>
      <t>(6)</t>
    </r>
    <r>
      <rPr>
        <sz val="12"/>
        <color indexed="8"/>
        <rFont val="Cambria"/>
        <family val="1"/>
      </rPr>
      <t xml:space="preserve"> Profesionales para  Prestar los servicios profesionales de carácter temporal para el desarrollo de actividades de seguimiento, promoción y fortalecimiento a las MIPES en la zona asignada, alineando las acciones con los demás programas de Emprendimiento en las Regionales y Centros de Formación, y atender las designaciones y representaciones del SENA delegadas por el Grupo de Emprendimiento, Empresarismo y Fondo Emprender relacionadas con las MIPES.</t>
    </r>
  </si>
  <si>
    <t>80101506
80111600</t>
  </si>
  <si>
    <r>
      <rPr>
        <b/>
        <u/>
        <sz val="12"/>
        <color indexed="8"/>
        <rFont val="Cambria"/>
        <family val="1"/>
      </rPr>
      <t>SERVICIOS PERSONALES INDIRECTOS LIDER REGIONAL DE EMPRENDIMIENTO</t>
    </r>
    <r>
      <rPr>
        <sz val="12"/>
        <color indexed="8"/>
        <rFont val="Cambria"/>
        <family val="1"/>
      </rPr>
      <t xml:space="preserve">    (1):Prestar los servicios profesionales de carácter temporal como Líder Regional de Emprendimiento para garantizar la gestión de la Regional en el diseño, desarrollo, control, formulación y ejecución de estrategias, consecución de alianzas y convenios para generar impacto positivo en los aspectos técnicos, administrativos, financieros y comerciales del programa de Emprendimiento, Empresarismo y Fondo Emprender; orientando siempre su esfuerzo a la consecución de los objetivos planteados para la Regional xxxxx</t>
    </r>
  </si>
  <si>
    <t>80111600
80101501</t>
  </si>
  <si>
    <r>
      <rPr>
        <b/>
        <u/>
        <sz val="12"/>
        <color indexed="8"/>
        <rFont val="Cambria"/>
        <family val="1"/>
      </rPr>
      <t>SERVICIOS PERSONALES INDIRECTOS : GESTOR STAFF PUESTA EN MARCHA (1) PROFESIONAL  P</t>
    </r>
    <r>
      <rPr>
        <sz val="12"/>
        <color indexed="8"/>
        <rFont val="Cambria"/>
        <family val="1"/>
      </rPr>
      <t>restar los servicios profesionales de carácter temporal para apoyar el proceso de Puesta en Marcha de las Empresas creadas con el apoyo de la Regional, mediante gestión directa con las mismas o brindando apoyo a otros Gestores de Emprendimiento, atendiendo los lineamientos, acciones y estrategias socializadas por el Líder Regional de Emprendimiento para este fin.</t>
    </r>
  </si>
  <si>
    <t>80111600
80111619</t>
  </si>
  <si>
    <r>
      <rPr>
        <b/>
        <u/>
        <sz val="12"/>
        <color indexed="8"/>
        <rFont val="Cambria"/>
        <family val="1"/>
      </rPr>
      <t>SERVICIOS PERSONALES INDIRECTOS : GESTOR STAFF APOYO INVESTIGACION Y DIFUSION DE FINANCIACION (1) PROFESIONAL</t>
    </r>
    <r>
      <rPr>
        <sz val="12"/>
        <color indexed="8"/>
        <rFont val="Cambria"/>
        <family val="1"/>
      </rPr>
      <t>Prestar los servicios profesionales de carácter temporal para apoyar difusión y utilización de las diferentes fuentes de financiación existentes mediante la investigación, capacitación, transferencia de conocimientos, establecimiento de convenios, articulación con Tecnoparques y otras actividades orientadas por el Líder Regional de Emprendimiento.</t>
    </r>
  </si>
  <si>
    <t>80111600
80101604</t>
  </si>
  <si>
    <r>
      <rPr>
        <b/>
        <u/>
        <sz val="12"/>
        <color indexed="8"/>
        <rFont val="Cambria"/>
        <family val="1"/>
      </rPr>
      <t xml:space="preserve">SERVICIOS PERSONALES INDIRECTOS : GESTOR STAFF APOYO ADMINISTRATIVO (1)PROFESIONAL </t>
    </r>
    <r>
      <rPr>
        <sz val="12"/>
        <color indexed="8"/>
        <rFont val="Cambria"/>
        <family val="1"/>
      </rPr>
      <t>Prestar los servicios profesionales para  apoyar al Líder Regional de Emprendimiento en las labores propias de la gestión del emprendimiento en su regional. Apoyar la implementación, auditoría y seguimiento de los procesos relacionados con el Sistema de Gestión de Calidad en su regional.   Apoyar a las Unidades de Emprendimiento en el manejo de la Plataforma Sofia Plus y hacer seguimiento a su correcta y oportuna utilización por parte de los Gestores de Emprendimiento de la Regional.  Consolidar, preparar y analizar toda la información  relacionada con la gestión de la Regional y el  cumplimiento de metas,  documentar la información y reportar la información a la dirección general del Sena, en los formatos y oportunidad que le sean requeridos.</t>
    </r>
  </si>
  <si>
    <r>
      <rPr>
        <b/>
        <u/>
        <sz val="12"/>
        <color indexed="8"/>
        <rFont val="Cambria"/>
        <family val="1"/>
      </rPr>
      <t xml:space="preserve">SERVICIOS PERSONALES INDIRECTOS : APOYO ASESORIA  UNIDADES DE EMPRENDIMIENTO  </t>
    </r>
    <r>
      <rPr>
        <b/>
        <u/>
        <sz val="12"/>
        <color indexed="10"/>
        <rFont val="Cambria"/>
        <family val="1"/>
      </rPr>
      <t xml:space="preserve"> (35</t>
    </r>
    <r>
      <rPr>
        <b/>
        <u/>
        <sz val="12"/>
        <color indexed="8"/>
        <rFont val="Cambria"/>
        <family val="1"/>
      </rPr>
      <t xml:space="preserve"> ) PROFESIONALES</t>
    </r>
    <r>
      <rPr>
        <sz val="12"/>
        <color indexed="8"/>
        <rFont val="Cambria"/>
        <family val="1"/>
      </rPr>
      <t xml:space="preserve"> Asesorar a la población de usuarios de las unidades de emprendimiento del Sena en la formulación de planes de negocio, el desarrollo de proyectos de base tecnológica y puesta en marcha por medio de diferentes fuentes de financiación que estimulen la creación y desarrollo de nuevas empresas con carácter innovador, tecnológico y de clase mundial, en el marco del programa de emprendimiento empresarial.</t>
    </r>
  </si>
  <si>
    <t>80111600
93141507</t>
  </si>
  <si>
    <r>
      <rPr>
        <b/>
        <u/>
        <sz val="12"/>
        <color indexed="8"/>
        <rFont val="Cambria"/>
        <family val="1"/>
      </rPr>
      <t>SERVICIOS PERSONALES INDIRECTOS EMPRENDIMIENTO SOCIAL  (</t>
    </r>
    <r>
      <rPr>
        <b/>
        <u/>
        <sz val="12"/>
        <color indexed="10"/>
        <rFont val="Cambria"/>
        <family val="1"/>
      </rPr>
      <t>6</t>
    </r>
    <r>
      <rPr>
        <b/>
        <u/>
        <sz val="12"/>
        <color indexed="8"/>
        <rFont val="Cambria"/>
        <family val="1"/>
      </rPr>
      <t>) PROFESIONALES</t>
    </r>
    <r>
      <rPr>
        <sz val="12"/>
        <color indexed="8"/>
        <rFont val="Cambria"/>
        <family val="1"/>
      </rPr>
      <t xml:space="preserve"> : Prestar los servicios de carácter temporal  de</t>
    </r>
    <r>
      <rPr>
        <sz val="12"/>
        <color indexed="10"/>
        <rFont val="Cambria"/>
        <family val="1"/>
      </rPr>
      <t xml:space="preserve"> 6 </t>
    </r>
    <r>
      <rPr>
        <sz val="12"/>
        <color indexed="8"/>
        <rFont val="Cambria"/>
        <family val="1"/>
      </rPr>
      <t xml:space="preserve">gestores para la atencion a poblacion vulnerable especialmente poblacion en situacion de desplazamiento  d ela Regional Distrito Capital </t>
    </r>
  </si>
  <si>
    <t>80111600
80101504</t>
  </si>
  <si>
    <r>
      <rPr>
        <b/>
        <u/>
        <sz val="12"/>
        <color indexed="8"/>
        <rFont val="Cambria"/>
        <family val="1"/>
      </rPr>
      <t>SERVICIOS PERSONALES INDIRECTOS : APOYO PROGRAMA JRE UNIDADES PRODUCTIVAS (1) PROFESIONAL</t>
    </r>
    <r>
      <rPr>
        <sz val="12"/>
        <color indexed="8"/>
        <rFont val="Cambria"/>
        <family val="1"/>
      </rPr>
      <t xml:space="preserve"> :  Diseñar estrategias para el desarrollo de las unidades productivas tales como redes de proveedores para garantizar la comercialización de los productos o servicios de las mismas en los nodos y a nivel regional o nacional.</t>
    </r>
  </si>
  <si>
    <t>Prestación De Servicios De Carácter Temporal De un (1) Profesional Para El Apoyo Técnico Pedagógico A Las Instituciones De Formación Para El Trabajo Y Desarrollo Humano Al Igual Que Las Entidades De Educación Superior En Relación A Los Procesos Inherentes A La Formación Profesional En El Marco Del Programa De Ampliación De Cobertura</t>
  </si>
  <si>
    <t>Nación</t>
  </si>
  <si>
    <t xml:space="preserve">Myriam Serna Álvarez
Coordinadora  Formación Profesional 
Tel.: +57 (1) 5461600  IP 14426
myrserna@sena.edu.co 
</t>
  </si>
  <si>
    <t>Prestación De Servicios De Carácter Temporal De Un (1) Tecnólogo Para Apoyar El Proceso Misional De Formación Profesional</t>
  </si>
  <si>
    <t>Prestación De Servicios Personales De Carácter Temporal De Un ( 1 )Profesional Para Que Realice El Monitoreo Sobre Los Procesos De Calidad En La Formación.</t>
  </si>
  <si>
    <t>PRESTACIÓN DE SERVICIOS PERSONALES DE CARÁCTER TEMPORAL PARA APOYO A LA GESTIÓN FINANCIERA DE LOS CONVENIOS DE AMPLIACIÓN DE COBERTURA DE LAS ENTIDADES DE FORMACIÓN PARA EL TRABAJO Y LAS INSTITUCIONES DE EDUCACIÓN SUPERIOR</t>
  </si>
  <si>
    <t>Prestación De Servicios Personales (2) De Carácter Temporal Para Brindar Apoyo Tecnico Y Pedagógico A Las Instituciones De Convenios De Ampliación De Cobertura</t>
  </si>
  <si>
    <t>Prestación De Servicios Personales De Carácter Temporal Para Brindar Apoyo Técnico Y Pedagógico A Las Instituciones De Convenios De Ampliación De Cobertura</t>
  </si>
  <si>
    <t>Prestación De Servicios Personales De Carácter Temporal  para Realizar  monitoreo,a los procesos de calidad y registro calificado programas de formacion</t>
  </si>
  <si>
    <t>Prestación De Servicios Personales De Carácter Temporal Realizar Actividades Seguimiento, Control, Apoyo Y Acompañamiento A La Ejecucion Convenios De Ampliación De Cobertura</t>
  </si>
  <si>
    <t>Prestación De Servicios Personales De Carácter Temporal Realizar Actividades Seguimiento, Control, Apoyo Y Acompañamiento A La Ejecucion Convenios suscritos entre la alcaldia mayor de bogota y el SENA</t>
  </si>
  <si>
    <t>Prestación De Servicios Temporales De dos (2) Profesionales Para Apoyar El Desarrollo Y Realizar El Seguimiento A Los Procesos De Los Programas De Ampliación De Cobertura, Revisar Informes Financieros De Los Convenios Y Realizar Interventoría A Los Mismos</t>
  </si>
  <si>
    <t>tecnico para apoyar al Grupo de Formación Profesional y Empleo -Grupo de trabajo Sede de Álamos- en los requerimientos de información sobre la situación academica de las personas que participaron en las acciones de formación que impartio la entidad con anterioridad al año 1999</t>
  </si>
  <si>
    <t>80111600
80111601</t>
  </si>
  <si>
    <t>Prestación De Servicios Temporales De dos (2) Técnicos Para Apoyar La Atención Del Sistema De Información Académica En El Proceso De Administración Educativa En El Marco Del Programa De Ampliación De Cobertura</t>
  </si>
  <si>
    <t>Prestación De Servicios Temporales de dos (2) asistentes Para Apoyar Al Grupo De Serivicio Al Cliente En Las Actividades Que Se Requieran Para El Ejercicio De Las Funciones, Con El Objetivo De Mejorar Las Respuestas En Oportunidad, Servicio, Canales De Atención Que Se Tienen Para Los Grupos De Interés De La Entidad</t>
  </si>
  <si>
    <t>Prestación De Servicios Temporales Para Vigilar, Controlar Y Verificar La Gestión Financiera, Contable Y Presupuestal Del Programa Ampliación Cobertura Regional Distrito Capital Con El Fin De Garantizar Que Se Cumpla De Manera Eficiente Y Eficaz Asignación Y Ejecución Recursos</t>
  </si>
  <si>
    <t>PRESTACIÓN SERVICIOS PERSONALES PARA SEGUIMIENTO A LA EJECUCIÓN DE ALTERNATIVAS DE ETAPA PRODUCTIVA Y EJECUCIÓN DEL PLAN DE BIENESTAR DE LAS ENTIDADES DE FORMACIÓN PARA EL TRABAJO E INSTITUCIONES DE EDUCACIÓN SUPERIOR EN EL MARCO DEL PROGRAMA DE AMPLIACIÓN DE COBERTURA</t>
  </si>
  <si>
    <t>Prestación Servicios Temporales Para El Diseño, Organización, Ejecución Y Control De Planes, Programas, Proyectos, Acciones Del Programa Integración Con La Educación Media</t>
  </si>
  <si>
    <t>Prestación De Servicios Personales Temporal Para Realizar Actividades De Seguimiento Técnico Pedagógico, Control Y Acompañamiento A Las Ejecuciones De Las Acciones De Formación Del Programa De Ampliación Cobertura</t>
  </si>
  <si>
    <t>Prestación De dos (2) Profesionales de sus Servicios Personales De Carácter Temporal Para Brindar Apoyo Técnico Y Pedagógico A Las Instituciones De Convenios De Ampliación De Cobertura</t>
  </si>
  <si>
    <t>Prestación dos profesionales (2) De Servicios Personales De Carácter Temporal Para Brindar Apoyo Técnico Y Pedagógico A Las Instituciones De Convenios De Ampliación De Cobertura</t>
  </si>
  <si>
    <t>prestacion de los servicios temporales de un profesioanl QUE REALICE PROMOCIÓN, DIFUSIÓN, GESTIÓN Y ORIENTACIÓN DE CONVENIOS FIRMADOS POR LA ENTIDAD GESTIONADOS POR LOS CENTROS DE FORMACIÓN.</t>
  </si>
  <si>
    <t>Contratar la prestación de los servicios de carácter temporal de un (1) tecnico profesional  para apoyar al Grupo de Formación Profesional y Empleo -Grupo de trabajo Sede de Álamos- en los requerimientos de información sobre la situación academica de las personas que participaron en las acciones de formación que impartio la entidad con anterioridad al año 1999</t>
  </si>
  <si>
    <t xml:space="preserve">Maria Patricia Saavedra Borja 
Profesional 
Registro y Certificación 
Tel.: +57 –(1)  5461500 IP 12179 
mpsaavedra@sena.edu.co
</t>
  </si>
  <si>
    <t>44000000
44100000
42132201</t>
  </si>
  <si>
    <t>Suministro de elementos de papeleria  para oficina Y guantes latex</t>
  </si>
  <si>
    <t>Dispositivos de almacenamiento extraíbles (USB)</t>
  </si>
  <si>
    <t>44103103
44103105</t>
  </si>
  <si>
    <t>Toner Hp Lasser 2000c C484- 4a Negro,Toner Hp Lasser 2000c C484-1a Cyan, Toner Hp Lasser 2000c C484-24 Amarillo, Toner Hp Lasser 2000c C484-34 Magenta</t>
  </si>
  <si>
    <t>Lámparas y bombillas</t>
  </si>
  <si>
    <t>Prestación temporal de servicios profesionales de dos (2) abogados para que apoye al Director regional en las visitas de seguimiento y control a la gestión contractual de los centros de formación profesionales como también apoye en los procesos y tramites de contratación que se requiera</t>
  </si>
  <si>
    <t>directa</t>
  </si>
  <si>
    <t>Prestar los servicios de forma temporal de técnico para apoyar el proceso de organización del archivo central del Sena regional ubicado en las bodegas de alamos y el servicio de información y consulta de documentación que alli reposa</t>
  </si>
  <si>
    <t>Prestación de servicios personales de carácter temporal de un tecnólogo para apoyar la implentacion ejecucion seguimiento y evaluacion de las acciones que el programa de salud ocupacional de la regional debe desarrollar en cumplimiento de la normatividad viegente y los lineamientos que para esta area establecio la direccion general del Sena</t>
  </si>
  <si>
    <t>Prestación de servicios personales de carácter temporal para prestación de servicios de carácter temporal como lider de seguridad y salud en el trabajo de la regional para garantizar el sistema de gestión en seguridad y salud en el trabajo de la regional distrito capital en el diseño desarrollo control y formulación y ejecucion de estrategias</t>
  </si>
  <si>
    <t>Prestar los servicios profesionales de carácter temporal de un psicologo especialista en salud ocupacional para que se encargue de realizar el diagnostico de los factores de riesgo psicosociales del trabajo a partir de la identificación evaluación prevención intervención y monitoreo permanente asi como el estudio de calificación de patologias provocadas por la exposición de los funcionarios y contratistasa estos riesgos</t>
  </si>
  <si>
    <t>Prestar los servicios de carácter temporal de médico especialista en salud ocupacional para que se encargue de realizar las actividades de promoción prevención y control del subprograma de medicina preventiva del trabajo de la Dirección Regional</t>
  </si>
  <si>
    <t>Prestar los servicios profesionales Liderar procesos de desarrollo de piezas multimediales para ser implementadas en los programas de formación en modalidad virtual.</t>
  </si>
  <si>
    <t xml:space="preserve">11 meses y 15 dias </t>
  </si>
  <si>
    <t xml:space="preserve">Contratación Directa </t>
  </si>
  <si>
    <t xml:space="preserve">Recursos  propios </t>
  </si>
  <si>
    <t>NA</t>
  </si>
  <si>
    <t xml:space="preserve">Magally Sánchez Hernández
Profesional Comunicaciones
Celular: 301 4 57 53 55
mshernandez@misena.edu.co
</t>
  </si>
  <si>
    <t xml:space="preserve">Apoyo administrativo  (administración de base de datos y redes sociales) </t>
  </si>
  <si>
    <t xml:space="preserve">NA </t>
  </si>
  <si>
    <t>Profesionales en Comunicación Social - periodismo que realicen piezas escritas y audiovisuales para los diferentes medios de comunicación interna y externa del SENA.</t>
  </si>
  <si>
    <t>Prestación de servicios personales de un tecnólogo para apoyar la gestión para la orientación y atención al usuario por ventanilla, correo y telefónicamente para entrega y descarga de certificados, inscripción de cursos, inquietudes sobre oferta de cursos virtuales, recepción de solicitudes y quejas y su direccionamiento, clasificación y actualización de la base de datos de certificados virtuales.</t>
  </si>
  <si>
    <t>15 de enero de 2014</t>
  </si>
  <si>
    <t>Once (11) meses y quince (15) días</t>
  </si>
  <si>
    <t>Contratación Directa</t>
  </si>
  <si>
    <t>Cuentas Corrientes (Tesoro)</t>
  </si>
  <si>
    <t>Johanna Chica Leal 
  jchica@misena.edu.co   
 IP. 14475</t>
  </si>
  <si>
    <t>Prestación de de servicios profesionales de un ingeniero de sistemas para apoyar las actividades de creación, asignación y soporte técnico de los diferentes cursos y objetos virtuales de aprendizaje.</t>
  </si>
  <si>
    <t>Prestar los servicios de atención integral en Geriatria, que incluye servicio de alojamiento, alimentación, cuidados de enfermeria, servicio de lavanderia, recreacion, ejercicios de matenimiento para los beneficiarios de las tercera edad del Servicio Médico Asistencial de la Regional Distrito Capital que sean remitidos por los médicos asesores de la Entidad.</t>
  </si>
  <si>
    <t>enero 2014</t>
  </si>
  <si>
    <t>12 meses</t>
  </si>
  <si>
    <t>Selección Abrev.</t>
  </si>
  <si>
    <t>no</t>
  </si>
  <si>
    <t>No solicitadas</t>
  </si>
  <si>
    <t xml:space="preserve">Yolanda Rodriguez Parra
Coordinadora Servicio Médico Asistencial
Tel.: +57 (1) 2855292  IP 16650 
yrodriguez@sena.edu.co
</t>
  </si>
  <si>
    <t>Prestar los servicios especializados en fonoaudiología, que incluya consulta especializada, exámenes de apoyo diagnóstico del área básicos y avanzados, suministro de audifonos, prescripción, evaluación y adaptación de ayudas auditivas y el mantenimiento de audifonos para la atención integral de beneficiarios del Servicio Médico Asistencial.</t>
  </si>
  <si>
    <t>marzo 2014</t>
  </si>
  <si>
    <t>Prestar los servicios profesionales para la atención domiciliaria, en el control y seguimiento a pacientes oxigeno dependientes y a beneficiarios que por incapacidad fisica y mental no se pueden desplazar a la sede del Servicio Médico Asistencial de la Regional.</t>
  </si>
  <si>
    <t xml:space="preserve"> directa</t>
  </si>
  <si>
    <t>Prestar los servicios de Terapia Fisica, respiratoria, ocupacional y del lenguaje, (incluye servicio a domicilio) cuando el paciente lo requiera por prescripción médica, para  beneficiarios del Servicio Médico Asistencial que sean remitidos por los médicos asesores de la Entidad.</t>
  </si>
  <si>
    <t>Mínima cuantia</t>
  </si>
  <si>
    <t>Suministro de artículos ortopédicos, para la atención integral de beneficiarios del Servicio Médico Asistencial que sean remitidos por el Médico Asesor.</t>
  </si>
  <si>
    <t>Prestar los servicios especializados en Radiologia Oral para la atención de beneficiarios del Servicio Médico Asistencial del SENA que sean remitidos por el Odontologo Asesor de la Regional.</t>
  </si>
  <si>
    <t>Prestar los servicios profesionales en la especialidad de Ortodoncia para los beneficiarios del Servicio Médico Asistencial de la Regional Distrito Capital  que sean remitidos por el Odontólogo Asesor del Servicio Médico Asistencial.</t>
  </si>
  <si>
    <t>Prestar servicios profesionales en la especialidad  de Rehabilitación Oral para los beneficiarios del Servicio Médico  Asistencial de la Regional que sean remitidos por el Odontologo Asesor del Servicio.</t>
  </si>
  <si>
    <t>Prestar servicios de Ortopedia Maxilar a los beneficiarios del Servicio Médico del SENA Regional Distrito Capital que sean remitidos por el Odontologo Asesor del servicio.</t>
  </si>
  <si>
    <t>Prestar los servicios de Odontopediatria a los beneficiarios del Servicio Médico del SENA Regional Distrito Capital que sean remitidos por el Odontologo Asesor del servicio.</t>
  </si>
  <si>
    <t>Prestar los servicios profesionales en la especialidad de Endodoncia, para la atención de beneficiarios del Servicio Médico Asistencial de la Regional que sena remitidos por el Odontologo Asesor del Servicio.</t>
  </si>
  <si>
    <t>Prestar servicios profesionales en la especialidad de Periodoncia, para la atención de beneficiarios del Servicio Médico Asistencial de la Regional que sena remitidos por el Odontologo Asesor del Servicio.</t>
  </si>
  <si>
    <t>Prestar servicios profesionales en la especialidad de Cirugía Oral, para la atención de beneficiarios del Servicio Médico Asistencial de la Regional que sena remitidos por el Odontologo Asesor del Servicio.</t>
  </si>
  <si>
    <t>enero 2024</t>
  </si>
  <si>
    <t>Prestar servicios profesionales en la especialidad de Cirugía Maxilofacial, para la atención de beneficiarios del Servicio Médico Asistencial de la Regional que sena remitidos por el Odontologo Asesor del Servicio.</t>
  </si>
  <si>
    <t>Prestar los servicios integrales en Urgencias, Hospitalización, Cirugias, Procedimientos, Consulta Externa Especializada y Subespecializada, Exámenes de Apoyo Diagnóstico, Anestesiologia y demás exámenes y servicios que ofrezcan en su portafolio de servicios para la atención de beneficiarios del Servicio Médico Asistencial del SENA de la Regional Distrito Capital.</t>
  </si>
  <si>
    <t>Atención de servicios especializados en manejo de programas de inmunización(vacunación) y la atención de urgencias odontológicas nivel I y II a los beneficiarios del Servicio Médico del SENA Regional Distrito Capital.</t>
  </si>
  <si>
    <t>Prestación de servicios de consulta externa,  cirugias programadas, atención prioritaria, radiologia y fisioterapia en los campos de ortopedia y traumatologia y cirugia plástica para los beneficiarios del Servicio Médico Asistencial Regional Distrito Capital.</t>
  </si>
  <si>
    <t>Prestar los servicios especializados en consulta externa en el área de enfermedades metabólicas (endocrinología), apoyo en consulta externa especializada:  Endocrinología,  Nutrición, Psicología, servicio de podología (pie diabético);  exámenes de apoyo diagnóstico para los beneficiarios del Servicio Médico Asistencial de la Regional Distrito Capital, que sean remitidos por el Médico a través de una orden de atención expedida por el SENA.</t>
  </si>
  <si>
    <t>Suministro de medicamentos para los beneficiarios afiliados al Servicio Médico Asistencial de la Dirección Regional, que sean autorizados por los médicos asesores del Servicio Médico Asistencial del SENA con el fin de preservar la salud de los beneficiarios.</t>
  </si>
  <si>
    <t>Prestar los servicios de suministro de oxigeno medicinal, alquiler de equipos de oxigenoterapia, ventilación mecánica no invasiva (CPAP Y BPAP), insumos y suministros relacionados con la atención de beneficiarios con enfermedades cardiopulmonares y soporte para pacientes terminales del Servicio Médico, a quienes por solicitud de los especialistas lo requieran dentro del plan de tratamiento.</t>
  </si>
  <si>
    <t xml:space="preserve">Prestar los servicios de Laboratorio Clínico automatizado, en exámenes de apoyo diagnóstico, laboratorio clinico general y especializado, patología y citología general, laboratorio clinico de alta especialidad y demás exámenes para los beneficiarios afiliados al Servicio Médico Asistencial de la Regional que sean autorizados por los médicos asesores del Servicio. </t>
  </si>
  <si>
    <t xml:space="preserve">Prestar los servicios de imágenes diagnósticas como radiología convencional, urografías, radiologias especializadas, ecografias, mamografias, cardiologia no invasiva(electrocardiograma, holter, de arritmias y test de mesa basculante), ecografia vascular, endoscopia, biopsias, colposcopias, entre otros servicios de imagenes diagnósticas como resonancias, tomografias computarizadas, doppler color, medicina nuclear entre otros para los beneficiarios afiliados al Servicio Médico Asistencial de la Regional Distrito Capital que sean autorizados por los médicos asesores de la Entidad. </t>
  </si>
  <si>
    <t>Prestar los servicios especializados en la toma de exámenes de apoyo diagnostico de oftalmologia, solicitados para segmento anterior y posterior de ojo, servicio de salas de cirugia y procedimientos para la atención de los beneficiarios del Servicio Médico Asistencial de la Regional Distrito Capital.</t>
  </si>
  <si>
    <t>Prestación de servicios de atención a pacientes con discapacidad (retraso psicomotor), en nutrición, psicologia, fonoaudiologia, terapia ocupacional, fisioterapia, unidad de rehabilitación, neurología, psiquiatria, para la atención oportuna de los beneficiarios del Servicio Médico Asistencial de la Regional Distrito Capital que sean remitidos por el Médico a través de una orden de atención expedida por el SENA.</t>
  </si>
  <si>
    <t>Prestación de servicios de optometria, suministro de monturas y lentes a los beneficiarios del Servicio Médico Asistencial Regional Distrito Capital.</t>
  </si>
  <si>
    <t>Prestar los servicio profesionales en la especialidad de Pediatria, para atención en consulta externa de beneficiarios del Servicio Médico Asistencial que sean remitidos por el Médico Asesor SENA, aplicando protocolos de promoción y prevención, control de crecimiento, vacunación y consulta para manejo de patologias propias de la edad y atención de citas prioritarias para la población infantil del Servicio Médico Asistencial de la Regional Distrito Capital.</t>
  </si>
  <si>
    <t xml:space="preserve"> enero 2014</t>
  </si>
  <si>
    <t>Prestar los servicios de alergista  a los beneficiarios del Servicio Médico Asistencial que sean remitidos por el médico asesor de la Regional Distrito Capital, a través de una orden de atención expedida por el SENA.</t>
  </si>
  <si>
    <t>Prestar los servicios de dermatologia y procedimientos para los beneficiarios del Servicio Médico Asistencial que sean remitidos por el Médico Asesor de la Regional Distrito Capital, a través de una orden de atención expedida por el SENA.</t>
  </si>
  <si>
    <t>Prestar los servicios de Ginecología en consulta especializada y consulta prioritaria, dirigida a beneficiarias preadolescentes, adolescentes para el manejo de patologias propias de la edad, manejo de protocolos de promoción y prevención, atención de adultos en valoración y manejo de menopausia y patologias del área, procedimientos y cirugia para la atención integral de los beneficiarios del Servicio Médico Asistencial del SENA que sean remitidos por el médico asesor de la Regional Distrito Capital.</t>
  </si>
  <si>
    <t>Prestar los servicios especializados en oftalmologia general para manejo y consulta especializada, consulta prioritaria, procedimientos y cirugias programadas para la atención de beneficiarios del Servicio Médico Asistencial SENA, que sean remitidos por el Médico Asesor de la Regional Distrito Capital.</t>
  </si>
  <si>
    <t>Prestar los servicios de retinólogo  a los beneficiarios del Servicio Médico Asistencial que sean remitidos por el médico asesor de la Regional Distrito Capital, a través de una orden de atención expedida por el SENA.</t>
  </si>
  <si>
    <t>Prestar los servicios de cardiologia  a los beneficiarios del Servicio Médico Asistencial que sean remitidos por el médico asesor de la Regional Distrito Capital, a través de una orden de atención expedida por el SENA.</t>
  </si>
  <si>
    <t>Prestación de servicios de Gastroenterologia y procedimientos para  los beneficiarios del Servicio Médico Asistencial de la Regional Distrito Capital.</t>
  </si>
  <si>
    <t>Prestación de servicios en el área de Cirugía Vascular para la atención oportuna de los beneficiarios del Servicio Médico Asistencial de la Regional Distrito Capital.</t>
  </si>
  <si>
    <t>Prestar los servicios profesionales  de Otorrinolaringologia y procedimientos  y cirugias programadas para la atención integral de los beneficiarios del Servicio Médico Asistencial SENA que sean remitidos por el Médico Asesor de la Regional Distrito Capital.</t>
  </si>
  <si>
    <t>Prestación de servicios en el área de Fisiatria, e´xamenes de apoyo diagnóstico para la atención oportuna de los beneficiarios del Servicio Médico Asistencial de la Regional Distrito Capital.</t>
  </si>
  <si>
    <t>Prestación de servicios en el área de Psicologia Clinica para la atención oportuna de los beneficiarios del Servicio Médico Asistencial de la Regional Distrito Capital.</t>
  </si>
  <si>
    <t>Prestación de servicios en el área de Neuropsicologiapara la atención oportuna de los beneficiarios del Servicio Médico Asistencial de la Regional Distrito Capital.</t>
  </si>
  <si>
    <t>Prestar los servicios profesionales de carácter temporal, para la atención en consulta médica a  beneficiarios del Servicio Médico Asistencial de funcionarios y pensionados de la Regional Distrito Capital. Apoyando los procesos de habilitación e implementación sistemas y herramientas que promuevan el mejoramiento de la calidad de los servicios ofrecidos.</t>
  </si>
  <si>
    <t>Prestar los servicios profesionales de carácter temporal para la atención en consulta odontológica a beneficiarios del Servicio Médico Asistencial de  funcionarios y pensionados de la Regional Distrito Capital. Apoyando los procesos de habilitación e implementación de sistemas y herramientas que promuevan el mejoramiento de la calidad de los servicios ofrecidos</t>
  </si>
  <si>
    <t>Prestar los servicios profesionales de carácter temporal para la Auditoria Médica y administrativa de los procesos del Servicio Médico Asistencial de la Regional Distrito Capital y Cundinamarca.</t>
  </si>
  <si>
    <t>Prestación de servicios como auxiliar de enfermería para la atención médica integral de los beneficiarios del Servicio Médico Asistencial de la Regional Distrito Capital.</t>
  </si>
  <si>
    <t>Prestación de servicios como auxiliar de odontología para atención odontológica  integral de los beneficiarios del Servicio Médico Asistencial de la Regional Distrito Capital.</t>
  </si>
  <si>
    <t>Prestación de servicios personales para análisis, seguimiento y control de la totalidad de las partidas que aparecen con saldo contable, por concepto de excedentes del Servicio Médico Asistencial de la Regional Distrito Capital.</t>
  </si>
  <si>
    <t>Prestar los servicios personales de carácter temporal, para adelantar el trámite de pago de la facturación correspondiente a servicios prestados por la red de prestadores de servicios que apoya la atención de beneficiarios del Servicio Médico Asistencial, tales como especialistas, laboratorios, entidades de apoyo diagnóstico, suministro de medicamentos y contratistas que atienden en las instalaciones del Servicio Médico.</t>
  </si>
  <si>
    <t>Prestar los servicios personales de carácter temporal para atender el proceso de organización, manejo, depuración y control del archivo de historias clinicas médicas y odontologicas del Servicio Médico Asistencial Regional Distrito Capital.</t>
  </si>
  <si>
    <t>Prestar los servicios personales de carácter temporal, para que desarrolle las actividades relacionadas con el manejo de cobro de cartera, reporte a nómina, reporte a contabilidad y depuración de los excedentes generados en la atención de beneficiarios del Servicio Médico Asistencial del SENA Regional Distrito Capital.</t>
  </si>
  <si>
    <t>Prestación de los servicios de carácter temporal, de Un (1)Profesional en  el área  de desplazados con el fin de garantizar la gestión de la Regional en el cumplimiento de los indicadores de medición y gestión para la atención a la población desplazada por la violencia, especialmente las de orientación ocupacional  con enfoque diferencial,  que garanticen el cumplimiento de las metas asignadas.</t>
  </si>
  <si>
    <t xml:space="preserve">11 MESES </t>
  </si>
  <si>
    <t xml:space="preserve">DIRECTA </t>
  </si>
  <si>
    <t xml:space="preserve">PROPIOS </t>
  </si>
  <si>
    <t xml:space="preserve">NO </t>
  </si>
  <si>
    <t xml:space="preserve">ANA MILENA ANGEL PARRA </t>
  </si>
  <si>
    <t>11 MESES</t>
  </si>
  <si>
    <t>Prestación temporal de servicios personales  de carácter  temporal de  DOS  (2) Auxiliar Administrativo, con el fin de garantizar  el cumplimiento de las metas en términos de inscripción de usuarios buscadores de empleo, mediante atención personalizada y registro de hoja de vida, y de esta manera alcanzar las metas de inscritos, asignadas a  la agencia publica de empleo de la Regional Distrito Capital del SENA.</t>
  </si>
  <si>
    <t xml:space="preserve">11 MESES Y 15 DIAS </t>
  </si>
  <si>
    <t xml:space="preserve">CENTRO DE GESTION ADMINISTRATIVA </t>
  </si>
  <si>
    <t>SILLAS</t>
  </si>
  <si>
    <t>DIRECTA</t>
  </si>
  <si>
    <t>PROPIOS</t>
  </si>
  <si>
    <t>LUIS  SANTIAGO PINTO
Auxiliar Grado 01
lspinto@sena.edu.co</t>
  </si>
  <si>
    <t>VITRINAS</t>
  </si>
  <si>
    <t xml:space="preserve">MESA DE RECEPCION
</t>
  </si>
  <si>
    <t>Silla de oficina</t>
  </si>
  <si>
    <t>Mueble archivador metálico de dos puertas (Vitrina)</t>
  </si>
  <si>
    <t>Escritorio de vidrio</t>
  </si>
  <si>
    <t>Escritorio para impresora</t>
  </si>
  <si>
    <t>Descansa Píes</t>
  </si>
  <si>
    <t>Soportes móviles de televisor</t>
  </si>
  <si>
    <t>LUIS ALEJANDRO ZARTA
ADMINISTRADOR DE EDIFICIO
lzartab@sena.edu.co</t>
  </si>
  <si>
    <t>Mesa de trabajo grupal , estilo mesa de juntas línea 600, ancho 2.05m,fondo 0,90m , para 10 usuarios, doble borde redondeado cantidad 1</t>
  </si>
  <si>
    <t>1 mes</t>
  </si>
  <si>
    <t>Minima Cuantía</t>
  </si>
  <si>
    <t>Luis Santiago Pinto  Encargado de Almacén Centro de Gestión Administrativa IP 16039 email lspinto@sena.edu.co</t>
  </si>
  <si>
    <t>Cubiculo de estudio individual de pared, para tres usuarios. Bases metálicas. Laterales y espaldar de sobremesa. Superficie con frente cóncavo. Ancho 2.40m, con canaleta cantidad 1</t>
  </si>
  <si>
    <t>SILLA TANDEM: silla tandem 4 puestos base: metal CR con pintura en polvo sin brazos bastidores plásticos usos: recepciones, salas de espera colores: a elección cantidad 5</t>
  </si>
  <si>
    <t>SILLAS UNIVERSITARIAS: Silla asiento y espaldar con carcazas en
polipropileno de alto impacto, espuma de
alta densidad en espaldar, asiento en
espuma inyectada, tapicería en paño o 
cordobán; estructura en tubo elíptico ,
pintura en polvo, apilable, con brazos
abatibles
 cantidad 40</t>
  </si>
  <si>
    <t>MESAS CAFETERIA: Estructura en aluminio concha en ~
polipropileno protección UV para exterior.
Medidas alto 81 por 59 de ancho por fondo - 51
 cantidad 10</t>
  </si>
  <si>
    <t>SILLA CAFETERIA: silla cafetería : Silla asiento estructura en tubo 
elíptico, pintura en polvo, apilable, sin brazos
asiento en espuma inyectada, tapicería en
paño o cordobán;
 cantidad 20</t>
  </si>
  <si>
    <t>Silla Ergonómica Secretaria: Silla secretarial sin brazo, con rodachinas cantidad 20</t>
  </si>
  <si>
    <t>Silla Ambiente global: Acabado en paño, bastidores en madera
contrachapada. Espuma de alta densidad en
Silla Ambiente global espaldar, asiento en espuma inyectada, estructura en tubo cold rolled de 1", sin
brazos, altura 47 cm.
 Cantidad 20</t>
  </si>
  <si>
    <t>RECEPCION: Estructura elaborada en aglomerado con acabados en lámina decorativa en formica termo formado, superficie de trabajo en formica; superficie de atención en vidrio de 19 mm, con distanciadores en acero inoxidable, no incluye cajonera. Dimensiones: 1,80 x 0.80x1.00 m. DECORADO CON IMAGEN INSTITUCIONAL   cantidad 2</t>
  </si>
  <si>
    <t>MESAS AMBIENTES: mesas rectangulares de 10 puestos. H- MESAS AMBIENTES Estructura en lamina y enchapadas en 28 6 34 ./ formica verde cantidad 5</t>
  </si>
  <si>
    <t>MESAS AMBIENTES: Estructura en lamina metálica, tapa y  cajonera 2*1 en madera enchapada en  formica cantidad 30</t>
  </si>
  <si>
    <t>SILLAS: Suministro de silla de 4 patas estructura
acabada en pintura electrostatica de color
SILLAS
negro y color deseado segun catalogo
spaldar con carcazas en polipropileno de alto
impacto, estructura en tubo ellptico, pintura
en polvo, apilable, sin brazos
 cantidad 300</t>
  </si>
  <si>
    <t>9 meses 15 dias</t>
  </si>
  <si>
    <t>Escritorio doble con cajonera: Lamina cold rolled: calibres 22 y 24;
superficies: tablex 18 mm enchapados en
formica Boncel en PVC, 3 gavetas auxiliares,
archivador, locker y porta teclado, con
cerraduras, nivelaores en polipropileno y
lamina.Alto 75* ancho 132* fondo 54 cms
Procesos de desengrase por inmersion y
fosfato; pintura electrostatica horneable de
alta resistencia
 cantidad 10</t>
  </si>
  <si>
    <t>Sillas: diseño ergonomico asiento y espaldar con
bastidores en madera contrachapada,
espuma de alta dencidad tapiceria en paño o
SILLAS cordoban, espaldar bajo ajustable en altura y 
distancia al asiento, graduacion neumatica,
base 5 aspas con ruedas en nylon altura
promedio asiento: minima 45 cms maxima
cantidad 10</t>
  </si>
  <si>
    <t>MESA GERENCIAL: Suministro e instalacion de puesto de trabajo
tipo gerente elaborado en tablex de tres
centimetros de espesor, enchapado en
formica del color deseado con borde regido,
compuesto de los siguientes elementos:
medidas 1.50 x 1.50
- superficie de 1.50xO,60
principal
superficie de ,90xO,60 retorno
- platina de amarre
- costado cromado italiano
- viga de amarre metalica acabada en pintura
electrostatica del color deseado medidas
1.50
- viga de amarre metalica acabada en pintura
electrostatica del color deseado medidas .90
- suministro e instalacion de falda elaborada
en madecor del color deseado
 cantidad 10 cantidad 1</t>
  </si>
  <si>
    <t>Prestación de servicios personales de carácter temporal, de un (1) técnico como apoyo administrativo asistencial en la gestión para el  área de administración educativa y certificación académica  y atención al cliente interno y externo del  Centro, para realizar las actividades concernientes a la Coordinación de Administración Educativa, tales como, apoyar el proceso de Contratación, atender solicitudes de los usuarios, aprendices y funcionarios del  Centro de Gestión Administrativa en el Aplicativo SOFIA PLUS, producir los documentos que se originan en la unidad administrativa y tramitarlos a través del Aplicativo ONBASE</t>
  </si>
  <si>
    <t>11 MESES
 15 DIAS</t>
  </si>
  <si>
    <t>FERNANDO FRANCO
 jffranco@sena.edu.co
 Coordinador Administración Educativa</t>
  </si>
  <si>
    <t>Prestación de servicios personales de carácter temporal, de un (1) técnico para gestionar las actividades relacionadas al Almacén con el fin de registrar entradas y salidas  de los elementos y materiales  de formación del Centro de Gestión Administrativa, de la Regional Distrito Capital</t>
  </si>
  <si>
    <t>Prestación de servicios personales de carácter temporal, de un (1) técnico para gestionar las actividades relacionadas al Almacén con el fin de registrar entradas y salidas  de los elementos y materiales  de formación del Centro de Gestión Administrativa, de la Regional Distrito Capital en la jornada nocturna y fines de semana</t>
  </si>
  <si>
    <t>Prestación de servicios personales de carácter temporal, de tres (3) técnicos para apoyar la gestión y organización normalizada de la biblioteca, así como la prestación de los servicios de información físicos y digitales disponibles en el Sistema de Bibliotecas SENA (SBS) en la jornada diurna</t>
  </si>
  <si>
    <t>Prestación de servicios personales de carácter temporal, de dos (2) técnicos para apoyar la gestión y organización normalizada de la biblioteca, así como la prestación de los servicios de información físicos y digitales disponibles en el Sistema de Bibliotecas SENA (SBS) en la jornada nocturna</t>
  </si>
  <si>
    <t>Prestación de servicios personales de carácter temporal, de dos (2) técnicos para apoyar la gestión y organización normalizada de la biblioteca, así como la prestación de los servicios de información físicos y digitales disponibles en el Sistema de Bibliotecas SENA (SBS) en la jornada fin de semana</t>
  </si>
  <si>
    <t>Prestación de servicios personales de carácter temporal, de dos (2) técnicos para apoyar la gestión y organización normalizada de la biblioteca, así como la prestación de los servicios de información físicos y digitales disponibles en el Sistema de Bibliotecas SENA (SBS) en la jornada madrugada</t>
  </si>
  <si>
    <t>Prestación de servicios personales de carácter temporal, de un (1) Bibliotecólogo para gestionar y garantizar el funcionamiento de la Biblioteca del Centro de Formación, que incluye la organización normalizada de las colecciones y  la producción de los servicios de búsqueda y recuperación de información desde el Sistema de Bibliotecas SENA (SBS), en las jornadas diurna, nocturna, madrugada y fines de semana</t>
  </si>
  <si>
    <t>Prestación de servicios personales de carácter temporal, de un (1) tecnólogo en teatro para que desarrolle el plan de Bienestar de Aprendices en el área de Arte y cultura en cumplimiento de la resolución 000655 de 2005, apoyando el programa de Bienestar de las jornadas diurna, nocturna, madrugada y fines de semana</t>
  </si>
  <si>
    <t>Prestación de servicios personales de carácter temporal, de un (1) tecnólogo Musical para que desarrolle el plan de Bienestar de Aprendices en el área de Arte y cultura en cumplimiento de la resolución 000655 de 2005, apoyando el programa de Bienestar de las jornadas diurna, nocturna, madrugada y fines de semana</t>
  </si>
  <si>
    <t>Prestación de servicios personales de carácter temporal, de un (1) tecnólogo Danzas para que desarrolle el plan de Bienestar de Aprendices en el área de Arte y cultura en cumplimiento de la resolución 000655 de 2005, apoyando el programa de Bienestar de las jornadas diurna, nocturna, madrugada y fines de semana</t>
  </si>
  <si>
    <t>NUEVO</t>
  </si>
  <si>
    <t>Prestación de servicios personales de carácter temporal, de un (1) Auxiliar de Enfermería para realizar  acciones de enfermería de baja complejidad para la atención en salud de los aprendices de la jornada diurna</t>
  </si>
  <si>
    <t>Prestación de servicios personales de carácter temporal, de un (1) Auxiliar de Enfermería para realizar  acciones de enfermería de baja complejidad para la atención en salud de los aprendices de la jornada nocturna</t>
  </si>
  <si>
    <t>Prestación de servicios personales de carácter temporal, de un (1) Auxiliar de Enfermería para realizar  acciones de enfermería de baja complejidad para la atención en salud de los aprendices de la jornada fin de semana y madrugada</t>
  </si>
  <si>
    <t>Prestación de servicios personales de carácter temporal, de un (1) Psicólogo para apoyar el programa de bienestar atendiendo a los aprendices de las especialidades en la jornada nocturna y fines de semana, en las diferentes actividades como son: orientar personalmente a los aprendices de formación titulada, así como realizar el acompañamiento requerido por ellos, igualmente atender campañas masivas tendientes a velar por la integridad psíquica y emocional y apoyar los programas de bienestar desarrollados por el Centro</t>
  </si>
  <si>
    <t>Prestación de servicios personales de carácter temporal, de un (1) Psicólogo para apoyar el programa de bienestar atendiendo a los aprendices de las especialidades en la jornada madrugada, en las diferentes actividades como son: orientar personalmente a los aprendices de formación titulada, así como realizar el acompañamiento requerido por ellos, igualmente atender campañas masivas tendientes a velar por la integridad psíquica y emocional y apoyar los programas de bienestar desarrollados por el Centro</t>
  </si>
  <si>
    <t>Prestación de servicios personales de carácter temporal, de un (1) Psicólogo para apoyar el programa de bienestar atendiendo a los aprendices de las especialidades en la jornada diurna, en las diferentes actividades como son: orientar personalmente a los aprendices de formación titulada, así como realizar el acompañamiento requerido por ellos, igualmente atender campañas masivas tendientes a velar por la integridad psíquica y emocional y apoyar los programas de bienestar desarrollados por el Centro</t>
  </si>
  <si>
    <t>Prestación de servicios personales de carácter temporal, de dos (2) Técnicos como apoyo administrativo asistencial, para atender la Coordinación Académica de la jornada Madrugada en el horario de 10:00 p.m. a las 6:00 a.m., para las siguientes labores: manejo y control de los ambientes de aprendizaje, organizando y distribuyendo los equipos y el mobiliario para el desarrollo de los proyectos de formación, informar sobre ambientes y horarios, apoyar los comités de evaluación y seguimiento y realizar las notificaciones correspondientes, facilitar el servicio al cliente interno y externo y proyectar respuestas a las solicitudes de los clientes</t>
  </si>
  <si>
    <t>Prestación de servicios personales de carácter temporal, de un (1) apoyo administrativo asistencial para atender la Coordinación Académica de Fines de Semana, para las siguientes labores: manejo y control de los ambientes de aprendizaje, organizando y distribuyendo los equipos y el mobiliario para el desarrollo de los proyectos de formación, informar sobre ambientes y horarios</t>
  </si>
  <si>
    <t>Prestación de servicios personales de carácter temporal, de un (1) Apoyo administrativo asistencial, para atender la Coordinación Académica de Gestión Documental en la jornada diurna en horario de 6:00 a.m. a las 2:00 p.m., para las siguientes labores: manejo y control de los ambientes de aprendizaje, organizando y distribuyendo los equipos y el mobiliario para el desarrollo de los proyectos de formación, informar sobre ambientes y horarios</t>
  </si>
  <si>
    <r>
      <t xml:space="preserve">Prestación de servicios personales de carácter temporal , </t>
    </r>
    <r>
      <rPr>
        <sz val="11"/>
        <color indexed="8"/>
        <rFont val="Calibri"/>
        <family val="2"/>
      </rPr>
      <t>de un (1) Técnico como apoyo administrativo asistencial, para atender la Coordinación de Gestión Documental en la jornada nocturna en horario de 2:00 p.m. a las 10:00 p.m., para las siguientes labores: manejo y control de los ambientes de aprendizaje, organizando y distribuyendo los equipos y el mobiliario para el desarrollo de los proyectos de formación, informar sobre ambientes y horarios, apoyar los comités de evaluación y seguimiento y realizar las notificaciones correspondientes, facilitar el servicio al cliente interno y externo y proyectar respuestas a las solicitudes de los clientes.</t>
    </r>
  </si>
  <si>
    <t>Prestación de servicios personales de carácter temporal, de un (1) Técnico como apoyo administrativo asistencial, para atender la Coordinación Académica de Asistencia y Gestión Administrativa en la jornada diurna en horario de 6:00 a.m. a las 2:00 p.m., para las siguientes labores: manejo y control de los ambientes de aprendizaje, organizando y distribuyendo los equipos y el mobiliario para el desarrollo de los proyectos de formación, informar sobre ambientes y horarios, apoyar los comités de evaluación y seguimiento y realizar las notificaciones correspondientes, facilitar el servicio al cliente interno y externo y proyectar respuestas a las solicitudes de los clientes</t>
  </si>
  <si>
    <r>
      <t xml:space="preserve">Prestación de servicios personales de carácter temporal </t>
    </r>
    <r>
      <rPr>
        <sz val="11"/>
        <color indexed="8"/>
        <rFont val="Calibri"/>
        <family val="2"/>
      </rPr>
      <t>de un (1) Técnico como apoyo administrativo asistencial, para atender la Coordinación Académica de Asistencia y Gestión Administrativa en la jornada nocturna en horario de 2:00 p.m. a las 10:00 p.m., para las siguientes labores: manejo y control de los ambientes de aprendizaje, organizando y distribuyendo los equipos y el mobiliario para el desarrollo de los proyectos de formación, informar sobre ambientes y horarios, apoyar los comités de evaluación y seguimiento y realizar las notificaciones correspondientes, facilitar el servicio al cliente interno y externo y proyectar respuestas a las solicitudes de los clientes</t>
    </r>
  </si>
  <si>
    <r>
      <t xml:space="preserve">Prestación de servicios personales de carácter temporal </t>
    </r>
    <r>
      <rPr>
        <sz val="11"/>
        <color indexed="8"/>
        <rFont val="Calibri"/>
        <family val="2"/>
      </rPr>
      <t>de un (1) Técnico como apoyo administrativo asistencial, para atender la Coordinación de Gestión del Talento Humano en la jornada Diurna en horario de horario de 6:00 a.m. a las 2:00 p.m., para las siguientes labores: manejo y control de los ambientes de aprendizaje, organizando y distribuyendo los equipos y el mobiliario para el desarrollo de los proyectos de formación, informar sobre ambientes y horarios, apoyar los comités de evaluación y seguimiento y realizar las notificaciones correspondientes, facilitar el servicio al cliente interno y externo y proyectar respuestas a las solicitudes de los clientes</t>
    </r>
  </si>
  <si>
    <r>
      <t xml:space="preserve">Prestación de servicios personales de carácter temporal </t>
    </r>
    <r>
      <rPr>
        <sz val="11"/>
        <color indexed="8"/>
        <rFont val="Calibri"/>
        <family val="2"/>
      </rPr>
      <t>de un (1) Técnico como apoyo administrativo asistencial, para atender la Coordinación de Gestión del Talento Humano en la jornada nocturna en horario de 2:00 p.m. a las 10:00 p.m., para las siguientes labores: manejo y control de los ambientes de aprendizaje, organizando y distribuyendo los equipos y el mobiliario para el desarrollo de los proyectos de formación, informar sobre ambientes y horarios, apoyar los comités de evaluación y seguimiento y realizar las notificaciones correspondientes, facilitar el servicio al cliente interno y externo y proyectar respuestas a las solicitudes de los clientes</t>
    </r>
  </si>
  <si>
    <t>Prestación de servicios personales de carácter temporal, de un (1) técnico como apoyo administrativo asistencial para realizar las actividades concernientes a la Coordinación de Formación Profesional, tales como, garantizar la logística para eventos de Formación Profesional y divulgación tecnológica, apoyar el trámite de Certificación de los aprendices del Centro de Gestión Administrativa, producir los documentos que se originan en la unidad administrativa,  atención al cliente interno y externo.</t>
  </si>
  <si>
    <t>prestación de servicios personales de carácter temporal, de (1) tecnólogo para atender Contabilidad, encargado de  los procesos de Causación de cuentas registro y control en  el SIIF II Nación y Finanzas 2000, registro control y análisis de toda la información contable en Finanzas 2000, del Grupo de Apoyo Administrativo Intercentros, Centro de Gestión Administrativa-Centro de Tecnologías para la Construcción y la Madera</t>
  </si>
  <si>
    <t>Prestación de servicios personales de carácter temporal, de un (1) tecnólogo para apoyar el proceso de selección e ingreso de aprendices a formación titulada del Centro de Gestión Administrativa, de la Regional Distrito Capital en la jornada diurna</t>
  </si>
  <si>
    <t>Prestación de servicios personales de carácter temporal, de (1) técnico que brinde soporte y realice el seguimiento a las 49 empresas que actualmente se encuentran participando en el proyecto “Implementación de la Estrategia de Gestión del Talento Humano por Competencias”, en las fases: Sensibilización, Alistamiento, Gestión de Empleo, Gestión de Desarrollo y Gestión de la Compensación, así mismo, la atención de las empresas nuevas que inicien el proyecto en el Centro de Gestión Administrativa Regional Distrito Capital</t>
  </si>
  <si>
    <t>Prestación de servicios personales de carácter temporal, de un (1) Apoyo profesional en adquisición de bienes y servicios para realizar los procesos de compras y contratación de servicios según los requerimientos de las dependencias del centro, evaluando proveedores y elaborando la documentación técnica y jurídica.</t>
  </si>
  <si>
    <t>Prestación de servicios personales de carácter temporal, de un (1) apoyo  administrativo asistencial para realizar las actividades de la oficina de Registro y Certificación tales como:  Revisar y verificar los documentos de identidad contra planillas de evaluación de formación profesional integral Titulada, complementaria y normas de competencia laboral, corrección de documentos, apellidos y nombres para registrar y certificar en la plataforma activa para este fin  (SIGAC)</t>
  </si>
  <si>
    <t>Prestación de servicios personales de carácter temporal, de un (1) técnico como apoyo administrativo asistencial con el fin de recibir y organizar los documentos con la información pertinente para el ingreso al Sistema Gestión de Centros (SGC).</t>
  </si>
  <si>
    <t>Prestación de servicios personales de carácter temporal, de un (1) técnico como apoyo administrativo asistencial para realizar las actividades de Relaciones Corporativas y Contrato de Aprendizaje tales como:  Brindar atención a empresas y aprendices telefónica y personalmente, depuración del Sistema de Gestión Virtual de Aprendices, elaboración de carta de fechas, registro de aprendices al S.G.V.A., apoyo en procesos de calidad, soporte en la realización de evento empresariales, elaboración de documentos administrativos, apoyo a inducción de fines de semana, organización de archivos  en la jornada diurna</t>
  </si>
  <si>
    <t>Prestación de servicios personales de carácter temporal, de dos (2) apoyos administrativos asistenciales para realizar las actividades de Relaciones Corporativas y Contrato de Aprendizaje tales como:  Brindar atención a empresas y aprendices telefónica y personalmente, depuración del Sistema de Gestión Virtual de Aprendices, elaboración de carta de fechas, registro de aprendices al S.G.V.A., apoyo en procesos de calidad, soporte en la realización de evento empresariales, elaboración de documentos administrativos, apoyo a inducción de fines de semana, organización de archivos  en la jornada diurna</t>
  </si>
  <si>
    <t>Prestación de servicios personales de carácter temporal, de un (1) apoyo administrativo para adelantar la gestión  asistencial en la Subdirección del Centro de Gestión Administrativa de la Regional Distrito Capital</t>
  </si>
  <si>
    <t>Prestación de servicios personales de carácter temporal, de un (1) técnico para realizar las actividades de apoyo y seguimiento a la gestión de la Subdirección en el Centro de Gestión Administrativa de la Regional Distrito Capital.</t>
  </si>
  <si>
    <t>Prestación de servicios personales de carácter temporal, de un (1) profesional para realizar las actividades concernientes a la supervisión y vigilancia administrativa de los instructores contratistas de las jornadas diurna, nocturna, madrugada y fines de semana en cumplimiento de la resolución 668 del 27 de abril de 2005</t>
  </si>
  <si>
    <t>Prestación de servicios personales de carácter temporal, de un (1) técnico para el apoyo a los procesos de gestión de correspondencia y gestión de archivos en la Unidad de Correspondencia del Centro de Gestión Administrativa de la Regional Distrito Capital, realizando las siguientes labores: Recibo de correspondencia interna y externa, radicación de correspondencia interna y externa, registro del aplicativo ONBASE, distribución de correspondencia interna y externa, descargue de correspondencia, control de documentos, coordinar la mensajería del Centro de Formación y  facilitar el servicio al cliente interno y externo</t>
  </si>
  <si>
    <t>Prestar los servicios profesionales de carácter temporal de un (1) Capellan para apoyar las actividades de consejería orientación y demás actividades del área de bienestar al aprendiz; del Centro de Gestión Administrativa en las especialidades de Gestión del Talento Humano, Asistencia y Gestión Administrativa y Gestión Documental y de la Información, en las jornadas académicas diurna, nocturna, madrugada y fines de semana</t>
  </si>
  <si>
    <t>Prestación temporal de servicios personales de carácter temporal de dos (02) apoyos administrativos  para  el desarrollo del Programa de Bienestar al Aprendiz de conformidad con los lineamientos establecidos para tal fin</t>
  </si>
  <si>
    <t>NACION</t>
  </si>
  <si>
    <r>
      <t xml:space="preserve">Prestación temporal de servicios profesionales de  carácter temporal, de un (01) apoyo administrativo para la Coordinación Académica de la Subsede  </t>
    </r>
    <r>
      <rPr>
        <sz val="11"/>
        <color indexed="8"/>
        <rFont val="Calibri"/>
        <family val="2"/>
      </rPr>
      <t>en  procesos de alistamiento de la formación profesional, proceso de inducción al aprendiz, planear el desarrollo curricular,  apoyo en la promoción del aseguramiento de la calidad de los procesos de formación profesional integral</t>
    </r>
    <r>
      <rPr>
        <sz val="11"/>
        <color indexed="8"/>
        <rFont val="Calibri"/>
        <family val="2"/>
      </rPr>
      <t xml:space="preserve"> en la jornada diurna que comprende desde las 6:00 hasta las 14:00 horas</t>
    </r>
  </si>
  <si>
    <r>
      <t xml:space="preserve">Prestación temporal de servicios profesionales de  carácter temporal, de un (01) apoyo administrativo para la Coordinación Académica de la Subsede  </t>
    </r>
    <r>
      <rPr>
        <sz val="11"/>
        <color indexed="8"/>
        <rFont val="Calibri"/>
        <family val="2"/>
      </rPr>
      <t xml:space="preserve">en  procesos de alistamiento de la formación profesional, proceso de inducción al aprendiz, planear el desarrollo curricular,  apoyo en la promoción del aseguramiento de la calidad de los procesos de formación profesional integral </t>
    </r>
    <r>
      <rPr>
        <sz val="11"/>
        <color indexed="8"/>
        <rFont val="Calibri"/>
        <family val="2"/>
      </rPr>
      <t>en la jornada tarde que comprende desde las 14:00 hasta las 22:00 horas</t>
    </r>
  </si>
  <si>
    <t>Prestar los servicios personales de carácter temporal para apoyar  la gestión administrativa de la Entidad en  la ejecución de actividades correspondientes a la administración de edificios, en el apoyo de gestión logística de alistamiento en ambiente de aprendizaje, talleres académicos y mantenimiento de edificios del Centro.</t>
  </si>
  <si>
    <t>Prestar los servicios personales de un (1) Profesional como Gestor de Red, para atender y manejar los temas de la Red de Servicios Financieros y Administrativos</t>
  </si>
  <si>
    <t>MARTHA ROCIO PEÑA LOPEZ mrpenal@sena.edu.co 
Coordinadora de Normalización, Evaluación y Certificación de Competencias Laborales e Integración con la Media Técnica</t>
  </si>
  <si>
    <t>Prestar los servicios personales de cuatro (4) Profesionales para la adecuación  técnico pedagógica del programa de especialización tecnologica diagnostico y consultoria empresarial</t>
  </si>
  <si>
    <t>5 MESES 
 15 DIAS</t>
  </si>
  <si>
    <t>Prestar los servicios personales de cuatro (4) Profesionales para la adecuación técnico pedagógica del programa de especialización tecnologica en Gestión del talento Humano</t>
  </si>
  <si>
    <t>Prestar los servicios personales de seis (6) Profesionales para la adecuación técnico pedagógica del programa de especialización tecnologica en Gestión del Talento Humano</t>
  </si>
  <si>
    <t>Prestación temporal de servicios profesionales de  carácter temporal, de dos (02)  Evaluadores  de Competencias Laborales para formar, evaluar y certificar competencias laborales en las normas  de Recursos Humanos  y otras actividades que se deriven de la evaluación  como  atender la capacitación requerida por los candidatos seleccionados en las normas de las áreas mencionadas.</t>
  </si>
  <si>
    <t>Prestación temporal de servicios profesionales de  carácter temporal, de un (01)  Evaluador  de Competencias Laborales para formar, evaluar y certificar competencias laborales en las normas  de Recursos Humanos  y otras actividades que se deriven de la evaluación  como  atender la capacitación requerida por los candidatos seleccionados en las normas de las áreas mencionadas.</t>
  </si>
  <si>
    <t>Prestación temporal de servicios profesionales de  carácter temporal, de dos (02)  Evaluadores  de Competencias Laborales para formar, evaluar y certificar competencias laborales en las normas  de Gestión Administrativa y otras actividades que se deriven de la evaluación  como  atender la capacitación requerida por los candidatos seleccionados en las normas de las áreas mencionadas.</t>
  </si>
  <si>
    <t>Prestación temporal de servicios profesionales de  carácter temporal, de un (01)  Evaluador  de Competencias Laborales para formar, evaluar y certificar competencias laborales en las normas  de Gestión Administrativa y otras actividades que se deriven de la evaluación  como  atender la capacitación requerida por los candidatos seleccionados en las normas de las áreas mencionadas.</t>
  </si>
  <si>
    <t>Prestación temporal de servicios profesionales de  carácter temporal, de dos (02)  Evaluadores  de Competencias Laborales para formar, evaluar y certificar competencias laborales en las normas  de Gestión Documental y otras actividades que se deriven de la evaluación  como  atender la capacitación requerida por los candidatos seleccionados en las normas de las áreas mencionadas</t>
  </si>
  <si>
    <t>Prestación temporal de servicios profesionales de  carácter temporal, de dos (02)  Evaluadores  de Competencias Laborales para formar, evaluar y certificar competencias laborales en las normas  de Servicios de avalúos y otras actividades que se deriven de la evaluación  como  atender la capacitación requerida por los candidatos seleccionados en las normas de las áreas mencionadas</t>
  </si>
  <si>
    <t>Prestación de servicios personales de carácter temporal de un (01) profesional para participar en el diseño, organización, ejecución y control de los planes, programas, proyectos y acciones del programa de Integración con la Media Técnica</t>
  </si>
  <si>
    <t>Prestación temporal de servicios profesionales de  carácter temporal, de un (01) Evaluador  de Competencias Laborales para formar, evaluar y certificar competencias laborales en las normas de Administración de justicia y otras actividades que se deriven de la evaluación  como  atender la capacitación requerida por los candidatos seleccionados en las normas de las áreas mencionadas</t>
  </si>
  <si>
    <t>Prestación temporal de servicios profesionales de  carácter temporal,  de un (01) Evaluador  de Competencias Laborales para formar, evaluar y certificar competencias laborales en las normas de Vigilancia y Seguridad Privada y otras actividades que se deriven de la evaluación  como  atender la capacitación requerida por los candidatos seleccionados en las normas de las áreas mencionadas</t>
  </si>
  <si>
    <t>Prestación temporal de servicios profesionales de  carácter temporal, de un (01) Evaluador  de Competencias Laborales para formar, evaluar y certificar competencias laborales en las normas  de Bibliotecas y otras actividades que se deriven de la evaluación  como  atender la capacitación requerida por los candidatos seleccionados en las normas de las áreas mencionadas</t>
  </si>
  <si>
    <t>Prestar los servicios profesionales de carácter temporal, para orientar la metodología de elaboración de las Normas competencias laborales.</t>
  </si>
  <si>
    <t>Prestar los servicios profesionales de carácter temporal para apoyar y orientar la implementación de la metodología, para elaborar instrumentos para la evaluación y certificación de competencias laborales.</t>
  </si>
  <si>
    <t>Prestar los servicios profesionales de carácter temporal de un (01) lider de evaluación  y certificación de competencias laborales para gestionar los procesos de las mesas sectoriales de Recursos Humanos, Gestión Administrativa, Servicio de avalúos, Bibliotecas, Administración de Justicia y Gestión Documental.</t>
  </si>
  <si>
    <t>Prestar los servicios profesionales de carácter temporal de un (01) Responsable de Gestión del Talento Humano por competencias para que brinde soporte y realice el seguimiento a las empresas que actualmente se encuentran participando en el proyecto “Implementación de la Estrategia de Gestión del Talento Humano por Competencias”, así mismo, la atención de las empresas nuevas que inicien el proyecto en el Centro de Gestión Administrativa Regional Distrito Capital</t>
  </si>
  <si>
    <t>Prestación de servicios personales de carácter  temporal de Veintisiete (27) Instructores Profesionales con Especialización para impartir Formación Profesional Integral, mediante la modalidad de periodos fijos de instructores,  para la ejecución de acciones de Formación Titulada y/o  Complementaria , presencial y virtual en las Áreas de Gestión del Talento Humano, Asistencia y Gestión Administrativa y Gestión Documental y de la Información, del Centro de Gestión Administrativa, Subsede y Organizaciones, así como las actividades de capacitación o de auditoria en el sistema integrado de gestión de calidad, para Orientar, Participar, Formular, Ejecutar, Seguir, Controlar, Planes, Programas y Proyectos desarrollando Competencias de la Formación Profesional Integral para dar respuesta a la política Institucional entre otros el Proceso de Calidad y Mejoramiento Continuo y demanda de la población; en las jornadas diurna, nocturna, madrugada y fines de semana</t>
  </si>
  <si>
    <r>
      <t>Prestación de servicios personales de carácter  temporal de Doscientos Treinta y Tres</t>
    </r>
    <r>
      <rPr>
        <b/>
        <sz val="11"/>
        <color indexed="10"/>
        <rFont val="Calibri"/>
        <family val="2"/>
      </rPr>
      <t xml:space="preserve"> (233)</t>
    </r>
    <r>
      <rPr>
        <sz val="11"/>
        <color theme="1"/>
        <rFont val="Calibri"/>
        <family val="2"/>
        <scheme val="minor"/>
      </rPr>
      <t xml:space="preserve"> Instructores Profesionales; en Administración de Empresas (30), Administración de Negocios y Recursos Humanos (3), Administración del Medio Ambiente y Salud Ocupacional (2), Administración Financiera y Publica (3), Derecho (7), Bibliotecologo (3), Ciencias del deporte o Cultura Física y Recreación (6), Comunicación Social y Periodismo y afines (10), Contaduria Pública (30), Economia (12), Ingenieria Catastral (1), Ingenieria de Sistemas (20), Ingenieria Industrial (22), Ingenieria Financiera (1), Licenciatura en Filologia, Lenguas Modernas Español e Ingles (18), Licenciatura en Linguistica y Literatura, Español y Comunicación Audiovisual (8), Licenciatura en Ciencias de la Educación y Ciencias Sociales y Economicas (1), Licenciatura en Educación Básica, Pedagogia Infantil y Familiar (5), Licenciatura en Educación Teologica (1), Licenciatura en Matemáticas (2), Licenciatura en Psicologia y Pedagogia (40), Ciencias de la Información y la Documentación (3), Publicidad y Mercadología (3), Trabajador Social y afines (1), Licenciado en Comercio y afines (1) para impartir Formación Profesional Integral, mediante la modalidad de periodos fijos de instructores,  para la ejecución de acciones de Formación Titulada y/o  Complementaria , presencial y virtual en las Áreas de Gestión del Talento Humano, Asistencia y Gestión Administrativa y Gestión Documental y de la Información, del Centro de Gestión Administrativa, Subsede y Organizaciones, así como las actividades de capacitación o de auditoria en el sistema integrado de gestión de calidad, para Orientar, Participar, Formular, Ejecutar, Seguir, Controlar, Planes, Programas y Proyectos desarrollando Competencias de la Formación Profesional Integral para dar respuesta a la política Institucional entre otros el Proceso de Calidad y Mejoramiento Continuo y demanda de la población; en las jornadas diurna, nocturna, madrugada y fines de semana</t>
    </r>
  </si>
  <si>
    <r>
      <t xml:space="preserve">Prestación de servicios personales de carácter  temporal de Quince </t>
    </r>
    <r>
      <rPr>
        <b/>
        <sz val="11"/>
        <color indexed="10"/>
        <rFont val="Calibri"/>
        <family val="2"/>
      </rPr>
      <t xml:space="preserve">(15) </t>
    </r>
    <r>
      <rPr>
        <sz val="11"/>
        <color theme="1"/>
        <rFont val="Calibri"/>
        <family val="2"/>
        <scheme val="minor"/>
      </rPr>
      <t>Instructores Tecnologos; en Gestión Administrativa (6), Secretariado (2), Informatica y Sistemas (2), Secretariado Bilingue (1) Talento Humano (1), Negociacios Internacionales (1), Salud Ocupacional (2), para impartir Formación Profesional Integral, mediante la modalidad de periodos fijos de instructores,  para la ejecución de acciones de Formación Titulada y/o  Complementaria , presencial y virtual en las Áreas de Gestión del Talento Humano, Asistencia y Gestión Administrativa y Gestión Documental y de la Información, del Centro de Gestión Administrativa, Subsede y Organizaciones, así como las actividades de capacitación o de auditoria en el sistema integrado de gestión de calidad, para Orientar, Participar, Formular, Ejecutar, Seguir, Controlar, Planes, Programas y Proyectos desarrollando Competencias de la Formación Profesional Integral para dar respuesta a la política Institucional entre otros el Proceso de Calidad y Mejoramiento Continuo y demanda de la población; en las jornadas diurna, nocturna, madrugada y fines de semana</t>
    </r>
  </si>
  <si>
    <t>Prestación de servicios personales de carácter  temporal de Seis (6) Instructores Técnicos; en Sistemas y Computación (1), Secretariado (1), Español y Lenguas (1), Salud Ocupacional (1), Asistencia Administrativa (1), Ciencias Sociales (1), para impartir Formación Profesional Integral, mediante la modalidad de periodos fijos de instructores,  para la ejecución de acciones de Formación Titulada y/o  Complementaria , presencial y virtual en las Áreas de Gestión del Talento Humano, Asistencia y Gestión Administrativa y Gestión Documental y de la Información, del Centro de Gestión Administrativa, Subsede y Organizaciones, así como las actividades de capacitación o de auditoria en el sistema integrado de gestión de calidad, para Orientar, Participar, Formular, Ejecutar, Seguir, Controlar, Planes, Programas y Proyectos desarrollando Competencias de la Formación Profesional Integral para dar respuesta a la política Institucional entre otros el Proceso de Calidad y Mejoramiento Continuo y demanda de la población; en las jornadas diurna, nocturna, madrugada y fines de semana</t>
  </si>
  <si>
    <t>Escritorio para Biblioteca con tres puestos de trabajo en madera de 10 metros de largo
superficies: tablex 18 mm enchapados en
formica Boncel en PVC, 3 gavetas auxiliares,
archivador, locker y porta teclado, con
cerraduras, nivelaores en polipropileno y
lamina.Alto 75* ancho 132* fondo 54 cms
Procesos de desengrase por inmersion y
fosfato; pintura electrostatica horneable de
alta resistencia
 cantidad 10</t>
  </si>
  <si>
    <t>Trece (13) Baldes, con escurridor, peso 9 kilos, reduce los tiempos requeridos para cada tarea, cuenta con escurridor lateral (con palanca) que aumenta la eficiencia de escurrido y disminuye el esfuerzo requerido para dicha actividad, llantas que no dejan marcas en la superficie y no generan ruidos durante el desplazamiento. Medidas: 54 cm de largo x 43 cm de ancho x 91 cm de alto. Capacidad: 35 litros. Material: Resina. Color Amarillo. Uso: Escurridor de Traperos</t>
  </si>
  <si>
    <t>3 MESES</t>
  </si>
  <si>
    <t>SCANNER</t>
  </si>
  <si>
    <t>HIDROLAVADORA</t>
  </si>
  <si>
    <t>COMPRESOR</t>
  </si>
  <si>
    <t>MANGUERA</t>
  </si>
  <si>
    <t>ACOPLE</t>
  </si>
  <si>
    <t>PISTOLA PARA PINTAR</t>
  </si>
  <si>
    <t>PROTECTORES SOLARES</t>
  </si>
  <si>
    <t>BREAKER</t>
  </si>
  <si>
    <t>MARTILLO</t>
  </si>
  <si>
    <t>CALADORA</t>
  </si>
  <si>
    <t>BALANZA</t>
  </si>
  <si>
    <t>TALADRO</t>
  </si>
  <si>
    <t>PULIDORA</t>
  </si>
  <si>
    <t xml:space="preserve">VENTILADOR </t>
  </si>
  <si>
    <t>EXTRACTOR DE OLORES  (aire)</t>
  </si>
  <si>
    <t>TABLEROS</t>
  </si>
  <si>
    <t>TELEVISORES</t>
  </si>
  <si>
    <t>SISTEMA ELECTRONICO (AUDIO)</t>
  </si>
  <si>
    <t>SISTEMA DE CONTROL DE ACCESO</t>
  </si>
  <si>
    <t>Botas de seguridad</t>
  </si>
  <si>
    <t>GUANTES PIEL CONDUCTOR</t>
  </si>
  <si>
    <t>GUANTES SOLDAR</t>
  </si>
  <si>
    <t>GUANTES TECNICOS</t>
  </si>
  <si>
    <t>GUANTES RIESGOS QUIMICOS</t>
  </si>
  <si>
    <t>GUANTES ANTICALORICOS</t>
  </si>
  <si>
    <t>GUANTES DIELECTRICOS</t>
  </si>
  <si>
    <t>DELANTALES</t>
  </si>
  <si>
    <t>VESTUARIO</t>
  </si>
  <si>
    <t>GAFAS GAMA GRADUADO</t>
  </si>
  <si>
    <t>CASCOS ESPECIALES</t>
  </si>
  <si>
    <t>KIT DE PROTECCION FACIAL</t>
  </si>
  <si>
    <t>TAPONES AUDITIVOS</t>
  </si>
  <si>
    <t>EQUIPOS DE RESPIRACION SEMIAUTONOMOS</t>
  </si>
  <si>
    <t>ESTACIONES DE CALIBRACION</t>
  </si>
  <si>
    <t>ACCESORIOS SEÑALIZACION</t>
  </si>
  <si>
    <t>BOTIQUINES PRIMEROS AUXILIOS</t>
  </si>
  <si>
    <t>KIT ABSORBENTES</t>
  </si>
  <si>
    <t>ARMARIOS DE SEGURIDAD</t>
  </si>
  <si>
    <t>MALETAS</t>
  </si>
  <si>
    <t>CANDADOS DE SEGURIDAD</t>
  </si>
  <si>
    <t>Películas</t>
  </si>
  <si>
    <t>Dosis Revelador</t>
  </si>
  <si>
    <t>Dosis Fijador</t>
  </si>
  <si>
    <t>Demolición de pañete deteriorado y pañetar nuevamente.</t>
  </si>
  <si>
    <t>ALFONSO QUEVEDO
Profesional
Aquevedo@sena.edu.co</t>
  </si>
  <si>
    <t>Impermeabilización de cubiertas.</t>
  </si>
  <si>
    <t>Terminar las divisiones en vidrio en los ambientes de formación e instalar protectores solares.</t>
  </si>
  <si>
    <t>Revisión y mantenimiento  general de la  silleteria del auditorio</t>
  </si>
  <si>
    <t>Pintura general de muros interiores, limpieza y sellado de pisos de piso vinilico y piso porcelanato</t>
  </si>
  <si>
    <t xml:space="preserve">Impermeabilizacion, lavado y desinfección de tanques de agua potable y lavado de tanques de agua lluvia.
Mantenimiento de las motobombas.
</t>
  </si>
  <si>
    <t>Suministro e instalación de reflectores</t>
  </si>
  <si>
    <t> 72101511</t>
  </si>
  <si>
    <t>Revisión y mantenimiento aire acondicionado</t>
  </si>
  <si>
    <t>Revisión y mantenimiento correctivo y preventivo de los ascensores mensualmente.</t>
  </si>
  <si>
    <t>Fumigación y colocación de sebos en el edificio para mitigar la afectación por insectos y roedores.</t>
  </si>
  <si>
    <t>Dar cumplimiento al Programa de Seguridad Industrial, en lo referente al mantenimiento, revisión y recarga de los extintores</t>
  </si>
  <si>
    <t>Cambio de los desagues para que los lavamanos presten un servicio adecuado sanitariamente.</t>
  </si>
  <si>
    <t>Sistema de Ventilación, aire acondicionado Cafeteria Piso 11 y Ambientes</t>
  </si>
  <si>
    <t>NO ENCONTRADO</t>
  </si>
  <si>
    <t>CABLE DE ADAPTADOR CORRIENTE CONTINUA</t>
  </si>
  <si>
    <t>ALVARO CAMARGO
HOMOLOGO DE SISTEMAS
acamargot@sena.edu.co</t>
  </si>
  <si>
    <t>COMPUTADORES PORTATILES</t>
  </si>
  <si>
    <t>COMPUTADORES  ESCRITORIO</t>
  </si>
  <si>
    <t>SERVIDORES DE COMPUTADORES</t>
  </si>
  <si>
    <t>CABLE USB</t>
  </si>
  <si>
    <t>TECLADOS USB</t>
  </si>
  <si>
    <t>MOUSE USB</t>
  </si>
  <si>
    <t>PANTALLAS TOUCH</t>
  </si>
  <si>
    <t>IMPRESORAS MUTIUSERVICIOS</t>
  </si>
  <si>
    <t>SOFTWARE DE TALENTO HUMANO</t>
  </si>
  <si>
    <t>43231512 </t>
  </si>
  <si>
    <t>SOFTWARE DE ARCHIVISTICA</t>
  </si>
  <si>
    <t>SOFTWARE DE BIBLIOTECAS</t>
  </si>
  <si>
    <t>SOFTWARE DE ADMINISTRATIVO Y FINANCIERO</t>
  </si>
  <si>
    <t>26121616 </t>
  </si>
  <si>
    <t>CABLE UTP CALIBRE 6 O 6A</t>
  </si>
  <si>
    <t>26121631 </t>
  </si>
  <si>
    <t>CABLE COAXIAL DE 3 HILOS CALIBRE 14 O 12</t>
  </si>
  <si>
    <t>Alarma de Emergencia</t>
  </si>
  <si>
    <t>Bandas refelectivas para divisiones de vidrio y las barandas de escalera</t>
  </si>
  <si>
    <t>Bandas refelectivas para el piso del auditorio</t>
  </si>
  <si>
    <t>Planta eléctricas a Diesel</t>
  </si>
  <si>
    <t>CABLES VGA 1,8  DE 3M</t>
  </si>
  <si>
    <t>CABLES VGA 1,8  DE 5M</t>
  </si>
  <si>
    <t>VIDEO BEAM</t>
  </si>
  <si>
    <t>COMPUTADOR PORTATIL, CON CARGADOR, CABLE DE PODER Y BATERIA</t>
  </si>
  <si>
    <t>Menor Cuantia</t>
  </si>
  <si>
    <t xml:space="preserve">CPU. INCLUYE TARJETA DE RED Y
ADAPTADOR CABLE HDMI. Cantidad 100 </t>
  </si>
  <si>
    <t>MONITOR 19". INCLUYE CABLE
DE PODER. CABLE VGA Y CABLE HDMI. Cantidad: 100</t>
  </si>
  <si>
    <t xml:space="preserve">TECLADO USB. Cantidad: 100 </t>
  </si>
  <si>
    <t>MOUSE OPTICO USB. Mouse: 100</t>
  </si>
  <si>
    <t>TOALLA DE PAPEL&gt;&gt; Cantidad: 360</t>
  </si>
  <si>
    <t>PAPEL HIGIENICO&gt;&gt;JUMBO BLANCO. Cantidad: 270</t>
  </si>
  <si>
    <t>PAPEL HIGIENICO&gt;&gt;REGULAR BLANCO. Cant: 450</t>
  </si>
  <si>
    <t>BOLSA&gt;&gt;COLOR GRIS 100*115. CAL. 1.8. Cantidad: 180</t>
  </si>
  <si>
    <t>BOLSA&gt;&gt;COLOR AMARILLO 100*115. CAL. Cantidad: 20</t>
  </si>
  <si>
    <t>RECOGEDOR&gt;&gt;Cantidad: 25</t>
  </si>
  <si>
    <t>CHUPA SANITARIA. Cantidad: 12</t>
  </si>
  <si>
    <t>TRAPERO ENCABADO. Cantidad: 100</t>
  </si>
  <si>
    <t>HARAGAN O ESCURRIDOR&gt;&gt;ARAGAN Cantidad: 10</t>
  </si>
  <si>
    <t xml:space="preserve">REMOVEDOR DE CERA Cantidad: 6 </t>
  </si>
  <si>
    <t xml:space="preserve">LIMPIADOR ESPUMOSO. Cantidad: 30 </t>
  </si>
  <si>
    <t>JABON LIQUIDO PARA MANOS Cantidad: 43</t>
  </si>
  <si>
    <t>BAYETILLA&gt;&gt;BLANCA.Cantidad: 130</t>
  </si>
  <si>
    <t>CERA EMULSIONADA Cantidad: 260</t>
  </si>
  <si>
    <t>PAD ROJO 20".Cantidad: 44</t>
  </si>
  <si>
    <t>PAD CAFÉ 20".Cantidad: 24</t>
  </si>
  <si>
    <t>AROMÁTICA Cantidad: 800</t>
  </si>
  <si>
    <t>CAFÉ. POR LIBRA Cantidad: 960</t>
  </si>
  <si>
    <t xml:space="preserve">VASO PARA TINTO 7 ONZACantidad: 2460 </t>
  </si>
  <si>
    <t>SERVILLETA CUADRADACantidad: 18 PTE</t>
  </si>
  <si>
    <t>TAPABOCA&gt;&gt;Cantidad: 77 CAJA</t>
  </si>
  <si>
    <t>BOLSA&gt;&gt;COLOR AZUL. 80*100. CAL. 1.5Cantidad: 100 PTE</t>
  </si>
  <si>
    <t>BOLSA&gt;&gt;COLOR AZUL 47*70. CAL. 0.8Cantidad: 50 PTE</t>
  </si>
  <si>
    <t>BOLSA&gt;&gt;COLOR AZUL 110*110. CAL. 2Cantidad: 50 PTE</t>
  </si>
  <si>
    <t>BOLSA&gt;&gt;COLOR ROJO 24*35. CAL. 1Cantidad: 40 PTE</t>
  </si>
  <si>
    <t>BOLSA&gt;&gt;COLOR VERDE 100*115. CAL. 1.8.Cantidad:180 PTE</t>
  </si>
  <si>
    <t>BOLSA&gt;&gt;COLOR VERDE 80*100. CAL. 1.5.Cantidad: 100</t>
  </si>
  <si>
    <t>BOLSA&gt;&gt;COLOR VERDE 80*100. CAL. 1.5.Cantidad: 150</t>
  </si>
  <si>
    <t>BOLSA&gt;&gt;COLOR VERDE. 65*80. CAL. 1Cantidad: 250 PTE</t>
  </si>
  <si>
    <t>BOLSA&gt;&gt;COLOR AZUL. 100*115. CAL.1.8.Cantidad: 40 PTE</t>
  </si>
  <si>
    <t>BOLSA&gt;&gt;COLOR AMARILLO 100*140. CAL. 2.Cantidad:4o PTE</t>
  </si>
  <si>
    <t>BOLSA&gt;&gt;COLOR AZUL. 65*80. CAL.1.Cantidad: 180 PTE</t>
  </si>
  <si>
    <t>BOLSA&gt;&gt;COLOR GRIS. 80*100. CAL1.5 Cantidad: 200 PTE</t>
  </si>
  <si>
    <t>BOLSA&gt;&gt;COLOR GRIS. 65*80. CAL 1.Cantidad: 250</t>
  </si>
  <si>
    <t>GANCHO PORTATRAPERO.Cantidad: 10 UND</t>
  </si>
  <si>
    <t>CREOLINA.Cantidad: 10 GL</t>
  </si>
  <si>
    <t>LIMPION&gt;&gt;TAMAÑO 45*60.Cantidad: 15 UND</t>
  </si>
  <si>
    <t>JABÓN LÍQUIDO MULTIUSOS POR CUÑETE Cantidad: 6</t>
  </si>
  <si>
    <t>DESENGRASANTE Cantidad:55</t>
  </si>
  <si>
    <t>LUSTRAMUEBLES Cantidad:10</t>
  </si>
  <si>
    <t>ESPONJILLA LAVALOZA BRILLOCantidad: 10</t>
  </si>
  <si>
    <t>ESPONJA&gt;&gt;DOBLE USO. PAQUETE X 2.Cantidad:15</t>
  </si>
  <si>
    <t>VARSOL.Cantidad:10</t>
  </si>
  <si>
    <t>AMBIENTADOR&gt;&gt;PASTILLA AMBIENTADORCantidad: 30</t>
  </si>
  <si>
    <t>BAYETILLA ROJA&gt;&gt;Cantidad:130</t>
  </si>
  <si>
    <t>CEPILLO DE LIMPIEZA TELARAÑERO Cantidad:7</t>
  </si>
  <si>
    <t>BACTERICIDA X CUÑETE. Cantidad: 4</t>
  </si>
  <si>
    <t>VALE PARA GASOLINA. Cantidad. 100</t>
  </si>
  <si>
    <t>TABLERO EN ACRILICO CON PORTABORRADOR</t>
  </si>
  <si>
    <t>IMPRESORA&gt;&gt;IMPRESORA LASER cantidad 10</t>
  </si>
  <si>
    <t>PAPEL FOTOCOPIA CARTA. Cantidad 1000 resmas</t>
  </si>
  <si>
    <t>PAPEL FOTOCOPIA OFICIO Cantidad 500 resmas</t>
  </si>
  <si>
    <t>CINTA ancha cantidad 100</t>
  </si>
  <si>
    <t>PEGANTE EN BARRA cantidad 1000</t>
  </si>
  <si>
    <t>CAJA PARA ARCHIVO INACTIVO cantidad 150</t>
  </si>
  <si>
    <t>TAPAS legajadoras 9000</t>
  </si>
  <si>
    <t>BORRADOR PARA ESCRITURA nata y miga de pan cantidad 12000</t>
  </si>
  <si>
    <t>CLIP COLORES X caja cantidad 200 cajas</t>
  </si>
  <si>
    <t>GANCHO LEGAJADOR x paquete cantidad 2310</t>
  </si>
  <si>
    <t xml:space="preserve">LAPIZ NEGRO NO. 2. Cantidad 15000 </t>
  </si>
  <si>
    <t>RESALTADOR. Cantidad 9000</t>
  </si>
  <si>
    <t>BOLIGRAFO NEGRO RETRACTIL cantidad 13000</t>
  </si>
  <si>
    <t>SACAGANCHOS cantidad 50</t>
  </si>
  <si>
    <t>TIJERA COMUN cantidad 25</t>
  </si>
  <si>
    <t>CARPETA 4 ALETAS OFICIO cantidad  800</t>
  </si>
  <si>
    <t>PILA&gt;&gt;AAA. Recargables Cantidad 20</t>
  </si>
  <si>
    <t>PILA&gt;&gt;AA. Recargables Cantidad 20</t>
  </si>
  <si>
    <t>Colbon FRASCO 115GR cantidad 50</t>
  </si>
  <si>
    <t>CAJA PARA ARCHIVO INACTIVO. Cantidad 200</t>
  </si>
  <si>
    <t>CINTA ADHESIVA&gt;&gt;MAGICA 12*33.</t>
  </si>
  <si>
    <t>DVD cantidad 15000</t>
  </si>
  <si>
    <t xml:space="preserve">CD - DISCO COMPACTO R y RW Cantidad 15000 </t>
  </si>
  <si>
    <t>SOBRE&gt;&gt;MANILA TAMAÑO CARTA. Cantidad 10000</t>
  </si>
  <si>
    <t>SACAPUNTA&gt;&gt;TAJALAPIZ METALICO cantidad 50</t>
  </si>
  <si>
    <t>HUMEDECEDOR DIGITAL Cantidad 40</t>
  </si>
  <si>
    <t>SEPARADOR OFICIO x paquete cantidad 500</t>
  </si>
  <si>
    <t>REGLA&gt;&gt;30CM. Cantidad 500</t>
  </si>
  <si>
    <t>MARCADOR&gt;&gt;PERMANENTE GRUESO cantidad 5000</t>
  </si>
  <si>
    <t>MARCADOR&gt;&gt;PUNTA FINA COLOR surtido cantidad 500</t>
  </si>
  <si>
    <t>MARCADOR&gt;&gt;BORRABLE COLOR SURTIDO cantidad 18000</t>
  </si>
  <si>
    <t>MARCADOR&gt;&gt;BORRABLE RECARGABLE COLOR SURTIDO Cantidad 5000</t>
  </si>
  <si>
    <t>GANCHO PARA COSEDORA&gt;&gt;ESTANDAR  cantidad 60</t>
  </si>
  <si>
    <t>FECHADOR&gt;&gt; cantidad 60</t>
  </si>
  <si>
    <t>GANCHO CLIP&gt;&gt;CAJA X 100 cantidad 100</t>
  </si>
  <si>
    <t>BORRADOR PARA TABLERO&gt;&gt; cantidad 100</t>
  </si>
  <si>
    <t>BANDA DE CAUCHO&gt;&gt; cantidad 100</t>
  </si>
  <si>
    <t>CARGADOR PARA PILAS cantidad 5</t>
  </si>
  <si>
    <t>CARBÓN LITURGICO POR CAJA cantidad 2</t>
  </si>
  <si>
    <t>VINO PARA CONSAGRAR SAN LEANDRO. Cantidad 12</t>
  </si>
  <si>
    <t>ELEMENTOS RELIGIOSOS&gt;&gt;HOSTIAS cantidad 16 paquetes</t>
  </si>
  <si>
    <t>ELEMENTOS RELIGIOSOS&gt;&gt;INCIENSO POR libra cantidad 1</t>
  </si>
  <si>
    <t>ELEMENTOS RELIGIOSOS&gt;&gt;CIRIO MISAL DE ALTAR 6 CM ANCHO X 19 CM ALTO cantidad 12</t>
  </si>
  <si>
    <t>ELEMENTOS RELIGIOSOS&gt;&gt;TACOS 10 CM cantidad 6</t>
  </si>
  <si>
    <t xml:space="preserve">Llanta 255/70 R16 cantidad 5 unidades </t>
  </si>
  <si>
    <t>ROTULO&gt;&gt;ETIQUETA ADHESIVA. Cantidad 3 cajas</t>
  </si>
  <si>
    <t>SOBRE DE CORRESPONDENCIA cantidad 5000</t>
  </si>
  <si>
    <t>HUELLERO&gt;&gt;ALMOHADILLA DACTILAR cantidad 60</t>
  </si>
  <si>
    <t>CARTULINA TAMAÑO CARTA y octavo color surtido cantidad 30000</t>
  </si>
  <si>
    <t>PAPEL PERIODICO PARA PAPELOGRAFO cantidad 500</t>
  </si>
  <si>
    <t>CARTULINA TAMAÑO PLIEGO cantidad 900</t>
  </si>
  <si>
    <t>CABLE HDMI. TAMAÑO 5 METROS cantidad 100</t>
  </si>
  <si>
    <t>CABLE VGA. TAMAÑO 5 METROS. Cantidad 100</t>
  </si>
  <si>
    <t>LIQUIDO CORRECTOR cantidad 2000</t>
  </si>
  <si>
    <t>DESINFECTANTE&gt;&gt;PASTILLA PATO TANQUE cantidad 200</t>
  </si>
  <si>
    <t>PAD NEGRO, blanco cantidad 150</t>
  </si>
  <si>
    <t>ELEMENTOS RELIGIOSOS&gt;&gt;MANTEL 3 MTS</t>
  </si>
  <si>
    <t>ESCOBA NYLON SUAVE y Dura cantidad 100</t>
  </si>
  <si>
    <t xml:space="preserve">BALDE PLÁSTICO 10 LITROS cantidad 50 </t>
  </si>
  <si>
    <t>PAPEL CONTAC TRANSPARENTE X ROLLO x 20 mts cantidad 200</t>
  </si>
  <si>
    <t>HOJA EXAMEN CUADRICULADO OFICIO x paquete cantidad 1000</t>
  </si>
  <si>
    <t>PISTOLA PARA SILICONA cantidad 10</t>
  </si>
  <si>
    <t>LIBRETA CARTA BLANCA cantidad 2000</t>
  </si>
  <si>
    <t>ESFERO COLOR ROJO cantidad 500</t>
  </si>
  <si>
    <t>POST-IT&gt;&gt;BANDERITAS COLORES cantidad 200</t>
  </si>
  <si>
    <t>TINTA PARA MARCADOR Recargable Borrable cantidad 3200</t>
  </si>
  <si>
    <t>LAPIZ PARA CHEQUEO COLOR ROJO. Cantidad 9000</t>
  </si>
  <si>
    <t>LIBRETA CARTA CUADROS cantidad 5000</t>
  </si>
  <si>
    <t>SOBRE DE MANILA OFICIO. Cantidad 16000</t>
  </si>
  <si>
    <t>TONER&gt;&gt;CINTA PARA IMPRESORA radicadora Cantidad 25</t>
  </si>
  <si>
    <t>FORMAS PREIMPRESAS COMPROBANTE de diario X paquete Cantidad  100</t>
  </si>
  <si>
    <t>FORMAS PREIMPRESAS&gt;&gt;NOTA DEBITO  x paquete cantidad 100</t>
  </si>
  <si>
    <t>FORMAS PREIMPRESAS&gt;&gt;RECIBO DE CAJA x paquete cantidad 100</t>
  </si>
  <si>
    <t>FORMAS PREIMPRESAS&gt;&gt;NOTA CREDITO x paquete cantidad 100</t>
  </si>
  <si>
    <t>FORMAS PREIMPRESAS&gt;&gt;COMPROBANTE DE INGRESO x paquete Cantidad 100</t>
  </si>
  <si>
    <t>FORMAS PREIMPRESAS&gt;&gt;COMPROBANTE DE EGRESO x paquete Cantidad 100</t>
  </si>
  <si>
    <t>FORMAS PREIMPRESAS&gt;&gt;RECIBO DE CAJA MENOR X paquete cantidad 100</t>
  </si>
  <si>
    <t>FORMAS PREIMPRESAS&gt;&gt;LETRA DE CAMBIO x paquete Cantidad 100</t>
  </si>
  <si>
    <t>CEPILLO DE LIMPIEZA&gt;&gt;CEPILLO LISO cantidad 40</t>
  </si>
  <si>
    <t>LIMPIAVIDRIOS&gt;&gt;LIMPIAVIDRIOS X GALÓN Cantidad 150</t>
  </si>
  <si>
    <t>BAJA LENGUAS. Paquete por 20 unidades. Material Madera.  X 490 paquetes</t>
  </si>
  <si>
    <t>Bolsa plástica resellable (color trasparente, con Cierre Hermético, medidas 30 x 40 cms x 4000 unidades</t>
  </si>
  <si>
    <t>Escarapela Plástica con cordón. Transparente. Dimensión 9 cm largo X 6 cm ancho. X 800 unidades</t>
  </si>
  <si>
    <t>Gel Antibacterial para manos. Para la desinfeccion de la manos y antebrazos de los gérmenes mas comunes causantes de contaminación, no requiere enjuague ni secado. Contenido Neto 1 Litro). X 180 frascos</t>
  </si>
  <si>
    <t>Multitoma X 3 Metros, de 6 Servicios. Norma Retie. X 50 unidades</t>
  </si>
  <si>
    <t>Toalla para manos ecológica (Paquete X 150 unidades, con certificación ecologica que garantice que el proceso de producción y las materias primas del producto son amigables con el medio ambiente. X 170 paquetes</t>
  </si>
  <si>
    <t>Kit Gestión Documental, compuesto de : 1 bata, material: tela quirúrgica (tela no tejida, polipropileno) desechable, con mangas, cierre cremallera delantero, con bolsillos y puño elástico resortado; 1 gorro desechable, 1 caja x 50 unidades de tapabocas desechables; 1 caja x 100 unidades de guantes de nitrilo xdesechables. x 800 kits.</t>
  </si>
  <si>
    <t>Fijador G-343 c Concentrado (G.D). Para microfilmación. Con ficha técnica y hoja de seguridad. X 25 litros</t>
  </si>
  <si>
    <t>Revelador G-23c. Concentrado. Para microfilmacion. Con ficha tècnica y hoja de seguridad. X 25 litros</t>
  </si>
  <si>
    <t>CAMISETA&gt;&gt;CAMISETA COLOR BLANCO. CUELLO REDONDO. CON ESTAMPADO FRENTE Y ESPALDA cantidad 7000</t>
  </si>
  <si>
    <t>PENDON. Cantidad  1</t>
  </si>
  <si>
    <t>PASACALLE cantidad 2</t>
  </si>
  <si>
    <t>Cinta falla cantidad 60</t>
  </si>
  <si>
    <t>Libros para biblioteca Cantidad 216</t>
  </si>
  <si>
    <t>Jose Fernando Franco Hincapie Coordinador Administración Educativa IP 16001 email jffranco@sena.edu.co</t>
  </si>
  <si>
    <t>Prestacion de servicios de apoyo para la realizacion de jornadas ludicas y deportivas a nivel de Centro primer trimestre</t>
  </si>
  <si>
    <t>3 meses</t>
  </si>
  <si>
    <t xml:space="preserve">Maria Jimena Pineda
mpinedaluna@misena.edu.co
Profesional Líder de Bienestar Aprendices
</t>
  </si>
  <si>
    <t>Prestacion de servicios de apoyo para la realizacion de jornadas ludicas y deportivas a nivel de Centro segundo trimestre</t>
  </si>
  <si>
    <t>Prestacion de servicios de apoyo para la realizacion de jornadas ludicas y deportivas a nivel de Centro tercer trimestre</t>
  </si>
  <si>
    <t>Prestacion de servicios de apoyo para la realizacion de jornadas ludicas y deportivas a nivel de Centro cuarto trimestre</t>
  </si>
  <si>
    <t>Participación de los Aprendices en eventos Deportivos a Nivel de Centr, Regional, Zonal o Nacional</t>
  </si>
  <si>
    <t>11 meses</t>
  </si>
  <si>
    <t>Compra de Elementos Deportivos, (uniformes, balones de todos los deportes, raquetas de tenis de mesa, mallas,….)</t>
  </si>
  <si>
    <t>Encuentro de Lideres de Aprendices del Centro (apoyo logistico, alimentación transporte, hospedaje)</t>
  </si>
  <si>
    <t>Capacitación Fortalecimiento del Sistema de Liderazgo</t>
  </si>
  <si>
    <t>Talleres Escuelas de Vida (Escuela de Padres, de Líderes, de Convivencia y Ciudadania)</t>
  </si>
  <si>
    <t>Contratación de Apoyo Alimenticio para Aprendices en situación de vulnerabilidad</t>
  </si>
  <si>
    <t>Encuentro de Líderes y Representantes del Centro en cumbres regionales, zonales o nacionales</t>
  </si>
  <si>
    <t>Contratación de Transporte para el desplazamiento de los Aprendices a eventos fuera del centro de Formación</t>
  </si>
  <si>
    <t>Actividad Ludico-Pedagogica del Día del Aprendiz</t>
  </si>
  <si>
    <t>2 meses</t>
  </si>
  <si>
    <t>Celebracion del Dia del Genero para los Aprendices del centro de Formación</t>
  </si>
  <si>
    <t>Conmemoración de la Semana por la Paz para los Aprendices del Centro de Formación</t>
  </si>
  <si>
    <t>Apoyo Logístico para la conmemoración de la Semana por la Paz para los Aprendices del Centro de Formación</t>
  </si>
  <si>
    <t>Clausura Fin de Año para los Aprendices del Centro de Formación</t>
  </si>
  <si>
    <t>4 meses</t>
  </si>
  <si>
    <t>Conmemoración Semana Mundial de la No Violencia</t>
  </si>
  <si>
    <t>Eventos Formula ECOSENA Autodromo de Tocanzipa</t>
  </si>
  <si>
    <t>Eventos Formula ECOSENA Autodromo de Cajica</t>
  </si>
  <si>
    <t>Celebración Día del Gestor Administrativo y Día del Idioma</t>
  </si>
  <si>
    <t xml:space="preserve">CENTRO DE MATERIALES Y ENSAYOS </t>
  </si>
  <si>
    <t>Prestación de servicios personales profesional de carácter temporal, en el area de SOLDADURA  DEL CENTRO DE MATERIALES Y ENSAYOS SENA REGIONAL D.C.</t>
  </si>
  <si>
    <t>Contratación directa</t>
  </si>
  <si>
    <t>Recursos propios</t>
  </si>
  <si>
    <t>No</t>
  </si>
  <si>
    <t>César Betancourt Tel 5960050 IP 15046</t>
  </si>
  <si>
    <t>Prestación de servicios personales profesional de carácter temporal, COMO AUXILIAR PARA LA HERRAMENTERIA  DEL ARE ADE JOYERIA  DEL CENTRO DE MATERIALES Y ENSAYOS SENA REGIONAL D.C.</t>
  </si>
  <si>
    <t>11,5 meses</t>
  </si>
  <si>
    <t>Prestación de servicios personales profesional de carácter temporal, en el area de JOYERIA  DEL CENTRO DE MATERIALES Y ENSAYOS SENA REGIONAL D.C.</t>
  </si>
  <si>
    <t>Prestación de servicios personales profesional de carácter temporal, en el area de INFORMATICA  DEL CENTRO DE MATERIALES Y ENSAYOS SENA REGIONAL D.C.</t>
  </si>
  <si>
    <t>Prestación de servicios personales profesional de carácter temporal, en el area de MODELERIA INDUSTRIAL  DEL CENTRO DE MATERIALES Y ENSAYOS SENA REGIONAL D.C.</t>
  </si>
  <si>
    <t>Prestación de servicios personales profesional de carácter temporal, en el area de AMBIENTES VIRTUALES DE APRENDIZAJE  DEL CENTRO DE MATERIALES Y ENSAYOS SENA REGIONAL D.C.</t>
  </si>
  <si>
    <t>Prestación de servicios personales profesional de carácter temporal, en el area de BILINGUISMO  DEL CENTRO DE MATERIALES Y ENSAYOS SENA REGIONAL D.C.</t>
  </si>
  <si>
    <t>Prestación de servicios personales profesional de carácter temporal, en el area de PROGRAMA NACIONAL DE BILINGUISMO DEL CENTRO DE MATERIALES Y ENSAYOS SENA REGIONAL D.C.</t>
  </si>
  <si>
    <t>Prestación de servicios personales profesional de carácter temporal, en el area de TRABAJO SEGURO EN ALTURAS  DEL CENTRO DE MATERIALES Y ENSAYOS SENA REGIONAL D.C.</t>
  </si>
  <si>
    <t>Prestación de servicios personales profesional de carácter temporal, en el area de EMPRENDIMIENTO Y EMPRESARISMO DEL CENTRO DE MATERIALES Y ENSAYOS SENA REGIONAL D.C.</t>
  </si>
  <si>
    <t>Prestación de servicios personales profesionales de carácter temporal, COMO TECNICO PROFESIONAL PARA APOYO DE LA PROGRAMACIÓN TRIMESTRAL DE FORMACIÓN COMPLEMENTARIA  DEL CENTRO DE MATERIALES Y ENSAYOS SENA REGIONAL D.C.</t>
  </si>
  <si>
    <t>Prestación de servicios personales profesional de carácter temporal, en el area de JOYERIA - TALLA DE GEMAS PARA JOYERIA  DEL CENTRO DE MATERIALES Y ENSAYOS SENA REGIONAL D.C.</t>
  </si>
  <si>
    <t>Prestación de servicios personales profesionales de carácter temporal, como LIDER DEL PROGRAMA INTERINSTITUCIONAL ARTICULACIÓN CON  LA EDUCACIÓN MEDIA  DEL CENTRO DE MATERIALES Y ENSAYOS SENA REGIONAL D.C.</t>
  </si>
  <si>
    <t>Prestación de servicios  personales profesionales de carácter temporal, COMO AUXILIAR EN EL CENTRO  DE HERRAMENTERIA  DEL CENTRO DE MATERIALES Y ENSAYOS SENA REGIONAL D.C.</t>
  </si>
  <si>
    <t>Prestación de servicios  personales profesionales  de carácter temporal, COMO TECNICO PARA APOYAR EL CENTRO LOGISTICO DE LABORATORIOS  DEL CENTRO DE MATERIALES Y ENSAYOS SENA REGIONAL D.C.</t>
  </si>
  <si>
    <t>Prestación de servicios presonales profesionales de carácter temporal, en el área de TRABAJO SEGURO EN ALTURAS DEL CENTRO DE MATERIALES Y ENSAYOS SENA REGIONAL D.C.</t>
  </si>
  <si>
    <t>Prestación de servicios personales profesional de carácter temporal, en el area de SEGUIMIENTO A APRENDICES ETAPA PRODUCTIVA  DEL CENTRO DE MATERIALES Y ENSAYOS SENA REGIONAL D.C.</t>
  </si>
  <si>
    <t>Prestación de servicios  personales profesionales de carácter temporal, COMO PROFESIONAL EN PSICOLOGIA   DEL CENTRO DE MATERIALES Y ENSAYOS SENA REGIONAL D.C.</t>
  </si>
  <si>
    <t>Prestación de servicios  personales profesionales de carácter temporal, COMO LICENCIADO EN EDUCACION FISICA Y DEPORTES PARA EL DESARROLLO DE ACTIVIDADES DE PROMOCION DE LA ACTIVIDAD FISCA  DEL CENTRO DE MATERIALES Y ENSAYOS SENA REGIONAL D.C.</t>
  </si>
  <si>
    <t>Prestación de servicios  personales profesionales de carácter temporal, DE UN TECNICO PARA QUE REALICE ACTIVIDADES DE APOYO EN EL PROCESO DE CERTIFICACION DE COMPETENCIAS LABORALES DEL CENTRO DE MATERIALES Y ENSAYOS SENA REGIONAL D.C.</t>
  </si>
  <si>
    <t>Prestación de servicios personales profesionales de carácter temporal, COMO RESPONSABLE DEL SEGUIMIENTO Y LA EVALUACION A LA FORMACION EN  EN AMBIENTES VIRTUALES DE APRENDIZAJE  DEL CENTRO DE MATERIALES Y ENSAYOS SENA REGIONAL D.C.</t>
  </si>
  <si>
    <t>Prestación de servicios personales profesionales de carácter temporal, PARA LOGRAR EL CANAL DE COMUNICACION  ENTRE EMPRESARIOS Y APRENDICES A TRAVES DEL SGVA DEL CENTRO DE MATERIALES Y ENSAYOS SENA REGIONAL D.C.</t>
  </si>
  <si>
    <t>Prestación de servicios personales profesional de carácter temporal, como tecnólogo en actividades de RELACIONAMIENTO CORPORATIVO  DEL CENTRO DE MATERIALES Y ENSAYOS SENA REGIONAL D.C.</t>
  </si>
  <si>
    <t>Prestación de servicios personales profesionales de carácter temporal, COMO INTEGRADOR EN AMBIENTES VIRTUALES DE APRENDIZAJE  DEL CENTRO DE MATERIALES Y ENSAYOS SENA REGIONAL D.C.</t>
  </si>
  <si>
    <t>Prestación de servicios personales profesionales de carácter temporal, en el área de INFORMATICA DEL CENTRO DE MATERIALES Y ENSAYOS SENA REGIONAL D.C.</t>
  </si>
  <si>
    <t>Prestar los servicios profesionales de carácter temporal como Evaluadores de Competencias laborales requeridos para procesos de evaluación y certificación en competencias laborales en la especialidad de Soldadura en el Centro de Materiales y Ensayos de la Regional Distrito Capital.</t>
  </si>
  <si>
    <t>Prestar los servicios profesionales de carácter temporal como Evaluadores de Competencias laborales requeridos para procesos de evaluación y certificación en competencias laborales en la especialidad de Trabajo Seguro en Alturas en el Centro de Materiales y Ensayos de la Regional Distrito Capital.</t>
  </si>
  <si>
    <t>Contratar los servicios personales de una persona natural o jurídica  para que adelante las actividades de Apoyo logístico para la salida de integración con el suministro de transporte, alimentación y alojamiento a un grupo de cien (100) funcionarios del Centro de Materiales y Ensayos de la Regional Distrito Capital del SENA</t>
  </si>
  <si>
    <t>3 días</t>
  </si>
  <si>
    <t>Mínima cuantía</t>
  </si>
  <si>
    <t>Contratar los servicios personales de una persona natural o jurídica  para que adelante las actividades de Apoyo logístico para la salida de integración con el suministro de transporte, alimentación y alojamiento a un grupo de 600 Aprendices del Centro de Materiales y Ensayos de la Regional Distrito Capital del SENA</t>
  </si>
  <si>
    <t>Contratar los servicios personales de una persona natural o jurídica  para que adelante las actividades de Apoyo logístico para la salida de integración con el suministro de transporte, alimentación y alojamiento a un grupo de 60 Monitores del Centro de Materiales y Ensayos de la Regional Distrito Capital del SENA</t>
  </si>
  <si>
    <t>Contrtar el suministro de vales redimibles en combustible para el parque automotor del Centro de Materiales y Ensayos de la Regional Distrito Capital - SENA con una redención de vales de 6 meses</t>
  </si>
  <si>
    <t>5 días</t>
  </si>
  <si>
    <t>CONTRATAR SERVICIOS DE MANTENIMIENTO PREDICTIVO Y CORRECTIVO DE LA CAMIONETA PERTENECIENTE AL CENTRO DE MATERIALES Y ENSAYOS SENA REGIONAL D.C. Revisión de motor</t>
  </si>
  <si>
    <t>5 meses</t>
  </si>
  <si>
    <t>CONTRATAR SERVICIOS DE MANTENIMIENTO PREDICTIVO Y CORRECTIVO DE LA CAMIONETA PERTENECIENTE AL CENTRO DE MATERIALES Y ENSAYOS SENA REGIONAL D.C. Revisión de la suspensión delantera y  trasera</t>
  </si>
  <si>
    <t>CONTRATAR SERVICIOS DE MANTENIMIENTO PREDICTIVO Y CORRECTIVO DE LA CAMIONETA PERTENECIENTE AL CENTRO DE MATERIALES Y ENSAYOS SENA REGIONAL D.C. Alineación, balanceo ( 4 Ruedas)  y rotación de ruedas</t>
  </si>
  <si>
    <t xml:space="preserve">CONTRATAR SERVICIOS DE MANTENIMIENTO PREDICTIVO Y CORRECTIVO DE LA CAMIONETA PERTENECIENTE AL CENTRO DE MATERIALES Y ENSAYOS SENA REGIONAL D.C. Mantenimiento de frenos </t>
  </si>
  <si>
    <t>CONTRATAR SERVICIOS DE MANTENIMIENTO PREDICTIVO Y CORRECTIVO DE LA CAMIONETA PERTENECIENTE AL CENTRO DE MATERIALES Y ENSAYOS SENA REGIONAL D.C. Revisión general eléctrica</t>
  </si>
  <si>
    <t>CONTRATAR SERVICIOS DE MANTENIMIENTO PREDICTIVO Y CORRECTIVO DE LA CAMIONETA PERTENECIENTE AL CENTRO DE MATERIALES Y ENSAYOS SENA REGIONAL D.C. Revisar y completar fluidos del vehiculo</t>
  </si>
  <si>
    <t>CONTRATAR SERVICIOS DE MANTENIMIENTO PREDICTIVO Y CORRECTIVO DE LA CAMIONETA PERTENECIENTE AL CENTRO DE MATERIALES Y ENSAYOS SENA REGIONAL D.C. Servicio de lavado general de vehiculo y engrase</t>
  </si>
  <si>
    <t>CONTRATAR SERVICIOS DE MANTENIMIENTO PREDICTIVO Y CORRECTIVO DE LA CAMIONETA PERTENECIENTE AL CENTRO DE MATERIALES Y ENSAYOS SENA REGIONAL D.C. Mantenimiento del sistema de aire acondicionado</t>
  </si>
  <si>
    <t>CONTRATAR SERVICIOS DE MANTENIMIENTO PREDICTIVO Y CORRECTIVO DE LA CAMIONETA PERTENECIENTE AL CENTRO DE MATERIALES Y ENSAYOS SENA REGIONAL D.C. Revisión técnico mécanica</t>
  </si>
  <si>
    <t>CONTRATAR SERVICIOS DE MANTENIMIENTO PREDICTIVO Y CORRECTIVO DE LA CAMIONETA PERTENECIENTE AL CENTRO DE MATERIALES Y ENSAYOS SENA REGIONAL D.C. Respuestos para vehiculo: Inyectores originales GM</t>
  </si>
  <si>
    <t>CONTRATAR SERVICIOS DE MANTENIMIENTO PREDICTIVO Y CORRECTIVO DE LA CAMIONETA PERTENECIENTE AL CENTRO DE MATERIALES Y ENSAYOS SENA REGIONAL D.C. Respuestos para vehiculo: Ampliaciones para guardabarros originales GM pintadas en body color - Juego</t>
  </si>
  <si>
    <t>CONTRATAR SERVICIOS DE MANTENIMIENTO PREDICTIVO Y CORRECTIVO DE LA CAMIONETA PERTENECIENTE AL CENTRO DE MATERIALES Y ENSAYOS SENA REGIONAL D.C. Respuestos para vehiculo: Juego de plumillas marca Valeo</t>
  </si>
  <si>
    <t>CONTRATAR SERVICIOS DE MANTENIMIENTO PREDICTIVO Y CORRECTIVO DE LA CAMIONETA PERTENECIENTE AL CENTRO DE MATERIALES Y ENSAYOS SENA REGIONAL D.C. Respuestos para vehiculo: Aceite lubricante motor SAE 15 W - 40 1/4</t>
  </si>
  <si>
    <t>CONTRATAR SERVICIOS DE MANTENIMIENTO PREDICTIVO Y CORRECTIVO DE LA CAMIONETA PERTENECIENTE AL CENTRO DE MATERIALES Y ENSAYOS SENA REGIONAL D.C. Respuestos para vehiculo: Líquido de frenos DOT 4 - Por Pintas</t>
  </si>
  <si>
    <t>CONTRATAR SERVICIOS DE MANTENIMIENTO PREDICTIVO Y CORRECTIVO DE LA CAMIONETA PERTENECIENTE AL CENTRO DE MATERIALES Y ENSAYOS SENA REGIONAL D.C. Respuestos para vehiculo: Filtro aceite Franing HCX 2951</t>
  </si>
  <si>
    <t>CONTRATAR SERVICIOS DE MANTENIMIENTO PREDICTIVO Y CORRECTIVO DE LA CAMIONETA PERTENECIENTE AL CENTRO DE MATERIALES Y ENSAYOS SENA REGIONAL D.C. Respuestos para vehiculo: Respuestos de aire</t>
  </si>
  <si>
    <t>CONTRATAR SERVICIOS DE MANTENIMIENTO PREDICTIVO Y CORRECTIVO DE LA CAMIONETA PERTENECIENTE AL CENTRO DE MATERIALES Y ENSAYOS SENA REGIONAL D.C. Respuestos para vehiculo: Juego de pastillas incolbestos gamax</t>
  </si>
  <si>
    <t>CONTRATAR SERVICIOS DE MANTENIMIENTO PREDICTIVO Y CORRECTIVO DE LA CAMIONETA PERTENECIENTE AL CENTRO DE MATERIALES Y ENSAYOS SENA REGIONAL D.C. Respuestos para vehiculo: Filtro trampa de combustible franing HCX B6217 N</t>
  </si>
  <si>
    <t>CONTRATAR SERVICIOS DE MANTENIMIENTO PREDICTIVO Y CORRECTIVO DE LA CAMIONETA PERTENECIENTE AL CENTRO DE MATERIALES Y ENSAYOS SENA REGIONAL D.C. Respuestos para vehiculo: Filtro de combustible franing  HCX 94143479</t>
  </si>
  <si>
    <t xml:space="preserve">CONTRATAR EL SERVICIOS DE MANTENIMIENTO PREDICTIVO Y CORRECTIVO DEL SISTEMA DE SUMINISTRO DE GAS DEL CENTRO DE MATERIALES Y ENSAYOS SENA REGIONAL D.C. Revisión de la línea matriz, pintura y señalización tuberias de acero al carbón y líneas individuales en cobre </t>
  </si>
  <si>
    <t>CONTRATAR EL SERVICIOS DE MANTENIMIENTO PREDICTIVO Y CORRECTIVO DEL SISTEMA DE SUMINISTRO DE GAS DEL CENTRO DE MATERIALES Y ENSAYOS SENA REGIONAL D.C. Adecuación puntos de suministro crisoles, revisión valvulas y reguladores de segunda etapa</t>
  </si>
  <si>
    <t>CONTRATAR EL SERVICIOS DE MANTENIMIENTO PREDICTIVO Y CORRECTIVO DEL SISTEMA DE SUMINISTRO DE GAS DEL CENTRO DE MATERIALES Y ENSAYOS SENA REGIONAL D.C. Adecuación laboratorios joyeria independización valvulas de corte en cuatro secciones</t>
  </si>
  <si>
    <t xml:space="preserve">CONTRATAR EL SERVICIOS DE MANTENIMIENTO PREDICTIVO Y CORRECTIVO DEL SISTEMA DE SUMINISTRO DE GAS DEL CENTRO DE MATERIALES Y ENSAYOS SENA REGIONAL D.C. Adecuación puestos de trabajo laboratorio de joyeria, incluye mangueras y acoples nuevos </t>
  </si>
  <si>
    <t xml:space="preserve">CONTRATAR EL SERVICIOS DE MANTENIMIENTO PREDICTIVO Y CORRECTIVO DEL SISTEMA DE SUMINISTRO DE GAS DEL CENTRO DE MATERIALES Y ENSAYOS SENA REGIONAL D.C. Adecuación tuberia zona de cafeteria, cambio de mangueras, mantenimiento calentador, acumulación longive </t>
  </si>
  <si>
    <t>SUMINISTRO DE COMPLEMENTOS NUTRICIONALES PARA APRENDICES DE FORMACIÓN TITULADA DEL CENTRO DE MATERIALES Y ENSAYOS REGIONAL D.C. Pastel de pollo y jugo 200 ml</t>
  </si>
  <si>
    <t>3,5 MESES</t>
  </si>
  <si>
    <t>SUMINISTRO DE COMPLEMENTOS NUTRICIONALES PARA APRENDICES DE FORMACIÓN TITULADA DEL CENTRO DE MATERIALES Y ENSAYOS REGIONAL D.C. Croissant y jugo 200 ml</t>
  </si>
  <si>
    <t>SUMINISTRO DE COMPLEMENTOS NUTRICIONALES PARA APRENDICES DE FORMACIÓN TITULADA DEL CENTRO DE MATERIALES Y ENSAYOS REGIONAL D.C. Torta de queso y jugo 200 ml</t>
  </si>
  <si>
    <t>SUMINISTRO DE COMPLEMENTOS NUTRICIONALES PARA APRENDICES DE FORMACIÓN TITULADA DEL CENTRO DE MATERIALES Y ENSAYOS REGIONAL D.C. Mantecada y jugo 200 ml</t>
  </si>
  <si>
    <t>SUMINISTRO DE COMPLEMENTOS NUTRICIONALES PARA APRENDICES DE FORMACIÓN TITULADA DEL CENTRO DE MATERIALES Y ENSAYOS REGIONAL D.C. Buñuelo y jugo 200 ml</t>
  </si>
  <si>
    <t>SUMINISTRO DE COMPLEMENTOS NUTRICIONALES PARA APRENDICES DE FORMACIÓN TITULADA DEL CENTRO DE MATERIALES Y ENSAYOS REGIONAL D.C. Natilla y buñuelo</t>
  </si>
  <si>
    <t>SUMINISTRO DE COMPLEMENTOS NUTRICIONALES PARA APRENDICES DE FORMACIÓN TITULADA DEL CENTRO DE MATERIALES Y ENSAYOS REGIONAL D.C. Empanada de carne o pollo y jugo de 200 ml</t>
  </si>
  <si>
    <t>SUMINISTRO DE COMPLEMENTOS NUTRICIONALES PARA APRENDICES DE FORMACIÓN TITULADA DEL CENTRO DE MATERIALES Y ENSAYOS REGIONAL D.C. Sandwich y jugo 200 ml</t>
  </si>
  <si>
    <t xml:space="preserve">COMPARA DE LOS ELEMENTOS DE SEGURIDAD PARA LOS APRENDICES DE APOYO A SOSTENIMIENTO REPRESENTANTES EN EL EVENTOS DE SENA FORMULA ECO DEL CENTRO DE MATERIALES Y ENSAYOS SENA REGIONAL D.C. Guantes en hilaza con puntos en p.v.c en palma o dorso </t>
  </si>
  <si>
    <t>10 DÍAS</t>
  </si>
  <si>
    <t>COMPARA DE LOS ELEMENTOS DE SEGURIDAD PARA LOS APRENDICES DE APOYO A SOSTENIMIENTO REPRESENTANTES EN EL EVENTOS DE SENA FORMULA ECO DEL CENTRO DE MATERIALES Y ENSAYOS SENA REGIONAL D.C. Guantes solda 14 pulgadas en carnaza</t>
  </si>
  <si>
    <t>COMPARA DE LOS ELEMENTOS DE SEGURIDAD PARA LOS APRENDICES DE APOYO A SOSTENIMIENTO REPRESENTANTES EN EL EVENTOS DE SENA FORMULA ECO DEL CENTRO DE MATERIALES Y ENSAYOS SENA REGIONAL D.C. Protector auditivo tipo tapon en silicona con cordel</t>
  </si>
  <si>
    <t>COMPARA DE LOS ELEMENTOS DE SEGURIDAD PARA LOS APRENDICES DE APOYO A SOSTENIMIENTO REPRESENTANTES EN EL EVENTOS DE SENA FORMULA ECO DEL CENTRO DE MATERIALES Y ENSAYOS SENA REGIONAL D.C. Respirador con valvula de exhalación contra material particulado</t>
  </si>
  <si>
    <t>COMPARA DE LOS ELEMENTOS DE SEGURIDAD PARA LOS APRENDICES DE APOYO A SOSTENIMIENTO REPRESENTANTES EN EL EVENTOS DE SENA FORMULA ECO DEL CENTRO DE MATERIALES Y ENSAYOS SENA REGIONAL D.C. Careta para esmerilar con sistema de ajuste ratchet</t>
  </si>
  <si>
    <t>COMPARA DE LOS ELEMENTOS DE SEGURIDAD PARA LOS APRENDICES DE APOYO A SOSTENIMIENTO REPRESENTANTES EN EL EVENTOS DE SENA FORMULA ECO DEL CENTRO DE MATERIALES Y ENSAYOS SENA REGIONAL D.C. Gafas de protección industrial</t>
  </si>
  <si>
    <t>COMPARA DE LOS ELEMENTOS DE SEGURIDAD PARA LOS APRENDICES DE APOYO A SOSTENIMIENTO REPRESENTANTES EN EL EVENTOS DE SENA FORMULA ECO DEL CENTRO DE MATERIALES Y ENSAYOS SENA REGIONAL D.C. Bota punta de acero</t>
  </si>
  <si>
    <t>COMPARA DE LOS ELEMENTOS DE SEGURIDAD PARA LOS APRENDICES DE APOYO A SOSTENIMIENTO REPRESENTANTES EN EL EVENTOS DE SENA FORMULA ECO DEL CENTRO DE MATERIALES Y ENSAYOS SENA REGIONAL D.C. Manga para soldador en carnaza</t>
  </si>
  <si>
    <t>COMPARA DE LOS ELEMENTOS DE SEGURIDAD PARA LOS APRENDICES DE APOYO A SOSTENIMIENTO REPRESENTANTES EN EL EVENTOS DE SENA FORMULA ECO DEL CENTRO DE MATERIALES Y ENSAYOS SENA REGIONAL D.C. Careta para soldadura</t>
  </si>
  <si>
    <t xml:space="preserve">COMPARA DE LOS ELEMENTOS DE SEGURIDAD PARA LOS APRENDICES DE APOYO A SOSTENIMIENTO REPRESENTANTES EN EL EVENTOS DE SENA FORMULA ECO DEL CENTRO DE MATERIALES Y ENSAYOS SENA REGIONAL D.C. Delantal en carnaza especial 60 x 90 </t>
  </si>
  <si>
    <t>COMPARA DE LOS ELEMENTOS DE SEGURIDAD PARA LOS APRENDICES DE APOYO A SOSTENIMIENTO REPRESENTANTES EN EL EVENTOS DE SENA FORMULA ECO DEL CENTRO DE MATERIALES Y ENSAYOS SENA REGIONAL D.C. Overol en dril</t>
  </si>
  <si>
    <t>COMPARA DE LOS ELEMENTOS DE SEGURIDAD PARA LOS APRENDICES DE APOYO A SOSTENIMIENTO REPRESENTANTES EN EL EVENTOS DE SENA FORMULA ECO DEL CENTRO DE MATERIALES Y ENSAYOS SENA REGIONAL D.C. Cofia (caja x 100)</t>
  </si>
  <si>
    <t>COMPARA DE LOS ELEMENTOS DE SEGURIDAD PARA LOS APRENDICES DE APOYO A SOSTENIMIENTO REPRESENTANTES EN EL EVENTOS DE SENA FORMULA ECO DEL CENTRO DE MATERIALES Y ENSAYOS SENA REGIONAL D.C. Guantes en vaqueta</t>
  </si>
  <si>
    <t>COMPARA DE LOS ELEMENTOS DE SEGURIDAD PARA LOS APRENDICES DE APOYO A SOSTENIMIENTO REPRESENTANTES EN EL EVENTOS DE SENA FORMULA ECO DEL CENTRO DE MATERIALES Y ENSAYOS SENA REGIONAL D.C. Botas tipo militar</t>
  </si>
  <si>
    <t>COMPARA DE LOS ELEMENTOS DE SEGURIDAD PARA LOS APRENDICES DE APOYO A SOSTENIMIENTO REPRESENTANTES EN EL EVENTOS DE SENA FORMULA ECO DEL CENTRO DE MATERIALES Y ENSAYOS SENA REGIONAL D.C. Casco con mentonera</t>
  </si>
  <si>
    <t>COMPARA DE LOS ELEMENTOS DE SEGURIDAD PARA LOS APRENDICES DE APOYO A SOSTENIMIENTO REPRESENTANTES EN EL EVENTOS DE SENA FORMULA ECO DEL CENTRO DE MATERIALES Y ENSAYOS SENA REGIONAL D.C. Rodilleras profesionales</t>
  </si>
  <si>
    <t>COMPARA DE LOS ELEMENTOS DE SEGURIDAD PARA LOS APRENDICES DE APOYO A SOSTENIMIENTO REPRESENTANTES EN EL EVENTOS DE SENA FORMULA ECO DEL CENTRO DE MATERIALES Y ENSAYOS SENA REGIONAL D.C. Coderas profesionales</t>
  </si>
  <si>
    <t>COMPARA DE LOS ELEMENTOS DE SEGURIDAD PARA LOS APRENDICES DE APOYO A SOSTENIMIENTO REPRESENTANTES EN EL EVENTOS DE SENA FORMULA ECO DEL CENTRO DE MATERIALES Y ENSAYOS SENA REGIONAL D.C. Pito</t>
  </si>
  <si>
    <t>30264000
40171501</t>
  </si>
  <si>
    <t xml:space="preserve">ADQUISICIÓN DE MATERIALES DE FORMACIÓN PROFESIONAL DEL CENTRO DE MATERIALES Y ENSAYOS SENA REGIONAL D.C. Lote C: Laminas, Tubos y Platinas. Lamina HR DE 1/4" x 2x1 Mts </t>
  </si>
  <si>
    <t>15 días</t>
  </si>
  <si>
    <t>Selección Abreviada Menor Cuantia, Mediante Subasta Inversa Presencial</t>
  </si>
  <si>
    <t>ADQUISICIÓN DE MATERIALES DE FORMACIÓN PROFESIONAL DEL CENTRO DE MATERIALES Y ENSAYOS SENA REGIONAL D.C. Lote C: Laminas, Tubos y Platinas. Lamina HR DE 3/16" x 2x1 Mts</t>
  </si>
  <si>
    <t>ADQUISICIÓN DE MATERIALES DE FORMACIÓN PROFESIONAL DEL CENTRO DE MATERIALES Y ENSAYOS SENA REGIONAL D.C. Lote C: Laminas, Tubos y Platinas. Lamina Cold Roll de 2x1 Mts Cal 18</t>
  </si>
  <si>
    <t>ADQUISICIÓN DE MATERIALES DE FORMACIÓN PROFESIONAL DEL CENTRO DE MATERIALES Y ENSAYOS SENA REGIONAL D.C. Lote C: Laminas, Tubos y Platinas. Lamina Cold Roll de 2x1 Mts Cal 14</t>
  </si>
  <si>
    <t>ADQUISICIÓN DE MATERIALES DE FORMACIÓN PROFESIONAL DEL CENTRO DE MATERIALES Y ENSAYOS SENA REGIONAL D.C. Lote C: Laminas, Tubos y Platinas. Tubo en acero al carbono cedula 40 de 6” de diámetro x 6 mts de longitud</t>
  </si>
  <si>
    <t>ADQUISICIÓN DE MATERIALES DE FORMACIÓN PROFESIONAL DEL CENTRO DE MATERIALES Y ENSAYOS SENA REGIONAL D.C. Lote C: Laminas, Tubos y Platinas. Tubo en acero al carbono cedula 40 de 4” de diámetro x 6 mts de longitud</t>
  </si>
  <si>
    <t>ADQUISICIÓN DE MATERIALES DE FORMACIÓN PROFESIONAL DEL CENTRO DE MATERIALES Y ENSAYOS SENA REGIONAL D.C. Lote C: Laminas, Tubos y Platinas. Platina HR de 3/8” x 4”x6” mts de longitud</t>
  </si>
  <si>
    <t xml:space="preserve">ADQUISICIÓN DE MATERIALES DE FORMACIÓN PROFESIONAL DEL CENTRO DE MATERIALES Y ENSAYOS SENA REGIONAL D.C. Lote  F: Materiales para trabajo en Alturas. Freno anticaidas para cuerdas de 10,5 a 13 mm </t>
  </si>
  <si>
    <t>ADQUISICIÓN DE MATERIALES DE FORMACIÓN PROFESIONAL DEL CENTRO DE MATERIALES Y ENSAYOS SENA REGIONAL D.C. Lote  F: Materiales para trabajo en Alturas. Elemento de amarre Sorber</t>
  </si>
  <si>
    <t>ADQUISICIÓN DE MATERIALES DE FORMACIÓN PROFESIONAL DEL CENTRO DE MATERIALES Y ENSAYOS SENA REGIONAL D.C. Lote  F: Materiales para trabajo en Alturas. Mosqueton de acero</t>
  </si>
  <si>
    <t>ADQUISICIÓN DE MATERIALES DE FORMACIÓN PROFESIONAL DEL CENTRO DE MATERIALES Y ENSAYOS SENA REGIONAL D.C. Lote  F: Materiales para trabajo en Alturas. Arnes Avao Bod Croll Fast</t>
  </si>
  <si>
    <t>ADQUISICIÓN DE MATERIALES DE FORMACIÓN PROFESIONAL DEL CENTRO DE MATERIALES Y ENSAYOS SENA REGIONAL D.C. Lote  F: Materiales para trabajo en Alturas. Bloqueador de leva ranurada</t>
  </si>
  <si>
    <t>ADQUISICIÓN DE MATERIALES DE FORMACIÓN PROFESIONAL DEL CENTRO DE MATERIALES Y ENSAYOS SENA REGIONAL D.C. Lote  F: Materiales para trabajo en Alturas. Polea Rescue de rescate de 36 KN</t>
  </si>
  <si>
    <t>ADQUISICIÓN DE MATERIALES DE FORMACIÓN PROFESIONAL DEL CENTRO DE MATERIALES Y ENSAYOS SENA REGIONAL D.C. Lote  F: Materiales para trabajo en Alturas. Cuerdas Wild estatica color rojo wild r con sistema de anclaje</t>
  </si>
  <si>
    <t>ADQUISICIÓN DE MATERIALES DE FORMACIÓN PROFESIONAL DEL CENTRO DE MATERIALES Y ENSAYOS SENA REGIONAL D.C. Lote  F: Materiales para trabajo en Alturas. Cuerda estatica de 12,7  mm con sistema de anclaje (Ojal) un extremo por cuerda.</t>
  </si>
  <si>
    <t>ADQUISICIÓN DE MATERIALES DE FORMACIÓN PROFESIONAL DEL CENTRO DE MATERIALES Y ENSAYOS SENA REGIONAL D.C. Lote G: Materiales para modeleria industrial. Aceite adelgazante para silicona nc 350</t>
  </si>
  <si>
    <t>ADQUISICIÓN DE MATERIALES DE FORMACIÓN PROFESIONAL DEL CENTRO DE MATERIALES Y ENSAYOS SENA REGIONAL D.C. Lote G: Materiales para modeleria industrial. Acido estearico</t>
  </si>
  <si>
    <t>ADQUISICIÓN DE MATERIALES DE FORMACIÓN PROFESIONAL DEL CENTRO DE MATERIALES Y ENSAYOS SENA REGIONAL D.C. Lote G: Materiales para modeleria industrial. Alcohol isopropilico</t>
  </si>
  <si>
    <t>ADQUISICIÓN DE MATERIALES DE FORMACIÓN PROFESIONAL DEL CENTRO DE MATERIALES Y ENSAYOS SENA REGIONAL D.C. Lote G: Materiales para modeleria industrial. Alcohol polivinilico</t>
  </si>
  <si>
    <t>ADQUISICIÓN DE MATERIALES DE FORMACIÓN PROFESIONAL DEL CENTRO DE MATERIALES Y ENSAYOS SENA REGIONAL D.C. Lote G: Materiales para modeleria industrial. Brochas de 1/2" cerda fina</t>
  </si>
  <si>
    <t>ADQUISICIÓN DE MATERIALES DE FORMACIÓN PROFESIONAL DEL CENTRO DE MATERIALES Y ENSAYOS SENA REGIONAL D.C. Lote G: Materiales para modeleria industrial. Brochas de 1” en nylon</t>
  </si>
  <si>
    <t>ADQUISICIÓN DE MATERIALES DE FORMACIÓN PROFESIONAL DEL CENTRO DE MATERIALES Y ENSAYOS SENA REGIONAL D.C. Lote G: Materiales para modeleria industrial. Brochas de 2” en nylon</t>
  </si>
  <si>
    <t>ADQUISICIÓN DE MATERIALES DE FORMACIÓN PROFESIONAL DEL CENTRO DE MATERIALES Y ENSAYOS SENA REGIONAL D.C. Lote G: Materiales para modeleria industrial. Brochas de 4" en nylon</t>
  </si>
  <si>
    <t>ADQUISICIÓN DE MATERIALES DE FORMACIÓN PROFESIONAL DEL CENTRO DE MATERIALES Y ENSAYOS SENA REGIONAL D.C. Lote G: Materiales para modeleria industrial. Carbonato de calcio</t>
  </si>
  <si>
    <t>ADQUISICIÓN DE MATERIALES DE FORMACIÓN PROFESIONAL DEL CENTRO DE MATERIALES Y ENSAYOS SENA REGIONAL D.C. Lote G: Materiales para modeleria industrial. Catalizador para silicona t 51 o 471</t>
  </si>
  <si>
    <t>ADQUISICIÓN DE MATERIALES DE FORMACIÓN PROFESIONAL DEL CENTRO DE MATERIALES Y ENSAYOS SENA REGIONAL D.C. Lote G: Materiales para modeleria industrial. Cianocrilatos instantaneo (pegantes) Frasco X 20 gramos</t>
  </si>
  <si>
    <t>ADQUISICIÓN DE MATERIALES DE FORMACIÓN PROFESIONAL DEL CENTRO DE MATERIALES Y ENSAYOS SENA REGIONAL D.C. Lote G: Materiales para modeleria industrial. Cinta sinfín uña de gato de 1/2"</t>
  </si>
  <si>
    <t>ADQUISICIÓN DE MATERIALES DE FORMACIÓN PROFESIONAL DEL CENTRO DE MATERIALES Y ENSAYOS SENA REGIONAL D.C. Lote G: Materiales para modeleria industrial. Cloruro de metileno</t>
  </si>
  <si>
    <t>ADQUISICIÓN DE MATERIALES DE FORMACIÓN PROFESIONAL DEL CENTRO DE MATERIALES Y ENSAYOS SENA REGIONAL D.C. Lote G: Materiales para modeleria industrial. Desmoldeante colrepox l - 11 presentacion o,75 kg</t>
  </si>
  <si>
    <t>ADQUISICIÓN DE MATERIALES DE FORMACIÓN PROFESIONAL DEL CENTRO DE MATERIALES Y ENSAYOS SENA REGIONAL D.C. Lote G: Materiales para modeleria industrial. Dioxido de titanio</t>
  </si>
  <si>
    <t xml:space="preserve">41123401
</t>
  </si>
  <si>
    <t>ADQUISICIÓN DE MATERIALES DE FORMACIÓN PROFESIONAL DEL CENTRO DE MATERIALES Y ENSAYOS SENA REGIONAL D.C. Lote G: Materiales para modeleria industrial. Dosificador plastico de copa de 500 ml</t>
  </si>
  <si>
    <t>ADQUISICIÓN DE MATERIALES DE FORMACIÓN PROFESIONAL DEL CENTRO DE MATERIALES Y ENSAYOS SENA REGIONAL D.C. Lote G: Materiales para modeleria industrial. Elastomero silicona  m- rtv 4512 o 471</t>
  </si>
  <si>
    <t>ADQUISICIÓN DE MATERIALES DE FORMACIÓN PROFESIONAL DEL CENTRO DE MATERIALES Y ENSAYOS SENA REGIONAL D.C. Lote G: Materiales para modeleria industrial. Endurecedor colrepox 1956 b</t>
  </si>
  <si>
    <t>ADQUISICIÓN DE MATERIALES DE FORMACIÓN PROFESIONAL DEL CENTRO DE MATERIALES Y ENSAYOS SENA REGIONAL D.C. Lote G: Materiales para modeleria industrial. Endurecedor colrepox 3404 b presentacion 0,1 kg</t>
  </si>
  <si>
    <t>ADQUISICIÓN DE MATERIALES DE FORMACIÓN PROFESIONAL DEL CENTRO DE MATERIALES Y ENSAYOS SENA REGIONAL D.C. Lote G: Materiales para modeleria industrial. Estireno monómero</t>
  </si>
  <si>
    <t>ADQUISICIÓN DE MATERIALES DE FORMACIÓN PROFESIONAL DEL CENTRO DE MATERIALES Y ENSAYOS SENA REGIONAL D.C. Lote G: Materiales para modeleria industrial. Estopa wipe bulto x 50 kilos</t>
  </si>
  <si>
    <t>ADQUISICIÓN DE MATERIALES DE FORMACIÓN PROFESIONAL DEL CENTRO DE MATERIALES Y ENSAYOS SENA REGIONAL D.C. Lote G: Materiales para modeleria industrial. Fibra de carbono. por 140 gramos</t>
  </si>
  <si>
    <t>ADQUISICIÓN DE MATERIALES DE FORMACIÓN PROFESIONAL DEL CENTRO DE MATERIALES Y ENSAYOS SENA REGIONAL D.C. Lote G: Materiales para modeleria industrial. Fibra de vidrio woben. por 140 gramos</t>
  </si>
  <si>
    <t>ADQUISICIÓN DE MATERIALES DE FORMACIÓN PROFESIONAL DEL CENTRO DE MATERIALES Y ENSAYOS SENA REGIONAL D.C. Lote G: Materiales para modeleria industrial. Guantes siliconados, tamaño grande xl sirutex caja 100 uds desechables</t>
  </si>
  <si>
    <t>ADQUISICIÓN DE MATERIALES DE FORMACIÓN PROFESIONAL DEL CENTRO DE MATERIALES Y ENSAYOS SENA REGIONAL D.C. Lote G: Materiales para modeleria industrial. Isocianato 535</t>
  </si>
  <si>
    <t>ADQUISICIÓN DE MATERIALES DE FORMACIÓN PROFESIONAL DEL CENTRO DE MATERIALES Y ENSAYOS SENA REGIONAL D.C. Lote G: Materiales para modeleria industrial. Isocianato ne 150</t>
  </si>
  <si>
    <t>ADQUISICIÓN DE MATERIALES DE FORMACIÓN PROFESIONAL DEL CENTRO DE MATERIALES Y ENSAYOS SENA REGIONAL D.C. Lote G: Materiales para modeleria industrial. Disco para lijadora Rotoorbital de 5" 150/220</t>
  </si>
  <si>
    <t>ADQUISICIÓN DE MATERIALES DE FORMACIÓN PROFESIONAL DEL CENTRO DE MATERIALES Y ENSAYOS SENA REGIONAL D.C. Lote G: Materiales para modeleria industrial. Lija de agua  nro.  80 x 4" de ancho x 25 mts</t>
  </si>
  <si>
    <t>ADQUISICIÓN DE MATERIALES DE FORMACIÓN PROFESIONAL DEL CENTRO DE MATERIALES Y ENSAYOS SENA REGIONAL D.C. Lote G: Materiales para modeleria industrial. Lija de agua  nro. 100</t>
  </si>
  <si>
    <t>ADQUISICIÓN DE MATERIALES DE FORMACIÓN PROFESIONAL DEL CENTRO DE MATERIALES Y ENSAYOS SENA REGIONAL D.C. Lote G: Materiales para modeleria industrial. Lija de agua  nro. 1000</t>
  </si>
  <si>
    <t>ADQUISICIÓN DE MATERIALES DE FORMACIÓN PROFESIONAL DEL CENTRO DE MATERIALES Y ENSAYOS SENA REGIONAL D.C. Lote G: Materiales para modeleria industrial. Lija de agua  nro. 120</t>
  </si>
  <si>
    <t>ADQUISICIÓN DE MATERIALES DE FORMACIÓN PROFESIONAL DEL CENTRO DE MATERIALES Y ENSAYOS SENA REGIONAL D.C. Lote G: Materiales para modeleria industrial. Lija de agua  nro. 220</t>
  </si>
  <si>
    <t>ADQUISICIÓN DE MATERIALES DE FORMACIÓN PROFESIONAL DEL CENTRO DE MATERIALES Y ENSAYOS SENA REGIONAL D.C. Lote G: Materiales para modeleria industrial. Lija de agua  nro. 240</t>
  </si>
  <si>
    <t>ADQUISICIÓN DE MATERIALES DE FORMACIÓN PROFESIONAL DEL CENTRO DE MATERIALES Y ENSAYOS SENA REGIONAL D.C. Lote G: Materiales para modeleria industrial. Lija de agua  nro. 320</t>
  </si>
  <si>
    <t>ADQUISICIÓN DE MATERIALES DE FORMACIÓN PROFESIONAL DEL CENTRO DE MATERIALES Y ENSAYOS SENA REGIONAL D.C. Lote G: Materiales para modeleria industrial. Lija de agua  nro. 360</t>
  </si>
  <si>
    <t>ADQUISICIÓN DE MATERIALES DE FORMACIÓN PROFESIONAL DEL CENTRO DE MATERIALES Y ENSAYOS SENA REGIONAL D.C. Lote G: Materiales para modeleria industrial. Lija de agua  nro. 400</t>
  </si>
  <si>
    <t>ADQUISICIÓN DE MATERIALES DE FORMACIÓN PROFESIONAL DEL CENTRO DE MATERIALES Y ENSAYOS SENA REGIONAL D.C. Lote G: Materiales para modeleria industrial. Lija esmeril no. 36 x 12" x 25 metros</t>
  </si>
  <si>
    <t>ADQUISICIÓN DE MATERIALES DE FORMACIÓN PROFESIONAL DEL CENTRO DE MATERIALES Y ENSAYOS SENA REGIONAL D.C. Lote G: Materiales para modeleria industrial. Limpiador finin</t>
  </si>
  <si>
    <t>ADQUISICIÓN DE MATERIALES DE FORMACIÓN PROFESIONAL DEL CENTRO DE MATERIALES Y ENSAYOS SENA REGIONAL D.C. Lote G: Materiales para modeleria industrial. Madera cedro machode 0,10x0,30x3 metros</t>
  </si>
  <si>
    <t>ADQUISICIÓN DE MATERIALES DE FORMACIÓN PROFESIONAL DEL CENTRO DE MATERIALES Y ENSAYOS SENA REGIONAL D.C. Lote G: Materiales para modeleria industrial. Madera cedro rosado de 0,10x0,30x3 metros</t>
  </si>
  <si>
    <t>ADQUISICIÓN DE MATERIALES DE FORMACIÓN PROFESIONAL DEL CENTRO DE MATERIALES Y ENSAYOS SENA REGIONAL D.C. Lote G: Materiales para modeleria industrial. Masilla gris</t>
  </si>
  <si>
    <t>ADQUISICIÓN DE MATERIALES DE FORMACIÓN PROFESIONAL DEL CENTRO DE MATERIALES Y ENSAYOS SENA REGIONAL D.C. Lote G: Materiales para modeleria industrial. Masilla poliacrilica (hueso duro) con catalizador</t>
  </si>
  <si>
    <t>ADQUISICIÓN DE MATERIALES DE FORMACIÓN PROFESIONAL DEL CENTRO DE MATERIALES Y ENSAYOS SENA REGIONAL D.C. Lote G: Materiales para modeleria industrial. MDF 15 mm.  1.55x 2.44m.</t>
  </si>
  <si>
    <t>ADQUISICIÓN DE MATERIALES DE FORMACIÓN PROFESIONAL DEL CENTRO DE MATERIALES Y ENSAYOS SENA REGIONAL D.C. Lote G: Materiales para modeleria industrial. MDF 18 mm.  1.55x 2.44m.</t>
  </si>
  <si>
    <t>ADQUISICIÓN DE MATERIALES DE FORMACIÓN PROFESIONAL DEL CENTRO DE MATERIALES Y ENSAYOS SENA REGIONAL D.C. Lote G: Materiales para modeleria industrial. MDF 5 mm.    1.55x 2.44m</t>
  </si>
  <si>
    <t>ADQUISICIÓN DE MATERIALES DE FORMACIÓN PROFESIONAL DEL CENTRO DE MATERIALES Y ENSAYOS SENA REGIONAL D.C. Lote G: Materiales para modeleria industrial. MDF 9 mm.  1.55x 2.44m.</t>
  </si>
  <si>
    <t>ADQUISICIÓN DE MATERIALES DE FORMACIÓN PROFESIONAL DEL CENTRO DE MATERIALES Y ENSAYOS SENA REGIONAL D.C. Lote G: Materiales para modeleria industrial. Meck peroxido</t>
  </si>
  <si>
    <t>ADQUISICIÓN DE MATERIALES DE FORMACIÓN PROFESIONAL DEL CENTRO DE MATERIALES Y ENSAYOS SENA REGIONAL D.C. Lote G: Materiales para modeleria industrial. Metil metacrilato</t>
  </si>
  <si>
    <t xml:space="preserve">12141710
</t>
  </si>
  <si>
    <t>ADQUISICIÓN DE MATERIALES DE FORMACIÓN PROFESIONAL DEL CENTRO DE MATERIALES Y ENSAYOS SENA REGIONAL D.C. Lote G: Materiales para modeleria industrial. Octoato de cobalto traslucido</t>
  </si>
  <si>
    <t>ADQUISICIÓN DE MATERIALES DE FORMACIÓN PROFESIONAL DEL CENTRO DE MATERIALES Y ENSAYOS SENA REGIONAL D.C. Lote G: Materiales para modeleria industrial. Pegante para madera carpincol</t>
  </si>
  <si>
    <t>ADQUISICIÓN DE MATERIALES DE FORMACIÓN PROFESIONAL DEL CENTRO DE MATERIALES Y ENSAYOS SENA REGIONAL D.C. Lote G: Materiales para modeleria industrial. Pegante PL-285</t>
  </si>
  <si>
    <t>ADQUISICIÓN DE MATERIALES DE FORMACIÓN PROFESIONAL DEL CENTRO DE MATERIALES Y ENSAYOS SENA REGIONAL D.C. Lote G: Materiales para modeleria industrial. Pigmento para resina poliester por 250 gramos  (amarillo, azul, rojo, negro, blanco) uno por cada color</t>
  </si>
  <si>
    <t>ADQUISICIÓN DE MATERIALES DE FORMACIÓN PROFESIONAL DEL CENTRO DE MATERIALES Y ENSAYOS SENA REGIONAL D.C. Lote G: Materiales para modeleria industrial. Pinceles nro. 10</t>
  </si>
  <si>
    <t>ADQUISICIÓN DE MATERIALES DE FORMACIÓN PROFESIONAL DEL CENTRO DE MATERIALES Y ENSAYOS SENA REGIONAL D.C. Lote G: Materiales para modeleria industrial. Pinceles nro. 12</t>
  </si>
  <si>
    <t>ADQUISICIÓN DE MATERIALES DE FORMACIÓN PROFESIONAL DEL CENTRO DE MATERIALES Y ENSAYOS SENA REGIONAL D.C. Lote G: Materiales para modeleria industrial. Pinceles nro. 15</t>
  </si>
  <si>
    <t>ADQUISICIÓN DE MATERIALES DE FORMACIÓN PROFESIONAL DEL CENTRO DE MATERIALES Y ENSAYOS SENA REGIONAL D.C. Lote G: Materiales para modeleria industrial. Pinceles nro. 2</t>
  </si>
  <si>
    <t>ADQUISICIÓN DE MATERIALES DE FORMACIÓN PROFESIONAL DEL CENTRO DE MATERIALES Y ENSAYOS SENA REGIONAL D.C. Lote G: Materiales para modeleria industrial. Pinceles nro. 7</t>
  </si>
  <si>
    <t>ADQUISICIÓN DE MATERIALES DE FORMACIÓN PROFESIONAL DEL CENTRO DE MATERIALES Y ENSAYOS SENA REGIONAL D.C. Lote G: Materiales para modeleria industrial. Pinceles nro. 9</t>
  </si>
  <si>
    <t>ADQUISICIÓN DE MATERIALES DE FORMACIÓN PROFESIONAL DEL CENTRO DE MATERIALES Y ENSAYOS SENA REGIONAL D.C. Lote G: Materiales para modeleria industrial. Plastilina industrial</t>
  </si>
  <si>
    <t>ADQUISICIÓN DE MATERIALES DE FORMACIÓN PROFESIONAL DEL CENTRO DE MATERIALES Y ENSAYOS SENA REGIONAL D.C. Lote G: Materiales para modeleria industrial. Acrilico transparente de 4 mm espesor de 1,20 x 1,50 mts</t>
  </si>
  <si>
    <t>ADQUISICIÓN DE MATERIALES DE FORMACIÓN PROFESIONAL DEL CENTRO DE MATERIALES Y ENSAYOS SENA REGIONAL D.C. Lote G: Materiales para modeleria industrial. Poliuretano ( poliol) 535</t>
  </si>
  <si>
    <t>ADQUISICIÓN DE MATERIALES DE FORMACIÓN PROFESIONAL DEL CENTRO DE MATERIALES Y ENSAYOS SENA REGIONAL D.C. Lote G: Materiales para modeleria industrial. Poliuretano (poliol) nf 695, color amarillo</t>
  </si>
  <si>
    <t>ADQUISICIÓN DE MATERIALES DE FORMACIÓN PROFESIONAL DEL CENTRO DE MATERIALES Y ENSAYOS SENA REGIONAL D.C. Lote G: Materiales para modeleria industrial. Poliuretano (poliol) nf 695, color azul</t>
  </si>
  <si>
    <t>ADQUISICIÓN DE MATERIALES DE FORMACIÓN PROFESIONAL DEL CENTRO DE MATERIALES Y ENSAYOS SENA REGIONAL D.C. Lote G: Materiales para modeleria industrial. Poliuretano (poliol) nf 695, color negro</t>
  </si>
  <si>
    <t xml:space="preserve">ADQUISICIÓN DE MATERIALES DE FORMACIÓN PROFESIONAL DEL CENTRO DE MATERIALES Y ENSAYOS SENA REGIONAL D.C. Lote G: Materiales para modeleria industrial. Poliuretano (poliol) nf 695, color piel </t>
  </si>
  <si>
    <t>ADQUISICIÓN DE MATERIALES DE FORMACIÓN PROFESIONAL DEL CENTRO DE MATERIALES Y ENSAYOS SENA REGIONAL D.C. Lote G: Materiales para modeleria industrial. Poliuretano (poliol) nf 695, color rojo</t>
  </si>
  <si>
    <t>ADQUISICIÓN DE MATERIALES DE FORMACIÓN PROFESIONAL DEL CENTRO DE MATERIALES Y ENSAYOS SENA REGIONAL D.C. Lote G: Materiales para modeleria industrial. Resina colrepox  1404 a  (araldit)</t>
  </si>
  <si>
    <t>ADQUISICIÓN DE MATERIALES DE FORMACIÓN PROFESIONAL DEL CENTRO DE MATERIALES Y ENSAYOS SENA REGIONAL D.C. Lote G: Materiales para modeleria industrial. Resina colrepox  1410 a  (araldit) presentacion 0,72 kg</t>
  </si>
  <si>
    <t>ADQUISICIÓN DE MATERIALES DE FORMACIÓN PROFESIONAL DEL CENTRO DE MATERIALES Y ENSAYOS SENA REGIONAL D.C. Lote G: Materiales para modeleria industrial. Resina colrepox 6090 a (araldit)</t>
  </si>
  <si>
    <t>ADQUISICIÓN DE MATERIALES DE FORMACIÓN PROFESIONAL DEL CENTRO DE MATERIALES Y ENSAYOS SENA REGIONAL D.C. Lote G: Materiales para modeleria industrial. Resina cristal (para encapsulados)</t>
  </si>
  <si>
    <t>ADQUISICIÓN DE MATERIALES DE FORMACIÓN PROFESIONAL DEL CENTRO DE MATERIALES Y ENSAYOS SENA REGIONAL D.C. Lote G: Materiales para modeleria industrial. Resina de poliester grado  821 o 872</t>
  </si>
  <si>
    <t>ADQUISICIÓN DE MATERIALES DE FORMACIÓN PROFESIONAL DEL CENTRO DE MATERIALES Y ENSAYOS SENA REGIONAL D.C. Lote G: Materiales para modeleria industrial. Rodillos para laminacion de 2"</t>
  </si>
  <si>
    <t>ADQUISICIÓN DE MATERIALES DE FORMACIÓN PROFESIONAL DEL CENTRO DE MATERIALES Y ENSAYOS SENA REGIONAL D.C. Lote G: Materiales para modeleria industrial. Rodillos para laminacion de 4"</t>
  </si>
  <si>
    <t>ADQUISICIÓN DE MATERIALES DE FORMACIÓN PROFESIONAL DEL CENTRO DE MATERIALES Y ENSAYOS SENA REGIONAL D.C. Lote G: Materiales para modeleria industrial. Sellador lijable para madera</t>
  </si>
  <si>
    <t>ADQUISICIÓN DE MATERIALES DE FORMACIÓN PROFESIONAL DEL CENTRO DE MATERIALES Y ENSAYOS SENA REGIONAL D.C. Lote G: Materiales para modeleria industrial. Talco industrial</t>
  </si>
  <si>
    <t>ADQUISICIÓN DE MATERIALES DE FORMACIÓN PROFESIONAL DEL CENTRO DE MATERIALES Y ENSAYOS SENA REGIONAL D.C. Lote G: Materiales para modeleria industrial. Thinner industrial extrafino</t>
  </si>
  <si>
    <t>ADQUISICIÓN DE MATERIALES DE FORMACIÓN PROFESIONAL DEL CENTRO DE MATERIALES Y ENSAYOS SENA REGIONAL D.C. Lote G: Materiales para modeleria industrial. Triplex 12 mm.</t>
  </si>
  <si>
    <t>ADQUISICIÓN DE MATERIALES DE FORMACIÓN PROFESIONAL DEL CENTRO DE MATERIALES Y ENSAYOS SENA REGIONAL D.C. Lote G: Materiales para modeleria industrial. Triplex 15 mm.</t>
  </si>
  <si>
    <t>ADQUISICIÓN DE MATERIALES DE FORMACIÓN PROFESIONAL DEL CENTRO DE MATERIALES Y ENSAYOS SENA REGIONAL D.C. Lote G: Materiales para modeleria industrial. Triplex 18 mm.</t>
  </si>
  <si>
    <t>ADQUISICIÓN DE MATERIALES DE FORMACIÓN PROFESIONAL DEL CENTRO DE MATERIALES Y ENSAYOS SENA REGIONAL D.C. Lote G: Materiales para modeleria industrial. Triplex 9 mm.</t>
  </si>
  <si>
    <t>ADQUISICIÓN DE MATERIALES DE FORMACIÓN PROFESIONAL DEL CENTRO DE MATERIALES Y ENSAYOS SENA REGIONAL D.C. Lotes B Gases. Acetileno Industrial</t>
  </si>
  <si>
    <t>ADQUISICIÓN DE MATERIALES DE FORMACIÓN PROFESIONAL DEL CENTRO DE MATERIALES Y ENSAYOS SENA REGIONAL D.C. Lotes B Gases. Gas para Corte- Propano (Cil. de 18 Kg)</t>
  </si>
  <si>
    <t>ADQUISICIÓN DE MATERIALES DE FORMACIÓN PROFESIONAL DEL CENTRO DE MATERIALES Y ENSAYOS SENA REGIONAL D.C. Lotes B Gases. Mezcla de 75 % Argon y 25% CO2</t>
  </si>
  <si>
    <t>ADQUISICIÓN DE MATERIALES DE FORMACIÓN PROFESIONAL DEL CENTRO DE MATERIALES Y ENSAYOS SENA REGIONAL D.C. Lotes B Gases. Argon de alta pureza</t>
  </si>
  <si>
    <t>ADQUISICIÓN DE MATERIALES DE FORMACIÓN PROFESIONAL DEL CENTRO DE MATERIALES Y ENSAYOS SENA REGIONAL D.C. Lotes B Gases. Argon Industrial grado soldadura</t>
  </si>
  <si>
    <t>ADQUISICIÓN DE MATERIALES DE FORMACIÓN PROFESIONAL DEL CENTRO DE MATERIALES Y ENSAYOS SENA REGIONAL D.C. Lotes B Gases. Dioxido de Carbono</t>
  </si>
  <si>
    <t>ADQUISICIÓN DE MATERIALES DE FORMACIÓN PROFESIONAL DEL CENTRO DE MATERIALES Y ENSAYOS SENA REGIONAL D.C. Lotes B Gases. Oxigeno Industrial</t>
  </si>
  <si>
    <t>ADQUISICIÓN DE MATERIALES DE FORMACIÓN PROFESIONAL DEL CENTRO DE MATERIALES Y ENSAYOS SENA REGIONAL D.C. Lote A: Elementos consumibles soldadura para equipo de Corte por Plasma y Ranurado. Distribuidor de Gas Ref; 80 A , 8-7501</t>
  </si>
  <si>
    <t>ADQUISICIÓN DE MATERIALES DE FORMACIÓN PROFESIONAL DEL CENTRO DE MATERIALES Y ENSAYOS SENA REGIONAL D.C. Lote A: Elementos consumibles soldadura para equipo de Corte por Plasma y Ranurado. Distribuidor de Gas Ranurado y Corte Ref; 8-7508</t>
  </si>
  <si>
    <t>ADQUISICIÓN DE MATERIALES DE FORMACIÓN PROFESIONAL DEL CENTRO DE MATERIALES Y ENSAYOS SENA REGIONAL D.C. Lote A: Elementos consumibles soldadura para equipo de Corte por Plasma y Ranurado. Boquilla de corte de 80 Amperios Ref; 9-7728</t>
  </si>
  <si>
    <t>ADQUISICIÓN DE MATERIALES DE FORMACIÓN PROFESIONAL DEL CENTRO DE MATERIALES Y ENSAYOS SENA REGIONAL D.C. Lote A: Elementos consumibles soldadura para equipo de Corte por Plasma y Ranurado. Boquilla para ranurado Ref; 8-7506</t>
  </si>
  <si>
    <t>ADQUISICIÓN DE MATERIALES DE FORMACIÓN PROFESIONAL DEL CENTRO DE MATERIALES Y ENSAYOS SENA REGIONAL D.C. Lote A: Elementos consumibles soldadura para equipo de Corte por Plasma y Ranurado. Copa de protección Ref; 8-7500</t>
  </si>
  <si>
    <t>ADQUISICIÓN DE MATERIALES DE FORMACIÓN PROFESIONAL DEL CENTRO DE MATERIALES Y ENSAYOS SENA REGIONAL D.C. Lote A: Elementos consumibles soldadura para equipo de Corte por Plasma y Ranurado. Electrodo Ref.9-8407</t>
  </si>
  <si>
    <t>ADQUISICIÓN DE MATERIALES DE FORMACIÓN PROFESIONAL DEL CENTRO DE MATERIALES Y ENSAYOS SENA REGIONAL D.C. Lote A: Elementos consumibles soldadura para equipo de Corte por Plasma y Ranurado. Electrodo Maximun Life Ref: 9-8215</t>
  </si>
  <si>
    <t>ADQUISICIÓN DE MATERIALES DE FORMACIÓN PROFESIONAL DEL CENTRO DE MATERIALES Y ENSAYOS SENA REGIONAL D.C. Lote A: Elementos consumibles soldadura para equipo de Corte por Plasma y Ranurado. Star Cartridge Ref: 9-8213</t>
  </si>
  <si>
    <t>ADQUISICIÓN DE MATERIALES DE FORMACIÓN PROFESIONAL DEL CENTRO DE MATERIALES Y ENSAYOS SENA REGIONAL D.C. Lote A: Elementos consumibles soldadura para equipo de Corte por Plasma y Ranurado. Boquilla de corte de 80 Amperios Ref; 9-8211</t>
  </si>
  <si>
    <t>ADQUISICIÓN DE MATERIALES DE FORMACIÓN PROFESIONAL DEL CENTRO DE MATERIALES Y ENSAYOS SENA REGIONAL D.C. Lote A: Elementos consumibles soldadura para equipo de Corte por Plasma y Ranurado. Boquilla para ranurado Ref; 9-8227</t>
  </si>
  <si>
    <t>ADQUISICIÓN DE MATERIALES DE FORMACIÓN PROFESIONAL DEL CENTRO DE MATERIALES Y ENSAYOS SENA REGIONAL D.C. Lote A: Elementos consumibles soldadura para equipo de Corte por Plasma y Ranurado. Copa de protección Ref; 9-8218</t>
  </si>
  <si>
    <t>ADQUISICIÓN DE MATERIALES DE FORMACIÓN PROFESIONAL DEL CENTRO DE MATERIALES Y ENSAYOS SENA REGIONAL D.C. Lote A: Elementos consumibles soldadura para Pistola mig TWECO acople lincoln 400 amp. Pistola.</t>
  </si>
  <si>
    <t xml:space="preserve">ADQUISICIÓN DE MATERIALES DE FORMACIÓN PROFESIONAL DEL CENTRO DE MATERIALES Y ENSAYOS SENA REGIONAL D.C. Lote A: Elementos consumibles soldadura para Pistola mig TWECO acople lincoln 400 amp. Puntas de Contacto TWECO spray  Trabajo Pesado 0.035” </t>
  </si>
  <si>
    <t xml:space="preserve">ADQUISICIÓN DE MATERIALES DE FORMACIÓN PROFESIONAL DEL CENTRO DE MATERIALES Y ENSAYOS SENA REGIONAL D.C. Lote A: Elementos consumibles soldadura para Pistola mig TWECO acople lincoln 400 amp. Puntas de Contacto TWECO spray Trabajo Pesado 0.045” </t>
  </si>
  <si>
    <t xml:space="preserve">ADQUISICIÓN DE MATERIALES DE FORMACIÓN PROFESIONAL DEL CENTRO DE MATERIALES Y ENSAYOS SENA REGIONAL D.C. Lote A: Elementos consumibles soldadura para Pistola mig TWECO acople lincoln 400 amp. Difusor de gas Pistola TWECO spray MIG 400 </t>
  </si>
  <si>
    <t xml:space="preserve">ADQUISICIÓN DE MATERIALES DE FORMACIÓN PROFESIONAL DEL CENTRO DE MATERIALES Y ENSAYOS SENA REGIONAL D.C. Lote A: Elementos consumibles soldadura para Pistola mig TWECO acople lincoln 400 amp. Tobera  TWECO spray para Pistola 400 </t>
  </si>
  <si>
    <t>ADQUISICIÓN DE MATERIALES DE FORMACIÓN PROFESIONAL DEL CENTRO DE MATERIALES Y ENSAYOS SENA REGIONAL D.C. Lote A: Elementos consumibles soldadura para pistola GUN MASTER 400- EQUIPOS ESAB. Tobera  TWECO spray de 400 amperios.</t>
  </si>
  <si>
    <t>ADQUISICIÓN DE MATERIALES DE FORMACIÓN PROFESIONAL DEL CENTRO DE MATERIALES Y ENSAYOS SENA REGIONAL D.C. Lote A: Elementos consumibles soldadura para pistola GUN MASTER 400- EQUIPOS ESAB. Tobera TWECO spray CONICA  de 400 amperios</t>
  </si>
  <si>
    <t>ADQUISICIÓN DE MATERIALES DE FORMACIÓN PROFESIONAL DEL CENTRO DE MATERIALES Y ENSAYOS SENA REGIONAL D.C. Lote A: Elementos consumibles soldadura para pistola GUN MASTER 400- EQUIPOS ESAB. Contact-tip de 0.035”  TWECO spray de 400 amperios</t>
  </si>
  <si>
    <t>ADQUISICIÓN DE MATERIALES DE FORMACIÓN PROFESIONAL DEL CENTRO DE MATERIALES Y ENSAYOS SENA REGIONAL D.C. Lote A: Elementos consumibles soldadura para Pistola INNERSHIELD K115 LINCOLN 450 amp al 60%. Contact tip de 0.068 pistola INNERSHIELD K115 LINCOLN</t>
  </si>
  <si>
    <t>ADQUISICIÓN DE MATERIALES DE FORMACIÓN PROFESIONAL DEL CENTRO DE MATERIALES Y ENSAYOS SENA REGIONAL D.C. Lote A: Elementos consumibles soldadura para Pistola INNERSHIELD K115 LINCOLN 450 amp al 60%. Tubo cuello 82º-P/N</t>
  </si>
  <si>
    <t>ADQUISICIÓN DE MATERIALES DE FORMACIÓN PROFESIONAL DEL CENTRO DE MATERIALES Y ENSAYOS SENA REGIONAL D.C. Lote A: Elementos consumibles soldadura para Pistola INNERSHIELD K115 LINCOLN 450 amp al 60%. Pistola.</t>
  </si>
  <si>
    <t>ADQUISICIÓN DE MATERIALES DE FORMACIÓN PROFESIONAL DEL CENTRO DE MATERIALES Y ENSAYOS SENA REGIONAL D.C. Lote A: Elementos consumibles soldadura para Pistolas TIG – HELIARC HW-17-18-26 DE 300 AMPERIOS. Pistola TIG-W-17-18 de 300 amperios refrigerada por agua</t>
  </si>
  <si>
    <t>ADQUISICIÓN DE MATERIALES DE FORMACIÓN PROFESIONAL DEL CENTRO DE MATERIALES Y ENSAYOS SENA REGIONAL D.C. Lote A: Elementos consumibles soldadura para Pistolas TIG – HELIARC HW-17-18-26 DE 300 AMPERIOS. Pistola TIG de 200 – 250 amperios cuello flexible refrigerada por aire</t>
  </si>
  <si>
    <t>ADQUISICIÓN DE MATERIALES DE FORMACIÓN PROFESIONAL DEL CENTRO DE MATERIALES Y ENSAYOS SENA REGIONAL D.C. Lote A: Elementos consumibles soldadura para Pistolas TIG – HELIARC HW-17-18-26 DE 300 AMPERIOS. Copa cerámica Nº 4 para HW 18</t>
  </si>
  <si>
    <t>ADQUISICIÓN DE MATERIALES DE FORMACIÓN PROFESIONAL DEL CENTRO DE MATERIALES Y ENSAYOS SENA REGIONAL D.C. Lote A: Elementos consumibles soldadura para Pistolas TIG – HELIARC HW-17-18-26 DE 300 AMPERIOS. Copa cerámica Nº 6 para HW 18</t>
  </si>
  <si>
    <t>ADQUISICIÓN DE MATERIALES DE FORMACIÓN PROFESIONAL DEL CENTRO DE MATERIALES Y ENSAYOS SENA REGIONAL D.C. Lote A: Elementos consumibles soldadura para Pistolas TIG – HELIARC HW-17-18-26 DE 300 AMPERIOS. Copa cerámica Nº 7 para HW 18</t>
  </si>
  <si>
    <t>ADQUISICIÓN DE MATERIALES DE FORMACIÓN PROFESIONAL DEL CENTRO DE MATERIALES Y ENSAYOS SENA REGIONAL D.C. Lote A: Elementos consumibles soldadura para Pistolas TIG – HELIARC HW-17-18-26 DE 300 AMPERIOS. Fija tungsteno de 1/16” para HW 18</t>
  </si>
  <si>
    <t>ADQUISICIÓN DE MATERIALES DE FORMACIÓN PROFESIONAL DEL CENTRO DE MATERIALES Y ENSAYOS SENA REGIONAL D.C. Lote A: Elementos consumibles soldadura para Pistolas TIG – HELIARC HW-17-18-26 DE 300 AMPERIOS. Fija tungsteno de 3/32” para HW 18</t>
  </si>
  <si>
    <t>ADQUISICIÓN DE MATERIALES DE FORMACIÓN PROFESIONAL DEL CENTRO DE MATERIALES Y ENSAYOS SENA REGIONAL D.C. Lote A: Elementos consumibles soldadura para Pistolas TIG – HELIARC HW-17-18-26 DE 300 AMPERIOS. Porta-boquilla TIG de 1/16” para HW 18</t>
  </si>
  <si>
    <t>ADQUISICIÓN DE MATERIALES DE FORMACIÓN PROFESIONAL DEL CENTRO DE MATERIALES Y ENSAYOS SENA REGIONAL D.C. Lote A: Elementos consumibles soldadura para Pistolas TIG – HELIARC HW-17-18-26 DE 300 AMPERIOS. Porta-boquilla TIG de 3/32” para HW 18</t>
  </si>
  <si>
    <t>ADQUISICIÓN DE MATERIALES DE FORMACIÓN PROFESIONAL DEL CENTRO DE MATERIALES Y ENSAYOS SENA REGIONAL D.C. Lote A: Elementos consumibles soldadura. TUNGSTENO ROJO AWS EWTH-2 DE 3/32”</t>
  </si>
  <si>
    <t>ADQUISICIÓN DE MATERIALES DE FORMACIÓN PROFESIONAL DEL CENTRO DE MATERIALES Y ENSAYOS SENA REGIONAL D.C. Lote A: Elementos consumibles soldadura. BOQUILLA DE OXICORTE Nº 1-1-101 VICTOR</t>
  </si>
  <si>
    <t>ADQUISICIÓN DE MATERIALES DE FORMACIÓN PROFESIONAL DEL CENTRO DE MATERIALES Y ENSAYOS SENA REGIONAL D.C. Lote A: Elementos consumibles soldadura. HOJAS DE SEGUETA DE 18 DIENTES ALTA CALIDAD</t>
  </si>
  <si>
    <t>ADQUISICIÓN DE MATERIALES DE FORMACIÓN PROFESIONAL DEL CENTRO DE MATERIALES Y ENSAYOS SENA REGIONAL D.C. Lote A: Elementos consumibles soldadura. HOJAS DE SEGUETA DE 24 DIENTES ALTA CALIDAD</t>
  </si>
  <si>
    <t>ADQUISICIÓN DE MATERIALES DE FORMACIÓN PROFESIONAL DEL CENTRO DE MATERIALES Y ENSAYOS SENA REGIONAL D.C. Lote A: Elementos consumibles soldadura. DISCO DE PULIDORA DE 7"X1/4X7/8 MARCA RECONOCIDA</t>
  </si>
  <si>
    <t>ADQUISICIÓN DE MATERIALES DE FORMACIÓN PROFESIONAL DEL CENTRO DE MATERIALES Y ENSAYOS SENA REGIONAL D.C. Lote A: Elementos consumibles soldadura. DISCO DE PULIDORA DE 7"X1/8X7/8 MARCA RECONOCIDA</t>
  </si>
  <si>
    <t>ADQUISICIÓN DE MATERIALES DE FORMACIÓN PROFESIONAL DEL CENTRO DE MATERIALES Y ENSAYOS SENA REGIONAL D.C. Lote A: Elementos consumibles soldadura. DISCO DE PULIDORA DE 41/2"X1/4X7/8 MARCA RECONOCIDA</t>
  </si>
  <si>
    <t>ADQUISICIÓN DE MATERIALES DE FORMACIÓN PROFESIONAL DEL CENTRO DE MATERIALES Y ENSAYOS SENA REGIONAL D.C. Lote A: Elementos consumibles soldadura. DISCO DE PULIDORA DE 41/2"X1/8X7/8 MARCA RECONOCIDA</t>
  </si>
  <si>
    <t>ADQUISICIÓN DE MATERIALES DE FORMACIÓN PROFESIONAL DEL CENTRO DE MATERIALES Y ENSAYOS SENA REGIONAL D.C. VIDRIOS NEGROS ACTINICOS N 11 PARA CARETA DE Lote A: Elementos consumibles soldadura. SOLDADURA</t>
  </si>
  <si>
    <t>ADQUISICIÓN DE MATERIALES DE FORMACIÓN PROFESIONAL DEL CENTRO DE MATERIALES Y ENSAYOS SENA REGIONAL D.C. Lote A: Elementos consumibles soldadura. VIDRIOS TRASPARENTES PARA CARETA DE SOLDADURA</t>
  </si>
  <si>
    <t>ADQUISICIÓN DE MATERIALES DE FORMACIÓN PROFESIONAL DEL CENTRO DE MATERIALES Y ENSAYOS SENA REGIONAL D.C. Lote A: Elementos consumibles soldadura. CARETAS PARA SOLDADURA DE ALTA CALIDAD</t>
  </si>
  <si>
    <t>ADQUISICIÓN DE MATERIALES DE FORMACIÓN PROFESIONAL DEL CENTRO DE MATERIALES Y ENSAYOS SENA REGIONAL D.C. Lote A: Elementos consumibles soldadura. CABEZALES PARA CARETAS DE SOLDADURA ELECTRICA</t>
  </si>
  <si>
    <t>ADQUISICIÓN DE MATERIALES DE FORMACIÓN PROFESIONAL DEL CENTRO DE MATERIALES Y ENSAYOS SENA REGIONAL D.C. Lote A: Elementos consumibles soldadura. BOQUILLAS DE OXICOMBUSTIBLE #1 VICTOR</t>
  </si>
  <si>
    <t>ADQUISICIÓN DE MATERIALES DE FORMACIÓN PROFESIONAL DEL CENTRO DE MATERIALES Y ENSAYOS SENA REGIONAL D.C. Lote A: Elementos consumibles soldadura. Oxicortadores integral VICTOR</t>
  </si>
  <si>
    <t>ADQUISICIÓN DE MATERIALES DE FORMACIÓN PROFESIONAL DEL CENTRO DE MATERIALES Y ENSAYOS SENA REGIONAL D.C. Lote A: Elementos consumibles soldadura. Porta electrodos de 300 amperios  JAKSON</t>
  </si>
  <si>
    <t>ADQUISICIÓN DE MATERIALES DE FORMACIÓN PROFESIONAL DEL CENTRO DE MATERIALES Y ENSAYOS SENA REGIONAL D.C. Lote A: Elementos consumibles soldadura. Gel antiespater para mig</t>
  </si>
  <si>
    <t>ADQUISICIÓN DE MATERIALES DE FORMACIÓN PROFESIONAL DEL CENTRO DE MATERIALES Y ENSAYOS SENA REGIONAL D.C. Lote A: Elementos consumibles soldadura. Piedras de esmerilar RTI: 300x50x38.1 mm A 36 R5 V4A OP 92879 de 2069 RPM</t>
  </si>
  <si>
    <t>ADQUISICIÓN DE MATERIALES DE FORMACIÓN PROFESIONAL DEL CENTRO DE MATERIALES Y ENSAYOS SENA REGIONAL D.C. Lote A: Elementos consumibles soldadura. Cepillo en acero grata</t>
  </si>
  <si>
    <t>ADQUISICIÓN DE MATERIALES DE FORMACIÓN PROFESIONAL DEL CENTRO DE MATERIALES Y ENSAYOS SENA REGIONAL D.C. Lote A: Elementos consumibles soldadura. Cepillo con cerdas en acero inoxidable</t>
  </si>
  <si>
    <t>ADQUISICIÓN DE MATERIALES DE FORMACIÓN PROFESIONAL DEL CENTRO DE MATERIALES Y ENSAYOS SENA REGIONAL D.C. Lote A: Elementos consumibles soldadura. Grata entorchada weller 0-9000 ref STB756   7" x 3/16 x5/8</t>
  </si>
  <si>
    <t>ADQUISICIÓN DE MATERIALES DE FORMACIÓN PROFESIONAL DEL CENTRO DE MATERIALES Y ENSAYOS SENA REGIONAL D.C. Lote A: Elementos consumibles soldadura. Marcador metal</t>
  </si>
  <si>
    <t>ADQUISICIÓN DE MATERIALES DE FORMACIÓN PROFESIONAL DEL CENTRO DE MATERIALES Y ENSAYOS SENA REGIONAL D.C. Lote A: Elementos consumibles soldadura. Peto en carnaza 60 x 90</t>
  </si>
  <si>
    <t>ADQUISICIÓN DE MATERIALES DE FORMACIÓN PROFESIONAL DEL CENTRO DE MATERIALES Y ENSAYOS SENA REGIONAL D.C. Lote A: Elementos consumibles soldadura. Mangas en vaqueta+</t>
  </si>
  <si>
    <t>ADQUISICIÓN DE MATERIALES DE FORMACIÓN PROFESIONAL DEL CENTRO DE MATERIALES Y ENSAYOS SENA REGIONAL D.C. Lote A: Elementos consumibles soldadura. Alcohol Industrial</t>
  </si>
  <si>
    <t>ADQUISICIÓN DE MATERIALES DE FORMACIÓN PROFESIONAL DEL CENTRO DE MATERIALES Y ENSAYOS SENA REGIONAL D.C. Lote A: Elementos consumibles soldadura. Monogafas vidrio actinio No. 5</t>
  </si>
  <si>
    <t>ADQUISICIÓN DE MATERIALES DE FORMACIÓN PROFESIONAL DEL CENTRO DE MATERIALES Y ENSAYOS SENA REGIONAL D.C. Lote A: Elementos consumibles soldadura. Protector auditivo en espuma</t>
  </si>
  <si>
    <t>ADQUISICIÓN DE MATERIALES DE FORMACIÓN PROFESIONAL DEL CENTRO DE MATERIALES Y ENSAYOS SENA REGIONAL D.C. Lote A: Elementos consumibles soldadura. CINTA CINFIN METALICA DE 350mm de diente cruzado de 11/2 cromo molibdeno</t>
  </si>
  <si>
    <t>ADQUISICIÓN DE MATERIALES DE FORMACIÓN PROFESIONAL DEL CENTRO DE MATERIALES Y ENSAYOS SENA REGIONAL D.C. Lote A: Elementos consumibles soldadura para TRANSPULS SINERGYC 3200. MANDRIL 1,6</t>
  </si>
  <si>
    <t>ADQUISICIÓN DE MATERIALES DE FORMACIÓN PROFESIONAL DEL CENTRO DE MATERIALES Y ENSAYOS SENA REGIONAL D.C. Lote A: Elementos consumibles soldadura para TRANSPULS SINERGYC 3200. MANDRIL 2,4</t>
  </si>
  <si>
    <t>ADQUISICIÓN DE MATERIALES DE FORMACIÓN PROFESIONAL DEL CENTRO DE MATERIALES Y ENSAYOS SENA REGIONAL D.C. Lote A: Elementos consumibles soldadura para TRANSPULS SINERGYC 3200. MANDRIL 3,2</t>
  </si>
  <si>
    <t>ADQUISICIÓN DE MATERIALES DE FORMACIÓN PROFESIONAL DEL CENTRO DE MATERIALES Y ENSAYOS SENA REGIONAL D.C. Lote A: Elementos consumibles soldadura para TRANSPULS SINERGYC 3200. PORTAMANDRIL 1,6</t>
  </si>
  <si>
    <t>ADQUISICIÓN DE MATERIALES DE FORMACIÓN PROFESIONAL DEL CENTRO DE MATERIALES Y ENSAYOS SENA REGIONAL D.C. Lote A: Elementos consumibles soldadura para TRANSPULS SINERGYC 3200. PORTAMANDRIL 2,4</t>
  </si>
  <si>
    <t>ADQUISICIÓN DE MATERIALES DE FORMACIÓN PROFESIONAL DEL CENTRO DE MATERIALES Y ENSAYOS SENA REGIONAL D.C. Lote A: Elementos consumibles soldadura para TRANSPULS SINERGYC 3200. PORTAMANDRIL 3,2</t>
  </si>
  <si>
    <t>ADQUISICIÓN DE MATERIALES DE FORMACIÓN PROFESIONAL DEL CENTRO DE MATERIALES Y ENSAYOS SENA REGIONAL D.C. Lote A: Elementos consumibles soldadura para TRANSPULS SINERGYC 3200. BOQUILLA CERAMICA 8,0</t>
  </si>
  <si>
    <t>ADQUISICIÓN DE MATERIALES DE FORMACIÓN PROFESIONAL DEL CENTRO DE MATERIALES Y ENSAYOS SENA REGIONAL D.C. Lote A: Elementos consumibles soldadura para TRANSPULS SINERGYC 3200. BOQUILLA CERAMICA 9,5</t>
  </si>
  <si>
    <t>ADQUISICIÓN DE MATERIALES DE FORMACIÓN PROFESIONAL DEL CENTRO DE MATERIALES Y ENSAYOS SENA REGIONAL D.C. Lote A: Elementos consumibles soldadura para TRANSPULS SINERGYC 3200. BOQUILLA CERAMICA 11</t>
  </si>
  <si>
    <t>ADQUISICIÓN DE MATERIALES DE FORMACIÓN PROFESIONAL DEL CENTRO DE MATERIALES Y ENSAYOS SENA REGIONAL D.C. Lote A: Elementos consumibles soldadura para TRANSPULS SINERGYC 3200. BOQUILLA PLASTICA GUIA 1,0</t>
  </si>
  <si>
    <t>ADQUISICIÓN DE MATERIALES DE FORMACIÓN PROFESIONAL DEL CENTRO DE MATERIALES Y ENSAYOS SENA REGIONAL D.C. Lote A: Elementos consumibles soldadura para TRANSPULS SINERGYC 3200. BOQUILLA PLASTICA GUIA 1,2</t>
  </si>
  <si>
    <t>ADQUISICIÓN DE MATERIALES DE FORMACIÓN PROFESIONAL DEL CENTRO DE MATERIALES Y ENSAYOS SENA REGIONAL D.C. Lote A: Elementos consumibles soldadura para TRANSPULS SINERGYC 3200. GUIA ESPIRAL BRONCE PARA CMT</t>
  </si>
  <si>
    <t>ADQUISICIÓN DE MATERIALES DE FORMACIÓN PROFESIONAL DEL CENTRO DE MATERIALES Y ENSAYOS SENA REGIONAL D.C. Lote A: Elementos consumibles soldadura para TRANSPULS SINERGYC 3200. GUIA DE ACERO 4 Mts.</t>
  </si>
  <si>
    <t>ADQUISICIÓN DE MATERIALES DE FORMACIÓN PROFESIONAL DEL CENTRO DE MATERIALES Y ENSAYOS SENA REGIONAL D.C. Lote A: Elementos consumibles soldadura para TRANSPULS SINERGYC 3200. PUNTA DE CONTACTO 0.035" - 0.9 mm</t>
  </si>
  <si>
    <t>ADQUISICIÓN DE MATERIALES DE FORMACIÓN PROFESIONAL DEL CENTRO DE MATERIALES Y ENSAYOS SENA REGIONAL D.C. Lote A: Elementos consumibles soldadura para TRANSPULS SINERGYC 3200. PUNTA DE CONTACTO 0.045"-1.2mm</t>
  </si>
  <si>
    <t>ADQUISICIÓN DE MATERIALES DE FORMACIÓN PROFESIONAL DEL CENTRO DE MATERIALES Y ENSAYOS SENA REGIONAL D.C. Lote A: Elementos consumibles soldadura para MAGIC WAVE 300 CONFORT. TUNGSTENO WC20 1,6</t>
  </si>
  <si>
    <t>ADQUISICIÓN DE MATERIALES DE FORMACIÓN PROFESIONAL DEL CENTRO DE MATERIALES Y ENSAYOS SENA REGIONAL D.C. Lote A: Elementos consumibles soldadura para MAGIC WAVE 300 CONFORT. TUNGSTENO WC20 2,4</t>
  </si>
  <si>
    <t>ADQUISICIÓN DE MATERIALES DE FORMACIÓN PROFESIONAL DEL CENTRO DE MATERIALES Y ENSAYOS SENA REGIONAL D.C. Lote A: Elementos consumibles soldadura para MAGIC WAVE 300 CONFORT. TUNGSTENO WC20 3,2</t>
  </si>
  <si>
    <t>ADQUISICIÓN DE MATERIALES DE FORMACIÓN PROFESIONAL DEL CENTRO DE MATERIALES Y ENSAYOS SENA REGIONAL D.C. Lote A: Elementos consumibles soldadura para MAGIC WAVE 300 CONFORT. GAS FLOW CONTROLLER</t>
  </si>
  <si>
    <t>ADQUISICIÓN DE MATERIALES DE FORMACIÓN PROFESIONAL DEL CENTRO DE MATERIALES Y ENSAYOS SENA REGIONAL D.C. Lote A: Elementos consumibles soldadura para MAGIC WAVE 300 CONFORT. MANDRIL 1,6</t>
  </si>
  <si>
    <t>ADQUISICIÓN DE MATERIALES DE FORMACIÓN PROFESIONAL DEL CENTRO DE MATERIALES Y ENSAYOS SENA REGIONAL D.C. Lote A: Elementos consumibles soldadura para MAGIC WAVE 300 CONFORT. MANDRIL 2,4</t>
  </si>
  <si>
    <t>ADQUISICIÓN DE MATERIALES DE FORMACIÓN PROFESIONAL DEL CENTRO DE MATERIALES Y ENSAYOS SENA REGIONAL D.C. Lote A: Elementos consumibles soldadura para MAGIC WAVE 300 CONFORT. MANDRIL 3,2</t>
  </si>
  <si>
    <t>ADQUISICIÓN DE MATERIALES DE FORMACIÓN PROFESIONAL DEL CENTRO DE MATERIALES Y ENSAYOS SENA REGIONAL D.C. Lote A: Elementos consumibles soldadura para MAGIC WAVE 300 CONFORT. PORTAMANDRIL 1.6</t>
  </si>
  <si>
    <t>ADQUISICIÓN DE MATERIALES DE FORMACIÓN PROFESIONAL DEL CENTRO DE MATERIALES Y ENSAYOS SENA REGIONAL D.C. Lote A: Elementos consumibles soldadura para MAGIC WAVE 300 CONFORT. PORTAMANDRIL 2,4</t>
  </si>
  <si>
    <t>ADQUISICIÓN DE MATERIALES DE FORMACIÓN PROFESIONAL DEL CENTRO DE MATERIALES Y ENSAYOS SENA REGIONAL D.C. Lote A: Elementos consumibles soldadura para MAGIC WAVE 300 CONFORT. PORTAMANDRIL 3,2</t>
  </si>
  <si>
    <t>ADQUISICIÓN DE MATERIALES DE FORMACIÓN PROFESIONAL DEL CENTRO DE MATERIALES Y ENSAYOS SENA REGIONAL D.C. Lote A: Elementos consumibles soldadura para MAGIC WAVE 300 CONFORT. BOQUILLA CERAMICA 8,0</t>
  </si>
  <si>
    <t>ADQUISICIÓN DE MATERIALES DE FORMACIÓN PROFESIONAL DEL CENTRO DE MATERIALES Y ENSAYOS SENA REGIONAL D.C. Lote A: Elementos consumibles soldadura para MAGIC WAVE 300 CONFORT. BOQUILLA CERAMICA 9,5</t>
  </si>
  <si>
    <t>ADQUISICIÓN DE MATERIALES DE FORMACIÓN PROFESIONAL DEL CENTRO DE MATERIALES Y ENSAYOS SENA REGIONAL D.C. Lote A: Elementos consumibles soldadura para MAGIC WAVE 300 CONFORT. BOQUILLA CERAMICA 11</t>
  </si>
  <si>
    <t>ADQUISICIÓN DE MATERIALES DE FORMACIÓN PROFESIONAL DEL CENTRO DE MATERIALES Y ENSAYOS SENA REGIONAL D.C. Lote A: Elementos consumibles soldadura para TRANS CUT 300. LIQUIDO TRANSCUT 300</t>
  </si>
  <si>
    <t>ADQUISICIÓN DE MATERIALES DE FORMACIÓN PROFESIONAL DEL CENTRO DE MATERIALES Y ENSAYOS SENA REGIONAL D.C. Lote A: Elementos consumibles soldadura para TRANS CUT 300. CÁTODO TC300</t>
  </si>
  <si>
    <t>ADQUISICIÓN DE MATERIALES DE FORMACIÓN PROFESIONAL DEL CENTRO DE MATERIALES Y ENSAYOS SENA REGIONAL D.C. Lote A: Elementos consumibles soldadura para TRANS CUT 300. BOQUILLA CORTE V6 PARA TRANS CUT</t>
  </si>
  <si>
    <t>ADQUISICIÓN DE MATERIALES DE FORMACIÓN PROFESIONAL DEL CENTRO DE MATERIALES Y ENSAYOS SENA REGIONAL D.C. Lote A: Elementos consumibles soldadura para TRANS CUT 300. ESPACIADOR CTW300 PARA TRANSCUT</t>
  </si>
  <si>
    <t>ADQUISICIÓN DE MATERIALES DE FORMACIÓN PROFESIONAL DEL CENTRO DE MATERIALES Y ENSAYOS SENA REGIONAL D.C. Lote A: Elementos consumibles soldadura para TRANS CUT 300. COPA PROTECTORA PLASMA CTW300</t>
  </si>
  <si>
    <t>ADQUISICIÓN DE MATERIALES DE FORMACIÓN PROFESIONAL DEL CENTRO DE MATERIALES Y ENSAYOS SENA REGIONAL D.C. Lote A: Elementos consumibles soldadura para ANTORCHAS Q 400 Y Q300 MIG. TOBERA GAS CENTERFIRE BERNARD</t>
  </si>
  <si>
    <t>ADQUISICIÓN DE MATERIALES DE FORMACIÓN PROFESIONAL DEL CENTRO DE MATERIALES Y ENSAYOS SENA REGIONAL D.C. Lote A: Elementos consumibles soldadura para ANTORCHAS Q 400 Y Q300 MIG. DIFUSOR GAS CORTO</t>
  </si>
  <si>
    <t>ADQUISICIÓN DE MATERIALES DE FORMACIÓN PROFESIONAL DEL CENTRO DE MATERIALES Y ENSAYOS SENA REGIONAL D.C. Lote A: Elementos consumibles soldadura para ANTORCHAS Q 400 Y Q300 MIG. PUNTA DE CONTACTO DE 0.030</t>
  </si>
  <si>
    <t>ADQUISICIÓN DE MATERIALES DE FORMACIÓN PROFESIONAL DEL CENTRO DE MATERIALES Y ENSAYOS SENA REGIONAL D.C. Lote A: Elementos consumibles soldadura para ANTORCHAS Q 400 Y Q300 MIG. PUNTA DE CONTACTO DE 0.035</t>
  </si>
  <si>
    <t>ADQUISICIÓN DE MATERIALES DE FORMACIÓN PROFESIONAL DEL CENTRO DE MATERIALES Y ENSAYOS SENA REGIONAL D.C. Lote A: Elementos consumibles soldadura para ANTORCHAS Q 400 Y Q300 MIG. PUNTA DE CONTACTO DE 0.045</t>
  </si>
  <si>
    <t>ADQUISICIÓN DE MATERIALES DE FORMACIÓN PROFESIONAL DEL CENTRO DE MATERIALES Y ENSAYOS SENA REGIONAL D.C. Lote A: Elementos consumibles soldadura para ANTORCHAS Q 400 Y Q300 MIG. GUAYA DE CODUCCION 0.35 Y 0.45</t>
  </si>
  <si>
    <t xml:space="preserve">ADQUISICIÓN DE MATERIALES DE FORMACIÓN PROFESIONAL DEL CENTRO DE MATERIALES Y ENSAYOS SENA REGIONAL D.C. Lote A: Elementos consumibles soldadura para ANTORCHAS Q 400 Y Q300 MIG. AISLADOR </t>
  </si>
  <si>
    <t>ADQUISICIÓN DE MATERIALES DE FORMACIÓN PROFESIONAL DEL CENTRO DE MATERIALES Y ENSAYOS SENA REGIONAL D.C. Lote A: Elementos consumibles soldadura para ANTORCHA DURA FLUX (TUBULAR). CONTACTIP 0.45</t>
  </si>
  <si>
    <t>ADQUISICIÓN DE MATERIALES DE FORMACIÓN PROFESIONAL DEL CENTRO DE MATERIALES Y ENSAYOS SENA REGIONAL D.C. Lote A: Elementos consumibles soldadura para ANTORCHA DURA FLUX (TUBULAR). CONTACTIP 0.62</t>
  </si>
  <si>
    <t>ADQUISICIÓN DE MATERIALES DE FORMACIÓN PROFESIONAL DEL CENTRO DE MATERIALES Y ENSAYOS SENA REGIONAL D.C. Lote A: Elementos consumibles soldadura para ANTORCHA DURA FLUX (TUBULAR). CONTACTIP 0.72</t>
  </si>
  <si>
    <t>ADQUISICIÓN DE MATERIALES DE FORMACIÓN PROFESIONAL DEL CENTRO DE MATERIALES Y ENSAYOS SENA REGIONAL D.C. Lote A: Elementos consumibles soldadura para ANTORCHA ALUMA -PRO/ SPOOLMATIC 30AMP MIG. TOBERA</t>
  </si>
  <si>
    <t>ADQUISICIÓN DE MATERIALES DE FORMACIÓN PROFESIONAL DEL CENTRO DE MATERIALES Y ENSAYOS SENA REGIONAL D.C. Lote A: Elementos consumibles soldadura para ANTORCHA ALUMA -PRO/ SPOOLMATIC 30AMP MIG. DIFUSOR GAS</t>
  </si>
  <si>
    <t>ADQUISICIÓN DE MATERIALES DE FORMACIÓN PROFESIONAL DEL CENTRO DE MATERIALES Y ENSAYOS SENA REGIONAL D.C. Lote A: Elementos consumibles soldadura para ANTORCHA ALUMA -PRO/ SPOOLMATIC 30AMP MIG. CONTACTIP 1/16</t>
  </si>
  <si>
    <t>ADQUISICIÓN DE MATERIALES DE FORMACIÓN PROFESIONAL DEL CENTRO DE MATERIALES Y ENSAYOS SENA REGIONAL D.C. Lote A: Elementos consumibles soldadura para ANTORCHA ALUMA -PRO/ SPOOLMATIC 30AMP MIG. CONTACTIP 0.45</t>
  </si>
  <si>
    <t xml:space="preserve">ADQUISICIÓN DE MATERIALES DE FORMACIÓN PROFESIONAL DEL CENTRO DE MATERIALES Y ENSAYOS SENA REGIONAL D.C. Lote A: Elementos consumibles soldadura para ANTORCHA ALUMA -PRO/ SPOOLMATIC 30AMP MIG. GUAYA LINER(SPOOLMATIC) </t>
  </si>
  <si>
    <t>ADQUISICIÓN DE MATERIALES DE FORMACIÓN PROFESIONAL DEL CENTRO DE MATERIALES Y ENSAYOS SENA REGIONAL D.C. Lote A: Elementos consumibles soldadura para CORTE PLASMA SPECTRUM 875. ELECTRODO 80 AMP</t>
  </si>
  <si>
    <t>ADQUISICIÓN DE MATERIALES DE FORMACIÓN PROFESIONAL DEL CENTRO DE MATERIALES Y ENSAYOS SENA REGIONAL D.C. Lote A: Elementos consumibles soldadura para CORTE PLASMA SPECTRUM 875. BOQUILLA 80 AMP</t>
  </si>
  <si>
    <t>ADQUISICIÓN DE MATERIALES DE FORMACIÓN PROFESIONAL DEL CENTRO DE MATERIALES Y ENSAYOS SENA REGIONAL D.C. Lote A: Elementos consumibles soldadura para CORTE PLASMA SPECTRUM 875. BOQUILLA 40 AMP</t>
  </si>
  <si>
    <t>ADQUISICIÓN DE MATERIALES DE FORMACIÓN PROFESIONAL DEL CENTRO DE MATERIALES Y ENSAYOS SENA REGIONAL D.C. Lote A: Elementos consumibles soldadura para CORTE PLASMA SPECTRUM 875. DIFUSOR DE AIRE</t>
  </si>
  <si>
    <t>ADQUISICIÓN DE MATERIALES DE FORMACIÓN PROFESIONAL DEL CENTRO DE MATERIALES Y ENSAYOS SENA REGIONAL D.C. Lote A: Elementos consumibles soldadura para CORTE PLASMA SPECTRUM 875. COPA PROTECTORA</t>
  </si>
  <si>
    <t>ADQUISICIÓN DE MATERIALES DE FORMACIÓN PROFESIONAL DEL CENTRO DE MATERIALES Y ENSAYOS SENA REGIONAL D.C. Lote A: Elementos consumibles soldadura para CORTE PLASMA SPECTRUM 875. ESCUDO DE ARRASTRE MANUAL</t>
  </si>
  <si>
    <t>ADQUISICIÓN DE MATERIALES DE FORMACIÓN PROFESIONAL DEL CENTRO DE MATERIALES Y ENSAYOS SENA REGIONAL D.C. Lote A: Elementos consumibles soldadura. Soldadura MIG  70 S -6 .35  Rollo x 15 kilos</t>
  </si>
  <si>
    <t xml:space="preserve">ADQUISICIÓN DE MATERIALES DE FORMACIÓN PROFESIONAL DEL CENTRO DE MATERIALES Y ENSAYOS SENA REGIONAL D.C. Lote A: Elementos consumibles soldadura. Electrodos 6010 DE 1/8" </t>
  </si>
  <si>
    <t>ADQUISICIÓN DE MATERIALES DE FORMACIÓN PROFESIONAL DEL CENTRO DE MATERIALES Y ENSAYOS SENA REGIONAL D.C. Lote A: Elementos consumibles soldadura. Electrodos E 7018 DE 1/8"</t>
  </si>
  <si>
    <t>ADQUISICIÓN DE MATERIALES DE FORMACIÓN PROFESIONAL DEL CENTRO DE MATERIALES Y ENSAYOS SENA REGIONAL D.C. Lote A: Elementos consumibles soldadura. Electrodos E 6013 DE 1/8"</t>
  </si>
  <si>
    <t>ADQUISICIÓN DE MATERIALES DE FORMACIÓN PROFESIONAL DEL CENTRO DE MATERIALES Y ENSAYOS SENA REGIONAL D.C. Lote A: Elementos consumibles soldadura. Material de aporte R45</t>
  </si>
  <si>
    <t>ADQUISICIÓN DE MATERIALES DE FORMACIÓN PROFESIONAL DEL CENTRO DE MATERIALES Y ENSAYOS SENA REGIONAL D.C. Lote A: Elementos consumibles soldadura. Soldadura TIG acero al carbono AWS ER70S-6 de 1/16”</t>
  </si>
  <si>
    <t>ADQUISICIÓN DE MATERIALES DE FORMACIÓN PROFESIONAL DEL CENTRO DE MATERIALES Y ENSAYOS SENA REGIONAL D.C. Lote A: Elementos consumibles soldadura. Aporte  ER 71T-11 x 1/16"</t>
  </si>
  <si>
    <t>ADQUISICIÓN DE MATERIALES DE FORMACIÓN PROFESIONAL DEL CENTRO DE MATERIALES Y ENSAYOS SENA REGIONAL D.C. Lote D: Materiales para laboratorio de Ensayos. Galon Fijador de Pelicula (Fijador LO de Película Radiográf ica Caja por 2 Gls)</t>
  </si>
  <si>
    <t>ADQUISICIÓN DE MATERIALES DE FORMACIÓN PROFESIONAL DEL CENTRO DE MATERIALES Y ENSAYOS SENA REGIONAL D.C. Lote D: Materiales para laboratorio de Ensayos. Galon Revelador de Pelicula (Revelador SP Película Radiográf ica Caja por 2 Gls)</t>
  </si>
  <si>
    <t>ADQUISICIÓN DE MATERIALES DE FORMACIÓN PROFESIONAL DEL CENTRO DE MATERIALES Y ENSAYOS SENA REGIONAL D.C. Lote D: Materiales para laboratorio de Ensayos. Película Radiográfica Kodak MX 125. 14” x 17” Caja por 50</t>
  </si>
  <si>
    <t>ADQUISICIÓN DE MATERIALES DE FORMACIÓN PROFESIONAL DEL CENTRO DE MATERIALES Y ENSAYOS SENA REGIONAL D.C. Lote D: Materiales para laboratorio de Ensayos. Set de Liquidos Penetrantes (Limpiador DR60, Penetrante DP-40 y Revelador D-100) Visibles labables con solvente</t>
  </si>
  <si>
    <t>ADQUISICIÓN DE MATERIALES DE FORMACIÓN PROFESIONAL DEL CENTRO DE MATERIALES Y ENSAYOS SENA REGIONAL D.C. Lote D: Materiales para laboratorio de Ensayos. Set de Liquidos Penetrantes Fluorecentes (Limpiador DR60, Penetrante RC-65 y Revelador D-100)</t>
  </si>
  <si>
    <t>ADQUISICIÓN DE MATERIALES DE FORMACIÓN PROFESIONAL DEL CENTRO DE MATERIALES Y ENSAYOS SENA REGIONAL D.C. Lote D: Materiales para laboratorio de Ensayos. Juego de Galgas (bridge cam, Fillet Weld)</t>
  </si>
  <si>
    <t>ADQUISICIÓN DE MATERIALES DE FORMACIÓN PROFESIONAL DEL CENTRO DE MATERIALES Y ENSAYOS SENA REGIONAL D.C. Lote D: Materiales para laboratorio de Ensayos. Particulas Magneticas coloreadas (Paquete por 10 Lbs)</t>
  </si>
  <si>
    <t>ADQUISICIÓN DE MATERIALES DE FORMACIÓN PROFESIONAL DEL CENTRO DE MATERIALES Y ENSAYOS SENA REGIONAL D.C. Lote D: Materiales para laboratorio de Ensayos. Particulas Magneticas Húmedas Florecentes (Glo-Netic) Tarro aerosol x 312 gr</t>
  </si>
  <si>
    <t>ADQUISICIÓN DE MATERIALES DE FORMACIÓN PROFESIONAL DEL CENTRO DE MATERIALES Y ENSAYOS SENA REGIONAL D.C. Lote D: Materiales para laboratorio de Ensayos. Particulas Magneticas Húmedas Visibles (Black Oxid # 1 - SC-16) Tarro aerosol x 298</t>
  </si>
  <si>
    <t>ADQUISICIÓN DE MATERIALES DE FORMACIÓN PROFESIONAL DEL CENTRO DE MATERIALES Y ENSAYOS SENA REGIONAL D.C. Lote D: Materiales para laboratorio de Ensayos. Bloque UV 2 V-2, Steel (Specify 12.5 mm or 20 mm Thick and
1.5 or 5mm Hole)</t>
  </si>
  <si>
    <t>ADQUISICIÓN DE MAQUINARIA, HERRAMIENTAS Y EQUIPOS PARA LAS HABILIDADES DE WORLD SKILL DEL CENTRO DE MATERIALES Y ENSAYOS SENA REGIONAL D.C. Lote C Maquinaria y Equipos de Joyeria. Caja de seguridad para metales preciosos</t>
  </si>
  <si>
    <t>Selección Abreviada , Mediante Subasta Inversa Presencial</t>
  </si>
  <si>
    <t>ADQUISICIÓN DE MAQUINARIA, HERRAMIENTAS Y EQUIPOS PARA LAS HABILIDADES DE WORLD SKILL DEL CENTRO DE MATERIALES Y ENSAYOS SENA REGIONAL D.C. Lote C Maquinaria y Equipos de Joyeria. Gramera Digital con precision de milesima de gramo</t>
  </si>
  <si>
    <t>ADQUISICIÓN DE MAQUINARIA, HERRAMIENTAS Y EQUIPOS PARA LAS HABILIDADES DE WORLD SKILL DEL CENTRO DE MATERIALES Y ENSAYOS SENA REGIONAL D.C. Lote C Maquinaria y Equipos para Joyeria. Prensa para Banco</t>
  </si>
  <si>
    <t>ADQUISICIÓN DE MAQUINARIA, HERRAMIENTAS Y EQUIPOS PARA LAS HABILIDADES DE WORLD SKILL DEL CENTRO DE MATERIALES Y ENSAYOS SENA REGIONAL D.C. Lote C Maquinaria y Equipos para Joyeria. Tabla para dibujar y accesorios</t>
  </si>
  <si>
    <t>ADQUISICIÓN DE MAQUINARIA, HERRAMIENTAS Y EQUIPOS PARA LAS HABILIDADES DE WORLD SKILL DEL CENTRO DE MATERIALES Y ENSAYOS SENA REGIONAL D.C. Lote C Maquinaria y Equipos para Joyeria. Hilera para trefilar  hilo redondo</t>
  </si>
  <si>
    <t>ADQUISICIÓN DE MAQUINARIA, HERRAMIENTAS Y EQUIPOS PARA LAS HABILIDADES DE WORLD SKILL DEL CENTRO DE MATERIALES Y ENSAYOS SENA REGIONAL D.C. Lote C Maquinaria y Equipos para Joyeria. Juego para dados con embutidores en acero</t>
  </si>
  <si>
    <t>ADQUISICIÓN DE MAQUINARIA, HERRAMIENTAS Y EQUIPOS PARA LAS HABILIDADES DE WORLD SKILL DEL CENTRO DE MATERIALES Y ENSAYOS SENA REGIONAL D.C. Lote C Maquinaria y Equipos para Joyeria. Alicate para trefilar hilos</t>
  </si>
  <si>
    <t>ADQUISICIÓN DE MAQUINARIA, HERRAMIENTAS Y EQUIPOS PARA LAS HABILIDADES DE WORLD SKILL DEL CENTRO DE MATERIALES Y ENSAYOS SENA REGIONAL D.C. Lote C Maquinaria y Equipos para Joyeria. Soplete para Oxipropano</t>
  </si>
  <si>
    <t>ADQUISICIÓN DE MAQUINARIA, HERRAMIENTAS Y EQUIPOS PARA LAS HABILIDADES DE WORLD SKILL DEL CENTRO DE MATERIALES Y ENSAYOS SENA REGIONAL D.C. Lote C Maquinaria y Equipos para Joyeria. Olla electrica para paracapado</t>
  </si>
  <si>
    <t>ADQUISICIÓN DE MAQUINARIA, HERRAMIENTAS Y EQUIPOS PARA LAS HABILIDADES DE WORLD SKILL DEL CENTRO DE MATERIALES Y ENSAYOS SENA REGIONAL D.C. Lote C Maquinaria y Equipos para Joyeria. Lastra o estaca para anillos</t>
  </si>
  <si>
    <t>ADQUISICIÓN DE MAQUINARIA, HERRAMIENTAS Y EQUIPOS PARA LAS HABILIDADES DE WORLD SKILL DEL CENTRO DE MATERIALES Y ENSAYOS SENA REGIONAL D.C. Lote C Maquinaria y Equipos para Joyeria. Cortadores para discos</t>
  </si>
  <si>
    <t>ADQUISICIÓN DE MAQUINARIA, HERRAMIENTAS Y EQUIPOS PARA LAS HABILIDADES DE WORLD SKILL DEL CENTRO DE MATERIALES Y ENSAYOS SENA REGIONAL D.C. Lote C Maquinaria y Equipos para Joyeria. Tas para acero</t>
  </si>
  <si>
    <t>ADQUISICIÓN DE MAQUINARIA, HERRAMIENTAS Y EQUIPOS PARA LAS HABILIDADES DE WORLD SKILL DEL CENTRO DE MATERIALES Y ENSAYOS SENA REGIONAL D.C. Lote C Maquinaria y Equipos para Joyeria. Hilera para tubo cuadrado</t>
  </si>
  <si>
    <t>ADQUISICIÓN DE MAQUINARIA, HERRAMIENTAS Y EQUIPOS PARA LAS HABILIDADES DE WORLD SKILL DEL CENTRO DE MATERIALES Y ENSAYOS SENA REGIONAL D.C. Lote C Maquinaria y Equipos para Joyeria. Pie de rey electronico de 150 mm</t>
  </si>
  <si>
    <t>ADQUISICIÓN DE MAQUINARIA, HERRAMIENTAS Y EQUIPOS PARA LAS HABILIDADES DE WORLD SKILL DEL CENTRO DE MATERIALES Y ENSAYOS SENA REGIONAL D.C. Lote C Maquinaria y Equipos para Joyeria. Soporte para soplete</t>
  </si>
  <si>
    <t>ADQUISICIÓN DE MAQUINARIA, HERRAMIENTAS Y EQUIPOS PARA LAS HABILIDADES DE WORLD SKILL DEL CENTRO DE MATERIALES Y ENSAYOS SENA REGIONAL D.C. Lote C Maquinaria y Equipos para Joyeria. Encendedor electronico</t>
  </si>
  <si>
    <t>ADQUISICIÓN DE MAQUINARIA, HERRAMIENTAS Y EQUIPOS PARA LAS HABILIDADES DE WORLD SKILL DEL CENTRO DE MATERIALES Y ENSAYOS SENA REGIONAL D.C. Lote C Maquinaria y Equipos para Joyeria. Cronometro</t>
  </si>
  <si>
    <t>ADQUISICIÓN DE MAQUINARIA, HERRAMIENTAS Y EQUIPOS PARA LAS HABILIDADES DE WORLD SKILL DEL CENTRO DE MATERIALES Y ENSAYOS SENA REGIONAL D.C. Lote C Maquinaria y Equipos para Joyeria. Tabla sujeta papeles</t>
  </si>
  <si>
    <t>ADQUISICIÓN DE MAQUINARIA, HERRAMIENTAS Y EQUIPOS PARA LAS HABILIDADES DE WORLD SKILL DEL CENTRO DE MATERIALES Y ENSAYOS SENA REGIONAL D.C. Lote C Maquinaria y Equipos para Joyeria. Caja fuerte de seguridad</t>
  </si>
  <si>
    <t>ADQUISICIÓN DE MAQUINARIA, HERRAMIENTAS Y EQUIPOS PARA LAS HABILIDADES DE WORLD SKILL DEL CENTRO DE MATERIALES Y ENSAYOS SENA REGIONAL D.C. Lote C Maquinaria y Equipos para Joyeria. Banco para esirar hilo</t>
  </si>
  <si>
    <t>ADQUISICIÓN DE MAQUINARIA, HERRAMIENTAS Y EQUIPOS PARA LAS HABILIDADES DE WORLD SKILL DEL CENTRO DE MATERIALES Y ENSAYOS SENA REGIONAL D.C. Lote C Maquinaria y Equipos para Joyeria. Botiquin de primeros auxilios</t>
  </si>
  <si>
    <t>ADQUISICIÓN DE MAQUINARIA, HERRAMIENTAS Y EQUIPOS PARA LAS HABILIDADES DE WORLD SKILL DEL CENTRO DE MATERIALES Y ENSAYOS SENA REGIONAL D.C. Lote D Materiales para Joyeria SOLUCIÓN PARA DECAPADO</t>
  </si>
  <si>
    <t>ADQUISICIÓN DE MAQUINARIA, HERRAMIENTAS Y EQUIPOS PARA LAS HABILIDADES DE WORLD SKILL DEL CENTRO DE MATERIALES Y ENSAYOS SENA REGIONAL D.C. Lote D Materiales para Joyeria BOMBILLOS LUZ LED BLANCA</t>
  </si>
  <si>
    <t>ADQUISICIÓN DE MAQUINARIA, HERRAMIENTAS Y EQUIPOS PARA LAS HABILIDADES DE WORLD SKILL DEL CENTRO DE MATERIALES Y ENSAYOS SENA REGIONAL D.C. Lote D Materiales para Joyeria GAFAS DE SEGURIDAD TRANSPARENTES</t>
  </si>
  <si>
    <t xml:space="preserve">ADQUISICIÓN DE MAQUINARIA, HERRAMIENTAS Y EQUIPOS PARA LAS HABILIDADES DE WORLD SKILL DEL CENTRO DE MATERIALES Y ENSAYOS SENA REGIONAL D.C. Lote D Materiales para Joyeria CARETA DE SEGURIDAD </t>
  </si>
  <si>
    <t>ADQUISICIÓN DE MAQUINARIA, HERRAMIENTAS Y EQUIPOS PARA LAS HABILIDADES DE WORLD SKILL DEL CENTRO DE MATERIALES Y ENSAYOS SENA REGIONAL D.C. Lote D Materiales para Joyeria ALCOHOL METILICO</t>
  </si>
  <si>
    <t>ADQUISICIÓN DE MAQUINARIA, HERRAMIENTAS Y EQUIPOS PARA LAS HABILIDADES DE WORLD SKILL DEL CENTRO DE MATERIALES Y ENSAYOS SENA REGIONAL D.C. Lote D Materiales para Joyeria PLASTILINA</t>
  </si>
  <si>
    <t>ADQUISICIÓN DE MAQUINARIA, HERRAMIENTAS Y EQUIPOS PARA LAS HABILIDADES DE WORLD SKILL DEL CENTRO DE MATERIALES Y ENSAYOS SENA REGIONAL D.C. Lote D Materiales para Joyeria ACEITE LUBRICANTE</t>
  </si>
  <si>
    <t>ADQUISICIÓN DE MAQUINARIA, HERRAMIENTAS Y EQUIPOS PARA LAS HABILIDADES DE WORLD SKILL DEL CENTRO DE MATERIALES Y ENSAYOS SENA REGIONAL D.C. Lote D Materiales para Joyeria DESINFECTANTE PARA MANOS</t>
  </si>
  <si>
    <t>ADQUISICIÓN DE MAQUINARIA, HERRAMIENTAS Y EQUIPOS PARA LAS HABILIDADES DE WORLD SKILL DEL CENTRO DE MATERIALES Y ENSAYOS SENA REGIONAL D.C. Lote D Materiales para Joyeria GUANTES DESECHABLES DE LATEX CAJA  X 1200 UNIDADES</t>
  </si>
  <si>
    <t xml:space="preserve">ADQUISICIÓN DE MAQUINARIA, HERRAMIENTAS Y EQUIPOS PARA LAS HABILIDADES DE WORLD SKILL DEL CENTRO DE MATERIALES Y ENSAYOS SENA REGIONAL D.C. Lote D Materiales para Joyeria GUANTES DE CAUCHO </t>
  </si>
  <si>
    <t xml:space="preserve">ADQUISICIÓN DE MAQUINARIA, HERRAMIENTAS Y EQUIPOS PARA LAS HABILIDADES DE WORLD SKILL DEL CENTRO DE MATERIALES Y ENSAYOS SENA REGIONAL D.C. Lote D Materiales para Joyeria JABON LÍQUIDO </t>
  </si>
  <si>
    <t xml:space="preserve">ADQUISICIÓN DE MAQUINARIA, HERRAMIENTAS Y EQUIPOS PARA LAS HABILIDADES DE WORLD SKILL DEL CENTRO DE MATERIALES Y ENSAYOS SENA REGIONAL D.C. Lote D Materiales para Joyeria ESPONJAS DE LIMPIEZA </t>
  </si>
  <si>
    <t>ADQUISICIÓN DE MAQUINARIA, HERRAMIENTAS Y EQUIPOS PARA LAS HABILIDADES DE WORLD SKILL DEL CENTRO DE MATERIALES Y ENSAYOS SENA REGIONAL D.C. Lote D Materiales para Joyeria ROLLO DE PAPEL  DE  LIMPIEZA</t>
  </si>
  <si>
    <t>ADQUISICIÓN DE MAQUINARIA, HERRAMIENTAS Y EQUIPOS PARA LAS HABILIDADES DE WORLD SKILL DEL CENTRO DE MATERIALES Y ENSAYOS SENA REGIONAL D.C. Lote D Materiales para Joyeria TOALLAS ABSORBENTES</t>
  </si>
  <si>
    <t>ADQUISICIÓN DE MAQUINARIA, HERRAMIENTAS Y EQUIPOS PARA LAS HABILIDADES DE WORLD SKILL DEL CENTRO DE MATERIALES Y ENSAYOS SENA REGIONAL D.C. Lote D Materiales para Joyeria BOMBILLOS PARA PROYECTOR VIDEO BEAM</t>
  </si>
  <si>
    <t>ADQUISICIÓN DE MAQUINARIA, HERRAMIENTAS Y EQUIPOS PARA LAS HABILIDADES DE WORLD SKILL DEL CENTRO DE MATERIALES Y ENSAYOS SENA REGIONAL D.C. Lote D Materiales para Joyeria PLATA (Ag) METALICA</t>
  </si>
  <si>
    <t>ADQUISICIÓN DE MAQUINARIA, HERRAMIENTAS Y EQUIPOS PARA LAS HABILIDADES DE WORLD SKILL DEL CENTRO DE MATERIALES Y ENSAYOS SENA REGIONAL D.C. Lote D Materiales para Joyeria VASO DE PRECIPITADOS</t>
  </si>
  <si>
    <t>ADQUISICIÓN DE MAQUINARIA, HERRAMIENTAS Y EQUIPOS PARA LAS HABILIDADES DE WORLD SKILL DEL CENTRO DE MATERIALES Y ENSAYOS SENA REGIONAL D.C. Lote D Materiales para Joyeria GAS PROPANO CILINDRO POR 20 LIBRAS</t>
  </si>
  <si>
    <t>ADQUISICIÓN DE MAQUINARIA, HERRAMIENTAS Y EQUIPOS PARA LAS HABILIDADES DE WORLD SKILL DEL CENTRO DE MATERIALES Y ENSAYOS SENA REGIONAL D.C. Lote D Materiales para Joyeria GAS OXIGENO CILINDRO POR 6,5 KG</t>
  </si>
  <si>
    <t>ADQUISICIÓN DE MAQUINARIA, HERRAMIENTAS Y EQUIPOS PARA LAS HABILIDADES DE WORLD SKILL DEL CENTRO DE MATERIALES Y ENSAYOS SENA REGIONAL D.C. Lote D Materiales para Joyeria PILAS DOBLE AA</t>
  </si>
  <si>
    <t>Adquisición de maquinarias, herramientas y equipos para las habilidades de soldadura y joyeria del Centro de Materiales y Ensayos en las competencias WORLD SKILL - Lote A Maquinaria y equipos de soldadura</t>
  </si>
  <si>
    <t>Selección Abreviada Mediante Subasta Inversa Presencial</t>
  </si>
  <si>
    <t>ADQUISICIÓN DE MAQUINARIA, HERRAMIENTAS Y EQUIPOS PARA LAS HABILIDADES DE WORLD SKILL DEL CENTRO DE MATERIALES Y ENSAYOS SENA REGIONAL D.C. Lote A Maquinaria y equipos de soldadura. Juego de galgas completo AWS</t>
  </si>
  <si>
    <t>ADQUISICIÓN DE MAQUINARIA, HERRAMIENTAS Y EQUIPOS PARA LAS HABILIDADES DE WORLD SKILL DEL CENTRO DE MATERIALES Y ENSAYOS SENA REGIONAL D.C. Lote A Maquinaria y equipos de soldadura. Esmeril para afilado de tungstenos</t>
  </si>
  <si>
    <t>ADQUISICIÓN DE MAQUINARIA, HERRAMIENTAS Y EQUIPOS PARA LAS HABILIDADES DE WORLD SKILL DEL CENTRO DE MATERIALES Y ENSAYOS SENA REGIONAL D.C. Lote A Maquinaria y equipos de soldadura. Impresora</t>
  </si>
  <si>
    <t>ADQUISICIÓN DE MAQUINARIA, HERRAMIENTAS Y EQUIPOS PARA LAS HABILIDADES DE WORLD SKILL DEL CENTRO DE MATERIALES Y ENSAYOS SENA REGIONAL D.C. Lote A Maquinaria y equipos de soldadura. Horno para electrodos 150 oC Capacidad  60 kilos</t>
  </si>
  <si>
    <t>ADQUISICIÓN DE MAQUINARIA, HERRAMIENTAS Y EQUIPOS PARA LAS HABILIDADES DE WORLD SKILL DEL CENTRO DE MATERIALES Y ENSAYOS SENA REGIONAL D.C. Lote A Maquinaria y equipos de soldadura. Extractor de humo</t>
  </si>
  <si>
    <t>ADQUISICIÓN DE MAQUINARIA, HERRAMIENTAS Y EQUIPOS PARA LAS HABILIDADES DE WORLD SKILL DEL CENTRO DE MATERIALES Y ENSAYOS SENA REGIONAL D.C. Lote A Maquinaria y equipos de soldadura. Mesa redonda estructura métalica</t>
  </si>
  <si>
    <t>ADQUISICIÓN DE MAQUINARIA, HERRAMIENTAS Y EQUIPOS PARA LAS HABILIDADES DE WORLD SKILL DEL CENTRO DE MATERIALES Y ENSAYOS SENA REGIONAL D.C. Lote A Maquinaria y equipos de soldadura. Mesas altas, abatible con base aluminio</t>
  </si>
  <si>
    <t>ADQUISICIÓN DE MAQUINARIA, HERRAMIENTAS Y EQUIPOS PARA LAS HABILIDADES DE WORLD SKILL DEL CENTRO DE MATERIALES Y ENSAYOS SENA REGIONAL D.C. Lote A Maquinaria y equipos de soldadura. Silla alta, estructura métalica y asiento en madera</t>
  </si>
  <si>
    <t>ADQUISICIÓN DE MAQUINARIA, HERRAMIENTAS Y EQUIPOS PARA LAS HABILIDADES DE WORLD SKILL DEL CENTRO DE MATERIALES Y ENSAYOS SENA REGIONAL D.C. Lote A Maquinaria y equipos de soldadura. Silla ergonómica, base en polamida reforzada con fibra neumatica y acabado en cuero</t>
  </si>
  <si>
    <t>ADQUISICIÓN DE MAQUINARIA, HERRAMIENTAS Y EQUIPOS PARA LAS HABILIDADES DE WORLD SKILL DEL CENTRO DE MATERIALES Y ENSAYOS SENA REGIONAL D.C. Lote A Maquinaria y equipos de soldadura. Silla Sintetica, material polipropileno</t>
  </si>
  <si>
    <t>ADQUISICIÓN DE MAQUINARIA, HERRAMIENTAS Y EQUIPOS PARA LAS HABILIDADES DE WORLD SKILL DEL CENTRO DE MATERIALES Y ENSAYOS SENA REGIONAL D.C. Lote A Maquinaria y equipos de soldadura. Lockers Metalicos</t>
  </si>
  <si>
    <t>ADQUISICIÓN DE MAQUINARIA, HERRAMIENTAS Y EQUIPOS PARA LAS HABILIDADES DE WORLD SKILL DEL CENTRO DE MATERIALES Y ENSAYOS SENA REGIONAL D.C. Lote A Maquinaria y equipos de soldadura. Armarios de seguridad</t>
  </si>
  <si>
    <t>ADQUISICIÓN DE MAQUINARIA, HERRAMIENTAS Y EQUIPOS PARA LAS HABILIDADES DE WORLD SKILL DEL CENTRO DE MATERIALES Y ENSAYOS SENA REGIONAL D.C. Lote A Maquinaria y equipos de soldadura. Multitoma 110 v y 220 v</t>
  </si>
  <si>
    <t>ADQUISICIÓN DE MAQUINARIA, HERRAMIENTAS Y EQUIPOS PARA LAS HABILIDADES DE WORLD SKILL DEL CENTRO DE MATERIALES Y ENSAYOS SENA REGIONAL D.C. Lote A Maquinaria y equipos de soldadura. Botiquín de primeros auxilios</t>
  </si>
  <si>
    <t>ADQUISICIÓN DE MAQUINARIA, HERRAMIENTAS Y EQUIPOS PARA LAS HABILIDADES DE WORLD SKILL DEL CENTRO DE MATERIALES Y ENSAYOS SENA REGIONAL D.C. Lote B Materiales para soldadura. Piedra de esmerilar</t>
  </si>
  <si>
    <t>ADQUISICIÓN DE MAQUINARIA, HERRAMIENTAS Y EQUIPOS PARA LAS HABILIDADES DE WORLD SKILL DEL CENTRO DE MATERIALES Y ENSAYOS SENA REGIONAL D.C. Lote B Materiales para soldadura. Juego Estampadores de numero</t>
  </si>
  <si>
    <t>ADQUISICIÓN DE MAQUINARIA, HERRAMIENTAS Y EQUIPOS PARA LAS HABILIDADES DE WORLD SKILL DEL CENTRO DE MATERIALES Y ENSAYOS SENA REGIONAL D.C. Lote B Materiales para soldadura. Juego  Estampadores de letras</t>
  </si>
  <si>
    <t>ADQUISICIÓN DE MAQUINARIA, HERRAMIENTAS Y EQUIPOS PARA LAS HABILIDADES DE WORLD SKILL DEL CENTRO DE MATERIALES Y ENSAYOS SENA REGIONAL D.C. Lote B Materiales para soldadura. Linterna  de luz blanca</t>
  </si>
  <si>
    <t>ADQUISICIÓN DE MAQUINARIA, HERRAMIENTAS Y EQUIPOS PARA LAS HABILIDADES DE WORLD SKILL DEL CENTRO DE MATERIALES Y ENSAYOS SENA REGIONAL D.C. Lote B Materiales para soldadura. Marcador Industrial para Metal</t>
  </si>
  <si>
    <t>ADQUISICIÓN DE MAQUINARIA, HERRAMIENTAS Y EQUIPOS PARA LAS HABILIDADES DE WORLD SKILL DEL CENTRO DE MATERIALES Y ENSAYOS SENA REGIONAL D.C. Lote B Materiales para soldadura. GAS Argón</t>
  </si>
  <si>
    <t>ADQUISICIÓN DE MAQUINARIA, HERRAMIENTAS Y EQUIPOS PARA LAS HABILIDADES DE WORLD SKILL DEL CENTRO DE MATERIALES Y ENSAYOS SENA REGIONAL D.C. Lote B Materiales para soldadura. Gas Mezcla Argón +C02</t>
  </si>
  <si>
    <t>ADQUISICIÓN DE MAQUINARIA, HERRAMIENTAS Y EQUIPOS PARA LAS HABILIDADES DE WORLD SKILL DEL CENTRO DE MATERIALES Y ENSAYOS SENA REGIONAL D.C. Lote B Materiales para soldadura. Gas Dioxido de carbono</t>
  </si>
  <si>
    <t>ADQUISICIÓN DE MAQUINARIA, HERRAMIENTAS Y EQUIPOS PARA LAS HABILIDADES DE WORLD SKILL DEL CENTRO DE MATERIALES Y ENSAYOS SENA REGIONAL D.C. Lote B Materiales para soldadura. Gas Acetileno</t>
  </si>
  <si>
    <t>ADQUISICIÓN DE MAQUINARIA, HERRAMIENTAS Y EQUIPOS PARA LAS HABILIDADES DE WORLD SKILL DEL CENTRO DE MATERIALES Y ENSAYOS SENA REGIONAL D.C. Lote B Materiales para soldadura. Gas Oxigeno</t>
  </si>
  <si>
    <t>ADQUISICIÓN DE MAQUINARIA, HERRAMIENTAS Y EQUIPOS PARA LAS HABILIDADES DE WORLD SKILL DEL CENTRO DE MATERIALES Y ENSAYOS SENA REGIONAL D.C. Lote B Materiales para soldadura. Aporte  Clase E 7018 x 3/32"</t>
  </si>
  <si>
    <t>ADQUISICIÓN DE MAQUINARIA, HERRAMIENTAS Y EQUIPOS PARA LAS HABILIDADES DE WORLD SKILL DEL CENTRO DE MATERIALES Y ENSAYOS SENA REGIONAL D.C. Lote B Materiales para soldadura. Aporte  Clase E 7018 x 1/8"</t>
  </si>
  <si>
    <t>ADQUISICIÓN DE MAQUINARIA, HERRAMIENTAS Y EQUIPOS PARA LAS HABILIDADES DE WORLD SKILL DEL CENTRO DE MATERIALES Y ENSAYOS SENA REGIONAL D.C. Lote B Materiales para soldadura. Aporte  Clase E 7010 x 1/8"</t>
  </si>
  <si>
    <t>ADQUISICIÓN DE MAQUINARIA, HERRAMIENTAS Y EQUIPOS PARA LAS HABILIDADES DE WORLD SKILL DEL CENTRO DE MATERIALES Y ENSAYOS SENA REGIONAL D.C. Lote B Materiales para soldadura. Aporte  Clase ER 70- S 6 X  0,035</t>
  </si>
  <si>
    <t>ADQUISICIÓN DE MAQUINARIA, HERRAMIENTAS Y EQUIPOS PARA LAS HABILIDADES DE WORLD SKILL DEL CENTRO DE MATERIALES Y ENSAYOS SENA REGIONAL D.C. Lote B Materiales para soldadura. Aporte  Clase ER 4043 x 3/32"</t>
  </si>
  <si>
    <t>ADQUISICIÓN DE MAQUINARIA, HERRAMIENTAS Y EQUIPOS PARA LAS HABILIDADES DE WORLD SKILL DEL CENTRO DE MATERIALES Y ENSAYOS SENA REGIONAL D.C. Lote B Materiales para soldadura. Aporte  Varilla  ER 70 - S6 x 3/32"</t>
  </si>
  <si>
    <t>ADQUISICIÓN DE MAQUINARIA, HERRAMIENTAS Y EQUIPOS PARA LAS HABILIDADES DE WORLD SKILL DEL CENTRO DE MATERIALES Y ENSAYOS SENA REGIONAL D.C. Lote B Materiales para soldadura. Aporte  Varilla  ER 70 - S6 x 1/8"</t>
  </si>
  <si>
    <t>ADQUISICIÓN DE MAQUINARIA, HERRAMIENTAS Y EQUIPOS PARA LAS HABILIDADES DE WORLD SKILL DEL CENTRO DE MATERIALES Y ENSAYOS SENA REGIONAL D.C. Lote B Materiales para soldadura. Aporte  para FCAW (outershield)</t>
  </si>
  <si>
    <t>ADQUISICIÓN DE MAQUINARIA, HERRAMIENTAS Y EQUIPOS PARA LAS HABILIDADES DE WORLD SKILL DEL CENTRO DE MATERIALES Y ENSAYOS SENA REGIONAL D.C. Lote B Materiales para soldadura. Aporte  Varilla  ER 308- L 16 x 3/32"</t>
  </si>
  <si>
    <t>ADQUISICIÓN DE MAQUINARIA, HERRAMIENTAS Y EQUIPOS PARA LAS HABILIDADES DE WORLD SKILL DEL CENTRO DE MATERIALES Y ENSAYOS SENA REGIONAL D.C. Lote B Materiales para soldadura. Aporte  Varilla  ER 308- L 16 x 1/16"</t>
  </si>
  <si>
    <t xml:space="preserve">ADQUISICIÓN DE MAQUINARIA, HERRAMIENTAS Y EQUIPOS PARA LAS HABILIDADES DE WORLD SKILL DEL CENTRO DE MATERIALES Y ENSAYOS SENA REGIONAL D.C. Lote B Materiales para soldadura. Electrodo Clase  EWP  de 1/16" </t>
  </si>
  <si>
    <t xml:space="preserve">ADQUISICIÓN DE MAQUINARIA, HERRAMIENTAS Y EQUIPOS PARA LAS HABILIDADES DE WORLD SKILL DEL CENTRO DE MATERIALES Y ENSAYOS SENA REGIONAL D.C. Lote B Materiales para soldadura. Electrodo Clase EWP  de 3/32" </t>
  </si>
  <si>
    <t xml:space="preserve">ADQUISICIÓN DE MAQUINARIA, HERRAMIENTAS Y EQUIPOS PARA LAS HABILIDADES DE WORLD SKILL DEL CENTRO DE MATERIALES Y ENSAYOS SENA REGIONAL D.C. Lote B Materiales para soldadura. Electrodo Clase EWP  de 1/8" </t>
  </si>
  <si>
    <t xml:space="preserve">ADQUISICIÓN DE MAQUINARIA, HERRAMIENTAS Y EQUIPOS PARA LAS HABILIDADES DE WORLD SKILL DEL CENTRO DE MATERIALES Y ENSAYOS SENA REGIONAL D.C. Lote B Materiales para soldadura. Electrodo Clase EWTh-2  de 1/16" </t>
  </si>
  <si>
    <t xml:space="preserve">ADQUISICIÓN DE MAQUINARIA, HERRAMIENTAS Y EQUIPOS PARA LAS HABILIDADES DE WORLD SKILL DEL CENTRO DE MATERIALES Y ENSAYOS SENA REGIONAL D.C. Lote B Materiales para soldadura. Electrodo Clase EWTh-2  de  3/32" </t>
  </si>
  <si>
    <t xml:space="preserve">ADQUISICIÓN DE MAQUINARIA, HERRAMIENTAS Y EQUIPOS PARA LAS HABILIDADES DE WORLD SKILL DEL CENTRO DE MATERIALES Y ENSAYOS SENA REGIONAL D.C. Lote B Materiales para soldadura. Electrodo Clase EWTh-2  de  1/8" </t>
  </si>
  <si>
    <t>ADQUISICIÓN DE MAQUINARIA, HERRAMIENTAS Y EQUIPOS PARA LAS HABILIDADES DE WORLD SKILL DEL CENTRO DE MATERIALES Y ENSAYOS SENA REGIONAL D.C. Lote B Materiales para soldadura. Extensiones 100v 220 x 20 metros</t>
  </si>
  <si>
    <t>ADQUISICIÓN DE MAQUINARIA, HERRAMIENTAS Y EQUIPOS PARA LAS HABILIDADES DE WORLD SKILL DEL CENTRO DE MATERIALES Y ENSAYOS SENA REGIONAL D.C. Lote B Materiales para soldadura. Piezas de lamina de hierro</t>
  </si>
  <si>
    <t>ADQUISICIÓN DE MAQUINARIA, HERRAMIENTAS Y EQUIPOS PARA LAS HABILIDADES DE WORLD SKILL DEL CENTRO DE MATERIALES Y ENSAYOS SENA REGIONAL D.C. Lote B Materiales para soldadura. Piezas de lamina de aluminio</t>
  </si>
  <si>
    <t>ADQUISICIÓN DE MAQUINARIA, HERRAMIENTAS Y EQUIPOS PARA LAS HABILIDADES DE WORLD SKILL DEL CENTRO DE MATERIALES Y ENSAYOS SENA REGIONAL D.C. Lote B Materiales para soldadura. Piezas de lamina de acero inoxidable</t>
  </si>
  <si>
    <t>ADQUISICIÓN DE MAQUINARIA, HERRAMIENTAS Y EQUIPOS PARA LAS HABILIDADES DE WORLD SKILL DEL CENTRO DE MATERIALES Y ENSAYOS SENA REGIONAL D.C. Lote B Materiales para soldadura. Piezas de tuberia de acero al carbono</t>
  </si>
  <si>
    <t>ADQUISICIÓN DE MAQUINARIA, HERRAMIENTAS Y EQUIPOS PARA LAS HABILIDADES DE WORLD SKILL DEL CENTRO DE MATERIALES Y ENSAYOS SENA REGIONAL D.C. Lote B Materiales para soldadura. Codo de acero al carbono</t>
  </si>
  <si>
    <t>ADQUISICIÓN DE MAQUINARIA, HERRAMIENTAS Y EQUIPOS PARA LAS HABILIDADES DE WORLD SKILL DEL CENTRO DE MATERIALES Y ENSAYOS SENA REGIONAL D.C. Lote B Materiales para soldadura. Piezas de flanche</t>
  </si>
  <si>
    <t>ADQUISICIÓN DE MAQUINARIA, HERRAMIENTAS Y EQUIPOS PARA LAS HABILIDADES DE WORLD SKILL DEL CENTRO DE MATERIALES Y ENSAYOS SENA REGIONAL D.C. Lote B Materiales para soldadura. Piezas de tubo de acero al carbono</t>
  </si>
  <si>
    <t>ADQUISICIÓN DE MAQUINARIA, HERRAMIENTAS Y EQUIPOS PARA LAS HABILIDADES DE WORLD SKILL DEL CENTRO DE MATERIALES Y ENSAYOS SENA REGIONAL D.C. Lote B Materiales para soldadura. Piezas de tuberia en aluminio</t>
  </si>
  <si>
    <t>ADQUISICIÓN DE MAQUINARIA, HERRAMIENTAS Y EQUIPOS PARA LAS HABILIDADES DE WORLD SKILL DEL CENTRO DE MATERIALES Y ENSAYOS SENA REGIONAL D.C. Lote B Materiales para soldadura. TOBERA GAS CENTERFIRE BERNARD</t>
  </si>
  <si>
    <t>ADQUISICIÓN DE MAQUINARIA, HERRAMIENTAS Y EQUIPOS PARA LAS HABILIDADES DE WORLD SKILL DEL CENTRO DE MATERIALES Y ENSAYOS SENA REGIONAL D.C. Lote B Materiales para soldadura. DIFUSOR GAS CORTO</t>
  </si>
  <si>
    <t>ADQUISICIÓN DE MAQUINARIA, HERRAMIENTAS Y EQUIPOS PARA LAS HABILIDADES DE WORLD SKILL DEL CENTRO DE MATERIALES Y ENSAYOS SENA REGIONAL D.C. Lote B Materiales para soldadura. PUNTA DE CONTACTO DE 0.030</t>
  </si>
  <si>
    <t>ADQUISICIÓN DE MAQUINARIA, HERRAMIENTAS Y EQUIPOS PARA LAS HABILIDADES DE WORLD SKILL DEL CENTRO DE MATERIALES Y ENSAYOS SENA REGIONAL D.C. Lote B Materiales para soldadura. PUNTA DE CONTACTO DE 0.035</t>
  </si>
  <si>
    <t>ADQUISICIÓN DE MAQUINARIA, HERRAMIENTAS Y EQUIPOS PARA LAS HABILIDADES DE WORLD SKILL DEL CENTRO DE MATERIALES Y ENSAYOS SENA REGIONAL D.C. Lote B Materiales para soldadura. PUNTA DE CONTACTO DE 0.045</t>
  </si>
  <si>
    <t>ADQUISICIÓN DE MAQUINARIA, HERRAMIENTAS Y EQUIPOS PARA LAS HABILIDADES DE WORLD SKILL DEL CENTRO DE MATERIALES Y ENSAYOS SENA REGIONAL D.C. Lote B Materiales para soldadura. GUAYA DE CODUCCION 0.35 Y 0.45</t>
  </si>
  <si>
    <t>ADQUISICIÓN DE MAQUINARIA, HERRAMIENTAS Y EQUIPOS PARA LAS HABILIDADES DE WORLD SKILL DEL CENTRO DE MATERIALES Y ENSAYOS SENA REGIONAL D.C. Lote B Materiales para soldadura. COPA CERAMICA No 4</t>
  </si>
  <si>
    <t>ADQUISICIÓN DE MAQUINARIA, HERRAMIENTAS Y EQUIPOS PARA LAS HABILIDADES DE WORLD SKILL DEL CENTRO DE MATERIALES Y ENSAYOS SENA REGIONAL D.C. Lote B Materiales para soldadura.COPA CERAMICA No 6</t>
  </si>
  <si>
    <t>ADQUISICIÓN DE MAQUINARIA, HERRAMIENTAS Y EQUIPOS PARA LAS HABILIDADES DE WORLD SKILL DEL CENTRO DE MATERIALES Y ENSAYOS SENA REGIONAL D.C. Lote B Materiales para soldadura.COPA CERAMICA No 8</t>
  </si>
  <si>
    <t>ADQUISICIÓN DE MAQUINARIA, HERRAMIENTAS Y EQUIPOS PARA LAS HABILIDADES DE WORLD SKILL DEL CENTRO DE MATERIALES Y ENSAYOS SENA REGIONAL D.C. Lote B Materiales para soldadura. FIJA TUNGSTENOS 1/8</t>
  </si>
  <si>
    <t>ADQUISICIÓN DE MAQUINARIA, HERRAMIENTAS Y EQUIPOS PARA LAS HABILIDADES DE WORLD SKILL DEL CENTRO DE MATERIALES Y ENSAYOS SENA REGIONAL D.C. Lote B Materiales para soldadura.FIJA TUNGSTENOS 3/32</t>
  </si>
  <si>
    <t>ADQUISICIÓN DE MAQUINARIA, HERRAMIENTAS Y EQUIPOS PARA LAS HABILIDADES DE WORLD SKILL DEL CENTRO DE MATERIALES Y ENSAYOS SENA REGIONAL D.C. Lote B Materiales para soldadura.DIFUSOR PORTABOQUILLA 1/8</t>
  </si>
  <si>
    <t>ADQUISICIÓN DE MAQUINARIA, HERRAMIENTAS Y EQUIPOS PARA LAS HABILIDADES DE WORLD SKILL DEL CENTRO DE MATERIALES Y ENSAYOS SENA REGIONAL D.C. Lote B Materiales para soldadura. DIFUSOR PORTABOQUILLA 3/32</t>
  </si>
  <si>
    <t>ADQUISICIÓN DE MAQUINARIA, HERRAMIENTAS Y EQUIPOS PARA LAS HABILIDADES DE WORLD SKILL DEL CENTRO DE MATERIALES Y ENSAYOS SENA REGIONAL D.C. Lote B Materiales para soldadura.TAPA TUNGSTENOS LARGO</t>
  </si>
  <si>
    <t>ADQUISICIÓN DE MAQUINARIA, HERRAMIENTAS Y EQUIPOS PARA LAS HABILIDADES DE WORLD SKILL DEL CENTRO DE MATERIALES Y ENSAYOS SENA REGIONAL D.C. Lote B Materiales para soldadura.TAPA TUNGSTENOS CORTE</t>
  </si>
  <si>
    <t>ADQUISICIÓN DE MAQUINARIA, HERRAMIENTAS Y EQUIPOS PARA LAS HABILIDADES DE WORLD SKILL DEL CENTRO DE MATERIALES Y ENSAYOS SENA REGIONAL D.C. Lote B Materiales para soldadura. KIT PORTAPUNTA Y DIFUSOR</t>
  </si>
  <si>
    <t>ADQUISICIÓN DE MAQUINARIA, HERRAMIENTAS Y EQUIPOS PARA LAS HABILIDADES DE WORLD SKILL DEL CENTRO DE MATERIALES Y ENSAYOS SENA REGIONAL D.C. Lote B Materiales para soldadura. CONTACTIP 0.45</t>
  </si>
  <si>
    <t>ADQUISICIÓN DE MAQUINARIA, HERRAMIENTAS Y EQUIPOS PARA LAS HABILIDADES DE WORLD SKILL DEL CENTRO DE MATERIALES Y ENSAYOS SENA REGIONAL D.C. Lote B Materiales para soldadura. CONTACTIP 0.62</t>
  </si>
  <si>
    <t>ADQUISICIÓN DE MAQUINARIA, HERRAMIENTAS Y EQUIPOS PARA LAS HABILIDADES DE WORLD SKILL DEL CENTRO DE MATERIALES Y ENSAYOS SENA REGIONAL D.C. Lote B Materiales para soldadura. CONTACTIP 0.72</t>
  </si>
  <si>
    <t>COMPRA DE ELEMENTOS NECESARIOS PARA EL PROGRAMA DE TRABAJO SEGURO EN ALTURAS DEL CENTRO DE MATERIALES Y ENSAYOS SENA REGIONAL D.C. Pretal</t>
  </si>
  <si>
    <t>COMPRA DE ELEMENTOS NECESARIOS PARA EL PROGRAMA DE TRABAJO SEGURO EN ALTURAS DEL CENTRO DE MATERIALES Y ENSAYOS SENA REGIONAL D.C. Adaptador de anclaje</t>
  </si>
  <si>
    <t>COMPRA DE ELEMENTOS NECESARIOS PARA EL PROGRAMA DE TRABAJO SEGURO EN ALTURAS DEL CENTRO DE MATERIALES Y ENSAYOS SENA REGIONAL D.C. Cuerda de 11 mm</t>
  </si>
  <si>
    <t>COMPRA DE ELEMENTOS NECESARIOS PARA EL PROGRAMA DE TRABAJO SEGURO EN ALTURAS DEL CENTRO DE MATERIALES Y ENSAYOS SENA REGIONAL D.C. Freno de cable de acero inoxidable</t>
  </si>
  <si>
    <t>COMPRA DE ELEMENTOS NECESARIOS PARA EL PROGRAMA DE TRABAJO SEGURO EN ALTURAS DEL CENTRO DE MATERIALES Y ENSAYOS SENA REGIONAL D.C. Mosqueton de acero con puerta autobloqueante</t>
  </si>
  <si>
    <t>COMPRA DE ELEMENTOS NECESARIOS PARA EL PROGRAMA DE TRABAJO SEGURO EN ALTURAS DEL CENTRO DE MATERIALES Y ENSAYOS SENA REGIONAL D.C. Bloqueador de leva ranurada</t>
  </si>
  <si>
    <t>COMPRA DE ELEMENTOS NECESARIOS PARA EL PROGRAMA DE TRABAJO SEGURO EN ALTURAS DEL CENTRO DE MATERIALES Y ENSAYOS SENA REGIONAL D.C. Descendedor autofrenante antipánico</t>
  </si>
  <si>
    <t>COMPRA DE ELEMENTOS NECESARIOS PARA EL PROGRAMA DE TRABAJO SEGURO EN ALTURAS DEL CENTRO DE MATERIALES Y ENSAYOS SENA REGIONAL D.C. Freno anticaidas deslizante para cuerda</t>
  </si>
  <si>
    <t>COMPRA DE ELEMENTOS NECESARIOS PARA EL PROGRAMA DE TRABAJO SEGURO EN ALTURAS DEL CENTRO DE MATERIALES Y ENSAYOS SENA REGIONAL D.C. Descendedor autofrenante RIG</t>
  </si>
  <si>
    <t>COMPRA DE ELEMENTOS NECESARIOS PARA EL PROGRAMA DE TRABAJO SEGURO EN ALTURAS DEL CENTRO DE MATERIALES Y ENSAYOS SENA REGIONAL D.C. Eslinga de posicionamiento Grillon</t>
  </si>
  <si>
    <t>COMPRA DE ELEMENTOS NECESARIOS PARA EL PROGRAMA DE TRABAJO SEGURO EN ALTURAS DEL CENTRO DE MATERIALES Y ENSAYOS SENA REGIONAL D.C. Eslinga conector de posicionamiento graduable</t>
  </si>
  <si>
    <t xml:space="preserve">COMPRA DE ELEMENTOS NECESARIOS PARA EL PROGRAMA DE TRABAJO SEGURO EN ALTURAS DEL CENTRO DE MATERIALES Y ENSAYOS SENA REGIONAL D.C. Eslinga o conector para restricción de caías cuerda poliester de 3 cabos </t>
  </si>
  <si>
    <t>COMPRA DE ELEMENTOS NECESARIOS PARA EL PROGRAMA DE TRABAJO SEGURO EN ALTURAS DEL CENTRO DE MATERIALES Y ENSAYOS SENA REGIONAL D.C. Herramienta de rescate tipo navaja</t>
  </si>
  <si>
    <t>COMPRA DE ELEMENTOS NECESARIOS PARA EL PROGRAMA DE TRABAJO SEGURO EN ALTURAS DEL CENTRO DE MATERIALES Y ENSAYOS SENA REGIONAL D.C. Inmovilizador de miembros superiores e inferiores</t>
  </si>
  <si>
    <t>COMPRA DE ELEMENTOS NECESARIOS PARA EL PROGRAMA DE TRABAJO SEGURO EN ALTURAS DEL CENTRO DE MATERIALES Y ENSAYOS SENA REGIONAL D.C. Mascarilla de reanimación cardiopulmonar (RCP) Pocket Mask</t>
  </si>
  <si>
    <t>COMPRA DE ELEMENTOS NECESARIOS PARA EL PROGRAMA DE TRABAJO SEGURO EN ALTURAS DEL CENTRO DE MATERIALES Y ENSAYOS SENA REGIONAL D.C. Mascarilla desechable</t>
  </si>
  <si>
    <t>COMPRA DE ELEMENTOS NECESARIOS PARA EL PROGRAMA DE TRABAJO SEGURO EN ALTURAS DEL CENTRO DE MATERIALES Y ENSAYOS SENA REGIONAL D.C. Cuerda semiestática o estática de 12,5 mm X 40 metros</t>
  </si>
  <si>
    <t>COMPRA DE ELEMENTOS NECESARIOS PARA EL PROGRAMA DE TRABAJO SEGURO EN ALTURAS DEL CENTRO DE MATERIALES Y ENSAYOS SENA REGIONAL D.C. CORDINO DE 7 mm x 40 metros</t>
  </si>
  <si>
    <t>COMPRA DE ELEMENTOS NECESARIOS PARA EL PROGRAMA DE TRABAJO SEGURO EN ALTURAS DEL CENTRO DE MATERIALES Y ENSAYOS SENA REGIONAL D.C. Arnes de Rescate</t>
  </si>
  <si>
    <t>COMPRA DE ELEMENTOS NECESARIOS PARA EL PROGRAMA DE TRABAJO SEGURO EN ALTURAS DEL CENTRO DE MATERIALES Y ENSAYOS SENA REGIONAL D.C. Polea de alta resistencia</t>
  </si>
  <si>
    <t>COMPRA DE ELEMENTOS NECESARIOS PARA EL PROGRAMA DE TRABAJO SEGURO EN ALTURAS DEL CENTRO DE MATERIALES Y ENSAYOS SENA REGIONAL D.C. Linterna Frontal</t>
  </si>
  <si>
    <t>COMPRA DE ELEMENTOS NECESARIOS PARA EL PROGRAMA DE TRABAJO SEGURO EN ALTURAS DEL CENTRO DE MATERIALES Y ENSAYOS SENA REGIONAL D.C. Guantes</t>
  </si>
  <si>
    <t>COMPRA DE ELEMENTOS NECESARIOS PARA EL PROGRAMA DE TRABAJO SEGURO EN ALTURAS DEL CENTRO DE MATERIALES Y ENSAYOS SENA REGIONAL D.C. Mosqueton de aluminio oval</t>
  </si>
  <si>
    <t>COMPRA DE ELEMENTOS NECESARIOS PARA EL PROGRAMA DE TRABAJO SEGURO EN ALTURAS DEL CENTRO DE MATERIALES Y ENSAYOS SENA REGIONAL D.C. Botiquín básico</t>
  </si>
  <si>
    <t>CONTRATAR LA COMPRA DE INSUMOS  Y ELEMENTOS NECESARIOS PARA LA CARNETIZACIÓN DE APRENDICES QUE SE MATRICULAN EN EL CENTRO DE MATERIALES Y ENSAYOS DE LA REGIONAL DISTRITO CAPITAL - SENA.  Cinta de color Ribbon YMCKT para CP 500 impresiones de carnés referencia DATACARD CP 40 TM PLUS</t>
  </si>
  <si>
    <t>15 Dias</t>
  </si>
  <si>
    <t>CONTRATAR LA COMPRA DE INSUMOS  Y ELEMENTOS NECESARIOS PARA LA CARNETIZACIÓN DE APRENDICES QUE SE MATRICULAN EN EL CENTRO DE MATERIALES Y ENSAYOS DE LA REGIONAL DISTRITO CAPITAL - SENA.  Tarjetas tipo carnet en PVC Calibre 30, paquete por 500 unidades</t>
  </si>
  <si>
    <t>CONTRATAR LA COMPRA DE INSUMOS  Y ELEMENTOS NECESARIOS PARA LA CARNETIZACIÓN DE APRENDICES QUE SE MATRICULAN EN EL CENTRO DE MATERIALES Y ENSAYOS DE LA REGIONAL DISTRITO CAPITAL - SENA.  Cinta negra para 1500 impresiones</t>
  </si>
  <si>
    <t>CONTRATAR LA COMPRA DE INSUMOS  Y ELEMENTOS NECESARIOS PARA LA CARNETIZACIÓN DE APRENDICES QUE SE MATRICULAN EN EL CENTRO DE MATERIALES Y ENSAYOS DE LA REGIONAL DISTRITO CAPITAL - SENA.  Lapiz limpiador de impresora para 1500 impresiones</t>
  </si>
  <si>
    <t>CONTRATAR LA COMPRA DE INSUMOS  Y ELEMENTOS NECESARIOS PARA LA CARNETIZACIÓN DE APRENDICES QUE SE MATRICULAN EN EL CENTRO DE MATERIALES Y ENSAYOS DE LA REGIONAL DISTRITO CAPITAL - SENA.  Yoyo marcado con el logo del SENA, incluye el porta carnet</t>
  </si>
  <si>
    <t>COMPRAR LOS ELEMENTOS NECESARIOS PARA DOTAR A LOS FUNCIONARIOS DEL CENTRO DE MATERIALES Y ENSAYOS DE LOS ELEMENTOS DE PROTECCIÓN PERSONAL Y ROPA DE TRABAJO. Gafa de seguridad transparente</t>
  </si>
  <si>
    <t>15 Días</t>
  </si>
  <si>
    <t>COMPRAR LOS ELEMENTOS NECESARIOS PARA DOTAR A LOS FUNCIONARIOS DEL CENTRO DE MATERIALES Y ENSAYOS DE LOS ELEMENTOS DE PROTECCIÓN PERSONAL Y ROPA DE TRABAJO. Careta para fundición vidrio oscuro.</t>
  </si>
  <si>
    <t>COMPRAR LOS ELEMENTOS NECESARIOS PARA DOTAR A LOS FUNCIONARIOS DEL CENTRO DE MATERIALES Y ENSAYOS DE LOS ELEMENTOS DE PROTECCIÓN PERSONAL Y ROPA DE TRABAJO. Careta para soldadura  Auto - Dark</t>
  </si>
  <si>
    <t>COMPRAR LOS ELEMENTOS NECESARIOS PARA DOTAR A LOS FUNCIONARIOS DEL CENTRO DE MATERIALES Y ENSAYOS DE LOS ELEMENTOS DE PROTECCIÓN PERSONAL Y ROPA DE TRABAJO. Careta de esmerilar</t>
  </si>
  <si>
    <t>COMPRAR LOS ELEMENTOS NECESARIOS PARA DOTAR A LOS FUNCIONARIOS DEL CENTRO DE MATERIALES Y ENSAYOS DE LOS ELEMENTOS DE PROTECCIÓN PERSONAL Y ROPA DE TRABAJO. Monogafa con sello hermético</t>
  </si>
  <si>
    <t>COMPRAR LOS ELEMENTOS NECESARIOS PARA DOTAR A LOS FUNCIONARIOS DEL CENTRO DE MATERIALES Y ENSAYOS DE LOS ELEMENTOS DE PROTECCIÓN PERSONAL Y ROPA DE TRABAJO. Monogafa para Oxicorte</t>
  </si>
  <si>
    <t>COMPRAR LOS ELEMENTOS NECESARIOS PARA DOTAR A LOS FUNCIONARIOS DEL CENTRO DE MATERIALES Y ENSAYOS DE LOS ELEMENTOS DE PROTECCIÓN PERSONAL Y ROPA DE TRABAJO. Respirador vapores inorgánicos desechable</t>
  </si>
  <si>
    <t>COMPRAR LOS ELEMENTOS NECESARIOS PARA DOTAR A LOS FUNCIONARIOS DEL CENTRO DE MATERIALES Y ENSAYOS DE LOS ELEMENTOS DE PROTECCIÓN PERSONAL Y ROPA DE TRABAJO. Respirador para material particulado polvo-desechable</t>
  </si>
  <si>
    <t>COMPRAR LOS ELEMENTOS NECESARIOS PARA DOTAR A LOS FUNCIONARIOS DEL CENTRO DE MATERIALES Y ENSAYOS DE LOS ELEMENTOS DE PROTECCIÓN PERSONAL Y ROPA DE TRABAJO. Filtros para respirador de material particulado polvo-desechable</t>
  </si>
  <si>
    <t>COMPRAR LOS ELEMENTOS NECESARIOS PARA DOTAR A LOS FUNCIONARIOS DEL CENTRO DE MATERIALES Y ENSAYOS DE LOS ELEMENTOS DE PROTECCIÓN PERSONAL Y ROPA DE TRABAJO. Respirador para Humos metálicos. Desechable. Facial de  Media Cara Ref NIOSH P 100 A1204452 3M 2097</t>
  </si>
  <si>
    <t>COMPRAR LOS ELEMENTOS NECESARIOS PARA DOTAR A LOS FUNCIONARIOS DEL CENTRO DE MATERIALES Y ENSAYOS DE LOS ELEMENTOS DE PROTECCIÓN PERSONAL Y ROPA DE TRABAJO. Filtro para respirador para Humos metálicos. Desechable. Facial de  Media Cara</t>
  </si>
  <si>
    <t>COMPRAR LOS ELEMENTOS NECESARIOS PARA DOTAR A LOS FUNCIONARIOS DEL CENTRO DE MATERIALES Y ENSAYOS DE LOS ELEMENTOS DE PROTECCIÓN PERSONAL Y ROPA DE TRABAJO. Guantes en crusader</t>
  </si>
  <si>
    <t>COMPRAR LOS ELEMENTOS NECESARIOS PARA DOTAR A LOS FUNCIONARIOS DEL CENTRO DE MATERIALES Y ENSAYOS DE LOS ELEMENTOS DE PROTECCIÓN PERSONAL Y ROPA DE TRABAJO. Guantes en vaqueta</t>
  </si>
  <si>
    <t>COMPRAR LOS ELEMENTOS NECESARIOS PARA DOTAR A LOS FUNCIONARIOS DEL CENTRO DE MATERIALES Y ENSAYOS DE LOS ELEMENTOS DE PROTECCIÓN PERSONAL Y ROPA DE TRABAJO. Guantes en neopreno</t>
  </si>
  <si>
    <t>COMPRAR LOS ELEMENTOS NECESARIOS PARA DOTAR A LOS FUNCIONARIOS DEL CENTRO DE MATERIALES Y ENSAYOS DE LOS ELEMENTOS DE PROTECCIÓN PERSONAL Y ROPA DE TRABAJO. Guantes para soldadura. Par</t>
  </si>
  <si>
    <t>COMPRAR LOS ELEMENTOS NECESARIOS PARA DOTAR A LOS FUNCIONARIOS DEL CENTRO DE MATERIALES Y ENSAYOS DE LOS ELEMENTOS DE PROTECCIÓN PERSONAL Y ROPA DE TRABAJO. Protector auditivo ajustable en silicona</t>
  </si>
  <si>
    <t>COMPRAR LOS ELEMENTOS NECESARIOS PARA DOTAR A LOS FUNCIONARIOS DEL CENTRO DE MATERIALES Y ENSAYOS DE LOS ELEMENTOS DE PROTECCIÓN PERSONAL Y ROPA DE TRABAJO. Bota de seguridad</t>
  </si>
  <si>
    <t>COMPRAR LOS ELEMENTOS NECESARIOS PARA DOTAR A LOS FUNCIONARIOS DEL CENTRO DE MATERIALES Y ENSAYOS DE LOS ELEMENTOS DE PROTECCIÓN PERSONAL Y ROPA DE TRABAJO. Bota de seguridad de soldadura</t>
  </si>
  <si>
    <t>COMPRAR LOS ELEMENTOS NECESARIOS PARA DOTAR A LOS FUNCIONARIOS DEL CENTRO DE MATERIALES Y ENSAYOS DE LOS ELEMENTOS DE PROTECCIÓN PERSONAL Y ROPA DE TRABAJO. Capuchón para soldadura en dril</t>
  </si>
  <si>
    <t>COMPRAR LOS ELEMENTOS NECESARIOS PARA DOTAR A LOS FUNCIONARIOS DEL CENTRO DE MATERIALES Y ENSAYOS DE LOS ELEMENTOS DE PROTECCIÓN PERSONAL Y ROPA DE TRABAJO. Chaqueta en vaqueta (tomar tallaje)</t>
  </si>
  <si>
    <t>COMPRAR LOS ELEMENTOS NECESARIOS PARA DOTAR A LOS FUNCIONARIOS DEL CENTRO DE MATERIALES Y ENSAYOS DE LOS ELEMENTOS DE PROTECCIÓN PERSONAL Y ROPA DE TRABAJO. Overol enterizo dama</t>
  </si>
  <si>
    <t>COMPRAR LOS ELEMENTOS NECESARIOS PARA DOTAR A LOS FUNCIONARIOS DEL CENTRO DE MATERIALES Y ENSAYOS DE LOS ELEMENTOS DE PROTECCIÓN PERSONAL Y ROPA DE TRABAJO. Overol enterizo caballero</t>
  </si>
  <si>
    <t>COMPRAR LOS ELEMENTOS NECESARIOS PARA DOTAR A LOS FUNCIONARIOS DEL CENTRO DE MATERIALES Y ENSAYOS DE LOS ELEMENTOS DE PROTECCIÓN PERSONAL Y ROPA DE TRABAJO. Juego de jeans dama</t>
  </si>
  <si>
    <t>COMPRAR LOS ELEMENTOS NECESARIOS PARA DOTAR A LOS FUNCIONARIOS DEL CENTRO DE MATERIALES Y ENSAYOS DE LOS ELEMENTOS DE PROTECCIÓN PERSONAL Y ROPA DE TRABAJO. Juego de jeans caballeros</t>
  </si>
  <si>
    <t>COMPRA DE MOBILIARIO DE ARCHIVO PARA EL PROCESO DE GESTIÓN DOCUMENTAL QUE SE ADELANTA PARA LA DOCUMENTACIÓN DE CONTRATACIÓN DEL CENTRO DE MATERIALES Y ENSAYOS DEL SENA REGIONAL D.C. Dos muebles rodantes triple mécanicos conformados cada uno por 21 estantes.</t>
  </si>
  <si>
    <t xml:space="preserve">CONTRATAR EL MANTENIMIENTO PREVENTIVO Y CORRECTIVO CON EL SUMINISTRO DE LOS REPUESTOS Y ELEMENTOS NECESARIOS PARA SU ÓPTIMO FUNCIONAMIENTO, DE MAQUINARIAS Y EQUIPOS DE LOS AMBIENTES DE APRENDIZAJE DEL CENTRO DE MATERIALES Y ENSAYOS DE LA REGIONAL DISTRITO CAPITAL -SENA. (Lote A) Maquinas y equipos del ambiente de aprendizaje de soldadura. </t>
  </si>
  <si>
    <t>CONTRATAR EL MANTENIMIENTO PREVENTIVO Y CORRECTIVO CON EL SUMINISTRO DE LOS REPUESTOS Y ELEMENTOS NECESARIOS PARA SU ÓPTIMO FUNCIONAMIENTO, DE MAQUINARIAS Y EQUIPOS DE LOS AMBIENTES DE APRENDIZAJE DEL CENTRO DE MATERIALES Y ENSAYOS DE LA REGIONAL DISTRITO CAPITAL -SENA. (Lote A) Maquinas y equipos del ambiente de aprendizaje de soldadura. EQUIPO MIG HOBART RC-301 SR:88WS20521.</t>
  </si>
  <si>
    <t>CONTRATAR EL MANTENIMIENTO PREVENTIVO Y CORRECTIVO CON EL SUMINISTRO DE LOS REPUESTOS Y ELEMENTOS NECESARIOS PARA SU ÓPTIMO FUNCIONAMIENTO, DE MAQUINARIAS Y EQUIPOS DE LOS AMBIENTES DE APRENDIZAJE DEL CENTRO DE MATERIALES Y ENSAYOS DE LA REGIONAL DISTRITO CAPITAL -SENA. (Lote A) Maquinas y equipos del ambiente de aprendizaje de soldadura. EQUIPO IDEAL ARC DC 600 SR:U1941005892.</t>
  </si>
  <si>
    <t>CONTRATAR EL MANTENIMIENTO PREVENTIVO Y CORRECTIVO CON EL SUMINISTRO DE LOS REPUESTOS Y ELEMENTOS NECESARIOS PARA SU ÓPTIMO FUNCIONAMIENTO, DE MAQUINARIAS Y EQUIPOS DE LOS AMBIENTES DE APRENDIZAJE DEL CENTRO DE MATERIALES Y ENSAYOS DE LA REGIONAL DISTRITO CAPITAL -SENA. (Lote A) Maquinas y equipos del ambiente de aprendizaje de soldadura. EQUIPO IDEAL ARC DC 600 SR:U1941005886</t>
  </si>
  <si>
    <t>CONTRATAR EL MANTENIMIENTO PREVENTIVO Y CORRECTIVO CON EL SUMINISTRO DE LOS REPUESTOS Y ELEMENTOS NECESARIOS PARA SU ÓPTIMO FUNCIONAMIENTO, DE MAQUINARIAS Y EQUIPOS DE LOS AMBIENTES DE APRENDIZAJE DEL CENTRO DE MATERIALES Y ENSAYOS DE LA REGIONAL DISTRITO CAPITAL -SENA. (Lote A) Maquinas y equipos del ambiente de aprendizaje de soldadura. EQUIPO IDEAL ARC DC 600 SR:1941005915</t>
  </si>
  <si>
    <t>CONTRATAR EL MANTENIMIENTO PREVENTIVO Y CORRECTIVO CON EL SUMINISTRO DE LOS REPUESTOS Y ELEMENTOS NECESARIOS PARA SU ÓPTIMO FUNCIONAMIENTO, DE MAQUINARIAS Y EQUIPOS DE LOS AMBIENTES DE APRENDIZAJE DEL CENTRO DE MATERIALES Y ENSAYOS DE LA REGIONAL DISTRITO CAPITAL -SENA. (Lote A) Maquinas y equipos del ambiente de aprendizaje de soldadura. EQUIPO MILLE MP 306</t>
  </si>
  <si>
    <t>CONTRATAR EL MANTENIMIENTO PREVENTIVO Y CORRECTIVO CON EL SUMINISTRO DE LOS REPUESTOS Y ELEMENTOS NECESARIOS PARA SU ÓPTIMO FUNCIONAMIENTO, DE MAQUINARIAS Y EQUIPOS DE LOS AMBIENTES DE APRENDIZAJE DEL CENTRO DE MATERIALES Y ENSAYOS DE LA REGIONAL DISTRITO CAPITAL -SENA. (Lote A) Maquinas y equipos del ambiente de aprendizaje de soldadura. EQUIPO FABSTAR 4030</t>
  </si>
  <si>
    <t>CONTRATAR EL MANTENIMIENTO PREVENTIVO Y CORRECTIVO CON EL SUMINISTRO DE LOS REPUESTOS Y ELEMENTOS NECESARIOS PARA SU ÓPTIMO FUNCIONAMIENTO, DE MAQUINARIAS Y EQUIPOS DE LOS AMBIENTES DE APRENDIZAJE DEL CENTRO DE MATERIALES Y ENSAYOS DE LA REGIONAL DISTRITO CAPITAL -SENA. (Lote A) Maquinas y equipos del ambiente de aprendizaje de soldadura. EQUIPO IDEAL ARC DC 600 SR:U1941005913</t>
  </si>
  <si>
    <t>CONTRATAR EL MANTENIMIENTO PREVENTIVO Y CORRECTIVO CON EL SUMINISTRO DE LOS REPUESTOS Y ELEMENTOS NECESARIOS PARA SU ÓPTIMO FUNCIONAMIENTO, DE MAQUINARIAS Y EQUIPOS DE LOS AMBIENTES DE APRENDIZAJE DEL CENTRO DE MATERIALES Y ENSAYOS DE LA REGIONAL DISTRITO CAPITAL -SENA. (Lote A) Maquinas y equipos del ambiente de aprendizaje de soldadura. EQUIPO ESAB HELIWELDER 251 AC/DC PLUS 1 FASE No. 1401-040</t>
  </si>
  <si>
    <t>CONTRATAR EL MANTENIMIENTO PREVENTIVO Y CORRECTIVO CON EL SUMINISTRO DE LOS REPUESTOS Y ELEMENTOS NECESARIOS PARA SU ÓPTIMO FUNCIONAMIENTO, DE MAQUINARIAS Y EQUIPOS DE LOS AMBIENTES DE APRENDIZAJE DEL CENTRO DE MATERIALES Y ENSAYOS DE LA REGIONAL DISTRITO CAPITAL -SENA. (Lote A) Maquinas y equipos del ambiente de aprendizaje de soldadura. EQUIPO HOBART TIG WAVE 250 1 FASE</t>
  </si>
  <si>
    <t>CONTRATAR EL MANTENIMIENTO PREVENTIVO Y CORRECTIVO CON EL SUMINISTRO DE LOS REPUESTOS Y ELEMENTOS NECESARIOS PARA SU ÓPTIMO FUNCIONAMIENTO, DE MAQUINARIAS Y EQUIPOS DE LOS AMBIENTES DE APRENDIZAJE DEL CENTRO DE MATERIALES Y ENSAYOS DE LA REGIONAL DISTRITO CAPITAL -SENA. (Lote A) Maquinas y equipos del ambiente de aprendizaje de soldadura. EQUIPO HOBART TR 300-F SR:89WS21866</t>
  </si>
  <si>
    <t>CONTRATAR EL MANTENIMIENTO PREVENTIVO Y CORRECTIVO CON EL SUMINISTRO DE LOS REPUESTOS Y ELEMENTOS NECESARIOS PARA SU ÓPTIMO FUNCIONAMIENTO, DE MAQUINARIAS Y EQUIPOS DE LOS AMBIENTES DE APRENDIZAJE DEL CENTRO DE MATERIALES Y ENSAYOS DE LA REGIONAL DISTRITO CAPITAL -SENA. (Lote A) Maquinas y equipos del ambiente de aprendizaje de soldadura. EQUIPO HOBART EXEL ARC 500AMP</t>
  </si>
  <si>
    <t>CONTRATAR EL MANTENIMIENTO PREVENTIVO Y CORRECTIVO CON EL SUMINISTRO DE LOS REPUESTOS Y ELEMENTOS NECESARIOS PARA SU ÓPTIMO FUNCIONAMIENTO, DE MAQUINARIAS Y EQUIPOS DE LOS AMBIENTES DE APRENDIZAJE DEL CENTRO DE MATERIALES Y ENSAYOS DE LA REGIONAL DISTRITO CAPITAL -SENA. (Lote A) Maquinas y equipos del ambiente de aprendizaje de soldadura. EQUIPO HOBART MEGA ARC 300AMP</t>
  </si>
  <si>
    <t>CONTRATAR EL MANTENIMIENTO PREVENTIVO Y CORRECTIVO CON EL SUMINISTRO DE LOS REPUESTOS Y ELEMENTOS NECESARIOS PARA SU ÓPTIMO FUNCIONAMIENTO, DE MAQUINARIAS Y EQUIPOS DE LOS AMBIENTES DE APRENDIZAJE DEL CENTRO DE MATERIALES Y ENSAYOS DE LA REGIONAL DISTRITO CAPITAL -SENA. (lote D) Maquína Universal de Ensayos  UH - 50 A, Shimadzu.</t>
  </si>
  <si>
    <t>20 días</t>
  </si>
  <si>
    <t>COMPRA DE EQUIPOS PARA LA CARACTERIZACIÓN DE METALES EN EL LABORATORIO DE METALOGRAFIA DEL CENTRO DE MATERIALES Y ENSAYOS DE LA REGIONAL D.C. Lote A. Microscopio optodigital marca olympus modelo dsx500i</t>
  </si>
  <si>
    <t>COMPRA DE EQUIPOS PARA LA CARACTERIZACIÓN DE METALES EN EL LABORATORIO DE METALOGRAFIA.  Lote B. Pulidora Metalografica con Doble Plato Forcipol 2V  Marca Metkon.</t>
  </si>
  <si>
    <t>COMPRA DE EQUIPOS PARA LA CARACTERIZACIÓN DE METALES EN EL LABORATORIO DE METALOGRAFIA.  Lote B.  y Cortadora Metalografica de Manual. Metacut 250 Marca Metkon.</t>
  </si>
  <si>
    <t>ADQUISICIÓN DE MATERIALES DE FORMACIÓN PROFESIONAL DEL CENTRO DE MATERIALES Y ENSAYOS SENA REGIONAL D.C. Lota A. Soldaduras. Consumibles Pistola MIG TWECO-400 LINCOLNPistola mig TWECO acople lincoln 400 amp</t>
  </si>
  <si>
    <t>10/04/214</t>
  </si>
  <si>
    <t xml:space="preserve">ADQUISICIÓN DE MATERIALES DE FORMACIÓN PROFESIONAL DEL CENTRO DE MATERIALES Y ENSAYOS SENA REGIONAL D.C. Lota A. Soldaduras. Consumibles Pistola MIG TWECO-400 LINCOLNPuntas de Contacto TWECO spray  Trabajo Pesado 0.035” </t>
  </si>
  <si>
    <t xml:space="preserve">ADQUISICIÓN DE MATERIALES DE FORMACIÓN PROFESIONAL DEL CENTRO DE MATERIALES Y ENSAYOS SENA REGIONAL D.C. Lota A. Soldaduras. Consumibles Pistola MIG TWECO-400 LINCOLNDifusor de gas Pistola TWECO spray MIG 400 </t>
  </si>
  <si>
    <t xml:space="preserve">ADQUISICIÓN DE MATERIALES DE FORMACIÓN PROFESIONAL DEL CENTRO DE MATERIALES Y ENSAYOS SENA REGIONAL D.C. Lota A. Soldaduras. Consumibles Pistola MIG TWECO-400 LINCOLNTobera  TWECO spray para Pistola 400 </t>
  </si>
  <si>
    <t>ADQUISICIÓN DE MATERIALES DE FORMACIÓN PROFESIONAL DEL CENTRO DE MATERIALES Y ENSAYOS SENA REGIONAL D.C. Lota A. Soldaduras. Consumibles Pistola MIG TWECO-400 LINCOLNTobera TWECO spray CONICA  de 400 amperios</t>
  </si>
  <si>
    <t>ADQUISICIÓN DE MATERIALES DE FORMACIÓN PROFESIONAL DEL CENTRO DE MATERIALES Y ENSAYOS SENA REGIONAL D.C. Lota A. Soldaduras. Consumibles Pistola MIG TWECO-400 LINCOLNContact-tip de 0.035”  TWECO spray de 400 amperios</t>
  </si>
  <si>
    <t>ADQUISICIÓN DE MATERIALES DE FORMACIÓN PROFESIONAL DEL CENTRO DE MATERIALES Y ENSAYOS SENA REGIONAL D.C. Lota A. Soldaduras. Pistola INNERSHIELD K115 LINCOLN 450 amp al 60%Contact tip de 0.068 pistola INNERSHIELD K115 LINCOLN</t>
  </si>
  <si>
    <t>ADQUISICIÓN DE MATERIALES DE FORMACIÓN PROFESIONAL DEL CENTRO DE MATERIALES Y ENSAYOS SENA REGIONAL D.C. Lota A. Soldaduras. Pistola INNERSHIELD K115 LINCOLN 450 amp al 60%Tubo cuello 82º-P/N KP 1919-2 Pistola INNHERSHIELD K 115 Lincoln</t>
  </si>
  <si>
    <t>ADQUISICIÓN DE MATERIALES DE FORMACIÓN PROFESIONAL DEL CENTRO DE MATERIALES Y ENSAYOS SENA REGIONAL D.C. Lota A. Soldaduras. Pistola INNERSHIELD K115 LINCOLN 450 amp al 60%Pistola INNERSHIELD K115 LINCOLN 450 amp al 60%</t>
  </si>
  <si>
    <t>ADQUISICIÓN DE MATERIALES DE FORMACIÓN PROFESIONAL DEL CENTRO DE MATERIALES Y ENSAYOS SENA REGIONAL D.C. Lota A. Soldaduras. Consumibles Pistolas TIG – HELIARC HW-17-18-26 DE 300 AMPERIOS. Pistola TIG-W-17-18 de 300 amperios refrigerada por agua</t>
  </si>
  <si>
    <t>ADQUISICIÓN DE MATERIALES DE FORMACIÓN PROFESIONAL DEL CENTRO DE MATERIALES Y ENSAYOS SENA REGIONAL D.C. Lota A. Soldaduras. Consumibles Pistolas TIG – HELIARC HW-17-18-26 DE 300 AMPERIOS. Pistola TIG de 200 – 250 amperios cuello flexible refrigerada por aire</t>
  </si>
  <si>
    <t>ADQUISICIÓN DE MATERIALES DE FORMACIÓN PROFESIONAL DEL CENTRO DE MATERIALES Y ENSAYOS SENA REGIONAL D.C. Lota A. Soldaduras. Consumibles Pistolas TIG – HELIARC HW-17-18-26 DE 300 AMPERIOS. Copa cerámica Nº 4 para HW 18</t>
  </si>
  <si>
    <t>ADQUISICIÓN DE MATERIALES DE FORMACIÓN PROFESIONAL DEL CENTRO DE MATERIALES Y ENSAYOS SENA REGIONAL D.C. Lota A. Soldaduras. Consumibles Pistolas TIG – HELIARC HW-17-18-26 DE 300 AMPERIOS. Copa cerámica Nº 6 para HW 18</t>
  </si>
  <si>
    <t>ADQUISICIÓN DE MATERIALES DE FORMACIÓN PROFESIONAL DEL CENTRO DE MATERIALES Y ENSAYOS SENA REGIONAL D.C. Lota A. Soldaduras. Consumibles Pistolas TIG – HELIARC HW-17-18-26 DE 300 AMPERIOS. Copa cerámica Nº 7 para HW 18</t>
  </si>
  <si>
    <t>ADQUISICIÓN DE MATERIALES DE FORMACIÓN PROFESIONAL DEL CENTRO DE MATERIALES Y ENSAYOS SENA REGIONAL D.C. Lota A. Soldaduras. Consumibles Pistolas TIG – HELIARC HW-17-18-26 DE 300 AMPERIOS. Fija tungsteno de 1/16” para HW 18</t>
  </si>
  <si>
    <t>ADQUISICIÓN DE MATERIALES DE FORMACIÓN PROFESIONAL DEL CENTRO DE MATERIALES Y ENSAYOS SENA REGIONAL D.C. Lota A. Soldaduras. Consumibles Pistolas TIG – HELIARC HW-17-18-26 DE 300 AMPERIOS. Fija tungsteno de 3/32” para HW 18</t>
  </si>
  <si>
    <t>ADQUISICIÓN DE MATERIALES DE FORMACIÓN PROFESIONAL DEL CENTRO DE MATERIALES Y ENSAYOS SENA REGIONAL D.C. Lota A. Soldaduras. Consumibles Pistolas TIG – HELIARC HW-17-18-26 DE 300 AMPERIOS. Porta-boquilla TIG de 1/16” para HW 18</t>
  </si>
  <si>
    <t>ADQUISICIÓN DE MATERIALES DE FORMACIÓN PROFESIONAL DEL CENTRO DE MATERIALES Y ENSAYOS SENA REGIONAL D.C. Lota A. Soldaduras. Consumibles Pistolas TIG – HELIARC HW-17-18-26 DE 300 AMPERIOS. Porta-boquilla TIG de 3/32” para HW 18</t>
  </si>
  <si>
    <t>ADQUISICIÓN DE MATERIALES DE FORMACIÓN PROFESIONAL DEL CENTRO DE MATERIALES Y ENSAYOS SENA REGIONAL D.C. Lota A. Soldaduras. Consumibles Pistolas TIG – HELIARC HW-17-18-26 DE 300 AMPERIOS. TUNGSTENO ROJO AWS EWTH-2 DE 3/32”</t>
  </si>
  <si>
    <t>ADQUISICIÓN DE MATERIALES DE FORMACIÓN PROFESIONAL DEL CENTRO DE MATERIALES Y ENSAYOS SENA REGIONAL D.C. Lota A. Soldaduras. Consumibles Pistolas TIG – HELIARC HW-17-18-26 DE 300 AMPERIOS. BOQUILLA DE OXICORTE Nº 1-1-101 VICTOR</t>
  </si>
  <si>
    <t>ADQUISICIÓN DE MATERIALES DE FORMACIÓN PROFESIONAL DEL CENTRO DE MATERIALES Y ENSAYOS SENA REGIONAL D.C. Lota A. Soldaduras. Consumibles Pistolas TIG – HELIARC HW-17-18-26 DE 300 AMPERIOS. HOJAS DE SEGUETA DE 18 DIENTES ALTA CALIDAD</t>
  </si>
  <si>
    <t>ADQUISICIÓN DE MATERIALES DE FORMACIÓN PROFESIONAL DEL CENTRO DE MATERIALES Y ENSAYOS SENA REGIONAL D.C. Lota A. Soldaduras. Consumibles Pistolas TIG – HELIARC HW-17-18-26 DE 300 AMPERIOS. HOJAS DE SEGUETA DE 24 DIENTES ALTA CALIDAD</t>
  </si>
  <si>
    <t>ADQUISICIÓN DE MATERIALES DE FORMACIÓN PROFESIONAL DEL CENTRO DE MATERIALES Y ENSAYOS SENA REGIONAL D.C. Lota A. Soldaduras. Consumibles Pistolas TIG – HELIARC HW-17-18-26 DE 300 AMPERIOS. DISCO DE PULIDORA DE 7"X1/4X7/8 MARCA RECONOCIDA</t>
  </si>
  <si>
    <t>ADQUISICIÓN DE MATERIALES DE FORMACIÓN PROFESIONAL DEL CENTRO DE MATERIALES Y ENSAYOS SENA REGIONAL D.C. Lota A. Soldaduras. Consumibles Pistolas TIG – HELIARC HW-17-18-26 DE 300 AMPERIOS. DISCO DE PULIDORA DE 7"X1/8X7/8 MARCA RECONOCIDA</t>
  </si>
  <si>
    <t>ADQUISICIÓN DE MATERIALES DE FORMACIÓN PROFESIONAL DEL CENTRO DE MATERIALES Y ENSAYOS SENA REGIONAL D.C. Lota A. Soldaduras. Consumibles Pistolas TIG – HELIARC HW-17-18-26 DE 300 AMPERIOS. DISCO DE PULIDORA DE 41/2"X1/4X7/8 MARCA RECONOCIDA</t>
  </si>
  <si>
    <t>ADQUISICIÓN DE MATERIALES DE FORMACIÓN PROFESIONAL DEL CENTRO DE MATERIALES Y ENSAYOS SENA REGIONAL D.C. Lota A. Soldaduras. Consumibles Pistolas TIG – HELIARC HW-17-18-26 DE 300 AMPERIOS. DISCO DE PULIDORA DE 41/2"X1/8X7/8 MARCA RECONOCIDA</t>
  </si>
  <si>
    <t>ADQUISICIÓN DE MATERIALES DE FORMACIÓN PROFESIONAL DEL CENTRO DE MATERIALES Y ENSAYOS SENA REGIONAL D.C. Lota A. Soldaduras. Consumibles Pistolas TIG – HELIARC HW-17-18-26 DE 300 AMPERIOS. VIDRIOS NEGROS ACTINICOS N 11 PARA CARETA DE SOLDADURA</t>
  </si>
  <si>
    <t>ADQUISICIÓN DE MATERIALES DE FORMACIÓN PROFESIONAL DEL CENTRO DE MATERIALES Y ENSAYOS SENA REGIONAL D.C. Lota A. Soldaduras. Consumibles Pistolas TIG – HELIARC HW-17-18-26 DE 300 AMPERIOS. VIDRIOS TRASPARENTES PARA CARETA DE SOLDADURA</t>
  </si>
  <si>
    <t>ADQUISICIÓN DE MATERIALES DE FORMACIÓN PROFESIONAL DEL CENTRO DE MATERIALES Y ENSAYOS SENA REGIONAL D.C. Lota A. Soldaduras. Consumibles Pistolas TIG – HELIARC HW-17-18-26 DE 300 AMPERIOS. CARETAS PARA SOLDADURA DE ALTA CALIDAD</t>
  </si>
  <si>
    <t>ADQUISICIÓN DE MATERIALES DE FORMACIÓN PROFESIONAL DEL CENTRO DE MATERIALES Y ENSAYOS SENA REGIONAL D.C. Lota A. Soldaduras. Consumibles Pistolas TIG – HELIARC HW-17-18-26 DE 300 AMPERIOS. Bodi para antorcha de TIG A 250 A Refrigerada por aire</t>
  </si>
  <si>
    <t>ADQUISICIÓN DE MATERIALES DE FORMACIÓN PROFESIONAL DEL CENTRO DE MATERIALES Y ENSAYOS SENA REGIONAL D.C. Lota A. Soldaduras. Consumibles Pistolas TIG – HELIARC HW-17-18-26 DE 300 AMPERIOS. CABEZALES PARA CARETAS DE SOLDADURA ELECTRICA</t>
  </si>
  <si>
    <t>ADQUISICIÓN DE MATERIALES DE FORMACIÓN PROFESIONAL DEL CENTRO DE MATERIALES Y ENSAYOS SENA REGIONAL D.C. Lota A. Soldaduras. Consumibles Pistolas TIG – HELIARC HW-17-18-26 DE 300 AMPERIOS. BOQUILLAS DE OXICOMBUSTIBLE #1 VICTOR</t>
  </si>
  <si>
    <t>ADQUISICIÓN DE MATERIALES DE FORMACIÓN PROFESIONAL DEL CENTRO DE MATERIALES Y ENSAYOS SENA REGIONAL D.C. Lota A. Soldaduras. Consumibles Pistolas TIG – HELIARC HW-17-18-26 DE 300 AMPERIOS. Oxicortadores integral VICTOR</t>
  </si>
  <si>
    <t>ADQUISICIÓN DE MATERIALES DE FORMACIÓN PROFESIONAL DEL CENTRO DE MATERIALES Y ENSAYOS SENA REGIONAL D.C. Lota A. Soldaduras. Consumibles Pistolas TIG – HELIARC HW-17-18-26 DE 300 AMPERIOS. Porta electrodos de 300 amperios  JAKSON</t>
  </si>
  <si>
    <t>ADQUISICIÓN DE MATERIALES DE FORMACIÓN PROFESIONAL DEL CENTRO DE MATERIALES Y ENSAYOS SENA REGIONAL D.C. Lota A. Soldaduras. Consumibles Pistolas TIG – HELIARC HW-17-18-26 DE 300 AMPERIOS. gel antiespater para mig</t>
  </si>
  <si>
    <t>ADQUISICIÓN DE MATERIALES DE FORMACIÓN PROFESIONAL DEL CENTRO DE MATERIALES Y ENSAYOS SENA REGIONAL D.C. Lota A. Soldaduras. Consumibles Pistolas TIG – HELIARC HW-17-18-26 DE 300 AMPERIOS. grata entorchada weller 0-9000 ref STB756   7" x 3/16 x5/8</t>
  </si>
  <si>
    <t>ADQUISICIÓN DE MATERIALES DE FORMACIÓN PROFESIONAL DEL CENTRO DE MATERIALES Y ENSAYOS SENA REGIONAL D.C. Lota A. Soldaduras. Consumibles Pistolas TIG – HELIARC HW-17-18-26 DE 300 AMPERIOS. Marcador metal</t>
  </si>
  <si>
    <t>ADQUISICIÓN DE MATERIALES DE FORMACIÓN PROFESIONAL DEL CENTRO DE MATERIALES Y ENSAYOS SENA REGIONAL D.C. Lota A. Soldaduras. Consumibles Pistolas TIG – HELIARC HW-17-18-26 DE 300 AMPERIOS. Peto en vaqueta de  60 x 90</t>
  </si>
  <si>
    <t>ADQUISICIÓN DE MATERIALES DE FORMACIÓN PROFESIONAL DEL CENTRO DE MATERIALES Y ENSAYOS SENA REGIONAL D.C. Lota A. Soldaduras. Consumibles Pistolas TIG – HELIARC HW-17-18-26 DE 300 AMPERIOS. Mangas en vaqueta</t>
  </si>
  <si>
    <t>ADQUISICIÓN DE MATERIALES DE FORMACIÓN PROFESIONAL DEL CENTRO DE MATERIALES Y ENSAYOS SENA REGIONAL D.C. Lota A. Soldaduras. Consumibles Pistolas TIG – HELIARC HW-17-18-26 DE 300 AMPERIOS. Monogafas vidrio actinio No. 5</t>
  </si>
  <si>
    <t>ADQUISICIÓN DE MATERIALES DE FORMACIÓN PROFESIONAL DEL CENTRO DE MATERIALES Y ENSAYOS SENA REGIONAL D.C. Lota A. Soldaduras. Consumibles Pistolas TIG – HELIARC HW-17-18-26 DE 300 AMPERIOS. Protector auditivo en espuma</t>
  </si>
  <si>
    <t>ADQUISICIÓN DE MATERIALES DE FORMACIÓN PROFESIONAL DEL CENTRO DE MATERIALES Y ENSAYOS SENA REGIONAL D.C. Lota A. Soldaduras. Consumibles Pistolas TIG – HELIARC HW-17-18-26 DE 300 AMPERIOS. CINTA CINFIN METALICA DE 350mm de diente cruzado de 11/2 cromo molibdeno</t>
  </si>
  <si>
    <t>ADQUISICIÓN DE MATERIALES DE FORMACIÓN PROFESIONAL DEL CENTRO DE MATERIALES Y ENSAYOS SENA REGIONAL D.C. Lota A. Soldaduras. Consumibles Pistolas TIG – HELIARC HW-17-18-26 DE 300 AMPERIOS. Careta de esmerilar</t>
  </si>
  <si>
    <t>ADQUISICIÓN DE MATERIALES DE FORMACIÓN PROFESIONAL DEL CENTRO DE MATERIALES Y ENSAYOS SENA REGIONAL D.C. Lota A. Soldaduras. Consumible para equipo Dinasty 350 Marca MillerMANDRIL 1,6</t>
  </si>
  <si>
    <t>ADQUISICIÓN DE MATERIALES DE FORMACIÓN PROFESIONAL DEL CENTRO DE MATERIALES Y ENSAYOS SENA REGIONAL D.C. Lota A. Soldaduras. Consumible para equipo Dinasty 350 Marca MillerMANDRIL 2,4</t>
  </si>
  <si>
    <t>ADQUISICIÓN DE MATERIALES DE FORMACIÓN PROFESIONAL DEL CENTRO DE MATERIALES Y ENSAYOS SENA REGIONAL D.C. Lota A. Soldaduras. Consumible para equipo Dinasty 350 Marca MillerMANDRIL 3,2</t>
  </si>
  <si>
    <t>ADQUISICIÓN DE MATERIALES DE FORMACIÓN PROFESIONAL DEL CENTRO DE MATERIALES Y ENSAYOS SENA REGIONAL D.C. Lota A. Soldaduras. Consumible para equipo Dinasty 350 Marca MillerPORTAMANDRIL 1,6</t>
  </si>
  <si>
    <t>ADQUISICIÓN DE MATERIALES DE FORMACIÓN PROFESIONAL DEL CENTRO DE MATERIALES Y ENSAYOS SENA REGIONAL D.C. Lota A. Soldaduras. Consumible para equipo Dinasty 350 Marca MillerPORTAMANDRIL 2,4</t>
  </si>
  <si>
    <t>ADQUISICIÓN DE MATERIALES DE FORMACIÓN PROFESIONAL DEL CENTRO DE MATERIALES Y ENSAYOS SENA REGIONAL D.C. Lota A. Soldaduras. Consumible para equipo Dinasty 350 Marca MillerPORTAMANDRIL 3,2</t>
  </si>
  <si>
    <t>ADQUISICIÓN DE MATERIALES DE FORMACIÓN PROFESIONAL DEL CENTRO DE MATERIALES Y ENSAYOS SENA REGIONAL D.C. Lota A. Soldaduras. Consumible para equipo Dinasty 350 Marca MillerBOQUILLA CERAMICA 4,0</t>
  </si>
  <si>
    <t>ADQUISICIÓN DE MATERIALES DE FORMACIÓN PROFESIONAL DEL CENTRO DE MATERIALES Y ENSAYOS SENA REGIONAL D.C. Lota A. Soldaduras. Consumible para equipo Dinasty 350 Marca MillerBOQUILLA CERAMICA 5,0</t>
  </si>
  <si>
    <t>ADQUISICIÓN DE MATERIALES DE FORMACIÓN PROFESIONAL DEL CENTRO DE MATERIALES Y ENSAYOS SENA REGIONAL D.C. Lota A. Soldaduras. Consumible para equipo Dinasty 350 Marca MillerBOQUILLA CERAMICA 6,0</t>
  </si>
  <si>
    <t>ADQUISICIÓN DE MATERIALES DE FORMACIÓN PROFESIONAL DEL CENTRO DE MATERIALES Y ENSAYOS SENA REGIONAL D.C. Lota A. Soldaduras. Electrodos y soldaduras.  Soldadura MIG  70 S -6 .35  Rollo x 15 kilos</t>
  </si>
  <si>
    <t xml:space="preserve">ADQUISICIÓN DE MATERIALES DE FORMACIÓN PROFESIONAL DEL CENTRO DE MATERIALES Y ENSAYOS SENA REGIONAL D.C. Lota A. Soldaduras. Electrodos y soldaduras.  Electrodos 6010 DE 1/8" </t>
  </si>
  <si>
    <t>ADQUISICIÓN DE MATERIALES DE FORMACIÓN PROFESIONAL DEL CENTRO DE MATERIALES Y ENSAYOS SENA REGIONAL D.C. Lota A. Soldaduras. Electrodos y soldaduras.  Electrodos E 7018 DE 1/8"</t>
  </si>
  <si>
    <t>ADQUISICIÓN DE MATERIALES DE FORMACIÓN PROFESIONAL DEL CENTRO DE MATERIALES Y ENSAYOS SENA REGIONAL D.C. Lota A. Soldaduras. Electrodos y soldaduras.  Electrodos E 6013 DE 1/8"</t>
  </si>
  <si>
    <t>ADQUISICIÓN DE MATERIALES DE FORMACIÓN PROFESIONAL DEL CENTRO DE MATERIALES Y ENSAYOS SENA REGIONAL D.C. Lota A. Soldaduras. Electrodos y soldaduras.  Material de aporte R45</t>
  </si>
  <si>
    <t>ADQUISICIÓN DE MATERIALES DE FORMACIÓN PROFESIONAL DEL CENTRO DE MATERIALES Y ENSAYOS SENA REGIONAL D.C. Lota A. Soldaduras. Electrodos y soldaduras.  Soldadura MIG AWS E 70C - 6M de 0.35"</t>
  </si>
  <si>
    <t>ADQUISICIÓN DE MATERIALES DE FORMACIÓN PROFESIONAL DEL CENTRO DE MATERIALES Y ENSAYOS SENA REGIONAL D.C. Lota A. Soldaduras. Electrodos y soldaduras.  Soldadura TIG Acero inoxidable AWS ER 308 L de 1/16"</t>
  </si>
  <si>
    <t>ADQUISICIÓN DE MATERIALES DE FORMACIÓN PROFESIONAL DEL CENTRO DE MATERIALES Y ENSAYOS SENA REGIONAL D.C. Lota A. Soldaduras. Electrodos y soldaduras.  Electrodo clase AWS E 308 x 1/8</t>
  </si>
  <si>
    <t>ADQUISICIÓN DE MATERIALES DE FORMACIÓN PROFESIONAL DEL CENTRO DE MATERIALES Y ENSAYOS SENA REGIONAL D.C. Lota A. Soldaduras. Electrodos y soldaduras.  Aporte NR 211 MP x 1/16"</t>
  </si>
  <si>
    <t>ADQUISICIÓN DE MATERIALES DE FORMACIÓN PROFESIONAL DEL CENTRO DE MATERIALES Y ENSAYOS SENA REGIONAL D.C. Lota B. Joyeria. Acido Borico</t>
  </si>
  <si>
    <t>ADQUISICIÓN DE MATERIALES DE FORMACIÓN PROFESIONAL DEL CENTRO DE MATERIALES Y ENSAYOS SENA REGIONAL D.C. Lota B. Joyeria. Acido Citrico</t>
  </si>
  <si>
    <t>ADQUISICIÓN DE MATERIALES DE FORMACIÓN PROFESIONAL DEL CENTRO DE MATERIALES Y ENSAYOS SENA REGIONAL D.C. Lota B. Joyeria. Acido Clorhidrico</t>
  </si>
  <si>
    <t>ADQUISICIÓN DE MATERIALES DE FORMACIÓN PROFESIONAL DEL CENTRO DE MATERIALES Y ENSAYOS SENA REGIONAL D.C. Lota B. Joyeria. Acido Nitrico</t>
  </si>
  <si>
    <t>ADQUISICIÓN DE MATERIALES DE FORMACIÓN PROFESIONAL DEL CENTRO DE MATERIALES Y ENSAYOS SENA REGIONAL D.C. Lota B. Joyeria. Acido Sulfurico</t>
  </si>
  <si>
    <t>ADQUISICIÓN DE MATERIALES DE FORMACIÓN PROFESIONAL DEL CENTRO DE MATERIALES Y ENSAYOS SENA REGIONAL D.C. Lota B. Joyeria. Alcohol Industrial</t>
  </si>
  <si>
    <t>ADQUISICIÓN DE MATERIALES DE FORMACIÓN PROFESIONAL DEL CENTRO DE MATERIALES Y ENSAYOS SENA REGIONAL D.C. Lota B. Joyeria. Amoniaco</t>
  </si>
  <si>
    <t>ADQUISICIÓN DE MATERIALES DE FORMACIÓN PROFESIONAL DEL CENTRO DE MATERIALES Y ENSAYOS SENA REGIONAL D.C. Lota B. Joyeria. Borax</t>
  </si>
  <si>
    <t>ADQUISICIÓN DE MATERIALES DE FORMACIÓN PROFESIONAL DEL CENTRO DE MATERIALES Y ENSAYOS SENA REGIONAL D.C. Lota B. Joyeria. Brocas de 2mm</t>
  </si>
  <si>
    <t>ADQUISICIÓN DE MATERIALES DE FORMACIÓN PROFESIONAL DEL CENTRO DE MATERIALES Y ENSAYOS SENA REGIONAL D.C. Lota B. Joyeria. Brocas de 1mm</t>
  </si>
  <si>
    <t>ADQUISICIÓN DE MATERIALES DE FORMACIÓN PROFESIONAL DEL CENTRO DE MATERIALES Y ENSAYOS SENA REGIONAL D.C. Lota B. Joyeria. Caucho en laminas rosado Caja x 15 unidades</t>
  </si>
  <si>
    <t>ADQUISICIÓN DE MATERIALES DE FORMACIÓN PROFESIONAL DEL CENTRO DE MATERIALES Y ENSAYOS SENA REGIONAL D.C. Lota B. Joyeria. Caucho en laminas amarillo Caja x 15 unidades</t>
  </si>
  <si>
    <t>ADQUISICIÓN DE MATERIALES DE FORMACIÓN PROFESIONAL DEL CENTRO DE MATERIALES Y ENSAYOS SENA REGIONAL D.C. Lota B. Joyeria. Cepillos Circulares pulido 3" cerda</t>
  </si>
  <si>
    <t>ADQUISICIÓN DE MATERIALES DE FORMACIÓN PROFESIONAL DEL CENTRO DE MATERIALES Y ENSAYOS SENA REGIONAL D.C. Lota B. Joyeria. Cera Inyeccion importada</t>
  </si>
  <si>
    <t>ADQUISICIÓN DE MATERIALES DE FORMACIÓN PROFESIONAL DEL CENTRO DE MATERIALES Y ENSAYOS SENA REGIONAL D.C. Lota B. Joyeria. Cera de parafina lamina 1 mm</t>
  </si>
  <si>
    <t>ADQUISICIÓN DE MATERIALES DE FORMACIÓN PROFESIONAL DEL CENTRO DE MATERIALES Y ENSAYOS SENA REGIONAL D.C. Lota B. Joyeria. Cera parafina Lamina 0.6mm</t>
  </si>
  <si>
    <t>ADQUISICIÓN DE MATERIALES DE FORMACIÓN PROFESIONAL DEL CENTRO DE MATERIALES Y ENSAYOS SENA REGIONAL D.C. Lota B. Joyeria. Silicona en spray de 340 gramos</t>
  </si>
  <si>
    <t>ADQUISICIÓN DE MATERIALES DE FORMACIÓN PROFESIONAL DEL CENTRO DE MATERIALES Y ENSAYOS SENA REGIONAL D.C. Lota B. Joyeria. Correas para polea motores ref m-35 Para maquina de talla de piedras</t>
  </si>
  <si>
    <t>ADQUISICIÓN DE MATERIALES DE FORMACIÓN PROFESIONAL DEL CENTRO DE MATERIALES Y ENSAYOS SENA REGIONAL D.C. Lota B. Joyeria. Cucharas de barro Medianas</t>
  </si>
  <si>
    <t>ADQUISICIÓN DE MATERIALES DE FORMACIÓN PROFESIONAL DEL CENTRO DE MATERIALES Y ENSAYOS SENA REGIONAL D.C. Lota B. Joyeria. Cuchillas Bisturi # 11</t>
  </si>
  <si>
    <t>ADQUISICIÓN DE MATERIALES DE FORMACIÓN PROFESIONAL DEL CENTRO DE MATERIALES Y ENSAYOS SENA REGIONAL D.C. Lota B. Joyeria. Cuchillas Bisturi # 12</t>
  </si>
  <si>
    <t>ADQUISICIÓN DE MATERIALES DE FORMACIÓN PROFESIONAL DEL CENTRO DE MATERIALES Y ENSAYOS SENA REGIONAL D.C. Lota B. Joyeria. Felpas de 3" Amarilla</t>
  </si>
  <si>
    <t>ADQUISICIÓN DE MATERIALES DE FORMACIÓN PROFESIONAL DEL CENTRO DE MATERIALES Y ENSAYOS SENA REGIONAL D.C. Lota B. Joyeria. Felpas de 3" Blanca</t>
  </si>
  <si>
    <t xml:space="preserve">ADQUISICIÓN DE MATERIALES DE FORMACIÓN PROFESIONAL DEL CENTRO DE MATERIALES Y ENSAYOS SENA REGIONAL D.C. Lota B. Joyeria. Felpas de cono </t>
  </si>
  <si>
    <t>ADQUISICIÓN DE MATERIALES DE FORMACIÓN PROFESIONAL DEL CENTRO DE MATERIALES Y ENSAYOS SENA REGIONAL D.C. Lota B. Joyeria. Fresa Cono Invertido 1mm</t>
  </si>
  <si>
    <t>ADQUISICIÓN DE MATERIALES DE FORMACIÓN PROFESIONAL DEL CENTRO DE MATERIALES Y ENSAYOS SENA REGIONAL D.C. Lota B. Joyeria. Fresa Cono Invertido 2mm</t>
  </si>
  <si>
    <t>ADQUISICIÓN DE MATERIALES DE FORMACIÓN PROFESIONAL DEL CENTRO DE MATERIALES Y ENSAYOS SENA REGIONAL D.C. Lota B. Joyeria. Fresa Cono Invertido 3mm</t>
  </si>
  <si>
    <t>ADQUISICIÓN DE MATERIALES DE FORMACIÓN PROFESIONAL DEL CENTRO DE MATERIALES Y ENSAYOS SENA REGIONAL D.C. Lota B. Joyeria. Fresa Fisura 1mm</t>
  </si>
  <si>
    <t>ADQUISICIÓN DE MATERIALES DE FORMACIÓN PROFESIONAL DEL CENTRO DE MATERIALES Y ENSAYOS SENA REGIONAL D.C. Lota B. Joyeria. Fresa fisura 2mm</t>
  </si>
  <si>
    <t>ADQUISICIÓN DE MATERIALES DE FORMACIÓN PROFESIONAL DEL CENTRO DE MATERIALES Y ENSAYOS SENA REGIONAL D.C. Lota B. Joyeria. Fresa Fisura 3mm</t>
  </si>
  <si>
    <t>ADQUISICIÓN DE MATERIALES DE FORMACIÓN PROFESIONAL DEL CENTRO DE MATERIALES Y ENSAYOS SENA REGIONAL D.C. Lota B. Joyeria. Fresa Redonda 1mm</t>
  </si>
  <si>
    <t>ADQUISICIÓN DE MATERIALES DE FORMACIÓN PROFESIONAL DEL CENTRO DE MATERIALES Y ENSAYOS SENA REGIONAL D.C. Lota B. Joyeria. Fresa Redonda 2mm</t>
  </si>
  <si>
    <t>ADQUISICIÓN DE MATERIALES DE FORMACIÓN PROFESIONAL DEL CENTRO DE MATERIALES Y ENSAYOS SENA REGIONAL D.C. Lota B. Joyeria. Fresa Redonda 3mm</t>
  </si>
  <si>
    <t>ADQUISICIÓN DE MATERIALES DE FORMACIÓN PROFESIONAL DEL CENTRO DE MATERIALES Y ENSAYOS SENA REGIONAL D.C. Lota B. Joyeria. Fresa Redonda 4mm</t>
  </si>
  <si>
    <t>ADQUISICIÓN DE MATERIALES DE FORMACIÓN PROFESIONAL DEL CENTRO DE MATERIALES Y ENSAYOS SENA REGIONAL D.C. Lota B. Joyeria. Fresa Sombrilla 1mm</t>
  </si>
  <si>
    <t>ADQUISICIÓN DE MATERIALES DE FORMACIÓN PROFESIONAL DEL CENTRO DE MATERIALES Y ENSAYOS SENA REGIONAL D.C. Lota B. Joyeria. Fresa Sombrilla 2mm</t>
  </si>
  <si>
    <t>ADQUISICIÓN DE MATERIALES DE FORMACIÓN PROFESIONAL DEL CENTRO DE MATERIALES Y ENSAYOS SENA REGIONAL D.C. Lota B. Joyeria. Fresa Sombrilla 3mm</t>
  </si>
  <si>
    <t>ADQUISICIÓN DE MATERIALES DE FORMACIÓN PROFESIONAL DEL CENTRO DE MATERIALES Y ENSAYOS SENA REGIONAL D.C. Lota B. Joyeria. Fresa Troncoconica 1mm</t>
  </si>
  <si>
    <t>ADQUISICIÓN DE MATERIALES DE FORMACIÓN PROFESIONAL DEL CENTRO DE MATERIALES Y ENSAYOS SENA REGIONAL D.C. Lota B. Joyeria. Fresa Troncoconica 2mm</t>
  </si>
  <si>
    <t>ADQUISICIÓN DE MATERIALES DE FORMACIÓN PROFESIONAL DEL CENTRO DE MATERIALES Y ENSAYOS SENA REGIONAL D.C. Lota B. Joyeria. Fresa Troncoconica 3mm</t>
  </si>
  <si>
    <t>ADQUISICIÓN DE MATERIALES DE FORMACIÓN PROFESIONAL DEL CENTRO DE MATERIALES Y ENSAYOS SENA REGIONAL D.C. Lota B. Joyeria. Fresa Lenteja de 1mm</t>
  </si>
  <si>
    <t>ADQUISICIÓN DE MATERIALES DE FORMACIÓN PROFESIONAL DEL CENTRO DE MATERIALES Y ENSAYOS SENA REGIONAL D.C. Lota B. Joyeria. Fresa Lenteja de 2mm</t>
  </si>
  <si>
    <t>ADQUISICIÓN DE MATERIALES DE FORMACIÓN PROFESIONAL DEL CENTRO DE MATERIALES Y ENSAYOS SENA REGIONAL D.C. Lota B. Joyeria. Fresa Lenteja de 3mm</t>
  </si>
  <si>
    <t>ADQUISICIÓN DE MATERIALES DE FORMACIÓN PROFESIONAL DEL CENTRO DE MATERIALES Y ENSAYOS SENA REGIONAL D.C. Lota B. Joyeria. Fresa para cera redonda 5mm</t>
  </si>
  <si>
    <t>ADQUISICIÓN DE MATERIALES DE FORMACIÓN PROFESIONAL DEL CENTRO DE MATERIALES Y ENSAYOS SENA REGIONAL D.C. Lota B. Joyeria. Fresa para cera redonda 4 mm</t>
  </si>
  <si>
    <t>ADQUISICIÓN DE MATERIALES DE FORMACIÓN PROFESIONAL DEL CENTRO DE MATERIALES Y ENSAYOS SENA REGIONAL D.C. Lota B. Joyeria. Goma laca En escama</t>
  </si>
  <si>
    <t>ADQUISICIÓN DE MATERIALES DE FORMACIÓN PROFESIONAL DEL CENTRO DE MATERIALES Y ENSAYOS SENA REGIONAL D.C. Lota B. Joyeria. Lamina de cera para modelado 4x8x12</t>
  </si>
  <si>
    <t>ADQUISICIÓN DE MATERIALES DE FORMACIÓN PROFESIONAL DEL CENTRO DE MATERIALES Y ENSAYOS SENA REGIONAL D.C. Lota B. Joyeria. Lamina de cera para modelado 5x8x12</t>
  </si>
  <si>
    <t>ADQUISICIÓN DE MATERIALES DE FORMACIÓN PROFESIONAL DEL CENTRO DE MATERIALES Y ENSAYOS SENA REGIONAL D.C. Lota B. Joyeria. Lamina de cera par amodelado 6x8x12</t>
  </si>
  <si>
    <t xml:space="preserve">ADQUISICIÓN DE MATERIALES DE FORMACIÓN PROFESIONAL DEL CENTRO DE MATERIALES Y ENSAYOS SENA REGIONAL D.C. Lota B. Joyeria. Pasta de brillo blanca </t>
  </si>
  <si>
    <t xml:space="preserve">ADQUISICIÓN DE MATERIALES DE FORMACIÓN PROFESIONAL DEL CENTRO DE MATERIALES Y ENSAYOS SENA REGIONAL D.C. Lota B. Joyeria. Pasta de brillo rojo </t>
  </si>
  <si>
    <t xml:space="preserve">ADQUISICIÓN DE MATERIALES DE FORMACIÓN PROFESIONAL DEL CENTRO DE MATERIALES Y ENSAYOS SENA REGIONAL D.C. Lota B. Joyeria. Pasta de brillo verde </t>
  </si>
  <si>
    <t>ADQUISICIÓN DE MATERIALES DE FORMACIÓN PROFESIONAL DEL CENTRO DE MATERIALES Y ENSAYOS SENA REGIONAL D.C. Lota B. Joyeria. Piedra Alumbre</t>
  </si>
  <si>
    <t>ADQUISICIÓN DE MATERIALES DE FORMACIÓN PROFESIONAL DEL CENTRO DE MATERIALES Y ENSAYOS SENA REGIONAL D.C. Lota B. Joyeria. Revestimento Empacado en libras (500 gramos)</t>
  </si>
  <si>
    <t>ADQUISICIÓN DE MATERIALES DE FORMACIÓN PROFESIONAL DEL CENTRO DE MATERIALES Y ENSAYOS SENA REGIONAL D.C. Lota B. Joyeria. Lamina de  laton de 1,5 mm de espesor</t>
  </si>
  <si>
    <t>ADQUISICIÓN DE MATERIALES DE FORMACIÓN PROFESIONAL DEL CENTRO DE MATERIALES Y ENSAYOS SENA REGIONAL D.C. Lota B. Joyeria. Segueta 3/0</t>
  </si>
  <si>
    <t>ADQUISICIÓN DE MATERIALES DE FORMACIÓN PROFESIONAL DEL CENTRO DE MATERIALES Y ENSAYOS SENA REGIONAL D.C. Lota B. Joyeria. Seguetas entorchadas delgada</t>
  </si>
  <si>
    <t>ADQUISICIÓN DE MATERIALES DE FORMACIÓN PROFESIONAL DEL CENTRO DE MATERIALES Y ENSAYOS SENA REGIONAL D.C. Lota B. Joyeria. Tubo de cera para anillo grande USA</t>
  </si>
  <si>
    <t>ADQUISICIÓN DE MATERIALES DE FORMACIÓN PROFESIONAL DEL CENTRO DE MATERIALES Y ENSAYOS SENA REGIONAL D.C. Lota B. Joyeria. lija de agua numero 220</t>
  </si>
  <si>
    <t>ADQUISICIÓN DE MATERIALES DE FORMACIÓN PROFESIONAL DEL CENTRO DE MATERIALES Y ENSAYOS SENA REGIONAL D.C. Lota B. Joyeria. lija de agua numero 320</t>
  </si>
  <si>
    <t>ADQUISICIÓN DE MATERIALES DE FORMACIÓN PROFESIONAL DEL CENTRO DE MATERIALES Y ENSAYOS SENA REGIONAL D.C. Lota B. Joyeria. lija de agua numero 360</t>
  </si>
  <si>
    <t>ADQUISICIÓN DE MATERIALES DE FORMACIÓN PROFESIONAL DEL CENTRO DE MATERIALES Y ENSAYOS SENA REGIONAL D.C. Lota B. Joyeria. lija de agua numero 400</t>
  </si>
  <si>
    <t>ADQUISICIÓN DE MATERIALES DE FORMACIÓN PROFESIONAL DEL CENTRO DE MATERIALES Y ENSAYOS SENA REGIONAL D.C. Lota B. Joyeria. lija de agua numero 600</t>
  </si>
  <si>
    <t>ADQUISICIÓN DE MATERIALES DE FORMACIÓN PROFESIONAL DEL CENTRO DE MATERIALES Y ENSAYOS SENA REGIONAL D.C. Lota B. Joyeria. lija de agua numero 1000</t>
  </si>
  <si>
    <t>ADQUISICIÓN DE MATERIALES DE FORMACIÓN PROFESIONAL DEL CENTRO DE MATERIALES Y ENSAYOS SENA REGIONAL D.C. Lota B. Joyeria. lija de agua numero 1200</t>
  </si>
  <si>
    <t>ADQUISICIÓN DE MATERIALES DE FORMACIÓN PROFESIONAL DEL CENTRO DE MATERIALES Y ENSAYOS SENA REGIONAL D.C. Lota B. Joyeria. lija de agua numero 1500</t>
  </si>
  <si>
    <t>ADQUISICIÓN DE MATERIALES DE FORMACIÓN PROFESIONAL DEL CENTRO DE MATERIALES Y ENSAYOS SENA REGIONAL D.C. Lota B. Joyeria. NONIL FENOL</t>
  </si>
  <si>
    <t>ADQUISICIÓN DE MATERIALES DE FORMACIÓN PROFESIONAL DEL CENTRO DE MATERIALES Y ENSAYOS SENA REGIONAL D.C. Lota B. Joyeria. BUTIL SELLOSOLVE</t>
  </si>
  <si>
    <t>ADQUISICIÓN DE MATERIALES DE FORMACIÓN PROFESIONAL DEL CENTRO DE MATERIALES Y ENSAYOS SENA REGIONAL D.C. Lota B. Joyeria. Piedra de esmeril de 6 pulgadas eje 1/2 de pulgada</t>
  </si>
  <si>
    <t>ADQUISICIÓN DE MATERIALES DE FORMACIÓN PROFESIONAL DEL CENTRO DE MATERIALES Y ENSAYOS SENA REGIONAL D.C. Lota B. Joyeria. Piedra pomex 23x12x4 centimetros</t>
  </si>
  <si>
    <t xml:space="preserve">ADQUISICIÓN DE MATERIALES DE FORMACIÓN PROFESIONAL DEL CENTRO DE MATERIALES Y ENSAYOS SENA REGIONAL D.C. Lota B. Joyeria. Carga de acero maquina electro magnetica (agujas) </t>
  </si>
  <si>
    <t>ADQUISICIÓN DE MATERIALES DE FORMACIÓN PROFESIONAL DEL CENTRO DE MATERIALES Y ENSAYOS SENA REGIONAL D.C. Lota B. Joyeria. Bombillos led   luz blanca y fria 2 wats</t>
  </si>
  <si>
    <t>ADQUISICIÓN DE MATERIALES DE FORMACIÓN PROFESIONAL DEL CENTRO DE MATERIALES Y ENSAYOS SENA REGIONAL D.C. Lota B. Joyeria. limas  suizas media caña  8.5 pulgadas</t>
  </si>
  <si>
    <t>ADQUISICIÓN DE MATERIALES DE FORMACIÓN PROFESIONAL DEL CENTRO DE MATERIALES Y ENSAYOS SENA REGIONAL D.C. Lota B. Joyeria. lima suiza plana 8.5 pulgadas               UNI</t>
  </si>
  <si>
    <t xml:space="preserve">ADQUISICIÓN DE MATERIALES DE FORMACIÓN PROFESIONAL DEL CENTRO DE MATERIALES Y ENSAYOS SENA REGIONAL D.C. Lota B. Joyeria. puntas para cuatin paq x 3 </t>
  </si>
  <si>
    <t xml:space="preserve">ADQUISICIÓN DE MATERIALES DE FORMACIÓN PROFESIONAL DEL CENTRO DE MATERIALES Y ENSAYOS SENA REGIONAL D.C. Lota B. Joyeria. Cautin para cera </t>
  </si>
  <si>
    <t>ADQUISICIÓN DE MATERIALES DE FORMACIÓN PROFESIONAL DEL CENTRO DE MATERIALES Y ENSAYOS SENA REGIONAL D.C. Lota B. Joyeria. Juego de empaques (discos) para bacum x 3</t>
  </si>
  <si>
    <t xml:space="preserve">ADQUISICIÓN DE MATERIALES DE FORMACIÓN PROFESIONAL DEL CENTRO DE MATERIALES Y ENSAYOS SENA REGIONAL D.C. Lota B. Joyeria. Martillo de bola 1/2 libra </t>
  </si>
  <si>
    <t>ADQUISICIÓN DE MATERIALES DE FORMACIÓN PROFESIONAL DEL CENTRO DE MATERIALES Y ENSAYOS SENA REGIONAL D.C. Lota B. Joyeria. martillo de cuero de bufalo mediano</t>
  </si>
  <si>
    <t>ADQUISICIÓN DE MATERIALES DE FORMACIÓN PROFESIONAL DEL CENTRO DE MATERIALES Y ENSAYOS SENA REGIONAL D.C. Lota B. Joyeria. pinzas bruselas AA</t>
  </si>
  <si>
    <t>ADQUISICIÓN DE MATERIALES DE FORMACIÓN PROFESIONAL DEL CENTRO DE MATERIALES Y ENSAYOS SENA REGIONAL D.C. Lota B. Joyeria. Lamina desbate para talla # 180  (lapidacion)</t>
  </si>
  <si>
    <t>ADQUISICIÓN DE MATERIALES DE FORMACIÓN PROFESIONAL DEL CENTRO DE MATERIALES Y ENSAYOS SENA REGIONAL D.C. Lota B. Joyeria. Lamina desbate para talla # 360  (lapidacion)</t>
  </si>
  <si>
    <t>ADQUISICIÓN DE MATERIALES DE FORMACIÓN PROFESIONAL DEL CENTRO DE MATERIALES Y ENSAYOS SENA REGIONAL D.C. Lota B. Joyeria. Lamina desbate para talla # 600  (lapidacion)</t>
  </si>
  <si>
    <t>ADQUISICIÓN DE MATERIALES DE FORMACIÓN PROFESIONAL DEL CENTRO DE MATERIALES Y ENSAYOS SENA REGIONAL D.C. Lota B. Joyeria. Discos de corte Diamantados 4"  (lapidacion)</t>
  </si>
  <si>
    <t>ADQUISICIÓN DE MATERIALES DE FORMACIÓN PROFESIONAL DEL CENTRO DE MATERIALES Y ENSAYOS SENA REGIONAL D.C. Lota B. Joyeria. Discos de corte Diamantados 6"  (lapidacion)</t>
  </si>
  <si>
    <t>ADQUISICIÓN DE MATERIALES DE FORMACIÓN PROFESIONAL DEL CENTRO DE MATERIALES Y ENSAYOS SENA REGIONAL D.C. Lota B. Joyeria.  Disco para corte  para talla10"  (lapidacion)</t>
  </si>
  <si>
    <t xml:space="preserve">ADQUISICIÓN DE MATERIALES DE FORMACIÓN PROFESIONAL DEL CENTRO DE MATERIALES Y ENSAYOS SENA REGIONAL D.C. Lota B. Joyeria. Barra lacre </t>
  </si>
  <si>
    <t xml:space="preserve">ADQUISICIÓN DE MATERIALES DE FORMACIÓN PROFESIONAL DEL CENTRO DE MATERIALES Y ENSAYOS SENA REGIONAL D.C. Lota B. Joyeria. Diamantina </t>
  </si>
  <si>
    <t>ADQUISICIÓN DE MATERIALES DE FORMACIÓN PROFESIONAL DEL CENTRO DE MATERIALES Y ENSAYOS SENA REGIONAL D.C. Lota B. Joyeria. Microporosa de 90 x 1 mts, igual al tamaño de la cartulina</t>
  </si>
  <si>
    <t>ADQUISICIÓN DE MATERIALES DE FORMACIÓN PROFESIONAL DEL CENTRO DE MATERIALES Y ENSAYOS SENA REGIONAL D.C. Lota B. Joyeria. Bastones de uña para palillos de 6,3 mm. Para maquina de talla de piedra</t>
  </si>
  <si>
    <t xml:space="preserve">ADQUISICIÓN DE MATERIALES DE FORMACIÓN PROFESIONAL DEL CENTRO DE MATERIALES Y ENSAYOS SENA REGIONAL D.C. Lota B. Joyeria. Varilla de soldadura en bronce laton de 6,3 mm diametro </t>
  </si>
  <si>
    <t>ADQUISICIÓN DE MATERIALES DE FORMACIÓN PROFESIONAL DEL CENTRO DE MATERIALES Y ENSAYOS SENA REGIONAL D.C. Lota B. Joyeria. Cola de raton mecha para quemador de alcohol</t>
  </si>
  <si>
    <t xml:space="preserve">ADQUISICIÓN DE MATERIALES DE FORMACIÓN PROFESIONAL DEL CENTRO DE MATERIALES Y ENSAYOS SENA REGIONAL D.C. Lota B. Joyeria. Cilindros para revestido 2,5 X 3 pulgadas </t>
  </si>
  <si>
    <t xml:space="preserve">ADQUISICIÓN DE MATERIALES DE FORMACIÓN PROFESIONAL DEL CENTRO DE MATERIALES Y ENSAYOS SENA REGIONAL D.C. Lota B. Joyeria. Cilindros para revestido 5 X 3 pulgadas </t>
  </si>
  <si>
    <t>ADQUISICIÓN DE MATERIALES DE FORMACIÓN PROFESIONAL DEL CENTRO DE MATERIALES Y ENSAYOS SENA REGIONAL D.C. Lota B. Joyeria. Lupas 10X triplet</t>
  </si>
  <si>
    <t>ADQUISICIÓN DE MATERIALES DE FORMACIÓN PROFESIONAL DEL CENTRO DE MATERIALES Y ENSAYOS SENA REGIONAL D.C. Lota B. Joyeria. Brochas 2 pulgadas</t>
  </si>
  <si>
    <t>ADQUISICIÓN DE MATERIALES DE FORMACIÓN PROFESIONAL DEL CENTRO DE MATERIALES Y ENSAYOS SENA REGIONAL D.C. Lota B. Joyeria. Fresa de copa para calibre de hilo 0.70</t>
  </si>
  <si>
    <t>ADQUISICIÓN DE MATERIALES DE FORMACIÓN PROFESIONAL DEL CENTRO DE MATERIALES Y ENSAYOS SENA REGIONAL D.C. Lota B. Joyeria. Fresa de copa para calibre de hilo 0.90</t>
  </si>
  <si>
    <t>ADQUISICIÓN DE MATERIALES DE FORMACIÓN PROFESIONAL DEL CENTRO DE MATERIALES Y ENSAYOS SENA REGIONAL D.C. Lota B. Joyeria. Fresa de copa para calibre de hilo 1,00</t>
  </si>
  <si>
    <t>ADQUISICIÓN DE MATERIALES DE FORMACIÓN PROFESIONAL DEL CENTRO DE MATERIALES Y ENSAYOS SENA REGIONAL D.C. Lota B. Joyeria. Fresa de copa para calibre de hilo 1,20</t>
  </si>
  <si>
    <t>ADQUISICIÓN DE MATERIALES DE FORMACIÓN PROFESIONAL DEL CENTRO DE MATERIALES Y ENSAYOS SENA REGIONAL D.C. Lota B. Joyeria. Fresa de copa para calibre de hilo 1,50</t>
  </si>
  <si>
    <t>ADQUISICIÓN DE MATERIALES DE FORMACIÓN PROFESIONAL DEL CENTRO DE MATERIALES Y ENSAYOS SENA REGIONAL D.C. Lota B. Joyeria. Discos para foredon borrador blanco con abrasivo</t>
  </si>
  <si>
    <t>ADQUISICIÓN DE MATERIALES DE FORMACIÓN PROFESIONAL DEL CENTRO DE MATERIALES Y ENSAYOS SENA REGIONAL D.C. Lota B. Joyeria. Discos para foredon borrador azul</t>
  </si>
  <si>
    <t>ADQUISICIÓN DE MATERIALES DE FORMACIÓN PROFESIONAL DEL CENTRO DE MATERIALES Y ENSAYOS SENA REGIONAL D.C. Lota B. Joyeria. Discos para foredon borrador rosado</t>
  </si>
  <si>
    <t>ADQUISICIÓN DE MATERIALES DE FORMACIÓN PROFESIONAL DEL CENTRO DE MATERIALES Y ENSAYOS SENA REGIONAL D.C. Lota B. Joyeria. Discos para foredon borrador blanco verde</t>
  </si>
  <si>
    <t>ADQUISICIÓN DE MATERIALES DE FORMACIÓN PROFESIONAL DEL CENTRO DE MATERIALES Y ENSAYOS SENA REGIONAL D.C. Lota B. Joyeria. Palos para lacre para engaste</t>
  </si>
  <si>
    <t>ADQUISICIÓN DE MATERIALES DE FORMACIÓN PROFESIONAL DEL CENTRO DE MATERIALES Y ENSAYOS SENA REGIONAL D.C. Lota B. Joyeria. Buril cuadrado de 2 mm</t>
  </si>
  <si>
    <t>ADQUISICIÓN DE MATERIALES DE FORMACIÓN PROFESIONAL DEL CENTRO DE MATERIALES Y ENSAYOS SENA REGIONAL D.C. Lota B. Joyeria. Pieza de mano martillo sin resorte</t>
  </si>
  <si>
    <t>ADQUISICIÓN DE MATERIALES DE FORMACIÓN PROFESIONAL DEL CENTRO DE MATERIALES Y ENSAYOS SENA REGIONAL D.C. Lota B. Joyeria. Fresa de corte para cera  maquina de prototipado JWX-30</t>
  </si>
  <si>
    <t>ADQUISICIÓN DE MATERIALES DE FORMACIÓN PROFESIONAL DEL CENTRO DE MATERIALES Y ENSAYOS SENA REGIONAL D.C. Lota B. Joyeria. Mandril (collet) para maquina de prototipado JWX-30</t>
  </si>
  <si>
    <t>ADQUISICIÓN DE MATERIALES DE FORMACIÓN PROFESIONAL DEL CENTRO DE MATERIALES Y ENSAYOS SENA REGIONAL D.C. Lota B. Joyeria. Mordaza tubular para maquina de prototipado JWX-30</t>
  </si>
  <si>
    <t>ADQUISICIÓN DE MATERIALES DE FORMACIÓN PROFESIONAL DEL CENTRO DE MATERIALES Y ENSAYOS SENA REGIONAL D.C. lote C Elementos de equipos de soldadura TRANSPULS SINERGYC 3200. MANDRIL 1,6</t>
  </si>
  <si>
    <t>ADQUISICIÓN DE MATERIALES DE FORMACIÓN PROFESIONAL DEL CENTRO DE MATERIALES Y ENSAYOS SENA REGIONAL D.C. lote C Elementos de equipos de soldadura TRANSPULS SINERGYC 3200. MANDRIL 2,4</t>
  </si>
  <si>
    <t>ADQUISICIÓN DE MATERIALES DE FORMACIÓN PROFESIONAL DEL CENTRO DE MATERIALES Y ENSAYOS SENA REGIONAL D.C. lote C Elementos de equipos de soldadura TRANSPULS SINERGYC 3200. MANDRIL 3,2</t>
  </si>
  <si>
    <t>ADQUISICIÓN DE MATERIALES DE FORMACIÓN PROFESIONAL DEL CENTRO DE MATERIALES Y ENSAYOS SENA REGIONAL D.C. lote C Elementos de equipos de soldadura TRANSPULS SINERGYC 3200. PORTAMANDRIL 1,6</t>
  </si>
  <si>
    <t>ADQUISICIÓN DE MATERIALES DE FORMACIÓN PROFESIONAL DEL CENTRO DE MATERIALES Y ENSAYOS SENA REGIONAL D.C. lote C Elementos de equipos de soldadura TRANSPULS SINERGYC 3200. PORTAMANDRIL 2,4</t>
  </si>
  <si>
    <t>ADQUISICIÓN DE MATERIALES DE FORMACIÓN PROFESIONAL DEL CENTRO DE MATERIALES Y ENSAYOS SENA REGIONAL D.C. lote C Elementos de equipos de soldadura TRANSPULS SINERGYC 3200. PORTAMANDRIL 3,2</t>
  </si>
  <si>
    <t>ADQUISICIÓN DE MATERIALES DE FORMACIÓN PROFESIONAL DEL CENTRO DE MATERIALES Y ENSAYOS SENA REGIONAL D.C. lote C Elementos de equipos de soldadura TRANSPULS SINERGYC 3200. BOQUILLA CERAMICA 8,0</t>
  </si>
  <si>
    <t>ADQUISICIÓN DE MATERIALES DE FORMACIÓN PROFESIONAL DEL CENTRO DE MATERIALES Y ENSAYOS SENA REGIONAL D.C. lote C Elementos de equipos de soldadura TRANSPULS SINERGYC 3200. BOQUILLA CERAMICA 9,5</t>
  </si>
  <si>
    <t>ADQUISICIÓN DE MATERIALES DE FORMACIÓN PROFESIONAL DEL CENTRO DE MATERIALES Y ENSAYOS SENA REGIONAL D.C. lote C Elementos de equipos de soldadura TRANSPULS SINERGYC 3200. BOQUILLA CERAMICA 11</t>
  </si>
  <si>
    <t>ADQUISICIÓN DE MATERIALES DE FORMACIÓN PROFESIONAL DEL CENTRO DE MATERIALES Y ENSAYOS SENA REGIONAL D.C. lote C Elementos de equipos de soldadura TRANSPULS SINERGYC 3200. BOQUILLA PLASTICA GUIA 1,0</t>
  </si>
  <si>
    <t>ADQUISICIÓN DE MATERIALES DE FORMACIÓN PROFESIONAL DEL CENTRO DE MATERIALES Y ENSAYOS SENA REGIONAL D.C. lote C Elementos de equipos de soldadura TRANSPULS SINERGYC 3200. BOAUILLA PLASTICA GUIA 1,2</t>
  </si>
  <si>
    <t>ADQUISICIÓN DE MATERIALES DE FORMACIÓN PROFESIONAL DEL CENTRO DE MATERIALES Y ENSAYOS SENA REGIONAL D.C. lote C Elementos de equipos de soldadura TRANSPULS SINERGYC 3200. GUIA ESPIRAL BRONCE PARA CMT</t>
  </si>
  <si>
    <t>ADQUISICIÓN DE MATERIALES DE FORMACIÓN PROFESIONAL DEL CENTRO DE MATERIALES Y ENSAYOS SENA REGIONAL D.C. lote C Elementos de equipos de soldadura TRANSPULS SINERGYC 3200. GUIA DE ACERO 4 Mts.</t>
  </si>
  <si>
    <t>ADQUISICIÓN DE MATERIALES DE FORMACIÓN PROFESIONAL DEL CENTRO DE MATERIALES Y ENSAYOS SENA REGIONAL D.C. lote C Elementos de equipos de soldadura TRANSPULS SINERGYC 3200. PUNTA DE CONTACTO 0.030"- 0.8mm</t>
  </si>
  <si>
    <t>ADQUISICIÓN DE MATERIALES DE FORMACIÓN PROFESIONAL DEL CENTRO DE MATERIALES Y ENSAYOS SENA REGIONAL D.C. lote C Elementos de equipos de soldadura TRANSPULS SINERGYC 3200. PUNTA DE ONTACTO 0.035" - 0.9 mm</t>
  </si>
  <si>
    <t>ADQUISICIÓN DE MATERIALES DE FORMACIÓN PROFESIONAL DEL CENTRO DE MATERIALES Y ENSAYOS SENA REGIONAL D.C. lote C Elementos de equipos de soldadura MAGIC WAVE 300 CONFORT. TUNGSTENO WC20 1,6</t>
  </si>
  <si>
    <t>ADQUISICIÓN DE MATERIALES DE FORMACIÓN PROFESIONAL DEL CENTRO DE MATERIALES Y ENSAYOS SENA REGIONAL D.C. lote C Elementos de equipos de soldadura MAGIC WAVE 300 CONFORT. TUNGSTENO WC20 2,4</t>
  </si>
  <si>
    <t>ADQUISICIÓN DE MATERIALES DE FORMACIÓN PROFESIONAL DEL CENTRO DE MATERIALES Y ENSAYOS SENA REGIONAL D.C. lote C Elementos de equipos de soldadura MAGIC WAVE 300 CONFORT. TUNGSTENO WC20 3,2</t>
  </si>
  <si>
    <t>ADQUISICIÓN DE MATERIALES DE FORMACIÓN PROFESIONAL DEL CENTRO DE MATERIALES Y ENSAYOS SENA REGIONAL D.C. lote C Elementos de equipos de soldadura MAGIC WAVE 300 CONFORT. GAS FLOW CONTROLLER</t>
  </si>
  <si>
    <t>ADQUISICIÓN DE MATERIALES DE FORMACIÓN PROFESIONAL DEL CENTRO DE MATERIALES Y ENSAYOS SENA REGIONAL D.C. lote C Elementos de equipos de soldadura MAGIC WAVE 300 CONFORT. MANDRIL 1,6</t>
  </si>
  <si>
    <t>ADQUISICIÓN DE MATERIALES DE FORMACIÓN PROFESIONAL DEL CENTRO DE MATERIALES Y ENSAYOS SENA REGIONAL D.C. lote C Elementos de equipos de soldadura MAGIC WAVE 300 CONFORT. MANDRIL 2,4</t>
  </si>
  <si>
    <t>ADQUISICIÓN DE MATERIALES DE FORMACIÓN PROFESIONAL DEL CENTRO DE MATERIALES Y ENSAYOS SENA REGIONAL D.C. lote C Elementos de equipos de soldadura MAGIC WAVE 300 CONFORT. MANDRIL 3,2</t>
  </si>
  <si>
    <t>ADQUISICIÓN DE MATERIALES DE FORMACIÓN PROFESIONAL DEL CENTRO DE MATERIALES Y ENSAYOS SENA REGIONAL D.C. lote C Elementos de equipos de soldadura MAGIC WAVE 300 CONFORT. PORTAMANDRIL 1.6</t>
  </si>
  <si>
    <t>ADQUISICIÓN DE MATERIALES DE FORMACIÓN PROFESIONAL DEL CENTRO DE MATERIALES Y ENSAYOS SENA REGIONAL D.C. lote C Elementos de equipos de soldadura MAGIC WAVE 300 CONFORT. PORTAMANDRIL 2,4</t>
  </si>
  <si>
    <t>ADQUISICIÓN DE MATERIALES DE FORMACIÓN PROFESIONAL DEL CENTRO DE MATERIALES Y ENSAYOS SENA REGIONAL D.C. lote C Elementos de equipos de soldadura MAGIC WAVE 300 CONFORT. PORTAMANDRIL 3,2</t>
  </si>
  <si>
    <t>ADQUISICIÓN DE MATERIALES DE FORMACIÓN PROFESIONAL DEL CENTRO DE MATERIALES Y ENSAYOS SENA REGIONAL D.C. lote C Elementos de equipos de soldadura MAGIC WAVE 300 CONFORT. BOQUILLA CERAMICA 8,0</t>
  </si>
  <si>
    <t>ADQUISICIÓN DE MATERIALES DE FORMACIÓN PROFESIONAL DEL CENTRO DE MATERIALES Y ENSAYOS SENA REGIONAL D.C. lote C Elementos de equipos de soldadura MAGIC WAVE 300 CONFORT. BOAUILLA CERAMICA 9,5</t>
  </si>
  <si>
    <t>ADQUISICIÓN DE MATERIALES DE FORMACIÓN PROFESIONAL DEL CENTRO DE MATERIALES Y ENSAYOS SENA REGIONAL D.C. lote C Elementos de equipos de soldadura MAGIC WAVE 300 CONFORT. BOQUILLA CERAMICA 11</t>
  </si>
  <si>
    <t>ADQUISICIÓN DE MATERIALES DE FORMACIÓN PROFESIONAL DEL CENTRO DE MATERIALES Y ENSAYOS SENA REGIONAL D.C. lote C Elementos de equipos de soldadura TRANS CUT 300. LIQUIDO TRANSCUT 300</t>
  </si>
  <si>
    <t>ADQUISICIÓN DE MATERIALES DE FORMACIÓN PROFESIONAL DEL CENTRO DE MATERIALES Y ENSAYOS SENA REGIONAL D.C. lote C Elementos de equipos de soldadura TRANS CUT 300. CÁTODO TC300</t>
  </si>
  <si>
    <t>ADQUISICIÓN DE MATERIALES DE FORMACIÓN PROFESIONAL DEL CENTRO DE MATERIALES Y ENSAYOS SENA REGIONAL D.C. lote C Elementos de equipos de soldadura TRANS CUT 300. BOQUILLA CORTE V6 PARA TRANS CUT</t>
  </si>
  <si>
    <t>ADQUISICIÓN DE MATERIALES DE FORMACIÓN PROFESIONAL DEL CENTRO DE MATERIALES Y ENSAYOS SENA REGIONAL D.C. lote C Elementos de equipos de soldadura TRANS CUT 300. ESPACIADOR CTW300 PARA TRANSCUT</t>
  </si>
  <si>
    <t>ADQUISICIÓN DE MATERIALES DE FORMACIÓN PROFESIONAL DEL CENTRO DE MATERIALES Y ENSAYOS SENA REGIONAL D.C. lote C Elementos de equipos de soldadura TRANS CUT 300. COPA PROTECTORA PLASMA CTW300</t>
  </si>
  <si>
    <t xml:space="preserve">COMPRA DE ELEMENTOS DEPORTIVOS PARA APRENDICES PARA RECREACIÓN Y DEPORTES DE BIENESTAR DE APRENDICES DEL CENTRO DE MATERIALES Y ENSAYSO SENA REGIONAL D.C.Unifoprmes basquet con logo del sena, numero en la camisa y en la pantaloneta estampado mas medias </t>
  </si>
  <si>
    <t>10 días</t>
  </si>
  <si>
    <t xml:space="preserve">COMPRA DE ELEMENTOS DEPORTIVOS PARA APRENDICES PARA RECREACIÓN Y DEPORTES DE BIENESTAR DE APRENDICES DEL CENTRO DE MATERIALES Y ENSAYSO SENA REGIONAL D.C.Uniformes voleiboll con logo del sena, numero en la camisa y en la pantaloneta estampado mas medias </t>
  </si>
  <si>
    <t xml:space="preserve">COMPRA DE ELEMENTOS DEPORTIVOS PARA APRENDICES PARA RECREACIÓN Y DEPORTES DE BIENESTAR DE APRENDICES DEL CENTRO DE MATERIALES Y ENSAYSO SENA REGIONAL D.C.Unifoprmes futboll con logo del sena, numero en la camisa y en la pantaloneta estampado mas medias </t>
  </si>
  <si>
    <t>COMPRA DE ELEMENTOS DEPORTIVOS PARA APRENDICES PARA RECREACIÓN Y DEPORTES DE BIENESTAR DE APRENDICES DEL CENTRO DE MATERIALES Y ENSAYSO SENA REGIONAL D.C.Canilleras</t>
  </si>
  <si>
    <t xml:space="preserve">COMPRA DE ELEMENTOS DEPORTIVOS PARA APRENDICES PARA RECREACIÓN Y DEPORTES DE BIENESTAR DE APRENDICES DEL CENTRO DE MATERIALES Y ENSAYSO SENA REGIONAL D.C.Unifoprmes microfutboll con logo del sena, numero en la camisa y en la pantaloneta estampado mas medias </t>
  </si>
  <si>
    <t>COMPRA DE ELEMENTOS DEPORTIVOS PARA APRENDICES PARA RECREACIÓN Y DEPORTES DE BIENESTAR DE APRENDICES DEL CENTRO DE MATERIALES Y ENSAYSO SENA REGIONAL D.C.Balones basquetboll (molten)</t>
  </si>
  <si>
    <t>COMPRA DE ELEMENTOS DEPORTIVOS PARA APRENDICES PARA RECREACIÓN Y DEPORTES DE BIENESTAR DE APRENDICES DEL CENTRO DE MATERIALES Y ENSAYSO SENA REGIONAL D.C.Balones voleiboll (molten)</t>
  </si>
  <si>
    <t>COMPRA DE ELEMENTOS DEPORTIVOS PARA APRENDICES PARA RECREACIÓN Y DEPORTES DE BIENESTAR DE APRENDICES DEL CENTRO DE MATERIALES Y ENSAYSO SENA REGIONAL D.C.Balones futbol (golty fusion)</t>
  </si>
  <si>
    <t>COMPRA DE ELEMENTOS DEPORTIVOS PARA APRENDICES PARA RECREACIÓN Y DEPORTES DE BIENESTAR DE APRENDICES DEL CENTRO DE MATERIALES Y ENSAYSO SENA REGIONAL D.C. Paquetes(x3) de banda de teraban</t>
  </si>
  <si>
    <t xml:space="preserve">COMPRA DE ELEMENTOS DEPORTIVOS PARA APRENDICES PARA RECREACIÓN Y DEPORTES DE BIENESTAR DE APRENDICES DEL CENTRO DE MATERIALES Y ENSAYSO SENA REGIONAL D.C.Ula Ula </t>
  </si>
  <si>
    <t>COMPRA DE ELEMENTOS DEPORTIVOS PARA APRENDICES PARA RECREACIÓN Y DEPORTES DE BIENESTAR DE APRENDICES DEL CENTRO DE MATERIALES Y ENSAYSO SENA REGIONAL D.C.Colchonetas forradas (2 personas)</t>
  </si>
  <si>
    <t>COMPRA DE ELEMENTOS DEPORTIVOS PARA APRENDICES PARA RECREACIÓN Y DEPORTES DE BIENESTAR DE APRENDICES DEL CENTRO DE MATERIALES Y ENSAYSO SENA REGIONAL D.C.Balones medicinales de 2 lbs y 3 lbs</t>
  </si>
  <si>
    <t>COMPRA DE ELEMENTOS DEPORTIVOS PARA APRENDICES PARA RECREACIÓN Y DEPORTES DE BIENESTAR DE APRENDICES DEL CENTRO DE MATERIALES Y ENSAYSO SENA REGIONAL D.C.Lazos en algodón</t>
  </si>
  <si>
    <t xml:space="preserve">COMPRA DE ELEMENTOS DEPORTIVOS PARA APRENDICES PARA RECREACIÓN Y DEPORTES DE BIENESTAR DE APRENDICES DEL CENTRO DE MATERIALES Y ENSAYSO SENA REGIONAL D.C.Conos blandos de 30cm </t>
  </si>
  <si>
    <t>COMPRA DE ELEMENTOS DEPORTIVOS PARA APRENDICES PARA RECREACIÓN Y DEPORTES DE BIENESTAR DE APRENDICES DEL CENTRO DE MATERIALES Y ENSAYSO SENA REGIONAL D.C.Sudaderas con logo estampado</t>
  </si>
  <si>
    <t>COMPRA DE ELEMENTOS DEPORTIVOS PARA APRENDICES PARA RECREACIÓN Y DEPORTES DE BIENESTAR DE APRENDICES DEL CENTRO DE MATERIALES Y ENSAYSO SENA REGIONAL D.C.Petos conb logo estampado</t>
  </si>
  <si>
    <t>COMPRA DE ELEMENTOS DEPORTIVOS PARA APRENDICES PARA RECREACIÓN Y DEPORTES DE BIENESTAR DE APRENDICES DEL CENTRO DE MATERIALES Y ENSAYSO SENA REGIONAL D.C.Mesa de pinpon marca miyagi con accesorios</t>
  </si>
  <si>
    <t>COMPRA DE ELEMENTOS DEPORTIVOS PARA APRENDICES PARA RECREACIÓN Y DEPORTES DE BIENESTAR DE APRENDICES DEL CENTRO DE MATERIALES Y ENSAYSO SENA REGIONAL D.C.Ajedrez de madera (s pulgadas las fichas)</t>
  </si>
  <si>
    <t>ADQUIRIR LOS INSUMOS PARA LA TOMA FISICA DE INVENTARIOS  DEL CENTRO DE MATERIALES Y ENSAYOS SENA REGIONAL D.C. Cinta de impresión.</t>
  </si>
  <si>
    <t>ADQUIRIR LOS INSUMOS PARA LA TOMA FISICA DE INVENTARIOS  DEL CENTRO DE MATERIALES Y ENSAYOS SENA REGIONAL D.C. Autoadhesivos.</t>
  </si>
  <si>
    <t>PRESTACIÓN DE SERVICIOS DE MANTENIMIENTO CORRECTIVO Y PREVENTIVO EN LAS MAQUINARIAS Y EQUIPOS UBICADOS EN EL ÁREA DE JOYERIA. Maquina para fundir platino , mantenimiento correctivo y preventivo con el suministro de materiales, accesorios y elementos necesarios para su funcionamiento.</t>
  </si>
  <si>
    <t>PRESTACIÓN DE SERVICIOS DE MANTENIMIENTO CORRECTIVO Y PREVENTIVO EN LAS MAQUINARIAS Y EQUIPOS UBICADOS EN EL ÁREA DE JOYERIA. Foredones electricos, suministro y cambio de pedales.</t>
  </si>
  <si>
    <t>PRESTACIÓN DE SERVICIOS DE MANTENIMIENTO CORRECTIVO Y PREVENTIVO EN LAS MAQUINARIAS Y EQUIPOS UBICADOS EN EL ÁREA DE JOYERIA. Foredones electricos, suministro y cambio de fundas.</t>
  </si>
  <si>
    <t>11 días</t>
  </si>
  <si>
    <t>PRESTACIÓN DE SERVICIOS DE MANTENIMIENTO CORRECTIVO Y PREVENTIVO EN LAS MAQUINARIAS Y EQUIPOS UBICADOS EN EL ÁREA DE JOYERIA. Foredones electricos, suministro y cambio de guayas.</t>
  </si>
  <si>
    <t>12 días</t>
  </si>
  <si>
    <t>PRESTACIÓN DE SERVICIOS DE MANTENIMIENTO CORRECTIVO Y PREVENTIVO EN LAS MAQUINARIAS Y EQUIPOS UBICADOS EN EL ÁREA DE JOYERIA. Foredones electricos m, suministro y cambio de manijas.</t>
  </si>
  <si>
    <t>13 días</t>
  </si>
  <si>
    <t>PRESTACIÓN DE SERVICIOS DE MANTENIMIENTO CORRECTIVO Y PREVENTIVO EN LAS MAQUINARIAS Y EQUIPOS UBICADOS EN EL ÁREA DE JOYERIA. Foredones electricos, mantenimiento general incluye arreglo de motor.</t>
  </si>
  <si>
    <t>14 días</t>
  </si>
  <si>
    <t>PRESTACIÓN DE SERVICIOS DE MANTENIMIENTO CORRECTIVO Y PREVENTIVO EN LAS MAQUINARIAS Y EQUIPOS UBICADOS EN EL ÁREA DE JOYERIA. Steam, mantenimiento general, purga, verificación de escapes.</t>
  </si>
  <si>
    <t>PRESTACIÓN DE SERVICIOS DE MANTENIMIENTO CORRECTIVO Y PREVENTIVO EN LAS MAQUINARIAS Y EQUIPOS UBICADOS EN EL ÁREA DE JOYERIA.Batidora, mantenimiento general al motor.</t>
  </si>
  <si>
    <t>16 días</t>
  </si>
  <si>
    <t>PRESTACIÓN DE SERVICIOS DE MANTENIMIENTO CORRECTIVO Y PREVENTIVO EN LAS MAQUINARIAS Y EQUIPOS UBICADOS EN EL ÁREA DE JOYERIA. Vacum, suministro y cambio de mangueras, colocar filtros, aceites.</t>
  </si>
  <si>
    <t>17 días</t>
  </si>
  <si>
    <t>PRESTACIÓN DE SERVICIOS DE MANTENIMIENTO CORRECTIVO Y PREVENTIVO EN LAS MAQUINARIAS Y EQUIPOS UBICADOS EN EL ÁREA DE JOYERIA. Hornos de rampa electrica, uno para arreglo termocupula y pirometro y otro para mantenimiento, limpieza, arreglo de la refractaria.</t>
  </si>
  <si>
    <t>18 días</t>
  </si>
  <si>
    <t>PRESTACIÓN DE SERVICIOS DE MANTENIMIENTO CORRECTIVO Y PREVENTIVO EN LAS MAQUINARIAS Y EQUIPOS UBICADOS EN EL ÁREA DE JOYERIA. Turbo torch, mantenimiento general (sopletes).</t>
  </si>
  <si>
    <t>19 días</t>
  </si>
  <si>
    <t>PRESTACIÓN DE SERVICIOS DE MANTENIMIENTO CORRECTIVO Y PREVENTIVO EN LAS MAQUINARIAS Y EQUIPOS UBICADOS EN EL ÁREA DE JOYERIA. Sopletes marca victor, mantenimiento, empaques, fugas, revisar boquillas.</t>
  </si>
  <si>
    <t>PRESTACIÓN DE SERVICIOS DE MANTENIMIENTO CORRECTIVO Y PREVENTIVO EN LAS MAQUINARIAS Y EQUIPOS UBICADOS EN EL ÁREA DE JOYERIA. Laminadoras manuales, rectificador de masas y mantenimiento general.</t>
  </si>
  <si>
    <t>21 días</t>
  </si>
  <si>
    <t>PRESTACIÓN DE SERVICIOS DE MANTENIMIENTO CORRECTIVO Y PREVENTIVO EN LAS MAQUINARIAS Y EQUIPOS UBICADOS EN EL ÁREA DE JOYERIA Laminador electrico, rectificador de masa, mantenimiento general.</t>
  </si>
  <si>
    <t>22 días</t>
  </si>
  <si>
    <t>PRESTACIÓN DE SERVICIOS DE MANTENIMIENTO CORRECTIVO Y PREVENTIVO EN LAS MAQUINARIAS Y EQUIPOS UBICADOS EN EL ÁREA DE JOYERIA Desceradora , mantenimiento general y limpieza general.</t>
  </si>
  <si>
    <t>23 días</t>
  </si>
  <si>
    <t>PRESTACIÓN DE SERVICIOS DE MANTENIMIENTO CORRECTIVO Y PREVENTIVO EN LAS MAQUINARIAS Y EQUIPOS UBICADOS EN EL ÁREA DE JOYERIA. Vulcanizadora, mantenimiento general, cambiar la pieza completa de una carcaza.</t>
  </si>
  <si>
    <t>24 días</t>
  </si>
  <si>
    <t>PRESTACIÓN DE SERVICIOS DE MANTENIMIENTO CORRECTIVO Y PREVENTIVO EN LAS MAQUINARIAS Y EQUIPOS UBICADOS EN EL ÁREA DE JOYERIA. Inyectora, mantenimiento general, cambiar el manometro.</t>
  </si>
  <si>
    <t>25 días</t>
  </si>
  <si>
    <t>PRESTACIÓN DE SERVICIOS DE MANTENIMIENTO CORRECTIVO Y PREVENTIVO EN LAS MAQUINARIAS Y EQUIPOS UBICADOS EN EL ÁREA DE JOYERIA. Compresor, mantenimiento general , cambio de aceite, drenado.</t>
  </si>
  <si>
    <t>26 días</t>
  </si>
  <si>
    <t>PRESTACIÓN DE SERVICIOS DE MANTENIMIENTO CORRECTIVO Y PREVENTIVO EN LAS MAQUINARIAS Y EQUIPOS UBICADOS EN EL ÁREA DE JOYERIA. Sandblasting, cambio de vidrio templado y de llave de paso de aire.</t>
  </si>
  <si>
    <t>27 días</t>
  </si>
  <si>
    <t>PRESTACIÓN DE SERVICIOS DE MANTENIMIENTO CORRECTIVO Y PREVENTIVO EN LAS MAQUINARIAS Y EQUIPOS UBICADOS EN EL ÁREA DE JOYERIA. Extractores, cambiar switch, luz y filtros.</t>
  </si>
  <si>
    <t>28 días</t>
  </si>
  <si>
    <t>PRESTACIÓN DE SERVICIOS DE MANTENIMIENTO CORRECTIVO Y PREVENTIVO EN LAS MAQUINARIAS Y EQUIPOS UBICADOS EN EL ÁREA DE JOYERIA. Hidrolavadora, cambiar guantes y empaquetadura.</t>
  </si>
  <si>
    <t>29 días</t>
  </si>
  <si>
    <t>PRESTACIÓN DE SERVICIOS DE MANTENIMIENTO CORRECTIVO Y PREVENTIVO EN LAS MAQUINARIAS Y EQUIPOS UBICADOS EN EL ÁREA DE JOYERIA.Foredones, mantenimiento preventivo, engrasar y mirar cambio de escobillas.</t>
  </si>
  <si>
    <t>30 días</t>
  </si>
  <si>
    <t>PRESTACIÓN DE SERVICIOS DE MANTENIMIENTO CORRECTIVO Y PREVENTIVO EN LAS MAQUINARIAS Y EQUIPOS UBICADOS EN EL ÁREA DE JOYERIA. Martilloes electricos, mantenimiento general, cambiar piezas internas.</t>
  </si>
  <si>
    <t>31 días</t>
  </si>
  <si>
    <t>PRESTACIÓN DE SERVICIOS DE MANTENIMIENTO CORRECTIVO Y PREVENTIVO EN LAS MAQUINARIAS Y EQUIPOS UBICADOS EN EL ÁREA DE JOYERIA. Chispero de mesa, mantenimiento electrico.</t>
  </si>
  <si>
    <t>32 días</t>
  </si>
  <si>
    <t>PRESTACIÓN DE SERVICIOS DE MANTENIMIENTO CORRECTIVO Y PREVENTIVO EN LAS MAQUINARIAS Y EQUIPOS UBICADOS EN EL ÁREA DE JOYERIA. Sopletes, mantenimiento general, suministro y cambio de los sopletes del ambiente de foramciòn.</t>
  </si>
  <si>
    <t>33 días</t>
  </si>
  <si>
    <t>PRESTACIÓN DE SERVICIOS DE MANTENIMIENTO CORRECTIVO Y PREVENTIVO EN LAS MAQUINARIAS Y EQUIPOS UBICADOS EN EL ÁREA DE JOYERIA. Balanza electronica, mantenimiento general.</t>
  </si>
  <si>
    <t>34 días</t>
  </si>
  <si>
    <t>PRESTACIÓN DE SERVICIOS DE MANTENIMIENTO CORRECTIVO Y PREVENTIVO EN LAS MAQUINARIAS Y EQUIPOS UBICADOS EN EL ÁREA DE JOYERIA. Balanza gramera de tres barras, mantenimiento general.</t>
  </si>
  <si>
    <t>35 días</t>
  </si>
  <si>
    <t>PRESTACIÓN DE SERVICIOS DE MANTENIMIENTO CORRECTIVO Y PREVENTIVO EN LAS MAQUINARIAS Y EQUIPOS UBICADOS EN EL ÁREA DE JOYERIA.Cautin dañado, mantenimiento correctivo arreglo.</t>
  </si>
  <si>
    <t>36 días</t>
  </si>
  <si>
    <t>PRESTACIÓN DE SERVICIOS DE MANTENIMIENTO CORRECTIVO Y PREVENTIVO EN LAS MAQUINARIAS Y EQUIPOS UBICADOS EN EL ÁREA DE JOYERIA. Cautin, mantenimiento general.</t>
  </si>
  <si>
    <t>37 días</t>
  </si>
  <si>
    <t>PRESTACIÓN DE SERVICIOS DE MANTENIMIENTO CORRECTIVO Y PREVENTIVO EN LAS MAQUINARIAS Y EQUIPOS UBICADOS EN EL ÁREA DE JOYERIA. Sillas, arreglo.</t>
  </si>
  <si>
    <t>38 días</t>
  </si>
  <si>
    <t>PRESTACIÓN DE SERVICIOS DE MANTENIMIENTO CORRECTIVO Y PREVENTIVO EN LAS MAQUINARIAS Y EQUIPOS UBICADOS EN EL ÁREA DE JOYERIA. Lavamanos, arreglo de la griferia.</t>
  </si>
  <si>
    <t>39 días</t>
  </si>
  <si>
    <t>PRESTACIÓN DE SERVICIOS DE MANTENIMIENTO CORRECTIVO Y PREVENTIVO EN LAS MAQUINARIAS Y EQUIPOS UBICADOS EN EL ÁREA DE JOYERIA . Cizalla, afilado del cuchillo y ajsutes.</t>
  </si>
  <si>
    <t>40 días</t>
  </si>
  <si>
    <t>PRESTACIÓN DE SERVICIOS DE MANTENIMIENTO CORRECTIVO Y PREVENTIVO EN LAS MAQUINARIAS Y EQUIPOS UBICADOS EN EL ÁREA DE JOYERIA. Campanas extractoras, mantenimiento general y adecuación de chisperos electronicos.</t>
  </si>
  <si>
    <t>41 días</t>
  </si>
  <si>
    <t>PRESTACIÓN DE SERVICIOS DE MANTENIMIENTO CORRECTIVO Y PREVENTIVO EN LAS MAQUINARIAS Y EQUIPOS UBICADOS EN EL ÁREA DE JOYERIA . Maquiinas de pulir, mantenimiento general.</t>
  </si>
  <si>
    <t>42 días</t>
  </si>
  <si>
    <t>PRESTACIÓN DE SERVICIOS DE MANTENIMIENTO CORRECTIVO Y PREVENTIVO EN LAS MAQUINARIAS Y EQUIPOS UBICADOS EN EL ÁREA DE JOYERIA .Cabina de pulimiento, mantenimiento general de las cabinas.</t>
  </si>
  <si>
    <t>43 días</t>
  </si>
  <si>
    <t>PRESTACIÓN DE SERVICIOS DE MANTENIMIENTO CORRECTIVO Y PREVENTIVO EN LAS MAQUINARIAS Y EQUIPOS UBICADOS EN EL ÁREA DE JOYERIA . Lapeadora, mantenimiento general y arreglo del sistema de filtrado de polvos.</t>
  </si>
  <si>
    <t>44 días</t>
  </si>
  <si>
    <t>PRESTACIÓN DE SERVICIOS DE MANTENIMIENTO CORRECTIVO Y PREVENTIVO EN LAS MAQUINARIAS Y EQUIPOS UBICADOS EN EL ÁREA DE JOYERIA. Banco estira hilos, mantenimiento general .</t>
  </si>
  <si>
    <t>45 días</t>
  </si>
  <si>
    <t>PRESTACIÓN DE SERVICIOS DE MANTENIMIENTO CORRECTIVO Y PREVENTIVO EN LAS MAQUINARIAS Y EQUIPOS UBICADOS EN EL ÁREA DE JOYERIA. Maquina de revestir yeso, mantenimiento general y calibración certificada de presión negativa nanometrica.</t>
  </si>
  <si>
    <t>46 días</t>
  </si>
  <si>
    <t>PRESTACIÓN DE SERVICIOS DE MANTENIMIENTO CORRECTIVO Y PREVENTIVO EN LAS MAQUINARIAS Y EQUIPOS UBICADOS EN EL ÁREA DE JOYERIA. Centrifuga de inducción, mantenimiento general, revisión del sistema electronico de potencia, protocolo de seguridad y sistema de refrigeración.</t>
  </si>
  <si>
    <t>47 días</t>
  </si>
  <si>
    <t>PRESTACIÓN DE SERVICIOS DE MANTENIMIENTO CORRECTIVO Y PREVENTIVO EN LAS MAQUINARIAS Y EQUIPOS UBICADOS EN EL ÁREA DE JOYERIA .Estufa electronica, mantenimiento general y recubrimiento en pintura base de alto solido a base de zinc y acabado final en pintura alquidica .</t>
  </si>
  <si>
    <t>48 días</t>
  </si>
  <si>
    <t xml:space="preserve">CENTRO DE TECNOLOGIAS PARA LA CONSTRUCCION Y LA MADERA </t>
  </si>
  <si>
    <t>Accesorios Tuberia presión 2"  t soldada</t>
  </si>
  <si>
    <t>11 MESES
 y 15 DIAS</t>
  </si>
  <si>
    <t>WILLIAM OROZCO DAZA</t>
  </si>
  <si>
    <t>Aceite Engranajes</t>
  </si>
  <si>
    <t>Aceite Hidraulico</t>
  </si>
  <si>
    <t>Aceite Motor</t>
  </si>
  <si>
    <t>Acelerante para concreto x 25Kg</t>
  </si>
  <si>
    <t>Acelerante para concreto x 5Kg</t>
  </si>
  <si>
    <t xml:space="preserve">Acero de refuerzo Chipa  1/4" </t>
  </si>
  <si>
    <t>Acetato</t>
  </si>
  <si>
    <t>Acido Muritatico x gl</t>
  </si>
  <si>
    <t>N</t>
  </si>
  <si>
    <t xml:space="preserve">Acolilladora cabezal corredizo </t>
  </si>
  <si>
    <t>Acople para manguera + abrazadera</t>
  </si>
  <si>
    <t xml:space="preserve">Acople plastico para lavamanos y lavaplatos </t>
  </si>
  <si>
    <t>ACPM</t>
  </si>
  <si>
    <t>Acuarelas DE TUBO Caja * 12 colores</t>
  </si>
  <si>
    <t>Adaptador Hembra pvc 1"</t>
  </si>
  <si>
    <t>Adaptador Hembra pvc 1.1/2"</t>
  </si>
  <si>
    <t>Adaptador Hembra pvc 1/2"</t>
  </si>
  <si>
    <t>Adaptador Hembra pvc 2"</t>
  </si>
  <si>
    <t>Adaptador Hembra pvc 3/4"</t>
  </si>
  <si>
    <t>Adaptador Macho pvc 1"</t>
  </si>
  <si>
    <t>Adaptador Macho pvc 1.1/2"</t>
  </si>
  <si>
    <t>Adaptador Macho pvc 1/2"</t>
  </si>
  <si>
    <t>Adaptador Macho pvc 2"</t>
  </si>
  <si>
    <t>Adaptador Macho pvc 3/4"</t>
  </si>
  <si>
    <t>ADAPTADOR PARA FONTANERIA</t>
  </si>
  <si>
    <t>Adaptador pvc de limpieza sanitario 2"</t>
  </si>
  <si>
    <t>Adaptador pvc de limpieza sanitario 3"</t>
  </si>
  <si>
    <t>Adaptador pvc de limpieza sanitario 4"</t>
  </si>
  <si>
    <t>Adaptador terminal conduit 1"</t>
  </si>
  <si>
    <t>Adaptador terminal conduit 1/2"</t>
  </si>
  <si>
    <t>Adaptador terminal conduit 3/4"</t>
  </si>
  <si>
    <t>Adhesivo epóxico  Sikadur 31 AD x 2Kg</t>
  </si>
  <si>
    <t>Adhesivo epóxico Sika Anchorfix 4 x 600ml</t>
  </si>
  <si>
    <t>Adhesivo epóxico Sikadur 32 primer N</t>
  </si>
  <si>
    <t>Adhesivo para enchape x 25</t>
  </si>
  <si>
    <t>ALAMBRE</t>
  </si>
  <si>
    <t>n</t>
  </si>
  <si>
    <t>ALBANENE COLOR AZUL</t>
  </si>
  <si>
    <t>ALBANENE DELGADO BLANCO</t>
  </si>
  <si>
    <t>Alcohol industrial</t>
  </si>
  <si>
    <t>Alicates</t>
  </si>
  <si>
    <t>Alineadores laser</t>
  </si>
  <si>
    <t>Allanadora Helicoptero ASTROEQUIPOS A-36</t>
  </si>
  <si>
    <t>Amarras plasticas</t>
  </si>
  <si>
    <t>ANALIZADOR DE  COMBUSTION Y GASES COMBUSTIBLES</t>
  </si>
  <si>
    <t>ANALIZADOR DE GASES DE COMBUSTIÓN FG-100</t>
  </si>
  <si>
    <t>ANALIZADOR PORTATIL DE COMBUSTION TESTO</t>
  </si>
  <si>
    <t>Andamio colgante gancho ASTOREQUIPOS AC-300K</t>
  </si>
  <si>
    <t>Andamio Tubular ASTROEQUIPOS AT-80X120</t>
  </si>
  <si>
    <t xml:space="preserve">Anemómetro </t>
  </si>
  <si>
    <t>ANEMOMETRO DIGITAL DUAL PORTATIL</t>
  </si>
  <si>
    <t>Anticorrosivo</t>
  </si>
  <si>
    <t>Aparato de consolidación ELE-INTERNATIONAL C-320A</t>
  </si>
  <si>
    <t>ARANDELA</t>
  </si>
  <si>
    <t>Arandela 3/8"</t>
  </si>
  <si>
    <t>Archivador de planos</t>
  </si>
  <si>
    <t>Archivador metálico de gabinetes rodantes</t>
  </si>
  <si>
    <t xml:space="preserve">Archivador rodante </t>
  </si>
  <si>
    <t>Archivador vertical 4 compartimientos en madera</t>
  </si>
  <si>
    <t>ARENA</t>
  </si>
  <si>
    <t>armarios tipo cerrado con puertas de correder acero inoxidable</t>
  </si>
  <si>
    <t>armarios tipo cerrado con puertas de corredera acero inoxidable</t>
  </si>
  <si>
    <t>ARMARIOS
JOBMASTER®</t>
  </si>
  <si>
    <t>Asfalto</t>
  </si>
  <si>
    <t>Atadora FERRALLA RB395</t>
  </si>
  <si>
    <t>azafates o fuentes full size para mesas frias o calientes</t>
  </si>
  <si>
    <t>BALASTA</t>
  </si>
  <si>
    <t>Balastro fluorescente tipo electronico 2x32vat</t>
  </si>
  <si>
    <t>Balastro fluorescente tipo electronico 4x 17vat</t>
  </si>
  <si>
    <t>Balastro fluorescente tipo electronico 4x 32 vat</t>
  </si>
  <si>
    <t>Baldes de construccion de 8L</t>
  </si>
  <si>
    <t>Banco de baterias sistema solar fotocoltaico de la torre</t>
  </si>
  <si>
    <t>Banco de corte manual para enchape Cerámico</t>
  </si>
  <si>
    <t>BANCO DE PRUEBA (PRENSA DE CADENA CON TRIPODE) PARA SOLDADURAS DE APORTE BLANDAS Y DURAS</t>
  </si>
  <si>
    <t>Banco de prueba multiple para reparación de artefactos</t>
  </si>
  <si>
    <t>Banco de trabajo</t>
  </si>
  <si>
    <t>Banco de trabajo para armado en hierro</t>
  </si>
  <si>
    <t>Banco Electrico de corte de Ladrillo y otros materiales</t>
  </si>
  <si>
    <t>Banco Electrico de Corte de Piedra</t>
  </si>
  <si>
    <t>Banco para acopio menor de acero</t>
  </si>
  <si>
    <t>Banco para acopio menor de madera</t>
  </si>
  <si>
    <t>BANCOS DE TRABAJO CON RUEDAS</t>
  </si>
  <si>
    <t>BANDEJA DE PINTURA</t>
  </si>
  <si>
    <t>Bandejas metálicas de 0,20 x 0,20 m.</t>
  </si>
  <si>
    <t>Bandejas metálicas de 0,40 x 0,40 m.</t>
  </si>
  <si>
    <t>Baño de maria. Regulador digital de temperatura.</t>
  </si>
  <si>
    <t xml:space="preserve">Baño seco </t>
  </si>
  <si>
    <t>baranda reguladora linea elite</t>
  </si>
  <si>
    <t>Barra mesa de lectura x 3 usuarios</t>
  </si>
  <si>
    <t>Barra para cafeteria</t>
  </si>
  <si>
    <t>Bascula de 5 a 100 kilogramos</t>
  </si>
  <si>
    <t>Base granular</t>
  </si>
  <si>
    <t>Bastidor de otobo</t>
  </si>
  <si>
    <t>BASTONES DE 5M</t>
  </si>
  <si>
    <t>Basurera metálica</t>
  </si>
  <si>
    <t>Bayetilla</t>
  </si>
  <si>
    <t>Bidet ibiza</t>
  </si>
  <si>
    <t>Bisagra 3"</t>
  </si>
  <si>
    <t>Bisturi metalico  de 18 mm con cuchilla, bloqueador y corta cuchilla</t>
  </si>
  <si>
    <t>Blackout para ventanas</t>
  </si>
  <si>
    <t>BLOCK IRIS (80 GRAMOS) de hojas en todoslos coores.</t>
  </si>
  <si>
    <t>BLOCK PAPEL BOND TIPO PINARES 35X50</t>
  </si>
  <si>
    <t>Bloque de cemento No. 10</t>
  </si>
  <si>
    <t>Bloquera</t>
  </si>
  <si>
    <t>Bomba de vacios.</t>
  </si>
  <si>
    <t>Bombilla incandescente 60wat</t>
  </si>
  <si>
    <t>Bombillo ahorrador de energía compacto fluorescente 20 w / 120 v</t>
  </si>
  <si>
    <t>Boquilla x 2kg</t>
  </si>
  <si>
    <t xml:space="preserve">BORRADOR  BLANDO MIGA DE PAN </t>
  </si>
  <si>
    <t>BORRADOR PARA TABLERO</t>
  </si>
  <si>
    <t>Borrador para Tablero</t>
  </si>
  <si>
    <t>Botiquin</t>
  </si>
  <si>
    <t>Botiquin de Primeros Auxilios para empotrar a la pared estándar</t>
  </si>
  <si>
    <t>Botiquin de rescate dotado bajo la norma</t>
  </si>
  <si>
    <t>Breaker bipolar enchufable 20A - 30A</t>
  </si>
  <si>
    <t>Breaker enchufable 1 x 30 Amp</t>
  </si>
  <si>
    <t>Breaker enchufables 2 x 30 Amp</t>
  </si>
  <si>
    <t>Breaker enchufables 3 x 50 Amp</t>
  </si>
  <si>
    <t>Breaker monopolar enchufable 15A - 60A</t>
  </si>
  <si>
    <t>Brida sanitaria rigida</t>
  </si>
  <si>
    <t>BROCA</t>
  </si>
  <si>
    <t>Brocas diamantadas equipo sacanúcleos. Diametro de 6", 4", 3", 2".</t>
  </si>
  <si>
    <t>BROCHA</t>
  </si>
  <si>
    <t>Buggies para transporte interno de mortero</t>
  </si>
  <si>
    <t>BUJE DE TUBERIA</t>
  </si>
  <si>
    <t>Butaco con rodachines estructura metalica graduable</t>
  </si>
  <si>
    <t xml:space="preserve">Butacos </t>
  </si>
  <si>
    <t>Butacos altos para barra de cafeteria</t>
  </si>
  <si>
    <t xml:space="preserve">Cabina de sonido para auditorio con todos sus accesorios </t>
  </si>
  <si>
    <t>CABLE</t>
  </si>
  <si>
    <t>Cable vga de 5 mts</t>
  </si>
  <si>
    <t>Cadena eslabonada 1/4"</t>
  </si>
  <si>
    <t>Cadena eslabonada 5/16"</t>
  </si>
  <si>
    <t>Caja conduit 4" x 2"</t>
  </si>
  <si>
    <t>Caja de herramientas grande</t>
  </si>
  <si>
    <t>CAJA ELECTRICA</t>
  </si>
  <si>
    <t>Caja octogonoal</t>
  </si>
  <si>
    <t>CAJA RESALTADORES: AZUL, VERDE, NARANJA</t>
  </si>
  <si>
    <t>Cajon para mezclado</t>
  </si>
  <si>
    <t>Cal deshidratada x 10 kg</t>
  </si>
  <si>
    <t>Calado en arcilla</t>
  </si>
  <si>
    <t>Calado en cemento</t>
  </si>
  <si>
    <t>Caladora de mesa</t>
  </si>
  <si>
    <t xml:space="preserve">Caladora industrial </t>
  </si>
  <si>
    <t>CALDERA DE 10 HP</t>
  </si>
  <si>
    <t>CALENTADOR DE ACUMULACION DE 60 GALONES MABE</t>
  </si>
  <si>
    <t>CALENTADOR DE PASO Therm 3000 F</t>
  </si>
  <si>
    <t>Calibrador de ruedas</t>
  </si>
  <si>
    <t>Calibrador pie de rey</t>
  </si>
  <si>
    <t>CÁMARA DE INSPECCIÓN SEESNAKE® COMPACT</t>
  </si>
  <si>
    <t xml:space="preserve">Camilla estándar </t>
  </si>
  <si>
    <t>camillas de rescate</t>
  </si>
  <si>
    <t>Camillas para enfermeria</t>
  </si>
  <si>
    <t>Camisa metalica para ensayo de mortero</t>
  </si>
  <si>
    <t>Campana extractora de gases.</t>
  </si>
  <si>
    <t xml:space="preserve">campana extractora tipo central en acero inoxidable </t>
  </si>
  <si>
    <t>Canal FC 63 mm * 2,44 m</t>
  </si>
  <si>
    <t>Canal FC base 9 * 3,05 m</t>
  </si>
  <si>
    <t>Canal galvanizada x 6 m calibre 24</t>
  </si>
  <si>
    <t>canastillas de palanca</t>
  </si>
  <si>
    <t xml:space="preserve">Cancha de futbol 5 </t>
  </si>
  <si>
    <t>Candado de 30mm</t>
  </si>
  <si>
    <t>Candado de 50mm</t>
  </si>
  <si>
    <t>canecas plasticas con tapa de seguridad</t>
  </si>
  <si>
    <t>CAÑAMO</t>
  </si>
  <si>
    <t>Caolín</t>
  </si>
  <si>
    <t>carboncillo natural 8 mm caja dde 12 unidades</t>
  </si>
  <si>
    <t xml:space="preserve">Carnaza </t>
  </si>
  <si>
    <t>Carritos de transporte de materiales y herramientas</t>
  </si>
  <si>
    <t>Carro transportador de libros</t>
  </si>
  <si>
    <t>Carros transportadores de equipos</t>
  </si>
  <si>
    <t>Cartelera</t>
  </si>
  <si>
    <t>Carton Industrial 100x70 cm de 1mm grueso</t>
  </si>
  <si>
    <t>CARTON MICROCORRUGADO DE COLOR NEGRO</t>
  </si>
  <si>
    <t>Cartulina</t>
  </si>
  <si>
    <t xml:space="preserve">Cazuela Casagrande electrica digital Ps-111 </t>
  </si>
  <si>
    <t>Cazuela Casagrande manual PS-11</t>
  </si>
  <si>
    <t>CEMENTO</t>
  </si>
  <si>
    <t>Cenefa para baños</t>
  </si>
  <si>
    <t>Centrifuga electrica R&amp;R RR50000300</t>
  </si>
  <si>
    <t xml:space="preserve">Centro de computo x 3 usuarios </t>
  </si>
  <si>
    <t>Cepillo con mango de fibra plastica</t>
  </si>
  <si>
    <t>CEPILLO DE ACABADO</t>
  </si>
  <si>
    <t>Cepillo de acero</t>
  </si>
  <si>
    <t>Cepillo de carpintero 3-c</t>
  </si>
  <si>
    <t>Cepillo de carpintero 4-c</t>
  </si>
  <si>
    <t>Cepillo de carpintero 5-c</t>
  </si>
  <si>
    <t>Chaleco Reflectivo</t>
  </si>
  <si>
    <t>Chapilla de madera balso de 6 cm x 2 mm</t>
  </si>
  <si>
    <t>Chazos plasticos de 1/2"x 100und</t>
  </si>
  <si>
    <t>Chazos plasticos tdpo mariposae 1/2"x 100und</t>
  </si>
  <si>
    <t>Cinta  Strant flex</t>
  </si>
  <si>
    <t>Cinta aislante blanca x 20m</t>
  </si>
  <si>
    <t>Cinta de advertencia color amarillo de 7.5 cm de ancho por rollo de 305m</t>
  </si>
  <si>
    <t>CINTA DE BARRERA</t>
  </si>
  <si>
    <t>Cinta de enmascarar 1"</t>
  </si>
  <si>
    <t>CINTA MALLA</t>
  </si>
  <si>
    <t>Cinta malla fibra de vidrio * 90ml</t>
  </si>
  <si>
    <t>cinta metrica 30m</t>
  </si>
  <si>
    <t>Cinta papel 120 metros lineales (ML)</t>
  </si>
  <si>
    <t>Cinta Teflon 1/2" x 10m</t>
  </si>
  <si>
    <t>Cizallas dobladoras combinadas FERRALLA R-650 CORRUGADO MM</t>
  </si>
  <si>
    <t>CLAVIJA</t>
  </si>
  <si>
    <t xml:space="preserve">Clavija caucho polo a tierra </t>
  </si>
  <si>
    <t>Clavo de acero estriada 2"</t>
  </si>
  <si>
    <t>Cocineta</t>
  </si>
  <si>
    <t>CODO</t>
  </si>
  <si>
    <t>Codo 45o Pvc sanitario CxC 2"</t>
  </si>
  <si>
    <t>Codo calle galvanizado 1/2"</t>
  </si>
  <si>
    <t>Codo Galvanizado 45o 1/2"</t>
  </si>
  <si>
    <t>Codo Galvanizado 45o 3/4"</t>
  </si>
  <si>
    <t>Codo Galvanizado 90o 1/2"</t>
  </si>
  <si>
    <t>Codo Galvanizado 90o 3/4"</t>
  </si>
  <si>
    <t>Codo pvc 45o 1"</t>
  </si>
  <si>
    <t>Codo pvc 45o 1.1/2"</t>
  </si>
  <si>
    <t>Codo pvc 45o 1/2"</t>
  </si>
  <si>
    <t>Codo pvc 45o 2"</t>
  </si>
  <si>
    <t>Codo pvc 45o 3/4"</t>
  </si>
  <si>
    <t>Codo pvc 90o 1"</t>
  </si>
  <si>
    <t>Codo pvc 90o 1.1/2"</t>
  </si>
  <si>
    <t>Codo pvc 90o 1/2"</t>
  </si>
  <si>
    <t>Codo pvc 90o 2"</t>
  </si>
  <si>
    <t>Codo pvc 90o 3/4"</t>
  </si>
  <si>
    <t>Colbon</t>
  </si>
  <si>
    <t>COLORANTES, TINTES Y ADITIVOS</t>
  </si>
  <si>
    <t>COMBUSTIBLE</t>
  </si>
  <si>
    <t>Computadores  Portatiles</t>
  </si>
  <si>
    <t>Computadores con sfware licenciado especializado autocad, eagle point</t>
  </si>
  <si>
    <t>Computadores de escritorio (80 Computadores)</t>
  </si>
  <si>
    <t>Computadores fijospara diseño grafico</t>
  </si>
  <si>
    <t xml:space="preserve">Computadores para diseño </t>
  </si>
  <si>
    <t>Conector para empalme Tipo solderin 12</t>
  </si>
  <si>
    <t>Confesionario</t>
  </si>
  <si>
    <t>congelador refrigerador duplez no frost de lujo caero inoxidable</t>
  </si>
  <si>
    <t>cono de asentamiento con lamina para hacer ensayos</t>
  </si>
  <si>
    <t>cono reflectivo</t>
  </si>
  <si>
    <t>Conos viales de base cuadrada 70 cm de altura</t>
  </si>
  <si>
    <t>Contenedor de Basura 121L</t>
  </si>
  <si>
    <t>Cortadora de acero y flejeadora para diferentes mandriles</t>
  </si>
  <si>
    <t>Cortadora de ladrillo escualizable ASTROEQUIPOS CL-18</t>
  </si>
  <si>
    <t>Cortadora de Malmol y pieda Pequeña Premium HI 1095</t>
  </si>
  <si>
    <t>Cortadora de mampuestos</t>
  </si>
  <si>
    <t>Cortadora de piso tipo liviano ASTROEQUIPOS CPL 18</t>
  </si>
  <si>
    <t>Cortadora Electrica de Porcelanato, ceramica y otros materiales - Telemaster</t>
  </si>
  <si>
    <t>Cortadora Laser cnc</t>
  </si>
  <si>
    <t>Cortadora Manual de enchape ceramico - Rubi Star 60</t>
  </si>
  <si>
    <t>Cortadora muestras de concreto R&amp;R RR20001600</t>
  </si>
  <si>
    <t>Cortafrio</t>
  </si>
  <si>
    <t>CORTATUBO POLIETILENO HASTA 6”</t>
  </si>
  <si>
    <t>CORTATUBOS A MOTOR N° 258 Y 258XL</t>
  </si>
  <si>
    <t>Counter tipo recepción para 2 personas</t>
  </si>
  <si>
    <t>Cruceta para junta 1 mm x 300und</t>
  </si>
  <si>
    <t>Cruceta para junta 3 mm x 200und</t>
  </si>
  <si>
    <t>Cuarton de otobo</t>
  </si>
  <si>
    <t>Cubierta verde mas riego</t>
  </si>
  <si>
    <t>Curador x 20 Kg</t>
  </si>
  <si>
    <t>Curva 1/2" EMT</t>
  </si>
  <si>
    <t>Curva 3/4" EMT</t>
  </si>
  <si>
    <t>Curva PVC  conduit de 3/4"</t>
  </si>
  <si>
    <t>Curva PVC conduit de 1/2"</t>
  </si>
  <si>
    <t xml:space="preserve">Decámetro 50mts </t>
  </si>
  <si>
    <t>Densimetro Nuclear.</t>
  </si>
  <si>
    <t>Desencofrante x 15 Kg</t>
  </si>
  <si>
    <t xml:space="preserve">deslizador de bandejas </t>
  </si>
  <si>
    <t>Destornillador de estrella M° 2</t>
  </si>
  <si>
    <t>DETECTOR DE GAS INFLAMABLE MICRO CG-100™</t>
  </si>
  <si>
    <t>Dial indicador flujo (0,1 mm)</t>
  </si>
  <si>
    <t>Dilatación plástica</t>
  </si>
  <si>
    <t>Dióxido de titanio</t>
  </si>
  <si>
    <t>DISCO</t>
  </si>
  <si>
    <t>DISOLVENTE</t>
  </si>
  <si>
    <t>dispensador de bebidas frias para casinos y autoservicios de dos tanques</t>
  </si>
  <si>
    <t>DUCHA</t>
  </si>
  <si>
    <t>Ducha monocontrol Corona BI4030001</t>
  </si>
  <si>
    <t>Ductilimetro.</t>
  </si>
  <si>
    <t>ductos especiales para conexión de campana y extractor 24 pul</t>
  </si>
  <si>
    <t>ductos especiales para conexión de campana y extractor de 12 pulgadas</t>
  </si>
  <si>
    <t>Ecosondas diigitales</t>
  </si>
  <si>
    <t>Ecuadra acrilica 45 con borde biselado</t>
  </si>
  <si>
    <t>ELEMENTOS DE FERRETERIA</t>
  </si>
  <si>
    <t>ELEMENTOS PARA CONSTRUCCION</t>
  </si>
  <si>
    <t>Embudos medianos</t>
  </si>
  <si>
    <t>Emulsion Safaltica</t>
  </si>
  <si>
    <t>Enchape cerámico 20 X20</t>
  </si>
  <si>
    <t>Enchape cerámico 20 X30</t>
  </si>
  <si>
    <t>Enchape cerámico 25 X35</t>
  </si>
  <si>
    <t>Enchape cerámico 30 X 30</t>
  </si>
  <si>
    <t>Enchape cerámico 30 X45</t>
  </si>
  <si>
    <t>Enchape cerámico 33 X 33</t>
  </si>
  <si>
    <t>Enchape cerámico 45 X 45</t>
  </si>
  <si>
    <t>Entibados</t>
  </si>
  <si>
    <t>EQUIPO DE COCCION</t>
  </si>
  <si>
    <t>Equipo de computo ( para instuctor)</t>
  </si>
  <si>
    <t>Equipo didactico de fotovoltaico</t>
  </si>
  <si>
    <t>Equipo Ensayo 10% de finos.</t>
  </si>
  <si>
    <t>Equipo Ensayo Azul de Metileno. (Incluye Agitador magnetico)</t>
  </si>
  <si>
    <t>Equipo MICRODEVAL</t>
  </si>
  <si>
    <t>Equipo para Asfáltos y mezclas asfálticas.</t>
  </si>
  <si>
    <t>Equipo para ensayo de punto de ablandamiento.</t>
  </si>
  <si>
    <t>Equipo para ensayo de punto de llama e ignición. Copa Abierta de cleveland</t>
  </si>
  <si>
    <t>Equipo para ensayo equivalente de arena  PS-7</t>
  </si>
  <si>
    <t>EQUIPO PARA SOLDADURA ELECTRICA LINCON RX 330</t>
  </si>
  <si>
    <t>EQUIPO TERMOFUSION A TOPE  (HIDRAULICO)</t>
  </si>
  <si>
    <t>Equipo VICAT manual. Ensayo de consistencia.</t>
  </si>
  <si>
    <t>EQUIPOS DE ELECTROFUSION</t>
  </si>
  <si>
    <t>Escalera metalica plegable de 3 metros</t>
  </si>
  <si>
    <t>escalimetro</t>
  </si>
  <si>
    <t>Escáner</t>
  </si>
  <si>
    <t>Escáner de alta resolucion</t>
  </si>
  <si>
    <t>Escáner Laser 3D</t>
  </si>
  <si>
    <t>Escaner laser topograficos</t>
  </si>
  <si>
    <t>Escavadora hidraulica caterpillar 320 D</t>
  </si>
  <si>
    <t>Escoba cerda dura</t>
  </si>
  <si>
    <t>Escoba cerda suave</t>
  </si>
  <si>
    <t>Escobas</t>
  </si>
  <si>
    <t>Escritorio tipo ejecutivo con 3 sillas</t>
  </si>
  <si>
    <t>Escuadra cantero 24”</t>
  </si>
  <si>
    <t>Escuadra falsa de 8”</t>
  </si>
  <si>
    <t>ESMALTE</t>
  </si>
  <si>
    <t>Esmalte rojo para uñas</t>
  </si>
  <si>
    <t>Espátula 4"</t>
  </si>
  <si>
    <t>Espatulas  3" Stanley</t>
  </si>
  <si>
    <t>Espuma 1m x 2m x 0.10m rosada</t>
  </si>
  <si>
    <t>Estacas</t>
  </si>
  <si>
    <t>Estación de rastreo continuo GNSS</t>
  </si>
  <si>
    <t>Estaciones electronicas totales</t>
  </si>
  <si>
    <t>Estaciones fotograméticas digitales con sofware especializado</t>
  </si>
  <si>
    <t>Estanteria metalica para materiales</t>
  </si>
  <si>
    <t>Estanteria metalica para materiales de enchape</t>
  </si>
  <si>
    <t>Estanteria metalica para ubicación de elementos de aseo</t>
  </si>
  <si>
    <t xml:space="preserve">Estantería sencilla media altura </t>
  </si>
  <si>
    <t>estanteria solida linea acero inoxidable</t>
  </si>
  <si>
    <t>estanteria ventilada con perfiles para utensilios de cocina</t>
  </si>
  <si>
    <t>Estereoscopios de bolsillo</t>
  </si>
  <si>
    <t>Estereoscopios de espejo</t>
  </si>
  <si>
    <t>ESTERILLA</t>
  </si>
  <si>
    <t>Esterilla de guadua 30cm x 4m</t>
  </si>
  <si>
    <t>Estibas plásticas</t>
  </si>
  <si>
    <t>ESTOPA</t>
  </si>
  <si>
    <t>Estuche de micropuntas colores surtidos por 12</t>
  </si>
  <si>
    <t>Estuche de pinceles de cerda fina(incluya planos y redondos  varios numeros por 12 unidades</t>
  </si>
  <si>
    <t>ESTUCO</t>
  </si>
  <si>
    <t>estufas con 6 fogones con patas y entrepaño lina industrial acero inoxidable</t>
  </si>
  <si>
    <t>Excavadora hidraulica caterpillar 312 D</t>
  </si>
  <si>
    <t>Exhibidor de revistas</t>
  </si>
  <si>
    <t>Extibadora para transporte interno de cemento</t>
  </si>
  <si>
    <t>Extintores Agente limpio</t>
  </si>
  <si>
    <t>Extintores miltiproposito</t>
  </si>
  <si>
    <t>Extintores polvo quimico seco</t>
  </si>
  <si>
    <t>extractor centrifugo tipo hongo de 915 rpm sole palau</t>
  </si>
  <si>
    <t>EXTRACTOR EOLICO</t>
  </si>
  <si>
    <t>feidor aa gas con zona fria en acero inoxidable</t>
  </si>
  <si>
    <t>Ffiltro ACPM</t>
  </si>
  <si>
    <t>Filtro Aceite Hidraulico</t>
  </si>
  <si>
    <t>Filtro Aceite Motor</t>
  </si>
  <si>
    <t>Filtro Aceite Servotransmision</t>
  </si>
  <si>
    <t>Filtro Aire</t>
  </si>
  <si>
    <t>Filtro Aire Acondicionado</t>
  </si>
  <si>
    <t>filtro tipo colmena para campana de extraccion industrial</t>
  </si>
  <si>
    <t>Filtros para centrifuga. Mezclas asfálticas</t>
  </si>
  <si>
    <t>FINISH BOARD (Masilla para Prod.Fibro-cem. 28kg )</t>
  </si>
  <si>
    <t>FINISH PANEL (Masilla para panel yeso x 28 kg)</t>
  </si>
  <si>
    <t>Flexometro 3m</t>
  </si>
  <si>
    <t>Flexometro de 5 mts</t>
  </si>
  <si>
    <t>Fluidificante x 25 Kg</t>
  </si>
  <si>
    <t>Fluxometro palanca sanitario orinal flujo ajustable CORONA 70633001</t>
  </si>
  <si>
    <t>Formones juego de 3Pzs</t>
  </si>
  <si>
    <t>Fotografias Aéreas ( par estereoscopico)</t>
  </si>
  <si>
    <t>Frasco de L´Chatelier</t>
  </si>
  <si>
    <t>Frasco de Vidrio. Bicker cap.1000 ml</t>
  </si>
  <si>
    <t>Frasco de Vidrio. Bicker cap.500 ml</t>
  </si>
  <si>
    <t>FUNDETE PARA SOLDAR</t>
  </si>
  <si>
    <t>Gabinete cerrado para herramientas y equipos (en metal y vidrio templado) Computadores</t>
  </si>
  <si>
    <t>Gabinete con rodachines para transporte de computadores Capacidad 30 equipos</t>
  </si>
  <si>
    <t xml:space="preserve">Gabinete para herramientas y equipos (en metal y vidrio templado) </t>
  </si>
  <si>
    <t>GAS TRAZADOR (DETECTOR)</t>
  </si>
  <si>
    <t>Gasolina corriente</t>
  </si>
  <si>
    <t>Gatos hidráulicos para 10 toneladas</t>
  </si>
  <si>
    <t>Geodren planar</t>
  </si>
  <si>
    <t>Geomatica</t>
  </si>
  <si>
    <t>Geomenbrana</t>
  </si>
  <si>
    <t>Georeceptores del tipo navegador</t>
  </si>
  <si>
    <t>Georeceptores GNSS de precisión</t>
  </si>
  <si>
    <t>Geotextil No tejido</t>
  </si>
  <si>
    <t>Geotextil Tejido</t>
  </si>
  <si>
    <t xml:space="preserve">GPS-Calculo de area </t>
  </si>
  <si>
    <t>Grafil 4 mm</t>
  </si>
  <si>
    <t>Graniplast</t>
  </si>
  <si>
    <t>Granito x 15kg</t>
  </si>
  <si>
    <t>Grasa</t>
  </si>
  <si>
    <t>GRATA</t>
  </si>
  <si>
    <t>GRAVILLA</t>
  </si>
  <si>
    <t>Grecas capacidad 120 tintos</t>
  </si>
  <si>
    <t>Griferia lavamanos de sensor G610 sloam CORONA 701050001</t>
  </si>
  <si>
    <t>griferia manos libres para lavamos</t>
  </si>
  <si>
    <t>Grifo terminal Manguera 1/2"</t>
  </si>
  <si>
    <t>Grua Torre</t>
  </si>
  <si>
    <t>GUADUA</t>
  </si>
  <si>
    <t>Guadua de 10 x 3m</t>
  </si>
  <si>
    <t>Guadua de 10 x 6m</t>
  </si>
  <si>
    <t>Guante de caucho N.9</t>
  </si>
  <si>
    <t>Guantes de caucho negro</t>
  </si>
  <si>
    <t>Guantes de tela con puntos de pvc</t>
  </si>
  <si>
    <t>Guaya, cadena o cuerda de acero galvanizado 1/8 "</t>
  </si>
  <si>
    <t xml:space="preserve">Gubias para torno juego </t>
  </si>
  <si>
    <t>Heliodon</t>
  </si>
  <si>
    <t>HOJA DE HERRAMIENTA</t>
  </si>
  <si>
    <t>Hoja de segueta</t>
  </si>
  <si>
    <t>Home Theater</t>
  </si>
  <si>
    <t>horno de conveccion a gas hobart una seccion</t>
  </si>
  <si>
    <t>Horno Electrico digital con circulación forzada de aire PG-190-3</t>
  </si>
  <si>
    <t>Horno Electrico ELE 40GC</t>
  </si>
  <si>
    <t>Hornos microhondas tipo industrial</t>
  </si>
  <si>
    <t>Huerta urbana mas riego</t>
  </si>
  <si>
    <t>Humedometro digiltal PS-15D</t>
  </si>
  <si>
    <t>Iluminación o electricidad o componentes de información de soporte para computadores (Para 80 computadores)</t>
  </si>
  <si>
    <t>iluminacion por lamparas tipo marino semi industrial</t>
  </si>
  <si>
    <t>Impermeabilizante para concreto x 20Kg</t>
  </si>
  <si>
    <t>Impermeabilizante para concreto x 4.5Kg</t>
  </si>
  <si>
    <t>Impermeabilizante para mortero X 20 kg</t>
  </si>
  <si>
    <t>Impermeabilizante para mortero X 4 kg</t>
  </si>
  <si>
    <t>Impresora - Plotter Medio Pliego 111r</t>
  </si>
  <si>
    <t>Impresora de Medio pliego</t>
  </si>
  <si>
    <t>Impresora Multifuncional</t>
  </si>
  <si>
    <t>Ingletadora</t>
  </si>
  <si>
    <t>Instaladora de Bisagras</t>
  </si>
  <si>
    <t>INTERRUPTOR</t>
  </si>
  <si>
    <t>Interruptor conmutable 4 vias</t>
  </si>
  <si>
    <t>Interruptor conmutable doble 3 vias</t>
  </si>
  <si>
    <t>Interruptor conmutable sencillo 3 vias</t>
  </si>
  <si>
    <t>Interruptor de sobreponer</t>
  </si>
  <si>
    <t xml:space="preserve">Interruptor doble </t>
  </si>
  <si>
    <t>Interruptor sencillo</t>
  </si>
  <si>
    <t>Interruptor TRIPLE</t>
  </si>
  <si>
    <t>Inversor sistema solar</t>
  </si>
  <si>
    <t>Jabón en polvo 1 kg</t>
  </si>
  <si>
    <t>Jabon liquido Biodegradable</t>
  </si>
  <si>
    <t>Juego de accesorios de baño</t>
  </si>
  <si>
    <t>Juego de copas de ½” desde la copa 10mm hasta la copa 32mm, que incluya volvedor, rache y extensores.</t>
  </si>
  <si>
    <t>Juego de copas de ¾” con extensores, volvedor y rache.</t>
  </si>
  <si>
    <t>Juego de copas de 3/8” desde la copa 7mm hasta la copa 22mm, que incluya volvedor, rache y extensores</t>
  </si>
  <si>
    <t>Juego de formones ½”, ¾”,1”</t>
  </si>
  <si>
    <t>Juego de llaves bristol en pulgadas</t>
  </si>
  <si>
    <t>Juego de llaves bristol hasta 14mm</t>
  </si>
  <si>
    <t>Juego de llaves combinadas en mm desde la llave 7mm hasta la llave 24mm</t>
  </si>
  <si>
    <t>Juego de llaves combinadas en pulgadas desde la llave 7/16 hasta la llave 1- ¼</t>
  </si>
  <si>
    <t>Juego de llaves torr</t>
  </si>
  <si>
    <t>JUEGO DE MANDRIL PARA NIPLE MODEL 819</t>
  </si>
  <si>
    <t xml:space="preserve">Juego de Sockets o bases para lamparas fluorescentes tubos </t>
  </si>
  <si>
    <t>Juegos de luces para auditorio</t>
  </si>
  <si>
    <t>Kit lijadora roto orbital</t>
  </si>
  <si>
    <t>Kit Mototool</t>
  </si>
  <si>
    <t>LABORATORIO PORTATIL AGUA RESIDUAL</t>
  </si>
  <si>
    <t>LABORATORIO PORTATIL DE AGUA POTABLE</t>
  </si>
  <si>
    <t>LABORATORIO PORTATIL PARA PISCINAS, - 23150-01</t>
  </si>
  <si>
    <t>ladrillo Farol No. 5 30x20x12</t>
  </si>
  <si>
    <t>Ladrillo Farol No.4  30x20x10</t>
  </si>
  <si>
    <t>Ladrillo Limpio M10</t>
  </si>
  <si>
    <t>Ladrillo Limpio M12</t>
  </si>
  <si>
    <t>Ladrillo Tollete comun</t>
  </si>
  <si>
    <t>LAMINAS DE CORCHO</t>
  </si>
  <si>
    <t>Lámpara fluorescente 30x120 cm para sobreponer o colgar</t>
  </si>
  <si>
    <t>Lapices color rojo</t>
  </si>
  <si>
    <t>Laser Cnc Corta Acero 2mm 1300x1000 Mm 150w</t>
  </si>
  <si>
    <t>LAVAMANOS</t>
  </si>
  <si>
    <t>Lavamanos aria CORONA 1063181</t>
  </si>
  <si>
    <t>LAVAPLATOS</t>
  </si>
  <si>
    <t>Lavavajillas SEIEMENS 4710441413</t>
  </si>
  <si>
    <t>LIBROS DE REFERENCIA PARA LA BIBLIOTECA</t>
  </si>
  <si>
    <t>licuadoraa industrial paramesa de 8 litros</t>
  </si>
  <si>
    <t xml:space="preserve">Lijadora banda y plato </t>
  </si>
  <si>
    <t>Lijadora de Banda y disco</t>
  </si>
  <si>
    <t>LIMPIADOR</t>
  </si>
  <si>
    <t>Liston de madera 2 x 4</t>
  </si>
  <si>
    <t>LLANTAS PARA MAQUINARIA Y VEHÍCULOS PESADOS</t>
  </si>
  <si>
    <t>LLAVE</t>
  </si>
  <si>
    <t>LLAVE DE PASO</t>
  </si>
  <si>
    <t>Llave expansiva 36mm</t>
  </si>
  <si>
    <t>Llave para filtros ( de cinta preferiblemente)</t>
  </si>
  <si>
    <t>Llave para tubos de 8 pulgadas</t>
  </si>
  <si>
    <t>Llaves para tubo de 24"</t>
  </si>
  <si>
    <t>Llaves: 16,18,27,30,32,36mm</t>
  </si>
  <si>
    <t>LOCALIZACIÓN DE LÍNEAS DE SERVICIOS PÚBLICOS SEEKTECH™ SR-20</t>
  </si>
  <si>
    <t>Locker medidas especiales</t>
  </si>
  <si>
    <t xml:space="preserve">Lockers </t>
  </si>
  <si>
    <t xml:space="preserve">Lockers  para Instructores x 30 casillas </t>
  </si>
  <si>
    <t>M2 de división en vidrio</t>
  </si>
  <si>
    <t>Maceta</t>
  </si>
  <si>
    <t>Malla de iluminación distante</t>
  </si>
  <si>
    <t>Malla electrosoldada   4 mm 0.15 X 0.15  2,35 x 6 m</t>
  </si>
  <si>
    <t>MANDRIL</t>
  </si>
  <si>
    <t>Manguera de jardineria 1/2" x 16mm</t>
  </si>
  <si>
    <t>Manguera para agua con pistola de un longitud de12m y acople estándar para lavar maquinas</t>
  </si>
  <si>
    <t>Manguera transparente de 1/2"</t>
  </si>
  <si>
    <t>Mantenimiento preventivo y correctivo de los equipos de simuladores, cargadores, excavadoras y motinoveladoras</t>
  </si>
  <si>
    <t>Maquina de abrasion - MAQUISUELOS AA</t>
  </si>
  <si>
    <t>Maquina de compresión digital R&amp;R SN</t>
  </si>
  <si>
    <t>Maquina de corte directo PROETI SA 50125</t>
  </si>
  <si>
    <t>Maquina de ensayos de Corte Directo y resisual PS-107D</t>
  </si>
  <si>
    <t>Maquina de los angeles PC-117</t>
  </si>
  <si>
    <t>Maquina del equivalente de arena ELE INTERNATIONAL CL-232D</t>
  </si>
  <si>
    <t>maquina lavado de vajilla electrica</t>
  </si>
  <si>
    <t>Maquina multiensayo SEIDNER 87-13662</t>
  </si>
  <si>
    <t>MÁQUINA PARA CURVAR ELÉCTRICA PB-28</t>
  </si>
  <si>
    <t>Maquinas dispensadoras de café</t>
  </si>
  <si>
    <t>MARCADOR</t>
  </si>
  <si>
    <t>Marmolina</t>
  </si>
  <si>
    <t>Martillo compactador 10 lb x 1,5 pie.</t>
  </si>
  <si>
    <t>Martillo compactador 5,5 lb x 1,0 pie.</t>
  </si>
  <si>
    <t>Martillo compactador mecánico. Dos briquetas.</t>
  </si>
  <si>
    <t>Martillo de acero</t>
  </si>
  <si>
    <t>Mascarilla para el polvo x 50 Und</t>
  </si>
  <si>
    <t>Masilla para Dryall (Giplac)</t>
  </si>
  <si>
    <t>Mastic</t>
  </si>
  <si>
    <t>MEDIDOR DE CONDUCTIVIDAD</t>
  </si>
  <si>
    <t>MEDIDOR LASER</t>
  </si>
  <si>
    <t>Medidor laser</t>
  </si>
  <si>
    <t>Megafonos</t>
  </si>
  <si>
    <t>mesa  para lavado de ollas y utensilios para dos pocetas</t>
  </si>
  <si>
    <t>Mesa de 1.40 X 8.40</t>
  </si>
  <si>
    <t>mesa de apoyo con esvabiladero para bandejas</t>
  </si>
  <si>
    <t>Mesa de centro</t>
  </si>
  <si>
    <t>Mesa de dibujo en formica blanca graduable estructura metalica</t>
  </si>
  <si>
    <t>Mesa de flujo manual PC-40</t>
  </si>
  <si>
    <t>Mesa de lectura</t>
  </si>
  <si>
    <t>Mesa de trabajo para replanteo</t>
  </si>
  <si>
    <t>Mesa estandar escualizable de dibujo con silla</t>
  </si>
  <si>
    <t>Mesa para computadores</t>
  </si>
  <si>
    <t>Mesa para computadores con rodachinas apilables</t>
  </si>
  <si>
    <t>Mesa para lavado de utensilios en acero inoxidable</t>
  </si>
  <si>
    <t>mesa para lavado de utensilios para una poceta en acero inoxidable</t>
  </si>
  <si>
    <t>mesa para reecibo de loza limpia en acero inoxidable</t>
  </si>
  <si>
    <t>Mesa para sala de lectura redonda</t>
  </si>
  <si>
    <t>mesa paraa lavado de ollas y utensilios dos pocetas</t>
  </si>
  <si>
    <t>Mesas ambiente electricidad</t>
  </si>
  <si>
    <t>Mesas de 4 puestos para comedor con sus correspondientes sillas</t>
  </si>
  <si>
    <t>Mesas de ajedres con fichas</t>
  </si>
  <si>
    <t>Mesas de computo dos puestos</t>
  </si>
  <si>
    <t>Mesas de corte</t>
  </si>
  <si>
    <t>Mesas de dibujo</t>
  </si>
  <si>
    <t>Mesas de ping pong</t>
  </si>
  <si>
    <t>Mesas de trabajo sencillas estar de instructores</t>
  </si>
  <si>
    <t>Mesas multijuegos</t>
  </si>
  <si>
    <t>Mesas para ambiente</t>
  </si>
  <si>
    <t>mesas para trabajo linea acero inoxidable tipo de pared</t>
  </si>
  <si>
    <t>Mesas Rack</t>
  </si>
  <si>
    <t>Meson de trabajo</t>
  </si>
  <si>
    <t>Mezcla asfaltica</t>
  </si>
  <si>
    <t>mezclador con ducha para pared</t>
  </si>
  <si>
    <t xml:space="preserve">mezclador para mesa </t>
  </si>
  <si>
    <t>Mezcladora de concreto trompo ASTROEQUIPOS MC-6</t>
  </si>
  <si>
    <t>Mezcladora de eje vertical MAQUISUELOS 1122</t>
  </si>
  <si>
    <t>Mezcladora electrica de un bulto</t>
  </si>
  <si>
    <t>MICRORAY IR-100</t>
  </si>
  <si>
    <t xml:space="preserve">Mineral  </t>
  </si>
  <si>
    <t>Mineral Amarillo</t>
  </si>
  <si>
    <t>Mineral rojo</t>
  </si>
  <si>
    <t>Minicargador Caterpillar 236B2</t>
  </si>
  <si>
    <t>Minicargador Caterpillar 236B3</t>
  </si>
  <si>
    <t>Miniexcavadora hidraulica sobre oruga Hyundai Robex 35Z 7A</t>
  </si>
  <si>
    <t>Moldes para compactación de briquetas.</t>
  </si>
  <si>
    <t>Moldes para ensayo de CBR. (Incluye Disco perforado, bastago ajustable, pesas de sobrecarga, tripode y dial de expansión)</t>
  </si>
  <si>
    <t>Moldes para ensayo de Compactación. Diametro 4".</t>
  </si>
  <si>
    <t>Moldes para ensayo de Compactación. Diametro 6".</t>
  </si>
  <si>
    <t>Montacarga Caterpillar GP 25 NM</t>
  </si>
  <si>
    <t>Mordazas</t>
  </si>
  <si>
    <t xml:space="preserve">Mosaico en vidrio 29,5cm </t>
  </si>
  <si>
    <t>mostrador de autoservicio para gas</t>
  </si>
  <si>
    <t>Motoniveladora Caterpillar 120 K</t>
  </si>
  <si>
    <t>Mototool</t>
  </si>
  <si>
    <t>Mouse óptico con scroll y puerto usb 2.0</t>
  </si>
  <si>
    <t>Mueble para almacenamiento para CDS y DVS</t>
  </si>
  <si>
    <t>Mufla. Calentamiento hasta 900°C</t>
  </si>
  <si>
    <t>Multímetro</t>
  </si>
  <si>
    <t>Multitoma con polo a tierra</t>
  </si>
  <si>
    <t>Muro verde más ruego</t>
  </si>
  <si>
    <t>Navegador - GPS</t>
  </si>
  <si>
    <t>Niple galvanizado 1/2" x 10cm</t>
  </si>
  <si>
    <t>Niple galvanizado 1/2" x 4cm</t>
  </si>
  <si>
    <t>Niple galvanizado 1/2" x 6cm</t>
  </si>
  <si>
    <t>NIVEL ABNEY</t>
  </si>
  <si>
    <t>Nivel Topografico Automatico</t>
  </si>
  <si>
    <t>Nivelador, Regla Laser Level Pro 3-efectivo -novedoso-nuevo</t>
  </si>
  <si>
    <t>Niveles digitales</t>
  </si>
  <si>
    <t>Nylon verde 0.40mm x 100m</t>
  </si>
  <si>
    <t>Odómetro digital</t>
  </si>
  <si>
    <t>Orinal</t>
  </si>
  <si>
    <t>Orinal Gotta CORONA 42111001</t>
  </si>
  <si>
    <t>Paletas para señalizacion</t>
  </si>
  <si>
    <t>PALETAS PLÁSTICAS (PARA MEZCLAS DE PINTURA)</t>
  </si>
  <si>
    <t>Pañetadora</t>
  </si>
  <si>
    <t>PAPEL</t>
  </si>
  <si>
    <t>Papel  acuarela  Base 90</t>
  </si>
  <si>
    <t>Papel Bond 90gr Carta</t>
  </si>
  <si>
    <t>Papel Bond 90gr Oficio</t>
  </si>
  <si>
    <t>papel Bond tamaño carta</t>
  </si>
  <si>
    <t>Papel bond tamaño oficio</t>
  </si>
  <si>
    <t>PAPEL DE LIJA</t>
  </si>
  <si>
    <t>PAPEL DE LIJA 150</t>
  </si>
  <si>
    <t>PAPEL DE LIJA 180</t>
  </si>
  <si>
    <t>PAPEL DE LIJA 220</t>
  </si>
  <si>
    <t xml:space="preserve">PAPEL LAMINA DE ALUMINIO </t>
  </si>
  <si>
    <t>Papel Mantequilla 100x 70 cm</t>
  </si>
  <si>
    <t>PAPEL PARA FORRAR PRISMA  BLANCO, GRIS , BEIGE</t>
  </si>
  <si>
    <t>Papel Periódico 100 x 70 CM</t>
  </si>
  <si>
    <t>Papeleras</t>
  </si>
  <si>
    <t>Paquete de amares plásticos</t>
  </si>
  <si>
    <t>Paralela platica</t>
  </si>
  <si>
    <t>Parque Didactico de prectica en pintura</t>
  </si>
  <si>
    <t>parrilla barb b q con patas y entrepaño lago 91 cms</t>
  </si>
  <si>
    <t>Pedestal y sujetador para proceso de compactación</t>
  </si>
  <si>
    <t>PEGANTE LIQUIDO 1000 GRAMOS</t>
  </si>
  <si>
    <t>PEGANTE UNIVERSAL LIQUIDO TIPO CEMENTO UNIVERSAL  UHU (Se señala la marca porque sólo se encuentra así en el mercado) GRANDE x 125 ml</t>
  </si>
  <si>
    <t>Penetrometro de asfalto ELE 46-5290</t>
  </si>
  <si>
    <t>Penetrometro de bolsillo PS-29</t>
  </si>
  <si>
    <t>Perfil Ángulo de 30 X 20 mm</t>
  </si>
  <si>
    <t>Perfil canal  Base 9 * 2,44 m</t>
  </si>
  <si>
    <t>Perfil omega</t>
  </si>
  <si>
    <t xml:space="preserve">Perfil paral Base 6 * 2,44 m </t>
  </si>
  <si>
    <t xml:space="preserve">Perfil paral Base 9 * 2,44 m </t>
  </si>
  <si>
    <t>Perfil paral FC  63 mm * 2,44 m</t>
  </si>
  <si>
    <t>Perfil paral FC Base 9 * 2,44 m</t>
  </si>
  <si>
    <t>Perfil vigueta  calibre 26 por  2,44 m</t>
  </si>
  <si>
    <t>Perforadoraa sacanucleos portatil ekectrica PA -67</t>
  </si>
  <si>
    <t>Perro o grillete galvanizado para guaya 1/8 "</t>
  </si>
  <si>
    <t>Picnometros o matraz de 1000 ml.</t>
  </si>
  <si>
    <t>Piedra (MEDIA ZONGA)</t>
  </si>
  <si>
    <t>PINCE Chino Plano No 10</t>
  </si>
  <si>
    <t>PINCEL chino Plano No 2</t>
  </si>
  <si>
    <t>PINCEL Chino Plano No 6</t>
  </si>
  <si>
    <t>PINCEL chino Redondo No 10</t>
  </si>
  <si>
    <t>PINCEL chino Redondo No 2</t>
  </si>
  <si>
    <t>PINCEL chino Redondo No 4</t>
  </si>
  <si>
    <t>PINCEL chino Redondo No 6</t>
  </si>
  <si>
    <t>PINCEL chinoPlano  No 4</t>
  </si>
  <si>
    <t>PINTURA</t>
  </si>
  <si>
    <t>Pintura Acrílica</t>
  </si>
  <si>
    <t>Pintura epóxica</t>
  </si>
  <si>
    <t>Pintura esmalte</t>
  </si>
  <si>
    <t>PINTURA PARA ARTE</t>
  </si>
  <si>
    <t>Pintura tipo esmalte</t>
  </si>
  <si>
    <t>Pintura Vinilíca interior</t>
  </si>
  <si>
    <t>Pinzas</t>
  </si>
  <si>
    <t xml:space="preserve">Pinzas para pines tipo dual, que sirva para abrir y cerrar pines </t>
  </si>
  <si>
    <t>Piola x 200m</t>
  </si>
  <si>
    <t>Pirámide escalonada con cojines</t>
  </si>
  <si>
    <t>piscina de curado</t>
  </si>
  <si>
    <t>Placa de fibrocemento de 10 mm</t>
  </si>
  <si>
    <t>Placa de fibrocemento de 6 mm</t>
  </si>
  <si>
    <t>Placa de yeso 1/2 Giplac</t>
  </si>
  <si>
    <t>placa para picar de ultrapol</t>
  </si>
  <si>
    <t>Plafón de porcelana</t>
  </si>
  <si>
    <t>plancha asadora linea acero inoxidable a gas con patas y entrepaño largo 120 cms</t>
  </si>
  <si>
    <t>Planimetros digitales</t>
  </si>
  <si>
    <t>Planoteca</t>
  </si>
  <si>
    <t>Planta eléctrica portatil.</t>
  </si>
  <si>
    <t>Plastico negro Calibre 6 x 4m</t>
  </si>
  <si>
    <t>Platon plastico para champeo</t>
  </si>
  <si>
    <t>Plomada</t>
  </si>
  <si>
    <t>Plomada topografica</t>
  </si>
  <si>
    <t>Plotter</t>
  </si>
  <si>
    <t>Plotter de corte y trazo</t>
  </si>
  <si>
    <t>Plotter de Impresión</t>
  </si>
  <si>
    <t>Pluma grua elevador ASTROEQUIPOS PG-300</t>
  </si>
  <si>
    <t>POLICARBONATO PLÁSTICO EN HOJA 20X 25</t>
  </si>
  <si>
    <t>Poltrona para salad de lectura</t>
  </si>
  <si>
    <t>Porta periódico</t>
  </si>
  <si>
    <t>portico con prensa para ensayo de muretes</t>
  </si>
  <si>
    <t>precalentador de agua electrico</t>
  </si>
  <si>
    <t>Prensa</t>
  </si>
  <si>
    <t>Prestación de servicios  personales de caracter temporal , de una persona como Trabajador Social para apoyar las actividades que buscan el mejoramiento de condiciones de calidad de vida de aprendices en los centros de formacion en el marco del Plan Nacional de Bienestar al Aprendiz, para el Centro de Tecnologías para la Construcción y la Madera en la Regional Distrito Capital, del SENA</t>
  </si>
  <si>
    <t>prestación de servicios personales, de carácter temporal, de una persona para apoyar la gestión de normalización, evaluación y certificación de competencias.</t>
  </si>
  <si>
    <t>Prestación de servicios  personales de carácter temporal, de un técnico administrativo para apoyar los procesos desarrollados del sistema de Gestion de calidad y la implementacion del Sistema de Mejora Continua, para el Centro de Tecnologías para la Construcción y la Madera en la Regional Distrito Capital, del SENA</t>
  </si>
  <si>
    <t>Prestacion de servicios personales caracter temporal de un profesional con especialización, como  apoyo en la coordinacion para la estandarización, el desarrollo y control de las actividades de formacion en trabajo seguro en alturas, para la estandarización el desarrollo y control de las actividades de formación, para dar cumplimiento a normatividad del antiguo Ministerio de La Protección social, en certificar y capacitar a los trabajadores que realizan trabajo en alturas en las diferentes actividades económinas, para el Centro de Tecnologías para la Construcción y la Madera en la Regional Distrito Capital, del SENA</t>
  </si>
  <si>
    <t>Prestacion de servicios personales caracter temporal, de  un técnico administrativo para el seguimiento de los procesosn del Fondo de la Industria de la Construcción del  Centro de Tecnologías para la Construcción y la Madera en la Regional Distrito Capital, del SENA</t>
  </si>
  <si>
    <t>Prestacion de servicios personales caracter temporal, de 2 profesionales, para apoyar los procesos de planeacion de compras, negociacion con proveedores para el suministro de bienes, para el Centro de Tecnologías para la Construcción y la Madera en la Regional Distrito Capital, del SENA</t>
  </si>
  <si>
    <t>Prestacion de servicios personales caracter temporal, de 2 técnicos para apoyar el procesamiento técnico documental y de análisis de información para automatización y la actualización de la colección en gestion bibliotecaria, para el Centro de Tecnologías para la Construcción y la Madera en la Regional Distrito Capital, del SENA</t>
  </si>
  <si>
    <t xml:space="preserve"> " Prestacion de servicios personales caracter temporal, de un profesional para brindar apoyo en el área de relaciones corporativas para el Centro de Tecnologías para la Construcción y la Madera en la Regional Distrito Capital, del SENA</t>
  </si>
  <si>
    <t>Prestacion de servicios personales caracter temporal, de un tecnólogo, para apoyar la administración de los Ambientes Virtuales de Aprendizaje (AVA), para el Centro de Tecnologías para la Construcción y la Madera en la Regional Distrito Capital, del SENA</t>
  </si>
  <si>
    <t>Prestacion de servicios personales caracter temporal, de una persona para apoyar las actividades de recepcion, ingreso, depuracion y despacho de mercancias y equipos recibidos, almacenados y despachados en las bodegas del Sena, del  Centro de Tecnologías para la Construcción y la Madera en la Regional Distrito Capital, del SENA</t>
  </si>
  <si>
    <t>Prestacion de servicios personales caracter temporal, de una persona, para apoyar la administración del edificio del Centro de Tecnologías para la Construcción y la Madera en la Regional Distrito Capital, del SENA</t>
  </si>
  <si>
    <t xml:space="preserve">Prestacion de servicios personales de caracter temporal de 14 (uno adicional año 2014 )instructores para contribuir con el mejoramiento de la educación media (académica y técnica). Fortaleciendo la formación técnica y tecnológica, mediante el desarrollo de competencias laborales, para facilitar a los aprendices /estudiantes su inserción al mundo productivo y su movilidad educativa, que atiende el  Centro de Tecnologías para la Construcción y la Madera en la Regional Distrito Capital, del SENA </t>
  </si>
  <si>
    <t xml:space="preserve">11 MESES
 </t>
  </si>
  <si>
    <t>Prestacion de servicios personales de caracter temporal, de 2 (uno adicional año 2014) profesionales psicologos para apoyar actividades del Plan Nacional de Bienestar al Aprendiz e implementar estrategias de promocion de salud mental en el  Centro de Tecnologías para la Construcción y la Madera en la Regional Distrito Capital, del SENA</t>
  </si>
  <si>
    <t>Prestación de servicios personales de carácter temporal, de 2 profesionales para apoyar los procesos desarrollados en la supervisión de contratos para el cumplimiento de la correcta ejecucion de los contratos de los instructores en cada uno de los programas, para el Centro de Tecnologías para la Construcción y la Madera en la Regional Distrito Capital, del SENA</t>
  </si>
  <si>
    <t>Prestacion de servicios personales de caracter temporal, de 2 profesionales,  para apoyar el programa de Bienestar Aprendices del Centro en el área de la Salud, como enfermeras, en el diseño e implementación de estrategías que mejoren las condiciones ambientales, físicas, nutricionales, psiquicas, emocionales, y de salud ocupacional de los aprendices del Centro de Tecnologías para la Construcción y la Madera en la Regional Distrito Capital, del SENA</t>
  </si>
  <si>
    <t>Prestación de servicios personales de carácter temporal, de 2 técnicos como apoyo administrativos, para la ejecucion de las actividades de Atencion al usuario , en atencion primaria al ciudadano y direccionamiento  a las dependencias segun requerimientos de los clientes internos y externos, realizando apoyo en la gestion documental de la dependencia, para el Centro de Tecnologías para la Construcción y la Madera en la Regional Distrito Capital, del SENA</t>
  </si>
  <si>
    <t>Prestacion de servicios personales de caracter temporal, de 2 tecnólogos para apoyar la gestion para el área de Administración Educativa y Certificacion Académica del Centro de Tecnologías para la Construcción y la Madera en la Regional Distrito Capital, del SENA</t>
  </si>
  <si>
    <t>Prestación de servicios personales de caracter temporal, de un técnico administrativo para apoyar la proyeccion y respuesta a comunicaciones y actuaciones administrativas relacionadas con la formacion profesional para el Centro de Tecnologías para la Construcción y la Madera en la Regional Distrito Capital, del SENA</t>
  </si>
  <si>
    <t>Prestacion de servicios personales de caracter temporal, de un técnico administrativo, para apoyar el área de Presupuesto y Tesorería en la organización y aplicación del  proceso de registro y control presupuestal y la clasificacion de informacion o documentos que se produzcan de caracter financiero o presupuestal del Centro de Tecnologías para la Construcción y la Madera en la Regional Distrito Capital, del SENA</t>
  </si>
  <si>
    <t>Prestacion de servicios personales de caracter temporal, de un universitario como Orientador de teatro y/o Danzas para acpoyar actividades de promocion de la cultura y psicomotricidad (expresion corporal) a tavés del teatro y/o la danza de acuerdo al Plan Nacional de Bienestar al Aprendiz  del  Centro de Tecnologías para la Construcción y la Madera en la Regional Distrito Capital, del SENA</t>
  </si>
  <si>
    <t>Prestacion de servicios personales de caracter temporal, de un universitario para apoyar las actividades de desarrollo artistico, como orientador de dibujo y pintura artistica del  Centro de Tecnologías para la Construcción y la Madera en la Regional Distrito Capital, del SENA</t>
  </si>
  <si>
    <t xml:space="preserve"> " Prestacion de servicios personales caracter temporal, de una persona para apoyar las actividades de manejo y control de inventarios del  Centro de Tecnologías para la Construcción y la Madera en la Regional Distrito Capital, del SENA
"</t>
  </si>
  <si>
    <t xml:space="preserve"> " Prestacion de servicios personales de caracter temporal, de un universitario como Orientador de música para apoyar actividades artísticas y culturales de acuerdo al Plan Nacional de Bienestar al Aprendiz  del  Centro de Tecnologías para la Construcción y la Madera en la Regional Distrito Capital, del SENA
"</t>
  </si>
  <si>
    <t xml:space="preserve"> Prestación de servicios personales de carácter temporal de un profesional para dirigir, controlar y evaluar las acciones de formación profesional integrla que se ejecuten mediante alianzas y convenios con instituciones educativas de educación media, velando por la calidad e impacto de la formacion en el Centro de Tecnologias para la Construcción y la Madera</t>
  </si>
  <si>
    <t xml:space="preserve"> Prestación de servicios personales de carácter temporal de un profesional para liderar el proceso de Evaluación de Competencias Laborales para trabajadores, desempleados e independientes para la formulación de proyectos de certificación dando cumplimiento a los programas y proyectos propios del Centro de Tecnologías para la Construcción y la Madera</t>
  </si>
  <si>
    <t xml:space="preserve"> Prestación de servicios personales de carácter temporal de un profesional para apoyar la implementación, mantenimiento y mejora del Sistema de Gestión Integtral especialmente en áreas de Salud Ocupacional y Ambiental del Centro de Tecnologías para la Construcción y la Madera</t>
  </si>
  <si>
    <t xml:space="preserve"> Prestación de Servicios Personales de carácter temporal de un tecnólogo como apoyo técnico en ambiente abierto para brindar soporte técnico en el manejo de portátiles, impresoras y periféricos, soporte de sistemas operativos y antivirus, manejo video conferencia, soporte básico aplicativos Sena, mantenimiento preventivo equipos utilizados por aprendices en el Centro de Tecnologías para la Construcción y la Madera</t>
  </si>
  <si>
    <t xml:space="preserve"> Prestacion servicios personales profesionales de carácter temporal como apoyo en área de líderes comunicadores de Bienestar de Aprendices para realizar actividades orientadas al logro de una interacción asertiva y eficaz, así como garantizar un clima organizacional apropiado a través de implementar mecanismos de información y comunicación que mejore las relaciones personales y organizacionales de los distintos actores de la comunidad educativa del Centro de Tecnologías para la Construcción y la Madera</t>
  </si>
  <si>
    <t xml:space="preserve"> Prestación de Servicios personales de carácter temporal de un profesional como apoyo para dar orientación y asesoría a personas en situación de desplazamiento, para que desarrollen habilidades y competencias en una especialidad, formule planes de negocios y desarrollen proyectos productivos, a través de talleres ocupacionales y otros mecanismos que permitan identificar los intereses y objetivos de esta población, generando beneficios mediante el diseño, montaje y consolidación de unidades productivas viables, pertinentes y sostenibles en el Centro de Tecnologías para la Construcción y la Madera</t>
  </si>
  <si>
    <t xml:space="preserve">Prestacion de servicios, de caracter temporal de 16 (de los cuales 1 es adicional año 2014) Instructores para cubrir las necesidades del sector productivo de la region o zona de influencia que atiende este Centro, de manera que se desarrollen normalmente las actividades y acciones de formacion titulada y/o complementaria en los diferentes programas del area de Formulación de Poyectos que orienta el Centro de Tecnologías para la Construcción y la Madera en la Regional Distrito Capital, del SENA </t>
  </si>
  <si>
    <t xml:space="preserve">Prestacion de servicios, de caracter temporal de 3 instructores Plan CienMil para cubrir las necesidades del sector productivo de la region o zona de influencia que atiende este Centro, de manera que se desarrollen normalmente las actividades y acciones de formacion titulada y/o complementaria en los diferentes programas del area de Construccion que orienta el Centro de Tecnologías para la Construcción y la Madera en la Regional Distrito Capital, del SENA </t>
  </si>
  <si>
    <t xml:space="preserve">11 MESES
</t>
  </si>
  <si>
    <t>Prestacion de servicios, de caracter temporal de 3 instructores por la regular, para cubrir las necesidades  del sector productivo de la Region o zona de influencia que atiende este Centro, de manera que se desarrollen normalmente las actividades y acciones de formacion titulada y/o complementaria en los diferentes programas del area de Formulacion de Proyectos que orienta el Centro de Tecnologías para la Construcción y la Madera en la Regional Distrito Capital, del SENA.</t>
  </si>
  <si>
    <t xml:space="preserve">Prestacion de servicios, de caracter temporal de 4 instructores para la ejecución de acciones de formación titulada y/o complementaria para garantizar la Gestión en el cumplimiento de los indicadores de Medicion y Gestión para la atención a la Población desplazada por la violencia, especialmente las de orientacion ocupacional con enfoque diferencial, que gantice el cumplimuiento de las metas asignadas para el Centro de Tecnologias para la Construcción y la Madera en la Regional Distrito Capital, del SENA </t>
  </si>
  <si>
    <t xml:space="preserve">Prestacion de servicios, de caracter temporal de 4 instructores Plan CienMil para cubrir las necesidades del sector productivo de la region o zona de influencia que atiende este Centro, de manera que se desarrollen normalmente las actividades y acciones de formacion titulada y/o complementaria en los diferentes programas del area de Madera y Guadua que orienta el Centro de Tecnologías para la Construcción y la Madera en la Regional Distrito Capital, del SENA </t>
  </si>
  <si>
    <t xml:space="preserve">Prestacion de servicios, de caracter temporal de 4 instructores Plan CienMil para cubrir las necesidades del sector productivo de la region o zona de influencia que atiende este Centro, de manera que se desarrollen normalmente las actividades y acciones de formacion titulada y/o complementaria en los diferentes programas del area deDesarrollo Grafico de Proyectos de Construcción que orienta el Centro de Tecnologías para la Construcción y la Madera en la Regional Distrito Capital, del SENA </t>
  </si>
  <si>
    <t xml:space="preserve">Prestacion de servicios, de caracter temporal de 5 instructores para desarrollar la formación y el proyecto productivo, para el montaje de 14 unidades productivas en el area de Formulación de Proyectos, y demás áreas de su competencia, en el marco del programa Jóvenes Rurales Emprenddedores, en el area de cubrimiento del Centro, para el Centro de Tecnologias para la Construcción y la Madera en la Regional Distrito Capital, del SENA </t>
  </si>
  <si>
    <t xml:space="preserve">Prestacion de servicios, de caracter temporal de 6 Plan Cien Mil Instructores para cubrir las necesidades del sector productivo de la region o zona de influencia que atiende este Centro, de manera que se desarrollen normalmente las actividades y acciones de formacion titulada y/o complementaria en los diferentes programas del area de Formulación de Poyectos que orienta el Centro de Tecnologías para la Construcción y la Madera en la Regional Distrito Capital, del SENA </t>
  </si>
  <si>
    <t xml:space="preserve">Prestacion de servicios, de caracter temporal para evaluar la competencia laboral de acuerdo con el porcedimiento de evaluacion y certificacion de competencias laborales del Centro de Tecnologías para la Construcción y la Madera en la Regional Distrito Capital, del SENA </t>
  </si>
  <si>
    <t xml:space="preserve">Prestacion de servicios, de caracter temporal por FIC,  de 23 (de los cuales 1 adicionales año 2014) instructores para cubrir las necesidades del sector productivo de la region o zona de influencia que atiende este Centro, de manera que se desarrollen normalmente las actividades y acciones de formacion titulada y/o complementaria en los diferentes programas del area de Madera y Guadua que orienta el Centro de Tecnologías para la Construcción y la Madera en la Regional Distrito Capital, del SENA </t>
  </si>
  <si>
    <t xml:space="preserve">Prestacion de servicios, de caracter temporal por FIC,  de 31 (de los cuales 2 adicionales año 2014) instructores para cubrir las necesidades del sector productivo de la region o zona de influencia que atiende este Centro, de manera que se desarrollen normalmente las actividades y acciones de formacion titulada y/o complementaria en los diferentes programas del area deDesarrollo Grafico de Proyectos de Construcción que orienta el Centro de Tecnologías para la Construcción y la Madera en la Regional Distrito Capital, del SENA </t>
  </si>
  <si>
    <t xml:space="preserve">Prestacion de servicios, de caracter temporal por FIC,  de 40 (de los cuales 4 adicionales año 2014) instructores para cubrir las necesidades del sector productivo de la region o zona de influencia que atiende este Centro, de manera que se desarrollen normalmente las actividades y acciones de formacion titulada y/o complementaria en los diferentes programas del area de Construccion que orienta el Centro de Tecnologías para la Construcción y la Madera en la Regional Distrito Capital, del SENA </t>
  </si>
  <si>
    <t xml:space="preserve">Prestacion de servicios, de caracter temporal por FIC,  de 40 instructores para cubrir las necesidades del sector productivo de la region o zona de influencia que atiende este Centro, de manera que se desarrollen normalmente las actividades y acciones de formacion titulada y/o complementaria (virtual con apoyo a presencial) en las diferentes áreas que orienta el Centro de Tecnologías para la Construcción y la Madera en la Regional Distrito Capital, del SENA </t>
  </si>
  <si>
    <t xml:space="preserve">Prestacion de servicios, de caracter temporal por FIC,  de 54 (de los cuales 6 adicionales año 2014) instructores para cubrir las necesidades del sector productivo de la region o zona de influencia que atiende este Centro, de manera que se desarrollen normalmente las actividades y acciones de formacion titulada y/o complementaria en los diferentes programas del area de Construccion y/o Topografía que orienta el Centro de Tecnologías para la Construcción y la Madera en la Regional Distrito Capital, del SENA </t>
  </si>
  <si>
    <t xml:space="preserve">Prestacion de servicios, de caracter temporal de 10 instructores Plan CienMil para cubrir las necesidades del sector productivo de la region o zona de influencia que atiende este Centro, de manera que se desarrollen normalmente las actividades y acciones de formacion titulada y/o complementaria en los diferentes programas del area de Construccion y/o Topografía que orienta el Centro de Tecnologías para la Construcción y la Madera en la Regional Distrito Capital, del SENA </t>
  </si>
  <si>
    <t>Probetas plásticas Cap. 1000 ml</t>
  </si>
  <si>
    <t>Protector de monitor</t>
  </si>
  <si>
    <t>Proyector tipo auditorio</t>
  </si>
  <si>
    <t>Puesto de trabajo de oficina abierta auxiliar con una silla</t>
  </si>
  <si>
    <t>Puesto de trabajo oficina Cubiculo en L  con tres sillas para atención al publico</t>
  </si>
  <si>
    <t>Puesto de trabajo para lectura de planos de pie</t>
  </si>
  <si>
    <t>puesto de trabajo para registro de ensayos</t>
  </si>
  <si>
    <t>Puesto de trabajo tipo escritorio con gabinete superior y silla</t>
  </si>
  <si>
    <t>Puesto sencillo catalogación</t>
  </si>
  <si>
    <t>Punta phillips numero 2 IRWIN de 1"</t>
  </si>
  <si>
    <t>PUNTILLA</t>
  </si>
  <si>
    <t>Puntilla 1,5"</t>
  </si>
  <si>
    <t>RACOR</t>
  </si>
  <si>
    <t>Radios de comunicación</t>
  </si>
  <si>
    <t xml:space="preserve">Radios de Onda corta equipos de comunicación </t>
  </si>
  <si>
    <t>Radios para brigada de emergencias portatil</t>
  </si>
  <si>
    <t>RANURADORA DE RODILLO 918</t>
  </si>
  <si>
    <t>Recepción superficie de trabajo con meson alto para atención al publico incluye silla</t>
  </si>
  <si>
    <t>Recipientes de aluminio. Platones No.10</t>
  </si>
  <si>
    <t>Recipientes de aluminio. Platones No.12</t>
  </si>
  <si>
    <t>Recipientes de aluminio. Platones No.14</t>
  </si>
  <si>
    <t>Recipientes de aluminio. Platones No.6</t>
  </si>
  <si>
    <t>Recipientes plásticos de varios tamaños</t>
  </si>
  <si>
    <t>Recogedor plastico</t>
  </si>
  <si>
    <t>REDUCTOR DE TUBERIA</t>
  </si>
  <si>
    <t>Regla Escalímetro triangular</t>
  </si>
  <si>
    <t>Regla metalica 50 cms</t>
  </si>
  <si>
    <t>Regla paralela de 60 cms</t>
  </si>
  <si>
    <t>Regla vibratoria tipo liviano ASTROEQUIPOS RVL-300</t>
  </si>
  <si>
    <t>Reglas T plástica 50 cm</t>
  </si>
  <si>
    <t>Regleta de 12 bornes</t>
  </si>
  <si>
    <t>Rejilla tradicional para sifon  3"x 2"</t>
  </si>
  <si>
    <t>rejillas y bandejas para carcamos en zomas humedad</t>
  </si>
  <si>
    <t>Relemetros digitales</t>
  </si>
  <si>
    <t>Removedor PVC x 1/4gl</t>
  </si>
  <si>
    <t>repisa inclinada para canastas</t>
  </si>
  <si>
    <t>repisa para la seccion caliente de autoservicio repisa</t>
  </si>
  <si>
    <t>repisa tipo sencillo</t>
  </si>
  <si>
    <t>repisa tipo sencillo con separadores</t>
  </si>
  <si>
    <t>repisas para las secciones frias de los autoservicios</t>
  </si>
  <si>
    <t>RESPIRADOR</t>
  </si>
  <si>
    <t>Respirador deshechable x 5und</t>
  </si>
  <si>
    <t>Retroexcavadora Cargadora Caterpillar 416E</t>
  </si>
  <si>
    <t>Retroexcavadora Cargadora Caterpillar 420E</t>
  </si>
  <si>
    <t>Revistero 15 servicios</t>
  </si>
  <si>
    <t>Roca Muerta (arenilla para llenos)</t>
  </si>
  <si>
    <t>Rodadura</t>
  </si>
  <si>
    <t>Rodaja de repuesto para cortabaldosa en tungsteno recubierta  en titanio</t>
  </si>
  <si>
    <t>Rodillo de espuma</t>
  </si>
  <si>
    <t>Rolllo papel Bond blanco para plotter 90 gr 42pulg x40 mts</t>
  </si>
  <si>
    <t>Rompeolas 6,5 x 13</t>
  </si>
  <si>
    <t>ROSCADORA ELÉCTRICA MODELO 690</t>
  </si>
  <si>
    <t>ROSCADORA RANURADORA ELECTRICA RIDGID 535</t>
  </si>
  <si>
    <t>Ruteadora</t>
  </si>
  <si>
    <t>sacapuntas metálico</t>
  </si>
  <si>
    <t>Sala de espera de 6 puestos</t>
  </si>
  <si>
    <t>Sala de Juntas de 8 puestos rectangular con 8 sillas</t>
  </si>
  <si>
    <t>Sala de reuniones de 4 puestos Mesa circular y 4 sillas</t>
  </si>
  <si>
    <t>Sala de reuniones de 6 puestos mesa rectangular y 6 sillas</t>
  </si>
  <si>
    <t>SANITARIO</t>
  </si>
  <si>
    <t>Sanitario ahorrador</t>
  </si>
  <si>
    <t>Sanitario gales de una pieza CORONA 12036</t>
  </si>
  <si>
    <t>Sanitario prestigio CORONA 31636</t>
  </si>
  <si>
    <t>sanwichera profesional lisa doble</t>
  </si>
  <si>
    <t>seccion bandejero cubiertero</t>
  </si>
  <si>
    <t>seccion caliente con calefaccion a gas</t>
  </si>
  <si>
    <t>seccion refrigerada</t>
  </si>
  <si>
    <t>SEGUETA</t>
  </si>
  <si>
    <t>Señalizacion seguridad industrial</t>
  </si>
  <si>
    <t>Serie de mallas o tamices standard. (Incluye toda la serie)</t>
  </si>
  <si>
    <t>Serrucho de punta para drywall</t>
  </si>
  <si>
    <t xml:space="preserve">Set hojas caladora en T corte acrilico policarbonato </t>
  </si>
  <si>
    <t>shut en neopreno</t>
  </si>
  <si>
    <t>Sierra Circular</t>
  </si>
  <si>
    <t>Sierra de banco</t>
  </si>
  <si>
    <t>Sierra Radial</t>
  </si>
  <si>
    <t>SIFON</t>
  </si>
  <si>
    <t>sifon industrial</t>
  </si>
  <si>
    <t>Sifon pvc sanitario 2"</t>
  </si>
  <si>
    <t>Sifon pvc sanitario 3"</t>
  </si>
  <si>
    <t>Sifon pvc sanitario 4"</t>
  </si>
  <si>
    <t>Sika Techo e x 5Gl</t>
  </si>
  <si>
    <t>Sikaflex 1A Blanco cartucho de 305 CC</t>
  </si>
  <si>
    <t>Sikaflex AT facade blanco de 305 cc</t>
  </si>
  <si>
    <t>Silla</t>
  </si>
  <si>
    <t>Sillas para ambiente</t>
  </si>
  <si>
    <t>Sillas para auditorio</t>
  </si>
  <si>
    <t>Sillas sin brazos con o sin rodachines</t>
  </si>
  <si>
    <t>Sillas tipo Universitario</t>
  </si>
  <si>
    <t>Sillones Relax</t>
  </si>
  <si>
    <t>Simuladores 1</t>
  </si>
  <si>
    <t>Simuladores 2</t>
  </si>
  <si>
    <t>sistema de abastecimiento de combustible</t>
  </si>
  <si>
    <t>sistema de arranque parada y control del extractor 22 amp</t>
  </si>
  <si>
    <t>Sistema de Grabación de pruebas</t>
  </si>
  <si>
    <t>Sistema microhidraulico</t>
  </si>
  <si>
    <t>Sofas de 3 cuerpos</t>
  </si>
  <si>
    <t>Software de contabilidad (Sigo, Helisa, Discovery)</t>
  </si>
  <si>
    <t>Software de manejo de proyectos (Project, Acces, Excel, Visio, SPSS)</t>
  </si>
  <si>
    <t>Sofware licenciado con aplicativo LIDAR</t>
  </si>
  <si>
    <t>SOLDADURA</t>
  </si>
  <si>
    <t>Soldadura PVC x 1/8gl</t>
  </si>
  <si>
    <t>SOPORTE AJUSTABLE PARA TUBO</t>
  </si>
  <si>
    <t>Sub base granular</t>
  </si>
  <si>
    <t>Suelos y Concretos</t>
  </si>
  <si>
    <t>Suplemento 4x4 2x4 metalico</t>
  </si>
  <si>
    <t>T.V</t>
  </si>
  <si>
    <t>TABLA</t>
  </si>
  <si>
    <t>tabla de corte en acrílico</t>
  </si>
  <si>
    <t xml:space="preserve">Tabla de dibujo acrilica 45x60 cuadriculada </t>
  </si>
  <si>
    <t>Tabla de madera cepillada 1"</t>
  </si>
  <si>
    <t>Tablas de Dibujo Digital</t>
  </si>
  <si>
    <t>tablero acrílico</t>
  </si>
  <si>
    <t>Tablero acrilico 2.50 X 1.50 metros</t>
  </si>
  <si>
    <t>tablero acrilico de pared a pared</t>
  </si>
  <si>
    <t xml:space="preserve">Tablero Digital Interactivo </t>
  </si>
  <si>
    <t>Tablero Monofasico 4 circuitos x 100A</t>
  </si>
  <si>
    <t>Tablero Monofasico 6 circuitos x 100A</t>
  </si>
  <si>
    <t>Tablero Monofasico 8 circuitos x 100A</t>
  </si>
  <si>
    <t>Tablero móvil</t>
  </si>
  <si>
    <t>Taco de madera rolliza 10cm x 3m</t>
  </si>
  <si>
    <t>Taladro de árbol</t>
  </si>
  <si>
    <t xml:space="preserve">Taladro percutor </t>
  </si>
  <si>
    <t>Talco</t>
  </si>
  <si>
    <t>Tamizadoraa Electrica PS-35</t>
  </si>
  <si>
    <t>TANQUE</t>
  </si>
  <si>
    <t>tanque en acero inoxidable para zonass de lavado de vajilla</t>
  </si>
  <si>
    <t>tanque para lavado de traperos</t>
  </si>
  <si>
    <t>tanque para zonas de preparacion</t>
  </si>
  <si>
    <t>tapa para azafates full size</t>
  </si>
  <si>
    <t>Tapa plastica para registro 15 x 15</t>
  </si>
  <si>
    <t>Tapa Tipo intemperie para tomacorriente</t>
  </si>
  <si>
    <t>Tapon de prueba sanitario 1.1/2"</t>
  </si>
  <si>
    <t>Techo solar fotovoltaico</t>
  </si>
  <si>
    <t>Teclado usb</t>
  </si>
  <si>
    <t>TEE</t>
  </si>
  <si>
    <t>TEJA</t>
  </si>
  <si>
    <t>Teja claraboya No.4 fibrocemento P7</t>
  </si>
  <si>
    <t>Tela verde cerramiento 2.10m</t>
  </si>
  <si>
    <t>telemetros digitales</t>
  </si>
  <si>
    <t>Televisor de 42"</t>
  </si>
  <si>
    <t>Televisor de 55 pulgadas con USB</t>
  </si>
  <si>
    <t>Telon</t>
  </si>
  <si>
    <t>Telón ele´ctrico de video beam</t>
  </si>
  <si>
    <t>Telones para proyección</t>
  </si>
  <si>
    <t>Teodolitos electronicos</t>
  </si>
  <si>
    <t>Termometros digitales con presición de 1°C y capacidad de 200°C.</t>
  </si>
  <si>
    <t>THINER</t>
  </si>
  <si>
    <t>TIJERA punta roma en acero inoxidable y manoplastico</t>
  </si>
  <si>
    <t>Tina metalia 250 L</t>
  </si>
  <si>
    <t>TINTA</t>
  </si>
  <si>
    <t>Toallas de limpieza</t>
  </si>
  <si>
    <t>TOMA CORRIENTE</t>
  </si>
  <si>
    <t>Toma corriente aérea en caucho. Polo a tierra</t>
  </si>
  <si>
    <t>Toma corriente doble con polo a tierra</t>
  </si>
  <si>
    <t>Toma corriente doble de sobreponer</t>
  </si>
  <si>
    <t>Toma corriente GFCI 15 Amp</t>
  </si>
  <si>
    <t>Toma de incrustar</t>
  </si>
  <si>
    <t>Toma switche</t>
  </si>
  <si>
    <t>TONER PARA PLOTTRE HP  COLOR GRIS  ORIGINAL</t>
  </si>
  <si>
    <t>Tornillo  estructural punta aguda 7 x 7/16 tipo freaming galvanizado</t>
  </si>
  <si>
    <t>Tornillo cab ext pla de 1/2" punta ag x 500 un</t>
  </si>
  <si>
    <t>Tornillos  7 X 7/16" punta aguda paq x 1000</t>
  </si>
  <si>
    <t>Tornillos drywall 6x1 paq x 1000 und</t>
  </si>
  <si>
    <t>Torre elevada de fotovoltaica</t>
  </si>
  <si>
    <t>Torres soporte sistema fotovoltaico</t>
  </si>
  <si>
    <t>trampa terminal para recoleccion en zonas de lavado</t>
  </si>
  <si>
    <t>Trancalibros</t>
  </si>
  <si>
    <t>Trapeador de hilaza</t>
  </si>
  <si>
    <t>Triplex formaleta 1,53x2,44x19mm</t>
  </si>
  <si>
    <t>Triturado de 1/2"</t>
  </si>
  <si>
    <t>Triturado de 3/4"</t>
  </si>
  <si>
    <t xml:space="preserve">Triturado de 3/8" </t>
  </si>
  <si>
    <t xml:space="preserve">Trituradora para reutilizar materiales de demolición </t>
  </si>
  <si>
    <t>Tronzadora</t>
  </si>
  <si>
    <t>TUBERIA</t>
  </si>
  <si>
    <t>Tubería perforada 4" long 50m</t>
  </si>
  <si>
    <t>Tuberia Presion de 2" L.6m</t>
  </si>
  <si>
    <t>Tuberia Sanitaria 6" L.6m</t>
  </si>
  <si>
    <t>TUBO</t>
  </si>
  <si>
    <t xml:space="preserve">Tubo conduit flexible 1" </t>
  </si>
  <si>
    <t xml:space="preserve">Tubo conduit flexible 1/2" </t>
  </si>
  <si>
    <t xml:space="preserve">Tubo conduit flexible 3/4" </t>
  </si>
  <si>
    <t>Tubo cuadrado en aluminio 3" x 1/2" x 6m</t>
  </si>
  <si>
    <t>Tubo fluorescente 17wat. T9</t>
  </si>
  <si>
    <t>Tubo fluorescente 32wat. T8</t>
  </si>
  <si>
    <t>Tubo metalico conduit de 1/2" x 3m</t>
  </si>
  <si>
    <t>Tubo metalico conduit de 3/4" x 3m</t>
  </si>
  <si>
    <t>Tubo PVC conduit de 1/2" x 3m</t>
  </si>
  <si>
    <t>Tubo PVC conduit de 3/4" x 3m</t>
  </si>
  <si>
    <t>Tubo pvc presion 1 1/2"x 6m</t>
  </si>
  <si>
    <t>Tubo pvc presion 1"x 6m</t>
  </si>
  <si>
    <t>Tubo pvc presion 1/2"x 6m</t>
  </si>
  <si>
    <t>Tubo pvc presion 2"x 6m</t>
  </si>
  <si>
    <t>Tubo pvc presion 3/4"x 6m</t>
  </si>
  <si>
    <t>Tubo pvc sanitario 1.1/2"x 6m</t>
  </si>
  <si>
    <t>Tubo pvc sanitario 2"x 6m</t>
  </si>
  <si>
    <t>Tubo pvc sanitario 3"x 6m</t>
  </si>
  <si>
    <t>Tubo pvc sanitario 4"x 6m</t>
  </si>
  <si>
    <t>Tubo pvc sanitario 6"x 6m</t>
  </si>
  <si>
    <t>Tubo pvc ventilacion 1.1/2" x 6m</t>
  </si>
  <si>
    <t>Tubo pvc ventilacion 2" x 6m</t>
  </si>
  <si>
    <t>Tubo pvc ventilacion 3" x 6m</t>
  </si>
  <si>
    <t>TUERCA</t>
  </si>
  <si>
    <t>Tuerca 3/8"</t>
  </si>
  <si>
    <t>Unidad ininterrumpida de potencia 40 KVA</t>
  </si>
  <si>
    <t>Unidad Meteorologica</t>
  </si>
  <si>
    <t>Union conduit 1/2"</t>
  </si>
  <si>
    <t>Union conduit 1/2" EMT</t>
  </si>
  <si>
    <t>Union conduit 3/4"</t>
  </si>
  <si>
    <t>Union conduit 3/4" EMT</t>
  </si>
  <si>
    <t>UNION DE TUBERIA</t>
  </si>
  <si>
    <t>Union galvanizada 1/2"</t>
  </si>
  <si>
    <t>Union pvc 1"</t>
  </si>
  <si>
    <t>Union pvc 1.1/2"</t>
  </si>
  <si>
    <t>Union pvc 1/2"</t>
  </si>
  <si>
    <t>Union pvc 2"</t>
  </si>
  <si>
    <t>Union pvc 3/4"</t>
  </si>
  <si>
    <t>Union pvc sanitaria 1.1/2"</t>
  </si>
  <si>
    <t>Union pvc sanitaria 2"</t>
  </si>
  <si>
    <t>Union pvc sanitaria 3"</t>
  </si>
  <si>
    <t>Union pvc sanitaria 4"</t>
  </si>
  <si>
    <t>Union pvc sanitaria 6"</t>
  </si>
  <si>
    <t>USB 8GB</t>
  </si>
  <si>
    <t>VALVULA</t>
  </si>
  <si>
    <t>Valvula de Bola 1"</t>
  </si>
  <si>
    <t>Valvula de Bola 1.1/2"</t>
  </si>
  <si>
    <t>Valvula de Bola 1/2"</t>
  </si>
  <si>
    <t>Valvula de Bola 2"</t>
  </si>
  <si>
    <t>Valvula de Bola 3/4"</t>
  </si>
  <si>
    <t>Valvula de regulacion + acople</t>
  </si>
  <si>
    <t>Valvulinera para el cambio de aceite</t>
  </si>
  <si>
    <t>Vareta de otobo x 5cm</t>
  </si>
  <si>
    <t>VARILLA</t>
  </si>
  <si>
    <t>VARILLA ALUMINIO MAQUETAS DE  1 , 2 , 3 ML</t>
  </si>
  <si>
    <t>Varilla Corrugada de 1/2" x 6m</t>
  </si>
  <si>
    <t>Varilla corrugada de 3/8" x 6m</t>
  </si>
  <si>
    <t>Varilla corrugada de 5/8" x 6m</t>
  </si>
  <si>
    <t xml:space="preserve">VARILLA de madera Balso  2 X 2 mm
</t>
  </si>
  <si>
    <t>Varilla Roscada 3/8" x 2m</t>
  </si>
  <si>
    <t xml:space="preserve">Varsol </t>
  </si>
  <si>
    <t>Vibrador de concreto electrico ASTROEQUIPOS VCE-10</t>
  </si>
  <si>
    <t>vibrocompactadora rana ASTROEQUIPOS VR-32</t>
  </si>
  <si>
    <t>Video Beam</t>
  </si>
  <si>
    <t>Viscosimetro Brook field.</t>
  </si>
  <si>
    <t>Wash primer</t>
  </si>
  <si>
    <t>Wipe</t>
  </si>
  <si>
    <t>YEE</t>
  </si>
  <si>
    <t>Yee pvc sanitaria 2"</t>
  </si>
  <si>
    <t>Yee pvc sanitaria 3"</t>
  </si>
  <si>
    <t>Yee pvc sanitaria 4"</t>
  </si>
  <si>
    <t>Yee pvc sanitaria 6"</t>
  </si>
  <si>
    <t>Yee reducida 3" x 2"</t>
  </si>
  <si>
    <t>Yee reducida 4" x 2"</t>
  </si>
  <si>
    <t>Yee reducida 4" x 3"</t>
  </si>
  <si>
    <t>zorras</t>
  </si>
  <si>
    <t>CENTRO MANUFACTURA TEXTIL Y EL CUERO</t>
  </si>
  <si>
    <t>Prestar los servicios profesionales de carácter temporal, para impartir Formación Profesional Integral de forma presencial y/o virtual, y otras acciones que se deriven de la Formación, para atender la Formación Titulada y complementaria dirigida a los aprendices de los diferentes niveles y especialidades impartidas por el CENTRO DE MANUFACTURA EN TEXTILES Y CUERO.</t>
  </si>
  <si>
    <t>10 MESES Y 24 DIAS</t>
  </si>
  <si>
    <t>SI</t>
  </si>
  <si>
    <t>NO APLICA</t>
  </si>
  <si>
    <r>
      <rPr>
        <sz val="10"/>
        <color indexed="8"/>
        <rFont val="Calibri"/>
        <family val="2"/>
      </rPr>
      <t>Diana Moreno Brand.</t>
    </r>
    <r>
      <rPr>
        <sz val="10"/>
        <color indexed="8"/>
        <rFont val="Calibri"/>
        <family val="2"/>
      </rPr>
      <t xml:space="preserve"> IP: 14908. dmorenob@sena.edu.co
</t>
    </r>
    <r>
      <rPr>
        <sz val="10"/>
        <color indexed="8"/>
        <rFont val="Calibri"/>
        <family val="2"/>
      </rPr>
      <t>María Isabel Avellaneda</t>
    </r>
    <r>
      <rPr>
        <sz val="10"/>
        <color indexed="8"/>
        <rFont val="Calibri"/>
        <family val="2"/>
      </rPr>
      <t xml:space="preserve"> IP: 14944 interventcmtc@misena.edu.co</t>
    </r>
  </si>
  <si>
    <t xml:space="preserve">10 MESES </t>
  </si>
  <si>
    <t xml:space="preserve">La prestación de servicios personales de carácter temporal  de profesionales para bienestar de aprendices, la formulación y  ejecución de los proyectos de orientación y consejería Psico-Social de los aprendices del Centro de Manufactura en Textiles y Cuero. </t>
  </si>
  <si>
    <t>Prestar los servicios profesionales de carácter temporal para apoyar, desarrollar, implementar y realizar seguimiento a los planes y programas de bienestar a los aprendices diseñados para la adecuada interacción del aprendiz, institución, familia y sociedad en el Centro de Manufactura en Textiles y Cuero.</t>
  </si>
  <si>
    <t xml:space="preserve">La prestación de servicios personales de carácter temporal para la Atención al Cliente del Centro de Manufactura en Textiles y Cuero. </t>
  </si>
  <si>
    <t>La prestación los servicios personales de carácter temporal para apoyar en los procesos y procedimientos de la entidad  definidos para el tema de Atención al Ciudadano de manera presencial en los puntos destinados en la institución y en los eventos y ferias externos acordes con el Programa Institucional de Servicio al Ciudadano y según programación del Responsable del Punto de Atención en el Centro de Manufactura en Textiles y Cuero.</t>
  </si>
  <si>
    <t xml:space="preserve">La prestación de servicios personales de carácter temporal para apoyo a las Coordinaciones Académicas del Centro de Manufactura en Textiles y Cuero. </t>
  </si>
  <si>
    <t xml:space="preserve">La prestación de servicios personales de carácter temporal de un profesional para el apoyo administrativo de la formación titulada del Centro de Manufactura en Textiles y Cuero. </t>
  </si>
  <si>
    <t>La prestación de servicios personales de carácter temporal de un conductor para el apoyo logístico de las sedes del Centro de Manufactura en Textiles y Cuero</t>
  </si>
  <si>
    <t>La prestación de servicios personales de carácter temporal de profesionales para diseñar, implementar y mejorar aspectos relacionados con la Calidad, el Medio Ambiente, la Salud Ocupacional y la Seguridad Industrial para el Centro de Manufactura en Textiles y Cuero.</t>
  </si>
  <si>
    <t xml:space="preserve">La prestación de servicios personales de carácter temporal  de profesionales para adelantar la inspección y vigilancia de la ejecución de los contratos de los instructores en periodo fijo y horas de formación del Centro de Manufactura en Textiles y Cuero. </t>
  </si>
  <si>
    <t>La prestación de servicios profesionales de carácter temporal de un profesional para apoyar actividades administrativas y de seguimiento necesarias en las etapas de ejecución y liquidación de los contratos celebrados en el Centro de Manufactura en Textiles y Cuero.</t>
  </si>
  <si>
    <t>La prestación de servicios personales de  profesionales a fin de realizar el rol de integrador de Formación en Ambientes Virtuales de Aprendizaje del Centro de Manufactura en Textiles y Cuero.</t>
  </si>
  <si>
    <t>La prestación de servicios personales de carácter temporal de  evaluadores de competencias laborales requeridos para procesos de evaluación y certificación en competencias laborales en las especialidades de calzado y  marroquinería.</t>
  </si>
  <si>
    <t>La prestación de servicios personales de carácter temporal de un profesional para realizar el apoyo en los procesos a cargo de la coordinación académica del Centro de Manufactura en Textiles y Cuero.</t>
  </si>
  <si>
    <t>La prestación de servicios personales de carácter temporal de un profesional para realizar los procesos de compras y contratación de servicios según los requerimientos de las dependencias del centro, evaluando proveedores y elaborando la documentación técnica y jurídica</t>
  </si>
  <si>
    <t>CINTA PARA IMPRESIÓN EN COLOR NEGRO, APTA PARA 1500 IMPRESIONES POR ROLLO. PRESENTACIÓN ROLLO</t>
  </si>
  <si>
    <t>30 DIAS</t>
  </si>
  <si>
    <t>SUBASTA</t>
  </si>
  <si>
    <t>DIANA MORENO IP: 14908. dmorenob@sena.edu.co
ANGELA GAMEZ  IP: 15105 argamez5@misena.edu.co</t>
  </si>
  <si>
    <t>CINTA YMCKT, A COLOR, APTA PARA 500 IMPRESIONES POR ROLLO. PRESENTACIÓN ROLLO.</t>
  </si>
  <si>
    <t xml:space="preserve">ELEMENTOS DE PROTECCIÒN PERSONAL  CARTUCHO PARA ENSAMBLAR EN RESPIRADOR MEDIA CARA CONFORT DOBLE CONTRA VAPORES ORGÁNICOS Y GASES ÁCIDOS, PARA BAJAS CONCENTRACIONES. </t>
  </si>
  <si>
    <t>LAPIZ DE GRAFITO 2B</t>
  </si>
  <si>
    <t xml:space="preserve">TARJETAS BLANCAS , COMPOSICIÓN: 60% PVC, 40% PET.  CR80.030 (CR8030)  DE TAMAÑO ESTÁNDAR DE TARJETAS DE CRÉDITO.  3.375 "X 2.125" (85,6 MM X 54 MM). COMPATIBLE CON IMPRESORAS DE TECNOLOGÍA DE IMPRESIÓN TÉRMICA. PRESENTACIÓN PAQUETE DE  500 UNIDADES.
</t>
  </si>
  <si>
    <t>ABROCHADURAS JUVENIL</t>
  </si>
  <si>
    <t>ACEITE ISO VG22</t>
  </si>
  <si>
    <t>ACIDO FERRICO</t>
  </si>
  <si>
    <t xml:space="preserve">ADAPTADOR  APTO PARA MAC BOOK AIR </t>
  </si>
  <si>
    <t>ADAPTADOR APTO PARA IPAD MINI</t>
  </si>
  <si>
    <t>ADECUACIÓN FISICA E INSTALACION DE LA RED DE GASES</t>
  </si>
  <si>
    <t>ADECUACIÓN FISICA E INSTALACION DE UN SISTEMA DE TRANSPORTE VERTICAL  AUTOMATICO DE PERSONAS Y CARGA, YA QUE EL CENTRO NO CUENTA CON ACCESOS PARA POBLACIÓN DISCAPACITADA A LOS PISOS SUPERIORES.</t>
  </si>
  <si>
    <t>MENOR CUANTIA</t>
  </si>
  <si>
    <t>ADECUACIÓN FISICA E INSTALACION DE UN SISTEMA DE TRATAMIENTO AGUAS RESIDUALES PARA MANEJO DE LOS RESIDUOS LIQUIDOS DEL LABORATORIO DE ANALISIS TEXTIL</t>
  </si>
  <si>
    <t xml:space="preserve">ADECUACIÓN SISTEMA PARA DETECCIÓN DE INCENDIOS DEL CENTRO DE MANUFACTURA EN TEXTILES Y CUERO, </t>
  </si>
  <si>
    <t>ADECUAR DE MANERA TECNICA EL ESPACIO (CUBIERTA, AIREACIÓN E INSTALACIONES ELECTRICAS)</t>
  </si>
  <si>
    <t>ADECUAR RED ELECTRICA Y DE DATOS APROPIADA PARA ADELANTAR EL PROCESO DE APRENDIZAJE .  ADECUARLO COMO AMBIENTE POLIVALENTE CON ENFASIS EN EL USO DE EQUIPOS DE COMPUTO ( 25 PUESTOS ).</t>
  </si>
  <si>
    <t>ADECUAR UNA ZONA DONDE LOS  APRENDICES PUEDAN INGERIR SUS ALIMENTOS DE MANERA ADECUADA  (CAFETERÍA O RESTAURANTE).  ZONA DE BIENESTAR AL APRENDIZ Y A LOS INSTRUCTORES. SEDE MEISSEN</t>
  </si>
  <si>
    <t>ADHESIVO:PEGANTE DE NEOPRENO ALTO DESEMPEÑO</t>
  </si>
  <si>
    <t>ADHESIVO:PEGANTE DE POLIURETANO</t>
  </si>
  <si>
    <t>ADHESIVOTEMPORAL:SOLUCIÒN DE CAUCHO</t>
  </si>
  <si>
    <t>AEROSIL AEROSIL</t>
  </si>
  <si>
    <t>AFILADOR DE HERRAMIENTAS AFILADOR DE BURILES CON JUEGO DE BOQUILLAS</t>
  </si>
  <si>
    <t>AGUJA  134 CALIBRE 100 PUNTA R O SES</t>
  </si>
  <si>
    <t>AGUJA  134 CALIBRE 110 PUNTA R O SES</t>
  </si>
  <si>
    <t>AGUJA  134 CALIBRE 80 PUNTA R O SES</t>
  </si>
  <si>
    <t>AGUJA  134 CALIBRE 90 PUNTA R O SES</t>
  </si>
  <si>
    <t>AGUJA  16X231 CALIBRE 100 PUNTA R O SES</t>
  </si>
  <si>
    <t>AGUJA  16X231 CALIBRE 80 PUNTA R O SES</t>
  </si>
  <si>
    <t>AGUJA  16X231 CALIBRE 90 PUNTA R O SES</t>
  </si>
  <si>
    <t>AGUJA  175X1 CALIBRE 100 PUNTA R O SES</t>
  </si>
  <si>
    <t>AGUJA  175X1 CALIBRE 90 PUNTA R O SES</t>
  </si>
  <si>
    <t>AGUJA  B27 CALIBRE 100 PUNTA R O SES</t>
  </si>
  <si>
    <t>AGUJA  B27 CALIBRE 110 PUNTA R O SES</t>
  </si>
  <si>
    <t>AGUJA  B27 CALIBRE 70 PUNTA R O SES</t>
  </si>
  <si>
    <t>AGUJA  B27 CALIBRE 80 PUNTA R O SES</t>
  </si>
  <si>
    <t>AGUJA  B27 CALIBRE 90 PUNTA R O SES</t>
  </si>
  <si>
    <t>AGUJA  B63 CALIBRE 70 PUNTA R O SES</t>
  </si>
  <si>
    <t>AGUJA  B63 CALIBRE 80 PUNTA R O SES</t>
  </si>
  <si>
    <t>AGUJA  B64 CALIBRE 100 PUNTA R O SES</t>
  </si>
  <si>
    <t>AGUJA  B64 CALIBRE 110 PUNTA R O SES</t>
  </si>
  <si>
    <t>AGUJA  B64 CALIBRE 80 PUNTA R O SES</t>
  </si>
  <si>
    <t>AGUJA  UY113 CALIBRE 100 PUNTA R O SES</t>
  </si>
  <si>
    <t>AGUJA  UY113 CALIBRE 80 PUNTA R O SES</t>
  </si>
  <si>
    <t>AGUJA  UY113 CALIBRE 90 PUNTA R O SES</t>
  </si>
  <si>
    <t>AGUJA  UY128 CALIBRE 100 PUNTA R O SES</t>
  </si>
  <si>
    <t>AGUJA  UY128 CALIBRE 80 PUNTA R O SES</t>
  </si>
  <si>
    <t>AGUJA  UY128 CALIBRE 90 PUNTA R O SES</t>
  </si>
  <si>
    <t>AGUJA 134 AGUJA 134 CALIBRE 70 PUNTA SUK</t>
  </si>
  <si>
    <t>AGUJA 135 AGUJA 134 CALIBRE 80 PUNTA SUK</t>
  </si>
  <si>
    <t>AGUJA 16*231 AGUJA 16X231 CALIBRE 70 PUNTA SUK</t>
  </si>
  <si>
    <t>AGUJA 16*232 AGUJA 16X231 CALIBRE 80 PUNTA SUK</t>
  </si>
  <si>
    <t>AGUJA 175 X 1 AGUJA 175X1 CALIBRE 80 PUNTA SUK</t>
  </si>
  <si>
    <t>AGUJA B27 AGUJA B27 CALIBRE 70 PUNTA SUK</t>
  </si>
  <si>
    <t>AGUJA B63 AGUJA B63 CALIBRE 70 PUNTA SUK</t>
  </si>
  <si>
    <t>AGUJA B64 AGUJA B63 CALIBRE 80 PUNTA SUK</t>
  </si>
  <si>
    <t>AGUJA B64 CALIBRE 90 PUNTA R O SES</t>
  </si>
  <si>
    <t>AGUJA UY 113 GAS AGUJA UY 113 GAS CALIBRE 80 PUNTA SUK</t>
  </si>
  <si>
    <t>AGUJA UY 113 GAS AGUJA UY 113 GAS CALIBRE 90 PUNTA SUK</t>
  </si>
  <si>
    <t>AGUJAS 135X5 #80</t>
  </si>
  <si>
    <t>AGUJAS 16X231 #80</t>
  </si>
  <si>
    <t>AGUJAS B27 #80</t>
  </si>
  <si>
    <t xml:space="preserve">AGUJAS PARA MAQUINA DE COSER PLANA CABO DELGADO 75/11 - 90/14 - 65/9 - 75/11 - 100/16 </t>
  </si>
  <si>
    <t>AGUJAS UY128 GAS #80</t>
  </si>
  <si>
    <t>AGUJAS:SISTEMA 134 NO.100/16 PUNTA TRES FILOS PAÑO POR 10 UNIDADES</t>
  </si>
  <si>
    <t>AGUJAS:SISTEMA 134 NO.130/21 PUNTA TRES FILOS PAÑO POR 10 UNIDADES</t>
  </si>
  <si>
    <t>AGUJAS:SISTEMA 134 NO.90/14 PUNTA TRES FILOS PAÑO POR 10 UNIDADES</t>
  </si>
  <si>
    <t xml:space="preserve">ALCOHOL ISOPROPILICO </t>
  </si>
  <si>
    <t>ALFILERES CABEZA REDONDA TAMAÑO LARGO</t>
  </si>
  <si>
    <t>ALGODO DOBLE PUNTO ALGODÓN DOBLE PUNTO COMPOSICIÓN 100%  ALGODÓN 20% POLIESTER COLOR BLANCO</t>
  </si>
  <si>
    <t>ALGODÓN LICRADO DOBLE PUNTO ALGODÓN  LICRADA. COMPOSICION. 94 % ALGODÓN 6% ELASTANO COLOR BLANCO, AZUL OSCURO</t>
  </si>
  <si>
    <t>ALGODÓN LICRADO DOBLE PUNTO ALGODÓN  LICRADA. COMPOSICION. 94 % ALGODÓN 6% ELASTANO COLORES VARIOS</t>
  </si>
  <si>
    <t>ALGODÓN LICRADO DOBLE PUNTO ALGODÓN DOBLE PUNTO COMPOSICIÓN 100%  ALGODÓN 20% POLIESTER COLOR BLANCO</t>
  </si>
  <si>
    <t>ALGODÓN LICRADO DOBLE PUNTO ALGODON LICRADO COMPOSICIÒN 94 % ALGODÓN 6% ELASTANO COLORES VARIOS</t>
  </si>
  <si>
    <t>ALGODÓN PUNTO SENCILLO ALGODÓN PUNTO SENCILLO COMPOCISIÓN 80% ALGODÓN Y 20%POLIESTER</t>
  </si>
  <si>
    <t>ANGULO EN COLDROLLED DE 1"</t>
  </si>
  <si>
    <t>ANTIFLUIDO UNIVERSAL ANTIFLUIDO UNIVERSAL  COLOR NEGRO, AZUL OSCURA, GRIS 100% POLIESTER</t>
  </si>
  <si>
    <t>APOYO LOGISTICO PARA EVENTOS CULTURALES Y DEPORTIVOS  TRANSPORTE- UNIFORMES Y/O CAMISETAS, METRERIAL PARA ACTIVIDADES- ARBITRAJE- PREMIACIÒN</t>
  </si>
  <si>
    <t>MINIMA CUANTIA</t>
  </si>
  <si>
    <t xml:space="preserve">ARCHIVO RODANTE TRIPLE MECANICO CONFORMADO POR 21 ESTANTES DE 2,20 DE ALTO X 0,92 DE FRENTE X 0,42 DE FONDO CON ESPACIOS UTILES </t>
  </si>
  <si>
    <t>AROS TALLA 34 (REF C1/85)</t>
  </si>
  <si>
    <t>ARRENDAMIENTO DE AMBIENTES DE FORMACION</t>
  </si>
  <si>
    <t>12 MESES</t>
  </si>
  <si>
    <t>ATENDER EL MANTENIMIENTO DE LAS AREAS EN TEMAS DE  PINTURA POR USO DE AMBIENTES</t>
  </si>
  <si>
    <t>AUXILIARES TEXTILES SUAVIZANTES, RETARDANTES, SECUESTRANTE, MORDIENTES, HUMECTANTES, APRESTANTES</t>
  </si>
  <si>
    <t>AUXILIO  DE ALIMENTACIÒN ADQUISICIÒN DE BONOS PARA  APRENDICES DE MUY BAJOS RECURSOS</t>
  </si>
  <si>
    <t>1 MES</t>
  </si>
  <si>
    <t>BALANZA DE PRECISION  CON RANGO DE MEDICION 1 G A 5000G CON UNA RESOLUCION DE 0,001 G.</t>
  </si>
  <si>
    <t>BALANZA DIGITAL BALANZA DIGITAL DE 50 KILOS</t>
  </si>
  <si>
    <t>BAÑO DE MARIA CALANTADOR DE TEMPERATURA DE 5 Y 10 LITROS</t>
  </si>
  <si>
    <t>BAQUELA PARA IMPRESOS ELECTRONICOS</t>
  </si>
  <si>
    <t>BARCA DE LABORATORIO PARA TELAS</t>
  </si>
  <si>
    <t>BASES PARA INTEGRADOS DE 14 PINES</t>
  </si>
  <si>
    <t>BASES PARA INTEGRADOS DE 8 PINES</t>
  </si>
  <si>
    <t>BASTIDORES DE DIFERENTES TAMAÑOS</t>
  </si>
  <si>
    <t>BLOKC DE COLORES, TAMAÑO OFICIO</t>
  </si>
  <si>
    <t>BORRADOR NATA</t>
  </si>
  <si>
    <t>BOTIQUIN DE PRIMEROS AUXILOS</t>
  </si>
  <si>
    <t>BOTÓN   4 OJOS DE 30 LÍNEAS PLANOS DE PASTA COLOR BLANCO</t>
  </si>
  <si>
    <t>BOTON 4 OJOS  32 "/ 20MM PANTONE 17-4405 MONUMENT TC CMYK 56 | 40 | 40 | 7
RGB 131 | 135 | 137</t>
  </si>
  <si>
    <t>BOTON BOTON 9 LINEAS CUATRO OJOS COLOR TRANSPARENTE</t>
  </si>
  <si>
    <t xml:space="preserve">BOTON CAMISERO 4 OJOS </t>
  </si>
  <si>
    <t>BOTÓN DE 18 LÍNEAS PLANO DE DOS OJOS EN PASTA COLOR TRANSPARENTE</t>
  </si>
  <si>
    <t xml:space="preserve">BOTON DE 2 OJOS </t>
  </si>
  <si>
    <t>BOTONES BOTONES 18 LINEAS CUATRO OJOS EN PASTA COLOR TRANSPARENTE</t>
  </si>
  <si>
    <t xml:space="preserve">BOTONES EN NACAR LINEA 24 - 22 DE DOS OJOS  </t>
  </si>
  <si>
    <t>BROCAS DE 1/16"</t>
  </si>
  <si>
    <t>BROCAS DE 1/8 A 5/16</t>
  </si>
  <si>
    <t>BROCHE BROCHE METALICO MACHO HEMBRA DE 17 MM COLOR COBRIZO</t>
  </si>
  <si>
    <t>BROTHER  B814 CORREA 141711001</t>
  </si>
  <si>
    <t>BROTHER  B814 CUCHILLA FIJA 141543001</t>
  </si>
  <si>
    <t>BROTHER  B814 CUCHILLA MOVIL 141541001</t>
  </si>
  <si>
    <t>BROTHER  B814 GANCHO OJALADORA 143986</t>
  </si>
  <si>
    <t>BROTHER  B814 GUIA BROTHER 142419001</t>
  </si>
  <si>
    <t>BROTHER  B814 TIJERA CORTAHILO 141509001</t>
  </si>
  <si>
    <t>BROTHER  B814 TORNILLO CUCHILLA FIJA 141544001</t>
  </si>
  <si>
    <t>BROTHER  B814 TORNILLO CUCHILLA FIJA 149288003</t>
  </si>
  <si>
    <t>BROTHER  B814 TORNILLO CUCHILLA MOVIL 141542001</t>
  </si>
  <si>
    <t>BROTHER  B814 TORNILLO GUIA 142420001</t>
  </si>
  <si>
    <t>BROTHER  B814GUIA INFERIOR 142416001</t>
  </si>
  <si>
    <t>BROTHER B872 AJUSTE COMPLETO 1/4" 212W140-1/4"</t>
  </si>
  <si>
    <t>BROTHER B872 PLANCHUELA FRONTAL 112610101</t>
  </si>
  <si>
    <t>BROTHER B872 TORNILLO AGUJA 116323001</t>
  </si>
  <si>
    <t>BROTHER B872 TORNILLO PIE 113050001</t>
  </si>
  <si>
    <t>BROTHER B872 TORNILLO SUJETADOR DE PLANCHUELA FR 116010001</t>
  </si>
  <si>
    <t>BROTHER B872CARRETEL155484001</t>
  </si>
  <si>
    <t>BROTHER DB2-B737 EXCEDRA CAJABOBINA PLANA CON FRENO 540735</t>
  </si>
  <si>
    <t>BROTHER DB2-B737 EXCEDRA CONJUNTO DE TENSION S5565530131034001</t>
  </si>
  <si>
    <t>BROTHER DB2-B737 EXCEDRA EJE PALANCA DE LEVANTAPIE S31007001 SO2551-001</t>
  </si>
  <si>
    <t>BROTHER DB2-B737 EXCEDRA GANCHO MAQUINA PLANA ELECTRONICA D1830-555-BA0</t>
  </si>
  <si>
    <t>BROTHER DB2-B737 EXCEDRA PALANCA DE LEVANTAR PIE 
S31006001 145482-101</t>
  </si>
  <si>
    <t>BROTHER HE800A CAJABOBINA SA9138001</t>
  </si>
  <si>
    <t>BROTHER HE800A CUCHILLA FIJA S50260001</t>
  </si>
  <si>
    <t>BROTHER HE800A GANCHO SA9141001</t>
  </si>
  <si>
    <t>BROTHER HE800A RESORTE TIRAHILO SA9058001</t>
  </si>
  <si>
    <t>BROTHER HE800A TENSION COMPLETA INTERMEDIA S51183101</t>
  </si>
  <si>
    <t>BROTHER HE800ACUCHILLA MOVIL S50263001</t>
  </si>
  <si>
    <t>BROTHER HE800ATORNILLO AGUJA140553102</t>
  </si>
  <si>
    <t>BROTHER LK3-B430 CORREA EN V - M48 O82104891</t>
  </si>
  <si>
    <t>BROTHER LK3-B430 RESORTE TIRAHILO 155491001</t>
  </si>
  <si>
    <t>BROTHER LK3-B430 TORNILLO DIENTE S07494001</t>
  </si>
  <si>
    <t>BROTHER LK3-B430 TORNILLO PLANCHUELA FRONTAL 113760001</t>
  </si>
  <si>
    <t>BROTHER LK3-B430CORREA EN V - M51 O82105090</t>
  </si>
  <si>
    <t>BULSA DRILL NEGRO TALLA M Y L</t>
  </si>
  <si>
    <t>BURILES EN ACERO RAPIDO DE 4 MILIMETROS BURILES EN ACERO RAPIDO DE 4 MILIMETROS</t>
  </si>
  <si>
    <t>BURILES EN ACERO RAPIDO DE 6 MILIMETROS BURILES EN ACERO RAPIDO DE 6 MILIMETROS</t>
  </si>
  <si>
    <t>BURILES EN TUSGTENO  DE 4 MILIMETROS BURILES EN TUSGTENO  DE 4 MILIMETROS</t>
  </si>
  <si>
    <t>BURILES EN TUSGTENO  DE 6 MILIMETOS BURILES EN TUSGTENO  DE 6 MILIMETOS</t>
  </si>
  <si>
    <t xml:space="preserve">CABEZA HIDROSTATICA CABEZA HIDROSTATICA EN METAL, CON ACCESORIOS FLANCHE (ARO METALICO), DESAGUE MANGUERA. LLAVE DE CONTROL </t>
  </si>
  <si>
    <t>CABINA DE APLICACIÓN  DE PEGANTES  CON ASPIRADOR INCORPORADO</t>
  </si>
  <si>
    <t>4 MESES</t>
  </si>
  <si>
    <t>CABLE HDMI</t>
  </si>
  <si>
    <t>CABLE HDMI DE 3 MTS</t>
  </si>
  <si>
    <t>CABLE VGA</t>
  </si>
  <si>
    <t>CABLE VGA DE 3 MTS</t>
  </si>
  <si>
    <t>CAJA BOINA CAJABOBINA UNIVERSAL</t>
  </si>
  <si>
    <t>CAJA BOINA Z1 CAJA BOINA Z1</t>
  </si>
  <si>
    <t>CAJA BOINA Z3 CAJA BOINA Z3</t>
  </si>
  <si>
    <t>CAJA DE HERRAMIENTA ALICATES, PINZAS,ATORNILLADORES,MARTILLO,FLEXOMETRO,NIVEL, JUEEGO LLAVES BOCA FIJA, JUEGO LLAVES BRISTOL. PINZA CORTA FRIO,  NINGUNA</t>
  </si>
  <si>
    <t>CAJABOBINA UNIVERSAL</t>
  </si>
  <si>
    <t xml:space="preserve">CALIBRADOR DE RADIOS CALIBRADOR DE RADIOS DE 1.0 A 7 MM </t>
  </si>
  <si>
    <t>CALIBRADOR DE RADIOS CALIBRADOR DE RADIOS DE 7.5 MM A 15 MM</t>
  </si>
  <si>
    <t>CALIBRADOR PIE DE REY DIGITAL CALIBRADOR DIGITAL DE 12  PULGADAS PIE DE REY</t>
  </si>
  <si>
    <t>CAMARA FOTOGRAFICA D7100 CAMARA FOTOGRAFICA PROFESIONAL PARA APOYAR PROCESOS DE FORMACIÓN.</t>
  </si>
  <si>
    <t>CAMARA FOTOGRAFICA PORTATIL 15 MEGAPIXELES, SLR, CON LENTE MACRO, CONFIGURACION MANUAL Y AUTOMATICO</t>
  </si>
  <si>
    <t>CAMBRELLE:MTERIAL PARA FORRO CALIBRE 100 GRAMOS COLOR NEGRO</t>
  </si>
  <si>
    <t>CANECAS PLASTICA RECOLECCION DE RESIDUOS PAPEL PLASTICO MEDINAS</t>
  </si>
  <si>
    <t>CARBONATO DE CALCIO CARBONATO DE CALCIO</t>
  </si>
  <si>
    <t>CARGADOR APTO PARA USO EN EQUIPOS PORTATILES HP-COMPAQ 6715B</t>
  </si>
  <si>
    <t>CARRETE Z1 CARRETE Z1</t>
  </si>
  <si>
    <t>CARRETEL CARRETEL OJALADORA</t>
  </si>
  <si>
    <t>CARRETEL DOS AGUJAS</t>
  </si>
  <si>
    <t xml:space="preserve">CARRETEL DOS AGUJAS GRANDES CARRETEL DOS AGUJAS GRANDES </t>
  </si>
  <si>
    <t>CARRETEL DOS AGUJAS PEQUEÑOS CARRETEL DOS AGUJAS PEQUEÑO</t>
  </si>
  <si>
    <t>CARRETEL OJALADORA CARRETEL OJALADORA PROGRAMABLES</t>
  </si>
  <si>
    <t>CARRETEL UNIVERSAL</t>
  </si>
  <si>
    <t>CARRETEL UNIVERSAL CARRETEL UNIVERSAL</t>
  </si>
  <si>
    <t>CARRETELES PARA Z·3 CARRETE Z3</t>
  </si>
  <si>
    <t xml:space="preserve">CARTON CARTULINA </t>
  </si>
  <si>
    <t>CARTÓN CARTULINA 70X100</t>
  </si>
  <si>
    <t>CARTUCHO CARTUCHOS COMPATIBLES CON LA REFERENCIA DE LA IMPRESORA</t>
  </si>
  <si>
    <t>CARTUCHOS DE IMPRESORA A3 REPUESTOS PARA IMPRESIÓN DE REPUESTO PARA IMPRESORA A3</t>
  </si>
  <si>
    <t>CARTULINA 70X100 DUREX 200 GRS</t>
  </si>
  <si>
    <t>CARTULINA 70X100 OPALINA</t>
  </si>
  <si>
    <t>CATALIZADOR CAUCHO SILICONA CATALIZADOR SILICONA</t>
  </si>
  <si>
    <t>CATALIZADOR DE RESINA EPOXICA CATALIZADOR DE RESINA EPOXICA</t>
  </si>
  <si>
    <t>CATALIZADOR RESINA POLIÉSTER (MEK PERÓXIDO) CATALIZADOR RESINA POLIESTER MEK PEROXIDO</t>
  </si>
  <si>
    <t>CAUCHO SILICONA CAUCHO SILICONA LÍQUIDA</t>
  </si>
  <si>
    <t>CD - DVD- R (4,7 GB, 2H)</t>
  </si>
  <si>
    <t>CELFIL:CELFIL PARA CALZADO ENGUANTADO</t>
  </si>
  <si>
    <t>CERA Y PARAFINA TIPO INDUSTRIAL</t>
  </si>
  <si>
    <t>CHINCHETA DE TRES PUAS O GARRAS</t>
  </si>
  <si>
    <t>CIERRES PLASTICOS 20 CM BLANCOS</t>
  </si>
  <si>
    <t>CINTA  CINTA EN FALLA TRICOLOR</t>
  </si>
  <si>
    <t xml:space="preserve">CINTA ADHESIVA:PARA REFUERZO DE COSTURAS </t>
  </si>
  <si>
    <t>CINTA DE ENMASCARAR 18 MM X 20MT</t>
  </si>
  <si>
    <t>CINTA DE ENMASCARAR:CINTA DE ENMASCARAR DE 1½ PULGADAS</t>
  </si>
  <si>
    <t>CINTA DE PAPEL (ENMASCARAR) CINTA DE ENMASCARAR DE 25,4MM DE ANCHO, DE 10MM DE ANCHO NINGUNA ESPECIAL</t>
  </si>
  <si>
    <t>CINTA RAZO O DE AGUA PARA DETALLES</t>
  </si>
  <si>
    <t>CINTA TRANSPARENTE DE 50 MM DE ANCHO, Y DE 1 CM DE ANCHO NIGUNA</t>
  </si>
  <si>
    <t>CINTAS AISLANTE ,  CINTA AISLANTE COLOR AZUL. NINGUNA</t>
  </si>
  <si>
    <t>CIRCUITO INTEGRADO 7404</t>
  </si>
  <si>
    <t>CIRCUITO INTEGRADO 7408</t>
  </si>
  <si>
    <t>CIRCUITO INTEGRADO 74154</t>
  </si>
  <si>
    <t>CIRCUITO INTEGRADO 7432</t>
  </si>
  <si>
    <t>CIRCUITO INTEGRADO 7493</t>
  </si>
  <si>
    <t xml:space="preserve">COBALTO COBALTO </t>
  </si>
  <si>
    <t>COLORANTES  REACTIVOS, DIRECTOS, ACIDOS, DISPERSOS</t>
  </si>
  <si>
    <t>COLORES DE MINA GRUESA, CON 90 % DE CONTENIDO DE CERA Y 100% MEZCLABLES  PARA DISEÑO X 36 UNIDADES</t>
  </si>
  <si>
    <t>COMPAS METALICO:DE PUNTA SECA O FIJAS DE 3 Ò 5 PULGADAS</t>
  </si>
  <si>
    <t>COMPUTADORES PC (PORTATIL) COMPUTADORES PORTATILES  CON S OFWARE LICENCIADO  14 PULGADAS. DE GRAN CAPACIDAD. PENTIUM, COREI7, DUAL CORE  ULTIMA GENERACION</t>
  </si>
  <si>
    <t>CONDUCTIVIMETRO PORTATIL CALIBRADO</t>
  </si>
  <si>
    <t>CONTENEDOR PLASTICO CAPACIDAD 100 LITROS</t>
  </si>
  <si>
    <t>COPA PREHORMADA COPA PREHORMADA EN GUATA PARA BRASIER MEDIA COPA 3% ELASTANO Y 97 % POLIESTER</t>
  </si>
  <si>
    <t>COPA PREHORMADA COPA PREHORMADA PARA BRASIER MEDIA COPA</t>
  </si>
  <si>
    <t>COPA PREHORMADA COPA PREHORMADA PARA BRASIER MEDIA COPA 3% ELASTANO Y 97 % POLIESTER</t>
  </si>
  <si>
    <t>COPAS ESPUMA TALLA 34B (MEDIA COPA, COPA ENTERA, STRAPLESS)</t>
  </si>
  <si>
    <t>COSEDORA COSEDORAS PARA PAPELERIA TRES MEDIANAS Y UNA GRANDE TIPO INDUSTRIAL</t>
  </si>
  <si>
    <t>CREMALERA DIENTE DE NYLON NO. 5, 70 CM DE LARGA COLOR AZUL OSCURO</t>
  </si>
  <si>
    <t>CREMALLERA  DIENTE DE COBRE NO 5, 20 CM DE LARGO COLOR AZUL OSCURO</t>
  </si>
  <si>
    <t>CREMALLERA DIENTE DE COBRE NO 5, 15 CM DE LARGO COLOR AZUL OSCURO</t>
  </si>
  <si>
    <t>CREMALLERA DIENTE DE COBRE NO 5, 25 CM DE LARGOCOLOR AZUL OSCURO</t>
  </si>
  <si>
    <t>CREMALLERA DIENTE DE NYLON CREMALLERA DIENTE NYLON SEPARABLE, 50 CM COLOR AZUL OSCURO</t>
  </si>
  <si>
    <t>CREMALLERA DIENTE DE NYLON CREMALLERA DIENTE NYLON SEPARABLE, 75 CM COLOR AZUL OSCURO, AGUAMARINA</t>
  </si>
  <si>
    <t>CREMALLERA DIENTE METALICO DE 20 CMS</t>
  </si>
  <si>
    <t>CREMALLERA NO 5:DE NYLON NO.5 COLORES SURTIDO</t>
  </si>
  <si>
    <t>CREMALLERA PLÁSTICA SEPARABLE   NO 5 DE 60 CM DE LARGO COLOR NEGRO</t>
  </si>
  <si>
    <t>CREMALLERA PLÁSTICA SEPARABLE  NO 5 DE 60 CM DE LARGO COLOR GRIS</t>
  </si>
  <si>
    <t>CREMALLERA SEPARABLE PLÁSTICA NO 5 COLOR NEGRO DE 60 CM DE LARGO</t>
  </si>
  <si>
    <t>CRESOLES MATERIAL CERAMICA DE VARIOS TAMAÑOS</t>
  </si>
  <si>
    <t>CRONOMETRO DE ALTA  PRECISION CALIBRADO</t>
  </si>
  <si>
    <t>CUCHARA DE PALO GRANDE</t>
  </si>
  <si>
    <t>CUCHILLAS DE FILETEADORA</t>
  </si>
  <si>
    <t>CUELLO TEJIDO CUELLOS TEJIDO TALLAS S, M, L COLORES BLANCO, AGUAMARINA</t>
  </si>
  <si>
    <t>CUELLO TEJIDO CUELLOS TEJIDO TALLAS S, M, L COLORES BLANCO, AZUL OSCURO, NEGRO, GRIS</t>
  </si>
  <si>
    <t>CUELLOS VARIADOS</t>
  </si>
  <si>
    <t>CUERO NAPA ENCERADO:CALIBRE 12-14 PARA CALZADO INFORMAL COLOR ARENA</t>
  </si>
  <si>
    <t>CUERO NAPA ENCERADO:CALIBRE 12-14 PARA CALZADO INFORMAL COLOR BEIGE</t>
  </si>
  <si>
    <t xml:space="preserve">CUERO NAPA ENCERADO:CALIBRE 12-14 PARA CALZADO INFORMAL COLOR CAFÉ </t>
  </si>
  <si>
    <t>CUERO NAPA ENCERADO:CALIBRE 12-14 PARA CALZADO INFORMAL COLOR NEGRO</t>
  </si>
  <si>
    <t>CUERO NAPA SOFTY:CALIBRE 10-12 PARA CALZADO DE DAMA COLOR AZUL OSCURO</t>
  </si>
  <si>
    <t>CUERO NAPA SOFTY:CALIBRE 10-12 PARA CALZADO DE DAMA COLOR MIEL</t>
  </si>
  <si>
    <t>CUERO NAPA SOFTY:CALIBRE 10-12 PARA CALZADO DE DAMA COLOR NEGRO</t>
  </si>
  <si>
    <t>CUERO NOBUCK:CALIBRE 12 - 14 PARA CALZADO INFORMAL COLOR BEIGE</t>
  </si>
  <si>
    <t>CUERO NOBUCK:CALIBRE 12 - 14 PARA CALZADO INFORMAL COLOR CAFÉ</t>
  </si>
  <si>
    <t>CUERO NOBUCK:CALIBRE 12 - 14 PARA CALZADO INFORMAL COLOR ROJO O VINO</t>
  </si>
  <si>
    <t>CUERO NOBUCK:CALIBRE 12 - 14 PARA CALZADO INFORMAL COLOR VERDE</t>
  </si>
  <si>
    <t>DACRON DACRON ANCHO 1,5 METROS. COMPOSICIÓN 65% POLYESTER 35% ALGODÓN 186 KILOS. GRAMAJE 152 GRAMOS POR METROS LINEAL EN CUADROS, ESTAMPADOS, RAYAS, COLORES VARIOS</t>
  </si>
  <si>
    <t>DACRON DACRON:  COMPOSICIÓN 65% POLYESTER 35% ALGODÓN 186 KILOS. GRAMAJE 152 GRAMOS POR METROS LINEAL. ESTAMPADO, CUADROS, LINEAS</t>
  </si>
  <si>
    <t>DEMARCACIÓN Y DELIMITACIÓN DE ÁREAS DE CIRCULACIÓN Y TRABAJO PARA LOS AMBIENTES DE FORMACIÓN DE LAS ESPECIALIDADES DE CONFECCIÓN, CALZADO, MARROQUINERÍA Y LABORATORIO</t>
  </si>
  <si>
    <t>DENSIMETRO DE BULBO, CACPACIDAD 20 GR/CM CUBICO, GRADOS Β</t>
  </si>
  <si>
    <t>DESECADORES 300 MM CAPACIDAD 18,5 LITROS</t>
  </si>
  <si>
    <t>DESTORNILLADOR BRISTOL DESTORNILLADOR BRISTOL 1,6 MM</t>
  </si>
  <si>
    <t>DESTORNILLADOR BRISTOL PARA CAMBIO DE AGUAS EN COLLARIN</t>
  </si>
  <si>
    <t xml:space="preserve">DESTORNILLADOR DE PALA MANGO LARGO </t>
  </si>
  <si>
    <t>DESTORNILLADOR DESTORNILLADOR BRISTOL 1,6 MM</t>
  </si>
  <si>
    <t>DETERGENTE CUALQUIER MARCA NIGUNA</t>
  </si>
  <si>
    <t>DICCIONARIO PEARSON BILINGÜE DICCIONARIO INGLES - ESPAÑOL</t>
  </si>
  <si>
    <t>DIODOS  RECTIFICADOR DE 1 AMP</t>
  </si>
  <si>
    <t>DIODOS ZENER DE 5 Y 10 VOLTS</t>
  </si>
  <si>
    <t>DIOXIDO DE TITANIO DIOXIDO DE TITANIO</t>
  </si>
  <si>
    <t>DISCO DURO EXTERNO</t>
  </si>
  <si>
    <t>DISPENSADOR ANTIBACTERICIDA, JABON</t>
  </si>
  <si>
    <t>DISPLAY  7 SEGMENTOS CON CATODO COMUN.</t>
  </si>
  <si>
    <t xml:space="preserve">DÜRKOPP-ADLER  K268-263 RESORTE DEL EJE DEVANADOR 367 17 004 0
</t>
  </si>
  <si>
    <t xml:space="preserve">DÜRKOPP-ADLER  K268-263
 CAJABOBINA
 167 00 178 4
</t>
  </si>
  <si>
    <t xml:space="preserve">DÜRKOPP-ADLER  K268-263
 CARRETELES
 167 15 027 0
</t>
  </si>
  <si>
    <t xml:space="preserve">DÜRKOPP-ADLER  K268-263
 GANCHOS
 167 00 181 4
</t>
  </si>
  <si>
    <t xml:space="preserve">DÜRKOPP-ADLER  K268-263
 RESORTES TIRAHILO
 068 00 028 0
</t>
  </si>
  <si>
    <t xml:space="preserve">DÜRKOPP-ADLER  K268-263
 TORNILLO AGUJA
 9205 101528
</t>
  </si>
  <si>
    <t xml:space="preserve">DÜRKOPP-ADLER  K268-263
 TORNILLO MEDIALUNA
 992 01 658 0
</t>
  </si>
  <si>
    <t xml:space="preserve">DÜRKOPP-ADLER 4180I
 CARRETELES
 0245 001660 A
</t>
  </si>
  <si>
    <t xml:space="preserve">DÜRKOPP-ADLER 4180I
 GANCHO
 S981 008820
</t>
  </si>
  <si>
    <t xml:space="preserve">DÜRKOPP-ADLER 4180I
 RESORTE TIRAHILO
 0068 004910
</t>
  </si>
  <si>
    <t xml:space="preserve">DÜRKOPP-ADLER 4180I
 TAPA CUBRE CORREA - TORCIDA
 S980 057264
</t>
  </si>
  <si>
    <t xml:space="preserve">DÜRKOPP-ADLER 4180I
 TORNILLO MEDIALUNA
 S080 683074
</t>
  </si>
  <si>
    <t xml:space="preserve">DÜRKOPP-ADLER 767-FA-373
 CARRETELES
 667 15083 0
</t>
  </si>
  <si>
    <t xml:space="preserve">DÜRKOPP-ADLER 767-FA-373
 DIENTE
 0467 210070
</t>
  </si>
  <si>
    <t xml:space="preserve">DÜRKOPP-ADLER 767-FA-373
 GANCHO
 0767 150194
</t>
  </si>
  <si>
    <t xml:space="preserve">DÜRKOPP-ADLER 767-FA-373
 PIE EXTERNO
 0367 220993
</t>
  </si>
  <si>
    <t xml:space="preserve">DÜRKOPP-ADLER 767-FA-373
 PIE INTERNO
 0467 220013
</t>
  </si>
  <si>
    <t xml:space="preserve">DÜRKOPP-ADLER 767-FA-373
 PLANCHUELA
 0467 200090
</t>
  </si>
  <si>
    <t xml:space="preserve">DÜRKOPP-ADLER K 069 PRENSATELA INTERNO PLANO
 0069 221213
</t>
  </si>
  <si>
    <t>DÜRKOPP-ADLER K 069
 CAJABOBINA
 9076</t>
  </si>
  <si>
    <t xml:space="preserve">DÜRKOPP-ADLER K 069
 CARRETELES
 0069 005800
</t>
  </si>
  <si>
    <t xml:space="preserve">DÜRKOPP-ADLER K 069
 DIENTE PLANO
 0069 210180
</t>
  </si>
  <si>
    <t xml:space="preserve">DÜRKOPP-ADLER K 069
 DIENTE RIBETE
 0069 211000
</t>
  </si>
  <si>
    <t xml:space="preserve">DÜRKOPP-ADLER K 069
 DISCO TENSION AUX
 0067 000270
</t>
  </si>
  <si>
    <t xml:space="preserve">DÜRKOPP-ADLER K 069
 GANCHOS
 C069 00581-4
</t>
  </si>
  <si>
    <t xml:space="preserve">DÜRKOPP-ADLER K 069
 PLANCHUELA PLANO
 0069 001330
</t>
  </si>
  <si>
    <t xml:space="preserve">DÜRKOPP-ADLER K 069
 PLANCHUELA RIBETE
 0069 201000
</t>
  </si>
  <si>
    <t xml:space="preserve">DÜRKOPP-ADLER K 069
 PRENSATELA EXTERNO PLANO0069 003943
</t>
  </si>
  <si>
    <t xml:space="preserve">DÜRKOPP-ADLER K 069
 PRENSATELA EXTERNO RIBETE
 0069 003910
</t>
  </si>
  <si>
    <t xml:space="preserve">DÜRKOPP-ADLER K 069
 PRENSATELA INTERNO RIBETE 0069 221003
</t>
  </si>
  <si>
    <t xml:space="preserve">DÜRKOPP-ADLER K 069
 RESORTE TENSION AUXILIAR
 0068 000240
</t>
  </si>
  <si>
    <t xml:space="preserve">DÜRKOPP-ADLER K 069
 RESORTE TIRAHILO
 0068 004910
</t>
  </si>
  <si>
    <t xml:space="preserve">DÜRKOPP-ADLER K 069
 TOPE  PALANCA RETRO.
 0067 160573
</t>
  </si>
  <si>
    <t xml:space="preserve">DÜRKOPP-ADLER K 069
 TORN. AGUJA
 0992 007217
</t>
  </si>
  <si>
    <t xml:space="preserve">DÜRKOPP-ADLER K 069
 TORN. PLANCHUELA
 0992 009960
</t>
  </si>
  <si>
    <t xml:space="preserve">DÜRKOPP-ADLER K 069
 TORNILLO MEDIALUNA
 0992 017520
</t>
  </si>
  <si>
    <t xml:space="preserve">DÜRKOPP-ADLER K 069
 TORNILLO PIE EXTERNO
 0992 009787
</t>
  </si>
  <si>
    <t xml:space="preserve">DÜRKOPP-ADLER K 069
TORNILLO PIE INTERNO
 9203 003637
</t>
  </si>
  <si>
    <t xml:space="preserve">DÜRKOPP-ADLER K267-273
 CAJABOBINAS
 167 00 178 4
</t>
  </si>
  <si>
    <t xml:space="preserve">DÜRKOPP-ADLER K267-273
 CARRETELES
 167 00 180 0
</t>
  </si>
  <si>
    <t xml:space="preserve">DÜRKOPP-ADLER K267-273
 GANCHOS
 167 00 181 4
</t>
  </si>
  <si>
    <t xml:space="preserve">DÜRKOPP-ADLER K267-273
 TORNILLO MEDIALUNA
 992 01 658 0
</t>
  </si>
  <si>
    <t xml:space="preserve">DÜRKOPP-ADLER K267-273
 TORNILLO PIE EXTERNO
 992 009787
</t>
  </si>
  <si>
    <t xml:space="preserve">DÜRKOPP-ADLER K267-273
 TORNILLO PIE INTERNO
 9203 003637
</t>
  </si>
  <si>
    <t xml:space="preserve">DÜRKOPP-ADLER K267-373
 CAJABOBINAS
 167 00 178 4
</t>
  </si>
  <si>
    <t xml:space="preserve">DÜRKOPP-ADLER K267-373
 CARRETELES
 167 00 180 0
</t>
  </si>
  <si>
    <t xml:space="preserve">DÜRKOPP-ADLER K267-373
 DIENTE
 167 21 014 0
</t>
  </si>
  <si>
    <t xml:space="preserve">DÜRKOPP-ADLER K267-373
 GANCHOS
 167 00 181 4
</t>
  </si>
  <si>
    <t xml:space="preserve">DÜRKOPP-ADLER K267-373
 PIE EXTERNO EMBONE 6MM
 067 22 077 3
</t>
  </si>
  <si>
    <t xml:space="preserve">DÜRKOPP-ADLER K267-373
 PIE EXTERNO PLANO
 267 22 002 3
</t>
  </si>
  <si>
    <t xml:space="preserve">DÜRKOPP-ADLER K267-373
 PIE INTERNO EMBONE 6MM
 067 22 069 3
</t>
  </si>
  <si>
    <t xml:space="preserve">DÜRKOPP-ADLER K267-373
 PIE INTERNO PLANO
 267 22 001 3
</t>
  </si>
  <si>
    <t xml:space="preserve">DÜRKOPP-ADLER K267-373
 PLANCHUELA
 167 20 015 0
</t>
  </si>
  <si>
    <t xml:space="preserve">DÜRKOPP-ADLER K267-373
 RESORTE TIRAHILO
 068 00 028 0
</t>
  </si>
  <si>
    <t xml:space="preserve">DÜRKOPP-ADLER K267-373
 TORNILLO MEDIALUNA
 992 01 658 0
</t>
  </si>
  <si>
    <t xml:space="preserve">DÜRKOPP-ADLER K267-373
 TORNILLO PIE EXTERNO
 992 009787
</t>
  </si>
  <si>
    <t xml:space="preserve">DÜRKOPP-ADLER K267-373
 TORNILLO PIE INTERNO
 9203 003637
</t>
  </si>
  <si>
    <t xml:space="preserve">DÜRKOPP-ADLER K267-373
 TORNILLO PLANCHUELA
 992 00 337 6
</t>
  </si>
  <si>
    <t xml:space="preserve">DÜRKOPP-ADLER K269
 CAJABOBINA
 167 00 178 4
</t>
  </si>
  <si>
    <t xml:space="preserve">DÜRKOPP-ADLER K269
 CARRETELES
 167 00 180 0
</t>
  </si>
  <si>
    <t xml:space="preserve">DÜRKOPP-ADLER K269
 DIENTE PLANO
 169 21 008 0
</t>
  </si>
  <si>
    <t xml:space="preserve">DÜRKOPP-ADLER K269
 GANCHOS
 169 00 181 4
</t>
  </si>
  <si>
    <t xml:space="preserve">DÜRKOPP-ADLER K269
 PIE EXTERNO
 067 22 072 3
</t>
  </si>
  <si>
    <t xml:space="preserve">DÜRKOPP-ADLER K269
 PIE INTERNO
 067 22 063 3
</t>
  </si>
  <si>
    <t xml:space="preserve">DÜRKOPP-ADLER K269
 PLANCHUELA PLANO
 269 20 001 0
</t>
  </si>
  <si>
    <t xml:space="preserve">DÜRKOPP-ADLER K269
 TORNILLO MEDIALUNA
 992 01 658 0
</t>
  </si>
  <si>
    <t xml:space="preserve">DÜRKOPP-ADLER K269
 TORNILLO PIE EXTERNO
 992 00 978 7
</t>
  </si>
  <si>
    <t xml:space="preserve">DÜRKOPP-ADLER K269
 TORNILLO PIE INTERNO
 992 00 687 7
</t>
  </si>
  <si>
    <t>ELASTICO CROCHET ELASTICO 4 CM</t>
  </si>
  <si>
    <t>ELASTICO CROCHET ELASTICO 4 CM CROCHET CON CORDON INCLUIDO</t>
  </si>
  <si>
    <t>ELASTICO CROCHET ELASTICO CROCHET 4 CM</t>
  </si>
  <si>
    <t>ELASTICO DE 12MM PARA BASES DE BRA</t>
  </si>
  <si>
    <t>ELASTICO DE MORAS ELASTICO DE MORAS 9MM</t>
  </si>
  <si>
    <t>ELASTICO DE MORAS ELASTICO DE MORAS 9MM COLOR BLANCO, BEIGE</t>
  </si>
  <si>
    <t>ELASTICO ELASTICO  1 CM</t>
  </si>
  <si>
    <t>ELASTICO ELASTICO  1 CM COLOR NEGRO</t>
  </si>
  <si>
    <t>ELASTICO ELASTICO 1 CM</t>
  </si>
  <si>
    <t>ELÁSTICO ELÁSTICO TRENZADO 3 CM DE ANCHO</t>
  </si>
  <si>
    <t>ELÁSTICO ELÁSTICO TRENZADO DE 0.5 CM DE ANCHO COLOR NEGRO</t>
  </si>
  <si>
    <t>ELÁSTICO ELÁSTICO TRENZADO DE 1 CM DE ANCHO</t>
  </si>
  <si>
    <t>ELÁSTICO ELÁSTICO TRENZADO DE 3 CM DE ANCHO COLOR NEGRO</t>
  </si>
  <si>
    <t>ELASTICO PARA BOXER ELASTICO PARA BOXER DE 3 CM VARIOS COLORES</t>
  </si>
  <si>
    <t>ELASTICO PARA BOXER HOMBRE ELASTICO DE 4 CM</t>
  </si>
  <si>
    <t>ELASTICO PARA BOXER INFANTIL ELASTICO PARA BOXER DE 3 CM COLORES VARIOS</t>
  </si>
  <si>
    <t>ELASTICO PARA BOXER INFANTIL ELASTICO PARA BOXER DE 3 CM VARIOS COLORES</t>
  </si>
  <si>
    <t xml:space="preserve">ELASTICO PARA INFANTIL ELASTICO PARA BOXER DE 3 CM </t>
  </si>
  <si>
    <t>ELASTICO PARA TIRANTA (1 CM)</t>
  </si>
  <si>
    <t>ELASTICO PARA TIRANTA ELASTICO PARA TIRA DE BRASIER 10 MM</t>
  </si>
  <si>
    <t>ELASTICO PARA TIRANTA ELASTICO PARA TIRANTA DE BRASIER 10 MM COLOR BLANCO Y BEIGE</t>
  </si>
  <si>
    <t>ELASTICO PARA TIRANTA ELASTICO PARA TIRANTA DE BRASIER 10 MM, COLOR BLANCO, BEIGE</t>
  </si>
  <si>
    <t>ELASTICO TRENZADO ELÁSTICO TRENZADO 3 CM CROCHET</t>
  </si>
  <si>
    <t>ELASTICO TRENZADO ELÁSTICO TRENZADO 4 CM CROCHET</t>
  </si>
  <si>
    <t xml:space="preserve">ELEMENTOS DE PROTECCIÒN PERSONAL  RESPIRADOR PARA MATERIAL PARTICULADO, MEDIO FILTRANTE ELECTROSTÁTICO DE ALTA ESPECIFICACIÓN PARA RETENCIÓN SUPERIOR AL 95% DE PARTÍCULAS SUSPENDIDAS, DISEÑO PREFORMADO ANTROPOMÉTRICAMENTE PARA FÁCIL AJUSTE A LA CARA, BANDAS DE AJUSTE ELÁSTICAS, DE ALTA RESISTENCIA A LOS SOLVENTES. </t>
  </si>
  <si>
    <t>ELEMENTOS DE PROTECCIÒN PERSONAL PROTECTOR AUDITIVO TIPO TAPÓN, FABRICADOS EN ESPUMA MOLDEABLE, DE ESTRUCTURA SUAVE Y REDONDA QUE SE ADAPTE FÁCILMENTE A LOS CONDUCTOS AUDITIVOS, CON CORDÓN</t>
  </si>
  <si>
    <t>ELEMENTOS DEPORTIVOS MALLA PROFESIONAL  CON SOPORTE TIPO PRENSA EN ACERO RESISTENTE</t>
  </si>
  <si>
    <t>EMBONE COLORES VARIOS</t>
  </si>
  <si>
    <t>EMBONE DIFERENTES COLORES</t>
  </si>
  <si>
    <t>ENCAJE DOBLE MORA DE 17CM</t>
  </si>
  <si>
    <t xml:space="preserve">ENCAJE ELASTICO </t>
  </si>
  <si>
    <t>ENCAJE ELASTICO ENCAJE ELÁSTICO DE 18 CM, COLOR BLANCO, BEIGE</t>
  </si>
  <si>
    <t>ENCUENTRO DE APRENDICES  SALIDA DE APRENDICES SISTEMA NACIONAL DE LIDERAZGO</t>
  </si>
  <si>
    <t>ENTRETELA AMERICANA</t>
  </si>
  <si>
    <t>ENTRETELA ENTRETELA FUSIONABLE EN TEJIDO PLANO 50% POLIESTER 50% ALGODÓN PESO 130 GR/M2  ANCHO DE 1.50 MTS COLOR BLANCO</t>
  </si>
  <si>
    <t>ENTRETELA FUSIONABLE</t>
  </si>
  <si>
    <t xml:space="preserve">ENTRETELA NEGRA </t>
  </si>
  <si>
    <t>EQUIPO DE RASGO TIPO CAIDA PENDULO PRUEBAS RESISTENCIA AL RASGO  ELMENDORF DIGITAL QUE CUMPLA NORMAS NTC 313-1 Y NTC 313-2</t>
  </si>
  <si>
    <t>ESCALA PANTONE, RALE. LIBRO</t>
  </si>
  <si>
    <t xml:space="preserve">ESCALERA INDUSTRIAL EN FIBRA DE VIDRIO Y/O ALUMINIO </t>
  </si>
  <si>
    <t>ESCANER TAMAÑO CARTA  ESCANER TAMAÑO CARTA DE 3000 PDI</t>
  </si>
  <si>
    <t>ESCARIADOR DE 12 MM  ESCARIADOR DE 12 MM DIAMETRO 2 CORTES X 2.5" PLANO</t>
  </si>
  <si>
    <t>ESCARIADOR DE 12 MM  ESCARIADOR DE 12 MM DIAMETRO 2 CORTES X 2.5" REDONDO</t>
  </si>
  <si>
    <t>ESCARIADOR DE 4 MM ESCARIADOR DE 4 MM DIAMETRO 2 CORTES X 2" REDONDO</t>
  </si>
  <si>
    <t>ESCARIADOR DE 6 MM  ESCARIADOR DE 6 MM DIAMETRO 2 CORTES X 2" REDONDO</t>
  </si>
  <si>
    <t>ESCARIADOR DE 8 MM  ESCARIADOR DE 8 MM DIAMETRO 2 CORTES X 2" REDONDO</t>
  </si>
  <si>
    <t>ESCUADRAS DE 45° 10 CMS</t>
  </si>
  <si>
    <t>ESFEROS  ESFEROS DE DIFERENTES COLORES NINGUNA ESPECIAL</t>
  </si>
  <si>
    <t>ESMERIL:POTENCIA NOMINAL: 450 W.POTENCIA ABSORBIDA: 675 W.VOLTAJE: 220 V.VELOCIDAD NOMINAL:  2850 RPM.DIMENSIONES MUELA: 200X25X20 MM.INTERRUPTOR MAGNÉTICO CON PARADA DE EMERGENCIA.CARCASA METÁLICA.PESO: 24 KG.</t>
  </si>
  <si>
    <t>ESPONJILLAS DE BRILLO.</t>
  </si>
  <si>
    <t>ESTIBADOR:HIDRAULICO MANUAL DE 1.5 TONELADAS</t>
  </si>
  <si>
    <t>ESTIRENO MONOMERO ESTIRENO MONOMERO</t>
  </si>
  <si>
    <t>FELPA CIRCULAR</t>
  </si>
  <si>
    <t>FIBRA DE VIDRIO FIBRA DE VIDRIO</t>
  </si>
  <si>
    <t>FIBRA:PARA CONTRAFUETE DE CALZADO NO TEJIDA</t>
  </si>
  <si>
    <t>FIBRA:PARA PUNTERA DE CALZADO NO TEJIDA</t>
  </si>
  <si>
    <t>FLASH SPEEDLITE 320EX FLASH PARA CAMARA CANON MARK II 5D</t>
  </si>
  <si>
    <t>FLASH SPEEDLITE MR-14EX FLASH PARA CAMARA CANON MARK II 5D</t>
  </si>
  <si>
    <t>FOLDER DOBLADILLO GRADUABLE FOLDER DOBLADILLADOR GRADUABLE PARA MÁQUINA COLLARIN</t>
  </si>
  <si>
    <t>FOLDER SESGADOR CON DOSIFICADOR DE ELÁSTICO FOLDER SESGADOR CON DOSIFICADOR DE ELÁSTICO DE 1,4 MM</t>
  </si>
  <si>
    <t>FOLDER SESGADOR CON DOSIFICADOR DE ELÁSTICO FOLDER SESGADOR CON DOSIFICADOR DE ELÁSTICO DE 1,6 MM</t>
  </si>
  <si>
    <t>FOLDER SESGADOR DE  DOBLEZ FOLDER SESGADOR 3,5 CM DOBLE DOBLEZ</t>
  </si>
  <si>
    <t>FOLDER SESGADOR DE DOBLEZ SENCILLO FOLDER SESGADOR 4 CM DOBLEZ SENCILLO</t>
  </si>
  <si>
    <t>FOLDER TIPO A  PARA COLLARIN</t>
  </si>
  <si>
    <t>FOLDER TIPO B PARA COLLARIN</t>
  </si>
  <si>
    <t>FORRO POLYESTER</t>
  </si>
  <si>
    <t>FORRO:BAQUETON PIGMENTADO COLORES SURTIDOS</t>
  </si>
  <si>
    <t>FORRO:SUPER MALLA CON BAKIN</t>
  </si>
  <si>
    <t>FRANELA ESTAMPADA FRANELA ESTAMPADA. 50% ALGODÓN 50% POLIÉSTER</t>
  </si>
  <si>
    <t>FRANELA FRANELA. 50% ALGODÓN 50% POLIÉSTER, COLOR GRIS, AZUL OSCURO</t>
  </si>
  <si>
    <t>GAFETE GAFETE 2 X 2 COLOR BLANCO, BEIGE</t>
  </si>
  <si>
    <t>GALONES PLASTICOS CAPACIDAD 5 LITROS</t>
  </si>
  <si>
    <t>GANCHO:PARA CORDÒN DE  BOTA TIPO BALÍN  PAVONADO</t>
  </si>
  <si>
    <t>GARUDAN GP-510-141 TAPA CUBRE GANCHO IZQUIERDA SET GP/119140</t>
  </si>
  <si>
    <t>GARUDAN GP-510-141 TORN. DE PLANCHUELA (M4X0,7X10)GP/210168</t>
  </si>
  <si>
    <t>GARUDAN GP-510-141 TORNILLO MEDIALUNA GANCHO - GIP GP/G400T-005</t>
  </si>
  <si>
    <t xml:space="preserve">GARUDAN GP-510-141
 CAJABOBINA
 GP/G400S-014(N)
</t>
  </si>
  <si>
    <t>GARUDAN GP-510-141
 CARRETELES
 10079</t>
  </si>
  <si>
    <t xml:space="preserve">GARUDAN GP-510-141
 DIENTE
 GP/119136
</t>
  </si>
  <si>
    <t xml:space="preserve">GARUDAN GP-510-141
 DIENTE
 GP/119737-3
</t>
  </si>
  <si>
    <t xml:space="preserve">GARUDAN GP-510-141
 EJE DE VISAGRA
 GP/70103
</t>
  </si>
  <si>
    <t xml:space="preserve">GARUDAN GP-510-141
 GANCHO COMPLETO  - OJO-
 GP/G400S
</t>
  </si>
  <si>
    <t xml:space="preserve">GARUDAN GP-510-141
 GUIAHILO BARRA DE AGUJA
 GP/175096-2
</t>
  </si>
  <si>
    <t xml:space="preserve">GARUDAN GP-510-141  PLANCHUELA
</t>
  </si>
  <si>
    <t xml:space="preserve">GARUDAN GP-510-141
 RESORTE TIRAHILO
 GP/119766-1
</t>
  </si>
  <si>
    <t xml:space="preserve">GARUDAN GP-510-141
 RETENEDOR DEL GANCHO
 GP/119129
</t>
  </si>
  <si>
    <t xml:space="preserve">GARUDAN GP-510-141
 RETENEDOR GANCHO DER.
 GP/119129
</t>
  </si>
  <si>
    <t xml:space="preserve">GARUDAN GP-510-141
 TORNILLO AGUJA
 GP/174173
</t>
  </si>
  <si>
    <t xml:space="preserve">GARUDAN GP-510-141
 TORNILLO PLANCHUELA PEQUEÑA
 GP/SM3-24
</t>
  </si>
  <si>
    <t>GARUDAN GP-510-141GUIA SOPORTE - 1.6MM - 1/16" VERIFICARGP/49657-1</t>
  </si>
  <si>
    <t>GARUDAN GP-510-141GUIA SOPORTE - 2.4MM - 3/32" VERIFICARGP/49657</t>
  </si>
  <si>
    <t>GARUDAN GP-510-141TORNILLO AGUJA DER. (M3X0,5X4)GP/700868-1</t>
  </si>
  <si>
    <t>GARUDAN GP-510-141TORNILLO AGUJA IZQ. (1/8X44X3,5) GP/700868</t>
  </si>
  <si>
    <t>GARUDAN GP-510-141TORNILLO PLANCHUELA GRANDEGP/100296</t>
  </si>
  <si>
    <t xml:space="preserve">GAVETAS PARA ALMACENAMIENTO DE QUIMICOS ESTANTERIA CON PUERTAS DE 120 X 200 CM </t>
  </si>
  <si>
    <t>GONIOMETRO  TRANSPORTADOR DE ANGULOS SENCILLO CON JUEGO DE PIEZAS</t>
  </si>
  <si>
    <t>GRAMERA DIGITAL  GRAMERA DIGITAL DE 1000 GRAMOS</t>
  </si>
  <si>
    <t>GRAMERA DIGITAL GRAMERA DIGITAL DE 5000 GRAMOS</t>
  </si>
  <si>
    <t>GRAMERA:BALANZA DIGITAL 30KILOS GRAMERA CON MEMORIAS</t>
  </si>
  <si>
    <t>GRASA AEROSHELL</t>
  </si>
  <si>
    <t>GRASA SUPERCOTE</t>
  </si>
  <si>
    <t>GUANTES  GUANTES QUIRURGICOS SIN TALCO TALLA S, M, L XL</t>
  </si>
  <si>
    <t>GUATA PRENSADA (BONDEO) GUATA PRENSADA PARA BONDEO (COPA DE BRASIER), ESPESOR 3 MM, COLOR BLANCO, BEIGE</t>
  </si>
  <si>
    <t>GUIA PARA SESGO EN PLANA</t>
  </si>
  <si>
    <t>HEBILLAS - GES - ARGOLLAS (10MM)</t>
  </si>
  <si>
    <t>HILADILLO :PARA REFUERZO NO. 5 MM</t>
  </si>
  <si>
    <t>HILADILLO 86% ALGODÓN Y 14 POLIESTER</t>
  </si>
  <si>
    <t>HILAZA DE NYLON HILAZA DE NYLON TEXTURIZADA VARIOS COLORES</t>
  </si>
  <si>
    <t>HILAZA DE POLIESTER - BLANCO - NEGRO  POR 2000 YDS</t>
  </si>
  <si>
    <t>HILAZA DOS CABOS POLIESTER COLOR: GRIS PANTONE 17-4405 MONUMENT TC CMYK 56 | 40 | 40 | 7
RGB 131 | 135 | 137</t>
  </si>
  <si>
    <t>HILAZA HILAZA 2 CABOS TEXTURIZADA COLOR AZUL OSCURO CONO POR 100 GR</t>
  </si>
  <si>
    <t>HILAZA HILAZA 2 CABOS TEXTURIZADA COLOR NEGRO CONO POR 100 GR</t>
  </si>
  <si>
    <t>HILAZA HILAZA DE DOS CABOS FILAMENTO DE POLIÉSTER TEXTURIZADO  CONO X 100 GR COLOR AZUL OSCURO</t>
  </si>
  <si>
    <t>HILAZA HILAZA DE DOS CABOS FILAMENTO DE POLIÉSTER TEXTURIZADO COLOR BLANCO CONO X 100 GR</t>
  </si>
  <si>
    <t>HILAZA HILAZA TEXTURIZADA  2 CABOS BLANCA CONO POR 100 GR</t>
  </si>
  <si>
    <t>HILAZA TEXTURIZADA HILAZA DE NYLON TEXTURIZADA POR 200 GRAMOS COLORES BLANCO, NEGRA, AZUL OSCURO , GRIS</t>
  </si>
  <si>
    <t>HILAZAS 2 CABOS NYLON</t>
  </si>
  <si>
    <t>HILO 120 - 100% POLIESTER POR 2000 YDS - BLANCO</t>
  </si>
  <si>
    <t>HILO HILO AMARILLO COBRIZO TEX 120 CONO POR 5000 YARDAS</t>
  </si>
  <si>
    <t>HILO HILO AZUL OSCURO (NOCHE)TEX 24 CONO POR 5000 YARDAS</t>
  </si>
  <si>
    <t>HILO HILO AZUL OSCURO (NOCHE)TEX 75 CONO POR 5000 YARDAS</t>
  </si>
  <si>
    <t>HILO HILO BLANCO TEX 24 CONO POR 5000 YARDAS</t>
  </si>
  <si>
    <t>HILO HILO NEGRO TEX 24 CONO POR 5000 YARDAS</t>
  </si>
  <si>
    <t>HILO HILO POLIESTER ALGODÒN CLA 120 COLOR BLANCO Y NEGRO</t>
  </si>
  <si>
    <t>HILO HILO TEX 24 CON NÚCLEO DE POLIÉSTER Y RECUBRIMIENTO DE ALGODÓN COLOR AZUL OSCURO CONO X 5000 YARDAS</t>
  </si>
  <si>
    <t>HILO HILO TEX 24 CON NÚCLEO DE POLIÉSTER Y RECUBRIMIENTO DE ALGODÓN COLOR BLANCO</t>
  </si>
  <si>
    <t>HILO HILO TEX 24 CON NÚCLEO DE POLIÉSTER Y RECUBRIMIENTO DE ALGODÓN COLOR GRIS</t>
  </si>
  <si>
    <t>HILO HILO TEX 24 CON NÚCLEO DE POLIÉSTER Y RECUBRIMIENTO DE ALGODÓN COLOR NEGRO</t>
  </si>
  <si>
    <t>HILO HILO TEX 24 CON NÚCLEO DE POLIÉSTER Y RECUBRIMIENTO DE ALGODÓN COLOR NEGROOSCURO  CONO X 5000 YARDAS</t>
  </si>
  <si>
    <t>HILO HILO TEX 24 CON NÚCLEO DE POLIÉSTER Y RECUBRIMIENTO DE ALGODÓN COLORBLANCO</t>
  </si>
  <si>
    <t>HILO HILOS COLORES SURTIDOS TEX 24, CONO POR 5000 YARDAS</t>
  </si>
  <si>
    <t>HILO POLIESTER HILO POLIESTER ALGODÒN CALIBRE 120   POR 2000 METROS BLANCO COLOR BLANCO</t>
  </si>
  <si>
    <t>HILO POLIESTER HILO POLIESTER ALGODÒN CALIBRE 120   POR 2000 METROS COLORES AZUL OSCURO, NEGRO</t>
  </si>
  <si>
    <t>HILO POLIESTER HILO POLIESTER ALGODÒN CALIBRE 120   POR 2000 METROS COLORES BLANCO, NEGRA, AZUL OSCURO, GRIS</t>
  </si>
  <si>
    <t>HILO POLIESTER HILO POLIESTER ALGODÒN CALIBRE 120   POR 2000 METROS COLORES BLANCO, NEGRO, AZUL OSCURO</t>
  </si>
  <si>
    <t>HILO POLIESTER HILO POLIESTER ALGODÒN CALIBRE 120  POR 2000 METROS BLANCO COLOR BLANCO</t>
  </si>
  <si>
    <t>HILO POLIESTER HILO POLIESTER ALGODÒN CALIBRE 120  POR 2000 METROS COLOR BLANCO</t>
  </si>
  <si>
    <t>HILO POLIESTER HILO POLIESTER ALGODÒN CALIBRE 120  POR 2000 METROS COLORES BLANCO</t>
  </si>
  <si>
    <t>HILO POLIESTER HILO POLIESTER ALGODÒN CALIBRE 120  POR 2000 METROS COLORES BLANCO, NEGRA, AZUL OSCURO</t>
  </si>
  <si>
    <t>HILO POLIESTER HILO POLIESTER ALGODÒN CALIBRE 120  POR 2000 METROS COLORES BLANCO, NEGRA, AZUL OSCURO, GRIS</t>
  </si>
  <si>
    <t>HILO POLIESTER HILO POLIESTER ALGODÒN CALIBRE 120  POR 2000 METROS COLORES BLANCO, NEGRO, AZUL OSCURO</t>
  </si>
  <si>
    <t>HILO POLIESTER HILO POLIESTER ALGODÒN CALIBRE 120 COLOR BLANCO  POR 2000 METROS BLANCO COLOR BLANCO</t>
  </si>
  <si>
    <t>HILO POLIESTER HILO POLIESTER ALGODÒN CALIBRE 120 COLOR BLANCO  POR 2000 METROS COLOR BLANCO</t>
  </si>
  <si>
    <t>HILO POLIESTER HILO POLIESTER ALGODÒN CALIBRE 120 COLOR BLANCO  POR 2000 METROS COLORES BLANCO, NEGRO, AZUL OSCURO</t>
  </si>
  <si>
    <t>HILO POLIESTER HILO POLIESTER ALGODÒN CALIBRE 120 POR 2000 METROS COLORES AZUL OSCURO, BLANCO</t>
  </si>
  <si>
    <t>HILO POLIESTER HILO POLIESTER ALGODÒN CALIBRE 120 POR 2000 METROS COLORES BLANCO, NEGRA, AZUL OSCURO, GRIS</t>
  </si>
  <si>
    <t xml:space="preserve">HILO POLIESTER HILO POLIESTER ALGODÒN CLA 120 COLOR BLANCO </t>
  </si>
  <si>
    <t>HILO POLIESTER HILO POLIESTER ALGODÒN CLA 120 COLOR BLANCO, AZUL OSCURO</t>
  </si>
  <si>
    <t xml:space="preserve">HILO POLIESTER HILO POLIESTER ALGODÒN CLA 120 COLOR BLANCO, GRIS </t>
  </si>
  <si>
    <t>HILO POLIESTER HILO POLIESTER ALGODÒN CLA 120 COLOR BLANCO, NEGRO</t>
  </si>
  <si>
    <t>HILO POLIESTER HILO POLISTER ALGODÒN CALIBRE 120   POR 2000 METROS BLANCO COLOR BLANCO</t>
  </si>
  <si>
    <t>HILO POLIESTER HILO POLISTER ALGODÒN CALIBRE 120   POR 2000 METROS COLORES AZUL OSCURO</t>
  </si>
  <si>
    <t>HILO POLIESTER HILO POLISTER ALGODÒN CALIBRE 120   POR 2000 METROS COLORES BLANCO, NEGRA, AZUL OSCURO</t>
  </si>
  <si>
    <t>HILO POLIESTER HILO POLISTER ALGODÒN CALIBRE 120  POR 2000 METROS BLANCO COLOR BLANCO</t>
  </si>
  <si>
    <t>HILO POLIESTER HILO POLISTER ALGODÒN CALIBRE 120  POR 2000 METROS COLOR BLANCO</t>
  </si>
  <si>
    <t>HILO POLIESTER HILO POLISTER ALGODÒN CALIBRE 120  POR 2000 METROS COLORES BLANCO, NEGRA, AZUL OSCURO</t>
  </si>
  <si>
    <t xml:space="preserve">HILO POLIESTER HILO POLISTER ALGODÒN CALIBRE 120 COLOR BLANCO </t>
  </si>
  <si>
    <t xml:space="preserve">HILO POLIESTER HILO POLISTER ALGODÒN CALIBRE 120 COLOR BLANCO 
</t>
  </si>
  <si>
    <t>HILO POLIESTER HILO POLISTER ALGODÒN CLA 120 COLORES VARIO</t>
  </si>
  <si>
    <t>HILO POLIESTER TEX 27  CAL. 80 POLIESTER/ALGODÓN COLOR : GRIS PANTONE 17-4405 MONUMENT TC CMYK 56 | 40 | 40 | 7
RGB 131 | 135 | 137</t>
  </si>
  <si>
    <t>HILOS  - NYLON 120</t>
  </si>
  <si>
    <t>HOJAS DE SEGUETA DE 18, 24 Y 32 DIENTES</t>
  </si>
  <si>
    <t xml:space="preserve">HORMAS:PARA CALZADO TUBULAR DE CABALLERO. SEGÙN MUESTRA SENA SERIE: DEL 37 AL 43. SISTEMA TENDO </t>
  </si>
  <si>
    <t>HORNO PARA VAPORIZAR Y ENVEJECER EL ZAPATO</t>
  </si>
  <si>
    <t>HORNO SECADOR REACTIVADOR HORIZONTAL, CON CÁMARA DE SECADO CON VELOCIDAD DE AIRE Y TEMPERATURAS CONTROLADOS INDEPENDIENTEMENTE, REACTIVACIÓN POR LÁMPARA INFRAROJAS, INDEPENDIENTES PARA EL CORTE Y LA SUELA, ABSORCIÓN DE GASES PRODUCIDOS POR EL REACTIVADO.</t>
  </si>
  <si>
    <t>HORNOS HORNO MICROONDA INDUSTRIAL DE 1200 W, 5 NIVELES DE POTENCIA, MECANISMOS DE CIERRE DISEÑADOS PARA ALTO TRAFICO, DISEÑO COMPACTO EN ACERO INOXIDABLE</t>
  </si>
  <si>
    <t>IMPRESORA LASER IMPRESIÓN DIGITAL, INYECCION A COLOR</t>
  </si>
  <si>
    <t>INSTALACIÓN DE PELICULA DE SEGURIDAD</t>
  </si>
  <si>
    <t xml:space="preserve">INSTALACIÓN DE REDES ELECTRICAS </t>
  </si>
  <si>
    <t>INSTALACIÓN DE UN SISTEMA DE SEGURIDAD IP, INCLUYE LA COMPRA DE EQUIPOS PARA CONTROL DE ACCESO Y SISTEMA DE INTRUSION AL IGUAL QUE LA INSTALACIÓN Y PUESTA EN MARCHA</t>
  </si>
  <si>
    <t>INSUMOS REACTIVOS, INSUMOS DE NANOPARTICULAS, ESCALA NANOPARTICULAS</t>
  </si>
  <si>
    <t>INTEGRADO 555</t>
  </si>
  <si>
    <t>JUEGO DE FOLDER AL CORTE (1, 1.5, 2, 2.5, 3 Y 3.5)</t>
  </si>
  <si>
    <t>JUEGO DE FOLDER PARA DOBLADILLAR  A AMBOS LADOS (1,1.5,2, 2.5, 3 Y 3.5)</t>
  </si>
  <si>
    <t>JUEGO DE FOLDER PARA DOBLADILLAR POR ENCIMA (1, 1.5, 2, 2.5, 3 Y 3.5)</t>
  </si>
  <si>
    <t>JUEGO DE PIEDRAS PARA MOTORTOOL JUEGO DE 20 A 30 PIEDRAS Y ACCESORIOS PARA MOTORTOOL</t>
  </si>
  <si>
    <t>JUEGO DE PIES  PARA COSTURA AL BORDE PIE PRENSATELA Y  Y PIE  ACOMPAÑANTE COSTURA AL BORDE PARA MAQUINAS ADLER, SEIKO STH-8BLD-3, SEIKO LCW-8BLV , MAUSER SPECIAL 335 MAUSER 1295, SUN STAR KM-591BL, KM-560-7, RM-380BL-B</t>
  </si>
  <si>
    <t>JUEGO DE PIES PARA ENVIAR – PIE PRÉNSATELA  Y PIE  ACOMPAÑANTE PARA MAQUINAS ADLER,SEIKO STH-8BLD-3, SEIKO LCW-8BLV , MAUSER SPECIAL 335 MAUSER 1295, SUN STAR KM-591BL, KM-560-7, RM-380BL-B</t>
  </si>
  <si>
    <t>JUEGO DE PLANTILLAS DE CURVAS PARA PATRONAJE EN ACRILICO</t>
  </si>
  <si>
    <t>JUEGOS DE AJUSTES COMPLETOS  PARA RIBETEAR  PARA MÁQUINAS 069 ADLER, SEIKO STH-8BLD-3, SEIKO LCW-8BLV , MAUSER SPECIAL 335 MAUSER 1295, SUN STAR KM-591BL, KM-560-7, RM-380BL-B ( PLANCHUELA PARA FOLDER, PLANCHUELA PARA AGUJA, PIE PRÉNSATELA, PIE ACOMPAÑANTE, RESORTE CÓNICO, ARANDELA, TORNILLO Y TRANSPORTE)</t>
  </si>
  <si>
    <t>JUEGOS GUÍAS AÉREAS  PARA MARROQUINERÍA</t>
  </si>
  <si>
    <t>KIT PESAS KIT DE PESAS (JUEGO) PESAS DEBIDAMENTE CALIBARADAS DE 0,5 G, 10G,20G,50G,100G,200G,500G,1000G TIPO E Y/O TIPO F CAJA O KIT DE PESAS CALIBRADAS VERIFICACION DE BALANZAS</t>
  </si>
  <si>
    <t>LACOSTE BLANCO, AGUAMARINA</t>
  </si>
  <si>
    <t>LACOSTE BLANCO, AZUL OSCURO, NEGRO, GRIS COMOSICIÓN 60% ALGODÓN 40% POLIESTER</t>
  </si>
  <si>
    <t>LACOSTE BLANCO, AZUL OSCURO, NEGRO, GRIS COMPOSICIÓN 60% ALGODÓN 40% POLIESTE</t>
  </si>
  <si>
    <t>LACOSTE BLANCO, AZUL OSCURO, NEGRO, GRIS COMPOSICIÓN 60% ALGODÓN 40% POLIESTER</t>
  </si>
  <si>
    <t>LAMINA:LAMINA GALVANIZADA CALIBRE 30</t>
  </si>
  <si>
    <t>LAMINAS ACRILICAS LAMINAS DE 15 CM  DE ANCHO POR 110 CM DE LARGO POR UN ESPESOR DE 5 A 7 MM TRANSPARENTE</t>
  </si>
  <si>
    <t>LAMPARA CON LUPA MEDIANA DE BRAZO</t>
  </si>
  <si>
    <t>LAPICES/PORTAMINAS LAPICES O PORTAMINAS DE DIFERENTES DIAMETRO DE MINA NINGUNA</t>
  </si>
  <si>
    <t xml:space="preserve">LAPIZ NEGRO </t>
  </si>
  <si>
    <t>LAPIZ ROJO</t>
  </si>
  <si>
    <t xml:space="preserve">LENTE 70-200 F2.8 LENTE TELEOBJETIVO PARA CANON MARK II 5D </t>
  </si>
  <si>
    <t xml:space="preserve">LENTE CANON 50 MM F1.4 LENTE  MACRO  PARA CANON MARK II 5D </t>
  </si>
  <si>
    <t>LENTE NIKKONAF-S NIKKOR 85MM F/1.8G LENTE NORMAL PARA CAMARA NIKKON D7100</t>
  </si>
  <si>
    <t>LIBRO NORMAS COMPENDIO DE NORMAS AATCC ULTIMA VERSION METODOS UND DE ENSAYO AATCC</t>
  </si>
  <si>
    <t>LIMPIADOR:LIMPIADOR PARA SUELAS</t>
  </si>
  <si>
    <t>LUPA  CUENTA HILOS PARA TELAS</t>
  </si>
  <si>
    <t>LYCRA  LYCRA 84% NYLON, 16% ELÁSTANO COLOR AGUAMARINA, AZUL OSCURO,FUCSIA</t>
  </si>
  <si>
    <t>LYCRA  LYCRA COMPOSICIÓN 84% NYLON, 16% ELÁSTANO COLOR NEGRO, AZUL OSCURA</t>
  </si>
  <si>
    <t>LYCRA 
LYCRA 84% NYLON, 16% ELÁSTANO COLOR BLANCO, NEGRO</t>
  </si>
  <si>
    <t>LYCRA 
LYCRA 84% NYLON, 16% ELÁSTANO, COLOR BLANCO Y NEGRO</t>
  </si>
  <si>
    <t>MALLA POLIESTER MALLA POLIESTER PARA FORRO COLOR BLANCO 100% POLIESTER</t>
  </si>
  <si>
    <t>MANTENIMIENTO  EN TECHO Y/O CANALES PARA IMPEDIR DAÑOS DE MAQUINAS Y EQUIPOS POR PROBLEMAS DE FILTRACIONES DE AGUAS LLUVIAS</t>
  </si>
  <si>
    <t>MANTENIMIENTO DE EQUIPOS DE IMPRESION MANTENIMIENTO DE IMPRESORA 3D OBJET 30</t>
  </si>
  <si>
    <t>MANTENIMIENTO DEL SOLAR SCREEN INSTALADO EN LOS AMBIENTES DE FORMACIÓN Y AREAS ADMINISTRATIVAS</t>
  </si>
  <si>
    <t>MANTENIMIENTO PREVENTIVO Y CORRECTIVO CON SUMINISTRO DE REPUESTOS PARA EL PLOTTER Y MESA DIGITALIZADORA</t>
  </si>
  <si>
    <t>MANTENIMIENTO PREVENTIVO Y CORRECTIVO, CON EL SUMINISTRO DE REPUESTOS ORIGINALES, EQUIPOS ESPECIALIZADOS DEL LABORATORIO TEXTIL</t>
  </si>
  <si>
    <t>MANTENIMIENTO PREVENTIVO Y CORRECTIVO, CON EL SUMINISTRO DE REPUESTOS ORIGINALES, PARA LA MAQUINARIA DEL AREA DE CONFECCIONES, CALZADO Y MARROQUINERIA</t>
  </si>
  <si>
    <t xml:space="preserve">MANTENIMIENTO PREVENTIVO Y CORRECTIVO, CON EL SUMINISTRO DE REPUESTOS ORIGINALES, PARA LOS VEHÍCULOS ASIGNADOS AL  CENTRO </t>
  </si>
  <si>
    <t>MÁQUINA AL VAPOR PARA CAUTERIZAR HILOS</t>
  </si>
  <si>
    <t>MÁQUINA CARDADORA PULIDORA CON ASPIRADOR DE PARTÍCULAS  INCORPORADO</t>
  </si>
  <si>
    <t xml:space="preserve">MÁQUINA CLAVADORA DE TACONES CON SISTEMA DE PUNTILLA ESTRIADA Y SISTEMA DE GRAPA </t>
  </si>
  <si>
    <t>MAQUINA CONFORMADORAS DE TALONES,  AL CALOR CALOR, DOS PUESTOS CON MATRICES CALIENTES, CON RESISTENCIA EN LOS CAUCHOS (SILICONAS Y EN LAS HORMAS, MATRIZ CALIENTE PATRON)</t>
  </si>
  <si>
    <t>MAQUINA DE COLUMNA, DOBLE PESPUNTE, 1 AGUJA, CON TRANSPORTE POR RUEDA  ACCIONADO Y POR AGUJA, LARGO MÁX. DE PUNTA 4.5 MMS.,  VELOCIDAD MÁX. 2.000 PPM.  LUBRICACIÓN AUTOMÁTICA Y DOSIFICABLE DEL GARFIO, GUARDA – AGUJA PRECISO Y FÁCIL. CON CORTAHILOS, ALZA-PRENSATELAS Y REMATE AUTOMÁTICOS (SISTEMA MAGNÉTICO QUE NO REQUIERE AIRE COMPRIMIDO).MÁQUINA CON MUEBLE, ESTANTE Y MOTOR ELECTRÓNICO SERVO INTEGRADO.</t>
  </si>
  <si>
    <t>MÁQUINA DE CORTE  LÁSER  DE TAMAÑO A3 (294 Y 420 MM) PARA CORTE  DE MATERIALES LAMINARES.</t>
  </si>
  <si>
    <t>MAQUINA DE COSER SENCILLA</t>
  </si>
  <si>
    <t>MAQUINA DE COSTURA CERRADORA DE CODO DE PEDESTAL DE 3 AGUJAS PARA TRABAJO PESADO.</t>
  </si>
  <si>
    <t>MÁQUINA DE COSTURA DE BRAZO DE BIGORNIA CON GANCHO GRANDE, REMATADOR AUTOMÁTICO, CON SERVOMOTOR AHORRADOR  Y GUÍAS Y FOLDERS INCLUIDOS, BRAZOS INTERCAMBIABLES.</t>
  </si>
  <si>
    <t>MÁQUINA DE COSTURA DE PIE DOBLE PESPUNTE, 1 AGUJA, CON TRANSPORTE POR RUEDA  ACCIONADO Y POR AGUJA, LARGO MÁX. DE PUNTA 4.5 MMS.,  VELOCIDAD MÁX. 2.000 PPM.  LUBRICACIÓN AUTOMÁTICA Y DOSIFICABLE DEL GARFIO, GUARDA – AGUJA PRECISO Y FÁCIL. CON CORTAHILOS, ALZA-PRENSATELAS Y REMATE AUTOMÁTICOS (SISTEMA MAGNÉTICO QUE NO REQUIERE AIRE COMPRIMIDO).MÁQUINA CON MUEBLE, ESTANTE Y MOTOR ELECTRÓNICO SERVO INTEGRADO.</t>
  </si>
  <si>
    <t>MÁQUINA DE COSTURA DE POSTE DE 2 AGUJAS TRIPLE TRANSPORTE  CON GUÍAS Y ACCESORIOS</t>
  </si>
  <si>
    <t>MÁQUINA DE COSTURA DE POSTE TRIPLE TRANSPORTE CON GANCHO GRUESO, REMATADOR AUTOMÁTICO,  CON SERVOMOTOR AHORRADOR Y GUÍAS Y FOLDERS INCLUIDOS</t>
  </si>
  <si>
    <t>MÁQUINA DE COSTURA MARCA  PUNTO DE BRAZO CILÍNDRICO  CON PIES ORNAMENTALES INTERCAMBIABLES)</t>
  </si>
  <si>
    <t>MÁQUINA DE COSTURA PLANA TRIPLE TRANSPORTE CON GANCHO GRUESO, REMATADOR AUTOMÁTICO, CON SERVOMOTOR AHORRADOR  Y GUIAS Y FOLDERS INCLUIDOS</t>
  </si>
  <si>
    <t>MÁQUINA DE COSTURA RIBETEADORA CERRADORA DE TRABAJO PESADO CON GANCHO GRUESO, REMATADOR AUTOMÁTICO, CON SERVOMOTOR AHORRADOR  Y GUÍAS  Y FOLDERS INCLUIDOS</t>
  </si>
  <si>
    <t>MÁQUINA DE COSTURA SOBREHILADORA DE PUNTADA INVISIBLE, 1 HILO, TRANSPORTE POR PLATILLOS (RUEDAS DENTADAS), LUBRICACIÓN AUTOMÁTICA, REGULACIÓN DE LA ALTURA DE LA AGUJA, PARA COSER LA PLANTILLA A ZAPATOS DE TEJIDO Y PIEL HASTA UN GROSOR DE 7 MM, VELOCIDAD MÁX. 2.400 PPM., LARGO MÁX. DE PUNTADA 6.5 MM. EQUIPADA CON DISPOSITIVO FRUNCIDOR (EV) Y RODILLERA ALZA-PRENSATELAS</t>
  </si>
  <si>
    <t>MAQUINA DESBASTADORA DE CUERO CONVENCIONAL (DE CAMPANA)DE CUCHILLA CIRCULAR CON MOTOR DE 1800 RPM.</t>
  </si>
  <si>
    <t>MÁQUINA DIVIDIDORA DE CUERO HORIZONTAL CON PANEL DE CONTROL</t>
  </si>
  <si>
    <t xml:space="preserve">MAQUINA DOBLADORA DE CUERO ELECTRÓNICA </t>
  </si>
  <si>
    <t>MÁQUINA NEUMÁTICA PARA PREMOLDEAR MOCASINES TUBULAR Y CALZADO STROBEL DE 4 PUESTOS</t>
  </si>
  <si>
    <t xml:space="preserve">MÁQUINA PARA CAMBRADO DE CAPELLADAS, NEUMÁTICAS, CON REGULACIÓN DE TEMPERATURA, TIEMPO Y PRESIÓN DE LAS PLACAS SEGÚN EL TIPO DE PIEL TRABAJAR. </t>
  </si>
  <si>
    <t>MÁQUINA PARA PREMOLDEAR PUNTERAS</t>
  </si>
  <si>
    <t xml:space="preserve">MAQUINA ZIGZADORA DOBLE TRANSPORTE, CAMA PLANA, GANCHO GRANDE, 5 MM LARGO DE PUNTADA, ANCHO DE ZIGZAG DE 9 MM Y 2500 RPM. </t>
  </si>
  <si>
    <t>MARCADOR ELECTICO MARCADOR ELECTICO DE 120 VOLTIOS DE 0.2 A 2 AMPERIOS</t>
  </si>
  <si>
    <t>MARCADOR PERMANENTE NEGRO</t>
  </si>
  <si>
    <t>MARCADOR PERMANENTE ROJO</t>
  </si>
  <si>
    <t>MARCADOR PERMANENTE.</t>
  </si>
  <si>
    <t>MARCADORES ACRILICOS</t>
  </si>
  <si>
    <t>MARCADORES BORRABLES.</t>
  </si>
  <si>
    <t>MARCADORES PUNTA DELGADA</t>
  </si>
  <si>
    <t>MARCADORPERMANENTE AZUL</t>
  </si>
  <si>
    <t xml:space="preserve">MARQUILLA TALLAJE TALLA M </t>
  </si>
  <si>
    <t>MARTILLO  NEUMÁTICO PARA ASENTAR CAPELLADAS SOBRE HORMA</t>
  </si>
  <si>
    <t>MEMORIA USB</t>
  </si>
  <si>
    <t>MEMORIAS USB 8 GB</t>
  </si>
  <si>
    <t>MESA DE TRABAJO COLABORATIVO, PARA CUATRO APRENDICES CON CONEXIONES ELÉCTRICAS Y DE DATOS.</t>
  </si>
  <si>
    <t xml:space="preserve">MESAS DE TRABAJO PARA MANIPULACIÓN DE RESINAS Y MATERIALES PLÁSTICOS, CON CAJONES O BODEGAS INTERNAS. </t>
  </si>
  <si>
    <t>METIL METACRILATO METIL METACRILATO</t>
  </si>
  <si>
    <t>MICRO ONDAS CAPCIDAD DE 1 PIE CUBICO</t>
  </si>
  <si>
    <t>MICROFIBRA (85% POLIAMIDA - 15% ELASTANO)</t>
  </si>
  <si>
    <t xml:space="preserve">MICROMETRO  DIGITAL  MICROMETRO DIGITAL CON JUEGO DE EXTENCIONES </t>
  </si>
  <si>
    <t>MICROPUNTA NEGRO Y ROJO</t>
  </si>
  <si>
    <t>MOBILIARIO LABORATORIOS</t>
  </si>
  <si>
    <t>MOBILIARIO PARA ALMACENAMIENTO DE QUÍMICOS  ESTANTERIA DE 4 COMPARTIMIENTOS</t>
  </si>
  <si>
    <t xml:space="preserve">MONITOR INDUSTRIAL </t>
  </si>
  <si>
    <t>MOTOR TOOL  MOTORTOOL DE 240 WATTS 3000 RPM</t>
  </si>
  <si>
    <t>MOUSE</t>
  </si>
  <si>
    <t>MUEBLE DE 90CM DE ANCHOX350CM DE LARGO X90 CM DE ALTO CON CAJONES Y ENTREPAÑOS</t>
  </si>
  <si>
    <t>MUEBLES PARA MÁQUINA RIBETEADORAS  DE DOS SUPERFICIES  PARA CERRAR BOLSOS ESTRUCTURADOS</t>
  </si>
  <si>
    <t>MUEBLES TÉCNICO (MESA) PARA CONECTAR UN PC DE ESCRITORIO PERO CON ESPACIO PARA DOS APRENDICES.  ESTA DEBERÁ CONTEMPLAR CONEXIONES ELÉCTRICAS Y RED DE DATOS.</t>
  </si>
  <si>
    <t>MUEBLES TÉCNICO (MESA) PARA CONECTAR UN PC DE ESCRITORIO PERO CON ESPACIO PARA UN APRENDIZ.  ESTA DEBERÁ CONTEMPLAR CONEXIONES ELÉCTRICAS Y RED DE DATOS</t>
  </si>
  <si>
    <t>MULTIFUNCIONAL TAMAÑO A3 MULTIFUNCIONAL,  IMPRESORA Y ESCANER TAMAÑO A3</t>
  </si>
  <si>
    <t>NEOLITE:MATERIAL PARA SUELA DE CALZADO GRABADO COLORES</t>
  </si>
  <si>
    <t>NORMAS TECNICAS NTC, ASTMD, AATCC, NFPA</t>
  </si>
  <si>
    <t>OCHO REGULADOR OCHO REGULADOR 13 MM</t>
  </si>
  <si>
    <t>ODENA:ODENA NO.2 PARA PLANTILLAS ANTIMOHO</t>
  </si>
  <si>
    <t>OPTOACOPLADORES</t>
  </si>
  <si>
    <t>OSCILOSCOPIO DE ALTA  PRECISION CALIBRADO</t>
  </si>
  <si>
    <t>PAÑO ACRILICO</t>
  </si>
  <si>
    <t>PAPEL BOND 70X100 - 75 GRS</t>
  </si>
  <si>
    <t>PAPEL BOND TAMAÑO CARTA</t>
  </si>
  <si>
    <t>PAPEL BOND TAMAÑO OFICIO</t>
  </si>
  <si>
    <t xml:space="preserve">PAPEL PERGAMINO BASE 120 </t>
  </si>
  <si>
    <t>PAPEL TRAZO</t>
  </si>
  <si>
    <t>PASTA PARA PULIR EN FELPA</t>
  </si>
  <si>
    <t>PASTA PARA SOLDAR</t>
  </si>
  <si>
    <t>PEGASUS M32-3B
 BARRA DE AGUJA PEGASUS DE 3 HILOS
 204623</t>
  </si>
  <si>
    <t>PEGASUS M32-3B
 CUCHILLA INFERIOR
 202295</t>
  </si>
  <si>
    <t xml:space="preserve">PEGASUS M32-3B
 CUCHILLA SUPERIOR
 201121A
</t>
  </si>
  <si>
    <t>PEGASUS M32-3B
 EJE TAPA FRONTAL
 208009</t>
  </si>
  <si>
    <t>PEGASUS M32-3B
 GUARDA AGUJA FRONTAL
 204782</t>
  </si>
  <si>
    <t>PEGASUS M32-3B
 GUARDA AGUJA LOOPER FILETE
 209009</t>
  </si>
  <si>
    <t>PEGASUS M32-3B
 GUARDA AGUJA TRASERO
 204781</t>
  </si>
  <si>
    <t>PEGASUS M32-3B
 GUASA DEL EJE
 200555</t>
  </si>
  <si>
    <t>PEGASUS M32-3B
 GUIAHILO
 204324</t>
  </si>
  <si>
    <t>PEGASUS M32-3B
 LOOPER FILETE DERECHO
 204062</t>
  </si>
  <si>
    <t>PEGASUS M32-3B
 LOOPER FILETE IZQUIERDO
 204072</t>
  </si>
  <si>
    <t xml:space="preserve">PEGASUS M32-3B
 LOOPER PUNTADA SEGURIDAD
 204314A
</t>
  </si>
  <si>
    <t>PEGASUS M32-3B
 ORQUETA PUNTADA DE SEGURIDAD
 204096</t>
  </si>
  <si>
    <t>PEGASUS M32-3B
 RESORTE TAPA FRONTAL
 208010</t>
  </si>
  <si>
    <t xml:space="preserve">PEGASUS M32-3B
 SOPORTE
 204097A
</t>
  </si>
  <si>
    <t xml:space="preserve">PEGASUS M32-3B
 TIRAHILO
 204095A92
</t>
  </si>
  <si>
    <t>PEGASUS M32-3B
 TORNILLO AGUJA
 5292</t>
  </si>
  <si>
    <t xml:space="preserve">PEGASUS M32-3B
 TORNILLO PLANCHUELA
 1732-HC
</t>
  </si>
  <si>
    <t>PEGASUS M32-3B
 TORNILLO
 4009</t>
  </si>
  <si>
    <t>PEGASUS M32-3B
 TORNILLO
 5077</t>
  </si>
  <si>
    <t>PEGASUS M32-3B
 TORNILLO
 5113</t>
  </si>
  <si>
    <t>PEGASUS M32-3B
 TUERCA DE BARRA DE AGUJA  3 HILOS
 3119</t>
  </si>
  <si>
    <t>PEGASUS W562
 GUARDA AGUJA LOOPER
 257553</t>
  </si>
  <si>
    <t>PEGASUS W562
 LOOPER
 257550</t>
  </si>
  <si>
    <t xml:space="preserve">PEGASUS W562
 PIE EN F 6.4
 257321A64
</t>
  </si>
  <si>
    <t>PEGASUS W562
 RECUBRIDOR
 257565</t>
  </si>
  <si>
    <t xml:space="preserve">PEGASUS W562
 TORNILLO AGUJA
 290-944
</t>
  </si>
  <si>
    <t>PEGASUS W562
 TORNILLO PLANCHUELA
 5373</t>
  </si>
  <si>
    <t>PEGASUS W562-FTI 40
 BASE EN L SOPORTE DE FOLDER
 201914</t>
  </si>
  <si>
    <t>PEGASUS W562-FTI 40
 BOTON LARGO PUNTADA
 2525260</t>
  </si>
  <si>
    <t>PEGASUS W562-FTI 40
 CUCHILLA INFERIOR
 204161</t>
  </si>
  <si>
    <t>PEGASUS W562-FTI 40
 CUCHILLA SUPERIOR
 306394</t>
  </si>
  <si>
    <t>PEGASUS W562-FTI 40
 GUARDA AGUJA LOOPER
 257533</t>
  </si>
  <si>
    <t>PEGASUS W562-FTI 40
 GUIAHILO EN BASTON
 253511</t>
  </si>
  <si>
    <t>PEGASUS W562-FTI 40
 MUELLE BASE EN L
 206460</t>
  </si>
  <si>
    <t>PEGASUS W562-FTI 40
 TANQUE SILICONA INFERIOR
 255015</t>
  </si>
  <si>
    <t>PEGASUS W562-FTI 40
 TAPA DEL TANQUE DE SILICONA
 255016</t>
  </si>
  <si>
    <t>PEGASUS W562-FTI 40
 TORNILLO DE BASE EN L
 7028</t>
  </si>
  <si>
    <t>PEGASUS W562-FTI 40
 TORNILLO PLANCHUELA
 5373</t>
  </si>
  <si>
    <t>PEGASUS W562-FTI 40ARANDELA BOTON LARGO DE PUNTADA 2063660</t>
  </si>
  <si>
    <t>PEGASUS W562-FTI 40RESORTE BOTON LARGO DE PUNTADA
2401220</t>
  </si>
  <si>
    <t>PEGASUS W562SOPORTE GUARDA AGUJA POSTERIOR 251519-92</t>
  </si>
  <si>
    <t>PERAS PLASTICAS PARA SOPLAR</t>
  </si>
  <si>
    <t>PERCHADO MONACO PERCHADO MÓNACO  AZUL OSCURO 65%POLIESTER Y 30 % ALGODÓN</t>
  </si>
  <si>
    <t>PERCHADO VIOTO PERCHADO VIOTO AZUL OSCURO, AGUAMARINA 65%POLIESTER Y 35% ALGODÓN</t>
  </si>
  <si>
    <t>PERCHADO VIOTO PERCHADO VIOTO AZUL OSCURO, NEGRO 65% POLIESTER Y 35% ALGODÓN</t>
  </si>
  <si>
    <t>PERFORADORAS  DE DOS HUECOS PERFORADORAS PARA PAPEL DE DOS HUECOS NINGUNA EN ESPECIAL</t>
  </si>
  <si>
    <t xml:space="preserve">PFAFF 1183
 ALMOHADA RODILLERA
 150668 (4"X2")
</t>
  </si>
  <si>
    <t xml:space="preserve">PFAFF 1183
 CAJABOBINA
 91-262377-91
</t>
  </si>
  <si>
    <t xml:space="preserve">PFAFF 1183
 CARRETELES
 91-262437-05
</t>
  </si>
  <si>
    <t xml:space="preserve">PFAFF 1183
 GANCHOS
 91-262376-91
</t>
  </si>
  <si>
    <t xml:space="preserve">PFAFF 1183
 GUIAHILO SUP. DERECHO
 91-009035-25
</t>
  </si>
  <si>
    <t xml:space="preserve">PFAFF 1183
 TORN. GUIAHILO INF. DER.
 11-173168-25
</t>
  </si>
  <si>
    <t xml:space="preserve">PFAFF 1183
 TORNILLO MEDIALUNA
 99-137190-05
</t>
  </si>
  <si>
    <t xml:space="preserve">PFAFF 1183
 TORNILLO MUELLE GANCHO
 99-137189-05
</t>
  </si>
  <si>
    <t>PFAFF 144-4BL
 CAJABOBINA
 18348</t>
  </si>
  <si>
    <t>PFAFF 144-4BL
 GANCHO
 140538</t>
  </si>
  <si>
    <t xml:space="preserve">PFAFF 144-4BL
 PIE RODANTE
 91-051159-93
</t>
  </si>
  <si>
    <t xml:space="preserve">PFAFF 144-4BL
 TORNILLO AGUJA
 11-174086-15
</t>
  </si>
  <si>
    <t xml:space="preserve">PFAFF 144-4BL
 TORNILLO MEDIALUNA
 91-000529-15
</t>
  </si>
  <si>
    <t>PFAFF 463 TORNILLO SUJETADOR DE RETENEDOR DE 11-108222-15</t>
  </si>
  <si>
    <t xml:space="preserve">PFAFF 463
 ARANDELA TOPE DEL DEVANADOR
 91-098827-15
</t>
  </si>
  <si>
    <t xml:space="preserve">PFAFF 463
 BARRA DE AGUJA
 91-069794-91
</t>
  </si>
  <si>
    <t>PFAFF 463
 CAJABOBINA
 9076</t>
  </si>
  <si>
    <t>PFAFF 463
 CARRETELES
 9033</t>
  </si>
  <si>
    <t xml:space="preserve">PFAFF 463
 DIENTE CUERO RECTA
 91-047260-04
</t>
  </si>
  <si>
    <t>PFAFF 463
 DIENTE LIVIANO
 26208</t>
  </si>
  <si>
    <t>PFAFF 463
 DIENTE
 26095</t>
  </si>
  <si>
    <t xml:space="preserve">PFAFF 463
 DISCO TOPE DEL DEVANADOR
 91-069465-25
</t>
  </si>
  <si>
    <t xml:space="preserve">PFAFF 463
 EJE DEL DEVANADOR
 91-069456-05
</t>
  </si>
  <si>
    <t>PFAFF 463
 GANCHOS
 171820</t>
  </si>
  <si>
    <t xml:space="preserve">PFAFF 463
 GUIAHILO SUP. DERECHO
 91-009035-25
</t>
  </si>
  <si>
    <t xml:space="preserve">PFAFF 463
 PASADOR DEL CUBRE CORREA
 91-069172-15
</t>
  </si>
  <si>
    <t xml:space="preserve">PFAFF 463
 PIE RODANTE
 91-051155-93
</t>
  </si>
  <si>
    <t>PFAFF 463
 PLANCHUELA  3 CARRILES
 26096</t>
  </si>
  <si>
    <t xml:space="preserve">PFAFF 463
 PLANCHUELA CUERO RECTA
 91-048673-04
</t>
  </si>
  <si>
    <t>PFAFF 463
 PLANCHUELA LIVIANA
 26209</t>
  </si>
  <si>
    <t>PFAFF 463
 PRENSATELA LIVIANO
 24983</t>
  </si>
  <si>
    <t xml:space="preserve">PFAFF 463
 RESORTE DEL DEVANADOR
 91-069457-05
</t>
  </si>
  <si>
    <t xml:space="preserve">PFAFF 463
 RESORTE TIRAHILO
 91-006814-05
</t>
  </si>
  <si>
    <t xml:space="preserve">PFAFF 463
 RODILLERA PFAFF  COMPLETA
 91-171412-91
</t>
  </si>
  <si>
    <t xml:space="preserve">PFAFF 463
 SOPORTE DE AGUJA PFAFF 463
 91-063111-92
</t>
  </si>
  <si>
    <t xml:space="preserve">PFAFF 463
 TORNILLO AGUJA PFAFF 563
 91-701179-15
</t>
  </si>
  <si>
    <t xml:space="preserve">PFAFF 463
 TORNILLO CUBRE CORREA CORTO
 11-130224-15
</t>
  </si>
  <si>
    <t xml:space="preserve">PFAFF 463
 TORNILLO DEL CUBRE CORREA LARGO
 11-130257-15
</t>
  </si>
  <si>
    <t xml:space="preserve">PFAFF 463
 TORNILLO DIENTES
 91-000407-15
</t>
  </si>
  <si>
    <t xml:space="preserve">PFAFF 463
 TORNILLO MEDIALUNA
 91-000678-15
</t>
  </si>
  <si>
    <t xml:space="preserve">PFAFF 463
 TORNILLO PLANCHUELA
 91-000422-25
</t>
  </si>
  <si>
    <t xml:space="preserve">PFAFF 463
 TORNILLO PRENSATELA
 91-000073-25
</t>
  </si>
  <si>
    <t xml:space="preserve">PFAFF 463
 TORNILLO TOPE DEL DEVANADOR
 11-178166-15
</t>
  </si>
  <si>
    <t>PFAFF 471-755/01-BL
 CARRETELES
 10079</t>
  </si>
  <si>
    <t xml:space="preserve">PFAFF 471-755/01-BL
 CARRETELES
 91-018339-05
</t>
  </si>
  <si>
    <t xml:space="preserve">PFAFF 471-755/01-BL
 DIENTE
 91-045599-04
</t>
  </si>
  <si>
    <t xml:space="preserve">PFAFF 471-755/01-BL
 DIENTE
 91-119136-05
</t>
  </si>
  <si>
    <t>PFAFF 471-755/01-BL
 GANCHOS COMPLETO
 18340</t>
  </si>
  <si>
    <t>PFAFF 471-755/01-BL
 GANCHOS
 119386</t>
  </si>
  <si>
    <t xml:space="preserve">PFAFF 471-755/01-BL
 PIÑON GANCHO
 91-179194
</t>
  </si>
  <si>
    <t xml:space="preserve">PFAFF 471-755/01-BL
 PLANCHUELA
 91-150526-04
</t>
  </si>
  <si>
    <t xml:space="preserve">PFAFF 471-755/01-BL
 RESORTE TIRAHILO
 91-010023-05
</t>
  </si>
  <si>
    <t xml:space="preserve">PFAFF 471-755/01-BL
 RESORTES TIRAHILOS
 91-010023-05
</t>
  </si>
  <si>
    <t xml:space="preserve">PFAFF 471-755/01-BL
 TAPA CUBRE GANCHO
 91-179194
</t>
  </si>
  <si>
    <t xml:space="preserve">PFAFF 471-755/01-BL
 TORNILLO AGUJA
 11-174086-15
</t>
  </si>
  <si>
    <t xml:space="preserve">PFAFF 471-755/01-BL
 TORNILLO AGUJA
 11-330082-15
</t>
  </si>
  <si>
    <t xml:space="preserve">PFAFF 471-755/01-BL
 TORNILLO MEDIALUNA
 91-000529-15
</t>
  </si>
  <si>
    <t xml:space="preserve">PFAFF 471-755/01-BL
 TORNILO PLANCHUELA
 91-000277-25
</t>
  </si>
  <si>
    <t>PFAFF 491-755-13/900
 CAJABOBINA
 10159</t>
  </si>
  <si>
    <t>PFAFF 491-755-13/900
 CARRETELES
 10079</t>
  </si>
  <si>
    <t>PFAFF 491-755-13/900
 GANCHO
 119386</t>
  </si>
  <si>
    <t xml:space="preserve">PFAFF 491-755-13/900
 TORNILLO MEDIALUNA
 91-000529-15
</t>
  </si>
  <si>
    <t xml:space="preserve">PFAFF 545-H3
 CARRETELES
 91-018339-05
</t>
  </si>
  <si>
    <t>PFAFF 545-H3
 GANCHOS
 18340</t>
  </si>
  <si>
    <t>PFAFF 545-H3
 PIE EXTERNO
 40475,6</t>
  </si>
  <si>
    <t>PFAFF 545-H3
 PIE INTERNO
 40474,6</t>
  </si>
  <si>
    <t xml:space="preserve">PFAFF 545-H3
 RESORTE TIRAHILO
 91-010937-05
</t>
  </si>
  <si>
    <t xml:space="preserve">PFAFF 545-H3
 TORNILLO AGUJA
 91-174086-15
</t>
  </si>
  <si>
    <t xml:space="preserve">PFAFF 545-H3
 TORNILLO DIENTES
 91-000407-15
</t>
  </si>
  <si>
    <t xml:space="preserve">PFAFF 545-H3
 TORNILLO MEDIALUNA
 91-000529-15
</t>
  </si>
  <si>
    <t xml:space="preserve">PFAFF 545-H3
 TORNILLO PIE EXTERNO
 91-000034-15
</t>
  </si>
  <si>
    <t xml:space="preserve">PFAFF 545-H3
 TORNILLO PIE INTERNO
 91-000085-25
</t>
  </si>
  <si>
    <t xml:space="preserve">PFAFF 545-H3
 TORNILLO PLANCHUELA
 91-000422-25
</t>
  </si>
  <si>
    <t>PICTOGRAMAS DE SEGURIDAD GUANTES, BLUSAS, GAFAS, TAPABOCAS, FUEGO, EXTINTORES, SALIDAS DE EMERGENCIA, NO FUMAR ECT</t>
  </si>
  <si>
    <t>PIE COMPENSADO 1/16 DERECHO</t>
  </si>
  <si>
    <t>PIE COMPENSADO 1/4 DERECHO</t>
  </si>
  <si>
    <t>PIE COMPENSANDO 1/16 PIE COMPENSADO 1/16 DERECHO</t>
  </si>
  <si>
    <t>PIE COMPENSANDO 1/4 PIE COMPENSADO 1/4 DERECHO</t>
  </si>
  <si>
    <t>PIE CREMALLERA DERECHA PIE CREMALLERA DERECHO</t>
  </si>
  <si>
    <t>PIE CREMALLERA UNIVERSAL</t>
  </si>
  <si>
    <t>PIE CREMALLERA UNIVERSAL PIE CREMALLERA UNIVERSAL</t>
  </si>
  <si>
    <t>PIE DE EMBONE PIE DE EMBONE</t>
  </si>
  <si>
    <t>PIEDRA DE ESMERIL BLANCA</t>
  </si>
  <si>
    <t>PIEDRA DE ESMERIL FINA</t>
  </si>
  <si>
    <t>PIGMENTO EN GEL PIGMENTO EN GEL</t>
  </si>
  <si>
    <t>PIGMENTOS REACTIVOS, DIRECTOS, ACIDOS, DISPERSOS</t>
  </si>
  <si>
    <t>PINCELES DIFERENTES GROSORE, TAMAÑOS PELO MARTHA</t>
  </si>
  <si>
    <t>PINZAS</t>
  </si>
  <si>
    <t>PINZAS DE ENHEBRADO PINZAS</t>
  </si>
  <si>
    <t>PINZAS PARA ENHEBRADO</t>
  </si>
  <si>
    <t>PISTOLA GRAPADORA NEUMÁTICA PARA FIJAR PLANTILLA A LA HORMA</t>
  </si>
  <si>
    <t>PLANCHA A VAPOR</t>
  </si>
  <si>
    <t>PLANTILLA :PREFABRICADA PARA CALZADO DE HOMBRE SERÍE DE 37 AL 43</t>
  </si>
  <si>
    <t>PLOTTER EPSON STYLUS PRO 9700 42" PLOTTER DE PLIEGO PARA APOYO A FORMACIÓN</t>
  </si>
  <si>
    <t>POLIAMIDA POLIAMIDA  18% SPANDEX+82% DE NYLON DE NYLON COLORES VARIOS</t>
  </si>
  <si>
    <t>PORTAMINAS 0,7</t>
  </si>
  <si>
    <t>PRENSA NEUMÁTICA (BOLSA) PARA PEGAR SUELAS DE CAJA DE 2 PUESTOS</t>
  </si>
  <si>
    <t>PRETINAS</t>
  </si>
  <si>
    <t>PULIDORAS</t>
  </si>
  <si>
    <t>REACTIVOS ACIDOS, BASE, SALES ALCOHOLES</t>
  </si>
  <si>
    <t xml:space="preserve">RECIPIENTES METALICOS OLLAS DE 20 LITRO Y 10 LITROS, </t>
  </si>
  <si>
    <t>RECOGEDORES</t>
  </si>
  <si>
    <t>REFRIGERIOS Y ALMUERZOS CONTRATAR EL SUMINISTRO DE REFRIGERIOS Y ALMUERZOS  PARA LAS DIFERENTES ACTIVIDADES DESARROLLADAS CON LOS APRENDICES DEL CENTRO DE MANUFACTURA EN TEXTILES Y CUERO DE LA REGIONAL D.C.</t>
  </si>
  <si>
    <t>REGLAS DE 100 CMS EN ACRÍLICO</t>
  </si>
  <si>
    <t>REGLASPLASTICAS REGLAS PLASTICAS, DE 50 CM Y DE 30 CM  CUATRO DE CADA UNO NINGUNA</t>
  </si>
  <si>
    <t>RELE A 12 VOLTIOS.</t>
  </si>
  <si>
    <t>RELE A 6 VOLTIOS DC.</t>
  </si>
  <si>
    <t>RELE A 9 VOLTIOS</t>
  </si>
  <si>
    <t>REMACHADOR MANUAL:PARA OJALETE DE ¼ DE PULGADA</t>
  </si>
  <si>
    <t xml:space="preserve">REMACHE REMACHES METÀLICOS MACHO HEMBRA DE 12,5 MM COLOR COBRIZO </t>
  </si>
  <si>
    <t xml:space="preserve">RESINA EPOXICA RESINA EPOXICA </t>
  </si>
  <si>
    <t>RESINA ISOFTÁLICA (POLIÉSTER) RESINA POLIESTER PREACELERADA</t>
  </si>
  <si>
    <t>RESINA PARA IMPRESORA 3D OBJET 30 KIT POR 2 KILOS DE MATERIAL SOPORTE FULL CURE 705</t>
  </si>
  <si>
    <t>RESINA PARA IMPRESORA 3D OBJET 30 KIT POR 2 KILOS DE MATERIAL VERO BLACK FULL CURE 870</t>
  </si>
  <si>
    <t>RESINA PARA IMPRESORA 3D OBJET 30 KIT POR 2 KILOS DE MATERIAL VERO BLUE FULL CURE 840</t>
  </si>
  <si>
    <t>RESINA PARA IMPRESORA 3D OBJET 30 KIT POR 2 KILOS DE MATERIAL VERO GRAY FULL CURE 850</t>
  </si>
  <si>
    <t>RESINA PARA IMPRESORA 3D OBJET 30 KIT POR 2 KILOS DE MATERIAL VERO WHITE FULL CURE 830</t>
  </si>
  <si>
    <t>RESINAS ACRILICAS SILICONADAS, GUTA</t>
  </si>
  <si>
    <t>RESISTENCIAS QUIMICAS ELECTRONICAS  DE 1/4WATTS DIFERENTE OHMIAJE</t>
  </si>
  <si>
    <t>RIB EN ALGODÓN RIB EN ALGODÓN  ALGODÓN 94%/ LYCRA 6% COLORES VARIOS</t>
  </si>
  <si>
    <t>RIBETE DE 15MM PARA SISAS BRA Y PIERNAS PANTY</t>
  </si>
  <si>
    <t>RUTEADORA CNC DE CUATRO EJES CON RECORRIDO EN X (30/ “) Y (24/ “) Y Z (10/ “), CON SISTEMA DE SERVO MOTOR CERRADO.</t>
  </si>
  <si>
    <t>SACA GANCHOS SACA GANCHOS PAPELERIA NINGUNA EN ESPECIAL</t>
  </si>
  <si>
    <t xml:space="preserve">SACABOCADOS :PERFORADORES PARA CUERO DIAMETROS
 NO. 00; 0; 1; 2; 2.5; 3; 4; 5 </t>
  </si>
  <si>
    <t>SALIDAS PEDAGOGICAS - CONVIVENCIAS-  CONTRATAR EL APOYO LOGÍSTICO PARA LLEVAR A CABO SALIDA PEDAGOGICAS O CONVIVENCIAS DE APRENDICES DEL CENTRO DE MANUFACTURA EN TEXTILES Y CUERO DE LA REGIONAL DISTRITO CAPITAL DEL SENA</t>
  </si>
  <si>
    <t>SESGO 2 CM ANCHO GRIS PANTONE 17-4405 MONUMENT TC CMYK 56 | 40 | 40 | 7
RGB 131 | 135 | 137</t>
  </si>
  <si>
    <t>SESGO CUBRE VARILLA SESGO CUBRE VARILLA AFELPADO COLOR BLANCO, BEIGE</t>
  </si>
  <si>
    <t>SESGO EN HILO</t>
  </si>
  <si>
    <t>SESGO LICRADO SESGO LICRADO DE  1.6 CM</t>
  </si>
  <si>
    <t>SESGO LICRADO SESGO LICRADO DE  1.6 CM COLOR BLANCO Y NEGRO</t>
  </si>
  <si>
    <t>SESGO PARA VARILLA</t>
  </si>
  <si>
    <t>SET SPEAKERS 50 RMS PARLANTES PARA APOYO FORMACIÓN</t>
  </si>
  <si>
    <t>SHARPIES MARCADORES SHARPIE TINTA INDELEBLE DIFERENTES COLORES NINGUNA ESPECIAL</t>
  </si>
  <si>
    <t>SIDON</t>
  </si>
  <si>
    <t>SIERRA CALADORA SIERRA CALADORA DE 400 WATTS</t>
  </si>
  <si>
    <t>SILICA GEL  DIOSIDO DE SILICIO HECHO A PARTIR DE SILICATO SODICO, APARIENCIA TRANSPARENTE, INOLORA</t>
  </si>
  <si>
    <t>SILLA ERGONÓMICA PERATIVA CON MECANISMO REGULADOR DE ALTURA, Y ELABORADA EN PLÁSTICO RESISTENTE A ALTOS IMPACTOS.</t>
  </si>
  <si>
    <t>SLYDER :DE SEGURIDAD NO.5 COLORES SURTIDOS</t>
  </si>
  <si>
    <t>SOBRE DE MANILA TAMAÑO 35X25 CMS</t>
  </si>
  <si>
    <t>SOFTWARE GENÉRICO PARA DISEÑO Y MODELAJE DE CALZADO Y MARROQUINERÍA EN DOS Y TRES DIMENSIONES (RHINOCEROS 5.0 CON RHINOSHOE 1.1 - ESCALADO CALZADO, RHINOCAM 2.0 - MECANIZADO DE MOLDES Y RHINOPHOTO 3.0 - DIGITALIZACIÓN 3D</t>
  </si>
  <si>
    <t>SOFTWARE LABORATORIO ENSAYOS  SOFWARE PARA LABORATORIOS DE ENSAYO BAJO LA NORMA NTC-ISO-IEC 17025:2005 NINGUNA EN ESPECIAL</t>
  </si>
  <si>
    <t>SOLDADURA DE ESTAÑO 60/40</t>
  </si>
  <si>
    <t xml:space="preserve">SOPORTE PARA TELEVISOR </t>
  </si>
  <si>
    <t>SUELAS:MATERIAL TR PARA BALETA DE DAMA REFERENCIA 28843 SERIE 34 A 39
(20 PARES POR TALLA)</t>
  </si>
  <si>
    <t>SUELAS:MATERIAL TR PARA CALZADO INFORMAL DE HOMBRE CON CAJA REFERENCIA 29895 SERIE DE TALLA 37 A 43 (20 PARES POR TALLA)</t>
  </si>
  <si>
    <t>SUELAS:MATERIAL TR PARA CALZADO INFORMAL DE HOMBRE REFERENCIA 29563
SERIE DE TALLA 37 A 43 (20 PARES POR TALLA)</t>
  </si>
  <si>
    <t xml:space="preserve">SUMINISTRO COMBUSTIBLE (GASOLINA Y ACPM) POR EL SISTEMA DE VALERAS, PARA LOS VEHÍCULOS ASIGNADOS AL  CENTRO </t>
  </si>
  <si>
    <t>SUMINISTRO DE GAS ARGON</t>
  </si>
  <si>
    <t>SUMINISTRO DE GASES ESPECIALES</t>
  </si>
  <si>
    <t xml:space="preserve">SUN STAR KM-380BL-B:
 CAJABOBINA
 B1837-201-0A0
</t>
  </si>
  <si>
    <t xml:space="preserve">SUN STAR KM-380BL-B:
 CARRETELES (239729)
 07-008A-146L
</t>
  </si>
  <si>
    <t xml:space="preserve">SUN STAR KM-380BL-B:
 CARRETELES
 CHK-HB001000
</t>
  </si>
  <si>
    <t xml:space="preserve">SUN STAR KM-380BL-B:
 DIENTE
 06-044A-38BL
</t>
  </si>
  <si>
    <t xml:space="preserve">SUN STAR KM-380BL-B:
 DIENTE
 CGA-GB002300
</t>
  </si>
  <si>
    <t xml:space="preserve">SUN STAR KM-380BL-B:
 EJE TUERCA TAPA FOLDER
 20-002A-380B
</t>
  </si>
  <si>
    <t xml:space="preserve">SUN STAR KM-380BL-B:
 GANCHO (4292)
 07-007A-146L
</t>
  </si>
  <si>
    <t xml:space="preserve">SUN STAR KM-380BL-B:
 GUIA DE LA CINTA
 20-005G-38LB
</t>
  </si>
  <si>
    <t xml:space="preserve">SUN STAR KM-380BL-B:
 PIE EXTERNO
 05-008A-38BL
</t>
  </si>
  <si>
    <t xml:space="preserve">SUN STAR KM-380BL-B:
 PIE EXTERNO
 CGA-GC002900
</t>
  </si>
  <si>
    <t xml:space="preserve">SUN STAR KM-380BL-B:
 PIE INTERNO
 15-121A-38BL
</t>
  </si>
  <si>
    <t xml:space="preserve">SUN STAR KM-380BL-B:
 PIE INTERNO
 CGA-GC005900
</t>
  </si>
  <si>
    <t xml:space="preserve">SUN STAR KM-380BL-B:
 PLANCHUELA
 01-039A-38BL
</t>
  </si>
  <si>
    <t xml:space="preserve">SUN STAR KM-380BL-B:
 PLANCHUELA
 CGA-GA004900
</t>
  </si>
  <si>
    <t xml:space="preserve">SUN STAR KM-380BL-B:
 RESORTE TAPA FOLDER
 06-057G-38LB
</t>
  </si>
  <si>
    <t xml:space="preserve">SUN STAR KM-380BL-B:
 TAPA SUPERIOR FOLDER
 01-041A-38LB
</t>
  </si>
  <si>
    <t xml:space="preserve">SUN STAR KM-380BL-B:
 TORNILLO AGUJA *
 SC-0160-4125
</t>
  </si>
  <si>
    <t xml:space="preserve">SUN STAR KM-380BL-B:
 TORNILLO AGUJA
 DSC-BJ004300
</t>
  </si>
  <si>
    <t xml:space="preserve">SUN STAR KM-380BL-B:
 TORNILLO DEL RESORTE *
 SC-0198-4122
</t>
  </si>
  <si>
    <t xml:space="preserve">SUN STAR KM-380BL-B:
 TORNILLO DIENTE *
 SC-0138-4118
</t>
  </si>
  <si>
    <t xml:space="preserve">SUN STAR KM-380BL-B:
 TORNILLO DIENTE
 DSC-BF015500
</t>
  </si>
  <si>
    <t xml:space="preserve">SUN STAR KM-380BL-B:
 TORNILLO PIE EXTERNO *
 SC-0315-4122
</t>
  </si>
  <si>
    <t xml:space="preserve">SUN STAR KM-380BL-B:
 TORNILLO PIE EXTERNO
 DSC-BF003800
</t>
  </si>
  <si>
    <t xml:space="preserve">SUN STAR KM-380BL-B:
 TORNILLO PIE INTERNO *
 SC-0128-4118
</t>
  </si>
  <si>
    <t xml:space="preserve">SUN STAR KM-380BL-B:
 TORNILLO PIE INTERNO
 DSC-BA001000
</t>
  </si>
  <si>
    <t xml:space="preserve">SUN STAR KM-380BL-B:
 TORNILLO PLANCHUELA *
 SC-0501-4120
</t>
  </si>
  <si>
    <t xml:space="preserve">SUN STAR KM-380BL-B:
 TORNILLO PLANCHUELA
 DSC-BB001800
</t>
  </si>
  <si>
    <t xml:space="preserve">SUN STAR KM-380BL-B:
 TORNILLO TAPA *
 SC-0176-4118
</t>
  </si>
  <si>
    <t xml:space="preserve">SUN STAR KM-380BL-B:
 TUERCA TAPA FOLDER
 20-002C-380B
</t>
  </si>
  <si>
    <t>SUN STAR KM-380BL-B:GANCHO (HSH-12-15MMB(5)TR4)  // HSH12-15(5)TRI)CHK-HA002400</t>
  </si>
  <si>
    <t>SUN STAR KM-380BL-B:GUASA DE PRESION DEL RESORTE  06-027W-3800</t>
  </si>
  <si>
    <t xml:space="preserve">SUN STAR KM-591BL
 CAJABOBINA
 GP-000122-00
</t>
  </si>
  <si>
    <t xml:space="preserve">SUN STAR KM-591BL
 CARRETELES
 GP-000126-00
</t>
  </si>
  <si>
    <t xml:space="preserve">SUN STAR KM-591BL
 DIENTE
 GP-000023-00
</t>
  </si>
  <si>
    <t xml:space="preserve">SUN STAR KM-591BL
 GANCHO
 GP-000120-00
</t>
  </si>
  <si>
    <t xml:space="preserve">SUN STAR KM-591BL
 PIE EXTERNO
 05-007A-5607
</t>
  </si>
  <si>
    <t xml:space="preserve">SUN STAR KM-591BL
 PIE INTERNO
 15-021A-5607
</t>
  </si>
  <si>
    <t xml:space="preserve">SUN STAR KM-591BL
 PLANCHUELA
 GP-000092-00
</t>
  </si>
  <si>
    <t xml:space="preserve">SUN STAR KM-591BL
 TORNILLO AGUJA
 SC-0125-4124
</t>
  </si>
  <si>
    <t xml:space="preserve">SUN STAR KM-591BL
 TORNILLO DIENTE
 SC-0130-1230
</t>
  </si>
  <si>
    <t xml:space="preserve">SUN STAR KM-591BL
 TORNILLO PIE EXTERNO
 SC-0135-2302
</t>
  </si>
  <si>
    <t xml:space="preserve">SUN STAR KM-591BL
 TORNILLO PIE INTERNO
 SC-0128-7400
</t>
  </si>
  <si>
    <t xml:space="preserve">SUN STAR KM-591BL
 TORNILLO PLANCHUELA
 SC-000568-00
</t>
  </si>
  <si>
    <t xml:space="preserve">SUNSTAR KM-76:
 BARRIL
 01-093A-7600
</t>
  </si>
  <si>
    <t xml:space="preserve">SUNSTAR KM-76:
 CAMPANA
 01-030A-7600
</t>
  </si>
  <si>
    <t xml:space="preserve">SUNSTAR KM-76:
 CORONA
 01-140A-7600
</t>
  </si>
  <si>
    <t xml:space="preserve">SUNSTAR KM-76:
 CORREA DE AFILADOR
 01-074A-7600
</t>
  </si>
  <si>
    <t xml:space="preserve">SUNSTAR KM-76:
 CORREA VOLANTE
 01-153A-7600
</t>
  </si>
  <si>
    <t xml:space="preserve">SUNSTAR KM-76:
 PIEDRA DE AFILAR
 01-163A-7600
</t>
  </si>
  <si>
    <t xml:space="preserve">SUNSTAR KM-76:
 PIÑON SIN FIN
 01-139A-7600
</t>
  </si>
  <si>
    <t>TABLERO ACRILICO BORRABLE TABLERO EN ACRILICO DE 120 X100 CM</t>
  </si>
  <si>
    <t>TABLERO TOUCH DIGITAL</t>
  </si>
  <si>
    <t xml:space="preserve">TABLETA 
</t>
  </si>
  <si>
    <t>TACHUELA:TACHUELA PARA CALZADO NO.2</t>
  </si>
  <si>
    <t>TACONES:TACÓN ALTURA 4½ PINTADO COLOR NEGRO PARA CALZADO DE DAMA SEGÚN MUESTRA</t>
  </si>
  <si>
    <t>TACONES:TACÓN ALTURA 5½ PINTADO COLOR NEGRO PARA CALZADSO DE DAMA SEGÚN MUESTRA</t>
  </si>
  <si>
    <t>TACONES:TACÓN ALTURA 7½ PINTADO COLOR NEGRO PARA CALZADO DE DAMA SEGÚN MUESTRA</t>
  </si>
  <si>
    <t>TALADRO  PERCUTOR TALADRO PERCUTOR DE 1/2" 350 WATTS Y 3000 RPM</t>
  </si>
  <si>
    <t>TALLA TALLAS TEJIDAS 6,8,10,12,14,16</t>
  </si>
  <si>
    <t>TALLA TALLAS TEJIDAS S M L XL</t>
  </si>
  <si>
    <t>TAMIZ DE 15 PULGADAS DE DIAMETRO, TAMAÑO DE LA MALLA 2 MICRAS</t>
  </si>
  <si>
    <t>TANQUES (GARRAFAS PLASTICAS) GARRAFAS EN PLASTICO RESISTENTE DE  DE 25 GALONES/UNO</t>
  </si>
  <si>
    <t>TAPA BOCA  DESECHABLES</t>
  </si>
  <si>
    <t>TECLADO</t>
  </si>
  <si>
    <t>TEJIDO PLANO ESTAMPADO Y UNICOLOR</t>
  </si>
  <si>
    <t>TELA ANTIFLUIDO ANTI FLUIDO 100% POLIÉSTER X 1,50 MTS DE ANCHO   COLORES VARIOS</t>
  </si>
  <si>
    <t>TELA DACRÓN DACRON HILO 65 % POLIÉSTER 35 % ALGODON COLORES VARIOS</t>
  </si>
  <si>
    <t>TELA DACRON HILO ESTAMPADA</t>
  </si>
  <si>
    <t>TELA DACRON TEJIDO PLANO - POLYESTER 100%</t>
  </si>
  <si>
    <t>TELA DE LINO ALGODÓN BLANCA 50% LINO 50% ALGODÓN POR 1.45 DE ANCHO, PESO 180 GRS - BLANCO</t>
  </si>
  <si>
    <t>TELA DRIL</t>
  </si>
  <si>
    <t>TELA DRIL DRIL 100% ALGODÓN X 1.50 DE ANCHO COLOR BLANCO TEJIDO DE SARGA</t>
  </si>
  <si>
    <t>TELA DRIL DRIL 65% ALGODÓN 35% POLIESTER X 1.50 DE ANCHO COLOR BLANCO</t>
  </si>
  <si>
    <t>TELA DRIL DRIL VULCANO 65% ALGODÓN  35% POLIESTER X 1.50 DE ANCHO COLOR AZUL OSCURO</t>
  </si>
  <si>
    <t>TELA DRIL DRIL VULCANO100% ALGODÓN  X 1.50 DE ANCHO COLOR VARIOS TEJIDO DE SARGA</t>
  </si>
  <si>
    <t>TELA FORRO FORRO 100 % POLIÉSTER COLOR NEGRO</t>
  </si>
  <si>
    <t>TELA JEAN DE 10 ONZAS</t>
  </si>
  <si>
    <t>TELA JEAN JEAN 10 ONZAS 80% ALGODÓN 20% POLIESTER</t>
  </si>
  <si>
    <t>TELA JEAN JEAN 12 ONZAS 80% ALGODÓN 20% POLIESTER</t>
  </si>
  <si>
    <t>TELA JEAN JEAN 8 ONZAS 80% ALGODÓN 20% POLIESTER</t>
  </si>
  <si>
    <t>TELA LINO</t>
  </si>
  <si>
    <t>TELA MALLA MALLA  COLOR AZUL OSCURO Y NEGRO 100% POLIESTER</t>
  </si>
  <si>
    <t>TELA PAÑO MEZCLILLA (POLILANA) ANTIFLUIDO POLIESTER /ALGODÓN GRIS PANTONE 17-4405 MONUMENT TC CMYK 56 | 40 | 40 | 7
RGB 131 | 135 | 137</t>
  </si>
  <si>
    <t>TELA POPELINA COLOR BLANCO</t>
  </si>
  <si>
    <t>TELA POPELINA ESTAMPADA</t>
  </si>
  <si>
    <t xml:space="preserve">TELA SATIN  RIGIDA NEGRA </t>
  </si>
  <si>
    <t>TELA TEJIDO DE PUNTO JERSEY DOBLE PUNTO 80% ALGODÓN 20% POLIÉSTER COLORT BLANCO</t>
  </si>
  <si>
    <t>TELA TEJIDO DE PUNTO RIB ALGODÓN 94% ALGODÓN 6% LYCRA COLOR BLANCO</t>
  </si>
  <si>
    <t>TELA TEJIDO PLANO LINO FLEX 100% POLIÉSTER X 1.50 MTS DE ANCHO COLOR AZUL OSCURO</t>
  </si>
  <si>
    <t>TELA TEJIDO PLANO TELA DACRON HILO 65% POLIÉSTER 35% ALGODÓN</t>
  </si>
  <si>
    <t>TELAS NYLON 100%, ALGODÓN APT ,APE,  NYLON LYCRA, POLIESTER/ALGODÓN, POLIESTES/LANA, SEDA 100% , ALGODÓN 100 CRUDO, POLIESTER 100%, TELA TOALLA, FLECE</t>
  </si>
  <si>
    <t>TELEVISOR LCD 42" CON PUERTOS USB, VGA</t>
  </si>
  <si>
    <t>TERMOFIJADORA DE LABORATORIO PARA TELAS</t>
  </si>
  <si>
    <t>TERRY FORRO EN TERRY NEGRO, AZUL OSCURO 75% SPANDEX COTTON+20%</t>
  </si>
  <si>
    <t>TERRY FORRO EN TERRY NEGRO, AZUL OSCURO, GRIS  75% SPANDEX COTTON+20%</t>
  </si>
  <si>
    <t>TERRY TERRY 75% SPANDEX COTTON+20%, COLOR BLANCO, ROSADO</t>
  </si>
  <si>
    <t>TIJERAS  TIJERAS PARA EL CORTE DE TELA  (CONFECCION) TRES GRANDES , Y TRES MEDIANAS, DOS PEQUEÑAS NINGUNA</t>
  </si>
  <si>
    <t>TIJERAS DE CORTAR PAPEL</t>
  </si>
  <si>
    <t>TIJERAS GRANDES PARA TELA Y PARA SACAR MUESTRAS ZIG-ZAG</t>
  </si>
  <si>
    <t>TIJERAS PARA TELA DE 9 PULGADAS EN ACERO INOXIDABLE ATORNILLADAS DE HOJA DE 2.5MM</t>
  </si>
  <si>
    <t>TIJERAS PARA TELA TIJERAS CORTAR TELA DE 10 PULGADAS</t>
  </si>
  <si>
    <t xml:space="preserve">TINTE RIT COLORES AMARILLO - ROJO - AZUL - CAFÉ - NEGRO - VIOLELTA - ACEITUNA </t>
  </si>
  <si>
    <t>TINTES NATURALES</t>
  </si>
  <si>
    <t>TINUVIN TINUVIN</t>
  </si>
  <si>
    <t>TJANTING MANGO EN MADERA PUNTA METALICA, DIFERENTES DIAMETROS</t>
  </si>
  <si>
    <t>TORNILLO 5 MILIMETROS TORNILLO 5 MILIMETROS DE ROSCA NORMAL DE 1/2 PULGADA DE LARGO</t>
  </si>
  <si>
    <t>TORNILLO 6 MILIMETROS TORNILLO 6 MILIMETROS DE ROSCA NORMAL DE 1/2 PULGADA DE LARGO</t>
  </si>
  <si>
    <t>TORNILLOS DE FIJACIÓN  BARRA DE AGUJA  (MÁQUINAS ADLER 069,296,267) SUNSTAR, MAUZER SPECIAL, SEIKO</t>
  </si>
  <si>
    <t>TORNILLOS PARA MEDIA LUNA ( MÁQUINAS ADLER 069, 296, 267) SEIKO STH-8BLD-3, SEIKO LCW-8BLV , MAUSER SPECIAL 335 MAUSER 1295, SUN STAR KM-591BL, KM-560-7, RM-380BL-B</t>
  </si>
  <si>
    <t>TRANSISTORES 2N3906 Y 2N3904</t>
  </si>
  <si>
    <t>TRAPEROS</t>
  </si>
  <si>
    <t>TRIPODE PARA ACAMARA CON RODACHINESVPT-350PORTABLE TRIPOD DOLLYTHEVIVITARTRIPOD </t>
  </si>
  <si>
    <t xml:space="preserve">TROQUELES TROQUELES EN FLEJE METALICO ACERO DE UNA PULGADA DE ANCHO(25,4 MM) 100 MMX100MM;150MMX100MM;400MMX100MM;75MMX150MM;60MMX60MM;200MMX100MM;144MM DE DIAMETRO,40MM DE DIAMETRO;130MM DE DIAMETRO; 75MMX 200MM: 200MMMX200MM, 44MM DE DIAMETRO, 100MM X 50MM.                 </t>
  </si>
  <si>
    <t>TROQUELES:PARA SUELAS DE ZAPATILLA DE DAMA
 SERÍE DE 34 AL 39 SEGÚN MOLDES SENA</t>
  </si>
  <si>
    <t>TROQUELES:SERIE DE MOLDES PARA TROQUELAR CAPELLADAS Y FORROS SEGÚN MOLDES Y MUESTRAS SENA</t>
  </si>
  <si>
    <t>VALDES</t>
  </si>
  <si>
    <t>VARILLA 1/2 COPA VARILLA    1/2 COPA  TALLA 32, 34 Y 36</t>
  </si>
  <si>
    <t>VARILLA 1/2 COPA VARILLA    1/2 COPA PUSH UH TALLA 32, 34 Y 36</t>
  </si>
  <si>
    <t>VARILLA CUADRADA COLDROLLED DE 3/4"</t>
  </si>
  <si>
    <t>VARSOL</t>
  </si>
  <si>
    <t>VIDEO BEAM EQUIPO DE PROYECCION DE 2500 LUMEN INALAMBRICO CON HDMI</t>
  </si>
  <si>
    <t>VISCOSIMETRO CAPACIDAD PARA MEDIR DENSIDAD</t>
  </si>
  <si>
    <t>VITRINAS CON ESTRUCTURA EN ACERO INOXIDABLE Y PANELES EN VIDRIO, CON CERRADURA.</t>
  </si>
  <si>
    <t>WD40</t>
  </si>
  <si>
    <t>YAMATO CF2303-M-16:
 4BASE EN L SOPORTE DE FOLDER
 6101010</t>
  </si>
  <si>
    <t>YAMATO CF2303-M-16:
 MUELLE BASE EN L
 6101011</t>
  </si>
  <si>
    <t>YAMATO CF2303-M-16:
 TORNILLO DE BASE EN L
 140019</t>
  </si>
  <si>
    <t>YAMATO CZ6500-A4DF: TORNILLO DE AGUJA 1900</t>
  </si>
  <si>
    <t>YAMATO CZ6500-A4DF:
 LOOPER FILETE DERECHO
 6209302</t>
  </si>
  <si>
    <t>YAMATO CZ6500-A4DF:
 LOOPER FILETE IZQUIERDO
 6209301</t>
  </si>
  <si>
    <t>YAMATO CZ6500-A4DF:
 LOOPER PUNTADA DE SEGURIDAD
 6209303</t>
  </si>
  <si>
    <t>YAMATO CZ6500-A4DF:ORQUETA PUNTADA DE SEGURIDAD 6200319</t>
  </si>
  <si>
    <t>Z Z PARA BRASIER 13MM</t>
  </si>
  <si>
    <t>COFIAS PARA LAS PERSONAS CON CABELLO LARGO</t>
  </si>
  <si>
    <t>CARETA PARA ESMERILAR CON CABEZAL GRADUABLE, VISOR INTERCAMBIABLE COLOR TRANSPARENTE, CON CUBRIMIENTO TOTAL AL ROSTRO, CUELLO Y SIN ABERRACIONES VISUALES. SUSPENSIÓN INTERVALOS O SISTEMA RATCHET. FABRICADA EN POLICARBONATO Y RESISTENTE A ALTOS IMPACTOS.</t>
  </si>
  <si>
    <t>MONOGAFA CON VENTILACIÓN DIRECTA, CON MONOLENTE EN POLICARBONATO,  VISOR DESMONTABLE, ANTIEMPAÑANTE, PREFORMADO Y ELABORADO INTEGRALMENTE EN POLICARBONATO, RESISTENTE AL IMPACTO DE PARTÍCULAS SÓLIDAS Y A AGENTES QUÍMICOS.</t>
  </si>
  <si>
    <t>ANTEOJOS DE SEGURIDAD CON LENTES EN POLICARBONATO, CON RESISTENCIA A IMPACTOS DE PARTÍCULAS METÁLICAS, ASTILLAS PEQUEÑAS Y CHISPAS, AMPLIO CAMPO DE VISIÓN, LIVIANOS Y CÓMODOS,   ANTIEMPAÑANTES, CON DISEÑO MODERNO Y DEPORTIVO, CON BRAZOS EXPANSIBLES PARA EL AJUSTE, PESO MÁXIMO DE 25 GRS. Y CON CUERDA DE SUJECIÓN.</t>
  </si>
  <si>
    <t>RESPIRADOR PARA MATERIAL PARTICULADO, MEDIO FILTRANTE ELECTROESTATICO DE ALTA ESPECIFICACIÓN PARA RETENCIÓN SUPERIOR AL 95% DE PARTICULAS SUPENDIDAS, DISEÑO PREFORMADO ANTROPOMETRICAMENTE PARA FACIL AJUSTE A LA CARA, BANDAS DE AJUSTE ELASTICAS, DE ALTA RESISTENCIA A LOS SOLVENTES, BORDES SELLADOS PARA MAYOR RESITENCIA AL MALTRATO. FABRICADAS BAJO ESPECIFICACIONES DE LA NORMA 42 CFR-84 DE NIOSH.</t>
  </si>
  <si>
    <t xml:space="preserve">ELEMENTO RESPIRADOR PARA MATERIAL PARTICULADO CON DISEÑO ANTROPOMÉTRICO PARA FÁCIL AJUSTE, ESTRUCTURA ESCALONADA QUE EVITA LA DEFORMACIÓN DEL RESPIRADOR EN CONDICIONES DE ALTA HUMEDAD Y TEMPERATURA,  CON BANDAS DE AJUSTE GRADUABLE, MEMBRANA INTERNA QUE SE ADAPTE A LA FORMA DE LA NARIZ PARA MANTENER LA HERMETICIDAD Y FACILITAR SU POSTURA, BORDES SELLADOS QUE MINIMICEN EL MALTRATO, CAPA INTERNA SUAVE PARA MAYOR COMODIDAD, VÁLVULA DE EXHALACIÓN QUE MANTENGA MÁS FRESCO EL INTERIOR DEL RESPIRADOR. </t>
  </si>
  <si>
    <t xml:space="preserve">RESPIRADOR MEDIA CARA. PIEZA FACIAL DE MEDIANO TAMAÑO EN MATERIAL ELASTOMÉRICO, CON VÁLVULA DE INHALACIÓN, VÁLVULA DE EXHALACIÓN Y ARNÉS DE AJUSTE POR ARAÑA PLÁSTICA. </t>
  </si>
  <si>
    <t>CARTUCHO PARA ENSAMBLAR EN RESPIRADOR. FILTRO O CARTUCHO PARA ENSAMBLAR EN RESPIRADOR PARA APLICACIONES DE ACETONA, ISOSIANATOS Y TOLUENO</t>
  </si>
  <si>
    <t xml:space="preserve">GUANTE EN VAQUETA TIPO INGENIERO, ELABORADO EN VAQUETA SUAVE Y RESISTENTE, CON REFUERZO EN TODOS LOS DEDOS, LA PALMA Y SOBRE LAS COYUNTURAS, LIVIANO. </t>
  </si>
  <si>
    <t xml:space="preserve">GUANTE EN HILAZA CON PUNTOS POLIVINILCLORURO PVC Y REFUERZO ESPECIAL EN LA PUNTA DE LOS DEDOS PARA MAYOR DURACIÓN. </t>
  </si>
  <si>
    <t>GUANTES DE CARNAZA CURTIDA EN CROMO COMBINADO EN TELA DE ALGODÓN EN EL DORSO DE LA MANO, REFORZADO CON CARNAZA EN LA PALMA DE LA MANO, DEDOS ÍNDICE Y PULGAR AL IGUAL QUE LOS NUDILLOS. CON FORRO INTERIOR EN ALGODÓN, PUÑO TIPO MOSQUETERO CON RIBETE Y SOPORTE. PESO ENTRE 5.5 – 0.5 ONZAS, TIPO A, CLASE 1</t>
  </si>
  <si>
    <t xml:space="preserve">GEL PAD MOUSE. GEL ANTIALÉRGICO RECUBIERTO EN LYCRA CON BASE ANTIDESLIZANTE QUE SE ADHIERE A LA SUPERFICIE. MEDIDA PAD 20.5 X 17.5 CMS. MEDIDA DESCANSA MUÑECAS: ANCHO: 16.5 X 7 CMS. ALTURA: 2.5 CMS. MATERIAL DESCANSA MUÑECAS GEL, RESISTENTE Y LAVABLE. COLOR: NEGRO.  </t>
  </si>
  <si>
    <t xml:space="preserve">PROTECTOR AUDITIVO SILICONADO TIPO INSERCIÓN CON INSERTADOR, DISEÑO DE TRIPLE REBORDE ANCHO, PROVEE UN SELLADO MÁS EFECTIVO, FACILITA LA INSERCIÓN, NO IRRITABLE Y DURABLE, CON CUERDA PARA USARSE ALREDEDOR DEL CUELLO PARA EVITAR SU PÉRDIDA, EMPACADO EN BOLSA TRANSPARENTE, CON NIVEL DE REDUCCIÓN DE RUIDO ENTRE 15-30 DB SEGÚN LA FRECUENCIA Y EN COLORES FLUORESCENTES PARA FÁCIL SUPERVISIÓN. </t>
  </si>
  <si>
    <t>CONJUNTO EN  TELA JEAN - INDIGO 14 ONZAS, 100% ALGODON, PRELAVADO, COMPUESTO POR PANTALÓN Y CHAQUETA. PARA HOMBRE CORTE CLÁSICO. EL OFERENTE DEBE DISPONER DE POR LO MENOS DE CUATRO ESTILOS DIFERENTES, VARIEDAD EN COLORES Y DISEÑOS PARA ELEGIR, ACORDE CON LAS TENDENCIAS DE MODA ACTUAL. DISPONIBILIDAD TALLA S A XL.</t>
  </si>
  <si>
    <t>CONJUNTO EN  TELA JEAN - INDIGO 14 ONZAS, STRECH, PRELAVADO, COMPUESTO POR PANTALÓN Y CHAQUETA. PARA MUJER AJUSTE A LA SILUETA. EL OFERENTE DEBE DISPONER DE POR LO MENOS DE CUATRO ESTILOS DIFERENTES, VARIEDAD EN COLORES Y DISEÑOS PARA ELEGIR, ACORDE CON LAS TENDENCIAS DE MODA ACTUAL. DISPONIBILIDAD TALLA S A XL.</t>
  </si>
  <si>
    <t>CAMIONETA CAPACIDAD 3 TONELADAS PARA CARGA</t>
  </si>
  <si>
    <t xml:space="preserve">GUANTE DE MALLA EN ACERO INOXIDABLE, CERTIFICACIÓN DE SEGURIDAD (RESISTENCIA AL CORTE Y A LA PERFORACIÓN DE CUCHILLOS). </t>
  </si>
  <si>
    <t>CENTRO DE GESTION DE MERCADOS LOGISTICA Y TECNOLOGIAS DE LA INFORMACION</t>
  </si>
  <si>
    <t xml:space="preserve"> (2 )TROMPETA DE TRES PISTONES: DORADA, ESTUCHE RÍGIDO, BOQUILLA, GRASA, GUANTES, COVERTOR DE FRISELINA. LINEA DE ESTUDIO, ACCESIBLE  CON ESTUCHE RÍGIDO. CON DIVISIONES INTERNAS RECUBIERTAS EN PANA PARA MAYOR PROTECCIÓN, LOS HERRAJES SON METÁLICOS. MANIJA PARA LLEVAR TIPO VALIJA.</t>
  </si>
  <si>
    <t xml:space="preserve">3 Meses  </t>
  </si>
  <si>
    <t>Recursos Corrientes (Tesoro)</t>
  </si>
  <si>
    <t xml:space="preserve">Hilda Judith Medina Hurtado - Lider de Bienestar al Aprendiz - 5941301 Ext. 17028- hjmedina@sena.edu.co </t>
  </si>
  <si>
    <t xml:space="preserve">72121103
</t>
  </si>
  <si>
    <t>ADECUACION AULA 209 INCLUYE DIVISÓN Y VIDRIO Y PUERTAS. CALLE 52 NO.13-65</t>
  </si>
  <si>
    <t>1 Mes</t>
  </si>
  <si>
    <t>RICARDO NAVARRO Tel  5941301  -  IP 16980</t>
  </si>
  <si>
    <t>ADECUACIÓN DE PISOS Y PAREDES CON ENCHAPE Y MANTENIMIENTO DE LA TUBERÍA EXISTENTE DEL CUARTO DE BOMBAS.  SUMINISTRO E INSTALACIÓN DE PUERTA METÁLICA DE ACCESO CUARTO DE BOMBAS. CALLE 54  NO.10-39  BOGOTÁ</t>
  </si>
  <si>
    <t>Ferly Antonio Valencia  - IP 16804          favalencia@sena.edu.co</t>
  </si>
  <si>
    <t>ADECUACIÓN E INSTALACIÓN DE SOPORTES DE TECHO PARA 2 VIDEO BEAM PARA PROYECCION ESTEREOSCOPICA, PARA PROYECTOS DE APRENDICES QUE MANEJEN DISEÑO Y ANIMACIÓN 3D</t>
  </si>
  <si>
    <t>Ivonne Andrea Jimenez 
Ijimenez@misena.edu.co
16809</t>
  </si>
  <si>
    <t>ADECUACION INFRA ESTRUCTURA PARA CABINA DE SONIDO.
ADECUACION  PARA DE UN ESPACIO DE 2 MT  * 2 MT, CON AISLAMIENTO ACUSTICO PARA IMPLEMENTACION DE CABINA DE SONIDO.
PARA:
IMPLEMENTACION DE UNA CABINA DE SONIDO, PARA EL DESARROLLO DE LOS RECURSO SONOROS  NECESARIOS, PARA EL DESARROLLO DE PROYECTOS EN CONTENIDOS DIGITALES Y SOFTWARE</t>
  </si>
  <si>
    <t>ADECUACIÓN Y REMODELACIÓN DE OFICINA DE REGISTRO, CERTFICACIÓN Y ARCHIVO.  CALLE 52 NO.13-65</t>
  </si>
  <si>
    <t>2 Meses</t>
  </si>
  <si>
    <t>SELECCIÓN ABREVIADA</t>
  </si>
  <si>
    <t>AGITADOR REVISION GENERAL DE CADA EQUIPO,LIMPIEZA,PRUEBAS DE FUNCIONAMIENTO</t>
  </si>
  <si>
    <t>AUTOCLAVE REVISION GENERAL DE CADA EQUIPO,LIMPIEZA,PRUEBAS DE FUNCIONAMIENTO</t>
  </si>
  <si>
    <t>BAÑO DE ULTRASONIDO REVISION GENERAL DE CADA EQUIPO,LIMPIEZA,PRUEBAS DE FUNCIONAMIENTO</t>
  </si>
  <si>
    <t>BOMBA DE VACIO REVISION GENERAL DE CADA EQUIPO,LIMPIEZA,PRUEBAS DE FUNCIONAMIENTO</t>
  </si>
  <si>
    <t>CABINA DE FLUJO LAMINAR REVISION GENERAL DE CADA EQUIPO,LIMPIEZA,PRUEBAS DE FUNCIONAMIENTO</t>
  </si>
  <si>
    <t>CAMBIO TOTAL DE LA CUBIERTA POR TEJAS METALICAS, APLICACIÓN DE ANTICORROSIVO A LA ESTRUCTURA METÁLICA, SONDEO Y LIMPIEZA A BAJANTES. CALLE 54 NO.10-39</t>
  </si>
  <si>
    <t>CONTRATAR EL MANTENIMIENTO PREVENTIVO Y CORRECTIVO DE LOS ASCENSORES, INCLUYE LA REPARACIÓN DE UN ASCENSOR. SEDES CGMLTI , FONTIBON Y TECNOPARQUE</t>
  </si>
  <si>
    <t>9 Meses</t>
  </si>
  <si>
    <t>CROMATOGRAFO DE GASES REVISION GENERAL DE CADA EQUIPO,LIMPIEZA,PRUEBAS DE FUNCIONAMIENTO</t>
  </si>
  <si>
    <t>DESECADOR REVISION GENERAL DE CADA EQUIPO,LIMPIEZA,PRUEBAS DE FUNCIONAMIENTO</t>
  </si>
  <si>
    <t>EQUIPOS PARA CABINA DE SONIDO.
MICRÓFONOS DIRECCIONALES, CONSOLA DE SONIDO,</t>
  </si>
  <si>
    <t>ESPECTROFOTOMETRO REVISION GENERAL DE CADA EQUIPO,LIMPIEZA,PRUEBAS DE FUNCIONAMIENTO</t>
  </si>
  <si>
    <t>HORNO MUFLA REVISION GENERAL DE CADA EQUIPO,LIMPIEZA,PRUEBAS DE FUNCIONAMIENTO</t>
  </si>
  <si>
    <t>INCUBADORA CLIMATICA REVISION GENERAL DE CADA EQUIPO,LIMPIEZA,PRUEBAS DE FUNCIONAMIENTO</t>
  </si>
  <si>
    <t>INCUBADORA MICROPROCESADA REVISION GENERAL DE CADA EQUIPO,LIMPIEZA,PRUEBAS DE FUNCIONAMIENTO</t>
  </si>
  <si>
    <t>LAVADO DE PIEDRA MUÑECA, EMBOQUILLADO, PINTURA DE MARCOS DE VENTANAS, LAVADO ESCALERA ENTRADA PRINCIPAL, LIMPIEZA DE VIDRIOS, RETIRO DE LETRAS Y PINTURA AVISO INSTITUCIONAL. CALLE 54 NO.10-39</t>
  </si>
  <si>
    <t>MEZCLADOR VÓRTEX  REVISION GENERAL DE CADA EQUIPO,LIMPIEZA,PRUEBAS DE FUNCIONAMIENTO</t>
  </si>
  <si>
    <t>MICROCENTRIFUGA REVISION GENERAL DE CADA EQUIPO,LIMPIEZA,PRUEBAS DE FUNCIONAMIENTO</t>
  </si>
  <si>
    <t>MICROSCOPIO REVISION GENERAL DE CADA EQUIPO,LIMPIEZA,PRUEBAS DE FUNCIONAMIENTO</t>
  </si>
  <si>
    <t>OXIMETRO REVISION GENERAL DE CADA EQUIPO,LIMPIEZA,PRUEBAS DE FUNCIONAMIENTO</t>
  </si>
  <si>
    <t>PLANCHA DE CALENTAMIENTO REVISION GENERAL DE CADA EQUIPO,LIMPIEZA,PRUEBAS DE FUNCIONAMIENTO</t>
  </si>
  <si>
    <t>REFRACTOMETRO REVISION GENERAL DE CADA EQUIPO,LIMPIEZA,PRUEBAS DE FUNCIONAMIENTO</t>
  </si>
  <si>
    <t>REFRIGERADOR REVISION GENERAL DE CADA EQUIPO,LIMPIEZA,PRUEBAS DE FUNCIONAMIENTO</t>
  </si>
  <si>
    <t>SISTEMA DE MONITOREO PARA LABORARORIOS Y OFICINAS DE TECNOPARQUE</t>
  </si>
  <si>
    <t>SUMINISTRO Y ADECUACIÓN PARA CAFETERIA DE FUNCIOANARIOS Y APRENDICES. CALLE 54 NO. 10-39</t>
  </si>
  <si>
    <t>TERMO DE NITRÓGENO REVISION GENERAL DE CADA EQUIPO,LIMPIEZA,PRUEBAS DE FUNCIONAMIENTO</t>
  </si>
  <si>
    <t>TRAJETA DE VIDEO PCI EXPRES DDR 3 DE 2 GB SALIDA HDMI, DVI
10 UNIDADES
PARA ACTUALIZAR EQUIPOS DE COMPUTO,</t>
  </si>
  <si>
    <t>ULTRA CONGELADOR REVISION GENERAL DE CADA EQUIPO,LIMPIEZA,PRUEBAS DE FUNCIONAMIENTO</t>
  </si>
  <si>
    <t>VISCOSIMETRO REVISION GENERAL DE CADA EQUIPO,LIMPIEZA,PRUEBAS DE FUNCIONAMIENTO</t>
  </si>
  <si>
    <t xml:space="preserve">43232313
</t>
  </si>
  <si>
    <t xml:space="preserve">SOFTWARE DE SIMULACION SYMUL 8 - SIMULACION DE OPERACIONES </t>
  </si>
  <si>
    <t>JOSE VICENTE CORTES BERNAL</t>
  </si>
  <si>
    <t xml:space="preserve">43223306
</t>
  </si>
  <si>
    <t>GABINETE PARA SERVIDORES DE RACK  DE 2,2O MTS</t>
  </si>
  <si>
    <t xml:space="preserve">JOSE FRANCISCO BETANCOURT CHINCHILLA  PBX 5941301  IP 16903/16987   jbetancourtc@sena.edu.co  </t>
  </si>
  <si>
    <t xml:space="preserve">43211507
</t>
  </si>
  <si>
    <t>COMPUTADOR ESCRITORIO (BANDEJA MICROFOFT OFFICE Y ADOBE)</t>
  </si>
  <si>
    <t>Blanca Yeliny Murillo Tel: 5941301 ip:16928</t>
  </si>
  <si>
    <t>SUMINISTRO DE ALIMENTACION PARA LOS APRENDICES DEL CENTRO DE GESTIÓN DE MERCADOS, LOGÍSITICA Y TECNOLOGÍAS DE LA INFORMACIÓN EN LA SEDE CLL 52 - FONTIBÓN Y SEDE CLL 69.</t>
  </si>
  <si>
    <t>10 Meses</t>
  </si>
  <si>
    <t xml:space="preserve">BALA DE OXIGENO PORTÁTIL CON CARRITO TRANSPORTADOR,  HUMIDIFICADOR Y NIPLE CILINDRO MEDICINAL DE 6 CM CÚBICOS DE CAPACIDAD. CILINDRO  CON GAS MEDICINAL (OXIGENO). MANÓMETRO, HUMIDIFICADOR Y MASCARILLA ADULTO CON RESERVORIO   </t>
  </si>
  <si>
    <t>CABINAS REGULADAS 2 UNIDADES</t>
  </si>
  <si>
    <t>CLAUDIA YANET GOMEZ LARROTA Tel  5941301  -  IP 17022</t>
  </si>
  <si>
    <t>ADECUACIÓN DE DOS BAÑOS, INSTALACIÓN DE UNIDADES AHORRADORAS DE AGUA (LAVAMANOS, ORINALES)  CALLE 19 A NO. 96C 40  BOGOTÁ</t>
  </si>
  <si>
    <t>1 Mese</t>
  </si>
  <si>
    <t>LAVADO SILLAS BIBLIOTECA 100 UNIDADES</t>
  </si>
  <si>
    <t xml:space="preserve">SERVICIO DE INFRAESTRUCTURA  Y APOYO LOGISTICO PARA LA REALIZACION DECATORSE (14) CONVIVENCIAS DIRIGIDAS A LOS APRENDICES, CADA UNO CONFORMADA POR 80 APREDICES EN PROGRAMAS DE FORMACIÓN TITULADA DEL CENTRO DE GESTIÓN DE MERCADOS, LOGÍSTICA Y TECNOLOGÍAS DE LA INFORMACIÓN  EN LAS TEMÁTICAS:  LIDERAZGO, TRABAJO EN EQUIPO, COMUNICACIÓN ASERTIVA, RESOLUCIÓN  DEL CONFLICTO CON EL PROPÓSITO DE FORTALECER LA RESPONSABILIDAD CONSIGO MISMO, LA SOCIEDAD Y EL ENTORNO. SE DEBE CONTAR CON: SALÓN DE TRABAJO, ESPACIO ABIERTO PARA ACTIVIDADES LÚDICAS Y EQUIPOS AUDIOVISUALES.  QUE INCLUYA REFRIGERIO A-M Y P.M. , ALMUERZO Y TRANSPORTE IDA Y REGRESO. </t>
  </si>
  <si>
    <t xml:space="preserve">SERVICIO DE INFRAESTURA Y APOYO LOGISTICO DE CATORSE (14) SALIDAS ECOLÓGICAS DE OCHENTA (80) APRENDICES CADA UNA, DIRIGIDAS A LOS APRENDICES EN FORMACIÓN TITULADA DE TODAS LAS JORNADAS Y SEDES DEL CENTRO DE GESTIÓN DE MERCADOS, LÓGISTICA Y TECNOLOGÍAS DE LA INFORMACIÓN, SE REQUIERE TENER CATORSE (14)  DESTINOS PARA LA EJECUCIÓN DE LAS SALIDAS, CONTAR CON TRANSPORTE IDA Y REGRESO, KIT DE HIDRATACIÓN  Y ALMUERZO.  </t>
  </si>
  <si>
    <t xml:space="preserve">APOYO LOGISTICO PARA EL DESARROLLO  DE ACTIVIDADES RELACIONADAS CON LAS TEMÁTICAS:  TALLERES  NO VIOLENCIA : VIOLENCIA INTRAFAMILIAR, BULLING, MATONEO;   DIRIGIDAS A LOS APRENDICES  EN PROGRAMAS DE FORMACIÓN TITULADA DEL CENTRO DE GESTIÓN DE MERCADOS, LOGÍSTICA Y TECNOLOGÍAS DE LA INFORMACIÓN  </t>
  </si>
  <si>
    <t>ACTIVIDAD DE SENSIBILIZACION:   ABUSO SEXUAL, ACOSO SEXUAL  Y VIOLENCIA SEXUAL LIGADA AL GENERO.</t>
  </si>
  <si>
    <t>ACTIVIDAD DE SENSIBILIZACION:   PREVENCION DEL EMBARAZO EN ADOLESCENTES.</t>
  </si>
  <si>
    <t>CONFERENCIA: AUTOCUIDADO Y PREVENCION DE CANCER DE SENO</t>
  </si>
  <si>
    <t>CONFERENCIA: AUTOCUIDADO Y PREVENCION DE CANCER DE TESTICULO Y PROSTATA.</t>
  </si>
  <si>
    <t>CONFERENCIA: AUTOCUIDADO Y PREVENCION DEL CANCER DE CUELLO UTERINO, CITOLOGIA VAGINAL</t>
  </si>
  <si>
    <t>CONFERENCIA: DERECHOS SEXUALES,  REPRODUCTIVOS Y PLANIFICACION FAMILIAR</t>
  </si>
  <si>
    <t>CONFERENCIA: INFECCIONES DE TRANSMISION SEXUAL.</t>
  </si>
  <si>
    <t>JORNADA DE TOMA DE CITOLOGÍA VAGINAL</t>
  </si>
  <si>
    <t>MATERIAL PARA TALLERES DE SEXUALIDAD RESPONSABLE: DIAFRAGMA, CONDÓN FEMENINO, CONDÓN MASCULINO, DISPOSITIVO INTRAUTERINO, ANILLO VAGINAL</t>
  </si>
  <si>
    <t>CURAS</t>
  </si>
  <si>
    <t>CONTRATAR EL SUBMINISTRO DE BONOS DE DIFERENTES VALORES QUE PUEDAN SER UTILIZADOS EN ALMACENES DE CADENA, PARA ADQUIRIR BIENES POR PARTE DEL PORTADOR; CON EL PROPOSITO DE RETENCION DE APRENDICES EN EL PROCESO DE FORMACIÓN Y  PREMIACION A APRENDICES DESTACADOS EN ACTIVIDADES DEPORTIVAS Y  CULTURALES DE TODAS LAS JORNADAS Y SEDES DEL CENTRO DE GESTION DE  MERCADOS, LOGISTICA Y TECNOLOGIAS DE INFORMACION.</t>
  </si>
  <si>
    <t xml:space="preserve">RECONOCIMIENTO  DE AUXILIO DE TRANSPORTE DESTINADO A LOS APRENDICES DEL CENTRO DE GESTIÓN DE MERCADOS, LOGÍSTICA Y TECNOLOGÍAS DE LA INFORMACIÓN, DE LAS DIFERENTES SEDES. </t>
  </si>
  <si>
    <t>RESOLUCION RECONOCIMIENTO</t>
  </si>
  <si>
    <t xml:space="preserve">SUMINISTRO DE AUXILIO DE UNIFORMES PARA LOS APRENDICES EN PROGRAMAS DE FORMACIÓN TITULADA DEL CENTRO DE GESTIÓN DE MERCADOS, LOGÍSTICA Y TECNOLOGÍAS DE LA INFORMACIÓN. </t>
  </si>
  <si>
    <t xml:space="preserve">6 Meses </t>
  </si>
  <si>
    <t>SERVICIO DE IMPRESIÓN REVISTA RETO</t>
  </si>
  <si>
    <t>SILVIO ALBERTO GALINDO P.</t>
  </si>
  <si>
    <t>BETTER ENGLISH PRONUNCIATION (CAMBRIDGE) J.D. CONNOR</t>
  </si>
  <si>
    <t>BUSINESS ENGLISH DICTIONARY (CAMBRIDGE) LEO JONES AND RICHARD</t>
  </si>
  <si>
    <t>CAMBRIDGE BUSINESS ENGLISH ACTIVITIES.  JANE CORDELL</t>
  </si>
  <si>
    <t>LICENCIAS:
MEDIA COMPOSER 6.5 ACADEMIC STUDENT SOFTWARE</t>
  </si>
  <si>
    <t>YOLANDA TELLEZ -) 5941301  IP 16907</t>
  </si>
  <si>
    <t>CONTRATAR SERVICIO FOTOCOPIADO</t>
  </si>
  <si>
    <t>GUSTAVO BELTRAN MACIAS 5941301 ip 16948  gbeltranm@sena.edu.co</t>
  </si>
  <si>
    <t>SISTEMA DE AUDIO 2.1 CON SUBWOFFER ( 12)</t>
  </si>
  <si>
    <t>2meses</t>
  </si>
  <si>
    <t>MONICA RODRIGUEZ GUZMAN-Lider Procesos Contact centyer y bpo-mrodriguezg@sena.edu.co / mrodriguez@misena.edu.co-3734359 - 3136133711</t>
  </si>
  <si>
    <t xml:space="preserve">CONMEMORACIÓN DEL DÍA INTERNACIONAL DE LA MUJER TRABAJADORA ORIENTADA A LA REFLEXIÓN Y LOS LOGROS DE LA MUJER EN TORNO DE SU PROYECCIÓN COMO TAL Y EL DESARROLLO DE LA FAMILIA Y LA SOCIEDAD, DIRIGIDA A LOS APRENDICES DEL CENTRO DE GESTIÓN DE MERCADOS, LÓGISTICA Y TECNOLOGÍAS DE LA INFORMACIÓN, EN SUS DIFERENTES SEDES. </t>
  </si>
  <si>
    <t xml:space="preserve">2 Meses </t>
  </si>
  <si>
    <t>CONTRATAR EL APOYO LOGÍSTICO PARA EL DESARROLLO DE ACTIVIDADES DE INTEGRACIÓN Y CLAUSURA ACADÉMICA DEL AÑO 2014, DIRIGIDO A LOS APRENDICES DEL CENTRO DE GESTIÓN DE MERCADOS, LÓGISTICA Y TECNOLOGÍAS DE LA INFORMACIÓN</t>
  </si>
  <si>
    <t xml:space="preserve"> AMBIENTE DE TECNOLOGIAS DE COMUNICACIÓN. AMBIENTE ESPECIALIZADO PARA DISEÑAR Y CONSTRUIR REDES DE DATOS, UTILIZANDO EQUIPOS ACTIVOS MULTIFABRICANTE (INALÁMBRICA, TECNOLOGÍAS IP, WAN, LAN, FIREWALL) KIT: UN (1) TABLERO INTELIGENTE, DIECISEIS (16) COMPUTADERES DE ESCRITORIO TODO EN UNO, CUATRO (4) RACK ABIERO DE 1,80 MTS, CUATRO (4) SWTCH, CUATRO (4) WCONTROLER, OCHO (8) ACCESS POINT INDOOR, DOS (2) BRIDGE, DOS (2) BRIDGE CENTRAL PANEL, SEIS (6) UTM, SEIS (6) CAMARA CCTV, UN (1) CONTROL DE ACCESO BIOMETRICO, CINCO (5) ADAPTADORES PLC LAN, DOS (2) ADAPTADORES PLC INALAMBRICOS, MOVILIARIO ERGONOMICO.</t>
  </si>
  <si>
    <t>ARRENDAMIENTO DE CUATRO (4) AMBIENTES PARA LA FORMACION DE LOS APRENDICES EN LAS COMPETENCIAS PROMOVER LA INTERACCIÓN IDÓNEA CONSIGO MISMO, CON LOS DEMÁS Y CON LA NATURALEZA EN LOS CONTEXTOS LABORAL Y SOCIAL (COMUNICACIÓN, ETICA, CULTURA FISICA) Y DE INGLES. CON TELEVISOR DE 50 PULGADAS Y COMPUTADOR PORTATIL.</t>
  </si>
  <si>
    <t>CONTRATACION DIRECTA</t>
  </si>
  <si>
    <t xml:space="preserve">ARRENDAMIENTO DE TRES (3) AMBIENTES DE DESARROLLO DE SOFTWARE PARA LA FORMACION DE LOS GRUPOS ADICIONALES DE LA EFERTA 100000 QUE TENGAN 31 COMPUTADORES DE ERSCRITORIO DE ULTIMA GENERACION CADA UNO. </t>
  </si>
  <si>
    <t xml:space="preserve">CONTRATAR  17 AMBIENTES DE INMERSIÓN INGLÉS 
CONTIENE: 20 (VEINTE) PUESTOS DE FORMACIÓN, MESA Y SILLA  PARA DOCENTE, TABLERO ACRÍLICO Y PANTALLA O TV PLASMA DE 51”
</t>
  </si>
  <si>
    <t xml:space="preserve">CONTRATAR 6 AMBIENTES ESPECIALIZADOS PARA  B.P.O. 
CONTIENE: DOTACIÓN PARA 20 PUESTOS DE FORMACIÓN, MESA Y SILLA  PARA INSTRUCTOR, TABLERO ACRÍLICO Y TELEVISOR PLASMA 51”
</t>
  </si>
  <si>
    <t xml:space="preserve">Arrendamiento 9 Ambientes de formacion para plan 100 mil full dotación servicios incluidos, infraestructura completa- adecuación </t>
  </si>
  <si>
    <t xml:space="preserve">11 meses </t>
  </si>
  <si>
    <t xml:space="preserve">LUISA JUVINAO CARBONO - LIDER AREA VIRTUAL </t>
  </si>
  <si>
    <t>Arrendamiento 7 Ambiente de formación para el área de mercadeo,compuesto cada uno por 31 sillas sin brazos, 6 mesas de madera o metal de 1.50 x 1 metros, una mesa de madera de .60 x. 60 en madera</t>
  </si>
  <si>
    <t>Arrendamiento 5 AMBIENTES DE FORMACION CON 30 SILLAS  SIN BRAZOS C/U, MESA PARA INSTRUCTOR 100 X ,060 MTS, SILLA PARA INSTRUCTOR Y 6 MESAS EN MADERA PARA APRENDICES CON MEDIDAS 1,50 X 0,80 MTS (5 AMBIENTES MAÑANA - 2 AMBIENTES TARDE - 2 AMBIENTES NOCHE)</t>
  </si>
  <si>
    <t>JOSE VICENTE CORTEZ</t>
  </si>
  <si>
    <t>ARRENDAMIENTO ESTUDIO DE AUDIO</t>
  </si>
  <si>
    <t>YOLANDA TELLEZ - 5941301  IP 16919</t>
  </si>
  <si>
    <t>Arrendamiento 3 Ambientes de Aprendizaje  dotados de equipos de computacion cpon conexiona Internet</t>
  </si>
  <si>
    <t>Doce (12)Tableros interactivo con las especificaciones 54 3/4" W × 41 5/8" H × 5 1/8" D (139.1 cm × 105.7 cm × 13.0 cm), usb, cable 2 metros, software, compatible windows, apple y linux, resolución HD, 4 lapiz.</t>
  </si>
  <si>
    <t>Trece (13)Smart TV 50 pulgadas, navegación Internet, WiFi, ethernet, HDM HD, led</t>
  </si>
  <si>
    <t>Contratacion de servicios de impresión revista cientifica RETO: 3 publicaciones  Impresas de la Revista</t>
  </si>
  <si>
    <t>GUSTAVO Brojas bobadilla 5941301 IP 17004  grojasb@sena.edu.co</t>
  </si>
  <si>
    <t xml:space="preserve">CONTRATAR EL SERVICIO DE TRANSPORTE IDA Y REGRESO DE APRENDICES PARTICIPANTES EN LAS DIFERENTES ACTIVIDADES DE FORMACIÓN TECNICA, DEPORITVAS, RECREATIVAS Y CAMPEONATOS DE DIFERENTES DISCIPLINAS PERTENECIENTES AL CENTRO DE GESTIÓN DE MERCADOS, LÓGISTICA Y TECNOLOGÍAS DE LA INFORMACIÓN, EN SUS DIFERENTES SEDES; TANTO EN BOGOTÁ COMO EN MUNICIPIOS ALEDAÑOS. </t>
  </si>
  <si>
    <t xml:space="preserve">PULIDA MESAS, MUEBLE  Y ESCALERAS BIBLIOTECA 30 UNIDADES </t>
  </si>
  <si>
    <t>AIRE ACONDICIONADO -1 UNIDAD</t>
  </si>
  <si>
    <t xml:space="preserve">UNA (1) UNIDAD DE  AIRE ACONDICIONADO PARA DATA CENTER </t>
  </si>
  <si>
    <t>BALANZA ANALITICA REVISION GENERAL DE CADA EQUIPO,LIMPIEZA,PRUEBAS DE FUNCIONAMIENTO</t>
  </si>
  <si>
    <t>LAVADO  EN SECO DE TRAJES LYCRADOS  ESPECIALIZADOS  PARA CAPTURA DE MOVIENTO DE LA LÍNEA DE TECNOLOGÍAS VIRTUALES,</t>
  </si>
  <si>
    <t>MANTENIMIENTO  CORRECTIVO DEL LABORATORIO DE CAPTURA DE MOVIMIENTO DE LA LÍNEA DE TECNOLOGÍAS VIRTUALES , PARA CORRECCIÓN DE FALLAS EN CABLEADO, VERIFICACIÓN DE FUNCIONAMIENTO DE SENSORES,  REEMPLAZO DE CABLES, REVISIÓN Y REPOSICIÓN DE TERMINALES PARA CONECTORES, REVISIÓN DE SENSORES Y REPOSICIÓN.</t>
  </si>
  <si>
    <t>MANTENIMIENTO  PREVENTIVO DEL LABORATORIO DE CAPTURA DE MOVIMIENTO DE LA LÍNEA DE TECNOLOGÍAS VIRTUALES , PARA LIMPIEZA DE CÁMARAS VERIFICACIÓN DEL SISTEMA, SEGUIMIENTO EN EL FUNCIONAMIENTO  DE SENSORES Y REVISIÓN DE CONTINUIDAD DE CABLEADO.</t>
  </si>
  <si>
    <t>MANTENIMIENTO CORTADORA LASER  KERNLASERS HSE25 LASER DE 150W</t>
  </si>
  <si>
    <t>Sandra Milena Molina Martínez IP  16851 smolinam@sena.edu.co</t>
  </si>
  <si>
    <t>MANTENIMIENTO EQUIPOS DE FABRICACIÓN DE TARJETAS ELECTRÓNICAS(CNC, GALVANIZADORA, INSOLADORA, SPLASH, SPLASH CENTER, LAMINADORA) MARCA BUNGARD</t>
  </si>
  <si>
    <t>MANTENIMIENTO EQUIPOS DE MEDICIÓN LABORATORIO DE ELECTRÓNICA (3 GENERADOR DE FUNCIONES GW INSTECK GFG-3015,5 OSCILOSCOPIO GW INSTECK GDS-8205, 7 FUENTE DE VOLTAJE GW INSTECK  GTS-3303)</t>
  </si>
  <si>
    <t>MANTENIMIENTO EXTRACTORES(VENTILACIÓN Y EXTRACCCIÓN TALLER DE PINTURAS)</t>
  </si>
  <si>
    <t>MANTENIMIENTO MÁQUINA PROTOTIPADORA  DIMENSION SST 1200 ES</t>
  </si>
  <si>
    <t>MANTENIMIENTO METRA SCAN- CTRACK-HANDY PROBE-UNIDADA DE CONTROL</t>
  </si>
  <si>
    <t>PH-METRO REVISION GENERAL DE CADA EQUIPO,LIMPIEZA,PRUEBAS DE FUNCIONAMIENTO</t>
  </si>
  <si>
    <t>FIBRA DE VIDRIO POSEE UN GRAMAJE DE 225 GR/M2. ES UN MATERIAL DE REFUERZO OBTENIDO DE FIBRAS DE VIDRIO ADVANTEX CORTADAS Y AGLUTINADAS CON UN LIGANTE ESPECIAL COMPATIBLE CON RESINAS DE POLIÉSTER, VINILÉSTER, POLIURETANO Y EPÓXICAS.</t>
  </si>
  <si>
    <t>01/15/2014</t>
  </si>
  <si>
    <t xml:space="preserve">José Evelio Cardona González-Dinamizador Tecnoparque Nodo Bogotá-Calle 54 No 10-39 Piso 6, Bogotá, Colombia-Tel.: +57 (1) 5461500  IP 16815-jcardonag@sena.edu.co, </t>
  </si>
  <si>
    <t>REINGENIERÍA Y CONSTRUCCIÓN DE LOS ESPACIOS PARA MEJORAS DE OFICINAS. CALLE 19 A NO. 96C 40  BOGOTÁ</t>
  </si>
  <si>
    <t>SUMINISTRO E INSTALACIÓN DE BARANDAS PARA PREVENCIÓN DE ACCIDENTES . CALLE 19 A NO. 96C 40  BOGOTÁ</t>
  </si>
  <si>
    <t>DESMONTE Y RETIRO DE ESCALERA EMPOTRADA A LA ESTRUCTURA DEL EDIFICIO, Y CONSTRUCCION DE UNA LOZA EN CONCERTO CUBRIENDO SITIO DONDE SE ENCUENTRA ESCALERA, TERMINADOS PISO</t>
  </si>
  <si>
    <t>MANTENIMIENTO, ASEGURAR VIDRIOS DE LA VENTANAS Y PINTURA FACHADA DE LA SEDE. CALLE 19 A NO. 96C 40  BOGOTÁ</t>
  </si>
  <si>
    <t>MUEBLES Y ENSERES PARA DATACENTER, 20 PUESTOS DE TRABAJO</t>
  </si>
  <si>
    <t>ADECUACIÓN DEL RESTAURANTE REMODELACIÓN EN GENERAL APLICANDO LAS NORMAS HIGIÉNICAS DE LA SECRETARIA DE SALUD. CALLE 19 A NO. 96C 40  BOGOTÁ</t>
  </si>
  <si>
    <t xml:space="preserve">2 EQUIPOS DE SONIDO PROFESIONAL </t>
  </si>
  <si>
    <t>CONTRATAR EL SUMINISTRO E INSTALACIÓN DE  DIVISIÓN PISO TECHO PARA LA CREACIÓN DE LA OFICINA, UBICADA EN EL TERCER PISO   EN LA SEDE  DE FONTIBÓN, SUMINISTRO E INSTALACIÓN DE CINTA ANTIDESLIZANTE EN ESCALERAS Y PERALTES. CALLE 19 A NO. 96C 40  BOGOTÁ</t>
  </si>
  <si>
    <t>1 Meses</t>
  </si>
  <si>
    <t>ADECUACIÓN AULA SIMULADORES MONTACARGAS. CGMLTI</t>
  </si>
  <si>
    <t>BAÑO TERMOSTATADO REVISION GENERAL DE CADA EQUIPO,LIMPIEZA,PRUEBAS DE FUNCIONAMIENTO</t>
  </si>
  <si>
    <t>CONTRATAR EL MANTENIMIENTO PREVENTIVO Y CORRECTIVO DE 16 EQUIPOS DE VENTILACIÓN MECANICA Y EQUIPOS DE AIRE ACONDICIONADO. CALLE 52 NO.13-65</t>
  </si>
  <si>
    <t>CONTRATAR EL MANTENIMIENTO PREVENTIVO Y CORRECTIVO DEL CONTROL DE ACCESO, INCLUYE PARTIDA PRESUPUESTAL PARA POSIBLES REPUESTOS E INSUMOS. CALLE 52 NO.13-65</t>
  </si>
  <si>
    <t>DESTILADOR REVISION GENERAL DE CADA EQUIPO,LIMPIEZA,PRUEBAS DE FUNCIONAMIENTO</t>
  </si>
  <si>
    <t>INCUBADORA AMBIENTE CONTROLADO CO2 REVISION GENERAL DE CADA EQUIPO,LIMPIEZA,PRUEBAS DE FUNCIONAMIENTO</t>
  </si>
  <si>
    <t>MANTENIMIENTO PREVENTIVO Y CORRECTIVO  DE MOTOBOMBAS. CGMLTI</t>
  </si>
  <si>
    <t>MANTENIMIENTO PREVENTIVO Y CORRECTIVO DE 3 VEHICULOS</t>
  </si>
  <si>
    <t>MANTENIMIENTO PREVENTIVO Y CORRECTIVO DE BRILLADORAS. CGMLTI</t>
  </si>
  <si>
    <t>MANTENIMIENTO Y RECARGA DE EXTINTORES, SEDES CGMLTI, FONTIBON Y TECNOPARQUE</t>
  </si>
  <si>
    <t>ROTAEVAPORADOR REVISION GENERAL DE CADA EQUIPO,LIMPIEZA,PRUEBAS DE FUNCIONAMIENTO</t>
  </si>
  <si>
    <t>TERMORREACTOR REVISION GENERAL DE CADA EQUIPO,LIMPIEZA,PRUEBAS DE FUNCIONAMIENTO</t>
  </si>
  <si>
    <t xml:space="preserve">MANTENIMIENTO DE LA UNIDAD DEL DVR </t>
  </si>
  <si>
    <t>PEDRO LOPEZ</t>
  </si>
  <si>
    <t>(6) BASTONES DE MADERA 1,20 MTS</t>
  </si>
  <si>
    <t>4 Meses</t>
  </si>
  <si>
    <t>10 Tambores de polietileno. En polietileno X 60 litros, con tapa grande y cierre de seguridad, con sistema para verter líquidos y/o desechos químicos.</t>
  </si>
  <si>
    <t>Jose Evelio Cardona jcardonag@sena.edu.co 16821</t>
  </si>
  <si>
    <t>VIOLÍN ELÉCTRICO: VIOLÍN 4/4, INCLUYE ESTUCHE SEMIDURO CON CARGADERAS, ARCO, COLOFONIA,   LIMPIADOR CON PAÑO Y ENCORDADO COMPLETO ADICIONAL.</t>
  </si>
  <si>
    <t>SAXOFÓN TENOR: PROFESIONAL CON RESORTE DE AGUJA AZUL DE IMPORTADO ORIGINAL DE FABRICACIÓN ALEMANA: ROCHWELL DUREZA 56, CUERO RESISTENTE DE IMPORTADO ORIGINAL DE FABRICACIÓN ITALIANA Y PIEZA DE METAL REFLECTANTE, GANCHO DEL PULGAR AJUSTABLE Y TORNILLO AJUSTABLE.</t>
  </si>
  <si>
    <t>ICOPORES</t>
  </si>
  <si>
    <t xml:space="preserve">ALMOHADILLA DACTILAR (HUELLERO). ALMOHADILLA ELABORADA CON MATERIALES NO TOXICOS.POR SU COMPOSICION, BRINDA HUELLAS MAS NITIDAS Y DE MAYOR FIJACION, NO MANCHA LOS DEDOS, DE FACIL LIMPIEZA MEDIANTE FROTACION.DURACION PARA MAS DE 2000 HUELLAS, RESITENTE A CAMBIOS DE TEMPERATURA. DIAMENTRO DE 55MM.
</t>
  </si>
  <si>
    <t xml:space="preserve">11 Meses </t>
  </si>
  <si>
    <t>ALMOHADILLAS O COMPRESAS O BOLSAS CALENTAMIENTO O ENFRIAMIENTO TERAPÉUTICO</t>
  </si>
  <si>
    <t>ALMOHADONES O ALMOHADILLAS O ALMOHADAS PARA LA POSICION DEL PACIENTE</t>
  </si>
  <si>
    <t xml:space="preserve">HUMEDECEDOR DACTILAR. CERA HECHA ESPECIALMENTE PARA CONTAR HOJAS, BILLETES, ETC. AGRADABLE AROMA. NUEVA FÓRMULA DE MAYOR DURACIÓN Y DESEMPEÑO QUE NO MANCHA. CONTENIDO DE 14 GR. POR UNIDAD. NO TÓXICA. 
</t>
  </si>
  <si>
    <t>MANIQUI FLEXIBLE HOMBRE 25 CMS</t>
  </si>
  <si>
    <t>GUILLOTINA (CORTADORA DE PAPEL 30 X 25)</t>
  </si>
  <si>
    <t>ADQUISICIÓN DE AEROGRAFOS DE BOQUILLA REGULABLE PARA TALLER DE PINTURA</t>
  </si>
  <si>
    <t>GOUACHE COLOR AMARILLO - TUBO DE 75 ML</t>
  </si>
  <si>
    <t>GOUACHE COLOR AZUL - TUBO DE 75 ML</t>
  </si>
  <si>
    <t>GOUACHE COLOR BLANCO - TUBO DE 75 ML</t>
  </si>
  <si>
    <t>GOUACHE COLOR NEGRO - TUBO DE 75 ML</t>
  </si>
  <si>
    <t>GOUACHE COLOR ROJO - TUBO DE 75 ML</t>
  </si>
  <si>
    <t>KIT DE PINCELES DE 12 UNIDADES</t>
  </si>
  <si>
    <t>PINCELES DE CERDA NÚMEROS 5, 10 Y 20. 20 DE CADA UNO</t>
  </si>
  <si>
    <t>PINCELES DE NYLON O PELO DE MARTA, PUNTAS PLANAS Y REDONDOS DE DIFERENTES GROSORES. 40 UNIDADES</t>
  </si>
  <si>
    <t>PINCELES N° 10 - 15 UNIDADES</t>
  </si>
  <si>
    <t>PINCELES PLANOS</t>
  </si>
  <si>
    <t>PINCELES REDONDOS</t>
  </si>
  <si>
    <t>ACUARELA</t>
  </si>
  <si>
    <t>CARTÓN ARTE. COLORES SURTIDOS. 100 PLIEGO</t>
  </si>
  <si>
    <t>CARTÓN CRAFT. 20 PLIEGO.</t>
  </si>
  <si>
    <t>PAPEL KRAFT</t>
  </si>
  <si>
    <t>PAPEL KRAFT (4 ROLLOS)</t>
  </si>
  <si>
    <t xml:space="preserve">PAPEL KRAFT. GRAMAJE: 90  PRESENTACIÓN: ROLLO  DE 210 METROS, TAMAÑO: 48"     </t>
  </si>
  <si>
    <t>PORTAPENDONES DE ARANA, METALICOS DE 2.50 DE ALTO, 10 UNIDADES</t>
  </si>
  <si>
    <t xml:space="preserve">PEGANTE COLBON 125 GRAMOS -  300 UNIDADES </t>
  </si>
  <si>
    <t>PEGANTE EN BARRA . EN BARRA TAMAÑO GRANDE 40 GRAMOS</t>
  </si>
  <si>
    <t>PEGANTE LIQUIDO. PEGANTE UNIVERSAL (PARA CARTON Y PAPEL) EN PRESENTACION DE  DE 115 GRAMOS</t>
  </si>
  <si>
    <t>PEGANTE PARA MADERA (COLBÓN O SIMILAR) GALÓN. 20 UNIDADES</t>
  </si>
  <si>
    <t>PEGANTE TIPO BOXER.GALÓN. 20 UNIDADES</t>
  </si>
  <si>
    <t>LIBRO THE BUSINESS ADVANCED CLASS CD</t>
  </si>
  <si>
    <t>LIBRO THE BUSINESS ADVANCED STUDENT BOOK DVD PACK</t>
  </si>
  <si>
    <t>LIBRO THE BUSINESS ADVANCED TEACHERS BOOK</t>
  </si>
  <si>
    <t>LIBRO THE BUSINESS INTERMEDIATE CLASS CD</t>
  </si>
  <si>
    <t>LIBRO THE BUSINESS INTERMEDIATE STUDENT BOOK DVD PACK</t>
  </si>
  <si>
    <t>LIBRO THE BUSINESS INTERMEDIATE TEACHERS BOOK</t>
  </si>
  <si>
    <t>LIBRO THE BUSINESS PRE-INTERMEDIATE CLASS CD</t>
  </si>
  <si>
    <t>LIBRO THE BUSINESS PRE-INTERMEDIATE STUDENT BOOK DVD PACK</t>
  </si>
  <si>
    <t xml:space="preserve">LIBRO THE BUSINESS PRE-INTERMEDIATE TEACHERS BOOK </t>
  </si>
  <si>
    <t>LIBRO THE BUSINESS UPPER-INTERMEDIATE CLASS CD</t>
  </si>
  <si>
    <t>LIBRO THE BUSINESS UPPER-INTERMEDIATE STUDENT BOOK DVD PACK</t>
  </si>
  <si>
    <t>LIBRO THE BUSINESS UPPER-INTERMEDIATE TEACHERS BOOK</t>
  </si>
  <si>
    <t>MESAS PARA  AMBIENTES DE FORMACION PUESTO DOBLE DE TRABAJO BASE EN TUBO RECTANGULAR CAL 18 DE 3" CON CAJA DE CONEXIONES, SUPERFICIE EN FORMICA DE 30MM 1,60 MTSX0,60MTS COLOR BLANCOR  UNIDADES 12</t>
  </si>
  <si>
    <t>CAMILLA PLÁSTICA EN POLIETILENO DE ALTA DENSIDAD (HPDE): CON INMOVILIZADORES LATERALES PARA CABEZA TRANSLUCIDA PARA RAYOS X, IMPERMEABLE A TODOS LOS FLUIDOS FLOTANTE, SOPORTA A UN PACIENTE EN EL AGUA, DE FÁCIL MANEJO CON ARNÉS TIPO ARAÑA CON REFLECTIVOS. LARGO 185, ANCHO 45 ESPESOR 4,5 CMS.</t>
  </si>
  <si>
    <t>(9) SILLAS PARA EJECUTIVOS/ILLA EJECUTIVA GERENCIAL MALLA GRADUACION NEUMATICA ALTURA</t>
  </si>
  <si>
    <t>3 Meses</t>
  </si>
  <si>
    <t>SILLA EJECUTIVA (APOYO CORRDINACIÓN)  (1)</t>
  </si>
  <si>
    <t>SILLAS ERGONOMICAS SALA DE INSTRUCTORES  (20)</t>
  </si>
  <si>
    <t>SILLAS:
ERGONÓMICAS NO RECLINABLES DE CONFORMACION METALICA Y POLIURETANO DE ALTA DENSIDAD</t>
  </si>
  <si>
    <t>Cuatrocientas cincuenta (450) sillas Ergomómico, de alto uso, impermeable, base metálica, fácil de limpiaar, espuma alta densidad, opción de brazo para apoyar cuadernos.</t>
  </si>
  <si>
    <t>(21)SILLAS PARA VISITANTES/SILLA VISITANTE ESPERA CONSULTORIOS OFICINAS RECEPCIONES</t>
  </si>
  <si>
    <t>VEINTE (20) SILLAS Y  PUESTOS DE TRABAJO  DATA CENTER</t>
  </si>
  <si>
    <t>COMPRA SALA PARA ESPACIO DE LECTURA</t>
  </si>
  <si>
    <t>(9) ARCHIVADORES MÓVILES/ARCHIVADOR METALICO, 4 GAVETAS</t>
  </si>
  <si>
    <t xml:space="preserve">VITRINA PARA INSTRUMENTAL DOBLE: ESTRUCTURA EN LÁMINA DE ACERO COL ROLLED, ALACENA SUPERIOR CON DOBLE PUERTA CON VIDRIOS PARA LA VISIBILIDAD DE ELEMENTOS INTERNOS, DOS ENTREPAÑOS EN VIDRIO DE 4 MM. CON CERRADURA, ALACENA INFERIOR CON PUERTAS Y CERRADURA, SOBRE NIVELADORAS EN CAUCHO ANTIDESLIZANTE, MEDIDAS APROXIMADAS 78 CM. DE ANCHO; 35 CM. DE FONDO Y 1,50 MTS DE ANCHO.  TERMINADO EN PINTURA ELECTROSTÁTICA ANTIBACTERIAL.   </t>
  </si>
  <si>
    <t>(9) ESCRITORIOS/ESCRITORIO OFICINA</t>
  </si>
  <si>
    <t xml:space="preserve"> UNA (1) DIVISIÓN DE VIDRIO PARA DATA CENTER</t>
  </si>
  <si>
    <t>STAND TIPO  C  A2033FCB CENTURY:
STAND TIPO C , MAXIMA ALTURA DE 3,25MTS, CAPACIDAD DE CARGA DE 10KGR, PESO DE 5,5 KG</t>
  </si>
  <si>
    <t xml:space="preserve">SERVICIO DE IMPRESIÓN DE FOLLETOS DIDACTICO E INFORMATIVOS PARA TALLERES DEL ÁREA DE BIENESTAR AL APRENDIZ EN LAS TEMATICAS;  DE SEXULIADAD, RESOLUCIÓN DE CONFLICTOS, COMUNICACIÓN ACERTIVA, VIOLENCIA DE GENERO. QUE PERMITAN LA DIFUSIÓN DE LA INFORMACIÓN PARA UNA SANA CONVIVENCIA. </t>
  </si>
  <si>
    <t>(4)KIT DESMAQUILLADOR GRANDE MARCA CARETAS</t>
  </si>
  <si>
    <t>(6)PALETAS PROFESIONALES DE MAQUILLAJE MARCA CARETAS X 24</t>
  </si>
  <si>
    <t>BASE CORPORAL MARCA CARETAS COLOR AMARILLO, AZUL, ROJO, BLANCO, NEGRO, VERDE 2 DE CADA UNO</t>
  </si>
  <si>
    <t xml:space="preserve">MORRAL ESCOLAR </t>
  </si>
  <si>
    <t>2 Mes</t>
  </si>
  <si>
    <t>ROMELIA CAMPOS Tel  5941301  -  IP 16912</t>
  </si>
  <si>
    <t>6 TULAS PORTA  BALONES TELA RESISTENTE PARA 12 BALONES</t>
  </si>
  <si>
    <t>(9) MALETAS PEDAGÓGICAS PARA TALLERES EN EL ÁREA DE BIENESTAR AL APRENDIZ QUE CONTENGA TEMATICAS COMO; SEXUALIDAD, GENERO, VIOLENCIA DE GÉNERO, RESOLUCIÓNDE CONFLICTOS, PROYECTO DE VIDA.</t>
  </si>
  <si>
    <t xml:space="preserve">3 Meses </t>
  </si>
  <si>
    <t>BOTAS EN CUERO PARA  TRABAJO SUELA GOMA DE ALTA CALIDAD (#40)</t>
  </si>
  <si>
    <t>UNIFORMES, CAMISETAS Y DISTINTIVOS PARA EVENTOS DEPORTIVOS, ENCUENTROS CULTURALES, QUE INCLUYA   LOS APRENDICES DE LAS DIFERENTES JORNADAS Y SEDES DEL CENTRO DE GESTIÓN DE MERCADOS, LOGÍSTICA Y TECNOLOGÍAS DE LA INFORMACIÓN, DE LA REGIONAL DISTRITO CAPITAL.</t>
  </si>
  <si>
    <t xml:space="preserve">10 Meses </t>
  </si>
  <si>
    <t>(12) SOMBREROS DIFERENTES COLORES Y FORMAS</t>
  </si>
  <si>
    <t>(6) SOMBREROS AGUADEÑOS</t>
  </si>
  <si>
    <t>(6) SOMBREROS VUELTIAOS</t>
  </si>
  <si>
    <t>12 PAÑOLETAS COLOR AMARILLO, AZUL, ROJO, BLANCA EN TELA LINO FLEX</t>
  </si>
  <si>
    <t>(24) PARES DE COTIZA NEGRA</t>
  </si>
  <si>
    <t>(4) TRUZAS ESTAMPADAS DE ESQUELETO</t>
  </si>
  <si>
    <t>(6)  BLUSAS BLANCAS MANGA CORTA CON CAUCHO EN LA CINTURA</t>
  </si>
  <si>
    <t>(6)  CAMISAS BLANCAS, AMARILLOS, AZUL, ROJA, NEGRO TALLA L EN LINO FLEX</t>
  </si>
  <si>
    <t>(6) BLUSAS DE CUMBIA TALLA L EN CUADROS ROJO Y BLANCO CON CAUCHO EN LA CINTURA TELA CAROLINA</t>
  </si>
  <si>
    <t>(6) BLUSAS NEGRAS DE CARNAVAL MUJER TALLA L TELA LINO FLEX</t>
  </si>
  <si>
    <t>(6) FALDAS DE CUMBIA DE 10 MTS DE ANCHO EN CUADROS ROJO Y BLANCO, CORDON EN LA CINTURA TELA CAROLINA</t>
  </si>
  <si>
    <t xml:space="preserve">(6) FALDAS DE FLORES </t>
  </si>
  <si>
    <t>(6) FALDAS NEGRAS DE BAMBUCO MUJER CORDON EN LA CINTURA TELA LINOFLEX</t>
  </si>
  <si>
    <t>(6) FALDAS NEGRAS DE CARNAVAL CON ARANDELAS AMARILLO ROJO Y VERDE 10 MTS DE ANCHO CORDON EN LA CINTURA</t>
  </si>
  <si>
    <t>(12)  PANTALONES NEGROS HOMBRE</t>
  </si>
  <si>
    <t>(24)  PARES DE ALPARGATAS</t>
  </si>
  <si>
    <t>(6)  PANTALONES BLANCOS EN SEDA POLIESTER TALLA L</t>
  </si>
  <si>
    <t>(4 )SOPORTE AJUSTABLE PARA MONTAJE DE MICROFONO TAKSTAR MH8</t>
  </si>
  <si>
    <t>2 BASES PARA MICROFONOS</t>
  </si>
  <si>
    <t>PARAL BASE DE MICROFONO PROEL TRIPODE DE BOOM O BRAZO DE PIE 4 UNIDADES</t>
  </si>
  <si>
    <t>BLU RAY RIDATA  BD-R</t>
  </si>
  <si>
    <t>REPRODUCTOR BLUE RAY:
FULL HD COMPLATIBLE 3D, 2 USB, HDMI, LECTOR MULTIFORMATO , WIFI</t>
  </si>
  <si>
    <t>REPRODUCTOR BLUE RAY; REPRODUCTOR DE DISCOS 3D BLU-RAY / 2D BLU-RAY &amp; DVD, ACCESO A INTERNET.- 4 UNIDADES</t>
  </si>
  <si>
    <t>(1)  GRABADORA SONY REPRODUCTOR CD MP3 USB RADIO AM/FM ESTEREO</t>
  </si>
  <si>
    <t>GRABADORA DE CD, CON CD MP3 Y USB,PARA EL ÁREA DE INGLÉS, CON MICROFONO 3 UNIDADES</t>
  </si>
  <si>
    <t>GRABADORA REPRODUCTOR USB MP3 ALTA POTENCIA 2 UNIDADES</t>
  </si>
  <si>
    <t>REPRODUCTORES O GRABADORAS MP3/EQUIPO DE SONIDO LG REFERENCIA: MCT 565 CON SUB WOOFER.</t>
  </si>
  <si>
    <t>VÍDEO CASSETTE DIGITAL</t>
  </si>
  <si>
    <t>4 MICROFONOS PROFESIONALES CON DIADEMA INALAMBRICO</t>
  </si>
  <si>
    <t>4 MICROFONOS PROFESIONALES INALAMBRICOS</t>
  </si>
  <si>
    <t>KID MICROFONO INALAMBRICO DE SOLAPA SENNHEISER FREEPORT FP-12 4 FRECUENCIAS SELECCIONABLES UHF PARA RECEPCIÓN LIBRE DE INTERFERENCIA.ABSOLUTAMENTE SEGURO DE TRANSMISIÓN.TECNOLOGÍA DIVERSITY PARA LA MÁS ALTA CALIDAD DE RECEPCIÓN.SUPRESOR DE RUIDO AJUSTABLE PARA UNA OPERACIÓN SIN PERTURBACIONES,RECEPTORES CONSTRUIDOS EN CARCASA METÁLICA ROBUSTA,PROCESADOR DINÁMICO PARA UN SONIDO CLARO Y TRANSPARENTE.</t>
  </si>
  <si>
    <t>MICROFONO BETA 52 SHURE BETA 52 MICROFONO FRECUENCIAS BAJAS</t>
  </si>
  <si>
    <t>MICROFONO SHURE SM 48 , 4 UNIDADES.</t>
  </si>
  <si>
    <t>MICROFONOS DE SOLAPA:
MICRÓFONO PROFESIONAL INALAMBRICO OMNIDIRECCIONAL, CABEZA PLANA PARA PRODUCCIÓN DE CINE Y TELEVISIÓN</t>
  </si>
  <si>
    <t>CAMARA DE VIDEO HDV:
PRINCIPALES CARACTERÍSTICAS DEL PRODUCTO:
LLUVIA &amp; DUST PROOF
1920 X 1080 FULL HD 60/24P
28MBPS AVCHD DE GRABACIÓN
ULTRA WIDE 26.3MM LENTE G DE SONY
96GB DE LA MEMORIA FLASH
UTILIZA MEMORY STICK O TARJETAS SD
3,5 "PANTALLA TÁCTIL LCD XTRAFINE
ANILLO DE LA LENTE ASIGNABLE
MANGO DESMONTABLE W / DUAL XLR DE ENTRADA
NIGHTSHOT INFRARED</t>
  </si>
  <si>
    <t>CAMARAS DE VIDEO 2 UNIDADES</t>
  </si>
  <si>
    <t xml:space="preserve">TELEVISOR </t>
  </si>
  <si>
    <t>TELEVISOR 21" LED, PUERTOS VGA Y HDMI, FULL HD, SMART TV- 2 UNIDADES</t>
  </si>
  <si>
    <t>TELEVISOR LED .
PULGADAS:    55 
VELOCIDAD:        120 HZ
RESOLUCION:        1920 X 1080 FULL HD
DIMENSIONES:        128 X 83 X 30 CMS (ANCHO / ALTO / FONDO)                                                                                          
OTROS        CONVERTIDOR DE 2D A 3D                                                                                                                                                                 
AUDIO: DOLBY DIGITAL PLUS, DOLBY PULSE, SRS THEATERSOUND, DTS 2.0 + SALIDA DIGITAL                                                       
ENTRADA Y SALIDA: HDMI X 4                                                                                                                                                              
PESO: PESO DEL EQUIPO CON SOPORTE DE 21,5 KG  . UTILIZADO PARA LOS PROYECTOS DE ANIMACIÓN 3D, COROTOMETRAJES Y VIDEOJUEGOS, QUE REQUIERAN LA IMPLEMENTACIÓN DE TECNOLOGÍAS ACTUALES PARA SU FUNCIONAMIENTO Y CORRECTA RESPUESTA PARA LA PRODUCCIÓN DE CONTENIDOS DIGITALES.</t>
  </si>
  <si>
    <t>TELEVISORES 46" LED, PUERTOS VGA Y HDMI, FULL HD, SMART TV- 10 UNIDADES</t>
  </si>
  <si>
    <t>TELEVISORES:
EQUIPOS DE 44 PULGADAS HD, PANTALLA PLANA, LCD CON LECTOR DE DISPOSITIVOS DE ALMACENAMIENTO MASIVO USB.</t>
  </si>
  <si>
    <t xml:space="preserve">BIOMBO DE DOS CUERPOS PINTADO: METÁLICO, DE DOS BASTIDORES, EN TUBO DE ACERO COLD ROLLED REDONDO DE 7/8 (SIETE OCTAVOS) MONTADA SOBRE RUEDAS DE NYLON REFORZADO DE DOS 2" (DOS PULGADAS), CADA UNA TIENE CAPACIDAD DE 40 KILOGRAMOS; MEDIDAS APROXIMADAS DE 1.80 MTS. DE ALTURA, POR 1.60 MTS DE LARGO, TERMINADO EN PINTURA ELECTROSTÁTICA ANTIBACTERIAL CON TELA IMPERMEABLE. </t>
  </si>
  <si>
    <t>PERSIANA PARA AMBIENTE DE FORMACION (1)</t>
  </si>
  <si>
    <t>CORTINAS BLACKOUT</t>
  </si>
  <si>
    <t>ACIDO TÁNICO250G</t>
  </si>
  <si>
    <t>2 mes</t>
  </si>
  <si>
    <t>William Pineda- IP: 16826 wrpineda@misena.edu.co</t>
  </si>
  <si>
    <t>ÁCIDO BÓRICO FRASCO POR 500 GRAMOS</t>
  </si>
  <si>
    <t>TIAMINA FRASCO POR 100 GRAMOS</t>
  </si>
  <si>
    <t>SULFATO DE MAGNESIO  HEPTAHIDRATADO FRASCO POR 500 GRAMOS</t>
  </si>
  <si>
    <t>OXIDO DE MAGNESIO (MGO)250G</t>
  </si>
  <si>
    <t>CLOROFORMO 1000ML</t>
  </si>
  <si>
    <t xml:space="preserve">DICLOFENACO GEL AL 0,9% </t>
  </si>
  <si>
    <t>ACETANILIDA500G</t>
  </si>
  <si>
    <t>TRIPTOFANO-L25G</t>
  </si>
  <si>
    <t>NITROPRUSIATO DE SODIO5G</t>
  </si>
  <si>
    <t>NIHIDRINA 5G</t>
  </si>
  <si>
    <t>NITRATO CERICO AMONICO (NH4)2CE(NO3)650G</t>
  </si>
  <si>
    <t>NITRATO DE AMONIO  PRESENTACIÓN FRASCO POR 500 GRAMOS</t>
  </si>
  <si>
    <t>NITRATO DE POTASIO  PRESENTACIÓN FRASCO POR 500 GRAMOS</t>
  </si>
  <si>
    <t>ACETONA 99.5% X 2.5 %</t>
  </si>
  <si>
    <t>PEROXIDO DE HIDROGENO (H2O2)4000ML</t>
  </si>
  <si>
    <t>AGAR AGAR500G</t>
  </si>
  <si>
    <t>AGAR ASM (SALADO MANITOL)500G</t>
  </si>
  <si>
    <t>AGAR BACTERIOLOGICO500G</t>
  </si>
  <si>
    <t>AGAR CETRIMIDE500G</t>
  </si>
  <si>
    <t>AGAR DEXTROSA SABOURAUD X 500 GRAMOS</t>
  </si>
  <si>
    <t>AGAR EMB500G</t>
  </si>
  <si>
    <t>AGAR ENDO X 500 GRAMOS</t>
  </si>
  <si>
    <t>AGAR GRANULADO  POR FRASCO DE 500 GRAMOS</t>
  </si>
  <si>
    <t>AGAR MUELLER HINTON</t>
  </si>
  <si>
    <t>AGAR NFB500</t>
  </si>
  <si>
    <t>AGAR NUTRITIVO500G</t>
  </si>
  <si>
    <t>AGAR SABOURAUD500G</t>
  </si>
  <si>
    <t>AGAR SALADO MANITOL  POR FRASCO DE 500 GRAMOS</t>
  </si>
  <si>
    <t>AGAR TRIPTICASA DE SOYA X 500G</t>
  </si>
  <si>
    <t>AGAR VJ (VOGES JHONSON)500</t>
  </si>
  <si>
    <t>AGAR VRB500G</t>
  </si>
  <si>
    <t>AGAR VRBA + MUG500G</t>
  </si>
  <si>
    <t>AGAR YM500</t>
  </si>
  <si>
    <t>10 MAQUINAS CARDIOVASCULAR SPINING TRAFICO PESADO</t>
  </si>
  <si>
    <t>2 MAQUINAS CARDIOVASCULAR TROTADORA TRAFICO PESADO</t>
  </si>
  <si>
    <t xml:space="preserve">30 TARROS DE BOLAS DE TENIS DE CAMPO X 3 </t>
  </si>
  <si>
    <t>20 BALONES PARA LA PRACTICA DE  BALONCESTO TIPO PROFESIONAL</t>
  </si>
  <si>
    <t>20 BALONES PARA LA PRACTICA DE  MICROFUTBOL TIPO PROFESIONAL</t>
  </si>
  <si>
    <t>PAPEL ALUMINIO PRESENTACIÓN POR ROLLO DE 40 M</t>
  </si>
  <si>
    <t>LIQUIDO LIMPIAEQUIPOS PARA COMPUTADOR</t>
  </si>
  <si>
    <t xml:space="preserve">Extintores </t>
  </si>
  <si>
    <t>Jose Evelio Cardona jcardonag@sena.edu.co 16816</t>
  </si>
  <si>
    <t>CONTRATAR LA INSTALACIÓN DEL SISTEMA CONTRAINCENDIO, QUE INCLUYE LA COLOCACIÓN DE TUBERIA DEL SOTANO AL 9 PISO, 4 GABINETES CON EQUIPO Y MANGUERAS Y UBICACIÓN DE MOTOBOMBA DISEL. CALLE 54  NO.10-39  BOGOTÁ</t>
  </si>
  <si>
    <t>2 Mascara con protección ocular. Piesa facial de cara completa ultraliviana, con menor número de piezas y sin partes metalicas. Amplio campo de visión y recubrimiento antirrayadura, sistema de ajsute de cartucho multiproposito sin requerir guias de ensamble. Diseñadapara trabajos exigentes y rudos.</t>
  </si>
  <si>
    <t>Jose Evelio Cardona jcardonag@sena.edu.co 16819</t>
  </si>
  <si>
    <t xml:space="preserve">3 Mascara con protector ocular (Completa). Máscara autofiltrante con protector ocular: 2 filtros de carbon activo y polipropileno, Lavable,  Arnés de sujescion ajustable de material hipoalergénico. Banda de la nuca con cierre rápido. Filtros para máscara para vapores orgánicos, partículas y gasesMáscara autofiltrante con protector ocular: 2 filtros de carbon activo y polipropileno, Lavable,  Arnés de sujescion ajustable de material hipoalergénico. Banda de la nuca con cierre rápido. Filtros para máscara para vapores orgánicos, partículas y gases </t>
  </si>
  <si>
    <t>Jose Evelio Cardona jcardonag@sena.edu.co 16820</t>
  </si>
  <si>
    <t>5 Media Mascara. Respirador media cara elaborado en polieslastómero. Pieza facial mediana, sin cartuchos, banda de ajuste elásica ajustable y con broche a la nuca. Caja por 24 unidades</t>
  </si>
  <si>
    <t>TAPONES DE GOMANA</t>
  </si>
  <si>
    <t xml:space="preserve">GUANTES EN HILO CON RECUBIERTO CON NITRILO PARA MANEJO DE VIDRIO </t>
  </si>
  <si>
    <t>MONITOR:
ÁREA DE VISUALIZACIÓN DE 24 PULGADAS (60,96 CM), PANTALLA ANCHA (16:10), IPS (CONMUTACIÓN EN EL MISMO PLANO), ANTIRREFLEJO CON CAPA RESISTENTE 3H,1920 X 1200 A 60 HZ, RELACION DE CONTRASTE 1000: 1 (TÍPICA ), 2.000.000: 1 (DINÁMICO ), CONTRASTE DINAMICO 2 MILLONES:1 (MÁX.), BRILLO 300 CD/M2 (TÍPICO), TIEMPO DE RESPUESTA 8 MS (GRIS A GRIS) TÍPICO, ANGULO DE VISION 178°/178°, COLORES 16,7 MILLONES DE COLORES, ESPECTRO DE COLORES 82 % (CIE 1976), SEPARACION DE PIXELES 0,27 MM</t>
  </si>
  <si>
    <t>10 RELOJES   CHR 100 PULSOMETRO FRECUENCIA CARDIACO,DEPORTIVO</t>
  </si>
  <si>
    <t>GUARDAS  LA # 16 POR 100 FLEXON</t>
  </si>
  <si>
    <t>GUARDAS  LA # 15 POR 100 FLEXON</t>
  </si>
  <si>
    <t>GUARDAS  LA # 14 POR 100 FLEXON</t>
  </si>
  <si>
    <t>GUARDAS  LA # 13 POR 100 FLEXON</t>
  </si>
  <si>
    <t>GUARDAS  LA # 12POR 100 FLEXON</t>
  </si>
  <si>
    <t>GUARDAS  LA # 11 POR 100 FLEXON</t>
  </si>
  <si>
    <t>GUARDAS  LA # 10 POR 100 FLEXON</t>
  </si>
  <si>
    <t>CANDADO</t>
  </si>
  <si>
    <t>CANDADO EN ACERO GRADO MARINO CON GRADO DE SEGURIDAD 7, MEDIDA 60 MM</t>
  </si>
  <si>
    <t>CANDADO EN BRONCE CON GRADO DE SEGURIDAD 7, MEDIDA 60 MM</t>
  </si>
  <si>
    <t>CANDADO EN BRONCE CON GRADO DE SEGURIDAD 2-3, MEDIDA 40 MM</t>
  </si>
  <si>
    <t>CANDADO EN BRONCE CON GRADO DE SEGURIDAD 2-3, MEDIDA 35 MM</t>
  </si>
  <si>
    <t>CANDADO EN BRONCE CON GRADO DE SEGURIDAD 2-3, MEDIDA 70 MM</t>
  </si>
  <si>
    <t xml:space="preserve">TINTA PARA HUELLERO. PRESENTACION  X 80 GRS </t>
  </si>
  <si>
    <t>TINTA PARA SELLOS. TINTA PARA SELLOS O ALMOHADILLAS DE CAUCHO, DE COLOR NEGRO Y AZUL, Y PRESENTACION DE  30 CC</t>
  </si>
  <si>
    <t>TRES UNIDADES, TINTA PROLEGEND PARA PROCESO DE MASCARA DE SOLDADURA PARA FABRICACIÓN DE CIRCUITOS IMPRESOS</t>
  </si>
  <si>
    <t>TRES UNIDADES, TINTA PROMASK PARA PROCESO DE SCREEN PARA FABRICACIÓN DE CIRCUITOS IMPRESOS</t>
  </si>
  <si>
    <t>ADAPTADOR  RCA - BNC</t>
  </si>
  <si>
    <t>ADAPTADOR OPTICA NIKON A SONY PMW F3:
MTF SERVICES LTD NIKON G TO SONY F3 MOUNT ADAPTER:PRINCIPALES CARACTERÍSTICAS DEL PRODUCTO
SE MONTA LA LENTE DE NIKON SONY PMW-F3L
COMPATIBLE CON LENTES DE FORMATO DX/35MM
PARA LENTES CON O SIN ANILLO DE APERTURA
DISPONE DE AJUSTE MANUAL DE LA APERTURA</t>
  </si>
  <si>
    <t>ADAPTADORES - VGA</t>
  </si>
  <si>
    <t>ADAPTADORES DVI A VGA PARA PC  PARA MAC A VGA</t>
  </si>
  <si>
    <t>ADQUISICIÓN DE MESA DE EXTENSIÓN MESA TORNO PARA TRABAJO DE FRESADO CON PIEZAS PARA FRESAR</t>
  </si>
  <si>
    <t>OBJETIVO  (LENTE), UNA UNIDAD,ÁNGULO DE VISIÓN ESTÁNDAR DE 46°.RÁPIDA ABERTURA DE F/1,8.DISTANCIA MÍNIMA DE ENFOQUE DE 45 CM.TAMAÑODE FILTRO DE 52 MM.REVESTIMIENTOS SÚPER SPECTRA PARA REDUCIR EL VELO ÓPTICO Y LAS LUCES PARÁSITAS</t>
  </si>
  <si>
    <t>OBJETIVO (LENTE)   CANON EF 24MM F/2.8 IS UNA UNIDAD,USMOBJETIVO GRAN ANGULAR DE 24 MM (EQUIVALENTE A 38 MM CON SENSORES DE TAMAÑO APS-C).RÁPIDA Y AMPLIA ABERTURA MÁXIMA DE F/2,8.ESTABILIZADOR DE LA IMAGEN DE HASTA CUATRO PASOS.MECANISMO DE ENFOQUEAUTOMÁTICO ULTRASÓNICO.DISTANCIA DE 0,2 M PARA ENFOQUE A CORTA DISTANCIA.ABERTURA CIRCULAR PARA CREAR UN FONDO DESENFOCADO SUAVE.REVESTIMIENTOS SÚPER SPECTRA PARA REDUCIR LOS DESTELLOS.</t>
  </si>
  <si>
    <t>OBJETIVO (LENTE) UNA UNIDAD CANON EF-S 60MM F2.8 MACRO USMAPROX. FOCAL APROXIMADA DE 96 MM (FORMATO DE 35 MM) DISEÑO LIGERO Y COMPACTO.ALTA RESOLUCIÓN, GRAN CONTRASTE Y ALTA CALIDAD DE IMAGEN ENFOQUE AUTOMÁTICO RÁPIDO CON USM CASI SILENCIOSO ANULACIÓN DE ENFOQUE MANUAL CONTINUO REVESTIMIENTOS SÚPER SPECTRA</t>
  </si>
  <si>
    <t>UN FLASH PROFESIONAL NEEWER TT560 FLASH SPEEDLITE</t>
  </si>
  <si>
    <t>CÁMARA DE VIDEO HD CON DOS TARJETA DE 64 GB</t>
  </si>
  <si>
    <t>Seis (6)Cámara Ip CCTV IP 2 Mg Pixel infrarojo PTZ, RJ45 y WiFi, entrada de audio, para interiores</t>
  </si>
  <si>
    <t xml:space="preserve"> Cinco (5) Cámara fotográfica 'Nikon D40 6.1Mp</t>
  </si>
  <si>
    <t>COMPRA DE CÁMARA FOTOGRÁFICA - DE 12 A 16 MEGAPÍXELES CONTRÍPODE PARA REGISTRO DE PROYECTOS DE APRENDICES, COMO MATERIAL DE APOYO EN EL PROCESO DE INVESTIGACIÓN,  VISITAS, EVENTOS DE TRANFERENCIA TÉCNOLÓGICA.</t>
  </si>
  <si>
    <t>(4) CÁMARAS DIGITALES/CAMARA DIGITAL SONY W620 14MP 5X ZOOM OPTICO NUEVA CYBERSHOT</t>
  </si>
  <si>
    <t>CAMARA FOTOGRAFICA DIGITAL:
ALTA RESOLUCION 16.2 MP DX-FORMAT CMOS SENSOR, ALTA VELOCIDAD 6 CUADROS POR SEGUNDO,  DISPARO CONTINUO ARRIBA DE 100, AUTOFOCO BREATHTAKING FULL 1080P HD MOVIES WITH FULL TIME, RANGO DINAMICO ISO RANGE FROM 100 TO 6400, SENSOR DE EXPOSICION GROUND-BREAKING 2,016-PIXEL RGB (3D COLOR MATRIX) Y LENTE 18-105MM</t>
  </si>
  <si>
    <t>CAMARAS FOTOGRAFICAS 1 UNIDAD</t>
  </si>
  <si>
    <t>SOPORTE MOVIL DE TV:
ESTRUCTURA PLEGABLE Y VERSÁTIL PARA DESPLAZAMIENTO DEL EQUIPO FIJO A LA PARED. COLOR NEGRO.</t>
  </si>
  <si>
    <t xml:space="preserve"> VIDEOPROYECTOR SANYO PLC-200L</t>
  </si>
  <si>
    <t>UN (1) VIDEO BEAM PARA EL DATA CENTER</t>
  </si>
  <si>
    <t>UN PROYECTOR 3D EPSON 3020 FULL HD 1080P CONTRASTE 40.000:1</t>
  </si>
  <si>
    <t>VIDEO BEAM- 10 UNIDADES</t>
  </si>
  <si>
    <t>VIDEO BEAM PARA AMPLIACIONES DE IMÁGENES.VS220, SVGA 3 LCD 2700 LUMENS, TRABAJO EN 3D 3 UNIDADES</t>
  </si>
  <si>
    <t>VIDEOBEAN</t>
  </si>
  <si>
    <t>VideoBean  (2)</t>
  </si>
  <si>
    <t>Licitacion</t>
  </si>
  <si>
    <t xml:space="preserve">PERFORADORA ESTANDAR. PERFORADORA DE TAMAÑO  30 CM, 2 PERFORACIONES, CAPACIDAD DE HOJAS A PERFORAR IGUAL A 25, CON TRAMPILLA PARA VACIAR LOS CONFETIS, SIN SISTEMA DE BLOQUEO . </t>
  </si>
  <si>
    <t>PERFORADORA PEQUEÑA</t>
  </si>
  <si>
    <t>GANCHO GRAPADORA</t>
  </si>
  <si>
    <t>GANCHO PARA COSEDORA ESTÁNDAR. MATERIAL: METÁLICO COBRIZADO PRESENTACION: 5000 UND TAMAÑO: 26/6  TIPO:GRAPA ESTÁNDAR</t>
  </si>
  <si>
    <t xml:space="preserve">GANCHO CLIP ESTANDAR CON RECUBRIMIENTO PLASTICO. GANCHO TIPO CLIP ESTANDAR, EN ALAMBRE METALICO GALVANIZADO CON RECUBRIMIENTO PLASTICO DE 50 MM (2 IN), POR 100 UND. </t>
  </si>
  <si>
    <t>GANCHO CLIP MARIPOSA</t>
  </si>
  <si>
    <t>GANCHO CLIP PEQUEÑO</t>
  </si>
  <si>
    <t>BANDAS DE CAUCHO</t>
  </si>
  <si>
    <t xml:space="preserve">BANDAS DE CAUCHO. ÚTILES PARA ATAR OBJETOS, EVITANDO QUE SE DERRAME SU CONTENIDO. PUEDEN SER USADOS EN LA OFICINA, LA INDUSTRIA Y EL HOGAR.LAS BANDAS DE CAUCHO SON REUTILIZABLES Y DURABLES.-BANDAS DE CAUCHO Nº 22, CAJA DE 25 GRS.-LARGO: 90 MM-ANCHO: 2 MM </t>
  </si>
  <si>
    <t>CARPETA DIVIFOLDER HISTORIAS CLINICAS MEDICAS. DIVIFOLDER FONDEADO VERDE, REFERENCIA HISTORIAS CLINICAS MÉDICAS TAPAS EN YUTE DE 0,90 CM, PLASTIFICADA EXTERNAMENTE, LOGO A 1 TINTA, 4 DIVISIONES EN PROPALCOTE, ALETAS IMPRESAS, FUELLE ENTELA COLETA EXTERNA Y BRISTOL INTERNO. CAUCHO NEGRO DE AMARRE PLANO PUESTO, ALETA VERTICAL TOTAL.</t>
  </si>
  <si>
    <t>FOLDERS (30 FOLDERES)</t>
  </si>
  <si>
    <t>GUÍA SEPARADORA - OFICIO</t>
  </si>
  <si>
    <t>GUÍAS SEPARADORAS DE CARTULINA</t>
  </si>
  <si>
    <t>SEPARADORES (10 PAQUETES)</t>
  </si>
  <si>
    <t xml:space="preserve">CARPETA PLASTICA PARA DOCUMENTOS (CIERRE DE HILO)  150 UNIDADES </t>
  </si>
  <si>
    <t>BORRADOR DE NATA</t>
  </si>
  <si>
    <t xml:space="preserve">BORRADOR NATA </t>
  </si>
  <si>
    <t>4 Mes</t>
  </si>
  <si>
    <t>BORRADOR NATA GRANDE BORRADOR PARA LAPIZ, TIPO NATA, TAMAÑO( 57  X 22  X 10) MM, POR 1 UND. PZ20</t>
  </si>
  <si>
    <t>RESALTADOR</t>
  </si>
  <si>
    <t>RESALTADOR. CONTENIDO DE TINTA MAYOR A 2,5 G Y MENOR O IGUAL A 5 G, DE PUNTA BISELADA, ELABORADA EN FELPA DE POLIESTER. VARIOS COLORES</t>
  </si>
  <si>
    <t>RESALTADORES (15 CAJAS)</t>
  </si>
  <si>
    <t>RESALTADORES (7 CAJAS)</t>
  </si>
  <si>
    <t>ROTULADORES COLORES VARIOS</t>
  </si>
  <si>
    <t>MARCADOERES EXPO COLORES VARIADOS</t>
  </si>
  <si>
    <t>MARCADOR BORRABLE</t>
  </si>
  <si>
    <t>MARCADOR BORRABLE  O BORRASECO. ANCHO DE LINEA: 2 MM  PRESENTACION: UND    TIPO: BORRABLE  USO: PARA TABLERO PORCELANIZADO COLOR: VARIOS COLORES</t>
  </si>
  <si>
    <t>MARCADOR NEGRO PARA CD PUNTA FINA</t>
  </si>
  <si>
    <t>MARCADOR PERMANENTE. MARCADOR PERMANENTE, DESECHABLE, CONTENIDO DE TINTA MAYOR A 2,5 Y MENOR O IGUAL A 5 G , DE PUNTA REDONDA ACRÍLICA, PARA HACER LÍNEAS DE APROX. 0,6 MM , POR 1 UND. (COLORES SURTIDOS)</t>
  </si>
  <si>
    <t>MARCADOR SHARPIE NEGRO DELGADO</t>
  </si>
  <si>
    <t xml:space="preserve">MARCADORES BORRABLES CON RECARGA  (1000) </t>
  </si>
  <si>
    <t>MARCADORES PARA  CD . ANCHO DE LINEA: PUNTA FINA  PRESENTACION: UND  TIPO: PERMANENTE USO: PARA MARCAR ACETATOS  COLOR: VARIOS COLORES</t>
  </si>
  <si>
    <t xml:space="preserve">MARCADORES PERMANENTES  ( CAJAS X 10 UNIDADES) 10 CAJAS </t>
  </si>
  <si>
    <t>SHARPIE COLORES VARIADOS PUNTA FINA</t>
  </si>
  <si>
    <t xml:space="preserve">LAPICES MARCA RECONOCIDA </t>
  </si>
  <si>
    <t>3 Mes</t>
  </si>
  <si>
    <t xml:space="preserve">LAPIZ 6B 2B HB </t>
  </si>
  <si>
    <t>LAPIZ CARBONCILLO</t>
  </si>
  <si>
    <t>LÁPIZ NEGRO NO. 2</t>
  </si>
  <si>
    <t xml:space="preserve">LAPIZ NEGRO. LÁPIZ PARA ESCRITURA NO.2, FABRICADO EN MADERA, DE FORMA REDONDA CON BORRADOR, MINA NEGRO  DE 2 MM. </t>
  </si>
  <si>
    <t>PORTAMINAS 0.7</t>
  </si>
  <si>
    <t>BOLIGRAFO NEGRO. MATERIAL: PASTA  PRESENTACION:1 UND SISTEMA: RETRÁCTIL  TIPO: DESECHABLE COLOR TINTA: NEGRO</t>
  </si>
  <si>
    <t>BOLIGRAFOS  (10 CAJAS)</t>
  </si>
  <si>
    <t>ESFERO TINTA NEGRA</t>
  </si>
  <si>
    <t xml:space="preserve">ESFEROS </t>
  </si>
  <si>
    <t>6 Mes</t>
  </si>
  <si>
    <t>ESFEROS TINTA AZUL</t>
  </si>
  <si>
    <t>ESFEROS TINTA ROJA</t>
  </si>
  <si>
    <t>MICROPUNTA PLUMÓN DE PUNTA ACRILICA CON TRAZO</t>
  </si>
  <si>
    <t>MICROPUNTAS COLORES VARIOS</t>
  </si>
  <si>
    <t>BOLÍGRAFOS (5 CAJAS)</t>
  </si>
  <si>
    <t xml:space="preserve">TAJA LAPIZ METALICO MARCA RECONOCIDA </t>
  </si>
  <si>
    <t>8 Mes</t>
  </si>
  <si>
    <t>TAJALAPIZ METÁLICO</t>
  </si>
  <si>
    <t>TIJERAS GRANDES</t>
  </si>
  <si>
    <t>TIJERAS GRANDES (30 UNIDADES)</t>
  </si>
  <si>
    <t>TIJERAS GRANDES DE 5" (30 UNIDADES)</t>
  </si>
  <si>
    <t xml:space="preserve">TIJERAS MULTIUSOS  ACERO INOXIDABLE  7" MANGO PLASTICO </t>
  </si>
  <si>
    <t>TIJERAS PEQUEÑAS</t>
  </si>
  <si>
    <t>COMPRA DE PAPEL BOND MEDIO PLIEGO IMPRESIÓN PARA HP DESIGNJET 130R, 24″, 61CM, ANCHO DE IMPRESIÓN, 6 COLORES,  2400X1200DPI DE MATERIALES PLANOS A ESCALA PLANOS MECÁNICOS DE PIEZAS PARA FABRICACIÓN INDUSTRIAL</t>
  </si>
  <si>
    <t xml:space="preserve">COSEDORA ESTANDAR. COSEDORA PARA GRAPA NO. 26/6, CON CAPACIDAD MAXIMA DE 150 GRAPAS, CON PROFUNDIDAD DE ENTRADA HORIZONTAL EN EL PAPEL DE 0-85 MM, CON CAPACIDAD DE COSIDO PARA MAXIMO 30 HOJAS. </t>
  </si>
  <si>
    <t>COSEDORA PEQUEÑA</t>
  </si>
  <si>
    <t>PAPEL BOND PARA PLOTTER . BOND 90 GRS. 107 X 50 DIÁMETRO INTERNO 6 CMS.</t>
  </si>
  <si>
    <t>PAPEL CRAFT 30 ROLLOS</t>
  </si>
  <si>
    <t>PAPEL FOTOCOPIA CARTA</t>
  </si>
  <si>
    <t>PAPEL OFICIO</t>
  </si>
  <si>
    <t>SOBRE DE MANILA CARTA. MATERIAL: PAPEL MANILA CARACTERISTICA DE LA SOLAPA:  SIN AUTOADHESIVO TAMAÑO:  CARTA  TIPO: SOBRE MEDIDAS: 22,5 X 29 CMS</t>
  </si>
  <si>
    <t>SOBRE DE MANILA OFICIO. MATERIAL: PAPEL MANILA CARACTERISTICA DE LA SOLAPA:  SIN AUTOADHESIVO TAMAÑO: OFICIO  TIPO: SOBRE MEDIDAS: 25 X 35 CMS</t>
  </si>
  <si>
    <t>SOBRES DE MANILA OFICIO</t>
  </si>
  <si>
    <t>SOBRES MANILA TAMAÑO CARTA</t>
  </si>
  <si>
    <t>BORRADOR TABLERO ACRILICO. MATERIAL: MADERA Y FELPA SINTÉTICA; USO: TABLERO ACRÍLICO PORCELANIZADO; TAMAÑO: 3.5 X 12.0 CM.</t>
  </si>
  <si>
    <t>(130) CAJAS U ORGANIZADORES DE ALMACENAMIENTO DE ARCHIVOS/CAJAS ARCHIVO X200 ALMACENAMIENTO DOCUMENTOS CALIBRE C-720</t>
  </si>
  <si>
    <t>10 ESTRATEGIAS LOGÍSTICAS: EL VALOR DE LA LOGÍSTICA EN LOS NEGOCIOS / ARTURO FRÍAS - EDITORIAL -ALFAOMEGA GRUPO EDITOR; BARCELONA : MARGE BOOKS, 2013L</t>
  </si>
  <si>
    <t>ASPIRACIÓN COLECCIÓN LIBROS</t>
  </si>
  <si>
    <t>COMPRA EXHIBIDOR LIBROS Y REVISTAS 2 UNIDDES</t>
  </si>
  <si>
    <t>COMPRA PORTAPERIODICOS 1 UNIDAD</t>
  </si>
  <si>
    <t>( 8) ORGANIZADORES O ACCESORIOS DE COLGAR/ARCHIVADOR AEREO, ARCHIVADORES</t>
  </si>
  <si>
    <t>LÍQUIDO CORRECTOR EN LÁPIZ</t>
  </si>
  <si>
    <t>ADQUISICIÓN DE CONSUMIBLES-CARTUCHOS PARA LA PROTOTIPADORA DIMENSION SST 1200E</t>
  </si>
  <si>
    <t>TONER HP Q2612A</t>
  </si>
  <si>
    <t>TONER IMPRESORA HP LASERJET 1200</t>
  </si>
  <si>
    <t>TONER IMPRESORA REFERNCIA HP 55A - (5 UNIDADES)</t>
  </si>
  <si>
    <t>TONER PARA IMPRESORA LASER BLANCO Y NEGRO (8)</t>
  </si>
  <si>
    <t xml:space="preserve">FECHADOR. FECHADOR DE ENTINTADO MANUAL, ELABORADO EN PVC DE ALTA DENSIDAD, SELLO RECTANGULAR, DE TAMAÑO MAYOR O IGUAL A 40 X 20 Y MENOR A 60 X 40 MM, SIN PLACA Y SIN LEYENDA COMERCIAL. </t>
  </si>
  <si>
    <t>CALCULADORA ELECTRÓNICA PORTÁTIL  COLOR NEGRO CON TAPA.
MARCA RECONOCIDA</t>
  </si>
  <si>
    <t>7 Mes</t>
  </si>
  <si>
    <t>CONTROLADOR DE VIDEOJUEGO POR MEDIO DE UN SENSOR DE MOVIMIENTO (CONTROLADOR) QUE PERMITA LA CONFIGURACIÓN Y PROGRAMACIÓN PARA LAS NECESIDADES DE ALGUNAS APLICACIONES</t>
  </si>
  <si>
    <t>Dos (2) Kit site survey, indoor, outdoor, Licencia de software, permita adicionar planos, incluye tarjeta WiFi y accesorios necesarios.</t>
  </si>
  <si>
    <t>SOFTWARE SIMULACION ARENA - SIMULACION PROCESOS INDUSTRIALES</t>
  </si>
  <si>
    <t>DOS UNIDADES, SOFTWARE ALTIUM DESIGNER 2013</t>
  </si>
  <si>
    <t>SOFTWARE DE EDICION:
FINAL CUT PRO</t>
  </si>
  <si>
    <t>SOFTWARE DE ESCRITURA DE GUIONES:
VERSIÓN EN ESPAÑOL (ULTIMA VERSIÓN)</t>
  </si>
  <si>
    <t>THE FOUNDRY:
SOFTWARE ESPECIALIZADO EN DESARROLLO DE GRAFICAS EN COMPUTADOR Y EFECTOS VISUALES, INCLUYE: NUKE, MARY, HIERO. LICENCIA INSTITUCIONAL ANUAL POR ASIENTO</t>
  </si>
  <si>
    <t>SOFTWARE DE MANEJO DE INVENTARIOS, ROTACIÓN DE MERCANCIAS, UBICACIÓN DE MERCANCIAS, CON LECTORES DE CODIGO DE BARRAS, INFORMES DE ROTACION, E INDICADORES DE GESTIÓN.</t>
  </si>
  <si>
    <t>APUNTADOR LASER PARA CAMBIO DE DIAPOSITIVAS- 4 UNIDADES</t>
  </si>
  <si>
    <t>PARLANTES</t>
  </si>
  <si>
    <t>( 4)IMPRESORAS LÁSER/IMPRESORA CANON MF 4770</t>
  </si>
  <si>
    <t>AQUISICIÓN DE IMPRESORA HP DESIGNJET 130R, 24″, 61CM, ANCHO DE IMPRESIÓN, 6 COLORES,  2400X1200DPI, 64MB, PUERTO USB,   IMPRIME HASTA 1/2 PLIEGO PARA IMPRESIÓN DE PLANOS DE PROCESO , PLANOS MECÁNICOS, PLANOS DE FABRICACIÓN DE PIEZAS A ESCALA.</t>
  </si>
  <si>
    <t>CANON EOS 5D MARK III , UNA UNIDAD,SENSOR DE FORMATO COMPLETO Y 22,3 MEGAPÍXELES.AF EN 61 PUNTOS.DISPAROS CONTINUOS DE 6 FPS.SENSIBILIDAD ISO 100-25.600, AMPLIABLE A ISO 102.400.VÍDEO FULL HD CON CONTROL MANUAL.PROCESADOR DIGIC 5+ DE 14 BITS.PROTECCIÓN,CONTRA LAS INCLEMENCIAS METEOROLÓGICAS,PANTALLA DE 8,11 CM (3,2”) Y 1.040.000 PÍXELES,MODO HDR</t>
  </si>
  <si>
    <t/>
  </si>
  <si>
    <t xml:space="preserve">IMPRESARA PARA CÓDIGO DE BARRAS (ZEBRA) ANCHURA DE IMPRESIÓN DE 4,0 PULGADAS (102 MM),VELOCIDAD DE IMPRESIÓN MÁXIMA DE 12 PULGADAS (305 MM)/SEGUNDO,203 PPP (8 PUNTOS/MM);,300 PPP (12 PUNTOS/MM); </t>
  </si>
  <si>
    <t xml:space="preserve">IMPRESORA CON CARTUCHOS DE COLORES </t>
  </si>
  <si>
    <t>IMPRESORA MULTIFUNCIONAL LASERJET</t>
  </si>
  <si>
    <t>IMPRESORA PARA CODIGO DE BARRAS INCLUYE INSUMOS - CINTA TÉRMICA Y ETIQUETAS (ZEBRA) (1)</t>
  </si>
  <si>
    <t>IMPRESORA  LASER , VELOCIDAD DE IMPRESION: 14 PPM NEGRO / 12 PPM COLOR</t>
  </si>
  <si>
    <t>IMPRESORA/CORTADORA DE FORMATO GRANDE, CON UN ANCHO DE 162,56 CM (64 PLG).CONFIGURACIÓN DE DOS CABEZALES DE IMPRESIÓN REFLEJADOS EN LÍNEA PARA UNA MAYOR VELOCIDAD Y CALIDADNUEVA TINTA ECO-SOL MAX 2 DE ALTA DEFINICIÓN Y ECOLÓGICA (LIBRE DE NÍQUEL Y PRÁCTICAMENTE INODORA)
4 CONFIGURACIONES DE TINTAS DISPONIBLES INCLUYEN UNA OPCIÓN DE BLANCO, METÁLICO Y NEGRO LIGEROCMYKLCLM + NEGRO LIGERO,CMYKLCLM + BLANCO + METÁLICO,CMYKLCLM + NEGRO LIGERO + BLANCO,CMYKLCLM + NEGRO LIGERO + METÁLICO.IMPRESIÓN FOTORREALISTA DE HASTA 720 X 1.440 DPI,IMPRIME A VELOCIDADES DE HASTA 49 M2/HR (528 PIE2/HR)</t>
  </si>
  <si>
    <t>UNA IMPRESORA PARA LA COORDINACIÓN</t>
  </si>
  <si>
    <t>( 4)  ESCÁNERES/ HP SCANJET 5590 CAMA PLANA DIGITAL 2400PPP</t>
  </si>
  <si>
    <t>COMPRA ESCANER PARA DIGITALIZAR MATERIAL BIBLIOTECA</t>
  </si>
  <si>
    <t xml:space="preserve">ESCALERILLA DE DOS PELDAÑOS: ESCALERILLA DE ACERO CROMADO CON CUBIERTA DE HULE TIPO PASILLO ANTIDESLIZANTE DE 38 CM DE ALTURA CON DOS PELDAÑOS CADA UNO DE 19 CM. CON BASE DE DESCANSO DE 19 CM DE ANCHO POR 38 CM DE  LARGO, COMO MÍNIMO.  TERMINADO EN PINTURA ELECTROSTÁTICA ANTIBACTERIAL.                                                                                                                                                                             </t>
  </si>
  <si>
    <t xml:space="preserve">ESCANER </t>
  </si>
  <si>
    <t>ESCANER  OFICINA COORDINADOR  (1)</t>
  </si>
  <si>
    <t>IMPRESORA LASER MULTIFUNCIONAL,ESCANEADO EN COLOR, COPIA, REENVÍO DE FAX A CORREO ELECTRÓNICO, ESCANEO EN RED, FAX PC (SOLO ENVÍO), IMPRESIÓN, ESCANEO A E-MAIL, ESCANEADO PARA IMPRESIÓN DESDE USB, FAX WALKUP,KID TONER DE RECARGA IMPRESORA LASER MULTIFUNCIONAL XEROX WC3550_XD,COLORES CMYK, 2 CILINDROS POR COLOR (CIAN+MAGENTA+YELLOW+BLACK)</t>
  </si>
  <si>
    <t xml:space="preserve">SCANNER </t>
  </si>
  <si>
    <t>SCANNER E IMPRESORA LASER  ALL IN ONE: CONECTIVIDAD: USB 2.0 DE ALTA VELOCIDAD, CICLO DE TRABAJO: HASTA 1000 PAGINAS. (1)</t>
  </si>
  <si>
    <t>LECTORES PARA CODIGO DE BARRAS  (3)</t>
  </si>
  <si>
    <t>COMPUTADOR IMAC DESKTOP 27"
2.9GHZ INTEL CORE I5 QUAD-CORE
8GB OF 1600HZ DDR3 RAM
1TB 7200RPM HARD DRIVE
NVIDIA GEFORCE GTX 660M GRAPHICS (512MB)
27" HD LED-BACKLIT IPS DISPLAY
2560 X 1440 NATIVE RESOLUTION
802.11A/B/G/N WI-FI, BLUETOOTH 4.0
THUNDERBOLT, USB 3.0, SDXC CARD READER
720P FACETIME HD CAMERA, DUAL MICS
MAC OS X 10.8 MOUNTAIN LION (64-BIT)</t>
  </si>
  <si>
    <t>COMPUTADOR PORTATIL MAC BOOK AIR</t>
  </si>
  <si>
    <t>Diez (10) Portatil de 15", con unidad optica, deben contar con interfaces de red tanto cableada como inalambrica, minimo 4 Gb de ram, procesador de 4 core y HDD de 500 Gb, puertos HDMI</t>
  </si>
  <si>
    <t>(4) COMPUTADORES/CORE I7 3.4 GHZ D.D DE 1000 4 G. MONITOR 19 LED</t>
  </si>
  <si>
    <t>3 COMPUTADORES PARA EL SUPERETE, PROCESADOR MEMORIA RAM DE 4GB,PROCESADOR INTEL PENTIUM G645T CON VELOCIDAD DE 2,50GHZ,DISCO DURO DE 1TB,PANTALLA LCD CON RETROILUMINACIÓN LED DE 20",LECTOR DE TARJETAS 6 EN1
CÁMARA WEB HP TRUEVISION HD INCORPORADA,MICRÓFONO INTEGRADO,TECLADO CON CONTROL DE VOLUMEN,TARJETA GRAFICA INTEL HD,SISTEMA OPERATIVO WINDOWS 8</t>
  </si>
  <si>
    <t>COMPRA DE COMPUTADOR MACINTOSH DESKTOP " IMAC 27" )  PARA MANJEO DE INFORMACIÓN Y PROGRAMAS DE DISEÑO 2D</t>
  </si>
  <si>
    <t>COMPUTADOR  IMAC DESKTPO 21.5"
2.7GHZ INTEL CORE I5 QUAD-CORE
8GB OF 1600HZ DDR3 RAM
1TB 5400RPM HARD DRIVE
NVIDIA GEFORCE GT 640M GRAPHICS (512MB)
21.5" HD LED-BACKLIT IPS DISPLAY
1920 X 1080 NATIVE RESOLUTION
802.11A/B/G/N WI-FI, BLUETOOTH 4.0
THUNDERBOLT, USB 3.0, SDXC CARD READER
720P FACETIME HD CAMERA, DUAL MICS
MAC OS X 10.8 MOUNTAIN LION (64-BIT)
TECLADO Y MOUSE USB</t>
  </si>
  <si>
    <t>COMPUTADOR PARA AMBIENTE CENTRO DE DISTRIBUCIÓN (1)</t>
  </si>
  <si>
    <t>COMPUTADORES BIBLIOTECA 30 UNIDADES ; INTEL® CORE™ I7-3230M 2.60 GHZ, (TURBO UP TO 3.2 GHZ)•  4GB 1333 MHZ DDR3 (1DIM) AMPLIACIÓN 8 GB (1 RANURA DISPONIBLE)   • 750 GB 5400 RPM - HP 3D DRIVEGUARD  • DVD±RW  • 14"" LED HD ANTIREFLEJO (1366 X 768)  • GABINETE DE ALUMINIO RESISTENTE AL AGUA Y A LAS MANCHAS  ( HP DURAFINISH)   • WEB CAM: HD 720P - LECTOR DE HUELLA DIGITAL •  802.11 B/G/N BLUETOOTH • 10/100/1000 • WINDOWS 7   . INNOVACIONES PROFESIONALES  •   BATERÍA DE ION DE LITIO 6 CELDAS ( HASTA 7 HORAS DE DURACIÓN)  • 1 LECTOR DE TARJETAS MULTIMEDIA -  2 USB 3.0 - 2 USB 2.0 - 1 HDMI; 1 ENTRADA ESTÉREO PARA MICRÓFONO; 1 ALIMENTACIÓN DE CA; 1 RJ-45; 1 AUDÍFONO/SALIDA DE LÍNEA - 1 VGA • 2.4 KGS- 26 UNIDADES</t>
  </si>
  <si>
    <t>COMPUTADORES PARA ESTAR DE INSTRUCTORES  (6)  PROCESADOR MEMORIA RAM DE 4GB,PROCESADOR INTEL PENTIUM G645T CON VELOCIDAD DE 2,50GHZ,DISCO DURO DE 1TB,PANTALLA LCD CON RETROILUMINACIÓN LED DE 20",LECTOR DE TARJETAS 6 EN1
CÁMARA WEB HP TRUEVISION HD INCORPORADA,MICRÓFONO INTEGRADO,TECLADO CON CONTROL DE VOLUMEN,TARJETA GRAFICA INTEL HD,SISTEMA OPERATIVO WINDOWS 8</t>
  </si>
  <si>
    <t>COMPUTADORES PORTÁTILES; INTEL® CORE™ I7-3230M 2.60 GHZ, (TURBO UP TO 3.2 GHZ)•  4GB 1333 MHZ DDR3 (1DIM) AMPLIACIÓN 8 GB (1 RANURA DISPONIBLE)   • 750 GB 5400 RPM - HP 3D DRIVEGUARD  • DVD±RW  • 14"" LED HD ANTIREFLEJO (1366 X 768)  • GABINETE DE ALUMINIO RESISTENTE AL AGUA Y A LAS MANCHAS  ( HP DURAFINISH)   • WEB CAM: HD 720P - LECTOR DE HUELLA DIGITAL •  802.11 B/G/N BLUETOOTH • 10/100/1000 • WINDOWS 7   . INNOVACIONES PROFESIONALES  •   BATERÍA DE ION DE LITIO 6 CELDAS ( HASTA 7 HORAS DE DURACIÓN)  • 1 LECTOR DE TARJETAS MULTIMEDIA -  2 USB 3.0 - 2 USB 2.0 - 1 HDMI; 1 ENTRADA ESTÉREO PARA MICRÓFONO; 1 ALIMENTACIÓN DE CA; 1 RJ-45; 1 AUDÍFONO/SALIDA DE LÍNEA - 1 VGA • 2.4 KGS- 26 UNIDADES</t>
  </si>
  <si>
    <t>COMPUTADORES SALA INSTRUCTORES  (6)</t>
  </si>
  <si>
    <t>I-MAC MD096E/A  CORE I5 DE INTEL DE CUATRO NÚCLEOS A 3,2 GHZ (TURBO BOOST DE HASTA 3,6 GHZ) CON 6 MB DE CACHÉ DE NIVEL 3
PROCESADOR GRÁFICO GEFORCE GTX 675MX DE NVIDIA MEMORIA RAM: 8 GB (DOS MÓDULOS DE 4 GB) DE MEMORIA DDR3 A1.600MHZ(CONFIGURABLEA 16GB) •PANTALLA RETROILUMINADA POR LED DE21.5 PULGADAS (EN DIAGONAL); RESOLUCIÓN NATIVA DE 2.560 POR 1440 PÍXELES • COMPATIBILIDAD CON LOS MODOS DE ESCRITORIO AMPLIADO, HASTA TRES PANTALLAS Y VÍDEO EN ESPEJO •CÁMARA FACETIME HD 720P •2 PUERTOS THUNDERBOLT • 4 PUERTOS USB2 • 1PUERTO FIREWIRE 800 • PUERTO PARA AURICULARES • PUERTO DE ENTRADA DE AUDIO DIGITAL/ANÁLOGA • ALTAVOCES ESTÉREO CON AMPLIFICADOR DE 17 VATIOS • MICRÓFONO INTEGRADO • RANURA PARA TARJETAS SDXC •DISCO DURO SATA DE 7200RPM •TECLADO INALÁMBRICO APPLE WIRELESS KEYBOARD Y RATÓN MAGIC MOUSE SUPER MULTI-TOUCH •CONEXIÓN INALÁMBRICA WI-FI 802.11N • TECNOLOGÍA INALÁMBRICA BLUETOOTH 4.0 •DIMESIONES: ALTO: DE 51.7 CM - ANCHO: 65 CM - FONDO:20.7 CM - PESO: 13.8 KGOS X LION: INCLUYE MAIL, AGENDA, ICAL, MAC APP STORE, ITUNES, SAFARI, TIME MACHINE, FACETIME, PHOTO BOOTH, MISSION CONTROL, LAUNCHPAD, AIRDROP, REANUDAR,GUARDADO AUTOMÁTICO, VERSIONES, VISTA RÁPIDA, SPOTLIGHT, QUICKTIME. PROVVEDOR: HTTP://WWW.MACCOLOMBIA.COM/.   20 UNIDADES</t>
  </si>
  <si>
    <t>Docientos cincunta y cinco (255) Computadores All in One 21.5" , 8 GB RAM, DD 1Tera, Procesador última generación mínimo 4 core, cache L4. WiFi y Rj45, tarjeta de gráficos incluida HD Incluir teclado y mouse USB. Sistema Operativo versión empresarial Windows, touch, teclado y mouse USB</t>
  </si>
  <si>
    <t xml:space="preserve">Licitacion </t>
  </si>
  <si>
    <t>Treinta y un (31) Computador de escritorio, con las siguientes especificaciones
Disco duro:1 Terabyte
Memoria RAM: 16Gb
Tarjeta de Video Independiente: 3Gb
Procesador: Intel Corei7
Monitor LED: 24 pulgadas
Mínimo 8 Puertos USB3.0
Lector de Blu-ray 14X
Mouse y Teclado USB</t>
  </si>
  <si>
    <t>FLASH NIKON:
FLASH NIKON SPEEDLIGHT SB-910 AF
DISEÑADO PARA LAS CÁMARAS RÉFLEX DIGITALES DE FORMATOS FX Y DX Y LA SERIE P7000 DE COOLPIX, OFRECE UN DESEMPEÑO INCOMPARABLE DENTRO Y FUERA DEL ESTUDIO. INCLUYENDO EL VERSÁTIL I-TTL (INTELIGENTE A TRAVÉS DEL LENTE) DE NIKON PARA CONTROL DE FLASH INALÁMBRICO O DESDE LA CÁMARA, PUEDE FUNCIONAR COMO UN SPEEDLIGHT MONTADO EN LA ZAPATA DE CONTACTOS, UNA UNIDAD REMOTA O UN CONTROLADOR INALÁMBRICO. OPERATIVIDAD REFINADA QUE INCLUYE BOTONES ILUMINADOS PARA USO EN BAJAS CONDICIONES DE LUZ Y PROTECCIÓN MEJORADA DE RECORTE TÉRMICO, EL SB-910 ES EL COMPAÑERO PERFECTO.</t>
  </si>
  <si>
    <t>CAJA DE CD REGRABABLE X 1000</t>
  </si>
  <si>
    <t>CD´S</t>
  </si>
  <si>
    <t>DVD</t>
  </si>
  <si>
    <t xml:space="preserve">DVD  DOBLE CAPA ( 10 CAJAS) </t>
  </si>
  <si>
    <t xml:space="preserve">DVD DOBLE CAPA ( 10 CAJAS) </t>
  </si>
  <si>
    <t>DISCO DURO DE 4 TERAS</t>
  </si>
  <si>
    <t>SEIS (6) DISCOS DUROS UNIDAD DE ALMACENAMIENTO DATA CENTER DE  TRES TERAS</t>
  </si>
  <si>
    <t>CONVERTIDORES BNC - RCA</t>
  </si>
  <si>
    <t>CONVERTIDORES RCA - BNC</t>
  </si>
  <si>
    <t>PROCESADOR DE EFECTOS PARA VOCES DOD-512 PROCESADOR DE EFECTOS</t>
  </si>
  <si>
    <t>2 IMPRESORA  LASER , VELOCIDAD DE IMPRESION: 14 PPM NEGRO / 12 PPM COLOR
• RESOLUCIÓN COLOR:  2400 X 2400 DPI
• MEMORIA:  64MB
• TONER: 4
• CONECTIVIDAD: WIFI - USB</t>
  </si>
  <si>
    <t>NORMA  CONSTANZA  CASTELLANOS  LOPEZ Tel  5941301  -  IP 16994</t>
  </si>
  <si>
    <t>MEMORIAS USB (16 GIGAS)  (40 UNIDADES)</t>
  </si>
  <si>
    <t>SUPER MAFER CLAMP CON BABY (5/8"):
(541004) PARA SUJETAR ELEMENTOS (GRIP ILUMINACION)</t>
  </si>
  <si>
    <t>SUSTAINABLE TRANSPORTATION PLANNING: TOOLS FOR CREATING VIBRANT, HEALTHY AND RESILIENT COMMUNITIES (WILEY SERIES IN SUSTAINABLE DESIGN)</t>
  </si>
  <si>
    <t>TABLETA DIGITALIZADORA:
QUICKLY AND PROFESSIONALLY EDIT PHOTOS AND CREATE DIGITAL ARTWORK USING NATURAL PEN CONTROL, FREE DOWNLOADABLE CREATIVE SOFTWARE INCLUDED - ADOBE PHOTOSHOP ELEMENTS 11, AUTODESK SKETCHBOOK EXPRESS, ANIME STUDIO DEBUT 8, COREL PAINTER 13-30 DAY TRIAL AND NIK COLOR EFEX PRO 4 SELECT EDITION, WIRELESS ACCESSORY KIT INCLUDED, 2048 LEVELS OF PEN PRESSURE SENSITIVITY IN BOTH PEN TIP AND ERASER, 8 CUSTOMIZABLE APPLICATION SPECIFIC EXPRESS KEYS, MULTI-FUNCTION TOUCH RING WITH 4 CUSTOMIZABLE FUNCTIONS</t>
  </si>
  <si>
    <t>TARJETAS SD</t>
  </si>
  <si>
    <t>TARJETAS SD PARA CAMARA DE VIDEO:
16 GB SDHC MEMORY CARD EXTREME PRO CLASS 10 UHS-</t>
  </si>
  <si>
    <t>DIADEMA CON ENTRADA PUERTO USB</t>
  </si>
  <si>
    <t xml:space="preserve">Luis Alberto Camacho - lcamacho@sena.edu.co-  </t>
  </si>
  <si>
    <t>DIADEMA PARA PC AUDIO CON CONEXIÓN PLUG  DE 3.5 ( 450)</t>
  </si>
  <si>
    <t xml:space="preserve">DOS AUDIFONOS DE DIADEMAS </t>
  </si>
  <si>
    <t>ISODINE ESPUMA</t>
  </si>
  <si>
    <t>ISODINE SOLUCIÓN</t>
  </si>
  <si>
    <t>PARCHE OCULAR X 20</t>
  </si>
  <si>
    <t>GASA ABSORBENTE PRESENTACIÓN ROLLO DE 1*90 YARDAS</t>
  </si>
  <si>
    <t>GASA PRECORTADA PAQUETE POR 3 UNIDADES</t>
  </si>
  <si>
    <t>VENDA DE 2X5 ELÁSTICA</t>
  </si>
  <si>
    <t>VENDA DE 3X5 ELÁSTICA</t>
  </si>
  <si>
    <t>VENDA DE 4X5 ELÁSTICA</t>
  </si>
  <si>
    <t>VENDA DE 5X5 ELÁSTICA</t>
  </si>
  <si>
    <t>VENDAS TRIANGULARES</t>
  </si>
  <si>
    <t xml:space="preserve">VALVULA UNIDIRECCIONAL PARA RCP. PERMITE PRACTICAR LA RESPIRACIÓN BOCA A BOCA. GRACIAS A LA VÁLVULA ANTIREFLUJO SOLDADA CON ULTRASONIDOS A UNA LÁMINA DE PVC TRANSPARENTE, PREVIENE Y EVITA LA TRANSMISIÓN DE INFECCIONES. EL FILTRO HIDRÓFOBO EVITA EL CONTACTO CON LA SALIVA Y LA SANGRE DEL PACIENTE. SE HA REALIZADO EN MATERIAL ATÓXICO Y TRANSPARENTE, DE FÁCIL USO Y ADAPTABLE A ADULTOS Y NIÑOS. PUEDE SER UTILIZADA SOBRE MANIQUÍS DIDÁCTICOS.TIENE UNA VALVULA DE PASO UNICO QUE IMPIDE EL CONTACTO DIRECTO CON LA BOCA DEL PA-CIENTE. TRANSPARENTE PARA FACIL VISUALIZA-CION. COMPATIBLE CON TECNICAS DE REANIMACION ESTANDAR </t>
  </si>
  <si>
    <t xml:space="preserve">FUNDA DESECHABLE </t>
  </si>
  <si>
    <t xml:space="preserve">CÁNULAS NASALES PARA USO MÉDICO PARA ADULTO: FABRICADA EN PVC MEDICINAL, TRANSPARENTE CON ENTRADAS NASALES CURVAS Y SUAVES, PESO PLUMA, LISA  POR FUERA, INTERNAMENTE DISEÑO ESPECIAL PARA MAYOR SEGURIDAD EN EL SUMINISTRO DE OXÍGENO AL PACIENTE. LONGITUD DE 210 CM.  </t>
  </si>
  <si>
    <t>CUELLO ORTOPEDICO RIGIDO DE ALMACENAMIENTO: MULTITALLA PARA ADULTO PLANO AJUSTABLE COLLAR DE 1 PIEZA DISEÑADO PARA INMOVILIZACION DEL CUELLO EN PA-CIENTES TRAUMATIZADOS. MARCA AMBU</t>
  </si>
  <si>
    <t>EXTENSIONES DE LUZ</t>
  </si>
  <si>
    <t>EXTENSION DE CLAVIJA DE 15 MTS DE 20A:
CON CAJA DE MADERA, RECUBIERTA METALICA, PARA ILUMINACION PROFESIONAL Y TRABAJO PESADO</t>
  </si>
  <si>
    <t>EXTENSION DE RIEL PARA DOLLY:
4 METROS DE LARGO Y 4 METROS EN CURVA.</t>
  </si>
  <si>
    <t>EXTENSIONES ELÉCTRICAS  ENCAUCHETADAS Y CON TOMAS DE 5 Y DE 10 METROS CON POLO A TIERRA. 20 UNIDADES</t>
  </si>
  <si>
    <t xml:space="preserve">PAR DE MULETAS AXILARES METÁLICAS: LA MULETA DE ALUMINIO LIVIANA; PROPORCIONA ESTABILIDAD Y DURABILIDAD; EL TUBO CON CENTRO PROPORCIONA RESISTENCIA ADICIONAL AL ÁREA QUE SOPORTA EL PESO, PUNTAS ANTIDESLIZANTES, ALTURA REGULABLE EN 9 POSICIONES,  AXILERA REEMPLAZABLE.                                                                          </t>
  </si>
  <si>
    <t>TENSIÓMETRO: MANÓMETRO CON BRAZALETE IMPERMEABLE EN NYLON, AJUSTE EN  VELCRO Y PERA INFLABLE PARA MEDIR LA PRESIÓN ARTERIAL DE LOS PACIENTES EN EL ANTE BRAZO. BRAZALETE CON TUBOS DE GOMA, VÁLVULA DE PERA INFLABLE, RELOJ ESFIGMOMANÓMETRO.</t>
  </si>
  <si>
    <t>SILLA DE RUEDAS: FLEXIBLES PARA ACOMODAR A UNA AMPLIA GAMA DE USUARIOS, SUS PIECEROS ELEVABLES, AJUSTAR EN DIFERENTES POSICIONES SEGÚN LA GRADUACIÓN NECESARIA. UN BOLSILLO PARA PAPELES TAMAÑO GRANDE VIENEN EL ESPALDAR PARA MAYOR CONVENIENCIA.  LÁMINAS  LATERAL DE ACERO, LA TAPICERÍA DE VINILO O CORDOBÁN FÁCIL DE LIMPIAR ANTI-INFLAMABLE, FRENO DE SEGURIDAD Y EMPUÑADURA ERGONÓMICA; LAS LLANTAS COMPUESTAS ESTÁN MOLDEADAS CON CONTORNOS PARA MEJORAR LA FUERZA Y LA DURACIÓN DEL PRODUCTO; APOYA BRAZOS Y APOYA PIES  REMOVIBLES,</t>
  </si>
  <si>
    <t>COLCHONETAS PARA GIMNASIO. MEDIDAS 1,20 X 060 MTS  (INDIVIDUALES) (15)</t>
  </si>
  <si>
    <t>COLCHONETAS SENCILLA</t>
  </si>
  <si>
    <t xml:space="preserve">CARRO MESA AUXILIARES PARA CURACIONES: ESTRUCTURA EN TUBO DE ACERO COLD ROLLED REDONDO DE 1" (UNA PULGADAS), CUBIERTA SUPERIOR DE  ACERO INOXIDABLE PROTEGIDA CON BARANDILLAS LATERALES, CUBIERTA INFERIOR EN LAMINA COLD ROLLED,  MONTADA SOBRE RUEDAS DE NYLON REFORZADO DE DOS 2" (DOS PULGADAS), CADA UNA TIENE CAPACIDAD DE 40 KILOGRAMOS; MEDIDAS APROXIMADAS DE 80 CM. DE ALTURA, 55 CM. DE LARGO Y 45 CM DE ANCHO. TERMINADO EN PINTURA ELECTROSTÁTICA ANTIBACTERIAL </t>
  </si>
  <si>
    <t>BÁSCULAS DE PISO ANÁLOGA PARA PACIENTES: BASCULA ANÁLOGA MODERNO DISEÑO RETRO, RESULTADOS VISIBLES RÁPIDAMENTE GRACIAS A SU GRAN PANTALLA, GRAN PLATAFORMA DE PESADO ANTIDESLIZANTE, NO NECESITA PILAS, CAPACIDAD MÁXIMA DE PESADA: 150 KG, GRADUACIONES DE 500 GR. BÁSCULA MECÁNICA, FÁCIL DE LEER, DISEÑO CLÁSICO, CARCASA DE ACERO RESISTENTE, PLATAFORMA FÁCIL DE LIMPIAR.</t>
  </si>
  <si>
    <t>LINTERNA PARA EXPLORACIÓN: PARA EXAMEN DE CUERPOS EXTRAÑOS EN BOCA, TAMAÑO DE LA PUPILA, ETC. TIPO LAPICERO, PORTÁTIL, DEBERÁ SER DE MATERIAL DESINFECTARLE E INTERRUPTOR DE ENCENDIDO Y APAGADO, LUZ DIRIGIDA NO DIFUSA BLANCA, CON FUNCIONAMIENTO A PILAS O BATERÍAS. ENCENDIDO Y APAGADO SENCILLOS MEDIANTE CONTACTO EN LA PINZA METÁLICA QUE PREVIENE LA   DESCARGA ACCIDENTAL CUANDO SE PORTE EN EL BOLSILLO. 2 PILAS AAA.</t>
  </si>
  <si>
    <t xml:space="preserve"> CABINA ACTIVA PORTÁTIL RECARGABLE POTENCIADA USB SD MP3:DOS ENTRADAS PARA MICRÓFONO, UNA ENTRADA PARA GUITARRA Y UNA PARA BATERÍA Y ECO.  CON MICRÓFONO DE DIADEMA Y SU DISPOSITIVO EMISOR INALÁMBRICO</t>
  </si>
  <si>
    <t>TERMOMETRO DE MERCURIO</t>
  </si>
  <si>
    <t>TERMOMETRO DE MERCURIO  150°C  ESCALA DE 0 A 150 °CPRESENTACIÓN POR UNIDAD</t>
  </si>
  <si>
    <t>TERMOMETRO DE MERCURIO 100°C ESCALA DE 0 A 100°C PRESENTACIÓN POR UNIDAD</t>
  </si>
  <si>
    <t>TERMOMETRO DE MERCURIO 200°C PRESENTACIÓN UNIDAD</t>
  </si>
  <si>
    <t>TERMÓMETRO DIGITAL: ES UN DISPOSITIVO SENSIBLE INDICADO PARA LA MEDICIÓN DE LA TEMPERATURA CORPORAL EN FORMA RÁPIDA Y PRECISA, ES SEGURO AL MEDIO AMBIENTE PORQUE NO CONTIENE MERCURIO. RANGO DE MEDICIÓN: 32.0° C ~ 42.0° C RESOLUCIÓN: 0.1° C PRECISIÓN: +/- 0.1° C (36.0° C ~ 39.0° C)</t>
  </si>
  <si>
    <t xml:space="preserve"> ESTETOSCOPIO ACÚSTICO PARA USO MÉDICO O ACCESORIOS: INSTRUMENTO  MEDICO MEDIANTE EL CUAL SE AUSCULTA AL PACIENTE PARA INTERPRETAR LOS DIFERENTES RUIDOS EMITIDOS POR ÉL  DURANTE EXAMEN MÉDICO. COMPONENTES:   2  OLIVAS DE CAUCHO – AURICULARES-. UN TUBO DE PLÁSTICO – CONDUCCIÓN -, UN DISPOSITIVO –DIAFRAGMA-, 2 OLIVAS DE CAUCHO  DE REPUESTO.</t>
  </si>
  <si>
    <t>OXÍMETROS DE PULSO: UN EQUIPO PORTÁTIL DE FÁCIL MANEJO QUE CALCULA LA SATURACIÓN DE OXIGENO EN  LA SANGRE Y LA FRECUENCIA CARDIACA (PULSO), A TRAVÉS DEL DEDO DEL PACIENTE. DISPLAY LCD DE ALTO BRILLO CON VISUALIZACIÓN DE CURVA PLETISMOGRÁFICA Y BARRA DE PULSO COMPACTO Y PORTÁTIL, PERMITE SU USO EN CONSULTORIO  Y EN AMBULANCIA. ALARMAS DE PULSO Y SPO2 CONFIGURABLES. DE BAJO CONSUMO Y CON ALARMA DE BAJA ENERGÍA. ALMACENAMIENTO DE DATOS DURANTE 24HS Y CON VISUALIZACIÓN DE TENDENCIAS, PROTECTOR DE GOMA LO CUAL PROVEE MAYOR PROTECCIÓN DEL EQUIPO.</t>
  </si>
  <si>
    <t>BANDEJA METALICA PARA CURACIONES</t>
  </si>
  <si>
    <t>BAJA LENGUAS X 100</t>
  </si>
  <si>
    <t>BOTIQUIN MORRAL: DE 40 X 32 X 16 CM COMPUESTO POR DOS BOLSILLOS (UNO GRANDE UNO PEQUEÑO) ELABORADO EN LONA MORRAL IMPERMEABLE, REATA PARA CARGAR EN HOMBROS, ESTAMPADO A UNA TINTA DOTADO CON 26 ELEMENTOS, COMPUESTO POR DOS BOLSILLOS (UNO GRANDE UNO PEQUEÑO) ELABORADO EN LONA MORRAL IMPERMEABLE, REATA PARA CARGAR EN HOMBROS, ESTAMPADO A UNA TINTA DOTADO CON 26 ELEMENTOS.</t>
  </si>
  <si>
    <t>KITS PARA LOS SERVICIOS MÉDICOS DE URGENCIAS Y CAMPO</t>
  </si>
  <si>
    <t>ETIQUETAS DE TRIAGE PARA SERVICIOS MÉDICOS DE EMERGENCIA</t>
  </si>
  <si>
    <t>ELEMENTOS DE RESTRICCIÓN PARA TODO EL CUERPO</t>
  </si>
  <si>
    <t>JERINGAS SIN AGUJAS PARA USO MÉDICO</t>
  </si>
  <si>
    <t>GUANTE DE LÁTEX X 100</t>
  </si>
  <si>
    <t>SABANA DESECHABLE CAMILLA</t>
  </si>
  <si>
    <t>COMPRA DE ELEMENTOS DE PROTECCIÓN PERSONAL PARA APRENDICES QUE SE ENCUENTRAN EN FORMACIÓN EN EL CENTRO DE GESTIÓN DE MERCADOS, LOGÍSTICA Y TECNOLOGÍAS DE LA INFORMACIÓN  Y SUS SEDES.</t>
  </si>
  <si>
    <t>TAPABOCA X 100</t>
  </si>
  <si>
    <t>PETO COMPLETO PARA MANEJO DE FLUIDOS BILOGICOS</t>
  </si>
  <si>
    <t>ACEITE DE INMERSIÓN
100ML</t>
  </si>
  <si>
    <t>CUBETAS PARA MEZCLA DE PINTURA. 20 UNIDADES</t>
  </si>
  <si>
    <t>EMBUDO PARA FILTRACION EN PORCELANA (70 MM) PRESENTACIÓN POR UNIDAD</t>
  </si>
  <si>
    <t>EMBUDOS EN VIDRIO CON CAPACIDAD 
300ML (ESTERILIZACIÓN)NA</t>
  </si>
  <si>
    <t>TUBOS DE ENSAYO CON TAPA
 ROSCA ESTERILIZABLES16X 125MM</t>
  </si>
  <si>
    <t>TUBOS DE ENSAYO CON TAPA
 ROSCA ESTERILIZABLES9ML-13 X 100MM</t>
  </si>
  <si>
    <t>BOMBILLO HALOGENO FVL 200W 120V 798  LUZ DE VÍDEO</t>
  </si>
  <si>
    <t>BOMBILLO HALOGENO GDA-PF 821R 120V 500W LUZ DE VÍDEO</t>
  </si>
  <si>
    <t>MICRO PIPETA VOLUMEN VARIABLE DE 20-200 UL</t>
  </si>
  <si>
    <t>MICROPIPETA 100-1000UL
TRANSFERPETTENA</t>
  </si>
  <si>
    <t>Cuatro (4) Probadorde cableado Chequea errores de conexionado en cables UTP,FTP, Coaxiales y telefónicos. Circuitos abiertos, cortocircuitos, hilos cruzados, Etc. 
Indicación mediante coz del análisis del cableado. Con display digital.</t>
  </si>
  <si>
    <t>TERMOHIGRÓMETRO DIGITAL SIN SONDA
- RANGO: -50 + 70ºC, 10 ~ 99% HR
- RANGO TEMPERATURA: -50 + 70º C (-58 + 158º F)
- HUMEDAD RELATIVA: 10 ~ 99% HR
- RESOLUCIÓN TEMPERATURA: 0.1º C / 0.1º F
- RESOLUCIÓN HUMEDAD RELATIVA: 1% R.H
- PRECISIÓN: ± 1º C / ± 1.8º F
- FORMATO RELOJ 12/24
- MEMORIA DE MÁXIMA Y MÍNIMA
ALARMA PROGRAMABLE PARA RELOJ
- DIMENSIONES: 110 X 70 X 20 MM
- SOPORTE PARA SOBRE MESA
- OJAL PARA COLGAR EN LA PARED
- INDICADOR DE BATERÍA BAJA
- BATERÍA: 1 X 1.5 V “AAA” (INCLUIDA)
 PRESENTACIÓN POR UNIDAD</t>
  </si>
  <si>
    <t>GRABADOR DIGITAL PORTATIL ZOOM H4N</t>
  </si>
  <si>
    <t>REGLA 30 CM. EN PLÁSTICO , UNIDAD MILIMETRADA Y PULGADAS, DE 30 CM, POR 1 UND</t>
  </si>
  <si>
    <t>REGLAS DE CORTE</t>
  </si>
  <si>
    <t>REGLAS PLASTICAS DE 30 CMS  (100 UNIDADES)</t>
  </si>
  <si>
    <t>3 BASCULAS MEDICAS</t>
  </si>
  <si>
    <t>BALANZA (GRAMERA DE 5000 GRS)</t>
  </si>
  <si>
    <t>AGAROSA25G</t>
  </si>
  <si>
    <t>LANCETAS CAJA  X 200 UNIDADES :PRODUCTO ESTÉRIL DE UN SOLO USO, RECUBIERTA DE SILICONA, PROFUNDIDAD DE PUNCIÓN FINA MÁXIMA 1.22 MM, PRODUCTO SANITARIO CON CERTIFICADO MARCADO.</t>
  </si>
  <si>
    <t>Tres (3) GENERADORES DE ONDA:  Display LCD / Conteos (Am- Display LCD / Conteos (Frecuencia): 8 Dig / 99999999. plitud): 5 Dig / 99999. - Salida de señal: Senoidal, triangular, cuadrada, pulso, rampa, TTL. - Frecuencia generada: 0,02 MHz ~ 20 MHz.
- Estabilidad en frecuencia: ± 5 ppm / 3 h.
- Amplitud de salida: 1mV ~ 10Vpp(50?)/ 2mV ~ 20Vpp (abierto). Impedancia de salida: 50 Ω. - Distorsión básica en senoide: ≤ 1%. - Tiempo de subida / bajada cuadrada: ≤ 35 ns. - Linealidad básica en triangular: &gt; 99%. - Atenuación: Auto / 0 dB / 20 dB / 40 dB / 60 dB.- Ciclo de dureza: 1 ~ 99 %.
- Control offset: -5 ~ 5 V (50Ω). - Barrido externo / interno: 10 ms ~ 60 s. - Frecuencímetro externo: 1 ~ 100 MHz. - Precisión frecuencímetro: ± (Error base tiempo x Frecuencia + 1 Dig.).
- Error de la base de tiempo básico: 50 ppm. - Categoría de seguridad: CAT II. - Dimensiones (mm) / Peso (g): 105 x 220 x 325 / 3000﻿</t>
  </si>
  <si>
    <t>PICNOMETRO CALIBRADO CON TERMOMETRO X 25 ML GLASSCO</t>
  </si>
  <si>
    <t>PICNOMETRO CALIBRADO DE 10 ML PRESENTACIÓN POR UNIDAD</t>
  </si>
  <si>
    <t>BANDEJAS PLASTICAS</t>
  </si>
  <si>
    <t>TAPON SOLDADO PVC DE 1 1/4"</t>
  </si>
  <si>
    <t>TAPON SOLDADO PVC DE 1 1/2"</t>
  </si>
  <si>
    <t>TAPON SOLDADO PVC DE 2"</t>
  </si>
  <si>
    <t xml:space="preserve">UNION PVC DE 1" </t>
  </si>
  <si>
    <t xml:space="preserve">UNION PVC DE 1 1/4" </t>
  </si>
  <si>
    <t xml:space="preserve">UNION PVC DE 2" </t>
  </si>
  <si>
    <t xml:space="preserve">UNION PVC DE 3/4" </t>
  </si>
  <si>
    <t>ACOPLE PARA SANITARIO 1/2, DE ALTA CALIDAD, MARCA RECONOCIDA EN EL MERCADO Y CUMPLA NORMAS INCOTEC</t>
  </si>
  <si>
    <t>ADAPTADOR MACHO  PVC DE 1 1/4"</t>
  </si>
  <si>
    <t>ADAPTADOR MACHO  PVC DE 1 1/2"</t>
  </si>
  <si>
    <t>ADAPTADOR MACHO  PVC DE 2"</t>
  </si>
  <si>
    <t>COMPRESOR PISTOLA AEROGRAFO ENERGIA DE PULVERIZACION 105W./ CAPACIDAD DE DEPOSITO 800ML. /TUBO  FLEXIBLE/ VELOCIDAD DEL MOTOR 32000RPM./ PESO 1.5 KL.</t>
  </si>
  <si>
    <t>COMPRESOR GRADUABLE DE HASTA 100 LIBRAS DE PRESIÓN.2HP  TANQUE 24 LTS LLANTAS, 2 UNIDADES</t>
  </si>
  <si>
    <t>COMPRESOR DE AIRE 100 LIBRAS MOTOR ACOPLADO DE 1 HP A 3550 RPM/CABEZOTE DE DOS PISTONES CON INTERCOOLER/RÁPIDA CAPACIDAD DE CARGA/UNA SALIDA DE AIRE/APLICACIONES VARIAS/MANÓMETRO Y UNIDAD  DE MANTENIMIENTO</t>
  </si>
  <si>
    <t>CODO  90° PVC 1 1/4"</t>
  </si>
  <si>
    <t>CODO  45° PVC 1 1/4"</t>
  </si>
  <si>
    <t>CODO  90° PVC 2"</t>
  </si>
  <si>
    <t>CODO  45° PVC 2"</t>
  </si>
  <si>
    <t>2 VENTILADOR DE PISO CONTROL REMOTO EN MATERIAL RESISTENTE DIFERENTES NIVELES DE FUNCIONAMIENTO</t>
  </si>
  <si>
    <t>CLAVIJA AÉREA DE CAUCHO CON POLO A TIERRA (HEMBRA)</t>
  </si>
  <si>
    <t>CONECTORES DE VIDEO BNC</t>
  </si>
  <si>
    <t xml:space="preserve"> (3 ) REGULADOR VOLTAJE  VOLTRON QBEX 2400VA/1200W PROMOCION</t>
  </si>
  <si>
    <t xml:space="preserve">TAPA METALICA PARA PISO TOMA CORRIENTE DOBLE </t>
  </si>
  <si>
    <t>CONECTOR FIBRA OPTICA (200 UNIDADES)</t>
  </si>
  <si>
    <t>TOMACORRIENTE AÉREA EN CAUCHO CON POLO TIERRA (MACHO)</t>
  </si>
  <si>
    <t>(1) CONSOLA POTENCIADA: CABEZAL DE  6 CANALES  600  VATIOS  POTENCIA  TOTAL  (500  VATIOS  CONTINUA).3  MODOS  DE  SALIDA  (MAIN/MAIN,  MAIN/MONITOR  Y  BRIDGE).6  CANALES  CON  8  ENTRADAS  LOW  NOISE  DE  MICRÓFONO  Y  1  ESTÉREO.3-BANDAS  EQ,  CONTROL  DE  MONITOR  Y  EFECTOS  EN  CADA  CANAL  DE  MICRÓFONO.SALIDA  EN  LÍNEA  PARA  LA  CONEXIÓN  A  AMPLIFICADORES  EXTERNOS.PROTECCIÓN  INTERFERENTE  RF  EN  TODAS  LAS  ENTRADAS.DIMENSIONES  (AXLXF):  11,25´´  (286MM)  X  19´´  (483MM)  X  11,25´´  (286MM).PESO:  39  LBS.  (17,7  KG)</t>
  </si>
  <si>
    <t>CONVERSOR DE VÍDEO VGA-DVI</t>
  </si>
  <si>
    <t>(6) LUCES HALOGENAS 500W</t>
  </si>
  <si>
    <t>(6) LUCES PAR 64, CON SUS RESPECTIVOS BOMBILLOS 150W</t>
  </si>
  <si>
    <t>KIT DE LUCES NEEWER 900W FOTOGRAFIA PROFESIONAL COMBO 12PIEZ,3 X 300WS STUDIO FLASH/STROBE,3 X 300WS STROBE LIGHT (WITH 75W ADJUSTABLE MODELING LAMP),3 X TRIPODES (MAX: 75 INCH/190CM HEIGHT)2 X 70 X 50CM (SOFT BOX)</t>
  </si>
  <si>
    <t>LUCES CONTINUAS 2000W:
KIT PARA TRABAJO PESADO 2000/2 (120V) (60 LBS) - 571972
EL KIT CONTIENE: (2) CORTADORAS (ASPAS),  (2) GASA SENCILLA, COMPLETA, DE 10”, (2) GASA DOBLE, COMPLETA, DE 10”,  (2) FOCO FEY DE 2000W,  (2)  TRIPIÉ AS-2,  (1) MALETA PARA TRABAJO PESADO (40”X19”X15”)</t>
  </si>
  <si>
    <t>LUCES DE ESTUDIO PARA TV Y CINE LUZ CONTINUA:
MÍNIMO 230V: PRINCIPALES CARACTERÍSTICAS DEL PRODUCTO
2 - JEFES LUZ SUAVE, FUENTES DE ALIMENTACIÓN
2 - CAJAS DE LUZ CON GRIDS
3 - DLHM JEFES DE ENFOQUE, ALETAS
4 - CONJUNTOS DE FILTROS DE GEL, LOS TITULARES DE
SCRIMS, BOLSA
ADJUNTO DE PROYECCIÓN CON LENTE DE 85MM
GOBO SET, HOLDER
STANDS, ABRAZADERA DEL SOPORTE DE EXTENSIÓN
2 - CAJAS DE PLÁSTICO, LÁMPARAS
CASE KIT SOFT</t>
  </si>
  <si>
    <t>SET BASICO DE LUCES:
DOS CABEZAS MK2,DOS BOMBILLAS, , CAJA DE LUZ, PARAGIAS TRANSLUCIDOS, DOS SOPORTES DE LUZ.</t>
  </si>
  <si>
    <t>BOMBILLO AHORRADOR DE ROSCA LUZ DIADE 26 W 120V</t>
  </si>
  <si>
    <t>BOMBILLO AHORRADOR DE ROSCA LUZ DÍA DE 26 W 120V, ESTE PRODUCTO DEBE  SER NORMALIZADO, AMIGABLE CON EL MEDIO AMBIENTE, QUE CUMPLA LAS NORMAS TECNICAS ELECTRICAS NACIONALES, QUE SEA RECONOCIDO EN EL MERCADO</t>
  </si>
  <si>
    <t>TUBO FLUORESCENTE F-17 T8 MARCA LUMEK CERTIFICADO</t>
  </si>
  <si>
    <t>TUBO FLUORESCENTE F-32 T8 MARCA LUMEK CERTIFICADO</t>
  </si>
  <si>
    <t>TUBO FLUORESCENTE  F-28 T5)</t>
  </si>
  <si>
    <t>TUBO FLUORESCENTE  26  WATTS-21  DE 2 PINES LUZ DÍA</t>
  </si>
  <si>
    <t xml:space="preserve">TUBO FLUORESCENTE DE 28 WATTIOS REF. 840 HE OSRAM </t>
  </si>
  <si>
    <t>TUBO FLUORECENTE T5 14 W</t>
  </si>
  <si>
    <t>LÁMPARAS HALÓGENAS DE 100 W Y DE 500W. 20 DE CADA UNA</t>
  </si>
  <si>
    <t xml:space="preserve">LAMPARA DE HALOGENO METALICO  HQI-TS DE 70 WATIOS/WDL </t>
  </si>
  <si>
    <t>BALASTOS ELECTRONICO 4 * 17 T5</t>
  </si>
  <si>
    <t>LÁMPARA HALÓGENA  PAR 38  70 W 110 V</t>
  </si>
  <si>
    <t>Tres (3) Tarjetas E1/T1/J1, igium TE122B with Echo Cancellation</t>
  </si>
  <si>
    <t>WORKSTATION:
PROCESADOR CORE I7 3RA GENERACIÓN, RAM 16 DDR3, DISCO 2T, NVIDIA® GEFORCE® GTX 650 M,  2.0 GB, GDDR5, MONITOR DE 24 PULGADAS, MOUSE Y TECLADO</t>
  </si>
  <si>
    <t>WORKSTATION:
PROCESADOR INTEL® XEON® E5-1620 V2 (10MB CACHÉ, 3.70 GHZ)
MEMORIA 16GB DE MEMORIA DDR3 A 1600MHZ, SIN PARIDAD [NON ECC] (2 RDIMMS)
DISCO DURO DISCO DURO SATA DE 1000GB 7200 RPM DE 3.5"
TARJETA DE VIDEO NVIDIA® QUADRO® K2000 2GB GDDR5 (2 DISPLAYPORT, 1 DVI-I) (2 DISPLAYPORT - DVI, 1 DVI - VGA)
CONFIGURACIÓN DE DISCOS DUROS  CONTROLADOR INTEL® AHCI CHIPSET SATA INTEGRADO (2 X 6GB/S, 4 X 3.0GB/S) - SW RAID 0/1/5/10</t>
  </si>
  <si>
    <t>MEMORIAS SD EXTREME PRO 16 GB</t>
  </si>
  <si>
    <t xml:space="preserve">(1) AMPLIFICADOR PORTATIL CON BATERIA DE MICROFONO DE MANO Y SOLAPA, DE UTILIDAD EN LA DIFERENTES ACTIVIDADES DESARROLLAS POR BIENESTAR EN ESPACIOS ABIERTOS. </t>
  </si>
  <si>
    <t>(2) AMPLIFICADOR DE GUITARRA: ELECTRÓNICA:DOS CANALES INDEPENDIENTES PARA TECLADO,VOCES O BATERIA ELECTRÓNICA PODER: 65 WATTS ENTRADAS: 1 LO-Z XLR Y HI-Z 1/4" JACK. 2 HI-Z 1/4" JACK Y AUDÍFONO ENTRADAS AUXILIARES: DI SOCKET ECUALIZACIÓN: BAJO, AGUDOS (EN CADA CANAL) EFECTOS: REVERB ALTAVOCES: CANTIDAD: 1X12" CELESTION DRIVER Y HF HORN IMPEDANCIA NOMINAL: 8 OHM DIMENSIONES Y APARIENCIA: CONSTRUCCIÓN ROBUSTA CUBIERTA DE ALFOMBRA DOBLE POSICIÓN ASAS LATERALES ESQUINAS DE METAL MALLA METÁLICA A PRUEBA DE GOLPES</t>
  </si>
  <si>
    <t>AMPLIFICADORES 1 UNIDAD</t>
  </si>
  <si>
    <t>PARLANTES M AUDIO BX5 D2, UNA UNIDAD RESPUESTA DE FRECUENCIA 56HZ-22KHZ FRECUENCIA DE CROSSOVER 3 KHZ.POTENCIA DEL AMPLIFICADOR DE BAJA FRECUENCIA 40 WATTS.POTENCIA DEL AMPLIFICADOR DE ALTA FRECUENCIA 30 WATTS</t>
  </si>
  <si>
    <t>FILTRO DE COLOR MEDIUM YELLOW</t>
  </si>
  <si>
    <t>FILTRO DE COLOR SCARLET ROJO</t>
  </si>
  <si>
    <t>FILTRO DE COLOR SKY BLUE AZUL</t>
  </si>
  <si>
    <t>FILTRO ND 0.3 4X4:
FILTROS DE CRISTAL FUNCION, MANEJO PROFUNDIDAD DE CAMPO Y LUMINOSIDAD</t>
  </si>
  <si>
    <t>FILTRO ND 0.6 4X4:
FILTROS DE CRISTAL FUNCION, MANEJO PROFUNDIDAD DE CAMPO Y LUMINOSIDAD</t>
  </si>
  <si>
    <t>FILTRO ND 0.9 4X4:
FILTROS DE CRISTAL FUNCION, MANEJO PROFUNDIDAD DE CAMPO Y LUMINOSIDAD</t>
  </si>
  <si>
    <t>FILTRO PARA ILUMINACIÓN 80A COLOR AZUL LUZ DÍA HOJA DE 50X60</t>
  </si>
  <si>
    <t>FILTROS DE COLOR MOOS GREEN VERDE</t>
  </si>
  <si>
    <t>FILTROS DE CORRECCIÓN  FULL C.T.BLUE GELATINA</t>
  </si>
  <si>
    <t>FILTROS DE CORRECCIÓN  FULL C.T.ORANGE GELATINA</t>
  </si>
  <si>
    <t>FILTROS DE DIFUCIÓN WHITE DIFFUSION 250</t>
  </si>
  <si>
    <t>FITRO POLARIZADOR 4 X 4:
FILTROS DE CRISTAL, FUNCION POLARIZADOR</t>
  </si>
  <si>
    <t>LENTE GRAN ANGULAR CAMARA SONY PMW F3:
SONY SCL-P11X15 11-16MM T3.0 WIDE ANGLE ZOOM LENS (PL MOUNT)</t>
  </si>
  <si>
    <t>LENTE TELE CAMARA VIDEO HDV:
THE VCL-HG1737C HIGH GRADE TELEPHOTO CONVERTER LENS</t>
  </si>
  <si>
    <t>RODILLOS DE  FELPA 3  PL.</t>
  </si>
  <si>
    <t>RODILLOS DE FELPA DE 2 PL.</t>
  </si>
  <si>
    <t>RODILLOS DE  FELPA 9 PL. DE ALTA CALIDAD, MARCA RECONOCIDA EN EL MERCADO Y CUMPLA NORMAS INCOTEC</t>
  </si>
  <si>
    <t>RODILLOS DE  FELPA 4 PL. DE ALTA CALIDAD, MARCA RECONOCIDA EN EL MERCADO Y CUMPLA NORMAS INCOTEC</t>
  </si>
  <si>
    <t>RODILLOS DE FELPA DE 2 PL. DE ALTA CALIDAD, MARCA RECONOCIDA EN EL MERCADO Y CUMPLA NORMAS INCOTEC</t>
  </si>
  <si>
    <t>BROCHAS DE NYLON DE 1”,2” Y 4”., 20 DE CADA UNA</t>
  </si>
  <si>
    <t>BROCHAS MONA DE 1PL. PICAZO(DORADA)</t>
  </si>
  <si>
    <t>BROCHAS MONA DE 2 PL. PICAZO(DORADA)</t>
  </si>
  <si>
    <t>BROCHAS MONA DE 3 PL. PICAZO(DORADA)</t>
  </si>
  <si>
    <t>BROCHAS MONA DE 4 PL. PICAZO(DORADA)</t>
  </si>
  <si>
    <t>BARRAS PARA PISTOLAS DE SILICONA.100 UNIDADES</t>
  </si>
  <si>
    <t>COLBON LÍQUIDO</t>
  </si>
  <si>
    <t>PEGASTIC</t>
  </si>
  <si>
    <t>PEGANTE  ADHESIVO PARA MADERA COLBON(GALÓN)</t>
  </si>
  <si>
    <t>PEGANTE DE CAUCHO BOXER</t>
  </si>
  <si>
    <t>PEGANTE SÚPER BENDER EXTRA FRASCO X 5 GRAMOS</t>
  </si>
  <si>
    <t>BOXER</t>
  </si>
  <si>
    <t>CINTA  ADHESIVA PARA EMPAQUE 48X100. CARACTERISTICA ESPECIAL: TRANSPARENTE EXCELENTE ADHESION DIMENSION: 48MM X 100 METROS</t>
  </si>
  <si>
    <t>CINTA ADHESIVA TRANSPARENTE 12X40. CINTA ADHESIVA DELGADA DE 25 MICRAS, TRANSPARENTE, DIMENSIONES (12MMX40M), NO IMPRESA, BAJA, NACIONAL</t>
  </si>
  <si>
    <t xml:space="preserve">CINTA ADHESIVA TRANSPARENTE 24X40. CINTA ADHESIVA DELGADA DE 25 MICRAS, TRANSPARENTE, DIMENSIONES (24MMX40M), NO IMPRESA, </t>
  </si>
  <si>
    <t>CINTA AUTOADHESIVA DE PAPEL DE 2”. 100 UNIDADES</t>
  </si>
  <si>
    <t>CINTA VELCRO AUTOADHESIVA. 100 UNIDADES</t>
  </si>
  <si>
    <t>CINTA DE TEFLÓN DE UNA PULGADA X 50 MTS</t>
  </si>
  <si>
    <t xml:space="preserve">CINTA FALLA. ROLLO DE CINTA DE FAYA PARA ARCHIVO DE 16 MM DE ANCHO X 50 MTS </t>
  </si>
  <si>
    <t>CINTA BIFAZ DE 1”. 100 UNIDADES</t>
  </si>
  <si>
    <t>CINTA DOBLE FAZ . CINTA DE DOBLE ADHESIVO 24MMX30 MTS PAPEL</t>
  </si>
  <si>
    <t>CINTA DE ENMASCARAR  2 PULGADAS ( 50 ROLLOS)</t>
  </si>
  <si>
    <t>CINTA DE ENMASCARAR  48*40</t>
  </si>
  <si>
    <t>CINTA DE ENMASCARAR 1 PULGADA</t>
  </si>
  <si>
    <t>CINTA DE ENMASCARAR 1/2 PULGADA</t>
  </si>
  <si>
    <t>CINTA DE ENMASCARAR 1/4 PULGADA</t>
  </si>
  <si>
    <t>CINTA DE ENMASCARAR 2 PULGADAS</t>
  </si>
  <si>
    <t>CINTA DE ENMASCARAR 24X40. CINTA DE ENMASCARAR, MULTIPROPOSITOS, DIMENSIONES (24MMX40M),</t>
  </si>
  <si>
    <t>CINTA PARA ENMASCARADO FINE LINE. 100 UNIDADES</t>
  </si>
  <si>
    <t>CINTA PARA ENMASCARAR DE 1” Y 2.2”. 100 UNIDADES</t>
  </si>
  <si>
    <t>CINTA PARA SELLAR CAJAS 2,5 PULGADAS (36 ROLLOS) CON DISPENSADOR</t>
  </si>
  <si>
    <t>CINTA DE ENMASCARAR DE 1,PL.CELUX</t>
  </si>
  <si>
    <t>CINTA DE ENMASCARAR DE 2 PL.CELUX</t>
  </si>
  <si>
    <t>CINTA DE ENMASCARAR DE 3  PL.CELUX</t>
  </si>
  <si>
    <t>CINTA DE ENMASCARAR DE 1,PL. DE ALTA CALIDAD, MARCA RECONOCIDA EN EL MERCADO Y CUMPLA NORMAS INCOTEC</t>
  </si>
  <si>
    <t>CINTA DE ENMASCARAR DE 2 PL. DE ALTA CALIDAD, MARCA RECONOCIDA EN EL MERCADO Y CUMPLA NORMAS INCOTEC</t>
  </si>
  <si>
    <t>CINTA DE ENMASCARAR DE 3  PL. DE ALTA CALIDAD, MARCA RECONOCIDA EN EL MERCADO Y CUMPLA NORMAS INCOTEC</t>
  </si>
  <si>
    <t>CINTA AISLANTE NEGRA Y BLANCA. 100 UNIDADES</t>
  </si>
  <si>
    <t>BUJE SOLDADO PVC DE 1 1/4 X 1"</t>
  </si>
  <si>
    <t>BUJE SOLDADO PVC DE 1 1/4  X 3/4"</t>
  </si>
  <si>
    <t>BUJE SOLDADO PVC DE 2 X 1 1/4 "</t>
  </si>
  <si>
    <t>FÉRULA EN LAMINA: FÉRULAS SEMIRRÍGIDA PARA INMOVILIZAR LUXACIONES, ESGUINCES, TORCEDURAS Y FRACTURAS DE PEQUEÑA ÍNDOLE. ACOLCHADA DE ESPUMA DURA, CON UNA LÁMINA INTERIOR AMOLDABLE A CUALQUIER FORMA, DE FÁCIL LIMPIEZA, SE PRESENTA EN ROLLO, SE PUEDE CORTAR A MEDIDA, IDEAL PARA LLEVAR EN BOTIQUINES DADO SU REDUCIDO TAMAÑO.</t>
  </si>
  <si>
    <t>BISAGRA ALUMINIO IGUAL PUERTAS SENA</t>
  </si>
  <si>
    <t>CERRADURA DE POMA MADERA(YALE)</t>
  </si>
  <si>
    <t>CERRADURA DE SEGURIDAD DE PUNTO (YALE)</t>
  </si>
  <si>
    <t xml:space="preserve">CERRADURAS PARA ESCRITORIO,  MARCA YALE </t>
  </si>
  <si>
    <t>REMACHE CIEGO TIPO POP    1/8"X 1/2"</t>
  </si>
  <si>
    <t>REMACHE CIEGO TIPO POP    3/32"X 1/2"</t>
  </si>
  <si>
    <t>REMACHE CIEGO TIPO POP    5/32"X 1/2"</t>
  </si>
  <si>
    <t>REMACHE CIEGO TIPO POP    3/16"X 1/2"</t>
  </si>
  <si>
    <t>REMACHE CIEGO TIPO POP    3/16"X 7/8"</t>
  </si>
  <si>
    <t>REMACHE CIEGO TIPO POP    5/32"X 3/4"</t>
  </si>
  <si>
    <t>CHINCHES. (CAJ X 50 UND) - SURTIDOS METALICOS Y CABEZA PLASTICA EN COLORES</t>
  </si>
  <si>
    <t xml:space="preserve">TORNILLOS SEGÚN ESPECIFICACIONES DE ACUERDO A LA NECESIDAD PARA SILLAS CON ESPALDAR DE ROSCA FINA  </t>
  </si>
  <si>
    <t>TORNILLERÍA PARA MADERA DE 0.5” ,1” Y 1.5” POR CAJAS. 20 CAJAS</t>
  </si>
  <si>
    <t>TORNILLO ESTÁNDAR (0262-0590)TORNILLO DE 1 PULGADA DE LARGO CON EL QUE PUEDE UNIR EL CARTÓN ESTRUCTURAL CON LOS CONECTORES PARA EVITAR EL DESENSAMBLAJE DE LA ESTRUCTURA.COLOR: TRANSPARENTE.LARGO: 1 PULG.PRESENTACIÓN: 100 PIEZAS.</t>
  </si>
  <si>
    <t>TORNILLO ROSCA  (0262-0580)TORNILLO DE 2 PULGADAS DE LARGO CON EL QUE DARÁ SOPORTE A SUS ESTRUCTURAS E INCLUSO UNIR LÁMINAS DE CARTÓN ESTRUCTURAL UNA SOBRE OTRA.COLOR: BLANCO.LARGO: 2 PULG.PRESENTACIÓN: 100 PIEZAS.</t>
  </si>
  <si>
    <t>TORNILLO PARA LAMINA DE 1" X 9 (8X1)</t>
  </si>
  <si>
    <t>TORNILLO PARA LAMINA DE 1 1/2 " X9 (8X1 1/2)</t>
  </si>
  <si>
    <t>TORNILLOS DE 2 PULGADAS AUTORROSCANTE 8X2CABEZA EXTRAPLANA</t>
  </si>
  <si>
    <t>TORNILLOS DE 1 ½  PULGADAS AUTORROSCANTE 8</t>
  </si>
  <si>
    <t>TORNILLO DE 1 PULGADA AUTORROSCANTE 8X1"</t>
  </si>
  <si>
    <t>TORNILLO DE 3 DE PULGADA  AUTORROSCANTE 8X3"</t>
  </si>
  <si>
    <t>ESCALERA  DE TIGERA 12 PASOS EN ALUMINIO DE ALTA CALIDAD</t>
  </si>
  <si>
    <t xml:space="preserve">GRIFO CROMADO ROSCADA </t>
  </si>
  <si>
    <t>ADECUACIÓN PUERTA PARA SALIDA DE EMERGENCIA EN EL CONTAC CENTER, INSTALACION DE PEURTA AULA 301. INCLUYE SUMINISTRO E INSTALACIÓN. CALLE 19 A NO. 96C 40 BOGOTÁ</t>
  </si>
  <si>
    <t xml:space="preserve">Canecas Rojas </t>
  </si>
  <si>
    <t>Jose Evelio Cardona jcardonag@sena.edu.co 16815</t>
  </si>
  <si>
    <t>MOLDES PARA LLAVES BLANCA # 1000SH FLEXON</t>
  </si>
  <si>
    <t>MOLDES PARA LLAVES BLANCA # 1000RSH FLEXON</t>
  </si>
  <si>
    <t>MOLDES PARA LLAVES BLANCA # 1090H FLEXON</t>
  </si>
  <si>
    <t>MOLDES PARA LLAVES BLANCA # 1500 FLEXON</t>
  </si>
  <si>
    <t>ARMARIO:
ERGONÓMICO COLABORATIVO, PARA EL ALMACENAMIENTO DE EQUIPOS DE VIDEO, FOTOGRAFÍA, SONIDO, ILUMINACIÓN, ACCESORIOS CONSTA DE TRES MÓDULOS  ,CON GUAYAS DE SEGURIDAD, RECUBIERTA, FACIL LIMPIEZA, ESTRUCTURA METÁLICA. UBICADO EN EL COSTADO SUR DEL SALÓN 416 , ABARCARIA TODA LA PARED DEL LADO DE LA ENTRADA AL SALÓN.</t>
  </si>
  <si>
    <t>RODILLO DE PINTAR DE FELPA 2"</t>
  </si>
  <si>
    <t>RODILLOS DE FELPA, ANCHOS VARIADOS. 30 UNIDADES</t>
  </si>
  <si>
    <t>TOLDO COMPLETO PARA GRABACIONES</t>
  </si>
  <si>
    <t>CANALETA 60 X 40 CON DIVISION ACME  (20 TRAMO)</t>
  </si>
  <si>
    <t>BROCAS PARA PERFORADO DE FR4.  PAQUETES DE 20 UNIDADES DE 0.8 MM, 20 UNIDADES DE 1.0 MM, 20 UNIDADES DE 0.6 MM, 10 UNIDADES DE 1.3 MM, 10 UNIDADES DE 1.5 MM, 10 UNIDADES DE 2.0 MM)</t>
  </si>
  <si>
    <t>DOS UNIDADES, PAQUETE DE BROCAS DE MICROCORTE PARA MÁQUINA CNC DE 10 UNIDADES, FRESAS DE 0,1 UM</t>
  </si>
  <si>
    <t>BROCAS HSS COBALTO RECTIFICADA DE 3/8. MARCA SOMTA</t>
  </si>
  <si>
    <t>BROCAS DE ACERO RÁPIDO DE ¼ PLG MARCA SOMTA</t>
  </si>
  <si>
    <t>BROCAS DE ACERO RÁPIDO DE 5/32PLG MARCA SOMTA</t>
  </si>
  <si>
    <t>BROCAS DE ACERO RÁPIDO DE 3/16 PLG MARCA SOMTA</t>
  </si>
  <si>
    <t>BROCAS DE ACERO RÁPIDO DE 1/8 PLG MARCA SOMTA</t>
  </si>
  <si>
    <t>BROCAS DE ACERO RÁPIDO DE 7/64  PLG MARCA SOMTA</t>
  </si>
  <si>
    <t>DISCO PARA CORTAR METAL DE 12" X 1/16 X 7/8</t>
  </si>
  <si>
    <t>DISCO DIAMNTADO  DE 12" X 1/16 X 7/8</t>
  </si>
  <si>
    <t>DISCO DIAMNTADO  DE 4 1/2" X 1/16 X 7/9</t>
  </si>
  <si>
    <t>DISCO PARA CORTE DE ALUMINIO DIENTE DE TUSGTENO DE 10" X 80 DIENTES X 5/8</t>
  </si>
  <si>
    <t>CONECTOR TIPO "H" (0262-0500 Y 0262-0510) 60 UNIDAESPUEDES UNIR LAS LÁMINAS DE CARTÓN ESTRUCTURAL UNA SEGUIDA DE LA OTRA PARA FORMAR PAREDES MÁS GRANDES.MATERIAL: PVC.COLOR: BLANCO.ANCHO: 13 MM.LARGO: 8 PIES.PRESENTACIÓN: INDIVIDUAL.</t>
  </si>
  <si>
    <t>CONECTOR TIPO "L" (0262-0520 Y 0262-0530)  60 UNIDADES.FORMA ESTRUCTURAS CON PAREDES CON UN ÁNGULO DE 90° ENTRE ELLAS.MATERIAL: PVC.COLOR: BLANCO.ANCHO: 10 Y 13 MM.LARGO: 8 PIES.PRESENTACIÓN: INDIVIDUAL.</t>
  </si>
  <si>
    <t>PISTOLA PARA CALAFATEO TIPO INDUSTRIAL, TRABAJO PESADO</t>
  </si>
  <si>
    <t>PISTOLA ATORNILLADORA  INALÁMBRICAS DE IÓN DE LITIO DE 18 VOLTIOS.  LAS VELOCIDADES DEL MOTOR SERÁN DE ENTRE 2,500 A 4,000 RPM, CON MOTOR DEBEN TENER REVERSA. UNA PUNTA AJUSTABLE EN LA PISTOLA ATORNILLADORA.  CON EL DISCO DE AJUSTE DE PROFUNDIDAD ESTÉ LOCALIZADO EN DONDE USTED PUEDA CONFIGURAR LA PROFUNDIDAD DEL TORNILLO. LA PUNTA LE PERMITE SELECCIONAR LA LONGITUD DEL TORNILLO QUE NECESITA. ACEPTAR TORNILLOS DE HASTA 3 PULGADAS. LA DESCARGA Y EL CAMBIO DE LA BROCA TAMBIÉN DEBE SER SIN HERRAMIENTAS PARA AJUSTAR EL MANGO DE LA PISTOLA ATORNILLADORA A DIFERENTES TIPOS DE CABEZAS ATORNILLADORAS. PARA TRABAJOS GRANDES, UN BOTÓN QUE SE BLOQUEA PERMITE LA INSERCIÓN CONTINUA, QUE ES ESPECIALMENTE ÚTIL CON LA PISTOLA ATORNILLADORA DE SECUENCIA CON AUTOALIMENTACIÓN. CUENTAN CON UN GATILLO MÁS ANCHO QUE PERMITE EL USO DE DOS DEDOS EN EL INTERRUPTOR. ELIJA UN MODELO COMPACTO Y LIGERO CON UN MANGO CÓMODO, CARGA LOS TORNILLOS, CONFIGURA LA PROFUNDIDAD Y ESTARÁS LISTO PARA TRABAJAR. INCLUIDOS TORNILLOS DE 3", 2", 1 1/2" Y DE 1"</t>
  </si>
  <si>
    <t>LIJADORA ORBITAL INDUSTRIAL  POTENCIA: 300 WATTS/TAMAÑO DE LIJA:  1/2 PLIEGO  /VELOCIDAD:   6.000 A 11.000 RPM  /VOLTAJE:  110V - 60 HZ</t>
  </si>
  <si>
    <t xml:space="preserve">ALICATES PARA ELECTRICISTA DE 8" </t>
  </si>
  <si>
    <t>BOMBILLA VIDEOBEAM EPSON S6</t>
  </si>
  <si>
    <t>PINZAS DE MADERA</t>
  </si>
  <si>
    <t>PINZAS TIPO CLAMP:
175 SPRING CLAMP, PARA SUJETAR ELEMENTOS (GRIP ILUMINACION)</t>
  </si>
  <si>
    <t>(6)  MACHETES CON FUNDAS</t>
  </si>
  <si>
    <t>ESPATULA 2 1/2 PULGADAS, DE ALTA CALIDAD, MARCA RECONOCIDA EN EL MERCADO Y CUMPLA NORMAS INCOTEC</t>
  </si>
  <si>
    <t>ESPATULA 4 PULGADAS, DE ALTA CALIDAD, MARCA RECONOCIDA EN EL MERCADO Y CUMPLA NORMAS INCOTEC</t>
  </si>
  <si>
    <t>JUEGO DE CINCELES PARA ELECTRICISTA 3 PIEZAS STANLEY</t>
  </si>
  <si>
    <t>ESMERIL INDUSTRIAL DE BANCO DE 8" POTENCIA 3/4 HP/VELOCIDAD 3.600 RPM/DIÁMETRO DEL DISCO 8"/EJE 5/8/ 120V.</t>
  </si>
  <si>
    <t>ESCUADRAS PARA CARPINTERÍA. 15 UNIDADES</t>
  </si>
  <si>
    <t>JUEGOS DE ESCUADRAS ACRÍLICAS GRANDES. 10 UNIDADES</t>
  </si>
  <si>
    <t>4 CINTA MÉTRICA DIGITAL MEDIDOR PARA CUERPO MASA MUSCULAR</t>
  </si>
  <si>
    <t>DESTORNILLADOR TESTER</t>
  </si>
  <si>
    <t>TESTER TIPO DESTORNILLADOR GRANDE DE ALTA CALIDAD</t>
  </si>
  <si>
    <t>JUEGO DE LLAVES COMBINADASBOCA FIJA ESTRELLA TIPO RACHET DE 1/4 A 5/8 PIEZAS 7 GRANDE</t>
  </si>
  <si>
    <t>JUEGO DE LLAVES BRISTOL TIPO BOLA DE 5/64 A 1/4 PIEZAS 9EN ESTUCHE</t>
  </si>
  <si>
    <t>JUEGO DE DESTORNILLADORES MIXTOS X 10 DE ECELENTE CALIDAD</t>
  </si>
  <si>
    <t>JUEGO DE DESTORNILLADORES MIXTO TRABAJO PESADO GRANDE *12</t>
  </si>
  <si>
    <t>JUEGO DE HERRAMIENTAS MANUALES PARA CARPINTERÍA.(DESTORNILLADORES,MARTILLO,ALICATES,ETC). 5 JUEGOS</t>
  </si>
  <si>
    <t>HOJA DE SEGUETA PARA CALADORACORTE METALES JUEGO DE 5 PIEZAS</t>
  </si>
  <si>
    <t>HOJAS PARA SEGUETA, PARA CALADORA, JUEGO X 5 PIEZAS</t>
  </si>
  <si>
    <t>BROCAS HSS COBALTO RECTIFICADA DE ¼ MARCA SOMTA</t>
  </si>
  <si>
    <t>BROCAS HSS COBALTO RECTIFICADA DE 5/32"MARCA SOMTA</t>
  </si>
  <si>
    <t>BROCAS DE TUSTENO 1/4  PLG MARCA SOMTA</t>
  </si>
  <si>
    <t xml:space="preserve">BROCA DE TUSGTENO SDS PLUS DE 1/4 X 6 </t>
  </si>
  <si>
    <t>BROCA DE TUSGTENO SDS PLUS DE 3/8 X 6</t>
  </si>
  <si>
    <t>BROCA DE TUSGTENO SDS PLUS DE 1/2 X 6</t>
  </si>
  <si>
    <t>TALADRO DE BATERÍA PARA ATORNILLAR.9099KC 7.2-VOLTIOS, 2 UNIDADES</t>
  </si>
  <si>
    <t>TALADRO PROFESIONAL DE MEDIA PULGADA REVERSIBLE Y VELOCIDAD VARIABLE.550WATTS, 3 UNIDADES</t>
  </si>
  <si>
    <t>SIERRA CALADORA INDUS.  TIPO T 6.5 AMPS ESPECIFICACIONES/ POTENCIA 6,5 AMPS/700W/VELOCIDAD 500-3.100 CPM/LONGITUD DE CORTE 1"/SOPLADOR DE POLVO /ENCASTRE DE CUCHILLAS SIN LLAVE / 120V</t>
  </si>
  <si>
    <t xml:space="preserve">CABLE  DÚPLEX NUMERO  12 QUE CUMPLA LAS NORMAS ELÉCTRICAS </t>
  </si>
  <si>
    <t xml:space="preserve">CABLE  DÚPLEX NUMERO  14 QUE CUMPLA LAS NORMAS ELÉCTRICAS (CENTELSA)  </t>
  </si>
  <si>
    <t xml:space="preserve">CABLE  DÚPLEX NUMERO  16 QUE CUMPLA LAS NORMAS ELÉCTRICAS </t>
  </si>
  <si>
    <t xml:space="preserve"> CABLE VGA DE 3,6 MTS CADA UNO-250 UNIDADES</t>
  </si>
  <si>
    <t>CABLE 3.5 PARA AUDIO DE 3 METROS (24)</t>
  </si>
  <si>
    <t>CABLE CANON - PLUG- 50 UNIDADES</t>
  </si>
  <si>
    <t>CABLE CANON MACHO - HEMBRA- 50 UNIDADES</t>
  </si>
  <si>
    <t>CABLE DE SONIDO- 200 UNIDADES</t>
  </si>
  <si>
    <t>CABLE DE VIDEO</t>
  </si>
  <si>
    <t>CABLE DE VÍDEO PARA 2 PANTALLAS</t>
  </si>
  <si>
    <t>CABLE DÚPLEX NÚMERO 12.ROLLO X 30 M. 30 UNIDADES</t>
  </si>
  <si>
    <t>CABLE FIBRA OPTICA (100 METROS)</t>
  </si>
  <si>
    <t>CABLE HDMI-250 UNIDADES</t>
  </si>
  <si>
    <t>CABLE MICRÓFONO PLANET WAVES 7M CANON XLR PLUG 1/4 4 UNIDADES</t>
  </si>
  <si>
    <t>CABLE UTP CAT 5E  (100 MTS)</t>
  </si>
  <si>
    <t>CABLE UTP CAT 6 ( 100 METROS)</t>
  </si>
  <si>
    <t>CABLE VGA DE  15 MTS CADA UNO- 50 UNIDADES</t>
  </si>
  <si>
    <t>CABLE VGA MACHO DE 3 METROS (24)</t>
  </si>
  <si>
    <t>CABLES HDMI</t>
  </si>
  <si>
    <t>CABLES USB</t>
  </si>
  <si>
    <t xml:space="preserve">Dos (dos) CableAnalyzer: Incluye las unidades principal y remota del
DTX-1800, software de PC LinkWare, tarjeta MMC de 128 Mb, 2 adaptadores de
enlace permanente de categoría 6/Clase E, 2 adaptadores de canal de categoría
6/Clase E, 2 auriculares para hablar, 2 cargadores de CA, maletín de
transporte, cable de interfaz USB (Mini-B), cable serie RS-232 (DB9 a
IEEE1394), manual de usuario. Módulos de fibra multimodo: Incluye DTX-1800
CableAnalyzer y un conjunto de módulos de fibra multimodo DTX-MFM2
</t>
  </si>
  <si>
    <t>Cuatro (4) Adaptadores Power Line Comunicator 200 Mbs  inalambrico a través de la red eléctrica, kit X2, puerto ethernet a 100 mbps</t>
  </si>
  <si>
    <t>Adaptadores Power Line Comunicator 200 Mbs  inalambrico a través de la red eléctrica, kit X2</t>
  </si>
  <si>
    <t>CARGADOR CAMARA FOTOGRAFICA</t>
  </si>
  <si>
    <t>CARGADOR CÁMARA PARED  SONY HANDYCAM DCR-SR82</t>
  </si>
  <si>
    <t>CARGADOR CAMARA SONY PMW-F3:
GOLD MOUNT PARA CAMARA SONY F3 ANTON BAUER QRC-DUAL PT
MONTURA CON 4 -PIN (XLR), (2) POERTAP PARA MONTURA EN RIEL PARA PODER CONECTAR BATERIAS
ANTON BAUER                                                                                                          
BATERIA ANTO BAUER DIONIC 90
BATERIA DE LITIO CON CAPACIDAD DE 90WH , DISPLAY EN TIEMPO REAL                          CARGADOR ANTO BAUER TANDEM 70
CARGADOR AC DE BATERIA HYTRON 100 EN CAMARA , ALIMENTA LA CAMARA MIENTRAS SE CARGA  LA BATERIA.</t>
  </si>
  <si>
    <t>CARGADOR DE PILAS AAA / AA</t>
  </si>
  <si>
    <t xml:space="preserve">CARGADOR PILAS. CARGADOR PARA BATERIA TRIPLE Y DOBLE A Y 9V  </t>
  </si>
  <si>
    <t>BARTERIA CAMARA PANASONIC DE VIDEO PV GS 500</t>
  </si>
  <si>
    <t>BATERIA PARA CAMARA SONY HANDYCAM DCR-SR82</t>
  </si>
  <si>
    <t>BATERIAS RECARGABLES AA  3200 MAH</t>
  </si>
  <si>
    <t xml:space="preserve">PILA 9V RECARGABLE. PILA DE 9V. </t>
  </si>
  <si>
    <t>REGULADOR DE VOLTAJE</t>
  </si>
  <si>
    <t>ADQUISICIÓN DE 2 TABLEROS MÓVILES (TABLERO CON RODACHINAS CON FRENO)  MEDIDAS APROX 0.80 MTS X 1.20 MTS PARA  ESPACIO DE INGENIERIA Y DISEÑO</t>
  </si>
  <si>
    <t>TABLERO EN ACRILICO. TABLERO EN ACRILICO DE 1,20 MTS * 0,80 M CON TRIPODE PARA TABLERO. MATERIAL TABLEX</t>
  </si>
  <si>
    <t>TABLEROS DE MDF DE 3MM.5MM, 7MM Y 10MM.</t>
  </si>
  <si>
    <t>TABLEROS EN CORCHO DE 120CM X 160 CM PARA ENTREGA EN BOGOTÁ (4)</t>
  </si>
  <si>
    <t>GALONES O CUÑETES DE PINTURA VINÍLICA, AMARILLO, AZUL, ROJO BLANCO Y NEGRO. 30 UNIDADES</t>
  </si>
  <si>
    <t>PINTURAS ESMALTADA ECOLÓGICA A BASE DE AGUA</t>
  </si>
  <si>
    <t xml:space="preserve">CUÑETE VINILTEX COLOR BLANCO TIPO 1 </t>
  </si>
  <si>
    <t>CUÑETE VINILTEX COLOR BLANCO TIPO 1 LABABLE ESTE PRODUCTO DEBE  SER NORMALIZADO, AMIGABLE CON EL MEDIO AMBIENTE, QUE CUMPLA LAS NORMAS TECNICAS NACIONALES E INTERNACIONALES, QUE SEA RECONOCIDO EN EL MERCADO</t>
  </si>
  <si>
    <t xml:space="preserve">PINTURA REFLEXIVA NEGRA </t>
  </si>
  <si>
    <t>PINTURA REFLEXIVA AMARILLA</t>
  </si>
  <si>
    <t>CARTÓN CORRUGADO DOBLE (BC) Y CORRUGADO TRIPLE (BBC) 30 LÁMINAS DE HASTA 2 METROS. BLANCO Y NATURAL.</t>
  </si>
  <si>
    <t>CAJA 5800 PLÁSTICA</t>
  </si>
  <si>
    <t>(16) ESTANTE PARA EL MANEJO DE MATERIAL/ESTANTERIA COMERCIAL, ABARROTES</t>
  </si>
  <si>
    <t>CANASTILLA CON RUEDAS, METALICO DE 1.50 X O.80 X 1 DE ALTO, 6 UNIDADES</t>
  </si>
  <si>
    <t>BOLSAS SELLABLE</t>
  </si>
  <si>
    <t>BOLSILLO PLASTICOS (500 UNIDADES)</t>
  </si>
  <si>
    <t>ESTANTERIA METALICA DE TRES CUERPOS, DE 4 METROS DE LARGO POR 1.50 DE ANCHO, 2.10 DE ALTO,ENTREPAÑOS CAMBIABLES, 6 UNIDADES</t>
  </si>
  <si>
    <t>ALAMBRE DULCE</t>
  </si>
  <si>
    <t>ALAMBRE DULCE EN CHIPA.100 UNIDADES</t>
  </si>
  <si>
    <t>ALAMBRE NUMERO 16  NEGRO</t>
  </si>
  <si>
    <t>SOLDADURA  60-13 DE 1/8 Y 5/32.</t>
  </si>
  <si>
    <t>Tres (3) Estaciones  de soldadura de aire caliente: Voltaje de Entrada: 110V &amp; 220V. Soldador Potencia : 35 Watts. Rango de Temperatura: 200⁰C - 400⁰C. Salida de Voltaje: 24V. Elemento calentador: Calentador de cerámica. Resistencia de Tierra:  inferior 2. Potencial de Tierra: Por debajo de 2 mV. Aire Caliente. Consumo de Energía : 550W.  Rango de Temperatura:  100 ° C - 480 ° C. Elemento de calefacción :  Núcleo Metálico. Bomba / Motor :Tipo Bomba de diafragma
Capacidad de aire :23 l / min (max). Absorción de Humo: Presión al Vacío  600mm Hg. cinco boquillas para la tobera</t>
  </si>
  <si>
    <t>EQUIPO PORTATIL DE SOLDADURA AUTÓGENA CON CILINDROS, MEZCLADOR, CORTADOR, REGULADORES DE OXIGENO Y ACETILENO, BOQUILLA DE CORTE#0, BOQUILLA PARA SOLDAR, CHISPERO, MANGUERA DE 3 MTS, PORTA CILINDROS,REF.3840939 MARCA VÍCTOR</t>
  </si>
  <si>
    <t>EQUIPO DE SOLDADURA SOLDADOR DE ARCO MANUAL 110/220 V0L - RANGO DE AMPERAJE 4- 250 - CICLO DE TRABAJO 20 %</t>
  </si>
  <si>
    <t>JUEGOS DE SIERRAS PARA CALADORA DE CORTE PARA  CARTÓN CORRUGADO Y MDF. 10 JUEGOS</t>
  </si>
  <si>
    <t>CONFIGURACIÓN PROGRAMA CARNETIZACIÓN</t>
  </si>
  <si>
    <t>2 MESES</t>
  </si>
  <si>
    <t>CUANTIA MINIMA</t>
  </si>
  <si>
    <t>CLAUDIA YANET GOMEZ LARROTA Tel  5941301  -  IP 17047</t>
  </si>
  <si>
    <t xml:space="preserve">Tarjeta Inteligente Mifare clásica 4kbytes 
(chip genuino MF1ICS70 de NXP) fabricada en material PVC, calibre 30, blanca sin ningún tipo de impresión gráfica, ni ningún tipo de personalización eléctrica. </t>
  </si>
  <si>
    <t>CLAUDIA YANET GOMEZ LARROTA Tel  5941301  -  IP 17048</t>
  </si>
  <si>
    <t xml:space="preserve">Película de impresión transparente para impresora HDP5000 (750 tarjetas por lado y lado) referencia: 84053, marca HID / Fargo. </t>
  </si>
  <si>
    <t>CLAUDIA YANET GOMEZ LARROTA Tel  5941301  -  IP 17050</t>
  </si>
  <si>
    <t xml:space="preserve">Cinta YMCKK para impresora HDP5000 (500 
tarjetas color al frente y negro al reverso), 
referencia: 84052, marca HID / Fargo. 
</t>
  </si>
  <si>
    <t>CLAUDIA YANET GOMEZ LARROTA Tel  5941301  -  IP 17051</t>
  </si>
  <si>
    <t>PISTOLA PARA PINTAR POR GRAVEDAD DE BAJA HVLP-2000 RP-8021-3</t>
  </si>
  <si>
    <t>MESA MODULAR DE TRABAJO PARA CARPINTERÍA.CUADRA EN MADERA O METAL, 2 UNIDADES</t>
  </si>
  <si>
    <t>MESAS (METAL - MADRA) DE TRABAJO PARA AMBIENTES DE  FORMACIÓN  CON CONEXIÓN A ENERGIA (30)</t>
  </si>
  <si>
    <t>MESAS (METAL -MADERA) PARA INSTRUCTOR EN AMBIENTES DE FORMACIÓN  (10)</t>
  </si>
  <si>
    <t>MESAS DE TRABAJO PARA PICKING (EMPAQUE ) CENTRO DE DISTRIBUCIÓN.  (2)</t>
  </si>
  <si>
    <t xml:space="preserve">MESAS PARA EQUIPOS DE COMPUTO:
MUEBLES DE CONFORMACION METALICA Y DE MADERA. </t>
  </si>
  <si>
    <t>MESAS PARA INSTRUCTORES EN LOS AMBIENTES , 10 UNIDADES, MESAS EN MADERA CUADRADAS DE 1 METRO X I METROS</t>
  </si>
  <si>
    <t>Ciento veinte (120) Mesas Ergonómico colaborativo, para 4 personas formando exagono, incluir guaya de seguridad, recubierta, facil limpieza, estructura metálica, cajon para colocar maletas.</t>
  </si>
  <si>
    <t>TAMIZ  0.45 MICASNA</t>
  </si>
  <si>
    <t>TRITURADORA DE PAPEL</t>
  </si>
  <si>
    <t>NUVIA CRISTINA QUIROGA</t>
  </si>
  <si>
    <t>CAUCHO PARA DOBLAR DE 1,80 MTS X 1/2"</t>
  </si>
  <si>
    <t>CAUCHO PARA DOBLAR DE 1,80 MTS X 3/4"</t>
  </si>
  <si>
    <t>CAUCHO PARA DOBLAR DE 1,80 MTS X 1"</t>
  </si>
  <si>
    <t>SIERRA INGLETEADORA MANUAL. 1800WT TRABAJO PESADO 2 UNIDADES</t>
  </si>
  <si>
    <t>PULIDORA TIPO FELISATTI DE 110 V. A 115 V./ 20.0 AMP./ 1900 RPM/2300 WATTS/SIRVE PARA PULIR PISOS METALES Y OTROS</t>
  </si>
  <si>
    <t>PULIDORA INDUSTRIAL DE 7  POTENCIA 2700WATTS/ VELOCIDAD 8500RPM/ EJE 5/8" CON BLOQUEO DE EJE,CAMPO Y ARMADURA RECUBIERTOS DE EPOXY LOS PROTEGE DE ABRASIÓN POR POLVO RESIDUAL, VIRUTAS DE CONCRETO Y METAL</t>
  </si>
  <si>
    <t>TORNILLO BROCA ALOMADO DIN 7504-N DE 3,5 X 9,5</t>
  </si>
  <si>
    <t>TORNILLO BROCA ALOMADO DIN 7504-N DE 3,5 X 13</t>
  </si>
  <si>
    <t>TORNILLO BROCA ALOMADO DIN 7504-N DE 3,5 X 22</t>
  </si>
  <si>
    <t>TORNILLO BROCA ALOMADO DIN 7504-N DE 3,5 X 32</t>
  </si>
  <si>
    <t>TORNILLO BROCA ALOMADO DIN 7504-N DE 3,5 X 9,9</t>
  </si>
  <si>
    <t>TORNILLO BROCA AVELLANADO DIN 7504-P DE 3,5 X 9,5</t>
  </si>
  <si>
    <t>TORNILLO BROCA AVELLANADO DIN 7504-P DE 3,5 X 13</t>
  </si>
  <si>
    <t>TORNILLO BROCA AVELLANADO DIN 7504-P DE 3,5 X 25</t>
  </si>
  <si>
    <t>TORNILLO BROCA AVELLANADO DIN 7504-P DE 4,5 X 19</t>
  </si>
  <si>
    <t>UNION DE REPARACION DESLIZANTE DE 1/2"</t>
  </si>
  <si>
    <t>UNION DE REPARACION DESLIZANTE DE 3/4"</t>
  </si>
  <si>
    <t>UNION DE REPARACION DESLIZANTE DE 1"</t>
  </si>
  <si>
    <t>UNION DE REPARACION DESLIZANTE DE 1 1/4"</t>
  </si>
  <si>
    <t>UNION DE REPARACION DESLIZANTE DE 2"</t>
  </si>
  <si>
    <t>TALADRO PERCUTOR INALAMBRICO 0-1,200 / 0-3,500 RPM/ 10 AMP./ POTENCIA 1200 W/TAMAÑO DEL MANDRIL 1/2"/ MANGO AJUSTABLE A 360°/24 V.</t>
  </si>
  <si>
    <t xml:space="preserve">PANTALLA MOVIL DE PROYECCION, CON TRIPODE INCLUIDO, DE 3.OO X 2.00 METROS , 2 UNIDADES </t>
  </si>
  <si>
    <t>10 (10)Pantalla de 7 ", HDD 8Gb expandible a 32 Gb, Ram de 1 Gb, conectividad 3G, Bluetooth, WiFi, resolucion de pantalla 1.024 x 600 (WSVGA), Debe cumplir con el estandar 302.11 b/g/n</t>
  </si>
  <si>
    <t>ACEITE 3 EN 1 EN SPRAY 110 GRS</t>
  </si>
  <si>
    <t>GAS CO2NA</t>
  </si>
  <si>
    <t>BENCENO 99.8% PRESENTACION XLITRO</t>
  </si>
  <si>
    <t>PAPEL CREPÉ 100 PAQUETES COLORES SURTIDOS</t>
  </si>
  <si>
    <t>PAPEL PERIODICO</t>
  </si>
  <si>
    <t>PAPEL PERIODICO ( RESMAS DE 500 HOJAS - 70 X 100 CMS) 15 RESMAS</t>
  </si>
  <si>
    <t>ADMINISTRACIÓN DE COMPRAS Y ABASTECIMIENTOS / P. FRASER JOHNSON, MICHIEL R. LEENDERS, ANNA E. FLYNN; REVISIÓN TÉCNICA ANTONIO VALENTÍN CASTRO MARTÍNEZ; TRADUCCIÓN JAIME GÓMEZ MONT ARIZA. - (1 UNIDAD) JOHNSON, P. FRASER. - EDITORIAL -ALFAOMEGA GRUPO EDITOR; BARCELONA: MARGE BOOKS, 2013.</t>
  </si>
  <si>
    <t xml:space="preserve">APPLE TV:
PARA REPRODUCCIÓN DE AUDIO Y VIDEO INALAMBRICO DESDE IMAC, TABLETS Y SMARTPHONE, INCLUIR CABLE HDMI, </t>
  </si>
  <si>
    <t>DICCIONARIO DE LOGÍSTICA / DAVID SOLER..  (1 UNIDAD) EDITORIAL -ALFAOMEGA GRUPO EDITOR; BARCELONA : MARGE BOOKS, 2013.</t>
  </si>
  <si>
    <t>LA CADENA DE SUMINISTRO / COORDINACIÓN, FEDERICO SABRIÁA; CON LA COLABORACIÂON DE, ARTURO T. DE ZAN, AURELIA FERNÁNDEZ, JUAN CARLOS PASCUAL; BASADO EN TRABAJOS ORIGINALES DE, PERE AGELL  (1 UNIDAD)- SABRIA, FEDERICO. EDITORIAL -ALFAOMEGA GRUPO EDITOR; BARCELONA : MARGE BOOKS, 2013.</t>
  </si>
  <si>
    <t>LA LOGÍSTICA EN LA EMPRESA: UN ÁREA ESTRATÉGICA PARA ALCANZAR VENTAJAS COMPETITIVAS / JOSÉ MARÍA CASTÁN FARRERO, JOSÉ LÓPEZ PARADA, ANA NÚÑEZ CARBALLOSA. (1 UNIDAD) - CASTÁN FARRERO, JOSÉ MARÍA. EDITORIAL -ALFAOMEGA GRUPO EDITOR; BARCELONA : MARGE BOOKS, 2013L</t>
  </si>
  <si>
    <t>CARTÓN CARTULINA</t>
  </si>
  <si>
    <t>CARTON CARTULINA ( 3 RESMAS DE 100 HOJAS CADA UNA)</t>
  </si>
  <si>
    <t>CARTULINA BLANCA BRISTOL 1/8</t>
  </si>
  <si>
    <t>CARTULINA CARTÓN BLANCA. 100</t>
  </si>
  <si>
    <t xml:space="preserve">CARTULINA COLORES ( PAQUTES DE OCTAVOS X 50 UNIDADES) 12 </t>
  </si>
  <si>
    <t>CARTULINA IRIS  1/4</t>
  </si>
  <si>
    <t>LÁMINA DE CARTÓN ESTRUCTURAL CON SUPERFICIE DE CARTULINA BLANCA POR AMBOS LADOS.ESPESOR: 13 MM. 18 UNIDADES.COLOR: BLANCO. (IMPRIMIBLE POR AMBOS LADOS).ANCHO: 1.22 MTS.LARGO: 2.44 MTS.</t>
  </si>
  <si>
    <t xml:space="preserve">BLOCK DE NOTA TAMAÑO CARTA ARGOLLADO DE 80 HOJAS CUADRICULADOS </t>
  </si>
  <si>
    <t>5 Mes</t>
  </si>
  <si>
    <t>PAPEL BOND 90 GRAMOS. PAPEL BOND DE 70X100 DE 90 GRAMOS-PLIEGO</t>
  </si>
  <si>
    <t xml:space="preserve">PAPEL BOND CARTA. PAPEL BOND, DE 75 G/M2, TAMAÑO CARTA, POR RESMA DE 500 HOJAS. </t>
  </si>
  <si>
    <t xml:space="preserve">PAPEL BOND OFICIO. PAPEL BOND, DE 75 G/M2, TAMAÑO OFICIO, POR RESMA DE 500 HOJAS. </t>
  </si>
  <si>
    <t>PAPEL PARA IMPRESORA O FOTOCOPIADORA (20 RESMAS)</t>
  </si>
  <si>
    <t>PAPEL TAMAÑO CARTA   (20 RESMAS)</t>
  </si>
  <si>
    <t>VINILO ACRILICO DE 120 GRAMOS - COLORES - 250 FRASCOS</t>
  </si>
  <si>
    <t>VINILO IMPRESIÓN, 6 ROLLOS.ESPESOR 3 MILÉSIMAS DE PULGADA (75 MICRAS) SUPERFICIE SEMI MATE, 10 – 30% DE BRILLO RESISTENCIA A DESGARRÉ ≥ 10 LBS/IN ELONGACIÓN ≥ 100 % TEMPERATURA DE APLICACIÓN 16⁰C A 32⁰C RANGO DE TEMPERATURA DE USO -40⁰C A 65⁰CTIEMPODEUTILIZACIÓN 1 AÑO DESDE SU FABRICACIÓN, ALMACENADO EN TEMPERATURA AMBIENTE, ENTRE 10 ° C A 30 ° C, 50 A 55% DE HUMEDAD. ESTABILIDAD DIMENSIONAL 0.64 MM ADHERENCIA ≥ 0.45 KG/CM ESPESOR LINER 150 G/2 IN   CARACTERÍSTICASPERMITE SER IMPRESO EN UNA AMPLIA VARIEDAD DE SISTEMAS DE IMPRESIÓN DIRECTA.TIENE UNA BUENA ESTABILIDAD DIMENSIONAL Y ALTO RENDIMIENTO EN UN AMPLIO RANGO DE CONDICIONES CLIMÁTICAS.CUENTA CON UNA EXCELENTE RESISTENCIA A LA INTEMPERIE GRACIAS A SU ADHESIVO DE TIPO ACRÍLICO. SU LINER ES DE PAPEL, SÚPER PLANO Y RECUBIERTO POR AMBOS LADOS EN PE. SE PUEDE UTILIZAR EN SUPER CIES PLANAS Y/O LIGERAMENTE ENCURVADAS.SU ADHESIVO ES REMOVIBLE.</t>
  </si>
  <si>
    <t>CARRETE DE NYLON DE 30. 80  Y 120 LIBRAS.100 UNIDADES</t>
  </si>
  <si>
    <t>UNIVERSAL PVC DE 3"</t>
  </si>
  <si>
    <t>UNIVERSAL PVC DE 2"</t>
  </si>
  <si>
    <t>UNIVERSAL PVC DE 1 1/4"</t>
  </si>
  <si>
    <t>UNIVERSAL PVC DE 1 "</t>
  </si>
  <si>
    <t>UNIVERSAL PVC DE 3/4 "</t>
  </si>
  <si>
    <t>UNIVERSAL PVC DE 1/2 "</t>
  </si>
  <si>
    <t>SILICONA</t>
  </si>
  <si>
    <t>SILICONA CALIENTE EN BARRA DE 3/8 PL.</t>
  </si>
  <si>
    <t xml:space="preserve">TUBO DE SILICONA INDUSTRIAL CON ANTI HONGOS TRANSPARENTE </t>
  </si>
  <si>
    <t>SILICA GEL 1000G</t>
  </si>
  <si>
    <t>BOTELLAS DE ALCOHOL</t>
  </si>
  <si>
    <t>FENOL 500G</t>
  </si>
  <si>
    <t>AMONIACO 30 % POR UN LITRO</t>
  </si>
  <si>
    <t>GAS N2NA</t>
  </si>
  <si>
    <t>GAS HIDRÓGENONA</t>
  </si>
  <si>
    <t>CARBONO DISULFURO (SULFURO) PRESENTACION XLITRO</t>
  </si>
  <si>
    <t>SODIO (NA)</t>
  </si>
  <si>
    <t>SODIO METALICO25G</t>
  </si>
  <si>
    <t>SODIO MOLIBDATO 2-HIDRATO PRESENTACION X 250 GRS</t>
  </si>
  <si>
    <t>COBRE II SULFATO 5 HIDRATO 99% R.A.  PRESENTACION FRASCO X KILO</t>
  </si>
  <si>
    <t>COBALTO II CLORURO 6-HIDRATO. PRESENTACION X 250 GRS</t>
  </si>
  <si>
    <t>TELA NEGRA</t>
  </si>
  <si>
    <t>TELAS BLANCAS DE 2 X 2</t>
  </si>
  <si>
    <t>TELAS NEGRAS DE 2 X 2</t>
  </si>
  <si>
    <t>VIDRIO RELOJ DE 80 MM</t>
  </si>
  <si>
    <t>(6) TELONES EN POLIESTER 4 NEGRO,  1 ROJO 8 X 10 MTS CADA UNO</t>
  </si>
  <si>
    <t>ALGODÓN EN TORUNDAS PAQUTE DE 40 GRAMOS</t>
  </si>
  <si>
    <t>RESINA POLIESTER GALÓN</t>
  </si>
  <si>
    <t xml:space="preserve">BOLSAS DE ARENA:
TIPO LONA, CON AJUSTE DE ARGOLLA PARA TRABAJO PESADO </t>
  </si>
  <si>
    <t>CARBÓN ACTIVADO FRASCO POR 500 GRAMOS</t>
  </si>
  <si>
    <t>GRAFITO</t>
  </si>
  <si>
    <t>GRAFITO FRASCO POR 30 GRAMOS</t>
  </si>
  <si>
    <t xml:space="preserve"> TIPLE REQUINTO ELECTRO ACÚSTICO :TIPO VIOLA, COLOR NATURAL, TAPA EN PINO, BOQUILLA INCRUSTADA, ESTUCHE DURO, </t>
  </si>
  <si>
    <t>(1)  CABINA BAFLE ACTIVA BLUE TOOTH FM USB/SD PARLANTE 15PUL</t>
  </si>
  <si>
    <t>(12)  MASOS PILON EN MADERA 50 LARGO X 2 PULGADAS DIÁMETRO</t>
  </si>
  <si>
    <t>(12)  PELUCAS DIFERENTES COLORES Y CORTES</t>
  </si>
  <si>
    <t>(4)  BASTIDORES DE 3 X 3, TELA LINO BLANCO X2, TELA LINO NEGRO X2</t>
  </si>
  <si>
    <t>(5) CAJAS DIRECTAS STEREO: CAJA DIRECTA BEHRINGER DI100 RESPUESTA DE FRECUENCIA LINEAR DE 10 HZ A 50 KHZ, LA RELACIÓN S / N DE -102 DBU Y THD &lt;0,005% A 1 KHZ</t>
  </si>
  <si>
    <t xml:space="preserve">(6) CUBOS MODULARES: 2 DE 50X50X50, 2 DE 80X80X80, 2 DE 100X100X100 </t>
  </si>
  <si>
    <t>(6) MOCHILAS DE COLORES</t>
  </si>
  <si>
    <t>10 LAMINAS FR4 1 FAZ DE 1 MT X 1MT</t>
  </si>
  <si>
    <t xml:space="preserve">10 ROLLOS PAPEL CONTAC DE COLORES </t>
  </si>
  <si>
    <t>10 X 1,5 MTS DE TELA LINO COLOR AMARILLO, AZUL, ROJO, BLANCA, NEGRA</t>
  </si>
  <si>
    <t>30 POLEAS PARA MULTIFUERZA  DE CUATRO TORRES LINEA COMPACTA TECNOLOGIA PARA LARGA VIDA</t>
  </si>
  <si>
    <t>4  KITS RIP 60 FITNESS DVD SUSPENSION TRAINER TRX </t>
  </si>
  <si>
    <t>8- HIDROXIQUINOLINA250G</t>
  </si>
  <si>
    <t>ACETATO DE COBRE100G</t>
  </si>
  <si>
    <t>ACETATO DE PLOMO (CH3COO)2 PB1000G</t>
  </si>
  <si>
    <t>ACIDO BENZOICO250G</t>
  </si>
  <si>
    <t>ACIDO CIANIDRICO (HCN)</t>
  </si>
  <si>
    <t>ÁCIDO CÍTRICO FRASCO POR 100 GRAMOS</t>
  </si>
  <si>
    <t>ÁCIDO CLORHIDRICO 37 % X 2.5 LITROS</t>
  </si>
  <si>
    <t>ÁCIDO FLUORHIDRICO (HF)1000ML</t>
  </si>
  <si>
    <t>ÁCIDO GIBERELICO PRESENTACIÓN FRASCO POR 1 GRAMOS</t>
  </si>
  <si>
    <t>ÁCIDO NICOTÍNICO  FRASCO 100 GRAMOS</t>
  </si>
  <si>
    <t>ACIDO PERACETICO - DESINFECTANTE POR 500 ML GRADO INDUSTRIAL</t>
  </si>
  <si>
    <t>ACIDOINDOLACETICO  HORMONA AIA  PRESENTACIÓN FRASCO POR 5 GRAMOS</t>
  </si>
  <si>
    <t>ACTIVE LISTENING 2ND EDITION (CAMBRIDGE) STEVEN BROWN AND DOROLYN SMITH</t>
  </si>
  <si>
    <t>ADAPTORES Y CONVERSORES 2 UNIDADES</t>
  </si>
  <si>
    <t>ADOBE CREATIVE SUITE 6 ,CS6 MASTER COLLECTION, 20 LICENCIAS</t>
  </si>
  <si>
    <t>ALCOHOL ALILICO1000ML</t>
  </si>
  <si>
    <t>ALCOHOL ANTISEPTICO AL 70 % BOTELLA DE 700ML</t>
  </si>
  <si>
    <t>ALCOHOL ANTISEPTICO AL 70 % FRASCO DE 120ML</t>
  </si>
  <si>
    <t>ALCOHOL ETILICO  96%2500ML</t>
  </si>
  <si>
    <t>ALCOHOL ETILICO 70%4000ML</t>
  </si>
  <si>
    <t>ALGODÓN LAMINADO</t>
  </si>
  <si>
    <t>ALGODONERO EN ACERO INOXIDABLE: TARRO  CON  TAPA  EN ACERO INOXIDABLE, REF. IM-176, DE 1LT DE 10 X 16 CM.</t>
  </si>
  <si>
    <t>AUDIFONOS:
CLOSED-BACK HEADPHONE - CLOSED-BACK DYNAMIC MONITOR HEADPHONES</t>
  </si>
  <si>
    <t>AVIDIN-FITC3 ML</t>
  </si>
  <si>
    <t>AZUL DE LACTOFENOL100ML</t>
  </si>
  <si>
    <t>BALONES VOLUMETRICO AFORADOS DE 50 ML CLASE A</t>
  </si>
  <si>
    <t>VARILLAS DE BALSO DE 6 MM DE ESPESOR</t>
  </si>
  <si>
    <t>BARRA MAGNETICA RECOGEIMANES, DE 30 CM TEFLON PRESENTACIÓN POR UNIDAD</t>
  </si>
  <si>
    <t>BARRAS DE CARBON</t>
  </si>
  <si>
    <t>BARRILLAS DE BALSO DE 2MM DIAMETRO</t>
  </si>
  <si>
    <t>BASE METALICA PARA VIDEOBEAN, TRIPODE DE 1.50 ALTO, E UNIDADES</t>
  </si>
  <si>
    <t xml:space="preserve">BAYETILLAS </t>
  </si>
  <si>
    <t>BEAKER DE VIDRIO  PRESENTACIÓN UNIDAD DE 2000 ML</t>
  </si>
  <si>
    <t>BEAKER VIDRIO PRESENTACIÓN UNIDAD DE 1000 ML</t>
  </si>
  <si>
    <t>BENCIDINA10G</t>
  </si>
  <si>
    <t>BENINA DE PETROLEO5000ML</t>
  </si>
  <si>
    <t>BENZOFENONA250G</t>
  </si>
  <si>
    <t>BISTURI  GRANDE. BISTURÍ ELABORADO EN PLASTICO, TAMAÑO DE LA CUCHILLA DE 18 MM,  CON BLOQUEO DE LA CUCHILLA Y CON CORTA CUCHILLA, PRESENTACIÓN POR UNIDAD.</t>
  </si>
  <si>
    <t>BISTURI GRANDE</t>
  </si>
  <si>
    <t>BISTURI PEQUEÑO</t>
  </si>
  <si>
    <t>BISTURÍES DE CUCHILLA ANCHA. 30 UNIDADES</t>
  </si>
  <si>
    <t>BISTURÍS DE ALTO RENDIMIENTO</t>
  </si>
  <si>
    <t>BORDE FLEXIBLE 60 UNIDADES(0262-0540 AL 0262-0570)CUBRE LOS BORDES Y ESQUINAS DE LAS ESTRUCTURAS DANDO MAYOR ESTÉTICA.MATERIAL:PVC.COLOR: BLANCO.ANCHO: 13 MM.LARGO: 200 MTS.PRESENTACIÓN: EN ROLLO.</t>
  </si>
  <si>
    <t>BRISTOL, 100 COLORES SURTIDOS.</t>
  </si>
  <si>
    <t>BUSCAPINA COMPUESTA CAJA X 100 TABLETAS</t>
  </si>
  <si>
    <t>CABEZA DE LASER DIRECT UV CON BLOQUEO DE SEGURIDAD.  SISTEMA DE LASER QUE SE INSTALA SOBRE LAS UNIDADES CNC DE BUNGARD COMO UN ACCESORIO, EVITANDO GASTOS ADICIONALES EN HARDWARE
• DESPUÉS DE LA EXPOSICIÓN DE LA PCB AL LASER DIRECT, LAS TARJETAS PUEDEN SER LLEVADAS A LAS MÁQUINAS COMO SPLASH, SPLASH CENTER O JET 34D, EVITANDO EL PASO DE PLOTEADO DEL CIRCUITO Y LA EXPOSICIÓN DE LA MÁQUINA UV
• LOS PROTOTIPOS PUEDEN SER REALIZADOS CON MAYOR VELOCIDAD Y PRECISIÓN, LA RESOLUCIÓN DEL LASER ES INFERIOR A 50 MICRONES, INCLUYE SOFTWARE LASERPRO PARA CCD BUNGARD SOFTWARE CONTROLADOR PARA EL SISTEMA DE LASER DIRECT, BASADO EN WINDOWS
• PERMITE AJUSTES DE VELOCIDAD, ALTURA E INTENSIDAD DEL LASER
• ES OBLIGATORIO EL USO DE ESTE SOFTWARE EN CONJUNTO CON EL DISPOSITIVO LASER DIRECT</t>
  </si>
  <si>
    <t>CAIMANES - GAFFER GRIP CON 5/8":
(B429587) PARA SUJETAR ELEMENTOS (GRIP ILUMINACION)</t>
  </si>
  <si>
    <t>CALADORA ELÉCTRICA MANUAL PROFESIONAL.570W VELOCIDAD VARIABLE, 3 UNIDADES</t>
  </si>
  <si>
    <t>CALDO BHI (CALDO CEREBRO CORAZÓN)500G</t>
  </si>
  <si>
    <t>CALDO LACTOSA500G</t>
  </si>
  <si>
    <t>CALDO NUTRITIVO X 500G</t>
  </si>
  <si>
    <t>CARPETA EN PROPALCOTE TAPAS</t>
  </si>
  <si>
    <t>CARTON INDUSTRIAL 1/4</t>
  </si>
  <si>
    <t>CARTON PAJA - PAQUETE X 10 DE 1/8</t>
  </si>
  <si>
    <t>CARTON PAJA BLANCO DE 70X100 390°</t>
  </si>
  <si>
    <t>CARTÓN PIEDRA, 100 COLORES SURTIDOS PLIEGO.</t>
  </si>
  <si>
    <t>CARTÓN SINGLE FACE 15 ROLLO.</t>
  </si>
  <si>
    <t>CATALIZADOR CAUCHO SILICONA 950 GRAMOS</t>
  </si>
  <si>
    <t>CATALIZADOR PARA RESINA KILO</t>
  </si>
  <si>
    <t>CATEQUESIS PRE SACRAMENTAL DE INICIACIÓN CRISTIANA EN BAUTISMOS, PRIMERAS COMUNIONES , CONFIRMACIONES  (CEREMONIA, REFRIGERIOS Y DOCUMENTOS )</t>
  </si>
  <si>
    <t>RESOLUCIONES</t>
  </si>
  <si>
    <t>CAUCHO SILICONA 5 KILO</t>
  </si>
  <si>
    <t>CENTURY  D520B EXTENSION ARM 40":
PARA SUJETAR ELEMENTOS (GRIP ILUMINACION)</t>
  </si>
  <si>
    <t>CEPA A. NIGER ATCC 16404</t>
  </si>
  <si>
    <t>CEPA B.CERUS ATCC 6633</t>
  </si>
  <si>
    <t>CEPA C.ALBICANS ATCC 10231</t>
  </si>
  <si>
    <t>CEPA E.COLI ATCC 4728</t>
  </si>
  <si>
    <t>CEPA P.AERUGINOSA ATCC 9027</t>
  </si>
  <si>
    <t>CEPA S.AUREUS ATCC 6538</t>
  </si>
  <si>
    <t>CHIP DE WIZNET W5100 DISEÑADO PARA APLICACIONES EMBEBIDAS DE INTERNET, ADICIONANDO EL JACK PARA RJ-45, DANDO ASÍ UNA SIMPLE SOLUCIÓN PARA DARLE CAPACIDAD TCP/IP A UN PROYECTO. PARA APLICARSE EN  APLICACIONES COMO SERVIDORES EMBEBIDOS, AUTOMATIZACIÓN, SISTEMAS DE SEGURIDAD ETC.AR ALGÚN OTRO HARDWARE.</t>
  </si>
  <si>
    <t>CINTA DE EMBALAR. 100 UNIDADES</t>
  </si>
  <si>
    <t>CINTA ECONOMY GAFFER 50 MM X 50 M,CALIDAD MEDIA. 100 UNIDADES</t>
  </si>
  <si>
    <t>CINTA FOSFORESCENTE 25MM X 30 M. 100 UNIDADES</t>
  </si>
  <si>
    <t>CINTA MAGICA TAPE MATE DE 50MM.BLANCA Y NEGRA. 100 UNIDADES</t>
  </si>
  <si>
    <t>CINTA MÁGICA. 100 UNIDADES</t>
  </si>
  <si>
    <t>CISTEÍNA FRASCO POR 100 GRAMOS</t>
  </si>
  <si>
    <t>CITRATO FERRICO250</t>
  </si>
  <si>
    <t xml:space="preserve">CLAQUETA ELECTRONICA:
UNA PIZARRA RELOJ A PILAS, 11 X 7 "DE TAMAÑO, CON UNA SUPERFICIE DE ESCRITURA DE ACRÍLICO PARA UN USO EFECTIVO CON MARCADORES DE BORRADO EN SECO, Y CON LA ESCALA DE GRISES BADAJO PALOS MAGNETIZADO A PEGARSE ENTRE SÍ CUANDO NO ESTÁ EN USO. UNA BATERÍA RECARGABLE, REEMPLAZABLE Y EL CARGADOR 
</t>
  </si>
  <si>
    <t>CLORHIDRATO DE HIDROXILAMINA250G</t>
  </si>
  <si>
    <t>CLORURO DE BARIO500ML</t>
  </si>
  <si>
    <t>CLORURO DE CALCIO PRESENTACIÓN FRASCO POR 500 GRAMOS</t>
  </si>
  <si>
    <t>CLORURO DE HIDROXILAMONIO250G</t>
  </si>
  <si>
    <t>CLORURO DE LANTANO (LACL3)100G</t>
  </si>
  <si>
    <t>CLORURO DE LITIO (LICL)250G</t>
  </si>
  <si>
    <t>CLORURO DE TIONILO1000ML</t>
  </si>
  <si>
    <t>COMPRA DE KIT DE PÍEZAS PARA UNIDAD DE MANTENIMEINTO EL COMPRESOR (VÁLVULA REGULADORA- FILTRO DE AGUA)</t>
  </si>
  <si>
    <t xml:space="preserve">  15 LÁMINAS DE ACRÍLICO DE 3 0 5 MM TRANSLUCIDO</t>
  </si>
  <si>
    <t xml:space="preserve"> 10 GALONES PINTURA ACRÍLICA</t>
  </si>
  <si>
    <t xml:space="preserve"> 15 LÁMINAS DE CR CAL 18 DE 2X1</t>
  </si>
  <si>
    <t>15 RESINA DE POLIÉSTER INSATURADO ORTOFTÁLICA PARA USO GENERAL. ES DE REACTIVIDAD MEDIA, DE BAJA VISCOSIDAD Y ALTO PORCENTAJE DE NO-VOLÁTILES. EXCELENTE RESISTENCIA MECÁNICA, ALTA RESISTENCIA HIDROLÍTICA, BUENA RESISTENCIA AL IMPACTO, BUENA ACEPTACIÓN A TODO TIPO DE CARGAS INERTES Y RÁPIDOS CICLOS DE DESMOLDE. ES USADA EN LA FABRICACIÓN DE PARTES REFORZADAS CON FIBRA DE VIDRIO EN GENERAL POR MOLDEO MANUAL, EN PRODUCTOS TALES COMO PISCINAS, ESTANQUES, PLANCHAS, EMBARCACIONES, CARROCERÍAS Y PIEZAS EN GENERAL.</t>
  </si>
  <si>
    <t>15 LAMINAS DE MDF DE  120 X 2.40 DE 5MM)</t>
  </si>
  <si>
    <t>COMPRESOR LIMITADOR  BEHRINGER MDX4600 4 CANALES</t>
  </si>
  <si>
    <t>CONOS Y AVISOS VIAL</t>
  </si>
  <si>
    <t>CONSOLA DE VIDEO JUEGOS PLAY 4</t>
  </si>
  <si>
    <t>CONSOLA DE VIDEO JUEGOS XBOX 360</t>
  </si>
  <si>
    <t>CONTAC 20 ROLLOS DE COLORES VARIADOS.</t>
  </si>
  <si>
    <t>CORTAFRIOS</t>
  </si>
  <si>
    <t>CORTAFRÍOS. 15 UNIDADES</t>
  </si>
  <si>
    <t>CRISOLES CON TAPA  DE 40 MM  DE DIAMETRO</t>
  </si>
  <si>
    <t>CROMA KEY:
CON OPCIÓN PARA COLOR VERDE Y BLANCO, ERGONÓMICO COLABORATIVO Y RETRACTIL , PARA EL  USO COMO ESTUDIO DE VIDEO Y FOTOGRAFÍA, FACIL LIMPIEZA, ESTRUCTURA METÁLICA. UBICADO EN EL COSTADO NORTE DEL SALÓN 416 , ABARCARIA TODA LA PARED DEL LADO OPUESTO A  LA ENTRADA AL SALÓN.</t>
  </si>
  <si>
    <t>CRYOBANK100</t>
  </si>
  <si>
    <t xml:space="preserve">CUATRO (4) SWICHES 10/100 /1000 </t>
  </si>
  <si>
    <t>CUATRO UNIDADES, ARDUINO ETHERNET REV3 SIN POE, CON ATMEGA 328. TIENES 14 ENTRADAS/SALIDAS, 6 ENTRADAS ANÁLOGAS, UN CRISTAL DE 16 MHZ, CONEXIÓN RJ45,  CONECTOR MICROSD, CONTROLADOR WIZNET W5100 TCP/IP</t>
  </si>
  <si>
    <t>CUATRO UNIDADES, CORTAFRIO</t>
  </si>
  <si>
    <t>CUATRO UNIDADES, PLACA ARDUINO LEONARDO CON USB INCORPORADO, CON MICROCONTROLADOR ATMEGA32U4, 20 PINES DE ENTRADAS/SALIDAS DIGITALES, 12 ENTRADAS ANALÓGICAS, CRISTAL DE 16 MHZ</t>
  </si>
  <si>
    <t>CUATRO UNIDADES, PLACA ARDUINO UNO R3 CON MICROCONTROLADOR ATMEGA16U2, 14 GPIO, 6 ENTRADAS ANALÓGICAS, MEMORIA 32 KB (ATMEGA328), SRAM 2KB (ATMEGA328), EEPROM 1KB (ATMEGA328) CRISTAL DE 16 MHZ</t>
  </si>
  <si>
    <t>CUBETA RIÑONERA: ACERO QUIRÚRGICO INOXIDABLE CALIDAD 304 2B, DE 1/32" DE ESPESOR, SIN COSTURAS (MOLDEADA CON ACABADO SANITARIO, SIN BORDES INFERIORES). TENDRÁ UN ACABADO SATINADO O MATE. DEBEN PERMITIR SER LAVADOS CON DETERGENTES ENZIMÁTICOS CON PH NEUTRO.</t>
  </si>
  <si>
    <t>DI METIL ANILINA</t>
  </si>
  <si>
    <t>DIEZ (10) TARJETAS PARA ROUTER CISCO WIC 2T</t>
  </si>
  <si>
    <t>DIVÁN PARA EXAMEN CON CABECERO DE LEVANTE: ESTRUCTURA EN TUBO DE ACERO COLD ROLLED Y ÁNGULO, CUBIERTA TAPIZADA EN KODIAK ELABORADO A BASE DE PVC, CON SOPORTE DE TEJIDO DE PUNTO 100% POLIÉSTER, LAVABLE, ESPUMA FLEXIBLE DE POLIURETANO RESISTENTE A LA TENSIÓN, ELONGACIÓN AL DESGARRE, ALTOS NIVELES DE DUREZA Y UN EXCELENTE SOPORTE, DIVIDIDA EN DOS SECCIONES, CABECERO ACCIONADO MANUALMENTE, SOBRE BOTAS PLÁSTICAS EN POLIETILENO ANTIDESLIZANTE, MEDIDAS APROXIMADAS:1.80 M LARGO, 55CM, ANCHO 80 CM DE ALTURA, TERMINADO EN PINTURA ELECTROSTÁTICA ANTIBACTERIAL. CON RODACHINES. Y BARANDAS.</t>
  </si>
  <si>
    <t>DIVÁN PORTÁTIL: ESTRUCTURA TUBULAR METÁLICA DE 1 ½" COLD-ROLLED, CUBIERTA TAPIZADA EN CORDOBÁN ASIA NEGRO Ó AZUL Ó BLANCO Y ESPUMA DE ALTA DENSIDAD DE 5CM. DIM: 1.80 CM X 60CM. X 80CM.ALTO, ACABADO GENERAL EN PINTURA ELECTROSTÁTICA.</t>
  </si>
  <si>
    <t>D-MANITOL500G</t>
  </si>
  <si>
    <t>DOLEX CAJA X 200 TABLETAS</t>
  </si>
  <si>
    <t>DOS (2) KIT DE ANTENA INALMBRICO</t>
  </si>
  <si>
    <t xml:space="preserve">DOS (2) KIT DOBLE BANDA INALAMBRICO </t>
  </si>
  <si>
    <t>DOS (2) UPS DE 12  A 15 KVA PARA EL DATA CENTER</t>
  </si>
  <si>
    <t>DOS UNIDADES, PINZA AMPERIMETRICA DIGITAL, DISPLAY LCD DE 3 ½ DÍGITOS CON INDICACIÓN AUTOMÁTICA DE POLARIDAD, RETENCIÓN DE LECTURA (DATA HOLD) Y RETROILUMINACIÓN, MEDIDAS DE CORRIENTE AC, TENSIONES AC Y DC 
RESISTENCIA: MÁX. 2KOHM, ROTACIÓN DE FASES. INTENSIDAD AC (20A/1000A), TENSIÓN DC: 1000V, TENSIÓN AC: 750V, CONTINUIDAD/ ZUMBADOR, TEST DIODOS, FUNDA INCLUÍDA
PROTECCIÓN CONTRA SOBRECARGAS EN DIODOS, CONTINUIDAD Y RESISTENCIA: 250VDC Ó 250VRMS AC</t>
  </si>
  <si>
    <t>DUREX BLANCO 100</t>
  </si>
  <si>
    <t>EDTA DE SODIO PRESENTACIÓN FRASCO POR 500 GRAMOS</t>
  </si>
  <si>
    <t>ELEMENTARY TASK LISTENING (CAMBRIDGE) JACQUELINE ST CLAIR STOKS</t>
  </si>
  <si>
    <t>ENGLISH PRONUNCIATION IN USE ELEMENTARY JONATHEN MARKS</t>
  </si>
  <si>
    <t>EPOXY SLIDE3</t>
  </si>
  <si>
    <t>EQUIPO (KID) DE BADMINTON  (2) ESPECIFICACIONES: LA RED DEBE TENER UN GROSOR UNIFORME, CON UNA CUADRÍCULA DE NO MENOS DE 15 MM. Y NO MÁS DE 20. SU ANCHURA DE 0,76 METROS Y SU LONGITUD DE 6,10 M. BANDA BLANCA EN SU PARTE SUPERIOR DE 75 MM. DE ANCHURA, DOBLADA SOBRE UNA CUERDA</t>
  </si>
  <si>
    <t>ESCOBILLONES JUEGO SURTIDOS (TUBOS, FRASCOS, PIPETAS)</t>
  </si>
  <si>
    <t>ESFERAS DE BALSO</t>
  </si>
  <si>
    <t>ESPARADRAPO</t>
  </si>
  <si>
    <t>ESTIBADORA MANUAL (HIDRAULICA) PEQUEÑA CAPACIDAD 1.5 TONELADAS</t>
  </si>
  <si>
    <t>ESTIBAS EN MADERA NORMA MTC - 4680  (20 UNIDADES)</t>
  </si>
  <si>
    <t>ETER DE PETROLEO 1000ML</t>
  </si>
  <si>
    <t>$ 112000</t>
  </si>
  <si>
    <t>ETER DIETÍLICO2500ML</t>
  </si>
  <si>
    <t>ETER ETILICO  PRESNETACION X LITRO</t>
  </si>
  <si>
    <t>ETER ETILICO1000ML</t>
  </si>
  <si>
    <t>EXTRACTO DE CARNE500G</t>
  </si>
  <si>
    <t>FLEXOMETROS  DE 5 METROS ( 5 UNIDADES)</t>
  </si>
  <si>
    <t>FLEXÓMETROS X 5 O 7 M. 15 UNIDADES</t>
  </si>
  <si>
    <t>FOLLOW FOCUS:
DE ALTA PRECISIÓN CONSTRUIDO EN ALUMINIO, PESO LIVIANO, COMPATIBLE CON SOPORTES DE CAMARAS DE 15MM DE RIEL, INCLUYE : 17" FG FOLLOW FOCUS WHIP 2.3” FG CRANK KNOB
2.5” TO 4.25” DIAMETER ADJUSTABLE LENS ZIP GEARS (2) FG FOLLOW FOCUS NO SCUFF, NON-SLIP LENS GEAR LINER</t>
  </si>
  <si>
    <t>FRASCO DE VIDRIO TAPA AZUL GRADUADO (1000ML) PRESENTACIÓN UNIDAD</t>
  </si>
  <si>
    <t>FRASCO DE VIDRIO TAPA AZUL GRADUADO (250ML) PRESENTACIÓN UNIDAD</t>
  </si>
  <si>
    <t>FRASCO DE VIDRIO TAPA AZUL GRADUADO (500ML) PRESENTACIÓN UNIDAD</t>
  </si>
  <si>
    <t>GALLETAS:
D200 GRIP HEAD - 2.5 PARA SUJETAR ELEMENTOS (GRIP ILUMINACION)</t>
  </si>
  <si>
    <t>GANCHO  LEGAJADOR . MATERIAL: POLIPROPILENO  PRESENTACION: CAJA O PAQUETE X 20 UNID TAMAÑO:   8X2 CMS TIPO: PIEZA DE GANCHO + PISADOR</t>
  </si>
  <si>
    <t>GANCHO PLÁSTICO LEGAJADOR</t>
  </si>
  <si>
    <t>GAS AIRENA</t>
  </si>
  <si>
    <t>GASTOS CAPILLA : COMPRA DE  ELEMENTOS LITÚRGICOS Y OTROS PARA DECORACIÓN  CAPILLA, (LIMPIEZA Y LAVADO DE ELEMENTOS LITURGICOS), ELEMENTOS DE SECRETARIA, MOTIVACIONES, PUBLICIDAD ESCRITA, ELEMENTOS PERECEDEROS (FLORES,VELAS,VINO HOSTIA)</t>
  </si>
  <si>
    <t>GLUCÓMETRO CONTOUR  MEDIDOR PARA GLUCOSA EN SANGRE, PRINCIPIO MEDICIÓN DE LA CORRIENTE ELÉCTRICA PROVOCADA POR LA REACCIÓN DE LA GLUCOSA ANTE LOS REACTIVOS SOBRE EL ELECTRODO DE LA TIRA REACTIVA. CARACTERÍSTICAS: RANGO DE 10 A 600MG/DL, LECTURA EN 8 SEGUNDOS SOLO 0,6UL, DE MUESTRA PUERTO DE TIRA DE COLOR NARANJA.  250 MEMORIAS, MUESTRA UNIVERSAL: SANGRE CAPILAR, VENOSA, ARTERIAL Y NEONATAL.  ACCESORIOS INCLUIDOS:   - PRESENTACIÓN KIT CONTIENE:    *1 MEDIDOR CONTOUR TS"   * 50TIRAS REACTIVAS CONTOUR TS  * UN MICROLET CON 10 LANCETAS   *PILA  * ESTUCHE DE LUJO   *GUÍA DEL USUARIO</t>
  </si>
  <si>
    <t>GLUTARALDEHIDO POR 500 ML GRADO INDUSTRIAL</t>
  </si>
  <si>
    <t>GRADILLAS DE PLASTICO (PARA 40 TUBOS DE 20 MM)</t>
  </si>
  <si>
    <t>GRAMMAR FOR BUSINESS (CAMBRIDGE) MICHAEL MC CARTHY, JEANNE MC CARTEN, DAVID CLARK AND RACHEL CLARK</t>
  </si>
  <si>
    <t>GUARDIAN O RECOLECTOR DE ELEMENTOS CORTOPUNZANTES  CON SOPORTE</t>
  </si>
  <si>
    <t>HANDHELD PARA CAMARA SONY PMW F3:
VOCAS HANDHELD SHOULDER KIT UNDERNEATH FOR SONY PMW-F3:PRINCIPALES CARACTERÍSTICAS DEL PRODUCTO
"TIPO K" PLACA BASE PARA CÁMARA PMW-F3
DISEÑADO PARA SU USO CON MONITORES EXTERNOS
16 "DE LARGO 15MM VARILLAS
MANILLAR SOPORTA 15 Y 19MM VARILLAS</t>
  </si>
  <si>
    <t>HIPOCLORITO DE SODIO (NACLO)4000ML</t>
  </si>
  <si>
    <t>HORMONA AIB PRESENTACIÓN FRASCO POR 5 GRAMOS</t>
  </si>
  <si>
    <t>HORMONA BAP  (BENZILAMINOPURINA) FRASCO X 5 GRAMOS</t>
  </si>
  <si>
    <t>INSTRUMENTO PARA MEDICIÓN DE SEÑALES ELÉCTRICAS. OSCILOSCOPIO DIGITAL HASTA 200MHZ SDS8202
DE ALMACENAMIENTO 60MHZ, VELOCIDAD DE MUESTREO 500MMUESTRAS/SEG PORTABLE CON PANTALLA A COLOR Y PUERTO SVGA</t>
  </si>
  <si>
    <t>INSTRUMENTO PARA MEDICIÓN DE VELOCIDAD. TACOMETRO DIGITAL ÓPTICO PARA MEDICIÓN ENTRE 10-99999RPM CON PUERTO USB.</t>
  </si>
  <si>
    <t>INTERCOMUNICADORES</t>
  </si>
  <si>
    <t>INTERCUTURAL RESOURCE PACK (CAMBRIDGE)</t>
  </si>
  <si>
    <t>IODATO DE POTASIO100G</t>
  </si>
  <si>
    <t>IODURO DE POTASIO (KI)250G</t>
  </si>
  <si>
    <t>JACK SUPER GIGA CAT 6 ( 200 UNIDADES)</t>
  </si>
  <si>
    <t>KIT DE CROMA KEY  MÓVIL, PARA ESTUDIO FOTOGRAFICO Y VIDEO CON LUCES, PARA SIMULACIÓN DE AMBIENTES EXTERIORES PARA PROYECTOS AUDIOVISUALES TALES COMO CORTOS, ANIMACIONES Y VIDEOJUEGOS</t>
  </si>
  <si>
    <t>KIT DE EVALUACIÓN PARA MÓDULOS 3G UC20 DE QUECTEL EN SISTEMAS EMBEBIDOS DE CUALQUIER MARCA.</t>
  </si>
  <si>
    <t>KIT DE EVALUACIÓN PARA MÓDULOS GPS L30 DE QUECTEL EN SISTEMAS EMBEBIDOS DE CUALQUIER MARCA.</t>
  </si>
  <si>
    <t>KIT DE EVALUACIÓN PARA MÓDULOS GSM M95 DE QUECTEL EN SISTEMAS EMBEBIDOS DE CUALQUIER MARCA.</t>
  </si>
  <si>
    <t>KIT DE IDENTIFICACIÓN GRAM NEGATIVOS 
+ REACTIVOSKIT X 20 PRUEBAS</t>
  </si>
  <si>
    <t>KIT DE IDENTIFICACIÓN GRAM POSITIVOS 
+ REACTIVOSKIT X 20 PRUEBAS</t>
  </si>
  <si>
    <t>KIT DE IDENTIFICACIÓN LEVADURA</t>
  </si>
  <si>
    <t>KIT DE LIMPIEZA ELEMENTOS FOTOGRÁFICOS</t>
  </si>
  <si>
    <t>KIT DE PRECINTOS DIDÁCTICOS DE SEGURIDAD PARA CONTENEDORES (KIT X 100)</t>
  </si>
  <si>
    <t>KIT DE SEGURIDAD INDUSTRIAL PRESENTACIÓN POR UNIDAD</t>
  </si>
  <si>
    <t>KIT DE SEÑALES DE SEGURIDAD Y PICTOGRAMAS DIDÁCTICAS EN ACRILICO(KIT X 30)</t>
  </si>
  <si>
    <t>KIT ESFERAS DE BALSO</t>
  </si>
  <si>
    <t>KIT HATCH</t>
  </si>
  <si>
    <t>KIT MICROFONO BOOM AUDIO-TECHNICA ATR-6550</t>
  </si>
  <si>
    <t>KIT PARA IMPLEMENTACIÓN DE WIFI EN SISTEMAS EMBEBIDOS DE CUALQUIER MARCA. ES LA OPCIÓN SI USTED QUIERE MIGRAR SU PROYECTO DE XBEE A UNA RED ESTANDAR WIFI SIN MODIFICAR ALGÚN OTRO HARDWARE.</t>
  </si>
  <si>
    <t>LÁMINAS 30 DE POLIÉSTIRENO EXPANDIDO DE 1”,2” Y 4”.</t>
  </si>
  <si>
    <t>LÁMINAS DE ACRÍLICO BLANCO TRANSLÚCIDO. 30</t>
  </si>
  <si>
    <t>LÁMINAS30  DE CARTÓNPLAST  DE COLORES VARIADOS.</t>
  </si>
  <si>
    <t>LAVADO DE VENTANAS Y PERSIANAS BIBLIOTECA</t>
  </si>
  <si>
    <t>LECTOR DE TARJETAS CAMARA SONY F3:
TARJETAS DE MEMORIA COMPATIBLES RANURA EXPRESSCARD/34 X 1 1
INTERFAZ DE ORDENADOR USB DE ALTA VELOCIDAD (COMPATIBLE CON USB 2.0)
VELOCIDAD DE TRANSFERENCIA DE DATOS DE 160 MB / S (ESCRITURA), 240 MB / S (LECTURA)
SALIDA DE VÍDEO
DC EN: EIAJ X 1
MINI USB (B) X 1
RANURA EXPRESSCARD/34 X 1
MANDO A DISTANCIA NO APLICABLE
REQUISITOS DE ALIMENTACIÓN DC IN: 12 V (PARA ADAPTADOR DE CA MPA-AC1), EL CONSUMO DE ENERGÍA 3W
SISTEMAS Y REQUISITOS DE SOFTWARE WINDOWS XP HOME EDITION (SERVICE PACK 2 O POSTERIOR), WINDOWS XP PROFESSIONAL (SERVICE PACK 2 O POSTERIOR), WINDOWS VISTA ULTIMATE, WINDOWS VISTA BUSINESS, WINDOWS VISTA HOME PREMIUM, WINDOWS VISTA HOME BASIC, MAC OS X (VERSIÓN 10.4 O POSTERIOR)
DIMENSIONES (WXHXD) 4,1 X 1,2 X 5,25 "(104,5 X 30 X 132 MM) CON PROYECCIÓN
PESO 7 OZ (200 G)</t>
  </si>
  <si>
    <t>LICENCIAS:
MEDIA COMPOSER 6.5</t>
  </si>
  <si>
    <t>LICENCIAS:
MEDIA COMPOSER TO SYMPHONY 6.5 CROSS-GRADE</t>
  </si>
  <si>
    <t>LOGÍSTICA FOCALIZADA: UNA RESPUESTA ANTE AMBIENTES DE ASIMETRÍA, INCERTIDUMBRE Y VOLATILIDAD (1 UNIDAD) / FEIZAR JAVIER RUEDA V... [ET AL.]DUSKO KALENATIC. - EDITORIAL -ALFAOMEGA GRUPO EDITOR; BARCELONA: MARGE BOOKS, 2013</t>
  </si>
  <si>
    <t>M- INOSITOL FRASCO DE 100  GRAMOS</t>
  </si>
  <si>
    <t>MALLA TYLERNA</t>
  </si>
  <si>
    <t>MASILLA EPOXI</t>
  </si>
  <si>
    <t>MATTE BOX PARA CAMARA SONY PMW F3:
MOVCAM SONY PMW-F3 KIT 2 WITH MATTEBOX AND FOLLOW-FOCUS : PRINCIPALES CARACTERÍSTICAS DEL PRODUCTO
MATTEBOX Y SOPORTE PARA SONY PMW-F3
MINI SEGUIMIENTO ENFOQUE MF-2 INCLUIDO
DISEÑO MODULAR
15 MM VARILLA SYSTEM
FÁCIL INSTALACIÓN
NO MODIFICACIÓN DE CUERPO DE LA CÁMARA REQUERIDA
NO OBSTRUCCIÓN EN FUNCIONAMIENTO DESPUÉS DE LA INSTALACIÓN</t>
  </si>
  <si>
    <t>MECHERO DE ALCOHOL METÁLICO PRESENTACIÓN POR UNIDAD</t>
  </si>
  <si>
    <t>MEMORIA USB ( 50)</t>
  </si>
  <si>
    <t>MEMORIA USB (8 GIGAS)  (40 UNIDADES)</t>
  </si>
  <si>
    <t>MEMORIA USB DE 16 GIGAS</t>
  </si>
  <si>
    <t>MEMORIA USB DE 8 GIGAS</t>
  </si>
  <si>
    <t>MEMORIAS EXTRAIBLES USB 3. 0 PARA ALMACENAMIENTO DE INFORMACIÓN DE ARCHIVOS Y PROGRAMAS, CON 16 GIGAS DE CAPACIDAD</t>
  </si>
  <si>
    <t>MEZCLADOR DE AUDIO CON GRABADOR INTEGRADO PORTATIL Y ESTUCHE:
PARA PRODUCCIÓN DE CINE Y TELEVISIÓN, RESPUESTA EN FRECUENCIA 10HZ-50KHZ, ENTRADAS XLR, PHANTOM POWER, DEBE GRABAR EN FORMATO WAV 16BIT/24BIT, MP3 A 64KB/S, 128KB/S, 192KB/S, 320KB/S, FRECUENCIA DE MUESTREO DE 44.1KHZ, 48KHZ, 88.2KHZ Y 96KHZ, CONVERSOR A/D 24BIT 96KHZ Y 103DB DE RANGO DINÁMICO.  PESO DE 2KG SIN PILAS, DIMENSIONES DE 53MM X 279MM X 168MM (HXWXD). DEBE TENER 5 CANALES DE ENTRADA Y GRABAR A DOS CANALES, POTENCIADO POR 4 PILAS AA O CON CONEXIÓN EXTERNA CON ADAPTADOR. INCLUIR ACCESORIOS: ESTUCHE, ADAPTADORES, CABLES.</t>
  </si>
  <si>
    <t>MICROPORE DE1” X 10YD COLOR PIEL</t>
  </si>
  <si>
    <t>MILANTA MASTICABLE CAJA X 50 TABLETAS</t>
  </si>
  <si>
    <t>MINAS PARA PORTAMINAS 0.7</t>
  </si>
  <si>
    <t>MÓDULO BLUETOOTH EN SISTEMAS EMBEBIDOS DE CUALQUIER MARCA. ESTA TARJETA IMPLEMENTA EL PROTOCOLO BLUETOOTH PARA LAS APLICACIONES QUE ASÍ LO REQUIERAN, ES COMPATIBLE PIN A PIN CON LOS MÓDULOS XBEE EXPLORER.</t>
  </si>
  <si>
    <t>MÓDULO DE LECTURA-ESCRITURA ISO15693 CON FRECUENCIA DE 13.56MHZ, INTERFAZ UART, PUEDE UTILIZARSE EN SISTEMAS EMBEBIDOS DE CUALQUIER MARCA.</t>
  </si>
  <si>
    <t>MONITOR CABINA JBL EON 515 XT CABINA JBL EON 515 XT</t>
  </si>
  <si>
    <t>NAFTALENO1000G</t>
  </si>
  <si>
    <t xml:space="preserve">NAKE-MEDUSA DE 24 ENTRADAS Y 8MTS DE LARGO
AUDIO SNAKE (MEDUSA) MUSICIAN'S GEAR CON 8 CANALES DE ENTRADAS BALANCEADAS XLR Y 4 RETORNOS BALANCEADOS XLR
15 METROS DE LARGO.
CABLES MARCADOS CON CODIGOS DE COLORES
</t>
  </si>
  <si>
    <t>NEW INTERNATIONAL BUSINESS ENGLISH (CAMBRIDGE UNIVERSITY PRESS) STUDENT´S BOOK UPDATED EDITION CON CD'S</t>
  </si>
  <si>
    <t>NEW INTERNATIONAL BUSINESS ENGLISH (CAMBRIDGE UNIVERSITY PRESS) STUDENT´S WORKBOOK UPDATED EDITION CON CD´S</t>
  </si>
  <si>
    <t>OXIDASA 50 TIRAS</t>
  </si>
  <si>
    <t>PAD MOUSE</t>
  </si>
  <si>
    <t>PALOS DE PALETA  (10 PAQUETES)</t>
  </si>
  <si>
    <t>PAPEL DE ARROZ1PAQUETE X 100HOJAS</t>
  </si>
  <si>
    <t>PAPEL EDAD MEDIA 1/4</t>
  </si>
  <si>
    <t>PAPEL INDICADOR  UNIVERSAL1 X 100</t>
  </si>
  <si>
    <t>PAPEL MANIFOLD 100 PLIEGO BLANCO</t>
  </si>
  <si>
    <t>PAPEL SCREEN100 COLORES SURTIDOS.</t>
  </si>
  <si>
    <t>PAPEL TORNASOL 10 ROLLO O PLIEGO COLORES SURTIDOS.</t>
  </si>
  <si>
    <t>PASTILLAS VICK CAJA X 19 SOBRES DE 5 PASTILLAS CADA UNO</t>
  </si>
  <si>
    <t>PIEZAS KIT DE REPUESTOS CORTADORA LASER, CONSUMIBLES , ESPEJOS, LENTE…)</t>
  </si>
  <si>
    <t>PILA AA RECARGABLE. PILA DE 1.5 VOLTIOS TIPO AA.</t>
  </si>
  <si>
    <t>PILA AAA RECARGABLE. PILA DE 1.5 VOLTIOS TIPO AAA. RECARGABLES</t>
  </si>
  <si>
    <t>PIRIDINA500ML</t>
  </si>
  <si>
    <t>$ 119000</t>
  </si>
  <si>
    <t>PIRIDOXINA FRASCO POR 100 GRAMOS</t>
  </si>
  <si>
    <t>PISTOLA DE CLAVOS.NEUMATICA TOOLCRAFT PROFESSIONAL, 2 UNIDADES</t>
  </si>
  <si>
    <t>PISTOLA GRAPADORA PROFESIONAL. NEUMATICA 33MM PROFESIONAL,5 UNIDADES</t>
  </si>
  <si>
    <t>PISTOLAS AERÓGRAFO DE COPA PARA TRABAJOS ESCENOGRÁFICOS  UNIDADES,ALIMENTACIÓN POR GRAVEDA,AGUJA DE 0.3 ML.DEPÓSITO DE 7 ML</t>
  </si>
  <si>
    <t>PISTOLAS PARA SILICONA BARRA DELGADA Y BARRA ANCHA. 20 UNIDADES</t>
  </si>
  <si>
    <t>PLACA ARDUINO RFID PN532 COMPATIBLE CON NFC, / RFID DE TIPO 1,  RFID A 13.56MHZ, INCLUYE 10 TAGS</t>
  </si>
  <si>
    <t>PLACA CELULAR CON SM5100B, SOPORTA SMS, GSM/GPRS Y TCP/IP</t>
  </si>
  <si>
    <t>PLASTILINA CHAVANT MEDIUM GRIS</t>
  </si>
  <si>
    <t>PLASTILINA COLORES</t>
  </si>
  <si>
    <t>PLASTILINA GRIS</t>
  </si>
  <si>
    <t>PLUG RJ 45 CAT 5E  (200 UNIDADES)</t>
  </si>
  <si>
    <t>PLUG RJ 45 CAT6 CON CUBIERTA METALICA (200 UNIDADES)</t>
  </si>
  <si>
    <t>POST IT</t>
  </si>
  <si>
    <t>POTASIO YODURO PRESENTACION FRASCO X 250 GRS</t>
  </si>
  <si>
    <t>PRINTING SOLUTION MHA15MG</t>
  </si>
  <si>
    <t>PRINTING SOLUTION MUO7MG</t>
  </si>
  <si>
    <t>PROBES, MULTI ARRAY TYPE M- EXP, 
REF: 2970-P625-DNACAJA CON 380 PUNTAS</t>
  </si>
  <si>
    <t>PROBETA DE VIDRIO PRESENTACIÓN POR UNIDAD DE 100 ML</t>
  </si>
  <si>
    <t>PROTECTORES DE HOJAS PARA ACETATOS</t>
  </si>
  <si>
    <t>PUNTAS PARA MICROPIPETAS DE 2-200  UL AMARILLAS CON RACK) PRESENTACIÓN  BOLSA DE 1000 UNIDADES</t>
  </si>
  <si>
    <t>RASPBERRY PI NOIR CAMERA BOARD - INFRARED-SENSITIVE CAMERA, TAMAÑO 25MM X 20MM X 9MM, 5MP (2592×1944 PIXELS) SENSOR OMNIVISION 5647, SOPORTA 1080P30, 720P60 Y 640X480P60/90 VIDEO</t>
  </si>
  <si>
    <t>READING EXTRA (CAMBRIDGE) LIZ DRISCOL</t>
  </si>
  <si>
    <t xml:space="preserve">RECARGA BALA OXIGENO PORTATIL </t>
  </si>
  <si>
    <t>REGLETA (PATCH PANEL)  JACKS CATEG. 6   X 12  (4)</t>
  </si>
  <si>
    <t>RHODAMINE B 50G</t>
  </si>
  <si>
    <t>ROJO CONGO50G</t>
  </si>
  <si>
    <t>ROJO DE FENOL SOLUCIÓN250G</t>
  </si>
  <si>
    <t>SAL DE FRUTAS CAJA X 50 SOBRES</t>
  </si>
  <si>
    <t>SHIELD ARDUINO GSM, MÓDEM DE RADIO M10 POR QUECTEL.  MODEM M10 ES UN QUAD-BAND GSM / GPRS QUE FUNCIONA EN LAS FRECUENCIAS GSM850MHZ, GSM900MHZ, DCS1800MHZ Y PCS1900MHZ. COMPATIBLE CON LOS PROTOCOLOS TCP / DOS UNIDADES, UDP Y HTTP A TRAVÉS DE UNA CONEXIÓN GPRS. GPRS DATOS DE ENLACE DESCENDENTE Y DE ENLACE ASCENDENTE MÁXIMA VELOCIDAD DE TRANSFERENCIA ES DE 85.6 KBPS.</t>
  </si>
  <si>
    <t>SISTEMA PRODUCCION SWITCHER:
* ONCE (11) ENTRADAS VIVAS, TIPO HD/SD-SDI MULTIDEFINICION,
SINCRÓNICAS Ó ASINCRÓNICAS. (OPCIÓN DE HASTA 22 ENTRADAS
HD/SD-SDI).
* SEIS (6) SALIDAS HD/SD-SDI MULTIDEFINICION, Y DOS (2) SALIDAS
DVI-D CUALQUIERA DE ELLAS ASIGNABLES A PROGRAM, PREVIEW, CLEAN
FEED Y AUXILIARES (OPCIÓN HASTA 12 SALIDAS HD/SD-SDI).
* SEIS KEYERS CADA UNO CON DVE MAS UN (1) CHROMAKEY / (1)
LUMAKEY.
* AUTO ASPECTO 4:3 Y 16:9 PARA MESCLA REAL ENTRE FUENTES DE
CLIPS Y GRÁFICOS.
* DUAL ASPECTO, SALIDAS SIMULTÁNEAS EN FORMATO 4:3 Y 16:9.
* SEGURIDAD AL AIRE. TODAS LAS FUENTES PERMANECEN LISTAS PARA
CONMUTAR AUN EN FALLA DEL SERVIDOR.
* REFERENCIA: SINCRONISMO INTERNO Ó EXTERNO TIPO BURST Ó TRILEVEL.
INTERNO 480IX29.97, 759.94, 1080IX59.94, 5761X25,
720PX50, 1080IX50.</t>
  </si>
  <si>
    <t>SOLUCIÓN DE CAUCHO BLANCA.GALÓN. 20 UNIDADES</t>
  </si>
  <si>
    <t>SOLUCION SALINA BOLSA DE 250 ML</t>
  </si>
  <si>
    <t>SOLUCIÓN SALINA NORMAL BOLSA DE 500 ML</t>
  </si>
  <si>
    <t>SOPORTE AJUSTABLE DE ZAPATA:
SOPORTE ROBUSTO AJUSTABLE QUE INCLUYE ZAPATA PARA SOPORTE DE LA CAMARA EN TRIPODE Y DOS RIELES 15MM DE 12" DE LARGO PARA SOPORTE DEL FOLLOW FOCUS Y EL MATTE BOX DIMENSIONES 12" X 4.25" X 1.75"</t>
  </si>
  <si>
    <t>SOPORTE PARA TELEVISOR- 2 UNIDADES</t>
  </si>
  <si>
    <t>SOPORTE UNIVERSALES DE 70 CM</t>
  </si>
  <si>
    <t>STEADY CAM  PARA PARA CAMARA SONY F3:
EASYRIG 2.5  PESO: 3,1 KG (6,8 LIBRAS)
ALTURA: SUSPENDIDO: 90 - 100 CM (35 ½ - 39 ½ IN)
LONGITUD DE LA LÍNEA DE SUSPENSIÓN 88 CM (35 IN) CUANDO ESTÁ COMPLETAMENTE ESTIRADO.
CAPACIDAD: 4 KG (9 LIBRAS) EN PASOS DE 16 KG (35 LIBRAS)
TAMAÑOS DE LA CADERA DE LA CORREA: TAMAÑO PEQUEÑO: 84 CM (33 IN)
ESTÁNDAR: 90 CM (35 ½ IN)
LARGO: 120 CM (47 IN)
UN SISTEMA BÁSICO EASYRIG 2.5 INCLUYE:
EL BRAZO DE SOPORTE (ORDENADO POR PESO DE LA CÁMARA)
CON CIERRE DE GANCHO CÁMARA ESTÁNDAR, ROJO O PHILIPS CÁMARAS (POR FAVOR, INDIQUE EN EL PEDIDO)
CHALECO (MATERIAL TRANSPIRABLE)
CADERA DE LA CORREA (MATERIAL TRANSPIRABLE)
MANUAL DEL USUARIO E INSTRUCCIONES DVD
BOLSA DE TRANSPORTE</t>
  </si>
  <si>
    <t>SUBSTRATES, GOLD ADDRESSABLE PAQUETE CON 8 UNIDADES</t>
  </si>
  <si>
    <t>SUBSTRATES, MICA PEELED GOLD SLIDE
 WITH 5 CIRCLES1</t>
  </si>
  <si>
    <t>SULFATO DE HIERRO HEPTAHIDRATADO PRESENTACIÓN FRASCO POR 500 GRAMOS</t>
  </si>
  <si>
    <t>SULFATO DE MANGANESO(II) SULF. 1-H2O P.A ACS FATO DE MANGANESO  TETRAHIDRATADO</t>
  </si>
  <si>
    <t>SULFATO DE ZINC HEPTAHIDRATADO  PRESENTACIÓN FRASCO POR 500 GRAMOS</t>
  </si>
  <si>
    <t xml:space="preserve">SUSCRIPCION ANUAL SEMANARIO EL ESPECTADOR </t>
  </si>
  <si>
    <t>SUSCRIPCION DIARIO EL TIEMPO</t>
  </si>
  <si>
    <t xml:space="preserve">SUSCRIPCION REVISTA SEMANA </t>
  </si>
  <si>
    <t>T DE AUDIO, ADAPTADOR 3.5 MM STEREO PLUG A 2 X 6.35MM- STEREO JACK SPLITTER ( 260)</t>
  </si>
  <si>
    <t>TAPAS LEGAJADORAS VERDE METALIZADO. TAPAS LEGAJADORAS EN YUTE  DE 0,90 MM, CARAS PLASTIFICADAS EXTERNAMENTE, LOGO A UNA TINTA EN NEGRO, ALETA VERTICAL Y HORIZONTAL TOTAL. COLOR VERDE METALIZADO</t>
  </si>
  <si>
    <t>TAPAS LEGAJADORAS X 2 DE YUTE</t>
  </si>
  <si>
    <t>TARJETA DE SONIDO 7.1 EXTERNA</t>
  </si>
  <si>
    <t>TARJETA SONIDO M-TRACK QUAD - NEW - FOUR-CHANNEL AUDIO + MIDI USB INTERFACE UNA UNIDAD ,24-BIT / 96 KHZ (MAX.) DIGITAL AUDIO PROCESSING.ZERO-LATENCY AUDIO MONITORING .4 XLR+1/4" COMBO INPUTS ACCOMMODATE ANY SOURCE</t>
  </si>
  <si>
    <t>TERMINAL MÓVIL PARA CAPTURA AUTOMÁTICA DE DATOS PDA  (5 UNIDADES)</t>
  </si>
  <si>
    <t xml:space="preserve">TIRAS REACTIVAS CONTOUR TS: LAS TIRAS REACTIVAS DEBEN USARSE CON EL GLUCÓMETRO CONTOUR TS DE BAYER PARA OBTENER MEDICIONES DE GLUCOSA EN LA SANGRE: TECNOLOGÍA DE "AUTO CODIFICACIÓN", LO QUE SIGNIFICA QUE ABRES UNA CAJA DE TIRAS NUEVAS Y LA PUEDES USAR INMEDIATAMENTE. </t>
  </si>
  <si>
    <t>TIRILLAS OXIDACIÓN100</t>
  </si>
  <si>
    <t>TOALLA HIG, 36 UNIDADES</t>
  </si>
  <si>
    <t>TOALLAS HIGIÉNICAS X 10</t>
  </si>
  <si>
    <t>UN TRIPODE PROFESIONAL FANCIER REF. 6663A CABEZA FLUIDA TRIPODE PROFESIONAL DE CABEZA FLUIDA PARA VIDEO Y FOTOGRAFIA.  SOPORTA CAMARAS DE  10 LIBRAS DE PESO, ALTURA MAXIMA DESPLEGADO 180 CENTIMETROS, DOBLE NIVEL DE PLANO,  CABEZA METALICA, LAS PATAS SE PUEDEN EXTENDER A 180 GRADOS, LA CABEZA SE PUEDE INVERTIR.  VIENE CON ESTUCHE DE LONA COLOR NEGRO.</t>
  </si>
  <si>
    <t>VANADATO DE AMONIO    (NH)4 V4 O12  250G</t>
  </si>
  <si>
    <t>VARAS DE BALSO DE 2 X 2 CMS  (100 UNIDADES)</t>
  </si>
  <si>
    <t>VINIPEL PRESENTACIÓN POR ROLLO</t>
  </si>
  <si>
    <t>XILOL1000ML</t>
  </si>
  <si>
    <t xml:space="preserve">ZUNCHADORA </t>
  </si>
  <si>
    <t>ZUNCHO PLASTICO (1 ROLLO)</t>
  </si>
  <si>
    <t>CHAZOS PLÁSTICOS DE ¼</t>
  </si>
  <si>
    <t xml:space="preserve">CHAZOS PLÁSTICOS COLASIBLE DE 1/4; </t>
  </si>
  <si>
    <t>LLAVE TERMINAL ROSCADA CROMADA(REGULADORA PARA MANGUERA)Y ACOPLE</t>
  </si>
  <si>
    <t>ESTUCO PLÁSTICO(CUÑETE)5GLS</t>
  </si>
  <si>
    <t>BISTURÍ INDUSTRIAL METÁLICO REF.10175L STANLEY</t>
  </si>
  <si>
    <t xml:space="preserve">SOKER PARA TUBO PL-C 26 W/27 PAR </t>
  </si>
  <si>
    <t>CARCAZA ERMETICA PARA LAMPARA ELECTRONICA DE 2 X 32 W ( ANTI EPLOSION)</t>
  </si>
  <si>
    <t>TRAMO DE TUBO PARA GRECA (PARA LAS DEL CENTRO)</t>
  </si>
  <si>
    <t>LOZA EN PORCELANA PARA GRECAS (PARA GRECAS DEL CENTRO)</t>
  </si>
  <si>
    <t>REGULADOR DE TEMPERATURA PARA GRECA (TRES CALORES)</t>
  </si>
  <si>
    <t>FUENTE DE TENSION VARIABLE DE 1,2 A 30 VOLTIOS 8 AMPERIOS 120 VOLTIOS</t>
  </si>
  <si>
    <t>FLEXOMETRO LASER MICRO LM 100 RIDGID.</t>
  </si>
  <si>
    <t xml:space="preserve">BREIQUER 30 AMPERIOS ENCHUFADLES </t>
  </si>
  <si>
    <t>BREIQUER 20  AMPERIOS ENCHUFADLES REF.1020 LUMUNEX</t>
  </si>
  <si>
    <t>REFLECTORA PAR 20 DE 70 W DE ROSCA</t>
  </si>
  <si>
    <t>CUCHILLAS PARA BISTURÍ GRANDE CAJA DE 5 CUCHILLAS STANLEY</t>
  </si>
  <si>
    <t>FALSA ESCUADRA INDUSTRIAL.</t>
  </si>
  <si>
    <t>JUEGO DE  PUNTAS PARA DESTOR MIXTA X UNIDADES</t>
  </si>
  <si>
    <t>JUEGO DE LIMAS REDONDAS PARA METAL 5 PIEZAS WESTWARD</t>
  </si>
  <si>
    <t xml:space="preserve">DEMOLEDOR SDS-HEX 1700W 45J 1300RPM </t>
  </si>
  <si>
    <t>MOTOTOOL PROFESIONAL 1/4 PULGADA 520W - 25000RPM CON TODOS SUS ACCESORIOS (MINIMO 20)</t>
  </si>
  <si>
    <t>PERFIL CANAL DE 10 CM PARA SUPERBOAR DE ALTA CALIDAD</t>
  </si>
  <si>
    <t>PERFIL PARAL DE 10 CM PARA SUPERBOAR DE ALTA CALIDAD</t>
  </si>
  <si>
    <t>ESCOFINA PARA DRAIBOL CON 6 HOJAS DE CAMBIO</t>
  </si>
  <si>
    <t>CAUTIN DE 70 A CON PUNTA INTERCAMBIABLE DE OPTIMA CALIDAD</t>
  </si>
  <si>
    <t>BREAKER DE ATORNNILLAR MONOPOLAR DE 20 AMPERIOS LUMINEX</t>
  </si>
  <si>
    <t>CUCHILLA LIMPIAVIDRIOS CON MOPA Y TUBO EXTENSOR 6 MTS, DE ALTA CALIDAD, MARCA RECONOCIDA EN EL MERCADO Y CUMPLA NORMAS INCOTEC</t>
  </si>
  <si>
    <t>AGUA STOP PARA SISTERNA, DE ALTA CALIDAD, MARCA RECONOCIDA EN EL MERCADO Y CUMPLA NORMAS INCOTEC</t>
  </si>
  <si>
    <t>MANIJA PARA SISTERNA CROMADA, DE ALTA CALIDAD, MARCA RECONOCIDA EN EL MERCADO Y CUMPLA NORMAS INCOTEC</t>
  </si>
  <si>
    <t>BRILLAMETAL, DE ALTA CALIDAD, MARCA RECONOCIDA EN EL MERCADO Y CUMPLA NORMAS INCOTEC</t>
  </si>
  <si>
    <t>MÁQUINA DESTAPA CAÑERÍAS MOTOR: 115V, MONOFÁSICO, C.A., 1,1 AMP, 60HZ./VELOCIDAD DE FUNCIONAMIENTO: 450 RPM/CABLE (GUAYA): 1/4" X 30' MAXCORE/CAPACIDAD: DESAGÜES DE ¾" A 1½" PULG. DE Ø</t>
  </si>
  <si>
    <t xml:space="preserve">PISTOLA SOPLADORA ELECTRICA VOLTAJE FRECUENCIA  120V 60HZ/  POTENCIA 350W/VELOCIDAD  13.000 RPM/VIENTO DE VOLUMEN  2.3 M3/MIN </t>
  </si>
  <si>
    <t>MULTÍMETRO DIGITAL LECTURAS EXTREMADAMENTE RÁPIDAS/PANTALLA CON 50.000 CUENTAS/PRECISIÓN BÁSICA DE CC DEL 0,025%/MEDICIONES RMS REAL CA + CC/100 KHZ DE ANCHO DE BANDA DE CA EN TENSIÓN Y CORRIENTE</t>
  </si>
  <si>
    <t>PINZA PELACABLE MULTICALIBRE 9 PARA ALAMBRE Y CABLE DE DIFERENTES CALIBRES</t>
  </si>
  <si>
    <t>TINNER</t>
  </si>
  <si>
    <t>Dos (dos) UPS CON SUPRESOR DE PICO MINIMO DE 1 KVA, monofásica</t>
  </si>
  <si>
    <t>Un (1) Certificador de cable Verfica si el ancho de banda del enlace a probar soporta 10/100/1000 Mbps, VoIP. Detecta la velocidad de la red. Realiza analisis del cable, Distancia a los fallos. Identifica puertos del Switche sin utilizar. Trabaje sobre Pares trenzados, coaxiales y audio  EtherScope Network Assistant Serie II modelo PRO-SX/I-KIT incluye: unidad principal con opción LAN y opción fibra, tarjeta 802.11a/b/g con opción WLAN, SFP para enlaces SX, opción ITO/RFC2544 de generación de tráfico, antena direccional externa, batería de iones de litio recargable (instalada), funda protectora, correa y maletín de transporte, adaptador de CA/cargador de batería, terminador para mapa de pines (nº 1), acoplador RJ-45, latiguillo, tarjeta CompactFlash® de 128 Mb y CD de recursos, LinkRunner Pro con reflector, batería de iones de litio LinkRunner Pro y cargador de batería/adaptador de CA, maletín de transporte LinkRunner Pro.</t>
  </si>
  <si>
    <t>Una (1) Fusionadora de tres ejes (X, Y, Z) de máxima precisión que alinea automáticamente fibras monomodo y multimodo, el kit incluye las herramientas que todo instalador profesional necesita durante el trabajo de campo: Cortadora de mango ergonómico, peladora de precisión, tubos protectores y maleta de transporte para todo el kit.</t>
  </si>
  <si>
    <t>Dies (10)Ponchadoras de impacto para cable utp cat 6 y 6a, mango ergonómico en caucho, cuchillas de doble proposito, metálica, de trabajo pesado, marca reconocida.</t>
  </si>
  <si>
    <t>Dies (10) Ponchadoras Rj45, rj11, metálica, mango en caucho ergonómico, marca reconocida cob cortador de cable, para cableado estructurado.</t>
  </si>
  <si>
    <t>Seis (6) Todo en 1, RAM 1Gb, Puertos 4 USB 2.0,1 RJ-45, 1 micrófono, 1 auricular, 1 conector de alimentación, con  soporte  multiprotocolo: Citrix ICA, Citrix HDX, Microsoft RemoteFX (RFX), Microsoft RDP, VMware Horizon View mediante PCoIP, VMware Horizon View mediante RDP,Interfaz de red Ethernet (RJ-45) 10/100/1000 (10/100 Ethernet cuando se utiliza Power over Ethernet (POE) )</t>
  </si>
  <si>
    <t>Seis (6)Switch ethernet.24 puertos 10/100/1000, 2 SFP, Capa 3, slot y puerto a 10Gb, incluir patch cord de 5 metros  FO a 10 Gb compatible con los puertos</t>
  </si>
  <si>
    <t>Cuatro (4) Servidor tipo Rack 2 U, 2 chips CPU última generación 4 u  8 CORE, 128 Gb memoria RAM, 6 Teras DD, Incluir interfaz iSCSI</t>
  </si>
  <si>
    <t>Frascos Ámbar</t>
  </si>
  <si>
    <t>Jose Evelio Cardona jcardonag@sena.edu.co 16817</t>
  </si>
  <si>
    <t>KIT DE DERRAMES  Esta compuesto por: pala, martillo bola de caucho, barrera rollo 4”, gafas de seguridad, estaca</t>
  </si>
  <si>
    <t>Jose Evelio Cardona jcardonag@sena.edu.co 16818</t>
  </si>
  <si>
    <t>4 Monogafas con proteccion UV</t>
  </si>
  <si>
    <t>Jose Evelio Cardona jcardonag@sena.edu.co 16822</t>
  </si>
  <si>
    <t>X-PORT y KARGA, X-PORT (Comercio Exterior) / LAV SaaS.Versión 2014. Incluye: Hosting (Almacenamiento), Datacenter, Licencias de Plataformas y Herramientas, Mantenimiento,Soporte, Actualización, Capacitación durante un año. Servicio del software 24h x 365d.Soporte, Actualización, Capacitación durante Ver: Documento Contrato Licencias LAV SaaS</t>
  </si>
  <si>
    <t xml:space="preserve">$       9.500.000,00 </t>
  </si>
  <si>
    <t xml:space="preserve"> $ 9.000.000,00 </t>
  </si>
  <si>
    <t>LUIS FERNANDO MUÑOZ PANTOJA Tel: 1-755 50 90  Cel: 315 336 9003</t>
  </si>
  <si>
    <t>PRESTACION DE SERVICIOS PERSONALES DE CARÁCTER TEMPORAL PARA IMPARTIR FORMACIÓN EN EL ÁREA DE EVALUACIÓN Y CERTIFICACIÓN (12 INSTRUCTORES FIJOS Y POR HORAS)</t>
  </si>
  <si>
    <t>CONTRATACIÓN DIRECTA</t>
  </si>
  <si>
    <t>BLANCA CECILIA GARCIA VILLARRAGA 
bcgarciav@sena.edu.co
extencion: 16916</t>
  </si>
  <si>
    <t>PRESTACION DE SERVICIOS PERSONALES DE CARÁCTER TEMPORAL PARA IMPARTIR FORMACIÓN EN EL ÁREA DE ARTICULACIÓN CON LA MEDIA TECNICA (75 INSTRUCTORES FIJOS Y POR HORAS)</t>
  </si>
  <si>
    <t>PRESTACION DE SERVICIOS PERSONALES DE CARÁCTER TEMPORAL PARA IMPARTIR FORMACIÓN EN EL ÁREA DE TELEINFORMÁTICA  (40 INSTRUCTORES FIJOS Y POR HORAS)</t>
  </si>
  <si>
    <t>PRESTACION DE SERVICIOS PERSONALES DE CARÁCTER TEMPORAL PARA IMPARTIR FORMACIÓN EN EL ÁREA DE LOGISTICA  (33 INSTRUCTORES FIJOS Y POR HORAS)</t>
  </si>
  <si>
    <t>JOSE VICENTE CORTES BERNAL
IP 16906 jcortes@sena.edu.co</t>
  </si>
  <si>
    <t>PRESTACION DE SERVICIOS PERSONALES DE CARÁCTER TEMPORAL PARA IMPARTIR FORMACIÓN EN EL ÁREA DE MERCADEO FONTIBON  (35 INSTRUCTORES FIJOS )</t>
  </si>
  <si>
    <t>Luis Alberto Camacho - lcamacho@sena.edu.co-  IP 16301</t>
  </si>
  <si>
    <t>PRESTACION DE SERVICIOS PERSONALES DE CARÁCTER TEMPORAL PARA IMPARTIR FORMACIÓN EN EL ÁREA DE VIRTUALIZACIÓN (77 INSTRUCTORES POR HORAS)</t>
  </si>
  <si>
    <t>LUISA PATRICIA JUVINAO CARBONO IP 16907 LJUVINAO@SENA.EDU.CO</t>
  </si>
  <si>
    <t>PRESTACION DE SERVICIOS PERSONALES DE CARÁCTER TEMPORAL PARA IMPARTIR FORMACIÓN EN EL PROGRAMA CONVENIO SENA - CONVERGYS  (36 INSTRUCTORES POR HORAS)</t>
  </si>
  <si>
    <t>PRESTACION DE SERVICIOS PERSONALES DE CARÁCTER TEMPORAL PARA IMPARTIR FORMACIÓN EN EL ÁREA DE MERCADEO (31 INSTRUCTORES POR HORAS)</t>
  </si>
  <si>
    <t>SILVIO ALBERTO GALINDO P. IP 16905</t>
  </si>
  <si>
    <t>PRESTACION DE SERVICIOS PERSONALES DE CARÁCTER TEMPORAL PARA IMPARTIR FORMACIÓN EN EL ÁREA DE NUEVAS TECNOLOGIAS (26 INSTRUCTORES  FIJOS Y POR HORAS)</t>
  </si>
  <si>
    <t xml:space="preserve">PRESTACION DE SERVICIOS PERSONALES DE CARÁCTER TEMPORAL PARA ATENDER EL PROYECTO ESPECIAL DE FORMACIÓN PROFESIONAL DE 100.000 TECNOLOGOS ADICIONALES, IMPARTIENDO FORMACIÓN EN EL ÁREA DE MERCADEO FONTIBON (7 INSTRUCTORES FIJOS Y POR HORAS) </t>
  </si>
  <si>
    <t xml:space="preserve">PRESTACION DE SERVICIOS PERSONALES DE CARÁCTER TEMPORAL PARA ATENDER EL PROYECTO ESPECIAL DE FORMACIÓN PROFESIONAL DE 100.000 TECNOLOGOS ADICIONALES, IMPARTIENDO FORMACIÓN EN EL ÁREA DE VIRTUALIZACIÓN (8 INSTRUCTORES POR HORAS) </t>
  </si>
  <si>
    <t xml:space="preserve">PRESTACION DE SERVICIOS PERSONALES DE CARÁCTER TEMPORAL PARA ATENDER EL PROYECTO ESPECIAL DE FORMACIÓN PROFESIONAL DE 100.000 TECNOLOGOS ADICIONALES, IMPARTIENDO FORMACIÓN EN EL ÁREA DE MERCADEO (13 INSTRUCTORES FIJOS) </t>
  </si>
  <si>
    <t xml:space="preserve">PRESTACION DE SERVICIOS PERSONALES DE CARÁCTER TEMPORAL PARA ATENDER EL PROYECTO ESPECIAL DE FORMACIÓN PROFESIONAL DE 100.000 TECNOLOGOS ADICIONALES, IMPARTIENDO FORMACIÓN EN EL ÁREA DE NUEVAS TECNOLOGÍAS (14 INSTRUCTORES FIJOS) </t>
  </si>
  <si>
    <t>Prestar los servicios profesionales para asesorar, acompañar y hacer seguimiento a los centros de formación profesional en los procesos de obtención, ampliación, modificación y renovación de Registro Calificado de los programas de formación del catálogo vigente y el acompañamiento y fortalecimiento de la estrategia de pares internos evaluadores de los centros. ( calidad)</t>
  </si>
  <si>
    <t>11,5 Meses</t>
  </si>
  <si>
    <t>JAIME GARCIA DI MOTOLI 
IP 16900</t>
  </si>
  <si>
    <t>Prestar temporalmente los servicios profesionales para asesorar, acompañar y hacer seguimiento a los centros de formación profesional en la implementación del modelo de autoevaluación a los programas de formación con registro calificado vigente y el acompañamiento y seguimiento a las etapas del proceso de acreditación de alta calidad a los 6 programas postulados (calidad)</t>
  </si>
  <si>
    <t>Elaboración de ítems de imágenes, actualización y mejoras de los bancos de imágenes existentes en el sistema de gestión académico administrativo SOFIA plus y elementos de arte final  y objetos virtuales de aprendizaje para los cursos de instrumentos de evaluación. ( calidad)</t>
  </si>
  <si>
    <t>Construir y mantener actualizado el Banco de instrumentos de evaluación (pruebas y talleres) a través de la formación y validación de los instrumentos de evaluación que serán utilizados para la selección de los aspirantes a la formación profesional integral que ofrece del SENA.</t>
  </si>
  <si>
    <t>Prestación de de servicios profesionales de un ingeniero de sistemas para brindar acompañamiento y soporte a los integradores de centro a nivel de la regional o regionales asignadas por el grupo de formación virtual. Este rol debe contar con los conocimientos y experiencia en la gestión y manejo de las herramientas administrativas y las destinadas para la Ejecución de la Formación, tales como el LMS y sistema de gestión académica.</t>
  </si>
  <si>
    <t>JOHANNA CHICA/ 14472</t>
  </si>
  <si>
    <t>Prestación de de servicios profesionales para realizar acompañamiento y seguimiento a las acciones que se ejecutan en el ambiente de formación virtual en el marco de la formación profesional integral SENA</t>
  </si>
  <si>
    <t>Prestación de servicios profesionales de un ingeniero de sistemas para la retención de usuarios de programas de formación en el ambiente virtual de aprendizaje, que brinde acompañamiento y orientación constante al aprendiz para el desarrollo de su perfil SENA, y en los procesos administrativos y tecnológicos, generando y aplicando acciones que propendan por la permanencia del aprendiz en el proceso de formación.</t>
  </si>
  <si>
    <t>PRESTACION DE SERVICIOS PERSONALES DE CARACTER TEMPORAL PARA DESARROLLAR LA  ADECUACIÓN TÉCNICO PEDAGÓGICA DEL PROGRAMA: ESPECIALIZACIÓN TECNOLÓGICA TRANSPORTE DE CARGA EN LA DISTRIBUCIÓN FÍSICA INTERNACIONAL – PERSONA REQUERIDA EN EL PRIMER SEMESTRE DEL 2014 (4 PERSONAS)</t>
  </si>
  <si>
    <t>PRESTACION DE SERVICIOS PERSONALES DE CARACTER TEMPORAL PARA DESARROLLAR LA ADECUACIÓN TÉCNICO PEDAGÓGICA DEL PROGRAMA: ESPECIALIZACIÓN TECNOLÓGICA GERENCIA DE PROYECTOS INFORMÁTICOS– PERSONA REQUERIDA EN EL PRIMER SEMESTRE DEL 2014 ( 1  PERSONAS)</t>
  </si>
  <si>
    <t>5.5 Meses</t>
  </si>
  <si>
    <t>PRESTACION DE SERVICIOS PERSONALES DE CARACTER TEMPORAL PARA DESARROLLAR LA ADECUACIÓN TÉCNICO PEDAGÓGICA DEL PROGRAMA: TECNOLOGÍA GESTIÓN COMERCIAL  DE  SERVICIOS"– PERSONA REQUERIDA EN EL PRIMER SEMESTRE DEL 2014 ( 5 PERSONAS)</t>
  </si>
  <si>
    <t>PRESTACION DE SERVICIOS PERSONALES DE CARACTER TEMPORAL PARA DESARROLLAR LA ADECUACIÓN TÉCNICO PEDAGÓGICA DEL PROGRAMA:TECNOLOGÍA LOGISTICA DE TRANSPORTE– PERSONA REQUERIDA EN EL PRIMER SEMESTRE DEL 2014 (6 PERSONAS)</t>
  </si>
  <si>
    <t>PRESTACION DE SERVICIOS PERSONALES DE CARACTER TEMPORAL PARA DESARROLLAR LA ADECUACIÓN TÉCNICO PEDAGÓGICA DEL PROGRAMA:TECNOLOGÍA DIRECCIÓN DE VENTAS– PERSONA REQUERIDA EN EL PRIMER SEMESTRE DEL 2014 (6 PERSONAS)</t>
  </si>
  <si>
    <t>PRESTACION DE SERVICIOS PERSONALES DE CARACTER TEMPORAL PARA DESARROLLAR LA ADECUACIÓN TÉCNICO PEDAGÓGICA DEL PROGRAMA:TÉCNICO LOGÍSTICA EMPRESARIAL– PERSONA REQUERIDA EN EL PRIMER SEMESTRE DEL 2014 (1 PERSONAS)</t>
  </si>
  <si>
    <t>PRESTACION DE SERVICIOS PERSONALES DE CARACTER TEMPORAL PARA DESARROLLAR LA ADECUACIÓN TÉCNICO PEDAGÓGICA DE PROGRAMAS DE MODALIDAD VIRTUAL Y A DISTANCIA– PERSONA REQUERIDA EN EL PRIMER SEMESTRE DEL 2014 (7 PERSONAS)</t>
  </si>
  <si>
    <t>PRESTACION DE SERVICIOS PERSONALES DE CARACTER TEMPORAL PARA DESARROLLAR LA ADECUACIÓN TÉCNICO PEDAGÓGICA DEL PROGRAMA: TECNOLOGÍA EN COMUNICACIÓN COMERCIAL– PERSONA REQUERIDA EN EL SEGUNDO SEMESTRE DEL 2014 (6 PERSONAS)</t>
  </si>
  <si>
    <t>PRESTACION DE SERVICIOS PERSONALES DE CARACTER TEMPORAL PARA DESARROLLAR LA ADECUACIÓN TÉCNICO PEDAGÓGICA DEL PROGRAMA: TÉCNICO EN EL DESARROLLO DE OPERACIONES LOGÍSTICAS EN LA CADENA DE ABASTECIMIENTO – PERSONA REQUERIDA EN EL SEGUNDO SEMESTRE DEL 2014 (4 PERSONAS)</t>
  </si>
  <si>
    <t>PRESTACION DE SERVICIOS PERSONALES DE CARACTER TEMPORAL PARA DESARROLLAR LA ADECUACIÓN TÉCNICO PEDAGÓGICA DEL PROGRAMA: TÉCNICO EN COMPRAS Y SUMINISTROS – PERSONA REQUERIDA EN EL SEGUNDO SEMESTRE DEL 2014 (4 PERSONAS)</t>
  </si>
  <si>
    <t>PRESTACION DE SERVICIOS PERSONALES DE CARACTER TEMPORAL PARA DESARROLLAR LA ADECUACIÓN TÉCNICO PEDAGÓGICA DEL PROGRAMA: ESPECIALIZACIÓN EN ARQUITECTURA DE SOFTWARE– PERSONA REQUERIDA EN EL SEGUNDO SEMESTRE DEL 2014 (1 PERSONA)</t>
  </si>
  <si>
    <t>PRESTACION DE SERVICIOS PERSONALES DE CARACTER TEMPORAL PARA DESARROLLAR LA ADECUACIÓN TÉCNICO PEDAGÓGICA DE PROGRAMAS CON MODALIDAD VIRTUAL O A DISTANCIA, PARA LAS COMPETENCIAS TRANSVERSALES– PERSONA REQUERIDA EN EL SEGUNDO SEMESTRE DEL 2014 (6 PERSONAS)</t>
  </si>
  <si>
    <t>CONTRATAR LA PRESTACIÓN DE SERVICIOS DE DOS TÉCNICOS QUE BRINDEN SOPORTE TÉCNICO Y APOYO A LA GESTIÓN EN LAS DIFERENTES ÁREAS DE LAS SEDES CALLE 52 Y DE LA UNIDAD TECNOLÓGICA UBICADA EN FONTIBÓN, DEL CENTRO DE GESTIÓN DE MERCADOS, LOGÍSTICA Y TECNOLOGÍAS DE LA INFORMACIÓN DE LA REGIONAL DISTRITO CAPITAL DEL SENA</t>
  </si>
  <si>
    <t>11 MESES 15 DIAS</t>
  </si>
  <si>
    <t>CONTRATAR LA PRESTACIÓN DE SERVICIOS DE UN TÉCNICO QUE BRINDE SOPORTE TÉCNICO Y APOYO A LA GESTIÓN EN LAS DIFERENTES ÁREAS DE LAS SEDES CALLE 52 Y DE LA UNIDAD TECNOLÓGICA UBICADA EN FONTIBÓN, DEL CENTRO DE GESTIÓN DE MERCADOS, LOGÍSTICA Y TECNOLOGÍAS DE LA INFORMACIÓN DE LA REGIONAL DISTRITO CAPITAL DEL SENA</t>
  </si>
  <si>
    <t xml:space="preserve">80111620
</t>
  </si>
  <si>
    <t>SERVICIOS DE PERSONAL TEMPORAL:  APOYAR EN LOS PROCESOS Y PROCEDIMIENTOS DE LA ENTIDAD DEFINIDOS PARA EL TEMA DE ATENCIÓN AL CIUDADANO DE MANERA PRESENCIAL EN LOS PUNTOS DESTINADOS EN LA INSTITUCIÓN Y EN LOS EVENTOS Y FERIAS EXTERNOS ACORDES CON EL PROGRAMA INSTITUCIONAL DE SERVICIO AL CIUDADANO Y SEGÚN PROGRAMACIÓN DEL RESPONSABLE DEL PUNTO DE ATENCIÓN.</t>
  </si>
  <si>
    <t>SERVICIOS DE PERSONAL TEMPORAL:  UN TÉCNICO EN CONTROL DE PRODUCCIÓN, PARA EL MANEJO DE MEDIOS AUDIOVISUALES, TRASMISIÓN DE VIDEOCONFERENCIAS Y SOPORTE Y CONTROL DE LOS EQUIPOS CON LOS QUE CUENTA PARA ESTOS FINES EL CENTRO DE GESTIÓN DE MERCADOS, LOGÍSTICA Y TECNOLOGÍAS DE LA INFORMACIÓN DE LA REGIONAL DISTRITO CAPITAL DEL SENA</t>
  </si>
  <si>
    <t>SERVICIOS DE PERSONAL TEMPORAL: : UN BIBLIOTECÓLOGO PARA QUE BRINDE SOPORTE ORGANIZAR, Y EJECUTAR PROCEDIMIENTOS EN UNIDADES Y SISTEMAS DE INFORMACIÓN (CATALOGAR Y CLASIFICAR TODO TIPO DE MATERIALES, PUBLICACIONES PERIODICAS, OFICIALES, LIBROS, MAPAS, DISCOS), UTILIZANDO TANTO MÉTODOS MANUALES COMO AUTOMATIZADOS Y RECUPERACIÓN DE INFORMACIÓN, DE LA REGINAL DISTRITO CAPITAL SENA.</t>
  </si>
  <si>
    <t xml:space="preserve">CONTRATAR LA PRESTACION DE SERVICIOS PERSONALES DE CARÁCTER TEMPORAL DE UN (1) TECNICO ENLAS AREAS ADMINISTRATIVAS PARA ATENDER LOS REQUERIMIENTOS DE INFORMACION, APOYO Y ORIENTACION A LOS USUARIOS INTERNOS Y EXTERNOS DE LAS COORDINACIONES DE TELEINFORMATICA DEL CENTRO </t>
  </si>
  <si>
    <t>FRANCISCO BETANCORUT</t>
  </si>
  <si>
    <t>SERVICIOS DE PERSONAL TEMPORAL: APOYAR A LA COORDINACIÓN ACADÉMICA EN PROCESOS DE ALISTAMIENTO DE LA FORMACIÓN PROFESIONAL, PROCESO DE INDUCCIÓN AL APRENDIZ, PLANEAR EL DESARROLLO CURRICULAR, APOYO A LA PROMOCIÓN DEL ASEGURAMIENTO DE LA CALIDAD DE LOS PROCESOS DE FORMACIÓN PROFESIONAL INTEGRAL</t>
  </si>
  <si>
    <t xml:space="preserve">SERVICIOS DE PERSONAL TEMPORAL: APOYAR EL DESARROLLO DE PROTOTIPOS DE PRODUCTOS Y SERVICIOS, QUE FORTALECEN LAS COMPETENCIAS, CONOCIMIENTOS Y HABILIDADES DE LOS APRENDICES MATRICULADOS EN DIFERENTES PROGRAMAS DE FORMACIÓN Y CENTROS DEL SENA, EN LA LINEA DE DISEÑO E INGENIERIA  Q UE APUNTAN A MEJORAR LA COMPETITIVIDAD DE LA REGIÓN. REGIONAL  BOGOTÁ CENTRO CENTRO DE FORMACIÓN  CGMTLI </t>
  </si>
  <si>
    <t>Erika Yohana Moreno 
eymoreno@sena.edu.co
16801</t>
  </si>
  <si>
    <t xml:space="preserve">SERVICIOS DE PERSONAL TEMPORAL: APOYAR EL DESARROLLO DE PROTOTIPOS DE PRODUCTOS Y SERVICIOS, QUE FORTALECEN LAS COMPETENCIAS, CONOCIMIENTOS Y HABILIDADES DE LOS APRENDICES MATRICULADOS EN DIFERENTES PROGRAMAS DE FORMACIÓN Y CENTROS DEL SENA, EN LA LINEA DE DESARROLLO ESPECIFICA LINEA DE DISEÑO E INENIERIA, QUE APUNTAN A MEJORAR LA COMPETITIVIDAD DE LA REGIÓN. REGIONAL , CENTRO DE FORMACIÓN  CGMLTI  GESTOR  SENIOR PROFESIONAL EN DISEÑO INDUSTRIAL Y AFINES. </t>
  </si>
  <si>
    <t>SERVICIOS DE PERSONAL TEMPORAL: APOYAR EN LOS PROCESOS Y PROCEDIMIENTOS DE LA ENTIDAD DEFINIDOS PARA EL TEMA DE ATENCIÓN AL CIUDADANO DE MANERA PRESENCIAL EN LOS PUNTOS DESTINADOS EN LA INSTITUCIÓN Y EN LOS EVENTOS Y FERIAS EXTERNOS ACORDES CON EL PROGRAMA INSTITUCIONAL DE SERVICIO AL CIUDADANO Y SEGÚN PROGRAMACIÓN DEL RESPONSABLE DEL PUNTO DE ATENCIÓN.</t>
  </si>
  <si>
    <t>SERVICIOS DE PERSONAL TEMPORAL: APOYAR EN LOS PROCESOS Y PROCEDIMIENTOS DE LA ENTIDAD DEFINIDOS PARA EL TEMA DE ATENCIÓN AL CIUDADANO DE MANERA PRESENCIAL EN LOS PUNTOS DESTINADOS EN LA INSTITUCIÓN Y EN LOS EVENTOS Y FERIAS EXTERNOS, ACORDES CON EL PROGRAMA INSTITUCIONAL DE SERVICIO AL CIUDADANO Y SEGÚN PROGRAMACIÓN DEL RESPONSABLE DEL PUNTO DE ATENCIÓN</t>
  </si>
  <si>
    <t>CONTRATAR LA PRESTACION DE SERVICIOS PERSONALES DE CARÁCTER TEMPORAL PARA APOYAR LA ATENCION DEL SISTEMA DE INFORMACION ACADEMICA EN EL PROCESO DE ADMINISTRACION EDUCATIVA</t>
  </si>
  <si>
    <t>CONTRATAR LA PRESTACIÓN DE LOS SERVICIOS PERSONALES DE CARÁCTER TEMPORAL DE DOS (2) APOYOS PARA LA COORDINACIÓN ACADÉMICA EN PROCESOS DE ALISTAMIENTO DE LA FORMACIÓN PROFESIONAL, PROCESO DE INDUCCIÓN AL APRENDIZ, PLANEAR EL DESARROLLO CURRICULAR,  SERVICIO AL CLIENTE Y APOYO EN LA PROMOCIÓN DEL ASEGURAMIENTO DE LA CALIDAD DE LOS PROCESOS DE FORMACIÓN PROFESIONAL INTEGRAL</t>
  </si>
  <si>
    <t>SERVICIOS DE PERSONAL TEMPORAL: APOYO PARA LA BIBLIOTECA PARA DAR SOPORTE A LA ORGANIZACIÓN NORMALIZADA DE COLECCIONES Y LA PRODUCCIÓN DE SERVICIOS DE BÚSQUEDA Y RECUPERACIÓN DE INFORMACIÓN DESDE EL SISTEMA DE BIBLIOTECAS (SBS)</t>
  </si>
  <si>
    <t>SERVICIOS DE PERSONAL TEMPORAL: AUDITOR DE COMPETENCIAS LABORALES, PROFESIONAL, CON FORMACIÓN COMO EVALUADOR DE COMPETENCIAS LABORALES Y, PREFERIBLEMENTE, ALGÚN TIPO DE FORMACIÓN EN AUDITORIA DE CALIDAD, QUE CUMPLA LOS LINEAMIENTOS VIGENTES PARA EL PERFIL DE LA FUNCIÓN DE AUDITOR DE COMPETENCIAS LABORALES</t>
  </si>
  <si>
    <t xml:space="preserve">Blanca Cecilia García Villarraga
Teléfono: 57 (1) 594 1301     Ext.: 16916
bcgarciav@sena.edu.co
Tel.Móvil:3153457309
</t>
  </si>
  <si>
    <t>SERVICIOS DE PERSONAL TEMPORAL: DOS EVALUADORES DE COMPETENCIAS LABORALES QUE CUMPLA LO DISPUESTO EN LOS LINEAMIENTOS VIGENTES PARA ESTE PERFIL, CON EL OBJETO DE EVALUAR EN LAS NCL DE NUEVAS TECNOLOGÍAS</t>
  </si>
  <si>
    <t>10 MESES 15 DIAS</t>
  </si>
  <si>
    <t>SERVICIOS DE PERSONAL TEMPORAL: DOS EVALUADORES DE COMPETENCIAS LABORALES QUE CUMPLAN LO DISPUESTO EN LOS LINEAMIENTOS VIGENTES PARA ESTE PERFIL, CON EL OBJETO DE EVALUAR EN LAS NCL DE LOGÍSTICA</t>
  </si>
  <si>
    <t>SERVICIOS DE PERSONAL TEMPORAL: DOS EVALUADORES DE COMPETENCIAS LABORALES QUE CUMPLAN LO DISPUESTO EN LOS LINEAMIENTOS VIGENTES PARA ESTE PERFIL, CON EL OBJETO DE EVALUAR EN LAS NCL DE MERCADEO</t>
  </si>
  <si>
    <t xml:space="preserve">1 CTO 10 MESES 15 DIAS Y 1 CTO 10 MESE </t>
  </si>
  <si>
    <t>SERVICIOS DE PERSONAL TEMPORAL: GESTIÓN DE LA FORMACIÓN PARA LOS CENTROS LOGÍSTICOS DEL CENTRO DE GESTIÓN DE MERCADOS, LOGÍSTICA Y TECNOLOGÍAS DE LA INFORMACIÓN DE LA REGIONAL DISTRITO CAPITAL</t>
  </si>
  <si>
    <t>CONTRATAR LA PRESTACION DE SERVICIOS PERSONALES DE CARÁCTER TEMPORAL DE UN (1) APOYO PARA LAS ACTIVIDADES DE REGISTRO ,ACTULIZACION DE LA INFORMACION Y LA DOCUMENTACION DE LAS ACTIVIDADES QUE DESARROLLA EL GRUPO DE NORMALIZACION , CERTIFICACION Y GESTION DEL TALENTO HUMANO DEL CENTRO.</t>
  </si>
  <si>
    <t>SERVICIOS DE PERSONAL TEMPORAL: UN (1)  TÉCNICO PARA REALIZAR ACTIVIDADES DE APOYO AL PROCESO DE FORMACIÓN PROFESIONAL EN EL AREA DE ADMINISTRACIÓN EDUCATIVA.</t>
  </si>
  <si>
    <t>PRESTAR LOS SERVICIOS PERSONALES DE CARÁCTER TEMPORAL  PARA APOYAR LA GESTION DE EL AREA DE ADMINISTRACION EDUCATIVA  Y CERTIFICACAION ACADEMICA DEL CENTRO.</t>
  </si>
  <si>
    <t>SERVICIOS DE PERSONAL TEMPORAL: UN EVALUADOR DE COMPETENCIAS LABORALES QUE CUMPLA LO DISPUESTO EN LOS LINEAMIENTOS VIGENTES PARA ESTE PERFIL, CON EL OBJETO DE EVALUAR EN LAS NCL DE TELEINFORMÁTICA</t>
  </si>
  <si>
    <t>10MESES 15 DIAS</t>
  </si>
  <si>
    <t>SERVICIOS DE PERSONAL TEMPORAL: UN EVALUADOR DE COMPETENCIAS LABORALES QUE CUMPLAN LO DISPUESTO EN LOS LINEAMIENTOS VIGENTES PARA ESTE PERFIL, CON EL OBJETO DE EVALUAR EN LAS NCL DE BUSINESS PROCESS OUTSOURCING BPO</t>
  </si>
  <si>
    <t>SERVICIOS DE PERSONAL TEMPORAL: UN TÉCNICO PARA COLABORAR EN LAS ACTIVIDADES CONCERNIENTES AL PROCESO DE INGRESO Y CERTIFICACIÓN DEL CENTRO GESTIÓN DE MERCADOS, LOGÍSTICA Y TECNOLOGÍAS DE LA INFORMACIÓN, DE LA REGIONAL DISTRITO CAPITAL</t>
  </si>
  <si>
    <t>SERVICIOS DE PERSONAL TEMPORAL: UN TÉCNICO PROFESIONAL QUE BRINDE APOYO A LA GESTIÓN, PARA EL INGRESO Y REGISTRO VIRTUAL DE APRENDICES, ORIENTACIÓN AL EMPRESARIO Y A LOS APRENDICES SOBRE EL APLICATIVO VIRTUAL, GENERAR REPORTES DE EMPRESAS REGULADAS, MANTENER COMUNICACIÓN PERMANENTE CON LAS EMPRESAS PARA NOTIFICAR NOVEDADES DE CANCELACIÓN Y APLAZAMIENTO DE CONTRATOS, ELABORACIÓN Y ACTUALIZACIÓN DE BASE DE DATOS DE LAS EMPRESAS, REALIZACIÓN DE INFORMES MENSUALES PARA LA REGIONAL, INFORMACIÓN A LAS EMPRESAS SOBRE REGULACIONES Y MONETIZACIÓN, JORNADAS DE SELECCIÓN DE APRENDICES EN EL CENTRO GESTIÓN DE MERCADOS, LOGÍSTICA Y TECNOLOGÍAS DE LA INFORMACIÓN DE LA REGIONAL DISTRITO CAPITAL</t>
  </si>
  <si>
    <t>SERVICIOS DE PERSONAL TEMPORAL: UNA PERSONA RESPONSABLE DE LA ORIENTACIÓN EN LA ELABORACIÓN DE INSTRUMENTOS DE EVALUACION COMPETENCIAS LABORALES Y QUE CUMPLA CON LOS LINEAMIENTOS VIGENTES PARA EL PERFIL DE ESTA PERSONA.</t>
  </si>
  <si>
    <t xml:space="preserve">CONTRATAR LA PRESTACIÓN DE LOS SERVICIOS PERSONALES DE CARÁCTER TEMPORAL PARA APOYAR EL TRAMITE DE PAGO Y REGISTRO DE NOVEDADES DE LOS APOYOS DE SOSTENIMIENTO Y DE MONITORIAS DE LOS CUALES SE BENEFICIAN LOS APRENDICES DEL CENTRO GESTIÓN DE MERCADOS, LOGÍSTICA Y TECNOLOGÍAS DE LA INFORMACIÓN, DE LA REGIONAL DISTRITO CAPITAL </t>
  </si>
  <si>
    <t>EL CONTRATO A SUSCRIBIR TENDRÁ POR OBJETO PRESTAR DE SERVICIOS PERSONALES DE CARÁCTER TEMPORAL, DE UN CAPELLÁN PARA LA EJECUCIÓN DEL PLAN DE BIENESTAR AL APRENDIZ, ESPECÍFICAMENTE EN LO RELACIONADO CON LOS SERVICIOS PASTORALES, Y OTRAS ÁREAS, ENCAMINADAS A LOGRAR EN EL APRENDIZ, EL CONOCIMIENTO DE SÍ MISMO Y DE SU ENTORNO, FAVORECER PRINCIPIOS Y VALORES ENCAMINADOS A ESTRUCTURAR SU PROYECTO DE VIDA, MEJORAR SU DESEMPEÑO EN EL ÁMBITO EDUCATIVO Y EN LOS ENTORNOS FAMILIAR, LABORAL Y SOCIAL, BUSCANDO QUE LA INTEGRALIDAD DE LA FORMACIÓN PERFILE BUENOS SERES HUMANOS Y BUENOS CIUDADANOS PARA COLOMBIA Y DESDE COLOMBIA PARA EL MUNDO EN LAS DIFERENTES SEDES DEL CENTRO DE MERCADOS, LOGÍSTICA Y TECNOLOGÍAS DE LA INFORMACIÓN, DE LA REGIONAL DISTRITO CAPITAL.</t>
  </si>
  <si>
    <t>CONTRATAR LA PRESTACIÓN DE SERVICIOS PERSONALES DE CARÁCTER TEMPORAL DE UN (1) PERIODISTA Y/O COMUNICADOR SOCIAL, PARA REALIZAR LAS ACTIVIDADES DE REPORTERÍA Y ELABORACIÓN DE PRODUCTOS DE COMUNICACIÓN PARA SER DIVULGADOS A TRAVÉS DE LOS DIFERENTES CANALES INSTITUCIONALES, INTENOS Y EXTERNOS, DE NIVEL REGIONAL Y NACIONAL”.</t>
  </si>
  <si>
    <t xml:space="preserve">PRESTACION DE SERVICIOS PERSONALES DE UN (1) PSICOLOGO PARA DESSARROLLAR  EL PROGRAMA DE BIENESTAR AL APRENDIZ EN LAS DIFERENTES JORNADAS Y SEDES  DEL CENTRO </t>
  </si>
  <si>
    <t>EL CONTRATO A SUSCRIBIR TENDRÁ POR OBJETO  PRESTAR DE SERVICIOS PERSONALES DE CARÁCTER TEMPORAL, PARA  LA PRESTACIÓN DE SERVICIOS PROFESIONALES DE (4)  TÉCNICO EN AUXILIAR DE ENFERMERÍA PARA EJECUTAR EL PLAN DE BIENESTAR AL APRENDIZ  2013, ESPECÍFICAMENTE PROGRAMAS DE PROMOCIÓN, PREVENCIÓN EN SALUD, PRESTAR ASISTENCIA Y VELAR POR EL CUMPLIMIENTO DEL PROGRAMA DE SALUD OCUPACIONAL, LAS ACTIVIDADES ESPECIALIZADAS RELACIONADAS CON LA ATENCIÓN DE PROBLEMAS DE SALUD, ENFERMEDAD, PRIMEROS AUXILIOS Y EMERGENCIAS QUE SE PRESENTEN A LOS APRENDICES, DEMÁS MIEMBROS DE LA COMUNIDAD EDUCATIVA Y/O USUARIOS DE LOS SERVICIOS DEL SENA, DESARROLLAR, EN LAS DIFERENTES JORNADAS Y SEDES DEL  CENTRO DE GESTIÓN DE MERCADOS, LOGÍSTICA Y TECNOLOGÍAS DE LA INFORMACIÓN DE LA REGIONAL DISTRITO CAPITAL DEL SENA.</t>
  </si>
  <si>
    <t xml:space="preserve">SERVICIOS DE PERSONAL TEMPORAL:CONTRATACIÓN ADMINISTRADOR DE INFRAESTUCTURA TECNOPARQUE BOGOTA:   (1) PROFESIONAL PARA APOYAR COMO ADMINISTRATIVO EL DESARROLLO DE ACTIVIDADES DE GESTIÓN ENCAMINADAS A LA ADMINISTRACIÓN DE LA INFRAESTRUCTURA FÍSICA Y TECNOLOGÍA DEL NODO, CENTRO DE GESTIÓN DE MERCADOS, LOGÍSTICA Y TECNOLOGÍAS DE LA INFORMACIÓN, REGIONAL DISTRITO CAPITAL, DE LABORATORIOS ENCAMINADOS A FORTALECER TRABAJO COLABORATIVO, DESARROLLO DE PROTOTIPOS FUNCIONALES DE PRODUCTOS Y SERVICIOS DE APRENDICES SENA. </t>
  </si>
  <si>
    <t xml:space="preserve">SERVICIOS DE PERSONAL TEMPORAL:CONTRATACIÓN GESTOR JUNIOR BIOTECNOLOGÍA Y NANOTECNOLOGÍA TECNOPARQUE BOGOTA: CONTRATAR LA PRESTACIÓN DE SERVICIOS DE (1) PROFESIONAL PARA APOYAR EL DESARROLLO DE PROTOTIPOS DE PRODUCTOS Y SERVICIOS, QUE FORTALECEN LAS COMPETENCIAS, CONOCIMENTOS Y HABILIDADES DE LOS APRENDICES MATRICULADOS EN DIFERENTES PROGRAMAS DE FORMACIÓN Y CENTROS DEL SENA,  DE LA LÍNEA DE BIOTECNOLOGÍA Y NANOTECNOLOGÍA QUE APUNTAN A MEJORAR LA COMPETITIVIDAD DE LA REGIÓN. REGIONAL DISTRITO CAPITAL CENTRO DE GESTIÓN DE MERCADOS, LOGÍSTICA Y TECNOLOGÍAS DE LA INFORMACIÓN.  </t>
  </si>
  <si>
    <t xml:space="preserve">
PRESTACIÓN DE SERVICIOS PROFESIONALES PARA APOYAR EL DESARROLLO DE PROTOTIPOS DE PRODUCTOS Y SERVICIOS, QUE FORTALECEN LAS COMPETENCIAS, CONOCIMIENTOS Y HABILIDADES DE LOS APRENDICES MATRICULADOS EN DIFERENTES PROGRAMAS DE FORMACIÓN Y CENTROS DEL SENA, EN LA LINEA DE TECNOLOGIAS VIRTUALES QUE APUNTAN A MEJORAR LA COMPETITIVIDAD DE LA REGIÓN. REGIONAL DISTRITO CAPITAL , CENTRO DE FORMACIÓN CGMLTI.</t>
  </si>
  <si>
    <t xml:space="preserve">SERVICIOS DE PERSONAL TEMPORAL:CONTRATACIÓN GESTOR LIDER BIOTECNOLOGÍA Y NANOTECNOLOGÍA TECNOPARQUE BOGOTA: E (1) PROFESIONAL PARA APOYAR EL DESARROLLO DE PROTOTIPOS DE PRODUCTOS Y SERVICIOS, QUE FORTALECEN LAS COMPETENCIAS, CONOCIMIENTOS Y HABILIDADES DE LOS APRENDICES MATRICULADOS EN DIFERENTES PROGRAMAS DE FORMACIÓN Y CENTROS DEL SENA, EN LA LÍNEA DE BIOTECNOLOGÍA Y NANOTECNOLOGÍA QUE APUNTAN A MEJORAR LA COMPETITIVIDAD DE LA REGIÓN REGIONAL DISTRITO CAPITAL, CENTRO DE GESTIÓN DE MERCADOS, LOGÍSTICA Y TECNOLOGÍAS DE LA INFORMACIÓN.  </t>
  </si>
  <si>
    <t xml:space="preserve"> UN (1) PROFESIONAL PARA APOYAR EL DESARROLLO DE PROTOTIPOS DE PRODUCTOS Y SERVICIOS, QUE FORTALECEN LAS COMPETENCIAS, CONOCIMIENTOS Y HABILIDADES DE LOS APRENDICES MATRICULADOS EN DIFERENTES PROGRAMAS DE FORMACIÓN Y CENTROS DEL SENA, EN LA LÍNEA DE BIOTECNOLOGÍA Y NANOTECNOLOGÍA QUE APUNTAN A MEJORAR LA COMPETITIVDAD DE LA REGION. REGIONAL DISTRITO CAPITAL CENTRO DE GESTIÓN DE MERCADOS, LOGÍSTICA Y TECNOLOGÍAS DE LA INFORMACIÓN. </t>
  </si>
  <si>
    <t xml:space="preserve"> UN (1) PROFESIONAL PARA APOYAR EL DESARROLLO DE PROTOTIPOS DE PRODUCTOS Y SERVICIOS, QUE FORTALECEN LAS COMPETENCIAS, CONOCIMIENTOS Y HABILIDADES DE LOS APRENDICES MATRICULADOS EN DIFERENTES PROGRAMAS DE FORMACIÓN Y CENTROS DEL SENA, EN LA LÍNEA DE BIOTECNOLOGÍA Y NANOTECNOLOGÍA QUE APUNTAN A MEJORAR LA COMPETITIVDAD DE LA REGION. REGIONAL DISTRITO CAPITAL CENTRO DE GESTIÓN DE MERCADOS, LOGÍSTICA Y TECNOLOGÍAS DE LA INFORMACIÓN.  </t>
  </si>
  <si>
    <t>CONTRATAR LA PRESTACIÓN DE SERVICIOS PERSONALES DE CARÁCTER TEMPORAL DE UN (1) PROFESIONAL COMO GESTOR PARA EL ACOMPAÑAMIENTO A PROYECTOS EN ÁREAS DE ACUERDO A LA ESPECIALIDAD DEL NODO EN EL MARCO DE LA ESTRATEGIA TECNOPARQUE COLOMBIA NODO BOGOTÁ, CUYO RESULTADO SEA LA FINALIZACIÓN DE PROTOTIPOS FORMULADOS Y DESARROLLADOS POR SU PUBLICO OBJETIVO.</t>
  </si>
  <si>
    <t>CONTRATAR LAS PRESTACIÓN DE SERVICIOS PERSONALES DE CARÁCTER TEMPORAL DE (1) PROFESIONAL PARA APOYAR EL DESARROLLO DE PROTOTIPOS DE PRODUCTOS Y SERVICIOS QUE FORTALECEN LAS COMPETENCIAS CONOCIMIENTOS Y HABILIDADES DE LOS APRENDICES MATRICULADOS EN DIFERENTES PROGRAMAS DE FORMACIÓN Y CENTROS DELÑ SENA, EN LA LINEA DE INGENIERIA Y DISEÑO QUE APUNTAN A MEJORAR LA COMPETITIVIDAD DE LA REGIÓN REGIONAL D.C.</t>
  </si>
  <si>
    <t>RESTACIÓN DE SERVICIOS PERSONALES DE CARÁCTER TEMPORAL REALIZAR LA GESTIÓN DE DIFERENTES ACTIVIDADES Y EVENTOS DE DIVULGACIÓN TECNOLÓGICA PARA FORTALECER COMPETENCIAS TÉCNICAS ENCAMINADAS AL DESARROLLO DE PROTOTIPOS DE PRODUCTOS Y SERVICIOS, QUE FORTALECEN LAS COMPETENCIAS, CONOCIMIENTOS Y HABILIDADES DE LOS APRENDICES MATRICULADOS EN LOS DIFERENTES PROGRAMAS DE FORMACIÓN Y CENTROS DEL SENA REGIONAL D.C, CENTRO DE GESTIÓN DE MERCADOS, LOGÍSTICA Y TECNOLOGÍAS DE LA FORMACIÓN.</t>
  </si>
  <si>
    <t>SERVICIOS DE PERSONAL TEMPORAL:CONTRATACIÓN LIDER DE LINEA TECNOLOGIAS VIRTUALES TECNOPARQUE B
PRESTACIÓN DE SERVICIOS PROFESIONALES PARA APOYAR EL DESARROLLO DE PROTOTIPOS DE PRODUCTOS Y SERVICIOS, QUE FORTALECEN LAS COMPETENCIAS, CONOCIMIENTOS Y HABILIDADES DE LOS APRENDICES MATRICULADOS EN DIFERENTES PROGRAMAS DE FORMACIÓN Y CENTROS DEL SENA, EN LA LINEA DE TECNOLOGIAS VIRTUALES QUE APUNTAN A MEJORAR LA COMPETITIVIDAD DE LA REGIÓN. REGIONAL DISTRITO CAPITAL , CENTRO DE FORMACIÓN CGMLTI.</t>
  </si>
  <si>
    <t xml:space="preserve">SERVICIOS DE PERSONAL TEMPORAL:CONTRATAR LA PRESTACIÓN DE SERVICIOS PROFESIONALES PARA APOYAR EL DESARROLLO DE PROTOTIPOS DE PRODUCTOS Y SERVICIOS, QUE FORTALECEN LAS COMPETENCIAS, CONOCIMIENTOS Y HABILIDADES DE LOS APRENDICES MATRICULADOS EN DIFERENTES PROGRAMAS DE FORMACIÓN Y CENTROS DEL SENA, EN LA LINEA DE DESARROLLO ESPECIFICA LINEA DE DISEÑO E INENIERIA, QUE APUNTAN A MEJORAR LA COMPETITIVIDAD DE LA REGIÓN. REGIONAL BOGOTA DC , CENTRO DE FORMACIÓN  CGMLTI </t>
  </si>
  <si>
    <t>CONTRATAR LA PRESTACIÓN DE SERVICIOS PERSONALES DE CARÁCTER TEMPORAL DE UN (1) PROFESIONAL PARA APOYAR COMO DINAMIZADOR LA GESTIÓN Y OPERACIÓN DE TECNOPARQUE COLOMBIA NODO BOGOTÁ, PARA PROMOVER EL DESARROLLO DE PROYECTOS PRODUCTIVOS DE I+D+I CON INNOVACIÓN COMERCIAL, QUE APUNTAN A MEJORAR LA COMPETITIVIDAD DE LA REGIÓN, ALINEADOS CON LOS SECTORES DE CLASE MUNDIAL  ARTICULANDO USUARIOS Y ACTORES DEL ENTORNO PÚBLICO Y PRIVADO.</t>
  </si>
  <si>
    <t xml:space="preserve">SERVICIOS DE PERSONAL TEMPORAL:GESTOR JUNIOR. PRESTACIÓN DE SERVICIOS PROFESIONALES PARA APOYAR EL DESARROLLO DE PROTOTIPOS DE PRODUCTOS Y SERVICIOS, QUE FORTALECEN LAS COMPETENCIAS, CONOCIMIENTOS Y HABILIDADES DE LOS APRENDICES MATRICULADOS EN DIFERENTES PROGRAMAS DE FORMACIÓN Y CENTROS DEL SENA, EN LA LÍNEA DE ELECTRÓNICA Y TELECOMUNICACIONES QUE APUNTAN A MEJORAR LA COMPETITIVIDAD DE LA REGIÓN. REGIONAL BOGOTÁ DISTRITO CAPITAL, CENTRO DE FORMACIÓN CENTRO DE GESTIÓN DE MERCADOS, LOGÍSTICA Y TECNOLOGÍAS DE LA INFORMACIÓN. </t>
  </si>
  <si>
    <t xml:space="preserve">CONTRATAR LA PRESTACIÓN DE SERVICIOS PROFESIONALES PARA APOYAR EL DESARROLLO DE PROTOTIPOS DE PRODUCTOS Y SERVICIOS, QUE FORTALECEN LAS COMPETENCIAS, CONOCIMIENTOS Y HABILIDADES DE LOS APRENDICES MATRICULADOS EN DIFERENTES PROGRAMAS DE FORMACIÓN Y CENTROS DEL SENA, EN LA LINEA  DE DISEÑO E INENIERIA, QUE APUNTAN A MEJORAR LA COMPETITIVIDAD DE LA REGIÓN. REGIONAL , CENTRO DE FORMACIÓN  CGMTLI  </t>
  </si>
  <si>
    <t>SERVICIOS DE PERSONAL TEMPORAL:GESTOR LÍDER. PRESTACIÓN DE SERVICIOS PROFESIONALES PARA APOYAR EL DESARROLLO DE PROTOTIPOS DE PRODUCTOS Y SERVICIOS, QUE FORTALECEN LAS COMPETENCIAS, CONOCIMIENTOS Y HABILIDADES DE LOS APRENDICES MATRICULADOS EN DIFERENTES PROGRAMAS DE FORMACIÓN Y CENTROS DEL SENA, EN LA LÍNEA DE ELECTRÓNICA QUE APUNTAN A MEJORAR LA COMPETITIVIDAD DE LA REGIÓN. REGIONAL BOGOTÁ DISTRITO CAPITAL, CENTRO DE FORMACIÓN CENTRO DE GESTIÓN DE MERCADOS, LOGÍSTICA Y TECNOLOGÍAS DE LA INFORMACIÓN.</t>
  </si>
  <si>
    <t xml:space="preserve">SERVICIOS DE PERSONAL TEMPORAL:GESTOR SENIOR. PRESTACIÓN DE SERVICIOS PROFESIONALES PARA APOYAR EL DESARROLLO DE PROTOTIPOS DE PRODUCTOS Y SERVICIOS, QUE FORTALECEN LAS COMPETENCIAS, CONOCIMIENTOS Y HABILIDADES DE LOS APRENDICES MATRICULADOS EN DIFERENTES PROGRAMAS DE FORMACIÓN Y CENTROS DEL SENA, EN LA LÍNEA DE ELECTRÓNICA Y TELECOMUNICACIONES QUE APUNTAN A MEJORAR LA COMPETITIVIDAD DE LA REGIÓN. REGIONAL BOGOTÁ DISTRITO CAPITAL, CENTRO DE FORMACIÓN CENTRO DE GESTIÓN DE MERCADOS, LOGÍSTICA Y TECNOLOGÍAS DE LA INFORMACIÓN.  </t>
  </si>
  <si>
    <t>SERVICIOS DE PERSONAL TEMPORAL UN TÉCNICO PROFESIONAL QUE BRINDE APOYO A LA GESTIÓN, PARA MANEJAR, ACTUALIZAR Y ATENDER EL ÁREA DE SERVICIO AL CLIENTE, ENTREGA DE INFORMACIÓN DE PORTAFOLIO DE SERVICIOS DE OFERTA EN TITULACIONES, INFORMACIÓN DE FORMACIÓN COMPLEMENTARIA, INFORMACIÓN ESPECIALIZADA A EMPRESAS, MANEJO DEL APLICATIVO CRM Y PREPARACIÓN DE INFORMES PARA EL ÁREA DE RELACIONES CORPORATIVAS DEL CENTRO DE GESTIÓN DE MERCADOS, LOGÍSTICA Y TECNOLOGÍAS DE LA INFORMACIÓN, DE LA REGIONAL DISTRITO CAPITAL.</t>
  </si>
  <si>
    <t>CONTRATAR LOS SERVICIOS PERSONALES  DE UN (1) TECNÓLOGO EN SALUD OCUPACIONAL CON LICENCIA VIGENTE, PARA EL DESARROLLO DEL SISTEMA DE GESTIÓN DE SEGURIDAD Y SALUD EN EL TRABAJO, EN LAS SEDES  CALLE 52, FONTIBÓN, LA FRAGUA, TECNO PARQUE, CALLE 69 Y JORNADAS DEL CENTRO DE GESTIÓN DE MERCADOS, LOGÍSTICA Y TECNOLOGÍAS DE LA INFORMACIÓN, DE LA REGIONAL DISTRITO CAPITAL, DURANTE LA VIGENCIA 2014.</t>
  </si>
  <si>
    <t>CONTRATAR LA PRESTACION DE SERVICIOS PERSONALES DE CARÁCTER TEMPORAL DE UN (1) TECNICO  PROFESIONAL PARA PAOYAR LAS ACTIVIDADES DE GESTION DE LA COORDINACION ACADEMICA DE VIRTUALIZACION DEL CENTRO .</t>
  </si>
  <si>
    <t>CONTRATAR LA PRESTACIÓN DE SERVICIOS PERSONALES DE CARÁCTER TEMPORAL DE UN (1) APOYO  PARA LAS ACTIVIDADES DE GESTIÓN PARA UNA DE LAS SEDES DEL CENTRO DE GESTIÓN DE MERCADOS LOGÍSTICA Y TECNOLOGÍAS DE LA INFORMACIÓN, DE LA REGIONAL DISTRITO CAPITAL.</t>
  </si>
  <si>
    <t xml:space="preserve">JOSE VICENTE CORTEZ </t>
  </si>
  <si>
    <t>SERVICIOS EDUCATIVOS Y DE FORMACIÓN:(1)  INSTRUCTOR DE MUSICA CUYO OBJETO ES LA PRESTACIÓN DE SERVICIOS PERSONALES DE CARÁCTER TEMPORAL, COMO LICENCIADO O PROFESIONAL EN MUSICA, PARA DESARROPLLAR EL PROGRAMA DE BIENESTAR A L APRENDIZ EN LAS DIFERENTES JORNADAS Y SEDES, ORIENTANDO EL PROCESO PEDAGÓGICO EN VALORACIÓN CORPORAL, EXPRESIÓN CORPORAL, EL FOMENTO A LA LÚDICA, LA CREATIVIDAD, PRESERVANDO LA IDENTIDAD CULTURAL, PATRIMONIO DE LA PERSONAS, DE LOS PUEBLOS Y LAS REGIONES EN EL ÁREA DEL ARTE Y LA CULTURA, DIRIGIDO A LOS APRENDICES DEL CENTRO DE GESTIÓN DE MERCADOS, LOGÍSTICA Y TIC DE LA REGIONAL DISTRITO CAPITAL DEL SENA.</t>
  </si>
  <si>
    <t>SERVICIOS EDUCATIVOS Y DE FORMACIÓN:(1)  INSTRUCTOR DE TEATRO CUYO OBJETO ES LA PRESTACIÓN DE SERVICIOS PERSONALES DE CARÁCTER TEMPORAL, COMO LICENCIADO EN ARTES ESCÉNICAS, PARA DESARROPLLAR EL PROGRAMA DE BIENESTAR A L APRENDIZ EN LAS DIFERENTES JORNADAS Y SEDES, ORIENTANDO EL PROCESO PEDAGÓGICO EN VALORACIÓN CORPORAL, EXPRESIÓN CORPORAL, CORPORAL Y ESCRITA Y LAS ARTES ESCÉNICA, EL FOMENTO A LA LÚDICA, LA CREATIVIDAD, PRESERVANDO LA IDENTIDAD CULTURAL, PATRIMONIO DE LA PERSONAS, DE LOS PUEBLOS Y LAS REGIONES EN EL ÁREA DEL ARTE Y LA CULTURA, DIRIGIDO A LOS APRENDICES DEL CENTRO DE GESTIÓN DE MERCADOS, LOGÍSTICA Y TIC DE LA REGIONAL DISTRITO CAPITAL DEL SENA.</t>
  </si>
  <si>
    <t>SERVICIOS EDUCATIVOS Y DE FORMACIÓN:(1) PROFESIONAL DE DANZA CUYO OBJETO ES LA PRESTACIÓN DE SERVICIOS PERSONALES DE CARÁCTER TEMPORAL, EN EDUCACIÓN ARTÍSTICA, PARA LA EJECUCIÓN DEL PLAN DE BIENESTAR AL APRENDIZ, ESPECÍFICAMENTE EN EL ÁREA DE ARTE Y CULTURA, ATRAVÉS DE ACCIONES PEDAGÓGICAS ENMARCADAS DESDE EL CONOCIMIENTO DEL FOLCLOR COLOMBIANO, RITMOS DE LAS EXPRESIONES POPULARES Y MONTAJES COREOGRÁFICOS Y LA APRECIACIÓN DE MANIFESTACIONES ARTÍSTICAS Y AQUELLAS QUE PRESERVEN LA IDENTIDAD CULTURAL, PATRIMONIO DE LAS PERSONAS, DE LOS PUEBLOS Y LAS REGIONES DIRIGIDO A LOS APRENDICES DE LAS JORNADAS MAÑANA, TARDE, NOCHE Y MODALIDAD VIRTUAL, SEDES DE LA CALLE 52 Y FONTIBÓN DEL CENTRO DE GESTIÓN DE MERCADOS, LOGÍSTICA Y TIC DE LA REGIONAL DISTRITO CAPITAL DEL SENA.</t>
  </si>
  <si>
    <t>CONTRATAR LA PRESTACIÓN DE SERVICIOS PERSONALES DE CARÁCTER TEMPORAL DE UN (1) APOYO PARA SOPORTAR LAS DIFERENTES ACTIVIDADES COMO GESTIÓN DE CORRESPONDENCIA, ELABORACIÓN Y CONSERVACIÓN DE ACTOS ADMINISTRATIVOS Y ORGANIZACIÓN DE ARCHIVOS DE GESTIÓN DE LA COORDINACIÓN ADMINISTRATIVA DEL CENTRO DE GESTIÓN DE MERCADOS, LOGÍSTICA Y TECNOLOGÍAS DE LA INFORMACIÓN, DE LA REGIONAL DISTRITO CAPITAL.</t>
  </si>
  <si>
    <t xml:space="preserve">CONTRATAR LA PRESTACIÓN DE SERVICIOS PERSONALES DE (1) PROFESIONAL PARA APOYAR EL ÁREA FINANCIERA Y PRESUPUESTAL DE CENTROS.
</t>
  </si>
  <si>
    <t>CONTRATAR LA PRESTACIÓN DE LOS SERVICIOS PERSONALES DE CARÁCTER TEMPORAL PARA APOYAR Y DAR TRAMITE A LOS PROCESOS ADMINISTRATIVOS Y DE CONTRATACIÓN  QUE SE REALICEN EN EL CENTRO DE GESTIÓN DE MERCADOS LOGÍSTICA Y TECNOLOGÍAS DE LA INFORMACIÓN.</t>
  </si>
  <si>
    <t>CONTRATAR LA PRESTACIÓN DE SERVICIOS DE UN (1) PROFESIONAL DE CARÁCTER TEMPORAL, PARA LA APOYAR SUPERVISIÓN DE CONTRATOS DE INSTRUCTORES QUE SUSCRIBA EL CENTRO, DURANTE LA VIGENCIA 2014, PARA GARANTIZAR LA CALIDAD Y EL CUMPLIMIENTO DE LOS OBJETIVOS PREVISTOS DURANTE LA CONTRATACIÓN PROGRAMADA EN LAS DISTINTAS MODALIDADES DE FORMACIÓN QUE IMPARTE EL CENTRO DE GESTIÓN DE MERCADOS, LOGÍSTICA Y TECNOLOGÍAS DE LA INFORMACIÓN DE LA REGIONAL DISTRITO CAPITAL DEL SENA</t>
  </si>
  <si>
    <t>LA PRESTACIÓN DE SERVICIOS PERSONALES DE CARÁCTER TEMPORAL, DE UN (1) ABOGADO ESPECIALISTA CONTRATACIÓN ESTATAL, PARA ADELANTAR LOS PROCESOS DE CONTRATACIÓN Y ASESORAMIENTO JURÍDICO EN MATERIA DE CONTRATACIÓN EN EL GRUPO DE APOYO ADMINISTRATIVO INTERCENTROS CENTRO DE GESTIÓN DE MERCADOS LOGÍSTICA Y TECNOLOGÍAS DE LA INFORMACIÓN / CENTRO DE FORMACIÓN DE TALENTO HUMANO  EN SALUD.</t>
  </si>
  <si>
    <t>JAIME GARCIA DIMOTOLI</t>
  </si>
  <si>
    <t>APOYAR Y REALIZAR ACOMPAÑAMIENTO EN EL DESARROLLO DE PROGRAMAS SEGÚN LAS ESPECIFICACIONES DEL MINISTERIO DE HACIENDA Y CRÉDITO PÚBLICO, PARA EL CARGUE DE INFORMACIÓN EN EL APLICATIVO SOBRE INFORMACIÓN FINANCIERA.</t>
  </si>
  <si>
    <t xml:space="preserve">APOYAR LA GESTIÓN ADMINISTRATIVA DE LA ENTIDAD EN LA EJECUCIÓN DE ACTIVIDADES CORRESPONDIENTES A LOS PROCESOS DE CUENTAS POR PAGAR Y GESTIÓN CONTABLE.
</t>
  </si>
  <si>
    <t xml:space="preserve">CONTRATAR LA  PRESTACIÓN DE SERVICIOS PERSONALES DE CARÁCTER TEMPORAL DE UN TÉCNICO PROFESIONAL PARA APOYO  EN LA ORGANIZACIÓN DE LOS EXPEDIENTES ÚNICOS DE CONTRATACIÓN DE LOS CENTROS DE GESTIÓN DE MERCADOS LOGÍSTICA Y TECNOLOGÍAS DE LA INFORMACIÓN Y DE FORMACIÓN DE TALENTO HUMANO EN SALUD. </t>
  </si>
  <si>
    <t>CONTRATAR LOS SERVICIOS PERSONALES DE CARÁCTER TEMPORAL DE UN (1)  TECNÓLOGO QUE APOYE EN LA GESTIÓN PARA RECIBIR, CLASIFICAR, INVENTARIAR, ENTREGAR Y COLABORAR EN LA ADMINISTRACIÓN DE LOS ELEMENTOS DE CONSUMO Y DEVOLUTIVOS  DE LAS TRES (3) SEDES DEL CENTRO GESTIÓN DE MERCADOS, LOGÍSTICA Y TECNOLOGÍAS DE LA INFORMACIÓN, DE LA REGIONAL DISTRITO CAPITAL.</t>
  </si>
  <si>
    <t>CONTRATAR LA PRESTACIÓN DE LOS SERVICIOS PERSONALES DE CARÁCTER TEMPORAL DE (1) AUXILIAR EN ARCHIVÍSTICA PARA COLABORAR EN LOS TRABAJOS DE EJECUCIÓN, CONTROL DE LA DOCUMENTACIÓN, ORGANIZACIÓN Y FONDOS ACUMULADOS QUE CORRESPONDA CONFORME A LA NORMATIVIDAD VIGENTE DESDE EL AÑO 2005 HASTA LA FECHA EN EL CENTRO DE GESTIÓN DE MERCADOS, LOGÍSTICA Y TECNOLOGÍAS DE LA INFORMACIÓN, DE LA REGIONAL DISTRITO CAPITAL</t>
  </si>
  <si>
    <t>CONTRATAR LA PRESTACIÓN DE LOS SERVICIOS DE CARÁCTER TEMPORAL DE UN (1) AUXILIAR EN ARCHIVÍSTICA PARA COLABORAR EN LOS TRABAJOS DE EJECUCIÓN, CONTROL, DE LA DOCUMENTACIÓN Y NORMATIVIDAD  VIGENTE DESDE EL 2005 HASTA LA FECHA EN EL CENTRO DE GESTIÓN DE MERCADOS, LOGÍSTICA Y TECNOLOGÍAS DE LA INFORMACIÓN, DE LA REGIONAL DISTRITO CAPITAL DEL SENA</t>
  </si>
  <si>
    <t>CONTRATAR LOS SERVICIOS PERSONALES DE CARÁCTER TEMPORAL PARA APOYAR LA EJECUCION DE LAS ACTIVIDADES CORRESPONDIENTES A LOS PROCESOS DE ALMACEN E INVENTARIOS EN ACTIVIDADES PROPIAS DEL MANTENIMIENTO Y CONTROL DE LOS ELEMENTOS DE CONSUMO E INVENTARIOS DEVOLUTIVOS EN SERVICIO, QUE POSEE LA ENTIDAD, CON EL FIN DE CONSERVAR Y PROTEGER LOS ELEMENTOS REQUERIDOS PARA EL CUMPLIMIENTO DE LA MISION INSTITUCIONAL.</t>
  </si>
  <si>
    <t>CONTRATAR LA PRESTACIÓN DE LOS SERVICIOS PERSONALES DE CARÁCTER TEMPORAL PARA APOYAR LOS PROCESOS ASISTENCIALES QUE DEMANDE LA DEPENDENCIA DE LOS CENTROS DE GESTION DE MERCADOS Y FORMACION DE TALENTO HUMANO</t>
  </si>
  <si>
    <t>CONTRATAR LA PRESTACIÓN DE LOS SERVICIOS DE CARÁCTER TEMPORAL  PARA APOYAR EL PROCESAMIENTO TÉRCNICO DOCUMENTAL Y DE ANÁLISIS DE LA INFORMACIÓN PARA LA AUTOMATIZACIÓN  Y LA ACTUALIZACIÓN  DE LA COLECCIÓN EN LA GESTIÓN BIBLIOTECARIA  DEL CENTRO DE GESTIÓN DE MERCADOS, LOGÍSTICA Y TECNOLOGÍAS DE LA INFORMACIÓN, DE LA REGIONAL DISTRITO CAPITAL.</t>
  </si>
  <si>
    <t>CONTRATAR LA PRESTACIÓN DE LOS SERVICIOS PERSONALES DE CARÁCTER TEMPORAL PARA APOYAR LA GESTIÓN ADMINISTRATIVA DE LA ENTIDAD EN LA EJECUCIÓN DE LAS ACTIVIDADES CORRESPONSIENTES A LOS PROCESOS DE CONTRATACIÓN PARA LA ADQUISICIÓN DE BIENES Y SERVICIOS</t>
  </si>
  <si>
    <t>PRESTAR LOS SERVICIOS PERSONALES PARA APOYAR LAS VISITAS DE VERIFICACIÓN DE APLICACIÓN DE LAS TABLAS DE RETENCIÓN DOCUMENTAL Y LA EJECUCIÓN DE LOS PLANES DE MEJORAMIENTO EN LA ORGANIZACIÓN DE ARCHIVOS DE LA ENTIDAD.</t>
  </si>
  <si>
    <t>PRESTACIÓN DE SERVICIOS TECNOLÓGICOS DE CARÁCTER TEMPORAL DE UN APOYO  PARA LA PRESTACIÓN DE LOS SERVICIOS BIBLIOTECARIOS QUE POSIBILITEN EL ACCESO Y USO DE LOS RECURSOS DE INFORMACIÓN OFRECIDOS POR EL SISTEMA DE BIBLIOTECAS COMO APOYO A LA EJECUCIÓN DE LA FORMACIÓN PROFESIONAL INTEGRAL DEL CENTRO.</t>
  </si>
  <si>
    <t>BACHILLER CON  CAP EN ÁREAS ADMINISTRATIVAS PARA LA IMPLEMENTACIÓN DEL CONJUNTO DE ACTIVIDADES ADMINISTRATIVAS Y DE BIENESTAR, PARA ATENCIÓN AL CLIENTE, APOYOS DE SOSTENIMIENTO Y MONITORIAS.  EN LA GESTIÓN DE PROCESOS DE ATENCIÓN A LOS APRENDICES Y RECIBO Y ENTREGA DE EQUIPOS DE CÓMPUTO Y AUDIOVISUAL EN LOS AMBIENTES DE FORMACIÓN, EN LAS SEDES  CALLE 52, FONTIBÓN, LA FRAGUA, TECNO PARQUE Y JORNADAS DEL CENTRO DE GESTIÓN DE MERCADOS, LOGÍSTICA Y TECNOLOGÍAS DE LA INFORMACIÓN, DE LA REGIONAL DISTRITO CAPITAL DEL SENA.</t>
  </si>
  <si>
    <t xml:space="preserve">CONTRATAR LA PRESTACION DE LOS SERVICIOS PROFESIONALES DE CARÁCTER TEMPORAL COMO PROFESIONAL EN EL SEGUIMIETO A LOS TUTORES TANTO EN FORMACION COMPLEMENTARIA COMO EN FORMACION TITULADA </t>
  </si>
  <si>
    <t xml:space="preserve"> PRESTAR LOS SERVICIOS PERSONALES DE CARÁCTER TEMPORAL DE UN GESTOR PARA ATENDER Y MANEJAR LOS TEMAS DE LA RED DE LOGÍSTICA Y TRANSPORTE DEL  CENTRO DE  MERCADOS, LOGÍSTICA Y TECNOLOGÍAS DE LA INFORMACIÓN DE LA REGIONAL DISTRITO CAPITAL.</t>
  </si>
  <si>
    <t>SERVICIOS DE PERSONAL TEMPORAL:APOYAR LA ATENCIÓN A USUARIOS EN CONDICIONES ADVERSAS DEL SERVICIO PUBLICO DE EMPLEO, QUE IMPIDAN LA ADECUADA BÚSQUEDA DE UNA OCUPACIÓN, DE ACUERDO LAS CONDICIONES DEL MERCADO LABORAL</t>
  </si>
  <si>
    <t xml:space="preserve">CENTRO DE SERVICIOS FINANCIEROS </t>
  </si>
  <si>
    <t>Prestar los servicios profesionales de carácter temporal para apoyar la gestión administrativa en las Subdirecciones</t>
  </si>
  <si>
    <t>contratación directa</t>
  </si>
  <si>
    <t>propios</t>
  </si>
  <si>
    <t>Olga Nancy marín Duque</t>
  </si>
  <si>
    <t>Prestar los servicios profesionales de carácter temporal para apoyar al grupo de servicios al cliente en las actividades que se requieran para el ejercicio de sus funciones con el objetivo de mejorar las respuestas en oportunidad, servicio, canales de atención que se tienen para los grupos de interés de la entidad.</t>
  </si>
  <si>
    <t>Prestación de servicios profesionales de carácter temporal, para formaqción del equipo MECI y la implementación del sietma integrado de calidad bajo parámetros NTC GP 1000:2009 y el modelo estandar de control interno MECI 1000:2005 para el cenrto de servicios financioeros , así como lzs actividades de capacitación y auditoría para el sistema integrado de gestión de calidad del SENA  que acuerden las partes.</t>
  </si>
  <si>
    <t>Prestar los servicios profesionales de carácter temporal para apoyar jurídicamente la atención de solicitudes de la comunidad educativa en el marco de la normatividad administrativa vigente</t>
  </si>
  <si>
    <t>Jorge Cifuentes</t>
  </si>
  <si>
    <t xml:space="preserve"> PRESTACION LOS SERVICIOS PERSONALES DE CARÁCTER TEMPORAL PARA APOYAR LA GESTION DEL SERVICIO AL CLIENTE INTERNO Y EXTERNO, GESTION DOCUMENTAL DE INFORMACION DE LOS PROCESOS DESARROLLADOS EN LA COORDINACION DE FORMACIÓN INTEGRAL, PROMOCION Y RELACIONES CORPORATIVAS; ASI COMO LAS ACTIVIDADES DE CAPACITACION Y/O AUDITORIA PARA EL SISTEMA INTEGRADO DE GESTION DE CALIDAD DEL SENA QUE ACUERDEN LAS PARTES. </t>
  </si>
  <si>
    <t xml:space="preserve">no </t>
  </si>
  <si>
    <t>Prestación los servicios personales de carácter temporal para apoyar a la gestión administrativa en atención a clientes internos y externos que apoyará la proyección y respuesta a comunicaciones y actuaciones administrativas relacionadas con la formación profesional del centro, así como las actividades de capacitación y/o auditoria para el sistema integrado de gestión de calidad del Sena que acuerden las partes</t>
  </si>
  <si>
    <t>prestar los servicios de un apoyo para brindar atención a las solicitudes y requerimientos  de los funcionarios como al personal externo y archivo de los diferentes contratos y tramites que demandan en el desarrollo normal de las actividades.</t>
  </si>
  <si>
    <t>Julio César Cadavid</t>
  </si>
  <si>
    <t>Prestar los servicios personales de carcater temporal para apoyar administrativamente la contratacion de instructores y supervision de contratos</t>
  </si>
  <si>
    <t>nación</t>
  </si>
  <si>
    <t>Prestacion de servicios profesionales de carácter temportal para contratar los servicios personales de carácter personal de un profesional que sirva de apoyo para garantizar en aspectos tecnicos y pedagogicos a los instructores contratistas de la jornada diurna, asi como las actividades de capacitacion Y/O auditoria para el sistema de gestion de calidad del SENA que acuerden las partes.</t>
  </si>
  <si>
    <t>Prestar los servicios personales de carácter temporal para apoyar al grupo de servicio al cliente en las actividades que se requieran para el ejercicio de sus funciones, con el objetivo de mejorar las respuestas en oportunidad, servicio, canales de atencion que se tienen para los grupos de interes de la entidad.</t>
  </si>
  <si>
    <t>Prestar los servicios profesionales de carácter temporal par aapoyar el acompañamiento del proceso de alistamiento y desarrollo del aprendizaje por proyectos en el área de formación profesional.</t>
  </si>
  <si>
    <t>Erika Rojas</t>
  </si>
  <si>
    <t>Prestar los servicios personales de carácter temporal para apoyar administrativamente en la gestión de procesos de carnetización, recibo y entrega de equipos de computo y audiovisual en los ambientes de formación del centro de servicios financieros</t>
  </si>
  <si>
    <t>Prestar los servicios personales de caráctger temporal para dar soporte a la oficina de certificación en el software educativo y servicios al cleinte interno y externo</t>
  </si>
  <si>
    <t>Prestar los servicios personales de carácter temporal para preatación temporal de servicios de un apoyo para facilitar la gestión de procesos de información, clasificación bibliográfica y servicios al cliente de la unidad de información del centro de servicios financieros</t>
  </si>
  <si>
    <t>Prestar los servicios personales de carpacter temporal para apoyar al grupo de servicio al cleinte en las actividades que se requieran para el ejercicio de sus funciones, con el objeto de mejorar las respuestas en oportunidad, servicio, canales de atención que tienen para los grupos de interés de la entidad.</t>
  </si>
  <si>
    <t>Prestar los servicios profesionales de carácter temporal para apoyar la función y gestionamiento de la biblioteca del centro de formación, que incluye la organización normalizada de los servicios de búsqueda y recuperación de la información desde el sistema de biblioteca sena (sbs)</t>
  </si>
  <si>
    <t>Prestar los servicios personales de carácter temporal para apoyar al grupo de servicio al cliente en las actividades que se requieran para el ejercicio de sus funciones, con el objeto de de mejorar las respuestas en oportunidad , servcio, canales de atención que tienen para los grupos de interés de la entidad.</t>
  </si>
  <si>
    <t>Prestar los servicios personales de carácter temporal de un apoyo administrativo para brindar la atención y servicio del cliente interno y externo la gestión en los procesos de información del área de ingreso de aprendices del centro de servicios financieros asícomo las actividades de capacitación y/o auditoría para el sistema integrado de gestión de la calidad del sena que acuerden las partes.</t>
  </si>
  <si>
    <t>Prestar los servicios profesionales de carácter temporal para apoyar los procesos de selección, verificación de documentos y matrícula de los aprendices que ingresan a procesos de formación en los diferentes programas de formación titulada que se imparten</t>
  </si>
  <si>
    <t>Prestar los servicios personales de carácter temporal para apoyar la supervisión de los procesos que se realizan en el sistema de información académica.</t>
  </si>
  <si>
    <t>Prestación de servicios tecnológicos de carácter temporal de un apoyo para la prestación de los servicios bibliotecarios que posibiliten el acceso y uso de los recuros de información ofrecidos por el sistema de bibliotecas como apoyo a la ejecución de la formación profesional integral del centro.</t>
  </si>
  <si>
    <t>Prestar los servicios personales de carácter temporal de un apoyo  administrativo para apoyar al grupo de servicio al cliente en las actividades que se requieran para el  ejercicio de sus funciones, con el objetivo de mejorar respuestas en oportunidad, servicio, canales de atención que se tienen para los grupos de interés de la entidad.</t>
  </si>
  <si>
    <t>nacion</t>
  </si>
  <si>
    <t>Prestar los servicios personales de carácter temporal para apoyar los procesos administrativos que relaiza el área de archivo y correspondencia</t>
  </si>
  <si>
    <t>Prestación de servicios profesionales de carácter temporal, para la gestión y el cumplimiento al Decreto 1779 de 2009 (Decreto de aprendices voluntarios) apoyando las acciones encaminadas a dar un soporte telefónico o personalizado a los empresarios que se encuentren en la capacidad de tener aprendices voluntarios y que así como las actividades de capacitación y/o auditoria para el Sistema Integrado de Gestión de Calidad del SENA acuerden las partes.</t>
  </si>
  <si>
    <t xml:space="preserve">Prestación de servicios personales de carácter temporal, para la gestion, seguimiento y el control al cumplimiento de las empresas obligadas con la cuota de aprendizaje a Nivel Nacional apoyando las acciones encaminadas a dar un soporte en línea, telefónico o personalizado a los empresarios que se encuentren en la o, así como las actividades de capacitación y/o auditoria para el Sistema Integrado de Gestion de calidad del SENA que acuerden las partes. </t>
  </si>
  <si>
    <t>Prestacion de servicios personales de carácter temporal, para prestar los servicios personales en forma temporal de apoyo administrativo para contribuir al funcionamiento de la gestión de Relaciones Corporativas apoyando en la consolidación de información de todas las empresas que desde  el año de 2006 y hasta 2010 han recibido capacitación, inducción o lineamientos</t>
  </si>
  <si>
    <t>Prestación de servicios personales de carácter temporal, para apoyo para la gestión correspondiente a la ejecución de contratos de aprendizaje SENA a las empresas que en el marco del decreto 1779 de  2009 de forma voluntaria, están interesados en patrocinar aprendices y no han sido atendidos en formar oportuna, así como las actividades de capacitación y/o auditoria para el sistema  integrado de Gestión de Calidad del SENA que acuerden las partes.</t>
  </si>
  <si>
    <t>Prestación de servicios personales de carácter temporal, para brindar apoyo a todas las actividades que se realizan en relacionamiento corporativo, brindando orientación profesional y laboral a clientes internos y externos</t>
  </si>
  <si>
    <t>Suscribir contrato para mantenimiento, administración y operación de las 3 aulas móviles a nivel país como producto del convenio SENA - BANCO DE BOGOTÁ.</t>
  </si>
  <si>
    <t>Prestar los servicios personales de carácter temporal para apoyar al grupo de servicio al cliente en las catividades que se requieran para el ejercicio de sus funciones, con le objeto de mejorar las respuestas en oportunidad, servicio, canales de atención que tienen para los grupos de interés de la entidad.</t>
  </si>
  <si>
    <t>Luz Dary López</t>
  </si>
  <si>
    <t>Prestación de servicios personales de carácter temporal, para apoyar las actividades de promoción y prevención de la salud física en los Centros de Formación</t>
  </si>
  <si>
    <t>Prestar los servicios personales de carácter temporal para apoyar el programa de Bienestar Aprendices del Centro en el área de la salud en el diseño e implementación de estrategias que mejoren las condiciones ambientales, físicas, nutricionales, psíquicas, emocionales y de salud ocupacional de los aprendices del Centro.</t>
  </si>
  <si>
    <t>Prestar los servicios personales de carácter temporal para apoyar el trámite de pago y registro de novedades de los apoyos de sostenimiento y de monitorias de los cuales se benefician los aprendices</t>
  </si>
  <si>
    <t>Prestacion de servicios personales de carácter temporal , para apoyar al Grupo de   ervicio al cliente EN LAs actividades que se requieran  para el ejercicio de sus funciones, con el objetivo de mejorar  lasrespuestas en oportunidad, servicio, canalesdeatención que setienen paralos grupos de interes en la entidad.</t>
  </si>
  <si>
    <t>Esperanza Quintero</t>
  </si>
  <si>
    <t>Prestar los servicios profesionales de carácter temporal para apoyar talleres en arte y cultura dirigidos al Bienestar de aprendices.</t>
  </si>
  <si>
    <t>Prestación de servicios personales de carácter temporal, para apoyar las actividades de promoción de la cultura y la psicomotricidad (expresión corporal) a través de la danza de acuerdo al plan Nacional de Bienestar al Aprendiz.</t>
  </si>
  <si>
    <t>Prestación de servicios personales de carácter temporal, para apoyar las actividades de desarrollo artístico; teatro, cuentería y expresiones culturales en los Centros de Formación que promuevan la identidad cultural de la Nación.</t>
  </si>
  <si>
    <t>Prestación de servicios personales de carácter temporaL, para apoyar las actividades del Plan Nacional de Bienestar para fortalecer el desarrollo de técnica vocal, interpretación de los instrumentos musicales y conformación de grupos musicales a nivel Centro o Regional.</t>
  </si>
  <si>
    <t>Prestar los servicios profesionales de carácter temporal, para apoyar actividades de atención, consulta, diagnóstico y apoyo clínica psicológica a la población estudiantil.</t>
  </si>
  <si>
    <t xml:space="preserve">Prestar los servicios profesionales de carácter temporal, para apoyar, desarrollar, implementar y realizar seguimiento a los planes y programas de Bienestar a los aprendices diseñados para la adecuada interacción: Aprendiz, Institución, familia y sociedad. </t>
  </si>
  <si>
    <t>Prestar los servicios profesionales de carácter temporal para apoyar actividades de atención, consulta, diiagnostico y apoyo clínica psicosocial a la población estudiantil.</t>
  </si>
  <si>
    <t>Prestar los servicios profesionales de carácter temporal para apoyar la identificación, planeación, ejecución y el fomento de manifestaciones artísticas, deportivas y culturales a los parendices</t>
  </si>
  <si>
    <t>Prestación de servicios Profesionales de carácter temporal, para implementar y ejecutar el programa de información y Comunicaciones del plan de Bienestar Integral para aprendices, así como las actividades de capacitación y/o auditoria para el sistema Integrado de Gestión de Calidad del SENA que acuerden las partes</t>
  </si>
  <si>
    <t>Prestación de servicios personales de carácter temporal, para prestación temporal de servicios de un profesional para apoyar las actividades que buscan el mejoramiento de las condiciones de calidad de vida de los aprendices en los Centros de Formación en el marco del plan Nacional de Bienestar al Aprendiz</t>
  </si>
  <si>
    <t>Prestación de servicios personales de carácter temporal, para apoyar las acciones del Plan Nacional de Bienestar al Aprendiz con el fin de promover los principios y valores en la Comunidad Educativa de los Centros de Formación</t>
  </si>
  <si>
    <t>Prestación de servicios personales de carácter temporal, para apoyar las actividades del Plan Nacional de Bienestar al Aprendiz e implementar estrategias de salud mental en los Centros de Formación</t>
  </si>
  <si>
    <t>prestar los servicios personales de carácter temporal para apoyar la gestión de la entidad en el área de la Coordinaciónacadémica del centro para atender y registrar las solicitudes de los aprendices y usuarios.</t>
  </si>
  <si>
    <t xml:space="preserve">Aída Bohórquez </t>
  </si>
  <si>
    <t>Prestar los servicios personales de carácter temporal para apoyar el acompañamiento del proceso de alistamiento y desarrollo del aprendizaje por proyectos en el área de formación.</t>
  </si>
  <si>
    <t>Prestar los servicios personales de carácrter temporal para apoyar al grupo del servicio al cliente en las actividades que se requieran para el ejercicio de sus funciones, con el objetivo de mejorar las respuestas en oportunidad, servicio, canales de atención que se tienen para los grupos de interés de la entidad.</t>
  </si>
  <si>
    <t>Pretar los servicios persojnales de carácter temporal para apoyar el acompañamiento del proceso de alistamiento y desarrollo del aprendizaje por proyectos en el área de formación profesional</t>
  </si>
  <si>
    <t>Zoraida Salazar</t>
  </si>
  <si>
    <t>Prestar los servicios personales de carácter temporal para apoyar al grupo de servicio al cliente en las actividades que se requieran para el ejercicio de sus funciones, con el objetivo de mejorar las respuestas en oportunidad, servicio, canales de atención que se tiene para los grupos de interés de la entidad.</t>
  </si>
  <si>
    <t>Presatación de servicios profesionales de carácter temporal, para apoyo para el desarrollo de actividades relacionadas con el direccionamiento y la coordinación del mantenimiento de las edificaciones del centro de servicios financieros, así como las actividades de capacitación y/o auditoría pra el sistema integrado de gestión de calidad del SENA que acuerden las partes.</t>
  </si>
  <si>
    <t>Tatiana Maiguel</t>
  </si>
  <si>
    <t>Prestar los servicios personales de carácter temporal para apoyar los procesos de administración de edificio.</t>
  </si>
  <si>
    <t>Prestar los servicios personales de carácter temporal para apoyar los procesos de administración de edificio para la subsede.</t>
  </si>
  <si>
    <t>Preatar los servicios personales de carácter temporal para apoyar la gestión administrativa de la entidad en la ejecución de actividades correspondientes a la administración de edificios, en el apoyo de gestión logística de alistamiento em ambiente de aprendizaje, talleres académicos y mantenimiento de edificios del centro.</t>
  </si>
  <si>
    <t>Prestar los servicios personales de carácter temporal para apoyar el acompañamiento del proceso de alistamiento y desarrollo del aprendizaje por proyectos en el área de formación profesional</t>
  </si>
  <si>
    <t>Deyadira Villamil</t>
  </si>
  <si>
    <t>Prestar los servicios personales de carácter temporal para apoyar al grupo de servicio al cliente en las actividades que se requieran para el ejercicio de sus funciones, con el objetivo de mejorar las respuestas en oportunidad, servicio, canales de atención que se tiene para los grupos de interés de la entidad</t>
  </si>
  <si>
    <t>Contratar el apoyo logístico y transporte para realizar salidas lúdicas, convivencia y ecopegagógicas para los aprendices del Centro de Servicios Financieros</t>
  </si>
  <si>
    <t>Febrero</t>
  </si>
  <si>
    <t>10 meses</t>
  </si>
  <si>
    <t>Luz dary López</t>
  </si>
  <si>
    <t>Contratra la prestación de servicios con un parque de diversiones que pfrezca dentro de los mas altos estandares  de calidad y seguridad, diferentes alternativas de recreo-deportivas lúdicas, incluido el apoyo logístico para los Aprendices del Centro</t>
  </si>
  <si>
    <t xml:space="preserve">Atender recarga tarjetas cliente frecuente de transmilenio para otorgar auxilio de transporte a los aprendices del Centro de Servicios Financieros </t>
  </si>
  <si>
    <t>Gestión de servicios de voluntariado</t>
  </si>
  <si>
    <t>Contratar el suministro de refrigerios para los Aprendices del Xcentro de Servicios Financieros</t>
  </si>
  <si>
    <t>Atender contratación compra refrigerios epoca navidad para los aprendices del Centro de Servicios Financieros</t>
  </si>
  <si>
    <t>Octubre</t>
  </si>
  <si>
    <t>Contratar la compra de uniformes para donación aprendices</t>
  </si>
  <si>
    <t>Atender contratación para realizar actividad de integración en época navideña para los aprendices del Centro de Servicios Financieros</t>
  </si>
  <si>
    <t xml:space="preserve"> Mantenimiento Preventivo y Correctivo Gimnasio</t>
  </si>
  <si>
    <t xml:space="preserve">Luz dary López </t>
  </si>
  <si>
    <t>Equipo de entrenamiento de pesas y resistencia( mancuernas bandas elasticas, discos)</t>
  </si>
  <si>
    <t>Equipo y accesorios para deportes( balones, colchonetas,raquetas,)</t>
  </si>
  <si>
    <t>Juegos Nacionales de aprendices, Intercentros e intercursos</t>
  </si>
  <si>
    <t>Compra de Uniformes</t>
  </si>
  <si>
    <t>Máquinas de resistencia para la parte inferior del cuerpo</t>
  </si>
  <si>
    <t>Mallas o redes para deportes(mallas voleibol, microfutbol y tenis de mesa)</t>
  </si>
  <si>
    <t>Guitarras</t>
  </si>
  <si>
    <t>Violines</t>
  </si>
  <si>
    <t>Baqueta</t>
  </si>
  <si>
    <t>Bajos</t>
  </si>
  <si>
    <t>Instrumentos de percusión</t>
  </si>
  <si>
    <t>Campanas (instrumento)</t>
  </si>
  <si>
    <t>Metrónomos</t>
  </si>
  <si>
    <t>Saxofones</t>
  </si>
  <si>
    <t>Palo de lluvia</t>
  </si>
  <si>
    <t>Instrumentos de teclado</t>
  </si>
  <si>
    <t>Trompetas</t>
  </si>
  <si>
    <t>Instrumentos de viento de madera</t>
  </si>
  <si>
    <t>Güiros</t>
  </si>
  <si>
    <t>Accesorio para instrumentos de percusión</t>
  </si>
  <si>
    <t>Vestidos folclóricos para hombre</t>
  </si>
  <si>
    <t>Vestidos folclóricos para mujer</t>
  </si>
  <si>
    <t>Sombrillas</t>
  </si>
  <si>
    <t>Uniformes militares</t>
  </si>
  <si>
    <t>Calzado</t>
  </si>
  <si>
    <t>Botas para hombre</t>
  </si>
  <si>
    <t>Botas para mujer</t>
  </si>
  <si>
    <t>Libros de recursos de lectura</t>
  </si>
  <si>
    <t>Faldas y blusas</t>
  </si>
  <si>
    <t>Camisas para hombre</t>
  </si>
  <si>
    <t>Abrigos y chaquetas</t>
  </si>
  <si>
    <t>Trajes para hombre</t>
  </si>
  <si>
    <t>Trajes para mujer</t>
  </si>
  <si>
    <t>Vestidos, faldas, saris y kimonos</t>
  </si>
  <si>
    <t>Overoles o monos para hombre</t>
  </si>
  <si>
    <t>Overoles o monos para mujer</t>
  </si>
  <si>
    <t>Rellenos para busto</t>
  </si>
  <si>
    <t>Accesorios de vestir</t>
  </si>
  <si>
    <t xml:space="preserve"> Cinturones o tirantes</t>
  </si>
  <si>
    <t xml:space="preserve"> Corbatas o pañoletas o bufandas</t>
  </si>
  <si>
    <t>Sombreros</t>
  </si>
  <si>
    <t>Guantes o mitones</t>
  </si>
  <si>
    <t xml:space="preserve"> Ganchos para colgar la ropa</t>
  </si>
  <si>
    <t>Hombreras o charreteras</t>
  </si>
  <si>
    <t xml:space="preserve"> Uniformes de policías</t>
  </si>
  <si>
    <t>Pijamas o camisas de dormir o batas para hombre</t>
  </si>
  <si>
    <t>Pijamas o camisas de dormir o batas para mujer</t>
  </si>
  <si>
    <t>Batas de doctor</t>
  </si>
  <si>
    <t xml:space="preserve"> Uniformes de enfermera</t>
  </si>
  <si>
    <t>Togas judiciales</t>
  </si>
  <si>
    <t xml:space="preserve"> Uniformes de oficiales de cárceles</t>
  </si>
  <si>
    <t xml:space="preserve"> Uniformes de presos</t>
  </si>
  <si>
    <t xml:space="preserve"> Camisetas</t>
  </si>
  <si>
    <t xml:space="preserve"> Chalecos</t>
  </si>
  <si>
    <t xml:space="preserve"> Botas</t>
  </si>
  <si>
    <t xml:space="preserve"> Zapatos</t>
  </si>
  <si>
    <t xml:space="preserve"> Zapatillas</t>
  </si>
  <si>
    <t>Pantuflas para hombre</t>
  </si>
  <si>
    <t xml:space="preserve"> Maletas, bolsos de mano, mochilas y estuches</t>
  </si>
  <si>
    <t xml:space="preserve"> Cosméticos</t>
  </si>
  <si>
    <t xml:space="preserve"> Kits de maquillaje</t>
  </si>
  <si>
    <t xml:space="preserve"> Kits de costura</t>
  </si>
  <si>
    <t>Bisutería</t>
  </si>
  <si>
    <t>Relojes de arena</t>
  </si>
  <si>
    <t>Máquinas lavadoras o secadoras combinadas tipo lavanderia</t>
  </si>
  <si>
    <t xml:space="preserve"> Reproductor de casetes o grabadora</t>
  </si>
  <si>
    <t>Tejidos o telas especiales</t>
  </si>
  <si>
    <t xml:space="preserve"> Revestimiento o láminas de madera</t>
  </si>
  <si>
    <t>Caladoras</t>
  </si>
  <si>
    <t>Pinturas</t>
  </si>
  <si>
    <t>Papel bond para  dibujo</t>
  </si>
  <si>
    <t>Papel de dibujo para carboncillo o pastel</t>
  </si>
  <si>
    <t>Hojas de papel para acuarela</t>
  </si>
  <si>
    <t>Cartulina de pasta de madera triturada</t>
  </si>
  <si>
    <t>Papeles para manualidades de origami</t>
  </si>
  <si>
    <t>Papel crepé para manualidades</t>
  </si>
  <si>
    <t>Papel de seda para manualidades</t>
  </si>
  <si>
    <t>Papel con impresión de patrones para</t>
  </si>
  <si>
    <t>manualidades</t>
  </si>
  <si>
    <t>Papel kraft</t>
  </si>
  <si>
    <t>Paneles de lienzo</t>
  </si>
  <si>
    <t>Lienzo imprimado</t>
  </si>
  <si>
    <t>Papel japonés para grabado</t>
  </si>
  <si>
    <t>Papel para grabado para huecograbado o litografia</t>
  </si>
  <si>
    <t>Películas de celofán</t>
  </si>
  <si>
    <t>Cartón duro o cartón de colores de dos caras</t>
  </si>
  <si>
    <t>Papel brillante</t>
  </si>
  <si>
    <t>Cartones de colores</t>
  </si>
  <si>
    <t>Pintura del aula y de bellas artes, medios,</t>
  </si>
  <si>
    <t>aplicadores y accesorios</t>
  </si>
  <si>
    <t>Pintura témpera líquida contemporánea</t>
  </si>
  <si>
    <t>Pintura acrílica estilo escolar</t>
  </si>
  <si>
    <t>Pintura permanente de baja viscosidad para vidrio o cerámica</t>
  </si>
  <si>
    <t>Pintura para cerámica o vidrio horneado</t>
  </si>
  <si>
    <t>Pinceles de caballete</t>
  </si>
  <si>
    <t>Espátulas de paleta</t>
  </si>
  <si>
    <t>Delantales para pintar</t>
  </si>
  <si>
    <t>Utensilios de dibujo, suministros y accesorios</t>
  </si>
  <si>
    <t>Pastel a base de aceite</t>
  </si>
  <si>
    <t>Carboncillo</t>
  </si>
  <si>
    <t>Lápices de grafito</t>
  </si>
  <si>
    <t>Lápices de colores para dibujar de base de cera</t>
  </si>
  <si>
    <t>Carboncillos</t>
  </si>
  <si>
    <t>Borradores de goma moldeable</t>
  </si>
  <si>
    <t>Suministros y accesorios de grabados</t>
  </si>
  <si>
    <t>Linóleo para impresión xilográfica</t>
  </si>
  <si>
    <t>Rodillos y aplanadoras de impresión</t>
  </si>
  <si>
    <t>Punzones para grabado</t>
  </si>
  <si>
    <t>Tintas para huecograbado o litografía a base</t>
  </si>
  <si>
    <t>de aceite</t>
  </si>
  <si>
    <t>Fieltro</t>
  </si>
  <si>
    <t>Difuminadores</t>
  </si>
  <si>
    <t>Pinturas de esmaltado y accesorios</t>
  </si>
  <si>
    <t>Purpurina</t>
  </si>
  <si>
    <t>Compuestos de modelado y arcilla, equipo de</t>
  </si>
  <si>
    <t>cerámica y accesorios</t>
  </si>
  <si>
    <t>Arcilla húmeda cocida en horno</t>
  </si>
  <si>
    <t>Utensilios para arcilla o modelado</t>
  </si>
  <si>
    <t>Kits para modelado de arcilla</t>
  </si>
  <si>
    <t>Pinturas o medios al óleo solubles en agua</t>
  </si>
  <si>
    <t>algodón cootton</t>
  </si>
  <si>
    <t>Acetaminofén</t>
  </si>
  <si>
    <t>Ácido acetilsalicílico</t>
  </si>
  <si>
    <t>Diclofenaco sódico</t>
  </si>
  <si>
    <t>buprofeno</t>
  </si>
  <si>
    <t>Naproxeno</t>
  </si>
  <si>
    <t>Diclofenaco</t>
  </si>
  <si>
    <t>Cromoglicato de sodio</t>
  </si>
  <si>
    <t>Difenhidramina</t>
  </si>
  <si>
    <t>Hidróxido de magnesio</t>
  </si>
  <si>
    <t>Hidróxido de aluminio</t>
  </si>
  <si>
    <t>Metoclopramida</t>
  </si>
  <si>
    <t>Omeprazol</t>
  </si>
  <si>
    <t>Betametasona</t>
  </si>
  <si>
    <t>Dexametasona</t>
  </si>
  <si>
    <t>Hidrocortisona</t>
  </si>
  <si>
    <t>Electrolitos de cloruro de sodio</t>
  </si>
  <si>
    <t>Lágrimas artificiales</t>
  </si>
  <si>
    <t>Almohadas</t>
  </si>
  <si>
    <t>Cobijas</t>
  </si>
  <si>
    <t>Sábanas</t>
  </si>
  <si>
    <t>Fundas de almohada</t>
  </si>
  <si>
    <t>Toallas de manos</t>
  </si>
  <si>
    <t>Neveras para uso doméstico</t>
  </si>
  <si>
    <t>Biombos plegables</t>
  </si>
  <si>
    <t>Camillas o accesorios redondas</t>
  </si>
  <si>
    <t>Kits de primeros auxilios para servicios medicos de emergencias</t>
  </si>
  <si>
    <t>Oxímetros de pulso</t>
  </si>
  <si>
    <t>Oftalmoscopios u otoscopios o sets de escopios</t>
  </si>
  <si>
    <t>Unidades o accesorios para unidades de signos vitales multi paramentros</t>
  </si>
  <si>
    <t>Accesorios para otoscopios u oftalmoscopios</t>
  </si>
  <si>
    <t>Sets de espéculos para oído</t>
  </si>
  <si>
    <t>Termómetros electrónicos para uso médico</t>
  </si>
  <si>
    <t>Termómetros de vidrio no de mercurio para uso medico</t>
  </si>
  <si>
    <t>Básculas médicas de peso</t>
  </si>
  <si>
    <t>Básculas de piso para pacientes</t>
  </si>
  <si>
    <t>Camillas para pacientes o accesorios para</t>
  </si>
  <si>
    <t>camillas</t>
  </si>
  <si>
    <t>Sillas de ruedas</t>
  </si>
  <si>
    <t>Accesorios para sillas de ruedas</t>
  </si>
  <si>
    <t>Carritos o accesorios para uso médico</t>
  </si>
  <si>
    <t>Tensiómetros</t>
  </si>
  <si>
    <t>Muletas o accesorios para muletas</t>
  </si>
  <si>
    <t>Collares cervicales o abrazaderas para el cuello</t>
  </si>
  <si>
    <t>Protectores de ojos</t>
  </si>
  <si>
    <t>Vendas y vendajes y productos relacionados</t>
  </si>
  <si>
    <t>Vendajes o compresas para uso general</t>
  </si>
  <si>
    <t>Parches o almohadillas para los ojos para uso medico</t>
  </si>
  <si>
    <t>Cintas adherentes médicas o quirúrgicas para uso general</t>
  </si>
  <si>
    <t>Loratadina</t>
  </si>
  <si>
    <t>Sulfato de salbutamol</t>
  </si>
  <si>
    <t>Aceite de eucalipto o eucaliptol</t>
  </si>
  <si>
    <t>Antisépticos basados en alcohol o acetona</t>
  </si>
  <si>
    <t xml:space="preserve">Mantenimiento o reparación de equipo médico </t>
  </si>
  <si>
    <t>Servicios de lavandería</t>
  </si>
  <si>
    <t>Cajas selladas con guantes para protección</t>
  </si>
  <si>
    <t>Prestación de servicios personales de carácter temporal, para brindar soporte a la gestión de proyectos y atención del cliente interno y externo del programa de Economía Financiera que atiende la Coordinación académica de Economía Financiera Y de Gestión del Centro de Servicios Financieros</t>
  </si>
  <si>
    <t>Dilia Ceballos</t>
  </si>
  <si>
    <t>Prestar los servicios personales de carácter temporal para apoyar al grupo de servicio al cliente en las actividades que se requieran para el ejercicio de sus funciones, con el objetivo de mejorar las respuestas en oportunidad, servicio, canales de atención para los grupos de interés de la entidad.</t>
  </si>
  <si>
    <t>Prestacion de servicios personales de carácter temporal,para brindar atención telefonica,personalizada y/o documental a los aprendices y empresarios que pasan solicitudesrelacionadasdirectamente con la gestión de patrocinios al área de contrato de aprendizaje  del Centro de Servicios Financieros.</t>
  </si>
  <si>
    <t xml:space="preserve">Prestacion de servicios personales de carácter temporal , para fortalecer la gestión del servicio al cliente y promover la contratación de aprendices apoyando las accionesencaminadas a dar un soporte en línea, telefonico o personalizado a los empresarios que se encuentren en capacidad de tener aprendices. Asi como las actividades de capacitación y/o audtitoria para el sistema. </t>
  </si>
  <si>
    <t>Prestacion de servicios personales de carácter temporal , para apoyar al Grupo de   servicio al cliente EN LAs actividades que se requieran  para el ejercicio de sus funciones, con el objetivo de mejorar  lasrespuestas en oportunidad, servicio, canalesdeatención que setienen paralos grupos de interes en la entidad.</t>
  </si>
  <si>
    <t>alfileres o taches</t>
  </si>
  <si>
    <t>febrero 25 2013</t>
  </si>
  <si>
    <t>minima cuantia</t>
  </si>
  <si>
    <t>Maria Briceida Diaz</t>
  </si>
  <si>
    <t>arrendamientos  de instalaciones</t>
  </si>
  <si>
    <t>Enero 1 2013</t>
  </si>
  <si>
    <t>si</t>
  </si>
  <si>
    <t>Aprobado</t>
  </si>
  <si>
    <t>blocks o cuadernos de papel</t>
  </si>
  <si>
    <t xml:space="preserve">boligrafos 900 UNIDADES </t>
  </si>
  <si>
    <t>borradores 300 UNIDADES</t>
  </si>
  <si>
    <t>cajas u organziadores de almacenamiento de archivos</t>
  </si>
  <si>
    <t>cartuchos de tinta  para plotter</t>
  </si>
  <si>
    <t>cinta aislante electrica</t>
  </si>
  <si>
    <t>cinta de enmascarar</t>
  </si>
  <si>
    <t>cinta transparente</t>
  </si>
  <si>
    <t>disco compacto cd de lectura y escritura 6000 UNIDADES</t>
  </si>
  <si>
    <t>esferos de correccion</t>
  </si>
  <si>
    <t>esferos de punta redonda</t>
  </si>
  <si>
    <t>etiqueta autoadhesivas</t>
  </si>
  <si>
    <t>folders</t>
  </si>
  <si>
    <t>grapadoras electricas</t>
  </si>
  <si>
    <t>marcadores (borrables y permanentes )</t>
  </si>
  <si>
    <t>papel de notas autoadhesivas ( paquete )</t>
  </si>
  <si>
    <t>Persianas interiores en pvc 30 unidades</t>
  </si>
  <si>
    <t>maria Briceida Diaz</t>
  </si>
  <si>
    <t>pegamentos (colbón)</t>
  </si>
  <si>
    <t>removedor de grapas (saca ganchos)</t>
  </si>
  <si>
    <t>resaltadores</t>
  </si>
  <si>
    <t>sobres estándar</t>
  </si>
  <si>
    <t>tajalapices manual</t>
  </si>
  <si>
    <t>tijeras</t>
  </si>
  <si>
    <t>toner para impresoras o fax</t>
  </si>
  <si>
    <t>unidades de perforacion de orificios (2 huecos y 3 huecos )</t>
  </si>
  <si>
    <t>memorias usb</t>
  </si>
  <si>
    <t>papeles cartulina</t>
  </si>
  <si>
    <t>prropios</t>
  </si>
  <si>
    <t>Carpetas de archivo, carpetas y separadores</t>
  </si>
  <si>
    <t>mínima cuantía</t>
  </si>
  <si>
    <t>repuestos de tinta ( sellos )</t>
  </si>
  <si>
    <t>Ganchos ( doble clip y legajadores )</t>
  </si>
  <si>
    <t>Prestación de servicios profesionales de carácter temporal, para gestionar el archivo de las acciones constitucionales de los procesos propios del área de gestión humana de los procesos relativos al cobro de imposición de sanciones y multas por parte de la coordinación del grupo de relaciones corporativas la recepción, así como las actividades de capacitación y/o auditoria para el sistema integrado de gestión de calidad del Sena que acuerden las partes.</t>
  </si>
  <si>
    <t xml:space="preserve">Prestar servicios personales de carácter temporal para apoyar al grupo de servicio al cliente en las actividas que se requieran para el ejercicio de sus funciones, con el objeto de mejorar las respuestas en oportunidad, servicio, canales de atencion que tienen para los grupos de interes de la entidad </t>
  </si>
  <si>
    <t>Olga Lucía Aldana</t>
  </si>
  <si>
    <t xml:space="preserve">Prestar servicios personales de carácter temporal para apoyar el acompañamiento del procesode alistamiento y desarrollo del aprendizapor proyectos en el area de formacion profecional </t>
  </si>
  <si>
    <t>Prestacion de servicios profesionales de carácter temporal para diseño de plataformas virtuales y/o herramientas web para el centro de servicios financieros. Para dar respuesta a las solicitudes del sector en cuanto a elaboracion de cursos de formacion solicitados por las empresas, asi como las actividades de capacitacion y/o auditoria para el sistema integrado de gestion de calidad del sena que acuerden las partes</t>
  </si>
  <si>
    <t>Prestacion de servicios personales de carácter temporal para diseño de plataformas virtuales y/o herramientas web para el centro de servicios financieros. Para dar respuesta a las solicitudes del sector en cuanto a elaboracion de cursos de formacion solicitados por las empresas, asi como las actividades de capacitacion y/o auditoria para el sistema integrado de gestion de calidad del sena que acuerden las partes</t>
  </si>
  <si>
    <t>Prestar servicios profesionales de carácter temporal, para crear cursos virtuales a partir de la conformacion de equipos de desarrollo curricular interdisciplinario por programa o conjunto de programas por redes tecnologicas, asi como las actividades de capacitacion y/o auditoria para el sistema integrado de gestion de calidad del SENA  que acuerden las partes</t>
  </si>
  <si>
    <t>Prestar los servicios profesionales de carácter temporal para apoyar, elaborar, estructurar y revisarcontenidos del curso, ambientes virtuales de aprendizaje EVA, objetos virtuales de aprendizaje OVA y cursos de formacion solicitados por las empresas</t>
  </si>
  <si>
    <t xml:space="preserve">Prestaciones los servicios personales de carácter temporal, para brindar soporte a las actividades de informacion y orientacion informatica en los ambientes de formacion y aprendizaje en la unidad de tecnologia e informatica y las demas actividades relacionadas con el area asi como las actividades de capacitacion o auditoria para el sistema integrado de gestion de calidad del SENA que acuerden las partes </t>
  </si>
  <si>
    <t>Prestacion de servicios personales de carácter temporal para administracion, orientacion y entrega en calidad de prestamo de los equipos a instructores y aprendices de las jornadas academicas del centro</t>
  </si>
  <si>
    <t>Prestación de servicios profesionales de carácter temporal, para apoyar la ejecución de las actividades correspondientes al proyecto de  Educación Financiera, así como las actividades de capacitación y/o auditoría para el Sistema de Gestión de Calidad del SENA que acuerden las partes.</t>
  </si>
  <si>
    <t>Prestar los servicios personales de carácter temporal para impartir formacion en los programas de tecnologos en Banca y/o Seguros y/o Fiducia y/o Fondos de Pensiones y Cesantias. y/o Tecnicos en Asesoria Comercial y/o  Tecnicos en Riesgo Crediticio.y/o en las areas transversales que apoyan los programas.y/o Diseño Curricular y/o Desarrollo  Curricular</t>
  </si>
  <si>
    <t>Zoraida salazar</t>
  </si>
  <si>
    <t>Prestar los servicios profesionales de caracter temporal para impartir formacion en el programa Análisis y Desarrollo de Sistemas de Información</t>
  </si>
  <si>
    <t>Recursos Propios</t>
  </si>
  <si>
    <t>Recursos Nación 100K</t>
  </si>
  <si>
    <t>Prestar los servicios profesionales de caracter temporal para impartir formación asociada a la competencia de Promover la Interacción idónea consigo mismo, con los demás y con la naturaleza en los contextos laboral y social- COMPONENTE HUMANISTICO- en el Tecnólogo en Análisis y Desarrollo de Sistemas de Información</t>
  </si>
  <si>
    <t>Promover la Interacción idónea consigo mismo, con los demás y con la naturaleza en los contextos laboral y social- COMUNICACION en en el Tecnólogo en Análisis y Desarrollo de Sistemas de Información</t>
  </si>
  <si>
    <t>Prestar los servicios profesionales de caracter temporal para impartir formación asociada a la competencia de Promover la Interacción idónea consigo mismo, con los demás y con la naturaleza en los contextos laboral y social-CULTURA FISICA- en el Tecnólogo en Análisis y Desarrollo de Sistemas de Información</t>
  </si>
  <si>
    <t>Promover la Interacción idónea consigo mismo, con los demás y con la naturaleza en los contextos laboral y social- EMPRENDIMIENTO Y EMPRESARISMO en el Tecnólogo en Análisis y Desarrollo de Sistemas de Información</t>
  </si>
  <si>
    <t>Prestar los servicios profesionales de caracter temporal para impartir formacion relacionada con las competencias de comprender y producir textos en inglés  en el Tecnólogo en Análisis y Desarrollo de Sistemas de Información</t>
  </si>
  <si>
    <t>Prestar los servicios profesionales de caracter temporal para impartir formacion en inglés</t>
  </si>
  <si>
    <t>Prestar los servicios profesionales de caracter temporal para impartir formacion en Formación complementaria para población vulnerable</t>
  </si>
  <si>
    <t>Recursos Propios (poblacion vulnerable)</t>
  </si>
  <si>
    <t>Prestar los servicios profesionales de caracter temporal para impartir formacion en Formación complementaria</t>
  </si>
  <si>
    <t>Prestar los servicios profesionales de caracter temporal para impartir formacion en Formación en Paquete Contable</t>
  </si>
  <si>
    <t>Convocatoria</t>
  </si>
  <si>
    <t>Prestar los servicios profesionales de caracter temporal para impartir formacion en Formación complementaria TIC</t>
  </si>
  <si>
    <t>Prestar los servicios profesionales de caracter temporal para impartir formacion en Formación complementaria TIC para población Discapacitada Visual</t>
  </si>
  <si>
    <t>Prestar los servicios profesionales de caracter temporal para impartir formación complementaria en Educación Financiera.</t>
  </si>
  <si>
    <t>Prestar los servicios profesionales de caracter temporal para impartir formación asociada a la competencia de Promover la Interacción idónea consigo mismo, con los demás y con la naturaleza en los contextos laboral y social-CULTURA FISICA</t>
  </si>
  <si>
    <t xml:space="preserve">Prestar los servicios profesionales de caracter temporal para impartir -FORMACION EN  MATEMATICAS </t>
  </si>
  <si>
    <t xml:space="preserve">Prestar los servicios profesionales de caracter temporal para Impartir-FORMACION EN ESPÁÑOL </t>
  </si>
  <si>
    <t>Balastros, bombillos ahorradores, bombillos halógenos, bombillos para lámpara</t>
  </si>
  <si>
    <t>cables no. 10 7 hilos, rojo, azul, blanco, verde y número 8, numero 12 7 hilos rojo, blanco y verde.</t>
  </si>
  <si>
    <t>20  sillas ejecutivas  para adecuación de oficina de contrato de aprendizaje - emprendimiento</t>
  </si>
  <si>
    <t xml:space="preserve">Contratacion directa </t>
  </si>
  <si>
    <t>48 sillas  interlocutoras para adecuación de oficina de contrato de aprendizaje - emprendimiento</t>
  </si>
  <si>
    <t>20 escritorios con archivador  para adecuación de oficina de contrato de aprendizaje - emprendimiento</t>
  </si>
  <si>
    <t>2  Mesas de juntas para adecuación de oficina de contrato de aprendizaje - emprendimiento</t>
  </si>
  <si>
    <t>2 Archivador vertical  con puertas para adecuación de oficina de contrato de aprendizaje - emprendimiento</t>
  </si>
  <si>
    <t>Paredes y puerta de vidrio adeuación salon de Bolsa de Valores -SENA</t>
  </si>
  <si>
    <t>chazos de anclaje, tubos mt, uniones mt curva my, plugs de 1/4, terminal macho,platina de 1/2, brocas de 1/8, bocas de 5/32, perfil en C en acero galvanizado, llaves tipo pesqado bionce cuerpo de jardín, tubería de 1/2 pvc, tuberia 1 1/2 tipo L, semicods de 1 1/2 en L, tes de 1  1/2 tipo L, tubo de 3/4 tipo L, t de 3/4 x 1/2 tipo L, adaptadores machos de 1/2 tipo L, tapón de 3/4 tipo L, copa reducción de 1 1/2 a 1" tipo L, adaptadores machos de 1" tipo L, tapón de 1" tipo L, tubería de 1" tipo L, adaptadores machos de 1/2" tipo L, tapón de 1/2 tipo L, tubo de 1/2 tipo L, todos los anteriores en cobre, tubería de 2" en pvc, buje adaptador par apared de 1 1/2 codos de 2" pvc</t>
  </si>
  <si>
    <t>soldadura de estaño 95:5, fundente para soldadura en cobre</t>
  </si>
  <si>
    <t>baldosin cerámico de 25 *35 egeo, y de 20*20 em mt 2</t>
  </si>
  <si>
    <t>Resistencia para grecas de 1000 w 110 con racor, electrocontroles para grecas de 9 Amp. /220 V ref. 1-315 18/120 V elecetrocontrol</t>
  </si>
  <si>
    <t>malla en acero inoxidable # 3 calibre alambre 1,37 mm abertura en milimetros 7,097 peso m2/kg 2,84</t>
  </si>
  <si>
    <t>lampara para videobeam epson power lite 78</t>
  </si>
  <si>
    <t xml:space="preserve">Cemento gris por 50 kg </t>
  </si>
  <si>
    <t>Pegante para material cerámico, pegante instantáneo 3gr loctite</t>
  </si>
  <si>
    <t>lavaplatos en acero inoxidable 430 calibre 22 de 50x35 estampadas, sanitarios bajo consumo de producción nacional.</t>
  </si>
  <si>
    <t>lonas de gravilla de 1/2"</t>
  </si>
  <si>
    <t>lonas de arena de río</t>
  </si>
  <si>
    <t>Cinta peligro x 500 m x 0,10 m</t>
  </si>
  <si>
    <t>2 escaner para documentos bandeja de 30 hojas de capacidad.</t>
  </si>
  <si>
    <t>Prestarción de servicios personales de carácter temporal para apoyar las actividades de recepción, ingreso, depuración y desopacho de mercacnías y equipos recibidos almacenados y despachados en las bodegas del SENA y apoyar el proceso de almacen e inventarios.</t>
  </si>
  <si>
    <t>Prestación de servicios personales de caráctyr temporal para apoyar las actividades relacionadas al control de bienes devolutivos de la entidad y de los que se encuentran en comodato y arrendamiento.</t>
  </si>
  <si>
    <t xml:space="preserve">Prestación de servicios personales de carácter temporal para un bachiller para digitar la infromacion de presupuesto emitida por el sistema integrado de información financiero SIIF nacion II administrado por el ministerio de hacienda y credito público de </t>
  </si>
  <si>
    <t>Tatiana maiguel</t>
  </si>
  <si>
    <r>
      <rPr>
        <i/>
        <sz val="11"/>
        <color indexed="8"/>
        <rFont val="Calibri"/>
        <family val="2"/>
      </rPr>
      <t>CONTRATAR</t>
    </r>
    <r>
      <rPr>
        <sz val="11"/>
        <color theme="1"/>
        <rFont val="Calibri"/>
        <family val="2"/>
        <scheme val="minor"/>
      </rPr>
      <t xml:space="preserve"> EL MANTENIMIENTO CORRECTIVO Y PREVENTIVO DE DOS MICROFILMADORAS Y UN LECTOR PERTENECIENTE A LA UNIDAD DE ARCHIVO  Y CORRESPONDENCIA DEL CENTRO DE SERVICIOS FINANCIEROS</t>
    </r>
  </si>
  <si>
    <t>6  MESES</t>
  </si>
  <si>
    <t>María Nelly Moreno</t>
  </si>
  <si>
    <t>PRESTACION DE SERVICIOS PERSONALES DE CARACTER  TEMPORAL,  PARA APOYAR LOS PROCESO QUE SE DEBEN GESTIONAR PARA EL TRAMITE DE LAS COMUNICACIONES OFICIALES PRODUCIDAS EN SOPORTE PAPEL , POR LAS DEPENDENCIAS  DE LA REGIONAL DC Y CSF, ASI COMO  LAS ACTIVIDADES DE CAPACITACION Y/O AUDITORIA  PARA EL SISTEMA INTEGRADO DE GESTION  DE CALIDAD DEL SENA  QUE ACUERDEN LAS PARTES.</t>
  </si>
  <si>
    <t xml:space="preserve">PRESTACION DE SERVICIOS PERSONALES DE CARÁCTER TEMPORAL, PARA APOYAR LOS PROCESOS QUE SE DEBEN GESTIONAR PARA EL TRAMITE DE COMUNICACIONES OFICIALES Y DE LAS SERIES DOCUMENTALES DE RESOLUCIONES E HISTORIAS LABORALES PARA CUMPLIR CON LO ESTABLECIDO EN LA LEY 594 DE 2000 Y SU REGLAMENTACION CONSIGNADA EN ACUERDOS E INSTRUCTIVOS EXPEDIDOS POR EL ARCHIVO GENERAL DE LA NACION, ADEMAS PARA CUMPLIR CON LAS POLITICAS Y PROCEDIMIENTOS ARCHIVISTICOS QUE HA IMPLEMENTADO EL SENA A NIVEL NACIONAL EN MATERIA DE ADMINISTRACION DOCUMENTAL.  </t>
  </si>
  <si>
    <t>CONTRATAR  LOS  SERVICIOS PERSONALES DE  UN TECNICO PARA REALIZAR EL PROCESO DE MICROFILMACION DE  LA DOCUMENTACION DEL CENTRO DE SERVICIOS FINANCIEROS SEGÚN LA NORMATIVIDAD VIGENTE.</t>
  </si>
  <si>
    <r>
      <t xml:space="preserve">Prestar los servicios profesionales de carácter temporal para orientar formación y hacer seguimiento en el programa de Técnico en Contabilización de Operaciones Comerciales o Financieras en los diferentes </t>
    </r>
    <r>
      <rPr>
        <b/>
        <sz val="9"/>
        <color indexed="8"/>
        <rFont val="Calibri"/>
        <family val="2"/>
      </rPr>
      <t>colegios articulados</t>
    </r>
    <r>
      <rPr>
        <sz val="9"/>
        <color indexed="8"/>
        <rFont val="Calibri"/>
        <family val="2"/>
      </rPr>
      <t xml:space="preserve"> con el Centro de Servicios Financieros.</t>
    </r>
  </si>
  <si>
    <t>DEYADIRA VILLAMIL</t>
  </si>
  <si>
    <r>
      <t xml:space="preserve">Prestar los servicios profesionales de carácter temporal para orientar formación y hacer seguimiento en el programa de Técnico en Asistencia Administrativa en los diferentes </t>
    </r>
    <r>
      <rPr>
        <b/>
        <sz val="9"/>
        <color indexed="8"/>
        <rFont val="Calibri"/>
        <family val="2"/>
      </rPr>
      <t>colegios articulados</t>
    </r>
    <r>
      <rPr>
        <sz val="9"/>
        <color indexed="8"/>
        <rFont val="Calibri"/>
        <family val="2"/>
      </rPr>
      <t xml:space="preserve"> con el Centro de Servicios Financieros.</t>
    </r>
  </si>
  <si>
    <r>
      <t xml:space="preserve">Prestar los servicios profesionales de carácter temporal para orientar formación y hacer seguimiento en el programa de Técnico en Asistencia Administrativa  y en el programa Tecnico en Asesoria Comercial de entidades bancarias y financieras en los diferentes </t>
    </r>
    <r>
      <rPr>
        <b/>
        <sz val="9"/>
        <color indexed="8"/>
        <rFont val="Calibri"/>
        <family val="2"/>
      </rPr>
      <t>colegios articulados</t>
    </r>
    <r>
      <rPr>
        <sz val="9"/>
        <color indexed="8"/>
        <rFont val="Calibri"/>
        <family val="2"/>
      </rPr>
      <t xml:space="preserve"> con el Centro de Servicios Financieros.</t>
    </r>
  </si>
  <si>
    <r>
      <t xml:space="preserve">Prestar los servicios profesionales de carácter temporal para orientar formación y hacer seguimiento en los   diferentes programas de los </t>
    </r>
    <r>
      <rPr>
        <b/>
        <sz val="9"/>
        <color indexed="10"/>
        <rFont val="Calibri"/>
        <family val="2"/>
      </rPr>
      <t>colegios articulados</t>
    </r>
    <r>
      <rPr>
        <sz val="9"/>
        <color indexed="10"/>
        <rFont val="Calibri"/>
        <family val="2"/>
      </rPr>
      <t xml:space="preserve"> con el centro de servicios financieros en la competencia promover la interacción idonea con sigo mismo, con los demás, con la naturaleza en los contextos laboral y social - componente humanistico.</t>
    </r>
  </si>
  <si>
    <r>
      <t xml:space="preserve">Prestar los servicios profesionales de carácter temporal para orientar formación y hacer seguimiento en los   diferentes programas de los </t>
    </r>
    <r>
      <rPr>
        <b/>
        <sz val="9"/>
        <color indexed="8"/>
        <rFont val="Calibri"/>
        <family val="2"/>
      </rPr>
      <t>colegios articulados</t>
    </r>
    <r>
      <rPr>
        <sz val="9"/>
        <color indexed="8"/>
        <rFont val="Calibri"/>
        <family val="2"/>
      </rPr>
      <t xml:space="preserve"> con el centro de servicios financieros en la competencia promover la interacción idonea con sigo mismo, con los demás, con la naturaleza en los contextos laboral y social - componente humanistico.</t>
    </r>
  </si>
  <si>
    <r>
      <t xml:space="preserve">Prestar los servicios profesionales de carácter temporal para orientar formación y hacer seguimiento en los   diferentes programas de los </t>
    </r>
    <r>
      <rPr>
        <b/>
        <sz val="9"/>
        <color indexed="8"/>
        <rFont val="Calibri"/>
        <family val="2"/>
      </rPr>
      <t>colegios articulados</t>
    </r>
    <r>
      <rPr>
        <sz val="9"/>
        <color indexed="8"/>
        <rFont val="Calibri"/>
        <family val="2"/>
      </rPr>
      <t xml:space="preserve"> con el centro de servicios financieros en la competencia promover la interacción idonea con sigo mismo, con los demás, con la naturaleza en los contextos laboral y social -  cultura física.</t>
    </r>
  </si>
  <si>
    <r>
      <t xml:space="preserve">Prestar los servicios profesionales de carácter temporal para orientar formación y hacer seguimiento en los   diferentes programas de los </t>
    </r>
    <r>
      <rPr>
        <b/>
        <sz val="9"/>
        <color indexed="8"/>
        <rFont val="Calibri"/>
        <family val="2"/>
      </rPr>
      <t>colegios articulados</t>
    </r>
    <r>
      <rPr>
        <sz val="9"/>
        <color indexed="8"/>
        <rFont val="Calibri"/>
        <family val="2"/>
      </rPr>
      <t xml:space="preserve"> con el centro de servicios financieros en la competencia seguimiento a la etapa práctica</t>
    </r>
  </si>
  <si>
    <r>
      <t xml:space="preserve">Prestar los servicios profesionales de carácter temporal para orientar formación y hacer seguimiento en los   diferentes programas de los </t>
    </r>
    <r>
      <rPr>
        <b/>
        <sz val="9"/>
        <color indexed="8"/>
        <rFont val="Calibri"/>
        <family val="2"/>
      </rPr>
      <t>colegios articulados</t>
    </r>
    <r>
      <rPr>
        <sz val="9"/>
        <color indexed="8"/>
        <rFont val="Calibri"/>
        <family val="2"/>
      </rPr>
      <t xml:space="preserve"> con el centro de servicios financieros en la competencia de Ingles</t>
    </r>
  </si>
  <si>
    <r>
      <t xml:space="preserve">Prestar los servicios profesionales de carácter temporal para orientar formación y hacer seguimiento en los   diferentes programas de los </t>
    </r>
    <r>
      <rPr>
        <b/>
        <sz val="9"/>
        <color indexed="8"/>
        <rFont val="Calibri"/>
        <family val="2"/>
      </rPr>
      <t>colegios articulados</t>
    </r>
    <r>
      <rPr>
        <sz val="9"/>
        <color indexed="8"/>
        <rFont val="Calibri"/>
        <family val="2"/>
      </rPr>
      <t xml:space="preserve"> con el centro de servicios financieros en la competencia promover la interacción idonea con sigo mismo, con los demás, con la naturaleza en los contextos laboral y social -  Tics.</t>
    </r>
  </si>
  <si>
    <r>
      <t xml:space="preserve">Prestar los servicios profesionales de carácter temporal para orientar formación y hacer seguimiento en los   diferentes programas de los </t>
    </r>
    <r>
      <rPr>
        <b/>
        <sz val="9"/>
        <color indexed="8"/>
        <rFont val="Calibri"/>
        <family val="2"/>
      </rPr>
      <t>colegios articulados</t>
    </r>
    <r>
      <rPr>
        <sz val="9"/>
        <color indexed="8"/>
        <rFont val="Calibri"/>
        <family val="2"/>
      </rPr>
      <t xml:space="preserve"> con el centro de servicios financieros en la competencia promover la interacción idonea con sigo mismo, con los demás, con la naturaleza en los contextos laboral y social - Tics.</t>
    </r>
  </si>
  <si>
    <r>
      <t xml:space="preserve">Prestar los servicios profesionales de carácter temporal para  hacer seguimiento  y subir toda la información a SOFIA PLUS en los   diferentes programas de los </t>
    </r>
    <r>
      <rPr>
        <b/>
        <sz val="9"/>
        <color indexed="8"/>
        <rFont val="Calibri"/>
        <family val="2"/>
      </rPr>
      <t>colegios articulados</t>
    </r>
    <r>
      <rPr>
        <sz val="9"/>
        <color indexed="8"/>
        <rFont val="Calibri"/>
        <family val="2"/>
      </rPr>
      <t xml:space="preserve">   con el centro de servicios financieros </t>
    </r>
  </si>
  <si>
    <r>
      <t xml:space="preserve">Prestar los servicios profesionales de carácter temporal para orientar  formación, relacionada a fortalecer  los   diferentes programas de los </t>
    </r>
    <r>
      <rPr>
        <b/>
        <sz val="9"/>
        <color indexed="8"/>
        <rFont val="Calibri"/>
        <family val="2"/>
      </rPr>
      <t>colegios articulados</t>
    </r>
    <r>
      <rPr>
        <sz val="9"/>
        <color indexed="8"/>
        <rFont val="Calibri"/>
        <family val="2"/>
      </rPr>
      <t xml:space="preserve"> con el centro de servicios financieros </t>
    </r>
  </si>
  <si>
    <r>
      <t xml:space="preserve">Prestar los servicios profesionales de carácter temporal para orientar  formación, relacionada a fortalecer  los   diferentes programas de los </t>
    </r>
    <r>
      <rPr>
        <b/>
        <sz val="9"/>
        <color indexed="10"/>
        <rFont val="Calibri"/>
        <family val="2"/>
      </rPr>
      <t>colegios articulados</t>
    </r>
    <r>
      <rPr>
        <sz val="9"/>
        <color indexed="10"/>
        <rFont val="Calibri"/>
        <family val="2"/>
      </rPr>
      <t xml:space="preserve"> con el centro de servicios financieros </t>
    </r>
  </si>
  <si>
    <t>Prestar los servicios profesionales de carácter temporal para orientar formación en el programa Tecnólogo en Contabilidad y  Finanzas  en los diferentes colegios.</t>
  </si>
  <si>
    <t>Prestar los servicios profesionales de carácter temporal para orientar formación en el programa Tecnólogo en Contabilidad y  Finanzas  en la competencia promover la interacción idonea con sigo mismo, con los demás, con la naturaleza en los contextos laboral y social - componente humanistico.  en los diferentes colegios.</t>
  </si>
  <si>
    <t>Prestar los servicios profesionales de carácter temporal para orientar formación en el programa Tecnólogo en Contabilidad y  Finanzas  en la competencia promover la interacción idonea con sigo mismo, con los demás, con la naturaleza en los contextos laboral y social - empendimiento.  en los diferentes colegios.</t>
  </si>
  <si>
    <t>Prestar los servicios profesionales de carácter temporal para orientar formación en el programa Tecnólogo en Contabilidad y  Finanzas  en la competencia promover la interacción idonea con sigo mismo, con los demás, con la naturaleza en los contextos laboral y social - cultura física.  en los diferentes colegios.</t>
  </si>
  <si>
    <t>Prestar los servicios profesionales de carácter temporal para orientar formación en el programa Tecnólogo en Contabilidad y  Finanzas  en la competencia promover la interacción idonea con sigo mismo, con los demás, con la naturaleza en los contextos laboral y social - Tics.  en los diferentes colegios.</t>
  </si>
  <si>
    <t>Prestar los servicios profesionales de carácter temporal para orientar formación en el programa Tecnólogo en Contabilidad y  Finanzas  en la competencia de Ingles en los diferentes colegios.</t>
  </si>
  <si>
    <t>Prestar los servicios profesionales de carácter temporal para realizar seguimiento a la etapa práctica   en el programa Tecnólogo en Contabilidad y  Finanzas   en los diferentes colegios.</t>
  </si>
  <si>
    <t>Acustica de ambientes y sonidos</t>
  </si>
  <si>
    <t>Olga Torres</t>
  </si>
  <si>
    <t>Adecuación para modernización de ambientes de formación de 8  pisos divisiones en vidrio</t>
  </si>
  <si>
    <t>licitacion publica</t>
  </si>
  <si>
    <t>Mantenimiento de acabados  : puertas de baños  pisos 19, 18 ,17, 16, 14,12,10,6 puertas de vidrio templado</t>
  </si>
  <si>
    <t>selección abreviada</t>
  </si>
  <si>
    <t>instalacion del sistema de seguridad del ducto electrico- electrobarras ( sistema para mantenimiento  red electrica del edificio)</t>
  </si>
  <si>
    <t>6 mese</t>
  </si>
  <si>
    <t>sistema de seguridad  y anclas para mantenimiento externo del edificio</t>
  </si>
  <si>
    <t>compra de tableros</t>
  </si>
  <si>
    <t>implementación de cubiertas para acrilicos piso 4</t>
  </si>
  <si>
    <t>cambio de red hidraulica ( contratar estudio y diseño de la red)</t>
  </si>
  <si>
    <t>Mantenimiento y adecuación sistema de ventilación mecánica para el auditorio</t>
  </si>
  <si>
    <t>Adecuación terraza  piso 7 y acceso por escalera externa</t>
  </si>
  <si>
    <t>Adecuacion oficinas de Contrato de aprendizaje</t>
  </si>
  <si>
    <t>Mantenimiento periódico  de los ascensores carga</t>
  </si>
  <si>
    <t>Mantenimiento periódico de tanques de almacenamiento    de agua potable y servidas</t>
  </si>
  <si>
    <t>Mantenimiento de UPS</t>
  </si>
  <si>
    <t>Recarga de extintores</t>
  </si>
  <si>
    <t>mantenimiento periódico de plantas eléctricas</t>
  </si>
  <si>
    <t>mantenimiento de bombas (eyectoras, suministro, red de incendio)</t>
  </si>
  <si>
    <t>Mantenimiento periódico de ascensores - funcionarios y aprendices</t>
  </si>
  <si>
    <t>Adecuación  por seguridad - circuito cerrado . Camaras de vigilancia</t>
  </si>
  <si>
    <t>Mantenimiento de acabados y enlucimiento de la fachada del  edificio ( lavado , resanes)</t>
  </si>
  <si>
    <t>mantenimiento de camaras de vigilancia</t>
  </si>
  <si>
    <t>Materiales para mantenimiento de edificio</t>
  </si>
  <si>
    <t>11.5 meses</t>
  </si>
  <si>
    <t>compra de herramienta y equipos para mantenimiento</t>
  </si>
  <si>
    <t>cambio de lamparas del edificio. ( ahorro de energia)</t>
  </si>
  <si>
    <t>cambio de banco de baterias para la UPS</t>
  </si>
  <si>
    <t>Adecuacion alumbrado de emergencia</t>
  </si>
  <si>
    <t>Mantenimiento gabinetes contra incendio</t>
  </si>
  <si>
    <t>Implementación de sitema de alarma sonora y visible de emergencia</t>
  </si>
  <si>
    <t>Circuito cerrado de television</t>
  </si>
  <si>
    <t>Laboratorio de ingles</t>
  </si>
  <si>
    <t>Orientar procesos de formación profesional integral en el área de Economía Financiera y de Gestión del Centro de Servicios Financieros.</t>
  </si>
  <si>
    <t>Bascula DE PISO electrónica para pesaje de basura hasta 350 KGS.</t>
  </si>
  <si>
    <t xml:space="preserve">Prestar los servicios personales de carácter temporal para impartir formación asociada a la competencia de promover interacción idónea consigo mismo,  con los demás y con la naturaleza en los contextos laboral y social - Desarrollar una cultura emprendedora y financiera según la política vigente- en los programas de tecnologos en contabilidad y finanzas y/o gestión financiera y de tesoreria </t>
  </si>
  <si>
    <t xml:space="preserve">Prestar los servicios personales de carácter temporal para impartir formación asociada a la competencia de promover interacción idónea consigo mismo,  con los demás y con la naturaleza en los contextos laboral y social - Interactuar éticamente en el mundo de la vida y/o resolución de conflictos- en los programas de tecnologos en contabilidad y finanzas y/o gestión financiera y de tesoreria </t>
  </si>
  <si>
    <t xml:space="preserve">Prestar los servicios personales de carácter temporal para impartir formación asociada a la competencia de promover interacción idónea consigo mismo,  con los demás y con la naturaleza en los contextos laboral y social - Promover seguridad y salud en el trabajo de acuerdo con la normativida vigente - en los programas de tecnologos en contabilidad y finanzas y/o gestión financiera y de tesoreria </t>
  </si>
  <si>
    <t xml:space="preserve">Prestar los servicios personales de carácter temporal para impartir formación asociada a la competencia de promover interacción idónea consigo mismo,  con los demás y con la naturaleza en los contextos laboral y social - Desarrollar procesos comunicativos asertivos y eficaces - en los programas de tecnologos en contabilidad y finanzas y/o gestión financiera y de tesoreria </t>
  </si>
  <si>
    <t xml:space="preserve">Prestar los servicios personales de carácter temporal para impartir formación asociada a la competencia de promover interacción idónea consigo mismo,  con los demás y con la naturaleza en los contextos laboral y social - Promover una cultura ambiental a partir de la prevención y el control de los impactos ambientales negativos - en los programas de tecnologos en contabilidad y finanzas y/o gestión financiera y de tesoreria </t>
  </si>
  <si>
    <t xml:space="preserve">Prestar los servicios personales de carácter temporal para impartir formación asociada a la competencia de promover interacción idónea consigo mismo,  con los demás y con la naturaleza en los contextos laboral y social - Generar hábitos saludables mediante la cultura fisica - en los programas de tecnologos en contabilidad y finanzas y/o gestión financiera y de tesoreria </t>
  </si>
  <si>
    <t xml:space="preserve">Prestar los servicios personales de carácter temporal para impartir formación asociada a las competencias en los programas de tecnologos en contabilidad y finanzas y/o gestión financiera y de tesoreria </t>
  </si>
  <si>
    <t>Prestación de servicios personales de carácter temporal para apoyo y seguimiento a las actividades administrativas y de gestión de las diferentes áreas del Grupo de Apoyo Administrativo Mixto</t>
  </si>
  <si>
    <t>Prestación de servicios personales de carácter temporal para profesional que preste los servicios en forma temporal para presupuesto en consolidar analizar y validar la información emitida por el sistema integrado de información financiera SIIF Nación II administrado por el Ministerio de Hacienda y Crédito Público de los 15 Centro de la Regional</t>
  </si>
  <si>
    <t>Prestación de servicios personales de carácter temporal para un bachiller para digitar la infromacion de presupuesto emitida por el sistema integrado de información financiero SIIF nacion II administrado por el ministerio de hacienda y credito público de los 15 centros de formación y despacho de la regional distrito capital</t>
  </si>
  <si>
    <t>Prestación de servicios personales de carácter temporal para elaborar la conciliación y depuración permanente de las conciliaciones bancarias del despacho regional distrito capital y centro de servicios financieros y dar apoyo contable</t>
  </si>
  <si>
    <t>Prestar los servicios de carácter temporal como profesional para presupuesto en consolidar analizar y validar la informaciòn emitida por el sistema integrado de información financiera SIIF nacion II administrador del ministerio de hacienda y credito publico y de los 15 centros de formación y del despacho de la regional distrito capital</t>
  </si>
  <si>
    <t>Prestar los servicios personales de carácter temporal  de un apoyo con tres años de educacion superior aprobados para presupuesto y tesoreria para digitar y analizar la información emitida por el sistema integrado de información financiera SIIF nacion II para los 15 centros de formación y el despacho de la regional distrito capital</t>
  </si>
  <si>
    <t>Prestar los servicios de carácter temporal como tecnólogo para contabilidad para digitar y analizar la informaciòn emitida por el sistema integrado de información financiera SIIF nacion II administrador del ministerio de hacienda y credito publico y de los 15 centros de formación y del despacho de la regional distrito capital</t>
  </si>
  <si>
    <t>Prestación de servicios personales de carácter temporal para técnico para presupuesto en dijitar y analizar la información emitida por el sistema integrado de información financiera SIIF Nación II administrado por el Ministerio de Hacienda y Crédito Público de los 15 Centro de la Regional</t>
  </si>
  <si>
    <t>Prestación de servicios personales de carácter temporal como profesional para presupuesto consolidar analizar y validar la información emitida por el sistema integrado de información financiera SIIF Nación II administrado por el Ministerio de Hacienda y Crédito Público de los 15 Centro de la Regional</t>
  </si>
  <si>
    <t>Prestación de servicios personales de carácter temporal para brindar atención a las solicitudes y requerimientos de los funcionarios como el personal externo y de archivo de los diferentes contratos y trámites que demanden en el desarrollo normal de actividades</t>
  </si>
  <si>
    <t>Prestación de servicios personales de carácter temporal para apoyar los procesos de contabilización y causación de planillas de pago recepción revisión liquidación de retenciones y generación</t>
  </si>
  <si>
    <t>Prestar los servicios de carácter temporal como profesional para presupuesto en consolidar analizar y validar la informaciòn emitida por el sistema integrado de información financiera SIIF nacion II administrador del ministerio de hacienda y credito publico de los 15 Centros de Formación</t>
  </si>
  <si>
    <t>Prestación de servicios personales de carácter temporal para brindar apoyo como asistente del proceso de gestión administrativa en compras y contratación</t>
  </si>
  <si>
    <t>Prestar los servicios personales de carácter temporal para apoyar la gestión del proceso de contratación de bienes y servicios del Sena Centro Servicios Financieros</t>
  </si>
  <si>
    <t>Prestar los servicios de carácter temporal como profesional para presupuesto en consolidar analizar y validar la informaciòn emitida por el sistema integrado de información financiera SIIF nacion II administrador del ministerio de hacienda y credito publico y de los 15 Centros de Formación y del Despacho Regional</t>
  </si>
  <si>
    <t>Prestar los servicios personales de carácter temporal para apoyar el proceso de gestión administrativa en compras y contratación</t>
  </si>
  <si>
    <t>Prestar los servicios personales de carácter temporal para apoyar al grupo de servicio al cliente en las actividades que se requieran para el ejercicio de sus funciones con el objetivo de mejorar las respuestas en oportunidad servicio canales de atención que tienen para los grupos de interés de la entidad</t>
  </si>
  <si>
    <t>Prestar los servicios profesionales de carácter temporal para apoyar al GAAM en temas relacionados con la infraestructura física de la entidad seguimiento a las postventas de las obras y apoyo a la elaboración del plan maestro rectro de construcción del Sena en el Centro Servicios Financieros</t>
  </si>
  <si>
    <t>Prestación de servicios profesionales de carácter temporal, para apoyar a la Oficina de Evaluación y Certificación de Competencias Laborales en los aspectos de Evaluadores de Competencias Laborales</t>
  </si>
  <si>
    <t>Luz Marina Torres</t>
  </si>
  <si>
    <t>CENTRO DE TALENTO HUMANO EN SALUD</t>
  </si>
  <si>
    <t xml:space="preserve">56131502
</t>
  </si>
  <si>
    <t xml:space="preserve">50 CABEZOTES CABELLO LARGO </t>
  </si>
  <si>
    <t>Seleccion Abreviada</t>
  </si>
  <si>
    <t>RECURSOS CORRIENTES (TESORO)</t>
  </si>
  <si>
    <t>Nuvia Cristina Quiroga</t>
  </si>
  <si>
    <t xml:space="preserve">53102513
</t>
  </si>
  <si>
    <t>BANDAS ELÁSTICAS SILICONADAS ADULTOS X 150 CAJAS DE 100 UNIDADES</t>
  </si>
  <si>
    <t>BANDAS ELÁSTICAS SILICONADAS INFANTIL  X 150 CAJAS DE 100 UNIDADES</t>
  </si>
  <si>
    <t xml:space="preserve">46181501
</t>
  </si>
  <si>
    <t>300 DELANTALES PARA TINTE</t>
  </si>
  <si>
    <t>SOCIALIZACION DE EXPERIENCIAS  E  INTEGRACIÓN SEMESTRAL Y ANUAL PARA 1500  APRENDICES DEL CENTRO DE FORMACION.</t>
  </si>
  <si>
    <t>Maria Nieves Guzman Gongora</t>
  </si>
  <si>
    <t xml:space="preserve">SUMINISTRAR KIT DE REFRIGERIOS PARA LOS APRENDICES EN LAS CELEBRACIONES, CONMEMORACIONES ESPECIALES ARTITISTICASY CULTURALES, MANEJO DE  CONFERENCIAS POR EXPERTOS Y  CELEBRACION DE  EVENTOS </t>
  </si>
  <si>
    <t>BASCULA MECÁNICA CON TALLIMETRO (1 UNIDAD)</t>
  </si>
  <si>
    <t>TAPABOCAS (7200 UNIDADES)</t>
  </si>
  <si>
    <t>TAPABOCAS DE PRENSES CON ELASTICO. CAJA X 50 UNDCANTIDAD 15</t>
  </si>
  <si>
    <t>TAPABOCAS DESECHABLE</t>
  </si>
  <si>
    <t>TAPABOCAS DESECHABLE (116 CAJAS)</t>
  </si>
  <si>
    <t>TAPABOCAS DESECHABLES  X 3 CAJAS POR 50 UNIDADES</t>
  </si>
  <si>
    <t xml:space="preserve">TAPABOCAS DESECHABLES CON SUJECIÓN BLANCOS X 12 CAJAS POR 50 UNIDADES </t>
  </si>
  <si>
    <t>TAPABOCAS X 240 CAJAS DE 50 UNIDADES</t>
  </si>
  <si>
    <t>TAPABOCAS X 280 CAJAS  POR 50 UNIDADES</t>
  </si>
  <si>
    <t>TAPABOCAS X 600 CAJAS DE 50 UNIDADES</t>
  </si>
  <si>
    <t xml:space="preserve">2 EQUIPOS DE GIMNASIA PASIVA CON OCHO PROGRAMAS DE ELECTROESTIMULACIÓN: REDUCE, TONIFICA, PTOSIS, HIPERTROFIA, ANTICEL, POST-PARTO, T.E.N.S. (DOLORES MUSCULARES) Y FACIAL. </t>
  </si>
  <si>
    <t xml:space="preserve">ALQUILER  DE   TRAJES  TIPICOS PARA LAS PRESENTACIONES ARTISTICAS Y CULTURALES EN LA INSTITUCION, REGIONAL Y NAL. (12) TRAJES. </t>
  </si>
  <si>
    <t xml:space="preserve">50 EXTENSIONES DE CABELLO </t>
  </si>
  <si>
    <t>500 EXTENSIONES  PUNTO A PUNTO</t>
  </si>
  <si>
    <t>ACEITE VEGETAL PARA MASAJE CAFÉ  1000ML X 24 UNIDADES</t>
  </si>
  <si>
    <t>ACEITE VEGETAL PARA MASAJE MARACUYÁ  1000ML X 24 UNIDADES</t>
  </si>
  <si>
    <t>ACEITE VEGETAL PARA MASAJE UVA 1000ML X 24 UNIDADES</t>
  </si>
  <si>
    <t>ACEITE VEGETAL PARA MASAJE VAINILLA  1000ML X 24 UNIDADES</t>
  </si>
  <si>
    <t>ACIDO GLICOLICO CREMA 10% 15G  FACIAL X 24 UNIDADES</t>
  </si>
  <si>
    <t>ACIDO GLICOLICO LIQUIDO AL 15%  15G FACIAL X 24 UNIDADES</t>
  </si>
  <si>
    <t>ACIDO KOJICO FACIAL 15 G X 24 UNIDADES</t>
  </si>
  <si>
    <t xml:space="preserve">AMAPOLLA PIRUVATO SÓDICO X 24 CAJAS DE 10 AMPOLLETAS </t>
  </si>
  <si>
    <t xml:space="preserve">AMPOLLA ACIDO HIALURONICO CORPORAL X 24 CAJAS DE 10 AMPOLLETAS </t>
  </si>
  <si>
    <t>AMPOLLA AFIRMANTE CORPORAL X 24 CAJAS DE  12 FRASCOS</t>
  </si>
  <si>
    <t>AMPOLLA AFIRMANTE FACIAL CAJA X 12 FRASCOS 2,5 ML X 24 UNIDADES</t>
  </si>
  <si>
    <t>AMPOLLA AZULENO FACIAL CAJA X 10 UNIDADES X 24 UNIDADES</t>
  </si>
  <si>
    <t>AMPOLLA DE COLÁGENO FACIAL CAJA X 10 UNIDADES X 24 UNIDADES</t>
  </si>
  <si>
    <t>AMPOLLA ELASTINA FACIAL CAJA X 10 UNIDADES X 24 UNIDADES</t>
  </si>
  <si>
    <t>AMPOLLA NUTRITIVO FACIAL Q10 CAJA X 12 FRASCOS 2,5 ML X 24 UNIDADES</t>
  </si>
  <si>
    <t xml:space="preserve">AMPOLLA SOLUCION  LIPOREDUCTORA CORPORAL X 24 CAJAS DE 10 AMPOLLETAS </t>
  </si>
  <si>
    <t xml:space="preserve">AMPOLLA SOLUCIÓN ANTICELULITICA CORPORAL  X 24 CAJAS DE 10 AMPOLLETAS </t>
  </si>
  <si>
    <t xml:space="preserve">AMPOLLA SOLUCIÓN L-CARNITINA CORPORAL X 24 CAJAS DE 10 AMPOLLETAS </t>
  </si>
  <si>
    <t>AMPOLLA VITAMINA C FACIAL CAJA X 10 UNIDADES X 24 UNIDADES</t>
  </si>
  <si>
    <t>BURBUJA DE PLÁSTICO CORPORAL X 120 PAQUETES DE 20 UNIDADES</t>
  </si>
  <si>
    <t>CREMA HIDRATANTE FACIAL 120 G X 24 UNIDADES</t>
  </si>
  <si>
    <t>CREMA NUTRITIVA FACIAL 120 G X 24 UNIDADES</t>
  </si>
  <si>
    <t>GEL CONDUCTOR TRASPARENTE 230 ML X 24 UNIDADES</t>
  </si>
  <si>
    <t>GEL CONTORNO DE OJOS 15 ML X 24 UNIDADES</t>
  </si>
  <si>
    <t>GEL ESPUMOSO DESMAQUILLANTE FACIAL 100 G X 24 UNIDADES</t>
  </si>
  <si>
    <t>KIT DESECHABLE LIMPIEZA FACIAL  X 2400 KIT</t>
  </si>
  <si>
    <t>KIT PERSONAL TIPO SPA (ACEITE, EXFOLIANTE, SELLANTE, MASCARILLA) X 120 KIT</t>
  </si>
  <si>
    <t>LECHE DESMAQUILLANTE - FRASCO 500 ML X 9 UNIDADES</t>
  </si>
  <si>
    <t>LECHE LIMPIADORA DESMAQUILLANTE FACIAL 125 G X 24 UNIDADES</t>
  </si>
  <si>
    <t>LECIPLUS X 24 CAJAS DE  5 FRASCOS DE 5 ML</t>
  </si>
  <si>
    <t>LOCIÓN NEUTRALIZANTE PARA ACIDO GLICONICO FACIAL 15 ML X 24 UNIDADES</t>
  </si>
  <si>
    <t>MANOPLA TOALLA BLANCA X 120 PARES</t>
  </si>
  <si>
    <t>MASCARILLA CALMANTE FACIAL 120 G X 24 UNIDADES</t>
  </si>
  <si>
    <t>MASCARILLA DE ALOE VERA FACIAL 120 G X 24 UNIDADES</t>
  </si>
  <si>
    <t>MASCARILLA DE ARCILLA FACIAL 120 G X 24 UNIDADES</t>
  </si>
  <si>
    <t>MASCARILLA DE FRESA FACIAL 120 G X 24 UNIDADES</t>
  </si>
  <si>
    <t>MASCARILLA DE PAPAÍNA FACIAL 120 G X 24 UNIDADES</t>
  </si>
  <si>
    <t>MASCARILLA HIDROPLASTICA FACIAL 120 G X 24 UNIDADES</t>
  </si>
  <si>
    <t>MASCARILLA LODO CROMÁTICO AMARILLA 400 G X 12 UNIDADES</t>
  </si>
  <si>
    <t>MASCARILLA LODO CROMÁTICO GRIS 400 G X 12 UNIDADES</t>
  </si>
  <si>
    <t>MASCARILLA LODO CROMÁTICO ROJA 400 G X 12 UNIDADES</t>
  </si>
  <si>
    <t>MASCARILLA TENSORA FACIAL 120 G X 24 UNIDADES</t>
  </si>
  <si>
    <t>MASCARILLAS DESECHABLES</t>
  </si>
  <si>
    <t>MASCARILLAS DESECHABLES (10 CAJAS)</t>
  </si>
  <si>
    <t>NARANJA DULCE X 3 UNIDADES</t>
  </si>
  <si>
    <t>PANTALLA SOLAR EN CREMA 60 G X 24 UNIDADES</t>
  </si>
  <si>
    <t>PANTALLA SOLAR EN GEL 60G X 24 UNIDADES</t>
  </si>
  <si>
    <t>SCRUB MUD - EXFOLIANTE CREMOSO CAFÉ 500 ML X 8 UNIDADES</t>
  </si>
  <si>
    <t>SCRUB MUD - EXFOLIANTE CREMOSO CHOCOLATE 500 ML X 8 UNIDADES</t>
  </si>
  <si>
    <t>SCRUB MUD - EXFOLIANTE CREMOSO MARACUYÁ 500 ML X 8 UNIDADES</t>
  </si>
  <si>
    <t>SCRUB MUD - EXFOLIANTE CREMOSO UVA 500 ML X 8 UNIDADES</t>
  </si>
  <si>
    <t>SCRUB MUD - EXFOLIANTE SECO CAFÉ 500 ML X 8 UNIDADES</t>
  </si>
  <si>
    <t>SCRUB MUD - EXFOLIANTE SECO CHOCOLATE 500 ML X 8 UNIDADES</t>
  </si>
  <si>
    <t>SCRUB MUD - EXFOLIANTE SECO MARACUYÁ 500 ML X 8 UNIDADES</t>
  </si>
  <si>
    <t>SCRUB MUD - EXFOLIANTE SECO UVA 500 ML X 8 UNIDADES</t>
  </si>
  <si>
    <t>SELLANTE MUD SPA CAFÉ 500 ML X 12 UNIDADES</t>
  </si>
  <si>
    <t>SELLANTE MUD SPA CHOCOLATE 500 ML X 12 UNIDADES</t>
  </si>
  <si>
    <t>SELLANTE MUD SPA MARACUYÁ 500 ML X 12 UNIDADES</t>
  </si>
  <si>
    <t>SELLANTE MUD SPA UVA 500 ML X 12 UNIDADES</t>
  </si>
  <si>
    <t>TÓNICO CON OLIGOELEMENTOS(FRUTOS ROJOS) 500 ML X 24 UNIDADES</t>
  </si>
  <si>
    <t>TONICO PIEL TIPO I ) NORMAL SECA MIXTA FACIAL 120 ML X 24 UNIDADES</t>
  </si>
  <si>
    <t>TONICO PIEL TIPO II GRASA ACNEICA, SEBORREICA FACIAL 120 ML X 24 UNIDADES</t>
  </si>
  <si>
    <t>VELOS DE COLÁGENO FACIAL   X 120 UNIDADES</t>
  </si>
  <si>
    <t xml:space="preserve">DEPORTES: JUZGAMIENTOS PARA EVENTOS DEPORTIVOS INTERNOS DEL CENTRO DE FORMACIÓN. (2) JUZGAMINETOS AL AÑO. </t>
  </si>
  <si>
    <t>CONVIVENCIAS DE INTEGRACIÓN EN TODO EL AÑO (6 CONVIVENCIAS)</t>
  </si>
  <si>
    <t xml:space="preserve">PARTICIPACIÓN EN LOS ENCUENTROS NACIONALES  Y REGIONALES DEL SISTEMA DE LIDERAZGO. TRANSPORTE, HOSPEDAJE </t>
  </si>
  <si>
    <t>PROTECCIÓN Y SERVICIOS INSTITUCIONALES VALOR TRANSPORTES INTERMUNICIPALES Y NACIONALES DE LOS APRENDICES.  (ENCUENTROS DE REPRERSENTANTES, OLIMPIADAS DEL CONOCIMIENTO, PARTICIPACION EN PRACTICAS PEDAGOGICAS DE LOS A´PRENDICES EN LAS DIFERENTES FORMACIONES).</t>
  </si>
  <si>
    <t>SERVICIO DE LABORATORIOS DE BIOLOGÍA; MICROBIOLOGÍA, MAGISTRALES Y QUÍMICA DE UNAD.  INCLUYE EL USO DE INFRAESTRUCTURAS, ASISTENTE PERMANENTE DE UN PROFESIONAL EN CADA UNA DE LAS SESIONES, USO DE EQUIPOS, ELEMENTOS DE VIDRIO Y REACTIVOS REQUERIDOS PARA EL DESARROLLO DE LAS PRÁCTICAS.   -   ONCE (11) ROTACIONES</t>
  </si>
  <si>
    <t>Maria Ligia Cruz Barón</t>
  </si>
  <si>
    <t>SERVICIOS INSTITUCIONALES: INCENTIVOS PARA LOS APRENDICES PARTICIPANTES EN LAS DIFERENTES OLIMPIADAS DEPORTIVAS, ARTISTICAS Y CULTURALES DEL CENTRO, QUE SE HAYAN DESTACADO POR SU BUEN DESEMPEÑO, RECORRIDOS CULTURALES POR ALGUNOS SITIOS DE CIENCIA Y TECNOLOGIA E AVANZADA EN LA CIUDAD. (MALOKA,MUSEOS DE ARTE, ENTRE OTROS)</t>
  </si>
  <si>
    <t>CAPACITACIÓN  E INTEGRACIÓN INTEGRACIÓN PARA 80 VOCEROS Y REPRESENTANTES DE CENTRO</t>
  </si>
  <si>
    <t xml:space="preserve">SALUD CAPACITACIÓN Y SERIVICIO DE URGENCIA Y EMERGENCIA AMBULANCIA DURANTE 10 MESES. </t>
  </si>
  <si>
    <t xml:space="preserve">SALUD PREVENCIÓN DE CONDUCTAS DE RIESGO PARA LA SALUD PROMOVER EL ESQUEMA DE VACUNACIÓN, ACORDE A SU PROGRAMA DE FORMACIÓN, COMO ESTRATEGIA DE PREVENCIÓN PRIMARIA DE ENFERMEDADES.  APLICACIÓN DE DOSIS (HEPATITIS B, TETANO, VARICELA)
</t>
  </si>
  <si>
    <t xml:space="preserve">ARRENDAMIENTO 15 AMBIENTES </t>
  </si>
  <si>
    <t xml:space="preserve">Contratacion Directa </t>
  </si>
  <si>
    <t>ARRENDAMIENTO CASA SPA</t>
  </si>
  <si>
    <t>ARRENDAMIENTO PELUQUERÍA</t>
  </si>
  <si>
    <t>APOYO NUTRICIONAL (ALMUERZO) PARA 25 APRENDIDCES POR (42 DÍAS HABILES DESDE EL 01 DE MARZO HASTA EL 31 DE MAYO.)  (DESDE EL 3 DE JUNIO 56  DÍAS HABILES HASTA EL 30 DE AGOSTO) (DESDE EL 2 DE SEPTIEMBRE HASTA EL 6 DE DICIEMBRE 67 DÍAS HABILES) TOTAL 160 DÍAS HABILES.</t>
  </si>
  <si>
    <t>APOYOS DE SOTENIMIENTO BONOS DE ALIMENTACIÓN (MERCADO CLASIFICADO). 3000000 POR TRIMESTRE.</t>
  </si>
  <si>
    <t>PRESTACION DE SERVICIOS PROFESIONALES DE CARÁCTER TEMPORAL DE UN AUDITOR COMPETENCIAS LABORALES QUE ATIENDA LAS NECESIDADES DEL PROCESO DE EVALUACIÓN CERTIFICACIÓN DE COMPETENCIAS DEL CENTRO DE FORMACIÓN.</t>
  </si>
  <si>
    <t>Jorge Armirola</t>
  </si>
  <si>
    <t>Jairo Enrique Rizo Mejia</t>
  </si>
  <si>
    <t>CONTRATACIÓN INSTRUCTOR  PROFESIONAL EN LAS ÁREAS DE LA SALUD, CIENCIAS HUMANAS Y SOCIALES. DIPLOMADO O FORMACIÓN DE POSTGRADO EN SEXUALIDAD, SALUD SEXUAL Y REPRODUCTIVA, ENFOQUE BASADO EN DERECHOS HUMANOS SEXUALES Y REPRODUCTIVOS, PERSPECTIVA DE GÉNERO.
EXPERIENCIA LABORAL: 
• 24 MESES DE EXPERIENCIA EN PROCESOS DE FORMACIÓN RELACIONADOS CON TEMAS DE  GÉNERO, SEXUALIDAD, DERECHOS HUMANOS SEXUALES Y REPRODUCTIVOS. 
• 6 MESES DE EXPERIENCIA EN LA FORMACIÓN EN AMBIENTES VIRTUALES DE APRENDIZAJE.
• 6 MESES DE EXPERIENCIA EN EDUCACIÓN COMUNITARIA
• 12 MESES DE EXPERIENCIA EN LAS ÁREAS DE LA SALUD, O EL ÁREA SOCIAL. (1 HORAS)</t>
  </si>
  <si>
    <t>600 HORAS</t>
  </si>
  <si>
    <t>CONTRATACIÓN INSTRUCTOR  TÍTULO DE TECNOLOGÍA EN ATENCIÓN PREHOSPITALARIA, 12 MESES DE EXPERIENCIA EN EL AREA. (2 FIJO)</t>
  </si>
  <si>
    <t>TITULO PROFESIONAL EN INGENIERÍA ELECTRÓNICA CON ESPECIALIZACIÓN EN TELEINFORMÁTICA. CURSO DE FORMACIÓN PEDAGÓGICA EN COMPETENCIAS LABORALES Y CURSO DE TUTOR VIRTUAL. CAPACIDAD PARA APOYAR DESDE LAS TIC´S LOS PROCESOS DE INTEGRACIÓN EDUCATIVA DEL CENTRO. 24 MESES DE EXPERIENCIA EN EL EJERCICIO DE LA PROFESIÓN, 12 MESES DE EXPERIENCIA DOCENTE INCLUYENDO TUTORÍA VIRTUAL Y EXPERIENCIA EN COMPETENCIAS</t>
  </si>
  <si>
    <t>PROFESIONAL CON NIVEL B2 CERTIFICACIÓN INTERNACIONAL VIGENTE LTS, NIVEL MINIMO B2 DE ACUERDO AL MARCO COMUN EUROPEO, EXPERIENCIA COMO TUTOR VIRTUAL Y CURSO DE TUTOR VIRTUAL VIGENTE, CERTIFICACIÓN EN MANEJO DE PLATAFORMA LMS, CERTIFICACIÓN EN MANEJO DE TECNOLOGIAS DE TICS. 24 MESES (5 FIJOS)</t>
  </si>
  <si>
    <t>CONTRATACIÓN INSTRUCTOR  TÍTULO PROFESIONAL EN ÁREAS DE LA SALUD SALUD O EN ÁREAS ADMINISTRATIVAS CON FORMACIÓN ESPECÍFICA EN GERENCIA O ADMINISTRACIÓN EN SALUD. 24 MESES DE EXPERIENCIA EN EL AREA. (1 POR HORAS)</t>
  </si>
  <si>
    <t>800 HORAS</t>
  </si>
  <si>
    <t>CONTRATACIÓN INSTRUCTOR  TÍTULO PROFESIONAL EN BACTERIOLOGÍA, 12 MESES DE EXPERIENCIA EN EL AREA.(1 POR HORAS)</t>
  </si>
  <si>
    <t>CONTRATACIÓN INSTRUCTOR  TÍTULO PROFESIONAL EN ENFERMERÍA. FORMACIÓN ESPECÍFICA EN EL MANEJO Y ATENCIÓN DE USUARIOS EN ESTADO CRÍTICO. 24 MESES DE EXPERIENCIA EN EL AREA. (2 POR HORAS)</t>
  </si>
  <si>
    <t>640 HORAS</t>
  </si>
  <si>
    <t>CONTRATACIÓN INSTRUCTOR TECNICO EN MANTENIMIENTO DE EQUIPOS DE CÓMPUTO, 24 MESES DE EXPERIENCIA EN EL AREA. (1 FIJO)</t>
  </si>
  <si>
    <t>Ruth nadith Medina Perez</t>
  </si>
  <si>
    <t>9 MESES</t>
  </si>
  <si>
    <t>790 HORAS</t>
  </si>
  <si>
    <t>TÍTULO DE TECNOLOGO EN IMÁGENES DIAGNÓSTICAS CON EXPERIENCIA CLÌNICA DE 24 MESES EN LAS ÁREAS ESPECÍFICAS DE IMAGENOLOGIA. (UN INSTRUCTOR)</t>
  </si>
  <si>
    <t>924 HORAS</t>
  </si>
  <si>
    <t>607 HORAS</t>
  </si>
  <si>
    <t>795 HORAS</t>
  </si>
  <si>
    <t>270 HORAS</t>
  </si>
  <si>
    <t>442 HORAS</t>
  </si>
  <si>
    <t>1060 HORAS</t>
  </si>
  <si>
    <t>525 HORAS</t>
  </si>
  <si>
    <t>267 HORAS</t>
  </si>
  <si>
    <t>618 HORAS</t>
  </si>
  <si>
    <t>765 HORAS</t>
  </si>
  <si>
    <t>904 HORAS</t>
  </si>
  <si>
    <t>CONTRATAR  APOYO LOGISTICO PARA EL DESARROLLO DE ACTIVIDADES ARTISTICAS  Y CULTURALES,  PARA LOS APRENDICES  DEL CENTRO DE FORMACION DE TALENTO HUMANO EN SALUD DEL SENA DISTRITO CAPITAL. (DANZA, TEATRO Y MÚSICA)</t>
  </si>
  <si>
    <t>CONTRATAR LA PRESTACIÓN DE SERVICIOS PERSONALES DE CARÁCTER TEMPORAL DE UN PROFESIONAL EN  TEOLOGÍA, COMO CAPELLÁN DEL CENTRO DE FORMACIÓN DE TALENTO HUMANO EN SALUD, APOYANDO A LOS PROFESIONALES DE BIENESTAR Y LOS INSTRUCTORES DE ÉTICA Y ACOMPAÑANDO EN LOS PROGRAMAS, PROYECTOS, ACTIVIDADES Y CAMPANAS QUE SE ADELANTEN DESDE LA RED DE INTEGRALIDAD DE LA FORMACIÓN PARA LA COMUNIDAD SENA</t>
  </si>
  <si>
    <t>PRESTAR LOS SERVICIOS PERSONALES DE CARÁCTER TEMPORAL PARA APOYAR LA EJECUCIÓN DE LAS ACTIVIDADES CORRESPONDIENTES A LOS PROCESOS DE ALMACEN E INVENTARIOS DEL CENTRO DE FORMACIÓN</t>
  </si>
  <si>
    <t>CONTRATAR LA PRESTACIÓN DE SERVICIOS PERSONALES DE CARÁCTER TEMPORAL DE UN TECNÓLOGO EN ENTRENAMIENTO DEPORTIVO, PARA COORDINAR LA PLANEACIÓN Y EJECUCIÓN DE TODAS LAS ACTIVIDADES DEPORTIVAS DEL CENTRO A NIVEL REGIONAL Y NACIONAL DE LOS APRENDICES DEL CENTRO FOMENTANDO EN ELLOS EL DESARROLLO DE LAS COMPETENCIAS Y PARTICIPAR CON LOS EQUIPOS DE DESARROLLO CURRICULAR EN LOS EJERCICIOS DE FORMACIÓN TITULADA.</t>
  </si>
  <si>
    <t xml:space="preserve">Contratacion Directa  </t>
  </si>
  <si>
    <t>ENCUENTRO SENA FAMILIA: REALIZACIÓN DE 1 TALLER O ENCUENTRO TRIMESTRAL CON FAMILIAS DE LOS DISTINTOS PROGRAMAS DEL CENTRO DE FORMACIÓN</t>
  </si>
  <si>
    <t>EVENTO CIENTÍFICO (1)</t>
  </si>
  <si>
    <t>EVENTOS EGRESADOS  (2)</t>
  </si>
  <si>
    <t>LIDERAR CON EL EQUIPO DE TRABAJO  EL CUMPLIMIENTO DE PROGRAMAS Y PROYECTOS PROPIOS DE SU ÁREA OPERATIVA, GARANTIZANDO LOS RECURSOS HUMANOS, FÍSICOS Y TECNOLÓGICOS DE ACUERDO CON LA PLANEACIÓN OPERATIVA</t>
  </si>
  <si>
    <t>MANTENIMIENTO DE INSTRUMENTOS (14 INSTRUMENTOS)</t>
  </si>
  <si>
    <t>PRESTACIÓN  DE SERVICIOS PROFESIONALES DE CARÁCTER TEMPORAL PARA APOYAR LA IMPLEMENTACIÓN,MANTENIMIENTO Y MEJORA DEL SISTEMA INTEGRADO DE GESTION EN EL CENTRO DE FORMACIÓN.</t>
  </si>
  <si>
    <t>PRESTACIÓN DE SERVICIOS PERSONALES DE CARÁCTER TEMPORAL PARA DAR APOYO TECNICO EN EL ÁREA DE SERVICIO AL CIUDADANO EN EL  CENTRO DE FORMACION.</t>
  </si>
  <si>
    <t>PRESTACIÓN DE SERVICIOS PROFESIONALES DE CARÁCTER TEMPORAL DE DOS PROFESIONALES PARA APOYAR  LA SUPERVISIÓN, EL SEGUIMIENTO DE  LA CORRECTA EJECUCIÓN  DE LOS CONTRATOS DE LOS INSTRUCTORES EN CADA UNO DE LOS PROGRAMAS.</t>
  </si>
  <si>
    <t>APOYO A LA GESTION ADMINISTRATIVA EN LA PROYECCION DE ACCIONES LEGALES Y ACTOS ADMINSTRATIVOS.</t>
  </si>
  <si>
    <t>María del Tránsito Salamanca Rojas</t>
  </si>
  <si>
    <t>400 HORAS</t>
  </si>
  <si>
    <t>PRESTACIÓN DEL SERVICIO DE APOYO Y ORIENTACIÓN PROFESIONAL EN PISCOLOGÍA, A LOS APRENDICES Y SUS FAMILIAS DEL CENTRO DE FORMACIÓN DE TALENTO HUMANO EN SALUD EN  LOS PROGRAMAS DE FORMACIÓN ASIGNADOS ASÍ: TÉCNICO (ENFERMERÍA, SERVICIOS FARMACÉUTICOS, ELABORACIÓN DE LENTES OFTÁLMICOS), TECNÓLOGOS (GESTIÓN Y ATENCIÓN PRE HOSPITALARIA (APH), REGENCIA EN FARMACIA), ESPECIALIZACIÓN TÉCNICA (CUIDADO CRITICO,   REGENCIA DE FARMACIA) , EN EL MARCO DEL ÁREA DE CONSEJERÍA Y ORIENTACIÓN DEL PLAN DE BIENESTAR DE APRENDICES. (TRES PROFESIONALES)</t>
  </si>
  <si>
    <t>PRESTAR LOS SERVICIOS PERSONALES DE CARÁCTER TEMPORAL PARA APOYAR Y GARANTIZAR EL FUNCIONAMIENTO DE LA BIBLIOTECA DEL CENTRO DE FORMACIÓN</t>
  </si>
  <si>
    <t>PRESTACION TEMPORAL DE SERVICIOS PROFESIONALES DE UN PROFESIONAL PARA LA COORDINACIÓN DE LA BIBLIOTECA DEL CENTRO DE FORMACIÓN</t>
  </si>
  <si>
    <t>ACOMPAÑAR, SUPERVISAR, APOYAR Y ORIENTAR TODAS LAS ACTIVIDADES RELACIONADAS CON EL PROGRAMA DE INTEGRACIÓN CON LA MEDIA DEL CENTRO DE FORMACIÓN.</t>
  </si>
  <si>
    <t>PRESTACION DE SERVICIOS PERSONALES DE CARÁCTER TEMPORAL PARA LA EVALUACION Y CERTIFICACIÓN DE COMPETENCIAS LABORALES DE LOS TRABAJADORES DEL CENTRO DE FORMACIÓN.</t>
  </si>
  <si>
    <t>PRESTAR LOS SERVICIOS PERSONALES DE CARÁCTER TEMPORAL PARA APOYAR LA OBTENCIÓN Y VALORACIÓN DE EVIDENCIAS DE ACUERDO CON EL PROCEDIMIENTO DE EVALUACIÓN Y CERTIFICACIÓN DE COMPETENCIAS LABORALES DEL SENA (NCL SALVAMENTO ACUATICO)</t>
  </si>
  <si>
    <t>PRESTAR LOS SERVICIOS PERSONALES DE CARÁCTER TEMPORAL PARA APOYAR LA OBTENCIÓN Y VALORACIÓN DE EVIDENCIAS DE ACUERDO CON EL PROCEDIMIENTO DE EVALUACIÓN Y CERTIFICACIÓN DE COMPETENCIAS LABORALES DEL SENA (NCL PAI)</t>
  </si>
  <si>
    <t>PRESTAR LOS SERVICIOS PERSONALES DE CARÁCTER TEMPORAL PARA APOYAR EL PROCESO DE ALISTAMIENTO Y DESARROLLO DEL APRENDIZAJE POR PROYECTOS EN EL ÁREA DE FORMACIÓN PROFESIONAL.</t>
  </si>
  <si>
    <t xml:space="preserve">PRESTAR LOS SERVICIOS PERSONALES DE CARÁCTER TEMPORAL PARA APOYAR EL PROCESO DE GESTIÓN ADMINISTRATIVA EN COMPRAS Y CONTRATACIÓN. </t>
  </si>
  <si>
    <t>PRESTAR LOS SERVICIOS PERSONALES DE CARÁCTER TEMPORAL PARA APOYAR LA GESTIÓN, ADMINISTRACIÓN, REGISTRO Y ACTUALIZACIÓN DE LA INFORMACIÓN Y LA DOCUMENTACIÓN, DE LAS ACTIVIDADES QUE DESARROLLA EL GRUPO DE NORMALIZACIÓN, CERTIFICACIÓN Y GESTIÓN DEL TALENTO HUMANO.</t>
  </si>
  <si>
    <t>PRESTAR LOS SERVICIOS PERSONALES DE CARÁCTER TEMPORAL PARA APOYAR LAS ACTIVIDADES CONTEMPLADAS EN EL PLAN DE BIENESTAR APRENDICES DE CONFORMIDAD CON LOS LINEAMIENTOS ESTABLECIDOS PARA TAL FIN</t>
  </si>
  <si>
    <t>PRESTAR LOS SERVICIOS PROFESIONALES DE CARÁCTER TEMPORAL PARA GARANTIZAR EL SOPORTE EN ASPECTOS TECNICOS Y PEDAGOGICOS A LOS INSTRUCOTORES CONTRATISTAS DE LA COORDINACIÓN ACADEMICA RESPECTIVA.(DOS PROFESIONALES)</t>
  </si>
  <si>
    <t>PRESTAR LOS SERVICIOS PROFESIONALES DE CARÁCTER TEMPORAL PARA APOYAR Y ORIENTAR LA IMPLEMENTACIÓN DE LA METODOLOGÍA, PARA ELABORAR INSTRUMENTOS PARA LA EVALUACIÓN Y CERTIFICACIÓN DE COMPETENCIAS LABORALES.</t>
  </si>
  <si>
    <t>PRESTACION DE SERVICIOS PERSONALES PROFESIONALES DE CARÁCTER TEMPORAL PARA APOYAR LA FIRMA, EL SEGUIIMIENTO, LA EJECUCIÓN Y EN GENERAL LO CONCERNIENTE A LOS CONVENIOS DOCENCIA SERVICIO QUE EL CENTRO DE FORMACIÓN DESARROLLA.</t>
  </si>
  <si>
    <t>PRESTACION DE SERVICIOS PERSONALES PROFESIONALES DE CARÁCTER TEMPORAL PARA APOYAR EL RELACIONAMIENTO DEL CENTRO DE FORMACIÓN CON LAS ENTIDADES DEL SECTOR, ESPECIALMENTE ENL CUANTO A LA ASESORIA PARA LA IMPLEMENTACIÓN DE LA METODOLGIA DE GESTION DE TALENTO HUMANO POR COMPETENCIAS EN DICHAS EMPRESAS.</t>
  </si>
  <si>
    <t>Aura Claudia Sierra Alfonso</t>
  </si>
  <si>
    <t>PROFESIONAL DE LA SALUD . IDEALMENTE  CERTIFICADO EN BLS DE LA AHA (2 POR HORAS),12 MESES DE EXPERIENCIA EN EL AREA</t>
  </si>
  <si>
    <t>PRESTAR LOS SERVICIOS PROFESIONALES DE CARÁCTER TEMPORAL PARA DESARROLLAR ACTIVIDADES DE COMUNICACIÓN INSTITUCIONAL PARA EL CENTRO DE FORMACIÓN.</t>
  </si>
  <si>
    <t>PRESTAR LOS SERVICIOS PERSONALES DE CARÁCTER TEMPORAL PARA APOYAR LAS ACTIVIDADES ADMINISTRATIVAS Y TECNICAS PARA EL FUNCIONAMIENTO DE LOS AMBIENTES DE SIMULACIÓN EN SALUD, EL CUIDADO DE LOS SIMULADORES, LA GESTION DEL PRESTAMO, E INVENTARIOS ASI COMO LA PRODUCIÓN DE CENTROS.</t>
  </si>
  <si>
    <t>PRESTAR LOS SERVICIOS PERSONALES DE CARÁCTER TEMPORAL PARA APOYAR LOS PROCESOS ADMINISTRATIVOS Y LAS ACTIVIDADES CORRESPONDIENTES QUE EL CENTRO DE FORMACIÓN REQUIERA</t>
  </si>
  <si>
    <t>PRESTAR LOS SERVICIOS PROFESIONALES DE CARÁCTER TEMPORAL COMO APOYO TECNICO-PEDAGOGICO A LOS INSTRUCTORES DE LA COORDINACIÓN DE SERVICIOS DE SALUD PUBLICA.</t>
  </si>
  <si>
    <t>PROMOCIÓN DE LA SALUD Y PREVENCIÓN DE LA ENFERMEDAD Y EN ATENCIÓN EN PRIMEROS AUXILIOS PARA LOS APRENDICES DEL CENTRO DE FORMACIÓN DE TALENTO HUMANO EN SALUD,  EN EL MARCO DEL ÁREA DE SALUD DEL PLAN DE BIENESTAR DE APRENDICES (CUATRO ENFERMERAS)</t>
  </si>
  <si>
    <t>ADECUACIÓN 8 BAÑOS SEDE CALLE 34 (53 MTS CUADRADOS)</t>
  </si>
  <si>
    <t>Carlos Julio Trujillo Manrique</t>
  </si>
  <si>
    <t xml:space="preserve">ADECUACION DE  14 M2 DE ANTEJARDINES CALLE 34 (PATRIMONIO CULTURAL), ES NECESARIO ADECUARLAS DE ACUERDO A REQUERIMIENTO DE EL </t>
  </si>
  <si>
    <t>ADECUACION DE 740 M2 EN EL SOTANO DE LA SEDE CALLE 45 ESPACIO DONDE SE ORGANICE LO RELACIONADO CON EL CUARTO DE ELEMENTOS DE BAJA, SE DEBE ADECUAR LOS PISOS, LAS PAREDES, LAS INSTALACIONES ELECTRICAS, Y ELEMENTOS DE EXTRACCION DE OLORES, Y DE VENTILACION.SE DEBE REUBICAR EN ESTE LUGAR EL CUARTO DE ARCHIVO, SE DEBE ARREGLAR LOS PISOS, LAS PAREDES, ADECUAR LAS INSTALACIONES ELECTRICAS, COLOCAR LAS LAMPARAS, EXTRACTOR DE OLORES, VENTILADORES, ADECUAR LOS ARCHIVADORES Y LOS ELEMENTOS NECESARIOS PARA LA CONSERVACION DE LOS ARCHIVOS</t>
  </si>
  <si>
    <t>ADECUACION DE 870 M2 DE RED ELECTRICA Y DE ALTA TENSION EN LAS SEDES DE LA CALLE 45 Y SEDE DE LA CALLE 34, INCLUYENDO, MANO DE OBRA, MATERIALES Y PERMISOS DE ADECUACION ADECUACION RED ELECTRICA Y DE ALTA TENSION, POR RAZONES DE SEGURIDAD, HAY DOS PARTES IMPORTANTES PARA ADECUAR, EN LA CALLE 45, LA RED ELECTRICA SE ENCUENTRA DENTRO DE LA BODEGA DE ALMACEN ES NECESARIO AISLAR EL LUGAR DONDE SE ENCUENTRA LAS REDES DE ALTA TENSION, POR OTRA PARTE ADECUAR LA AINSTALACION DE LOS CONTADORES, EN LA CALLE 34 SE DEBE REALIZAR LAS ADECUACIONES PARA EVITAR DAÑOS O INCENDIOS</t>
  </si>
  <si>
    <t xml:space="preserve">ADECUACIÓN DE 961 M2 DE LA CANCHA DE LA SEDE DE LA CALLE 45, ARREGLANDO GRADAS, CAMBIANDO PISOS Y ADECUANDO CANCHAS DE BÁSQUETBOL, VÓLEIBOL </t>
  </si>
  <si>
    <t>ADECUACIÓN DE AULAS DE FORMACIÓN, DE LAS DIFERENTES SEDES, MANTENIMIENTO GENBERAL DE LUMINARIAS, VIDRIOS, PERSIANAS, INSTALACIONES ELECTRICAS ETC.</t>
  </si>
  <si>
    <t xml:space="preserve">ADECUACION DE BODEGA DE SEDE CALLE 45, COLOCANDO 298 M2 DE PISO, PINTANDO PARDES Y ADECUNDO LOS TECHOS, ASÍ COMO UBICANDO ELEMENTOS DE SEGURIDAD PARA EVITAR UN INCENDIO, DEBIDO AL ALMACENAJE DE LOS PRODUCTOS DE FORMACION QUE CONTIENEN QUIMICOS E INFLAMABLES </t>
  </si>
  <si>
    <t xml:space="preserve">ADECUACIÓN PARQUEADERO CALLE 34, ARREGLO DE PISOS, IMPERMEABILIZACION, PINTURA, ARREGLO DE PUERTA DE PARQUEDADERO, ILUMINACION </t>
  </si>
  <si>
    <t>ADECUACIONES DE 1940 M2 DE RED HIDROSANITARIA EN LA SEDE CALLE 45 INCLUYENDO TUBERIA Y MANO DE OBRA  Y MATERIALES NECESARIOS HASTA SU CULMINACION, ASÍ COMO  780 M2  RED HIDROSANITARIA EN LA SEDE EN LA SEDE CALLE 34 INCLUYENDO TUBERIA Y MANO DE OBRA Y MATERIALES NECESARIOS HASTA SU CULMINACION</t>
  </si>
  <si>
    <t>COMPRA E INSTALACIÓN DE CAMARAS DE SEGURIDAD</t>
  </si>
  <si>
    <t>20 dias</t>
  </si>
  <si>
    <t xml:space="preserve">COMPRA DE 150 GALONES DE PINTURA CORAZA PARA EXTERIORES PARA PRESERVACION DE LAS SEDES DE LA CALLE 45 Y DE LA SEDE DE LA CALLE 34 </t>
  </si>
  <si>
    <t>COMPRA DE 25 LAMINAS DE VIDRIOS Y ESPEJOS PARA LAS SEDES CALLE 34 Y 45</t>
  </si>
  <si>
    <t>COMPRA DE DIVISIONES EN VIDRIO PARA EL AULA DE SIMULACIÓN</t>
  </si>
  <si>
    <t>COMPRA DE HERRAMIENTAS Y ELEMENTOS DE MANTENIMIENTO DE CFTHS</t>
  </si>
  <si>
    <t>COMPRA DE MOBILIARIO Y ENSERES PARA LAS OFICINAS DE LAS SEDES CALLE 45 Y CALLE 34 DISCRIMINADOS DE ACUERDO A NECESIDADES DE LOS FUNCIONARIOS, ENTRE ELLOS ARCHIVADORES, GABINETES, ESCRITORIOS, SILLAS ERGONOMICAS Y SILLAS PARA APRENDICES INTERLOCUTORAS</t>
  </si>
  <si>
    <t>CONTINUACION DE ARREGLO CUBIERTAS SEDE CALLE 34, 270M2 FALTANTES</t>
  </si>
  <si>
    <t>PODA Y MANTENIMIENTO DE LOS ARBOLES DE LA SEDE DE CALLE 45</t>
  </si>
  <si>
    <t>REPOSICION DE 1415 M2 DE PISOS EN AULAS DE FORMACION, PASILLOS Y AREAS COMUNES, INCLUYE MATERIALES, RETIRO DE ESCOMBROS, MANO DE OPBRA Y DEMAS ELEMENTOS NECESARIOS PARA DECUACION DE ESTAS AREAS</t>
  </si>
  <si>
    <t>PARQUES DE SEIS PUESTOS X 50 UNIDADES</t>
  </si>
  <si>
    <t>ROMPECABEZAS EN CARTÓN DE 30 PIEZAS X 50 UNIDADES</t>
  </si>
  <si>
    <t xml:space="preserve">BOMBAS COLORES SURTIDOS X 150 PAQUETES DE  50 UNIDADES </t>
  </si>
  <si>
    <t>JUEGOS DE CUERDAS DE NYLON "LA BELLA" PARA GUITARRA ACÚSTICA.</t>
  </si>
  <si>
    <t>SHAKER</t>
  </si>
  <si>
    <t>1 GUITARRA ELÉCTRICA,</t>
  </si>
  <si>
    <t>300 DECORACIONES Y ADORNOS PARA EL CABELLO(FLORES, CINTAS, CORDON COLA RATÓN)</t>
  </si>
  <si>
    <t>2 AERÓGRAFO: EQUIPO DE MECANOTERÁPIA CON AERÓGRAFO, UTILIZADO PARA ASPERSIÓN DE LÍQUIDO DE BRONCEO</t>
  </si>
  <si>
    <t xml:space="preserve">KIT DE 30 PINCELES X 15 KIT </t>
  </si>
  <si>
    <t>PINCEL MADERA</t>
  </si>
  <si>
    <t>PINCEL MADERA (620 UNIDADES)</t>
  </si>
  <si>
    <t>PINCEL MADERA (64 UNIDADES)</t>
  </si>
  <si>
    <t>PINCELES DIFIERENTES TAMAÑOS  X 240 UNIDADES</t>
  </si>
  <si>
    <t>PINCELES DIFIERENTES TAMAÑOS X 150 UNIDADES</t>
  </si>
  <si>
    <t>ACUARELAS COLORES SURTIDOS DE 500 ML X 150 PALETAS</t>
  </si>
  <si>
    <t>CARTÓN PAJAX 240 PLIEGOS</t>
  </si>
  <si>
    <t xml:space="preserve">PAPEL  KRAFT </t>
  </si>
  <si>
    <t>PAPEL CRAF  X 500 PLIEGOS</t>
  </si>
  <si>
    <t>PAPEL CREPÉ X 800 PLIEGOS</t>
  </si>
  <si>
    <t xml:space="preserve">PAPEL KRAFT </t>
  </si>
  <si>
    <t>PAPEL KRAFT (372 ROLLO)</t>
  </si>
  <si>
    <t>PAPEL KRAFT. PLIEGOCANTIDAD 30</t>
  </si>
  <si>
    <t>COLBÓN 250 ML X 240 UNIDADES</t>
  </si>
  <si>
    <t>COLBÓN DE 250 ML X 150 UNIDADES</t>
  </si>
  <si>
    <t>PEGA STICK 60G X 5 UNIDADES</t>
  </si>
  <si>
    <t>PEGA STICK FRACO (51 FRASCOS)</t>
  </si>
  <si>
    <t>PEGANTE  PRESENTACION X 290 GR</t>
  </si>
  <si>
    <t>PEGANTE COLBÓN 120 ML X 15 UNIDADES</t>
  </si>
  <si>
    <t>PEGANTE PRESENTACION X 290 GR</t>
  </si>
  <si>
    <t>PEGANTE PRESENTACION X 290 GR (155 UNIDADES)</t>
  </si>
  <si>
    <t>PEGANTE PRESENTACION X 290 GR (54 UNIDADES)</t>
  </si>
  <si>
    <t>15 TOCADORES O PEINADORES DOBLES A DOS CARAS: ESTRUCTURA METÁLICA CUERPO EN VIDRIO 180CM X 80CM</t>
  </si>
  <si>
    <t>LIBROS DE CRUCIGRAMAS X 150 UNIDADES</t>
  </si>
  <si>
    <t>AJUGA DE CROCHÉ  X 150 UNIDADES</t>
  </si>
  <si>
    <t>AGUJA DE CROCHET NO 9 O 10 X 300 UNIDADES</t>
  </si>
  <si>
    <t>AGUJA PLÁSTICA PUNTA ROMA X 300 UNIDADES</t>
  </si>
  <si>
    <t>AROMATERAPIA - ACEITES ESENCIALES ELIPSI FRUTAL 1 ONZA X 24 UNIDADES</t>
  </si>
  <si>
    <t>AROMATERAPIA - ACEITES ESENCIALES RITUAL HERBAL 1 ONZA X 24 UNIDADES</t>
  </si>
  <si>
    <t>BROCHA PARA MASCARILLA CORPORAL X 120 UNIDADES</t>
  </si>
  <si>
    <t>BROCHA PARA MASCARILLA FACIAL X 120 UNIDADES</t>
  </si>
  <si>
    <t>BROCHA TALQUERA X 150 UNIDADES</t>
  </si>
  <si>
    <t>BROCHAS  TINTE X 150 UNIDADES</t>
  </si>
  <si>
    <t>KIT PROFESIONAL BROCHAS DE MAQUILLAJE  X 24 KIT</t>
  </si>
  <si>
    <t>BRILLO LABIAL LÍQUIDO (CON CERA DE ABEJAS, QUE HIDRATAN LOS LABIOS) X 150 UNIDADES</t>
  </si>
  <si>
    <t>BRILLO LABIAL LÍQUIDO (CON CERA DE ABEJAS, QUE HIDRATAN LOS LABIOS) X 60 UNIDADES</t>
  </si>
  <si>
    <t>CORRECTOR CAMUFLAJE (CORRIGE FORMAS DEL ROSTRO, OJERAS, E IMPERFECCIONES) X 150 UNIDADES</t>
  </si>
  <si>
    <t>CORRECTOR CAMUFLAJE (CORRIGE FORMAS DEL ROSTRO, OJERAS, E IMPERFECCIONES)X 60 UNIDADES</t>
  </si>
  <si>
    <t>DELINEADOR CREOSO DE CEJAS X 150 UNIDADES</t>
  </si>
  <si>
    <t>DELINEADOR CREOSO DE CEJAS X 60 UNIDADES</t>
  </si>
  <si>
    <t>DELINEADOR LIQUIDO CAFÉ POR 10 GR X 15 UNIDADES</t>
  </si>
  <si>
    <t>DELINEADOR LIQUIDO NEGRO POR 10 GR X 15 UNIDADES</t>
  </si>
  <si>
    <t>DEPILADOR  X 15 UNIDADES</t>
  </si>
  <si>
    <t>ENCRESPADOR DE PESTAÑAS X 15 UNIDADES</t>
  </si>
  <si>
    <t>ESPONJA FACIAL HIDRATADA X 9  PAQUETES POR 12 UNIDADES</t>
  </si>
  <si>
    <t xml:space="preserve">EXFOLIANTE FACIAL 100 G X 24 UNIDADES </t>
  </si>
  <si>
    <t>ILUMINADOR CREMOSO DE OJOS X 150 UNIDADES</t>
  </si>
  <si>
    <t>ILUMINADOR CREMOSO DE OJOS X 60 UNIDADES</t>
  </si>
  <si>
    <t>KIT PROFESIONAL BROCHAS DE MAQUILLAJE  X 60 UNIDADES</t>
  </si>
  <si>
    <t>LABIAL BRILLO Y VOLUMEN (SEMISECO, CON SILICONAS QUE FIJAN Y DAN VÓLUMEN) X 150 UNIDADES</t>
  </si>
  <si>
    <t>LABIAL BRILLO Y VOLUMEN (SEMISECO, CON SILICONAS QUE FIJAN Y DAN VÓLUMEN) X 60 UNIDADES</t>
  </si>
  <si>
    <t>LAPIZ  DE OJOS CAFÉ X 12 UNIDADES</t>
  </si>
  <si>
    <t>LAPIZ DE LABIOS CAFÉ  X 12 UNIDADES</t>
  </si>
  <si>
    <t>LAPIZ DE LABIOS FUCSIA X 6 UNIDADES</t>
  </si>
  <si>
    <t>LAPIZ DE LABIOS MARRON X 9 UNIDADES</t>
  </si>
  <si>
    <t>LAPIZ DE LABIOS ROJO X 12 UNIDADES</t>
  </si>
  <si>
    <t>LAPIZ DE LABIOS VINO TINTO X 12 UNIDADES</t>
  </si>
  <si>
    <t>LAPIZ DE OJOS AZUL X 12 UNIDADES</t>
  </si>
  <si>
    <t>LAPIZ DE OJOS BRONCE  X 12 UNIDADES</t>
  </si>
  <si>
    <t>LAPIZ DE OJOS DORADO X 12 UNIDADES</t>
  </si>
  <si>
    <t>LAPIZ DE OJOS NEGRO X 12 UNIDADES</t>
  </si>
  <si>
    <t>LAPIZ DE OJOS PLATEADO X 12 UNIDADES</t>
  </si>
  <si>
    <t>LAPIZ DE OJOS ROSADO X 12 UNIDADES</t>
  </si>
  <si>
    <t>LAPIZ DELINEADOR DE OJOS, CEJAS Y LABIOS PRO (CON VITAMINA E) X 24 UNIDADES</t>
  </si>
  <si>
    <t>LIENZO PARA DEPILAR X 3 PAQUETES POR 100 UNIDADES</t>
  </si>
  <si>
    <t>LOCION HIDRATANTE - FRASCO 500 ML X 9 UNIDADES</t>
  </si>
  <si>
    <t>MAQUILLAJE PALETA PROFESIONAL  ( 12 SOMBRAS, 3 RUBORES, 3 POLVO FACIALES, 3 LABIALES) X60 UNIDADES</t>
  </si>
  <si>
    <t>MAQUILLAJE PALETA PROFESIONAL  ( CONTENIDO DE PALETA : 12 SOMBRAS, 3 RUBORES, 3 POLVO FACIALES, 3 LABIALES) X 150 UNIDADES</t>
  </si>
  <si>
    <t>MASCARA PARA PESTAÑAS 4 EN 1 (RIZA, ALARGA, DA VOLUMEN, CON KARITÉ) X 24 UNIDADES</t>
  </si>
  <si>
    <t>MASCARA PARA PESTAÑAS 4 EN 1 (RIZA, ALARGA, DA VOLUMEN, CON KARITÉ) X 60 UNIDADES</t>
  </si>
  <si>
    <t>MURANO ARTÍSTICO DE FANTASÍA (FIGURAS, CIRCULOS, RECTÁNGULOS) X 24 UNIDADES</t>
  </si>
  <si>
    <t>MURANO ARTÍSTICO DE FANTASÍA (FIGURAS, CIRCULOS, RECTÁNGULOS) X 60 UNIDADES</t>
  </si>
  <si>
    <t>MURANO FANTASÍA LUJO (PURPURINA SUELTA) X 24 UNIDADES</t>
  </si>
  <si>
    <t>MURANO FANTASÍA LUJO (PURPURINA SUELTA) X 60 UNIDADES</t>
  </si>
  <si>
    <t>PESTAÑAS POSTIZAS MEDIUM X 30 ESTUCHES</t>
  </si>
  <si>
    <t>PESTAÑAS POSTIZAS SHOT X 30 ESTUCHES</t>
  </si>
  <si>
    <t>PESTAÑINA NEGRA POR 10 GR X 15 UNIDADES</t>
  </si>
  <si>
    <t>PÖLVO COMPACTO CON FILTRO SOLAR X 150 UNIDADES</t>
  </si>
  <si>
    <t>PÖLVO COMPACTO CON FILTRO SOLAR X 60 UNIDADES</t>
  </si>
  <si>
    <t>POLVO DECOLORANTE 1000 GR. X 50 UNIDADES</t>
  </si>
  <si>
    <t>POLVO FACIAL SUELTO X 150 UNIDADES</t>
  </si>
  <si>
    <t>POLVO FACIAL SUELTO X 60 UNIDADES</t>
  </si>
  <si>
    <t>POLVO TRANSLUCIDO TONO  # 1 CLARO 40GR X 15 UNIDADES</t>
  </si>
  <si>
    <t>POLVO TRANSLUCIDO TONO  # 2  MEDIO X 15 UNIDADES</t>
  </si>
  <si>
    <t>POLVO TRANSLUCIDO TONO # 3  OSCURO X 15 UNIDADES</t>
  </si>
  <si>
    <t>RUBOR MIX (COMBINACION DE DIA Y NOCHE X 60 UNIDADES</t>
  </si>
  <si>
    <t>RUBOR MIX (COMBINACION DE DIA Y NOCHE) X 24 UNIDADES</t>
  </si>
  <si>
    <t>SATÍN COLOR (SOMBRA PROFESIONAL BRILLANTE HÚMEDA - COMPACTA) X 24 UNIDADES</t>
  </si>
  <si>
    <t>SET   DE 16 LABIALES X 30 SET</t>
  </si>
  <si>
    <t>SET   DE 16 SOMBRAS X 30 SET</t>
  </si>
  <si>
    <t>SET  DE 5 BASES  X 30 SET</t>
  </si>
  <si>
    <t>SET DE 3  POLVOS COMPACTOS X 30 SET</t>
  </si>
  <si>
    <t>SET DE 3  RUBORES  X 30 SET</t>
  </si>
  <si>
    <t>SOMBRA   (SOMBRAS X 9, ESTUCHE REDONDO)</t>
  </si>
  <si>
    <t>SOMBRA SATÍN PRO (SOMBRA PROFESIONAL MATE) X 24 UNIDADES</t>
  </si>
  <si>
    <t>SOMBRA SATÍN PRO (SOMBRA PROFESIONAL MATE) X 60 UNIDADES</t>
  </si>
  <si>
    <t>SOMBRA TOP COLOR´S X 4 (ESTUCHES X 4 DE LUJO CUADRADO) X 24 UNIDADES</t>
  </si>
  <si>
    <t>SOMBRA TOP FASHION X 6 (ESTUCHES X 6 DE LUJO CUADRADO) X 24 UNIDADES</t>
  </si>
  <si>
    <t>30 SHAMPOO PROFESIONAL SIN SAL X 3800 ML</t>
  </si>
  <si>
    <t>50 SHAMPO ANTICASPA X 1000 ML.</t>
  </si>
  <si>
    <t>50 SHAMPOO CABELLO GRASO X 1000 ML.</t>
  </si>
  <si>
    <t>150 CORTA UÑAS PIES CON FILO RECTO</t>
  </si>
  <si>
    <t>75 CORTA UÑAS MANOS CON FILO RECTO</t>
  </si>
  <si>
    <t>CONTORNO DE OJOS GEL POR 30 GR X 9 UNIDADES</t>
  </si>
  <si>
    <t>JABÓN ANTIBACTERIAL 500 ML  X 75 UNIDADES</t>
  </si>
  <si>
    <t>JABÓN ANTIBACTERIAL 500 ML X 120 UNIDADES</t>
  </si>
  <si>
    <t>JABON ANTIBACTERIAL LIQUIDO PO 500ML X 3 UNIDADES</t>
  </si>
  <si>
    <t>JABON NEUTRO PARA LAVADO DE MATERIAL. GALON X 5 LTS. MERCKCANTIDAD 2</t>
  </si>
  <si>
    <t>JABON QUIRURGICO (15 FRASCOS)</t>
  </si>
  <si>
    <t xml:space="preserve">JABÓN  ANTIBACTERIAL X 3  GALONES </t>
  </si>
  <si>
    <t>ACEITE DE ALMENDRAS 4000 ML X 4 UNIDADES</t>
  </si>
  <si>
    <t>ACEITE DE ALMENDRAS 450 ML X 12 UNIDADES</t>
  </si>
  <si>
    <t>ACEITE DE NARANJA 4000ML X 4 UNIDADES</t>
  </si>
  <si>
    <t>ACEITE DE NARANJA 500 ML X 12 UNIDADES</t>
  </si>
  <si>
    <t>300 KIT CEPILLOS PARA CABELLO X 6</t>
  </si>
  <si>
    <t>300 KIT PEINILLAS X 10</t>
  </si>
  <si>
    <t>50 ESPUMA PARA PEINAR X 240 ML</t>
  </si>
  <si>
    <t>CEPILLOS (CHURRUSCOS) MEDIANO X 18 UNIDADES</t>
  </si>
  <si>
    <t>CEPILLOS (CHURRUSCOS) PEQUEÑO X 18 UNIDADES</t>
  </si>
  <si>
    <t>10 TRATAMIENTO ACONDICIONADOR CABELLO MALTRATADO X 1000 ML</t>
  </si>
  <si>
    <t>10 TRATAMIENTO CABELLO CON PITIRIASIS 1000 ML</t>
  </si>
  <si>
    <t>10 TRATAMIENTO CABELLO DECOLORADO 1000 ML</t>
  </si>
  <si>
    <t>10 TRATAMIENTO CABELLO GRASO 1000 ML</t>
  </si>
  <si>
    <t>10 TRATAMIENTO CABELLO SECO  1000 ML</t>
  </si>
  <si>
    <t>10 TRATAMIENTO CABELLO TINTURADO 1000 ML</t>
  </si>
  <si>
    <t>100 CREMAS PARA ALIZADO PERMANENTE EN BASE DE QUERATINA X 500 GR</t>
  </si>
  <si>
    <t>100 KERATINAS (ALISADO PROGRESIVO) 500 ML</t>
  </si>
  <si>
    <t>100 TINTURAS  PARA CABELLO NO 3.0 CASTAÑO NATURAL X 60 ML</t>
  </si>
  <si>
    <t>100 TINTURAS  PARA CABELLO NO4.0 CASTAÑO OSCURO NATURAL X 60 ML</t>
  </si>
  <si>
    <t>150 TINTURAS PARA CABELLO NO 9.16 RUBIO ESTRA CLARO DORADO PERLA X 60 ML</t>
  </si>
  <si>
    <t>20 TRATAMIENTO REPOLARIZANTE X 1000 ML</t>
  </si>
  <si>
    <t>200 TINTURAS PARA CABELLO NO 66.03 COLOR PERFECT X 60 ML</t>
  </si>
  <si>
    <t>200 TINTURAS PARA CABELLO NO 66.04 COLOR PERFECT X 60 ML</t>
  </si>
  <si>
    <t>200 TINTURAS PARA CABELLO NO 66.07 COLOR PERFECTX 60 ML</t>
  </si>
  <si>
    <t>200 TINTURAS PARA CABELLO NO 7.0 RUBIO MEDIANO NATURAL X 60 ML</t>
  </si>
  <si>
    <t>200 TINTURAS PARA CABELLO NO 7.77 RUBIO MEDIANO INTENSO X 60 ML</t>
  </si>
  <si>
    <t>200 TINTURAS PARA CABELLO NO 8.1 RUBIO CLARO CENIZO X 60 ML</t>
  </si>
  <si>
    <t>200 TINTURAS PARA CABELLO NO 8.9 RUBIO CLARO CENIZO X 60 ML</t>
  </si>
  <si>
    <t>200 TINTURAS PARA CABELLO NO 88.07 COLOR PERFECT X 60 ML</t>
  </si>
  <si>
    <t>200 TINTURAS PARA CABELLO NO 9.1 RUBIO CLARO CENIZO X 60 ML</t>
  </si>
  <si>
    <t>200 TINTURAS PARA CABELLO NO 9.11 RUBIO EXTRA CLARO INTENSO X 60 ML</t>
  </si>
  <si>
    <t>200 TINTURAS PARA CABELLO NO 9.16 RUBIO ESTRA CLARO DORADO PERLA X 60 ML</t>
  </si>
  <si>
    <t>200 TINTURAS PARA CABELLO NO6.1 RUBIO OSCURO CENIZO X 60 ML</t>
  </si>
  <si>
    <t>200 TINTURAS PARA CABELLO NO8.0 RUBIO CLARO NATURAL X 60 ML</t>
  </si>
  <si>
    <t>30 RULOS ELÉCTRICOS</t>
  </si>
  <si>
    <t>30 TINTURAS  PARA CABELLO NO  0.88 X 60 ML</t>
  </si>
  <si>
    <t>30 TINTURAS  PARA CABELLO NO  12.1  X 60 ML</t>
  </si>
  <si>
    <t>30 TINTURAS  PARA CABELLO NO 0.66 VIOLETA X 60 ML</t>
  </si>
  <si>
    <t>30 TINTURAS  PARA CABELLO NO 1.1 NEGRO AZÚL</t>
  </si>
  <si>
    <t>30 TINTURAS  PARA CABELLO NO 12.11 X 60 ML</t>
  </si>
  <si>
    <t>30 TINTURAS  PARA CABELLO NO 12.17 X 60 ML</t>
  </si>
  <si>
    <t>30 TINTURAS  PARA CABELLO NO 12.61 X 60 ML</t>
  </si>
  <si>
    <t>30 TINTURAS  PARA CABELLO NO 2.0 NEGRO NATURAL X 60 ML</t>
  </si>
  <si>
    <t>30 TINTURAS  PARA CABELLO NO0.45 ROJO X 60 ML</t>
  </si>
  <si>
    <t>30 TINTURAS PARA CABELLO NO 0,11 AZÚL X 60 ML</t>
  </si>
  <si>
    <t xml:space="preserve">300 AMPOLLETAS DE CERAMIDAS </t>
  </si>
  <si>
    <t>50 LACAS FIJADORA SECA MEDIA  400 CC</t>
  </si>
  <si>
    <t>50 LOCIONES  TERMOPROTECTORA 250 ML</t>
  </si>
  <si>
    <t>50 SILICONA LÍQUIDA X 400 ML.</t>
  </si>
  <si>
    <t>BRILLO FINALIZADOR CEPILLADO 40 ML X 50 UNIDADES</t>
  </si>
  <si>
    <t>CERA MOLDEADORA POTE  500 GR X 100 UNIDADES</t>
  </si>
  <si>
    <t>150 BRILLOS SECANTE 10 ML</t>
  </si>
  <si>
    <t>150 CEPILLOS DESECHABLE PARA MANOS</t>
  </si>
  <si>
    <t>150 CEPILLOS DESECHABLE PARA PIES</t>
  </si>
  <si>
    <t xml:space="preserve">150 CORTA CUTICULA </t>
  </si>
  <si>
    <t xml:space="preserve">150 KIT MANICURA EN SECO (CREMA EXFOLIANTE DE 120CC. REMOVEDOR CUTICULA CREMA DE 120CC. GEL ANTIBACTERIAL DE 120 CC. DESENGRASANTE PARA UÑAS DE 120 CC. ACEITE DE ALMENDRAS DE 120 CC. PAQ. BLOQUE PULIDOR 8 UNIDADES DOBLE SERVICIO. REMOVEDOR DE ESMALTE, CREMA HUMECTANTE)  </t>
  </si>
  <si>
    <t>150 KIT ONDULADO PERMANENTE (LÍQUIDO NEUTRALIZANTE 1000 ML Y LÍQUIDO PARA ONDULADO 1000 ML</t>
  </si>
  <si>
    <t>2000 KIT DESECHABLE PARA PEDICURA(TAPABOCAS, PAÑO ABSORBENTE, BOLSA PLASTICA, PAR GUANTES DESECHABLES NITRILO, LIMA CARTÓN, LIJAS DE AGUA, CASPA CALLO, PALO DE NARANJO)</t>
  </si>
  <si>
    <t>25 CREMAS POLICHADORA 40 GRAMOS</t>
  </si>
  <si>
    <t xml:space="preserve">35 KIT UÑAS ACRÍLICAS COLORES: LÍQUIDO ACRÍLICO 80 ML. - POLVO ACRÍLICO AGUAMARINA ESCARCHADO. - POLVO ACRÍLICO NEGRO. - POLVO ACRÍLICO CAFÉ. - POLVO ACRÍLICO NEGRO ESCARCHADO. - POLVO ACRÍLICO BLANCO. - POLVO ACRÍLICO AZUL PASTEL. - POLVO ACRÍLICO ROSADO ESCARCHADO. - POLVO ACRÍLICO ROJO. - POLVO ACRÍLICO NARANJA. - POLVO ACRÍLICO MISTY ESCARCHADO. - POLVO ACRÍLICO AMARILLO. - POLVO ACRÍLICO AZUL. - POLVO ACRÍLICO VERDE. - POLVO ACRÍLICO ROSADO NEÓN  X 16 UNIDADES </t>
  </si>
  <si>
    <t>35 KIT UÑAS ACRÍLICAS: MALETIN(POLVO ACRÍLICO NATURAL, POLVO ACRÍLICO ROSADO, POLVO ACRÍLICO TRASLÚCIDO, BASE UNIVERSAL, LÍQUIDO ACRÍLICO, BALANCEADOR DE PH, PROTECTOR DE ACRÍLICO, PEGANTE DE UÑAS, DESINFECTANTE PARA UÑAS, REMOVEDOR DE ESMALTE, PINCEL PUNTA FINA, MOLDES PARA EXTENSIÓN, LIMA SUPER, PAQUETE DE PAÑITOS, SEDA PRECORTADA PARA UÑAS, PINCEL ACRÍLICO KOLINSKY, LIMA NEGRA, BLOQUE BLANCO, GUILLOTINA DE UÑAS, MORTERO TRANSPARENTE )</t>
  </si>
  <si>
    <t>40 KIT UÑAS EN GEL: ( BASE UNIVERSAL,  GEL TRANSPARENTE  EXTREMO  40G, GEL SUPER BRILLO, GEL BLANCO, PINCEL EXTREMO,  PINCEL PUNTA FINA, LIMA AZUL, LIMA 100/180,  REMOVEDOR  DE  ESMALTE, LIMPIADOR  DE  UÑAS,  PAQUETE  DE PAÑOS, CAJA DE TIPS, PALO DE NARANJO, PEGANTE, BALANCEADOR DE PH, MOLDES, MALETÍN DE TRANSPORTE (SIN CARGO) Y MANUAL PASO A PASO.)</t>
  </si>
  <si>
    <t>6000 KIT DESECHABLE PARA MANICURA ((TAPABOCAS, PAÑO ABSORBENTE, BOLSA PLASTICA, PAR DE GUANTES DESECHABLES NITRILO, LIMA CARTÓN, LIMA DESMANCHADORA, LIMA SUAVIZADORA, PALO DE NARANJO)</t>
  </si>
  <si>
    <t>75 KIT PUNZONES Y PINCELES DE DECORACIÓN DE UÑAS</t>
  </si>
  <si>
    <t>DECORACIÓN UÑAS KIT (DILUSOR ESMALTE, MINI GEMAS, HILO DECORATIVO, PINCEL DECORACIÓN, PINCEL HILO, PLASTILINA,  UÑAS) X 200 KIT</t>
  </si>
  <si>
    <t>ESMALTE BLANCO EJECUTIVO 10 ML  X 150 UNIDADES</t>
  </si>
  <si>
    <t>ESMALTE BLANCO TIZA 10 ML  X 150 UNIDADES</t>
  </si>
  <si>
    <t>ESMALTE DECORACIÓN AMARILLO 10 ML  X 75 UNIDADES</t>
  </si>
  <si>
    <t>ESMALTE DECORACIÓN AZUL 10 ML X 75 UNIDADES</t>
  </si>
  <si>
    <t>ESMALTE DECORACIÓN FUCSIA 10 ML X 75 UNIDADES</t>
  </si>
  <si>
    <t>ESMALTE DECORACIÓN NARANJA  10 ML X 75 UNIDADES</t>
  </si>
  <si>
    <t>ESMALTE DECORACIÓN NEGRO10 ML X 75 UNIDADES</t>
  </si>
  <si>
    <t>ESMALTE DECORACIÓN ROJO 10 ML X 75 UNIDADES</t>
  </si>
  <si>
    <t>ESMALTE DECORACIÓN VERDE 10 ML X 75 UNIDADES</t>
  </si>
  <si>
    <t>ESMALTE EJECUTIVO FRANCES10 ML  X 150 UNIDADES</t>
  </si>
  <si>
    <t>ESMALTE ESCARCHADO DORADO 10 ML  X 150 UNIDADES</t>
  </si>
  <si>
    <t>ESMALTE ESCARCHADO MORADO 10 ML  X 75 UNIDADES</t>
  </si>
  <si>
    <t>ESMALTE ESCARCHADO PLATEADO 10 ML  X 150 UNIDADES</t>
  </si>
  <si>
    <t>ESMALTE ESCARCHADO ROJO 10 ML  X 75 UNIDADES</t>
  </si>
  <si>
    <t>ESMALTE NOVIA 10 ML  X 150 UNIDADES</t>
  </si>
  <si>
    <t>ESMALTE PASTEL LILA 10 ML  X 150 UNIDADES</t>
  </si>
  <si>
    <t>ESMALTE PASTEL ROSADO 10ML  X 150 UNIDADES</t>
  </si>
  <si>
    <t xml:space="preserve">ESMALTE ROJO  10 ML  X 150 UNIDADES </t>
  </si>
  <si>
    <t>ESMALTE ROJO SANGRE TORO 10 ML  X 150 UNIDADES</t>
  </si>
  <si>
    <t>LIMA CEBRA X 150 UNIDADES</t>
  </si>
  <si>
    <t>LIMA TRES PASOS X 150 UNIDADES</t>
  </si>
  <si>
    <t>MANIJA POLICHADORA X 25 UNIDADES</t>
  </si>
  <si>
    <t>COMPRA DE UNIFORMES PARA REPRESENTACIÓN DEL CENTRO EN LOS CAMPEONATOS INTERNOS E INTERCENTROS (30 UNIFORMES)</t>
  </si>
  <si>
    <t>AMPLIFICADOR DE 60WATS PARA GUITARRA ELÉCTRICA.</t>
  </si>
  <si>
    <t xml:space="preserve"> AMPLIFICADOR PARA VOCES Y TECLADO.</t>
  </si>
  <si>
    <t>COPA PEQUEÑA OPCION EN COLOR AZUL - SMALL CUPS (11 PAQUETES POR MIL UNIDADES)</t>
  </si>
  <si>
    <t>TOALLA CARA X 45 UNIDADES</t>
  </si>
  <si>
    <t>TOALLA MANOS X 45 UNIDADES</t>
  </si>
  <si>
    <t>TOALLA CUERPO  X 45 UNIDADES</t>
  </si>
  <si>
    <t>SÁBANA PLÁSTICA PARA MASAJE X 90 UNIDADES</t>
  </si>
  <si>
    <t>SABANAS DESECHABLES BLANCAS PARA CAMILLA X 2400 UNIDADES</t>
  </si>
  <si>
    <t>SÁBANAS DESECHABLES BLANCAS X 720 UNIDADES</t>
  </si>
  <si>
    <t>60 ALMOHADAS 42X 24 CM CILINDRICA</t>
  </si>
  <si>
    <t>60 ALMOHADAS DE 42 X 24 CM</t>
  </si>
  <si>
    <t>METOCLOPRAMIDA AMPOLLA X 10 MG CAJA X 5 AMPOLLAS (227 )</t>
  </si>
  <si>
    <t>GLICERINA USP BOTELLA X 500 GR  (11 UNIDADES)</t>
  </si>
  <si>
    <t>ALCOHOL 500 ML X 60 UNIDADES</t>
  </si>
  <si>
    <t>ALCOHOL 700 ML X 30 UNIDADES</t>
  </si>
  <si>
    <t>ALCOHOL ANTISEPTICO 70% X 700 ML. JGB. EXCLUIDO DE IVACANTIDAD 20</t>
  </si>
  <si>
    <t>ALCOHOL ANTISEPTICO DE USO EXTERNO AL 70% (575 FRASCO)</t>
  </si>
  <si>
    <t>ALCOHOL EUCIDA. BOTELLA SPRAY  240 ML X 24 UNIDADES</t>
  </si>
  <si>
    <t>EUCIDA- ALCOHOL ETILICO AL 80%  X 6 UNIDADES</t>
  </si>
  <si>
    <t>TERSUSGEL (ALCOHOL ANTIBACTERIAL GEL X GALON. ALBOR EXCLUIDO DE IVACANTIDAD 3</t>
  </si>
  <si>
    <t>TERSUSGEL (ALCOHOL ANTIBACTERIAL GEL X LITRO. ALBOR EXCLUIDO DE IVACANTIDAD 10</t>
  </si>
  <si>
    <t>YODOPOVIDONA ISODINE O ANTISEPTICO ESPUMA (1 LITRO)</t>
  </si>
  <si>
    <t>YODOPOVIDONA ISODINE O ANTISEPTICO SOLUCIÓN</t>
  </si>
  <si>
    <t>YODOPOVIDONA ISODINE O ANTISEPTICO SOLUCIÓN (1 LITRO)</t>
  </si>
  <si>
    <t>MECHA PARA MECHEROS. PAQUETE X 12 UND. NACIONALCANTIDAD 2</t>
  </si>
  <si>
    <t>AZUCAR REFINADA BLANCA BOLSA X 1 KG (11 UNIDADES)</t>
  </si>
  <si>
    <t>6 MANTAS TÉRMICAS, TIPO SLEEPING</t>
  </si>
  <si>
    <t>DISPENDADOR ACEITE X 45 UNIDADES</t>
  </si>
  <si>
    <t xml:space="preserve">PAPEL  ALUMINIO CAPILARX 50 ROLLOS DE  40 METROS </t>
  </si>
  <si>
    <t>TAZA FLEXIBLE MEDIANA X 18 UNIDADES</t>
  </si>
  <si>
    <t>TAZA FLEXIBLE PEQUEÑA X 18 UNIDADES</t>
  </si>
  <si>
    <t>TAZA PORCELANA PEQUEÑA 2.5 CM DIÁMETRO X 60 UNIDADES</t>
  </si>
  <si>
    <t>TAZAS PLÁSTICAS DIAMETRO 15 CENTÍMETROS X 150 UNIDADES</t>
  </si>
  <si>
    <t>TAZAS PLÁSTICAS MEDIANAS X 60 UNIDADES</t>
  </si>
  <si>
    <t>TAZAS PLÁSTICOS PEQUEÑAS X 60 UNIDADES</t>
  </si>
  <si>
    <t>BAYETILLA BLANCA MATERIAL ALGODÓN</t>
  </si>
  <si>
    <t>BAYETILLA BLANCA MATERIAL ALGODÓN (45 UNIDADES)</t>
  </si>
  <si>
    <t>BAYETILLA BLANCA X 90 UNIDADES</t>
  </si>
  <si>
    <t>BOLSA PARA BASURA COLOR ROJO CALIBRE 2.0 TAMAÑO 39.5 X 45 PG</t>
  </si>
  <si>
    <t>BOLSA PARA BASURA COLOR ROJO CALIBRE 2.0 TAMAÑO 39.5 X 45 PG (50 UNIDADES)</t>
  </si>
  <si>
    <t>BOLSA PARA BASURA COLOR VERDE CALIBRE 2.0 TAMAÑO 39.5 X 45 PG</t>
  </si>
  <si>
    <t>BOLSA PARA BASURA COLOR VERDE CALIBRE 2.0 TAMAÑO 39.5 X 45 PG (50 UNIDADES)</t>
  </si>
  <si>
    <t>BOLSAS PARA LA BASURA MEDIANA GRIS (314 UNIDADES)</t>
  </si>
  <si>
    <t>BOLSAS PARA LA BASURA MEDIANA NEGRA (314 UNIDADES)</t>
  </si>
  <si>
    <t>BOLSAS PARA LA BASURA MEDIANA ROJA (314 UNIDADES)</t>
  </si>
  <si>
    <t>BOLSAS PARA LA BASURA MEDIANA VERDE (314 UNIDADES)</t>
  </si>
  <si>
    <t>AGITADOR DE VIDRIO (7 X 200 MM CON PUNTA EN PALETA)  (33 UNIDADES)</t>
  </si>
  <si>
    <t>6 LOCKER DE 6 COMPARTIMIENTOS</t>
  </si>
  <si>
    <t>FÉRULA PIERNA RODILLA (2 UNIDADES)</t>
  </si>
  <si>
    <t>FÉRULA MUÑECA (2 UNIDADES)</t>
  </si>
  <si>
    <t>240 MONOGAFAS</t>
  </si>
  <si>
    <t>480 MONOGAFAS</t>
  </si>
  <si>
    <t>MONOGAFAS X120 UNIDADES</t>
  </si>
  <si>
    <t>BATA DESECHABLE BLANCA MANGA CORTA CON BOLSILLO Y BROCHE  X 1200 UNIDADES</t>
  </si>
  <si>
    <t>GUANTES SILICONA  X 120 CAJAS DE 100 UNIDADES TALLAS S.M.L</t>
  </si>
  <si>
    <t>CLIP MARIPOSA X 20 CAJAS</t>
  </si>
  <si>
    <t>GANCHOS CLIPS N°2 X 20 CAJAS</t>
  </si>
  <si>
    <t>BANDAS DE CAUCHO X 20 CAJAS</t>
  </si>
  <si>
    <t>SEPARADORES CARTULINA</t>
  </si>
  <si>
    <t>SEPARADORES CARTULINA (116 PAQUETES)</t>
  </si>
  <si>
    <t>SEPARADORES CARTULINA COLORES SURTIDOS</t>
  </si>
  <si>
    <t>SEPARADORES CARTULINA COLORES SURTIDOS (310 UNIDADES)</t>
  </si>
  <si>
    <t>CARPETA DE YUTE CARTA  X 200 UNIDADES</t>
  </si>
  <si>
    <t>CARPETA DE YUTE OFICIO X 200 UNIDADES</t>
  </si>
  <si>
    <t>CORRECTOR LIQUIDO A BASE DE AGUA X 25 UNIDADES</t>
  </si>
  <si>
    <t>BORRADOR NATA X 25 UNIDADES</t>
  </si>
  <si>
    <t>BORRADOR PARA ESCRITURA  NATA</t>
  </si>
  <si>
    <t>BORRADOR PARA ESCRITURA DE NATA (310 UNIDADES)</t>
  </si>
  <si>
    <t>BORRADOR PARA ESCRITURA NATA</t>
  </si>
  <si>
    <t>BORRADOR PARA ESCRITURA NATA (58 UNIDADES)</t>
  </si>
  <si>
    <t>RESALTADORES COLORES SURTIDOS X 5 CAJAS</t>
  </si>
  <si>
    <t>MINA DIAMETRO 0.7MM (116 CAJAS)</t>
  </si>
  <si>
    <t>600 RULOS GRANDES</t>
  </si>
  <si>
    <t>600 RULOS MEDIANOS</t>
  </si>
  <si>
    <t>600 RULOS PEQUEÑOS</t>
  </si>
  <si>
    <t>CRAYOLAS GRUESAS X 150 CAJAS POR 24 UNIDADES</t>
  </si>
  <si>
    <t>LLAVERO REANIMACIÓN RCCPB O DE LA VIDA (30 UNIDADES)</t>
  </si>
  <si>
    <t>MARCADOR  BORRABLE COLOR SURTIDO</t>
  </si>
  <si>
    <t>MARCADOR  PERMANENTE COLOR SURTIDO</t>
  </si>
  <si>
    <t>MARCADOR BORRABLE COLOR SURTIDO</t>
  </si>
  <si>
    <t>MARCADOR BORRABLE COLOR SURTIDO (2046 UNIDADES)</t>
  </si>
  <si>
    <t>MARCADOR BORRABLE COLOR SURTIDO (522 UNIDADES)</t>
  </si>
  <si>
    <t>MARCADOR PERMANENTE COLOR SURTIDO</t>
  </si>
  <si>
    <t>MARCADOR PERMANENTE COLOR SURTIDO (1023 UNIDADES)</t>
  </si>
  <si>
    <t>MARCADOR PERMANENTE COLOR SURTIDO (116)</t>
  </si>
  <si>
    <t>MARCADOR SHARPIE CANTIDAD 12</t>
  </si>
  <si>
    <t>MARCADORES BORRABLES DE TABLERO.CANTIDAD 50</t>
  </si>
  <si>
    <t>MARCADORES BORRABLES X 300 UNIDADES</t>
  </si>
  <si>
    <t>MARCADORES PERMANENTES X 120  CAJAS POR 10 UNIDAD COLORES SURTIDOS</t>
  </si>
  <si>
    <t>MARCADORES PERMANENTES X 150 UNIDADES</t>
  </si>
  <si>
    <t>MARCADORES PERMANENTES X 75 CAJAS POR 10 UNIDAD COLORES SURTIDOS</t>
  </si>
  <si>
    <t>PLUMONES COLORES SURTIDOS X 150  CAJAS POR 20 UNIDADES</t>
  </si>
  <si>
    <t>PLUMONES COLORES SURTIDOS X 240 CAJAS DE  20 UNIDADES</t>
  </si>
  <si>
    <t>COLORES DOBLE PUNTA X 150 CAJAS POR 24 UNIDADES</t>
  </si>
  <si>
    <t>LAPIZ PUNTA DIAMANTE. KRAMERCANTIDAD 1</t>
  </si>
  <si>
    <t>LÁPIZ X 50 CAJAS POR 10 UNIDADES</t>
  </si>
  <si>
    <t>MINA  DIAMETRO 0.7MM</t>
  </si>
  <si>
    <t>MINA DIAMETRO 0.7MM</t>
  </si>
  <si>
    <t>MINAS (1054 CAJAS)</t>
  </si>
  <si>
    <t>PORTAMINA DIAMETRO 0.7MM BORRADOR MATERIAL PLASTICO</t>
  </si>
  <si>
    <t>PORTAMINA DIAMETRO 0.7MM BORRADOR MATERIAL PLASTICO (372 UNIDADES)</t>
  </si>
  <si>
    <t>PORTAMINA DIAMETRO 0.7MM BORRADOR MATERIAL PLASTICO (58 UNIDADES)</t>
  </si>
  <si>
    <t>PORTAMINAS X 150 UNIDADES</t>
  </si>
  <si>
    <t>ESFERO COLOR NEGRO CON TAPA</t>
  </si>
  <si>
    <t>ESFERO COLOR NEGRO CON TAPA (1581 UNIDADES)</t>
  </si>
  <si>
    <t>ESFERO NEGRO X 50 UNIDADES</t>
  </si>
  <si>
    <t>ESFERO ROJO X 50 UNIDADES</t>
  </si>
  <si>
    <t>MICRO PUNTA NEGRO X 100 UNIDADES</t>
  </si>
  <si>
    <t>MICRO PUNTAS ROJO X 100 UNIDADES</t>
  </si>
  <si>
    <t>ESFERO COLOR NEGRO CON TAPA (174 ESFEROS)</t>
  </si>
  <si>
    <t>GACHOS DE COSEDORA X 10 CAJAS</t>
  </si>
  <si>
    <t>TIJERA PUNTA ROMA X 150 UNIDADES</t>
  </si>
  <si>
    <t>TIJERA PUNTA ROMA X 240 UNIDADES</t>
  </si>
  <si>
    <t>BISTURI MEDIANO X 10 UNIDADES</t>
  </si>
  <si>
    <t>BORRADOR  PARA TABLERO</t>
  </si>
  <si>
    <t>BORRADOR PARA TABLERO (58 UNIDADES)</t>
  </si>
  <si>
    <t>BORRADOR PARA TABLERO (62 UNIDADES)</t>
  </si>
  <si>
    <t>BORRADOR TABLERO X 30 UNIDADES</t>
  </si>
  <si>
    <t>TINTA IMPRESORA HP LASER JET P2014N X 5 UNIDADES</t>
  </si>
  <si>
    <t xml:space="preserve">BASE PARA TECLADO.
</t>
  </si>
  <si>
    <t>ESCÁNER (CAMA PLANA, ALIMENTADOR AUTOMÁTICO DE DOCUMENTOS CON CAPACIDAD DE 100 HOJAS Y RESOLUCIÓN DE  ESCANEO DE 600 PPM)</t>
  </si>
  <si>
    <t>CD RW - DVD CON CAJA INDIVIDUAL EN ACRÍLICO SIMPLE SUPERIOR TRANSPARENTE X 300 UNIDADES</t>
  </si>
  <si>
    <t>CD X 300 UNIDADES</t>
  </si>
  <si>
    <t>GASA PRECORTADA ESTÉRIL CAJA X20 SOBRES (2400 CAJAS)</t>
  </si>
  <si>
    <t>GASA ROLLO 50 METROS X 4 UNIDADES</t>
  </si>
  <si>
    <t>GASA X  6 ROLLOS</t>
  </si>
  <si>
    <t>COMPRESA QUIRURGICA</t>
  </si>
  <si>
    <t>COMPRESA QUIRURGICA (50 UNIDADES)</t>
  </si>
  <si>
    <t>COMPRESAS DE LAPAROTOMIA 45,7CM X 45,7CM (200 PAQUETES POR 5 UNIDADES)</t>
  </si>
  <si>
    <t>GUANTES CALIBRE 35 X 90 PARES</t>
  </si>
  <si>
    <t>GUANTES DE LATEX TALLA 8/10  X 70 CAJAS POR 100 UND.</t>
  </si>
  <si>
    <t xml:space="preserve">GUANTES DE NITRILO TALLA M  X 3 CAJAS DE 100 UNIDADES </t>
  </si>
  <si>
    <t xml:space="preserve">GUANTES DE NITRILO TALLA S X 3 CAJAS DE 100 UNIDADES </t>
  </si>
  <si>
    <t>GUANTES DESECHABLES PARA EXAMEN. CAJA X 100 UND. KRAMERCANTIDAD 25</t>
  </si>
  <si>
    <t>GUANTES ESTERIL TAMAÑO 7 1/2 (778 CAJAS)</t>
  </si>
  <si>
    <t>GUANTES ESTERILES</t>
  </si>
  <si>
    <t>GUANTES LÁTEX (200 CAJAS)</t>
  </si>
  <si>
    <t>APLICADORES ASEPTICOS X 120 PAQUETES DE  20 UNIDADES</t>
  </si>
  <si>
    <t>CUCHILLAS PARA BARBERAX  150 CAJAS DE  5 UNIDADES</t>
  </si>
  <si>
    <t>30 GLUTARALDEHÍDO GALÓN</t>
  </si>
  <si>
    <t>DESINFECTANTE EUCIDA 240 ML X 150 UNIDADES</t>
  </si>
  <si>
    <t>CANULA PARA SUMINISTRO DE OXIGENO DESECHABLE</t>
  </si>
  <si>
    <t>CANULA PARA SUMINISTRO DE OXIGENO DESECHABLE (100 UNIDADES)</t>
  </si>
  <si>
    <t xml:space="preserve">BABEROS DESECHABLE X 3 PAQUETES POR 12 UNIDADES </t>
  </si>
  <si>
    <t>BABEROS DESECHABLES X 18 PAQUETES DE 12 UNIDADES</t>
  </si>
  <si>
    <t>COLCHONETAS PARA ACTIVIDAD FISICA Y RELAJACIÓN MUSCULAR (50 COLCHONETAS)</t>
  </si>
  <si>
    <t>TERMÓMETRO (ESCALA 1,0 °C DE -10 A 200 °C) (11 UNIDADES)</t>
  </si>
  <si>
    <t>TERMOMETRO DIGITAL ELEMENTO PARA TOMAR LA TEMPERATURA (15 UNIDADES)</t>
  </si>
  <si>
    <t>TERMOMETROS DE MERCURIO AXILAR (2400 UNIDADES)</t>
  </si>
  <si>
    <t>ELECTRODO PARA ELECTROCARDIOGRAFIA</t>
  </si>
  <si>
    <t>ELECTRODO PARA ELECTROCARDIOGRAFIA (100 UNIDADES)</t>
  </si>
  <si>
    <t>ELECTRODOS (24 UNIDADES)</t>
  </si>
  <si>
    <t>BAJA LENGUAS X 9 PAQUETES  POR 20 UNIDADES</t>
  </si>
  <si>
    <t>BAJALENGUAS DE MADERA (EN BOLSITAS X 20 U) CAJA X 500 UND PRODEMACANTIDAD 10</t>
  </si>
  <si>
    <t>BAJALENGUAS X  2400  PAQUETES DE 20 UNIDADES</t>
  </si>
  <si>
    <t>BAJALENGUAS X 300 PAQUETES DE 20 UNIDADES</t>
  </si>
  <si>
    <t>CAMPO QUIRURGICO ESTERIL (50 UNIDADES)</t>
  </si>
  <si>
    <t>INMOVILIZADOR CLAVÍCULA</t>
  </si>
  <si>
    <t>INMOVILIZADOR CLAVÍCULA (2 UNIDADES)</t>
  </si>
  <si>
    <t>INMOVILIZADOR HOMBRO (2 UNIDADES)</t>
  </si>
  <si>
    <t>PARAFINA 500 GRAMOS X 75 UNIDADES</t>
  </si>
  <si>
    <t>PARAFINA FACIAL  500 G X 120 UNIDADES</t>
  </si>
  <si>
    <t>GUANTES TÉRMICOS X 10 PARES</t>
  </si>
  <si>
    <t>COBIJA TÉRMICA X 45 UNIDADES</t>
  </si>
  <si>
    <t>GUANTE DESECHABLE LATEX TALLA L (26 CAJAS)</t>
  </si>
  <si>
    <t>GUANTE DESECHABLE LATEX TALLA M (36 CAJAS)</t>
  </si>
  <si>
    <t>GUANTES ESTERILES (10 CAJAS)</t>
  </si>
  <si>
    <t>GUANTE DESECHABLE  EN NITRILO TALLA L X 9 CAJAS DE 100 UNIDADES</t>
  </si>
  <si>
    <t>GUANTE DESECHABLE  EN NITRILO TALLA M X 9 CAJAS DE 100 UNIDADES</t>
  </si>
  <si>
    <t>GUANTE DESECHABLE  EN NITRILO TALLA S X 9 CAJAS DE 100 UNIDADES</t>
  </si>
  <si>
    <t>GUANTE DESECHABLE LATEX TALLA L</t>
  </si>
  <si>
    <t>GUANTE DESECHABLE LATEX TALLA M</t>
  </si>
  <si>
    <t>GUANTE ESTERIL TAMAÑO 6 1/2 (618 CAJAS)</t>
  </si>
  <si>
    <t>GUANTE ESTERIL TAMAÑO 7 (822 CAJAS)</t>
  </si>
  <si>
    <t>GUANTE ESTERIL TAMAÑO 8 (2388 CAJAS)</t>
  </si>
  <si>
    <t xml:space="preserve">GUANTES EN NITRILO DESECHABLES X 300 CAJAS DE 100 UNIDADES </t>
  </si>
  <si>
    <t>SOBRESABANAS DESECHABLES BLANCAS PARA CAMILLA X 2400 UNIDADES</t>
  </si>
  <si>
    <t>SOBRESÁBANAS DESECHABLES BLANCAS X 720 UNIDADES</t>
  </si>
  <si>
    <t>GORRO  DESECHABLE COLOR BLANCO X 25 PAQUETES DE 100  UNIDADES</t>
  </si>
  <si>
    <t>300 GORROS PLÁSTICOS DESECHABLES PARA TINTE  PQTE. X 50</t>
  </si>
  <si>
    <t xml:space="preserve">GORRO  DESECHABLE COLOR BLANCO X 120 PAQUETES DE 100 UNIDADES   </t>
  </si>
  <si>
    <t>GORRO CIRUJANO DESECHABLE BLANCO X 540 UNIDADES</t>
  </si>
  <si>
    <t>GORRO DESECHABLE</t>
  </si>
  <si>
    <t>GORRO DESECHABLE (20 CAJAS)</t>
  </si>
  <si>
    <t xml:space="preserve">GORRO DESECHABLES X 70 PAQUETES DE 100 UNIDADES </t>
  </si>
  <si>
    <t>GORROS DESECHABLES BLANCOS (72000 UNIDADES)</t>
  </si>
  <si>
    <t>GORROS DESECHABLES. PAQUETE X 100 UND.CANTIDAD 1</t>
  </si>
  <si>
    <t>BATA MEDICA MATERIAL DESECHABLE (400 UNIDADES)</t>
  </si>
  <si>
    <t>KIT USUARIO CORPORAL (ESTRAPLERA, BRASIER PANTI, PANTUNFLAS, GORRO) X 2400 KIT</t>
  </si>
  <si>
    <t>BATAS DE MANGA LARGA  DESECHABLE X 150 UNIDADES</t>
  </si>
  <si>
    <t>BATAS DESECHABLES BLANCAS X 270 UNIDADES</t>
  </si>
  <si>
    <t>BATAS DESECHABLES MANGA LARGA (4800 UNIDADES)</t>
  </si>
  <si>
    <t>1000 CAIMANES PARA CABELLO</t>
  </si>
  <si>
    <t xml:space="preserve">300 CAPAS PLÁSTICA PARA TINTE </t>
  </si>
  <si>
    <t>300 CAPAS SEDA PARA CORTE</t>
  </si>
  <si>
    <t>JERINGA 10CC CAJASX100 (6000 UNIDADES)</t>
  </si>
  <si>
    <t>JERINGA 20CC CAJASX100 (6000 UNIDADES)</t>
  </si>
  <si>
    <t>JERINGA 3CC CAJASX100 (6000 UNIDADES)</t>
  </si>
  <si>
    <t>JERINGA 5CC CAJASX100 (6000 UNIDADES)</t>
  </si>
  <si>
    <t>JERINGA DE 1 CC DESECHABLE</t>
  </si>
  <si>
    <t>JERINGA DE 1 CC DESECHABLE (100 UNIDADES)</t>
  </si>
  <si>
    <t>JERINGA DE 10 CC DESECHABLE</t>
  </si>
  <si>
    <t>JERINGA DE 10 CC DESECHABLE (100 UNIDADES)</t>
  </si>
  <si>
    <t>JERINGA DE 20 CC DESECHABLE</t>
  </si>
  <si>
    <t xml:space="preserve">JERINGA DE 20 CC DESECHABLE (100 UNIDADES) </t>
  </si>
  <si>
    <t>JERINGA DE 3 CC DESECHABLE</t>
  </si>
  <si>
    <t>JERINGA DE 3 CC DESECHABLE (100 UNIDADES)</t>
  </si>
  <si>
    <t>JERINGA DE 5 CC DESECHABLE</t>
  </si>
  <si>
    <t>JERINGA DE 5 CC DESECHABLE (100 UNIDADES)</t>
  </si>
  <si>
    <t>JERINGA DE 50 CC DESECHABLE</t>
  </si>
  <si>
    <t>JERINGA DE 50 CC DESECHABLE (50 UNIDADES)</t>
  </si>
  <si>
    <t>JERINGA INSULINA CAJASX100 (6000 UNIDADES)</t>
  </si>
  <si>
    <t>JERINGA PLASTICA DESECHABLE ESTERIL CON AGUJA A DOS PARTES DE 5 CC.CANTIDAD 1 CAJA X 100 UND. BD</t>
  </si>
  <si>
    <t>JERINGA TUBERCULINA CAJASX100 (3600 UNIDADES)</t>
  </si>
  <si>
    <t>JERINGAS DE INSULINA 1 CC TAPA NARANJA (10 CAJAS)</t>
  </si>
  <si>
    <t>JERINGAS DE INSULINA 1 CCTAPA NARANJA</t>
  </si>
  <si>
    <t>JERINGAS DESECHABLES DE 1CM</t>
  </si>
  <si>
    <t>JERINGAS DESECHABLES DE 1CM (10 CAJAS)</t>
  </si>
  <si>
    <t>JERINGAS DESECHABLES DE 3CM</t>
  </si>
  <si>
    <t>JERINGAS DESECHABLES DE 3CM (10 CAJAS)</t>
  </si>
  <si>
    <t>JERINGAS DESECHABLES DE 5 CM</t>
  </si>
  <si>
    <t>JERINGAS DESECHABLES DE 5 CM (10 CAJAS)</t>
  </si>
  <si>
    <t>JERINGAS MEDICIÓN PRODUCTO X 18 UNIDADES POR 20CC</t>
  </si>
  <si>
    <t>VASOS DE PRECIPITADOS 100 ML F.BAJA VIDRIO (33 UNIDADES)</t>
  </si>
  <si>
    <t>VASOS DE PRECIPITADOS 1000 ML F.BAJA VIDRIO (33 UNIDADES)</t>
  </si>
  <si>
    <t>VASOS DE PRECIPITADOS 250 ML F.BAJA VIDRIO (33 UNIDADES)</t>
  </si>
  <si>
    <t>VASOS DE PRECIPITADOS 50 ML F.BAJA VIDRIO (33 UNIDADES)</t>
  </si>
  <si>
    <t>PIPETA PASTEUR PLASTICA DESECHABLE DE 3 ML. CAJA X 500 UND. KARTELLCANTIDAD 4</t>
  </si>
  <si>
    <t>REGLA PLASTICA DE 30 CM X 10 UNIDADES</t>
  </si>
  <si>
    <t>LANCETAS (200 CAJAS)</t>
  </si>
  <si>
    <t>GUARDIAN CONTENEDOR DE ELEMENTOS CORTOPUNZANTES (10 UNIDADES)</t>
  </si>
  <si>
    <t>JABON DETERGENTE EN POLVO</t>
  </si>
  <si>
    <t>JABON DETERGENTE EN POLVO (5 PAQUETES)</t>
  </si>
  <si>
    <t>1 MINI NEVERA</t>
  </si>
  <si>
    <t>PARAFINA PATOLOGÍA O HISTOLOGÍA</t>
  </si>
  <si>
    <t xml:space="preserve">PARAFINA PATOLOGÍA O HISTOLOGÍA (30 LIBRAS) </t>
  </si>
  <si>
    <t>ATOMIZADORES CAPACIDAD 250 ML  X 150 UNIDADES</t>
  </si>
  <si>
    <t>10 REGULADORES DE VOLTAJE  1000 VA</t>
  </si>
  <si>
    <t>VELA DE LUXE PARA MASAJE - VELA TERMAL FRUTOS ROJOS 120 G X 24 UNIDADES</t>
  </si>
  <si>
    <t>VELA DE LUXE PARA MASAJE - VELA TERMAL HERMAL 120 G X 24 UNIDADES</t>
  </si>
  <si>
    <t>VELA DE LUXE PARA MASAJE - VELA TERMAL MARACUYÁ 120 G X 24 UNIDADES</t>
  </si>
  <si>
    <t>VELA DE LUXE PARA MASAJE - VELA TERMAL VAINILLA 120 G X 24 UNIDADES</t>
  </si>
  <si>
    <t>VELAS  X 15 FRASCOS</t>
  </si>
  <si>
    <t>VELAS DECORATIVAS  AROMÁTICOS 100 G X 24 UNIDADES</t>
  </si>
  <si>
    <t>CINTA ADHESIVA  TRANSPARENTE DIMENSION 1/2 PG X 30 ML</t>
  </si>
  <si>
    <t>CINTA ADHESIVA  TRANSPARENTE DIMENSION 2 PG X 30 ML</t>
  </si>
  <si>
    <t>CINTA ADHESIVA TRANSPARENTE DIMENSION 1/2 PG X 30 ML</t>
  </si>
  <si>
    <t>CINTA ADHESIVA TRANSPARENTE DIMENSION 1/2 PG X 30 ML (50 ROLLOS)</t>
  </si>
  <si>
    <t>CINTA ADHESIVA TRANSPARENTE DIMENSION 1/2 PG X 30 ML (93 ROLLOS)</t>
  </si>
  <si>
    <t>CINTA ADHESIVA TRANSPARENTE DIMENSION 2 PG X 30 ML</t>
  </si>
  <si>
    <t>CINTA ADHESIVA TRANSPARENTE DIMENSION 2 PG X 30 ML (50 ROLLOS)</t>
  </si>
  <si>
    <t>CINTA ADHESIVA TRANSPARENTE DIMENSION 2 PG X 30 ML (93 ROLLOS)</t>
  </si>
  <si>
    <t>CINTA PEGANTE TRANSPARENTE ANCHA  X 10 UNIDADES (48MM X 40M)</t>
  </si>
  <si>
    <t>CINTA PEGANTE TRANSPARENTE DELGADA X 10 UNIDADES (18MM X 40M)</t>
  </si>
  <si>
    <t>CINTA TRANSPARENTE GRUESA X 150 UNIDADES</t>
  </si>
  <si>
    <t>CINTA ADHESIVA  ENMASCARAR DIMENSION 1/2 PULGADAS</t>
  </si>
  <si>
    <t>CINTA ADHESIVA  ENMASCARAR DIMENSION 2 CMS DE ANCHO</t>
  </si>
  <si>
    <t>CINTA ADHESIVA ENMASCARAR DIMENSION 1/2 PULGADAS</t>
  </si>
  <si>
    <t>CINTA ADHESIVA ENMASCARAR DIMENSION 1/2 PULGADAS (50 ROLLOS)</t>
  </si>
  <si>
    <t>CINTA ADHESIVA ENMASCARAR DIMENSION 1/2 PULGADAS (93 ROLLOS)</t>
  </si>
  <si>
    <t>CINTA ADHESIVA ENMASCARAR DIMENSION 2 CMS DE ANCHO</t>
  </si>
  <si>
    <t>CINTA ADHESIVA ENMASCARAR DIMENSION 2 CMS DE ANCHO (50 ROLLOS)</t>
  </si>
  <si>
    <t>CINTA ADHESIVA ENMASCARAR DIMENSION 2 CMS DE ANCHO (93 ROLLOS)</t>
  </si>
  <si>
    <t xml:space="preserve">CINTA DE ENMASCARAR ANCHA X 10 UNIDADES ( 48MM X 40M) </t>
  </si>
  <si>
    <t>CINTA DE ENMASCARAR DELGADA  X 10 UNIDADES (18MM X 40M)</t>
  </si>
  <si>
    <t>CINTA DE ENMASCARAR GRUESA X 150 UNIDADES</t>
  </si>
  <si>
    <t xml:space="preserve">CHINCHES X 20 CAJAS DE 50 UND </t>
  </si>
  <si>
    <t>30 CINTAS MÉTRICAS 150 CM</t>
  </si>
  <si>
    <t>300 TIJERA ENTRESACADORA PARA PELUQUERÍA</t>
  </si>
  <si>
    <t>300 TIJERAS DE PRECISIÓN PARA PELUQUERÍA</t>
  </si>
  <si>
    <t>300 TIJERAS LISA PARA PELUQUERÍA</t>
  </si>
  <si>
    <t>150 BARBERAS</t>
  </si>
  <si>
    <t>SERVICIO DE DOSIMETRIA PERSONAL CON TECNOLOGIA OSL DE LECTURA TRIMESTRAL (105 UNIDADES)</t>
  </si>
  <si>
    <t xml:space="preserve">10 ESCALERILLAS, UN PASO Y ESTRUCTURA METÁLICA </t>
  </si>
  <si>
    <t>PAPEL PERIODICO X 60 PLIEGOS</t>
  </si>
  <si>
    <t>PAPEL PLIEGO CLASE PERIODICO COLOR BEIGE</t>
  </si>
  <si>
    <t>PAPEL PLIEGO CLASE PERIODICO COLOR BEIGE (763 PLIEGOS)</t>
  </si>
  <si>
    <t>PAPEL PLIEGO CLASE PERIODICO COLOR BEIGE (8432 PLIEGO)</t>
  </si>
  <si>
    <t>PAPEL  HOSMOTICO TRASPARENTE  X 25 ROLLOS DE  400 METROS</t>
  </si>
  <si>
    <t>PAPEL  HOSMOTICO TRASPARENTE X 60 ROLLOS DE 400 METROS</t>
  </si>
  <si>
    <t>TOALLA DE MANOS (PAPEL) X 360 PAQUETES DE 150 HOJAS</t>
  </si>
  <si>
    <t xml:space="preserve">TOALLA DESECHABLE CALIBRE 70 X 120 ROLLOS DE  88 UNIDADES </t>
  </si>
  <si>
    <t>TOALLA DESECHABLE CALIBRE 80 PARA DEPILACIÓN X 60 ROLLOS DE 80 HOJAS</t>
  </si>
  <si>
    <t>TOALLA DESECHABLES X 150 PAQUETES (CALIBRE 70 DE 42CM X 50CM)</t>
  </si>
  <si>
    <t>TOALLAS DE MANO DESECHABLES X 1000 PAQUETES DE  50 UNIDADES</t>
  </si>
  <si>
    <t>TOALLAS DE PAPEL DESECHABLE</t>
  </si>
  <si>
    <t>TOALLAS DE PAPEL DESECHABLE (138 PAQUETES)</t>
  </si>
  <si>
    <t>TOALLAS DE PAPEL DESECHABLE (30 PAQUETES)</t>
  </si>
  <si>
    <t>TOALLAS DE PAPELX 60 PAQUETES POR 150 UNIDADES</t>
  </si>
  <si>
    <t>TOALLAS PARA MANOS EN PAPEL  DESECHABLE PARA DISPENSADOR. PAQUETE X 150 UND.CANTIDAD 40</t>
  </si>
  <si>
    <t>POST IT NEON MEDIANO POR 5 COLORES X 30 UNIDADES</t>
  </si>
  <si>
    <t>PAPEL CRAF  X 800 PLIEGOS</t>
  </si>
  <si>
    <t>PAPEL IRIS COLOR VARIOS-SURTIDA</t>
  </si>
  <si>
    <t>PAPEL IRIS COLOR VARIOS-SURTIDA (1580 PLIEGO)</t>
  </si>
  <si>
    <t>PAPEL IRIS COLOR VARIOS-SURTIDA (174 PLIEGOS)</t>
  </si>
  <si>
    <t>PAPEL IRIS DE COLORES X  50 BLOCK</t>
  </si>
  <si>
    <t>PAPEL IRIS DE COLORES X 80 BLOCK</t>
  </si>
  <si>
    <t>PAPEL KRAFT (34 ROLLOS)</t>
  </si>
  <si>
    <t>CARTULINA DE 1/8 X 150 PAQUETES DE  10 UNIDADES</t>
  </si>
  <si>
    <t>CARTULINA LEGAJADORES EN PROPALCOTE DE 320GRS X 2 CON ALETA VERTICAL (174 UNIDADES)</t>
  </si>
  <si>
    <t xml:space="preserve">CARTULINAS COLORES SURTIDOS X 150 PLIEGOS </t>
  </si>
  <si>
    <t xml:space="preserve">CARTULINAS COLORES SURTIDOSX 240 PLIEGOS   </t>
  </si>
  <si>
    <t>PAPEL  BOND COLOR BLANCO TAMAÑO CARTA</t>
  </si>
  <si>
    <t>PAPEL  BOND COLOR BLANCO TAMAÑO OFICIO</t>
  </si>
  <si>
    <t xml:space="preserve">PAPEL  TAMAÑO CARTA IRIS COLOR </t>
  </si>
  <si>
    <t>PAPEL BOND COLOR BLANCO TAMAÑO CARTA</t>
  </si>
  <si>
    <t>PAPEL BOND COLOR BLANCO TAMAÑO CARTA (35 RESMAS)</t>
  </si>
  <si>
    <t>PAPEL BOND COLOR BLANCO TAMAÑO CARTA (806 UNIDADES)</t>
  </si>
  <si>
    <t>PAPEL BOND COLOR BLANCO TAMAÑO OFICIO</t>
  </si>
  <si>
    <t>PAPEL BOND COLOR BLANCO TAMAÑO OFICIO (35 RESMAS)</t>
  </si>
  <si>
    <t>PAPEL BOND COLOR BLANCO TAMAÑO OFICIO (372 UNIDADES)</t>
  </si>
  <si>
    <t>PAPEL BOND TAMAÑO OFICIO X 50 UNIDADES</t>
  </si>
  <si>
    <t>PAPEL PARA FOTOCOPIADORA CARTA X 12 RESMAS</t>
  </si>
  <si>
    <t>PAPEL PARA FOTOCOPIADORA OFICIO X 12 RESMAS</t>
  </si>
  <si>
    <t>ROLLO DE NYLON X 15 ROLLOS</t>
  </si>
  <si>
    <t>SILICONA BARRA</t>
  </si>
  <si>
    <t>SILICONA BARRA (12 KILOS)</t>
  </si>
  <si>
    <t>SILICONA BARRA (93 KILOS)</t>
  </si>
  <si>
    <t xml:space="preserve">Nuvia Cristina Quiroga G.
Coordinadora Grupo Administrativo Intercentros CGMLTI y CFTHS
Regional Distrito Capital  
Calle 52 No 13-65 Piso 2, Bogotá, Colombia
Tel.: +57 (1) 5941301  IP 16902 
ncquiroga@sena.edu.co
</t>
  </si>
  <si>
    <t>COLORANTE VEGETAL TUSCA COLOR ROJO SOBRE POR 250 GR  (11 SOBRES)</t>
  </si>
  <si>
    <t>LANA DIFERENTES CALIBRES Y COLORES GRUESA MADEJA X 150 UNIDADES</t>
  </si>
  <si>
    <t>ALGODÓN 500 G X 120 ROLLOS</t>
  </si>
  <si>
    <t>ALGODÓN 500 GRAMOS X 10 ROLLOS</t>
  </si>
  <si>
    <t>ALGODÓN EN POMOS O RODAJAS X 400 PAQUETES DE 50 UNIDADES</t>
  </si>
  <si>
    <t>ALGODÓN QUIRURGICO ABSORVENTE X 500 GR. JGB EXCLUIDO DE IVACANTIDAD 10</t>
  </si>
  <si>
    <t>ALGODON ROLLO 500 GR (130 ROLLOS)</t>
  </si>
  <si>
    <t>ALGODÓN X 18 ROLLOS</t>
  </si>
  <si>
    <t>RODAJAS DE ALGODON PAQUETE X 50 UND (588 X PAQUETES)</t>
  </si>
  <si>
    <t>BÁLSAMO (RINSE PARA CABELLO) 1000 ML X 40 UNIDADES</t>
  </si>
  <si>
    <t xml:space="preserve"> BENZALDINA X 3 GALONES</t>
  </si>
  <si>
    <t xml:space="preserve"> CLORAXEDINA X 3 GALONES</t>
  </si>
  <si>
    <t>TECLADO YAMAHA Ó CASIO DE 5 OCTAVAS CON ENTRADA USB.</t>
  </si>
  <si>
    <t>1 INFRAROJO: EQUIPO DE TERMOTERÁPIA CON CALOR INFRARROJO PARA TERMOLIPOLISIS CORPORAL</t>
  </si>
  <si>
    <t>10 CALENTADORES DE CERA TIPO PISTOLA: TEMPERATURA DE 65-105°C , VOLTAJE:  AC 120V   60 HZ, POTENCIA:  200W</t>
  </si>
  <si>
    <t>10 CALENTADORES DE CERA TIPO POTE CAPACIDAD 500 GRAMOS: TEMPERATURA DE 65-105°C , VOLTAJE:  AC 120V   60 HZ, POTENCIA:  200W</t>
  </si>
  <si>
    <t>10 DIFUSORES DE PARAFINA: MÚLTIPLES AJUSTES DE TEMPERATURA, NIVELES DE CONFORT TÉRMICO, INDICADOR LUMINOSO , CERA DE PARAFINA, GUANTES</t>
  </si>
  <si>
    <t>10 KIT DE MADEROTERAPIA CORPORAL</t>
  </si>
  <si>
    <t>10 KIT DE MADEROTERAPIA TERAPÉUTICO</t>
  </si>
  <si>
    <t>10 SUPRESORES DE PICOS</t>
  </si>
  <si>
    <t>12 SILLAS BASE NEUMÁTICA CROMADA CON ARO Y RODACHINAS, ESPALDAR RECTANGULAR GRADUABLE Y BASCULANTE, ASIENTO REDONDO, Y TAPIZADO EN SINTÉTICO Y ESPUMA</t>
  </si>
  <si>
    <t>15 ADIPÓMETROS</t>
  </si>
  <si>
    <t>15 MASAJEADORES CAPILARES ELÉCTRICO, DOS VELOCIDADES, MASAJEADOR 7 OPCIONES.</t>
  </si>
  <si>
    <t>15 SILLA PARA OPERARIO DE MANICURA Y PEDICURA CON COJIN SOPORTE PIES USUARIO</t>
  </si>
  <si>
    <t>15 SILLAS PARA MANICURA CON MEZON INCORPORADO.</t>
  </si>
  <si>
    <t>150 BASES ENDURECEDORA (CALCIO, FORTALECEDORA) 10 ML</t>
  </si>
  <si>
    <t>150 COCTELERAS MEZCLADORA TINTE</t>
  </si>
  <si>
    <t>150 COJINES MANICURA</t>
  </si>
  <si>
    <t>2 CABLES XLR PARA MICROFONO.</t>
  </si>
  <si>
    <t>2 CLIMAZONES, PANEL DIGITAL, CABLE LARGO, 400 GRADOS F., BASE ESTRUCTURA ARAÑA CON RODACHINES Y GRADUABLE.</t>
  </si>
  <si>
    <t>2 JUEGOS DE CUERDAS DE NYLON "LA BELLA" PARA  GUITARRA ELECTROACUSTICA.</t>
  </si>
  <si>
    <t>2 PLATAFORMAS VIBRATORIAS, POTENCIA ABSORBIDA: 500 VATIOS</t>
  </si>
  <si>
    <t>2 TALLÍMETROS</t>
  </si>
  <si>
    <t>20 GELES  CAPILAR X 1000 GR</t>
  </si>
  <si>
    <t>22 CAMILLAS ECUALIZABLE EN MADERA ROBLE, CON CAVIDAD PARA TRABAJO FACIAL</t>
  </si>
  <si>
    <t>22 MESAS  DE TRABAJO:4 GAVETAS COLOR HUESO, MESONES EN ACERO PERFORADO Y RODACHINAS PARA FÁCIL DESPLAZAMIENTO</t>
  </si>
  <si>
    <t xml:space="preserve">3 KIT  KERALA </t>
  </si>
  <si>
    <t>30 MÁQUINAS PATILLERAS ELÉCTRICAS, CUERPO ANTIDESLIZANTE, ERGONÓMICA CON REGULADOR DE CORRIENTE</t>
  </si>
  <si>
    <t>30 MUEBLES AUXILIARES DE PELUQUERÍA 4 COMPARTIMIENTOS, BASE FIJA.</t>
  </si>
  <si>
    <t>30 PINZAS PLANCHA VAPOR NANOTITANIUM, CONTROL DE ENCENDIDO, GUÍA ANTIDELIZANTE, PLACAS EN CERÁMICA</t>
  </si>
  <si>
    <t>30 PLANCHAS PARA CABELLO, DIGITAL TITANIUM, CABLE GIRATORIO, TEMPERATURA GRADUABLE DE 450 GRADOS F., INDICADOR LUMINOSO ANCHO 1 3/4 ", CUERPO SEMIERGONÓMICO, EMITE ONDAS INFRAROJAS, GENERADOR PROPIO DE IONES , ANTIFRIZZ</t>
  </si>
  <si>
    <t>30 SECADORES DE CABELLO:  CUERPO Y MAGO ERGONÓMICO, PROTECTOR ANTI GOLPES, POTENCIA 2000 WATT, BOTÓN DE ENFRIAMIENTO, MATERIAL PASTA, MANGO ANTIDESLIZANTE</t>
  </si>
  <si>
    <t>30 SILLAS DE CORTE PARA PELUQUERIA CUBIERTO EN VINILO, SISTEMA HIDRÁULICO, CON BASE EN ARAÑA.</t>
  </si>
  <si>
    <t>3000 GORROS MÁGICOS PARA RAYITOS O DE MECHAS</t>
  </si>
  <si>
    <t>4 CABLES DE LINEA MONOFONICO.</t>
  </si>
  <si>
    <t>4 JUEGOS DE CUERDAS "LA BELLA" METÁLICAS PARA GUITARRA ELECTROACUSTICA.</t>
  </si>
  <si>
    <t>4 LAVACABEZAS: POSETA EN ACRÍLICO PARA LAVAR EL CABELLO EN FORMA TÉCNICA, CON DISEÑO ERGONÓMICO, CÓMODO, PRÁCTICO Y RESISTENTE, BASE METÁLICA.</t>
  </si>
  <si>
    <t xml:space="preserve">4 MASAJEADORES CON INFRARROJO </t>
  </si>
  <si>
    <t>4 PARAFINERAS  CAPACIDAD DE 500 CC</t>
  </si>
  <si>
    <t>4 ULTRA SONIDO PROFESIONAL 3 MHZ</t>
  </si>
  <si>
    <t>6 BALANZAS DIGITAL CON MEDIDOR DE GRASA CORPORAL</t>
  </si>
  <si>
    <t>6 EQUIPOS DE CORRIENTE GALVÁNICA, CUENTA CON IONIZADOR Y ALTA FRECUENCIA.</t>
  </si>
  <si>
    <t>7 VAPOR OZONO FRIO / CALOR USO PROFESIONAL</t>
  </si>
  <si>
    <t xml:space="preserve">70 OXIGENTAS 3% FRASCO 1000 ML </t>
  </si>
  <si>
    <t>70 OXIGENTAS 6% FRACO 1000 ML</t>
  </si>
  <si>
    <t xml:space="preserve">70 OXIGENTAS 9% FRASCO  1000 ML </t>
  </si>
  <si>
    <t>8 KIT FAJAS TÉRMICAS LOCALIZADAS:FAJAS BRAZOS,PIERNAS Y ABDOMEN</t>
  </si>
  <si>
    <t>8 LUPAS CON PEDESTAL Y LUZ DE 5 DIOPTRIAS</t>
  </si>
  <si>
    <t xml:space="preserve">8 MESAS AUXILIARES: ESTRUCTURA METÁLICA, CON 3 ENTREPAÑOS, RECUBRIMIENTO EN FIBRA DE VIDRIO Y RODACHINAS. </t>
  </si>
  <si>
    <t>8 PURIFICADORES DE AIRE, AROMATERAPIA</t>
  </si>
  <si>
    <t>ACEITE BASICO X 3 UNIDADES</t>
  </si>
  <si>
    <t>ACEITE BASICO X 6 UNIDADES</t>
  </si>
  <si>
    <t>ACEITE DE INMERSION X 500 ML. BIOQUIGENCANTIDAD 2</t>
  </si>
  <si>
    <t>AGUJA DESECHABLE X 21" 1 1/2 PULGADAS (5 UNIDADES)</t>
  </si>
  <si>
    <t>AGUJA MULTIPLE CALIBRE NO. 20G X 1 1/2. CAJA X 100 UND. BDCANTIDAD 10</t>
  </si>
  <si>
    <t>AGUJAS GEMELAS GRANDES X 150 UNIDADES</t>
  </si>
  <si>
    <t>ALCOHOL CETONA - COLORACION X LITRO. BIOQUIGEN EXCLUIDO DE IVACANTIDAD 15</t>
  </si>
  <si>
    <t>ALCOHOL GLICERINADO X 500 (100 FRASCOS)</t>
  </si>
  <si>
    <t>APLICADORES DE MADERA CON ALGODÓN. BOLSA X 1000 UND. PRODEMACANTIDAD 1</t>
  </si>
  <si>
    <t>APOSITOS DE GASA 13 X 8 CMNO ESTERILES (60 PAQUETES)</t>
  </si>
  <si>
    <t>ASEPTIDINA 500ML X 40 UNIDADES</t>
  </si>
  <si>
    <t>B1 HIEDRA X 3 UNIDADES</t>
  </si>
  <si>
    <t>B2 CENTELLA X 3 UNIDADES</t>
  </si>
  <si>
    <t>B3 ARNICA X 3 UNIDADES</t>
  </si>
  <si>
    <t>B4 RUSCO X 3 UNIDADES</t>
  </si>
  <si>
    <t>B5 EQUISETO X 3 UNIDADES</t>
  </si>
  <si>
    <t>B6 GINSENG X 3 UNIDADES</t>
  </si>
  <si>
    <t>B7 SABUCO X 3 UNIDADES</t>
  </si>
  <si>
    <t xml:space="preserve">BALACA DESECHABLE  X 3 PAQUETES POR 12 UNIDADES </t>
  </si>
  <si>
    <t xml:space="preserve">BASE PARA PLATO DE BATERIA. (1) </t>
  </si>
  <si>
    <t>BASES METÁLICAS PARA CABEZOTES, SISTEMA ARAÑA, SIN RODACHINEN</t>
  </si>
  <si>
    <t>BELZALDINA GALÓN  X 40 UNIDADES</t>
  </si>
  <si>
    <t>BIGUDÍES MEDIANO  X 150 PAQUETES DE 20 UNIDADES</t>
  </si>
  <si>
    <t>BIGUDÍES PEQUEÑO  X 150 PAQUETES DE 20 UNIDADES</t>
  </si>
  <si>
    <t>BLOQUE BLANCO PULIDOR O SUAVIZADOR X 150 UNIDADES</t>
  </si>
  <si>
    <t>BODY MASSAGE X 3 UNIDADES</t>
  </si>
  <si>
    <t>BODY SCRUB X 3 UNIDADES</t>
  </si>
  <si>
    <t>BOMBILLO PARA LARINGO WELCH ALLYN (120 UNIDADES)</t>
  </si>
  <si>
    <t>BOTINES TÉRMICOS X 10 PARES</t>
  </si>
  <si>
    <t>BOXER DESECHABLE COLOR OSCURO (HOMBRE) X 60 UNIDADES</t>
  </si>
  <si>
    <t>BURETROL DESECHABLE</t>
  </si>
  <si>
    <t>BURETROL DESECHABLE (50 UNIDADES)</t>
  </si>
  <si>
    <t>BURETROLES (2400 UNIDADES)</t>
  </si>
  <si>
    <t>CAMISA AUTOMATICA (SOPORTE Y ADAPTADOR DE TRANSFERENCIA) PARA TOMA DE MUESTRA CON AGUJA MULTIPLE, CON SISTEMA RAPIDO DE LIBERACION DE LA AGUJA. CAJA X 20 UND. VACUTAINER - BDCANTIDAD 2</t>
  </si>
  <si>
    <t>CAMISAS VACUTAINER (76 UNIDADES)</t>
  </si>
  <si>
    <t>CAMPOS QUIRURGICOS ADULTO (600 UNIDADES)</t>
  </si>
  <si>
    <t>CAMPOS QUIRURGICOS PEDITRICOS (600 UNIDADES)</t>
  </si>
  <si>
    <t>CARTUCHO PARA CERA - DEPILACIÓN 250G X 120 UNIDADES</t>
  </si>
  <si>
    <t>CARTULINA LEGAJADORES EN PROPALCOTE DE 320GRS X 2 CON ALETA VERTICAL</t>
  </si>
  <si>
    <t>CARTULINA LEGAJADORES EN PROPALCOTE DE 320GRS X 2 CON ALETA VERTICAL (1581 UNIDADES)</t>
  </si>
  <si>
    <t>CAVIAR PARA DECORACIÓN DE UÑAS X 35 PAQUETES DE 12 UNIDADES</t>
  </si>
  <si>
    <t>CERA MIEL 250 CC TARRO - DEPILACIÓN X 120 UNIDADES</t>
  </si>
  <si>
    <t>CERA MIEL DEPILATORIA LIBRA X 3 UNIDADES</t>
  </si>
  <si>
    <t>CHALECO ANTIFLUIDO X 45 UNIDADES</t>
  </si>
  <si>
    <t>CHUMISX 300 PAQUETES DE 12 UNIDADES</t>
  </si>
  <si>
    <t>CINTA CONTROL ESTERILIZACION A VAPOR X ROLLO. 3MCANTIDAD 2</t>
  </si>
  <si>
    <t>CLORURO DE SODIO 0.9% (SOLUCION SALINA 0.9%) X 500 CC. BAXTER EXCLUIDO DE IVACANTIDAD 10</t>
  </si>
  <si>
    <t>COLORACION DE ZIEHL NEELSEN (FUSCINA, ALCOHOL ACIDO Y AZUL DE METILENO) JUEGO X 3 FRASCOS X LITRO.) BIOQUIGEN EXCLUIDO DE IVACANTIDAD 15</t>
  </si>
  <si>
    <t>COLORANTE DE FIELD - SOLUCION A Y B, X 200 ML. EXCLUIDO DE IVACANTIDAD 3</t>
  </si>
  <si>
    <t>CRIOTERAPIA: 4 CARETA FACIAL, 4 BRASIER FRIO, 4 FAJA PARA ABDOMEN,4 FAJA GLUTEOS</t>
  </si>
  <si>
    <t>CRISITALES  ROSADOS  X 78 UNIDADES</t>
  </si>
  <si>
    <t>CRISTALES  VERDES X 285 UNIDADES</t>
  </si>
  <si>
    <t>CRISTALES MORADOS X 321 UNIDADES</t>
  </si>
  <si>
    <t>CRISTALES TRANSPARANTES X 351 UNIDADES</t>
  </si>
  <si>
    <t>CUARSOS X 120 UNIDADES</t>
  </si>
  <si>
    <t>CYSTOFLOW BOLSA</t>
  </si>
  <si>
    <t xml:space="preserve">CYSTOFLOW BOLSA (50 UNIDADES) </t>
  </si>
  <si>
    <t>DAD AL 10% 250ML ( 50 UNIDADES)</t>
  </si>
  <si>
    <t>DAD AL 5% 250ML ( 50 UNIDADES)</t>
  </si>
  <si>
    <t>DILUSOR DE ESMALTES X 150 UNIDADES</t>
  </si>
  <si>
    <t>DISCOS DE ALGODÓN  PAQUETE POR 50  X 9 UNIDADES</t>
  </si>
  <si>
    <t>EMBUDO ANALITICO VASTAGO CORTO 120 MM (DIAMETRO 33 UNIDADES)</t>
  </si>
  <si>
    <t>EQUIPO DE MACROGOTEO (100 UNIDADES)</t>
  </si>
  <si>
    <t>EQUIPO DE MICROGOTEO (80 UNIDADES)</t>
  </si>
  <si>
    <t>EQUIPO MACROGOTEO MATERIAL DESECHABLE</t>
  </si>
  <si>
    <t>EQUIPO MACROGOTEO MATERIAL DESECHABLE (50 UNIDADES)</t>
  </si>
  <si>
    <t>EQUIPO MICROGOTEO MATERIAL DESECHABLE</t>
  </si>
  <si>
    <t>EQUIPO MICROGOTEO MATERIAL DESECHABLE (50 UNIDADES)</t>
  </si>
  <si>
    <t>ESPARADRAPO ANTIALERGICO</t>
  </si>
  <si>
    <t>ESPARADRAPO ANTIALERGICO (10 ROLLOS)</t>
  </si>
  <si>
    <t>ESPARADRAPO DE TELA (10 ROLLOS)</t>
  </si>
  <si>
    <t>ESPÁTULA PARA LABORATORIO (44 UNIDADES)</t>
  </si>
  <si>
    <t>ETIQUETAS AUTOADHESIVAS 4 CM * 3 CM PAQUETE (11 PAQUETES)</t>
  </si>
  <si>
    <t>EXFOLIGHT X 3 UNIDADES</t>
  </si>
  <si>
    <t>EXTENSION DE ANESTESIA MATERIAL DESECHABLE</t>
  </si>
  <si>
    <t>EXTENSION DE ANESTESIA MATERIAL DESECHABLE (50 UNIDADES)</t>
  </si>
  <si>
    <t>FANGO BLANCO X 3 UNIDADES</t>
  </si>
  <si>
    <t>FEET MASSAGE X 3 UNIDADES</t>
  </si>
  <si>
    <t>FIELD SALES FOSFATADAS X 500 ML. ALBOR EXCLUIDO DE IVACANTIDAD 4</t>
  </si>
  <si>
    <t>FIXOMUL 5 CM X 100 CM / STRECH (1020 ROLLOS)</t>
  </si>
  <si>
    <t>FRASCO DISPENSADOR 250 ML X 60 UNIDADES</t>
  </si>
  <si>
    <t>FRASCO SPRAY 250 ML X 60 UNIDADES</t>
  </si>
  <si>
    <t>FUCSINA DE GRAM - COLORANTE X LITRO. BIOQUIGEN EXCLUIDO DE IVACANTIDAD 15</t>
  </si>
  <si>
    <t>GANCHO LEGAJADOR</t>
  </si>
  <si>
    <t>GANCHO LEGAJADOR (155 PAQUETE)</t>
  </si>
  <si>
    <t>GANCHO LEGAJADOR (16 PAQUETES)</t>
  </si>
  <si>
    <t>GANCHO LEGAJADOR GANCHO LEGAJADOR</t>
  </si>
  <si>
    <t>GANCHOS PARA LEGAJAR X 10 CAJAS DE  20 UND</t>
  </si>
  <si>
    <t>GEL ANTIBACTERIAL PARA MANOS  L:110709 (1152 FRASCOS)</t>
  </si>
  <si>
    <t>GLITERS TORRE POR 3 UNIDADES X 15 UNIDADES</t>
  </si>
  <si>
    <t>GLUCOMETRO CONTOUR TS DELUXE KIT. BAYERCANTIDAD 1</t>
  </si>
  <si>
    <t>GOTAS HEMOSTÁTICAS (CICATRIZANTE) X 50 UNIDADES</t>
  </si>
  <si>
    <t>GUARDIAN CONTENEDOR DE ELEMENTOS CORTOPUNZANTES</t>
  </si>
  <si>
    <t>GUARDIAN DISPENSADOR DE ELEMENTOS CORTOPUNZANTES</t>
  </si>
  <si>
    <t>GUARDIANES: RECOLECTOR DE CORTOPUNZANTES X 250 UNIDADES</t>
  </si>
  <si>
    <t>H.E. 1 DESINTOXICANTE X 3 UNIDADES</t>
  </si>
  <si>
    <t>H.E. 2 DRENANTE X 3 UNIDADES</t>
  </si>
  <si>
    <t>H.E. 3 CALMANTE X 3 UNIDADES</t>
  </si>
  <si>
    <t>H.E. 4 CIRCULATORIO X 3 UNIDADES</t>
  </si>
  <si>
    <t>H.E. 5 REACTIVANTE X 3 UNIDADES</t>
  </si>
  <si>
    <t>H.E. 7 ENERGIZANTE X 3 UNIDADES</t>
  </si>
  <si>
    <t>H.E. PEPE ASEITE ESENCIAL X 3 UNIDADES</t>
  </si>
  <si>
    <t>H.E.6 TONIFICANTE X 3 UNIDADES</t>
  </si>
  <si>
    <t>HIPOCLORITO DE SODIO 5,25% * 500 ML (CLOROX) (11 FRASCO)</t>
  </si>
  <si>
    <t>HIPOCLORITO DE SODIO AL 13%</t>
  </si>
  <si>
    <t>HIPOCLORITO DE SODIO AL 13% (6 GALONES)</t>
  </si>
  <si>
    <t>HIPOCLORITO DE SODIO AL 13%. GALONCANTIDAD 5</t>
  </si>
  <si>
    <t>HUMIDIFICADOR DESECHABLE</t>
  </si>
  <si>
    <t>HUMIDIFICADOR DESECHABLE (100 UNIDADES)</t>
  </si>
  <si>
    <t>INMOVILIZADOR HOMBRO</t>
  </si>
  <si>
    <t>KIT DE HEMOCLASIFICACIÓN ANTI A - ANTI B - ANTI D X 10 ML. NOVATEC. EXCLUIDO DE IVACANTIDAD 5</t>
  </si>
  <si>
    <t>KIT DESECHABLE (MUJER) X 180 KIT</t>
  </si>
  <si>
    <t>KIT ELEMENTOS DE BARRERA (100 UNIDADES)</t>
  </si>
  <si>
    <t>KIT PIEDRAS DE LUJO (VOLCÁNICAS)   X 4 KIT</t>
  </si>
  <si>
    <t>KIT PLUMAS  PARA MASAJE X 10 KIT</t>
  </si>
  <si>
    <t>KIT TENDIDO DE CAMA DESECHABLE (50 UNIDADES)</t>
  </si>
  <si>
    <t>LACTATO DE RINGER BOLSAS X 500CC(16 BOLSAS)</t>
  </si>
  <si>
    <t>LAMINA PARA RH (ANTI A - B - D)CANTIDAD 2</t>
  </si>
  <si>
    <t>LAMINAS CUBRE OBJETOS DE 22 X 22. CAJA X 100 UND. GLASS LABCANTIDAD 25</t>
  </si>
  <si>
    <t>LAMINAS PORTA OBJETO BANDA MATE. CAJA X 50 UND. GLASS LABCANTIDAD 10</t>
  </si>
  <si>
    <t>LAMINAS PORTA OBJETOS DE 3 X 1. CAJA X 50 UND. GLASS LABCANTIDAD 100</t>
  </si>
  <si>
    <t>LIDOCAINA JALEA TUBO X 30 ML (60 UNIDADES)</t>
  </si>
  <si>
    <t>LLAVE DE 3 VIAS DESECHABLE</t>
  </si>
  <si>
    <t>LLAVE DE 3 VIAS DESECHABLE (50 UNIDADES)</t>
  </si>
  <si>
    <t>LLAVERO DE LA VIDA (50 UNIDADES)</t>
  </si>
  <si>
    <t>LLAVERO REANIMACIÓN RCCPB O DE LA VIDA</t>
  </si>
  <si>
    <t>LOCION UNIVERSAL X 6 UNIDADES</t>
  </si>
  <si>
    <t>LUGOL GRAM - COLORACION X LITRO. BIOQUIGEN EXCLUIDO DE IVACANTIDAD 15</t>
  </si>
  <si>
    <t>LUGOL PARASITOLOGICO X LITRO. BIOQUIGEN EXCLUIDO DE IVACANTIDAD 1</t>
  </si>
  <si>
    <t>MANOPLAS EN TOALLA X 90 PARES</t>
  </si>
  <si>
    <t>MÁQUINA CORTE ELÉCTRICA PALANCA ELEVADORA DE CUCHILLA CON SEIS GUIAS</t>
  </si>
  <si>
    <t>MASCARA VENTURY PARA SUMINISTRO DE OXIGENO DESECHABLE</t>
  </si>
  <si>
    <t>MASCARA VENTURY PARA SUMINISTRO DE OXIGENO DESECHABLE (50 UNIDADES)</t>
  </si>
  <si>
    <t>MATRAZ ERLENMEYER 100 ML BOCA ANGOSTA "VIDRIO" (22 UNIDADES)</t>
  </si>
  <si>
    <t>MATRAZ ERLENMEYER 250 ML BOCA ANGOSTA "VIDRIO" (22 UNIDADES)</t>
  </si>
  <si>
    <t>METILPARABENO USP X 250 GR  (11 UNIDADES)</t>
  </si>
  <si>
    <t>MICROHEMATOCRITOS CON HEPARINA X 100 UND. VITREXCANTIDAD 50</t>
  </si>
  <si>
    <t>MICROHEMATOCRITOS SIN HEPARINA X 100 UND. VITREXCANTIDAD 50</t>
  </si>
  <si>
    <t>MICRONEBULIZAR DESECHABLE</t>
  </si>
  <si>
    <t>MICRONEBULIZAR DESECHABLE (5 UNIDADES)</t>
  </si>
  <si>
    <t>MIX ACE X 3 UNIDADES</t>
  </si>
  <si>
    <t>OLLA CALENTADORA CERA X 3 UNIDADES</t>
  </si>
  <si>
    <t>PALETA CORRECTORES CAMUFLAJE X 15 PALETAS</t>
  </si>
  <si>
    <t>PALILLOS DE MADERA. CAJACANTIDAD 20</t>
  </si>
  <si>
    <t>PALOS DE PALETA DE COLORES X 240 PAQUETES</t>
  </si>
  <si>
    <t>PAPEL CONTAC (38 ROLLOS)</t>
  </si>
  <si>
    <t>PAPEL DE ARROZ PARA LENTES. LIBRETA X 50 HOJAS. IMPORTADOCANTIDAD 10</t>
  </si>
  <si>
    <t>PAPEL DE FILTRO PAQUETE X 25 UNIDADES (11 PAQUETES)</t>
  </si>
  <si>
    <t>PAPEL DE PERMANENTE (PAPEL CEBOLLA) X 80 CAJAS DE 100 LÁMINAS</t>
  </si>
  <si>
    <t xml:space="preserve">PAPEL FOMY X 250  PLIEGOS </t>
  </si>
  <si>
    <t>PAPEL FOMY X 400 PLIEGOS</t>
  </si>
  <si>
    <t>PAPEL INDICADOR UNIVERSAL PH 1 - 14. ROLLO. MNCANTIDAD 2</t>
  </si>
  <si>
    <t>PAPEL PARA ELECTROCARDIOGRAMA (20 ROLLOS)</t>
  </si>
  <si>
    <t>PAPEL SEDA COLOR VARIOS</t>
  </si>
  <si>
    <t>PAPEL SEDA COLOR VARIOS (763 PLIEGOS)</t>
  </si>
  <si>
    <t>PAPEL SEDA COLOR VARIOS (8430 PLIEGO)</t>
  </si>
  <si>
    <t>PAPEL SEDA COLORES SURTIDOS X 500 PLIEGOS</t>
  </si>
  <si>
    <t>PAPEL SILUETA DE 1/8 X 800 PAQUETES DE 10 UNIDADES</t>
  </si>
  <si>
    <t xml:space="preserve">PAPEL TAMAÑO CARTA IRIS COLOR </t>
  </si>
  <si>
    <t>PAPEL TAMAÑO CARTA IRIS COLOR (50 BLOCK)</t>
  </si>
  <si>
    <t>PAPEL TAMAÑO CARTA IRIS COLOR (527 BLOCK)</t>
  </si>
  <si>
    <t>PEBETEROS DE LUZ Y AROMA X 18 UNIDADES</t>
  </si>
  <si>
    <t>PEGANTE PARA PESTAÑAS X 6 UNIDADES</t>
  </si>
  <si>
    <t>PEGANTE PARA UÑAS X 150 UNIDADES</t>
  </si>
  <si>
    <t>PERFILADOR ESTUCHE POR 3 X 30 ESTUCHES</t>
  </si>
  <si>
    <t>PINZA INVISIBLE ORQUILLA  X 100 CAJAS DE LIBRA</t>
  </si>
  <si>
    <t xml:space="preserve">PINZA INVISIBLES GANCHO X 100 CAJAS DE LIBRA </t>
  </si>
  <si>
    <t>PINZAS CON NUEZ PARA SOPORTE (33 UNIDADES)</t>
  </si>
  <si>
    <t>PISTOLA PARA SILICONA</t>
  </si>
  <si>
    <t>PISTOLA PARA SILICONA (62 UNIDADES)</t>
  </si>
  <si>
    <t>PISTOLA PARA SILICONA (9 UNIDADES)</t>
  </si>
  <si>
    <t>PISTOLA PARA SILICONA SILICONA</t>
  </si>
  <si>
    <t>PLASTICO PARA CAMILLAS X 120 PAQUETES DE 20 UNIDADES</t>
  </si>
  <si>
    <t>PLASTILINA BARRAS DE 150 GR COLORES SURTIDOS X 250 UNIDADES</t>
  </si>
  <si>
    <t>PLASTILINA PARA SELLAR MICROHEMATOCRITOSCANTIDAD 20</t>
  </si>
  <si>
    <t>PLASTILINA TERAPÉUTICA PARA EJERCIOS DE MANOS X 60 UNIDADES</t>
  </si>
  <si>
    <t>PLASTILINA X 400 CAJAS DE 12 UNIDADES</t>
  </si>
  <si>
    <t>PLATÓN MEDIANO X 45 UNIDADES</t>
  </si>
  <si>
    <t>POLAINAS AZULES (6000 PARES)</t>
  </si>
  <si>
    <t>POLAINAS DESECHABLE</t>
  </si>
  <si>
    <t>POLAINAS DESECHABLE (30 PAQUETES)</t>
  </si>
  <si>
    <t>POMO LATEX  X 90 UNIDADES</t>
  </si>
  <si>
    <t>PROBETA 10 ML EN VIDRIO GRADUADA B. HEX. CLASE A (33 UNIDADES)</t>
  </si>
  <si>
    <t>PROBETA 100ML EN VIDRIO GRADUADA B. HEX. CLASE A (11 UNIDADES)</t>
  </si>
  <si>
    <t>PROBETA 25 ML EN VIDRIO GRADUADA B. HEX. CLASE A  (33 UNIDADES)</t>
  </si>
  <si>
    <t>PROBETA 50 ML EN VIDRIO GRADUADA B. HEX. CLASE A (33 UNIDADES)</t>
  </si>
  <si>
    <t>PROPILENGLICOL USP BOLETTA X 500 GR (11 UNIDADES)</t>
  </si>
  <si>
    <t>PROPILPARABENO USP X 250 GR (11 UNIDADES)</t>
  </si>
  <si>
    <t>PROTECCION SOLAR SPF 30 X 9 UNIDADES</t>
  </si>
  <si>
    <t>PROTECTORES PLÁSTICOS X 10 UNIDADES</t>
  </si>
  <si>
    <t>RANITIDINA AMPOLLA X 50 MG CAJA X 5 AMPOLLAS (454)</t>
  </si>
  <si>
    <t>REMOVEDOR CUTÍCULA LÍQUIDO 120 ML  X 150 UNIDADES</t>
  </si>
  <si>
    <t>REMOVEDOR DE CALLOS 120 ML X 150 UNIDADES</t>
  </si>
  <si>
    <t>REPUESTO RECOLECTOR DE 2.9 LITROS. MODELO GUARDIAN. BDCANTIDAD 25</t>
  </si>
  <si>
    <t>REPUESTO RECOLECTOR DE 22.7 LITROS. MODELO GUARDIAN. BDCANTIDAD  25</t>
  </si>
  <si>
    <t>ROLLO PLASTICO TUBULAR NARANJA 2PULGADASX5 KILOS (11 UNIDADES)</t>
  </si>
  <si>
    <t>ROLLO PLASTICO TUBULAR TRANSPARENTE 2PULGADASX5 KILOS (11 UNIDADES)</t>
  </si>
  <si>
    <t>SABORIZANTE FRESA 0,5 LIBRA (11 UNIDADES)</t>
  </si>
  <si>
    <t>SALES FINAS DEL MAR MUERTO X 3 UNIDADES</t>
  </si>
  <si>
    <t>SILICONA LÍQUIDA DE 250 ML X 240 UNIDADES</t>
  </si>
  <si>
    <t>SOFT LOTION X 3 UNIDADES</t>
  </si>
  <si>
    <t>SOFT MILK X 3 UNIDADES</t>
  </si>
  <si>
    <t>SOLUCION SALINA 100CC (42 BOLSAS)</t>
  </si>
  <si>
    <t>SOLUCION SALINA 500CC</t>
  </si>
  <si>
    <t>SONDA DE TUGSTENO DESECHABLE (50 UNIDADES)</t>
  </si>
  <si>
    <t>SONDA NASOGASTRICA DESECHABLE (100 UNIDADES)</t>
  </si>
  <si>
    <t>SONDA VESICAL FOLEY (40 BOLSAS)</t>
  </si>
  <si>
    <t>SOPORTE UNIVERSAL (33 UNIDADES)</t>
  </si>
  <si>
    <t>SUMINISTRAR LOS CARNES PARA LOS APRENDICES DEL CENTRO.</t>
  </si>
  <si>
    <t>TABLA LECTURA DE HEMATOCRITO. NACIONAL CANTIDAD 1</t>
  </si>
  <si>
    <t>TALCO 250 G X 60 UNIDADES</t>
  </si>
  <si>
    <t>TALLIMETRO PEDIATRICO TALLIMETRO EN ALUMINIO (1 UNIDAD)</t>
  </si>
  <si>
    <t>TEGADERM VENOPUNCION UNIDAD 8X8 CM(7200 UNIDADES)</t>
  </si>
  <si>
    <t>TERCIOPELO PARA DECORACIÓN DE UÑAS X 35 PAQUETES DE 12 UNIDADES</t>
  </si>
  <si>
    <t>THERMAL GOMMAGE X 9 UNIDADES</t>
  </si>
  <si>
    <t>TIRAS REACTIVAS PARA GLUCOMETRO CONTOUR TS. FCO X 50 TIRAS. BAYERCANTIDAD 3</t>
  </si>
  <si>
    <t>TIRILLAS PARA GLUCÓMETRO ASCENCIA ELITE XL DE BAYER (500 CAJAS)</t>
  </si>
  <si>
    <t>TOALLAS WYPALL 70GRS X 18 ROLLOS</t>
  </si>
  <si>
    <t>TOALLAS WYPALL X 6 PAQUETES POR 80 HOJAS</t>
  </si>
  <si>
    <t>TONICO - FRASCO 500 ML X 9 UNIDADES</t>
  </si>
  <si>
    <t>TORNIQUETE AUTO ADHESIVO PARA ADULTO. KRAMERCANTIDAD 5</t>
  </si>
  <si>
    <t xml:space="preserve">TRX BANDA EN SUSPENSIÓN PARA FORTALECIMIENTO MUSCULAR. </t>
  </si>
  <si>
    <t>TUBO AL VACIO TAPA LILA, TAPON CONVENCIONAL 4 ML., CON ADITIVO EDTA K2. CAJA X 100 UND. VACUTAINER - BD EXCLUIDO DE IVACANTIDAD 25</t>
  </si>
  <si>
    <t>TUBO HEMATOCRITO WINTROBE. HBGCANTIDAD 30</t>
  </si>
  <si>
    <t>TUBOS AL BASIO TAPON ROJO CAJA X100 (10 CAJAS)</t>
  </si>
  <si>
    <t>TUBOS TAPA AMARILLA - TUBO ADC DE 6 ML. (13 X 100 MM). CAJA X 100 UND. VACUTAINER -BD EXCLUIDO DE IVACANTIDAD 5</t>
  </si>
  <si>
    <t>UÑAS POSTIZAS X 450 PAQUETS DE 20 UNIDADES</t>
  </si>
  <si>
    <t>VENDAS ELASTICAS 4 X 5 50 UNID (17 UNIDADES)</t>
  </si>
  <si>
    <t>VENOYET X50 (100 UNIDADES)</t>
  </si>
  <si>
    <t>VENTURY X PAQUETE (10 PAQUETES)</t>
  </si>
  <si>
    <t>VINILO COLOR VARIOS</t>
  </si>
  <si>
    <t>VINILO COLOR VARIOS (123 FRASCOS)</t>
  </si>
  <si>
    <t>VINILO COLOR VARIOS (1240 FRASCOS)</t>
  </si>
  <si>
    <t>VINILOS COLORES SURTIDOS X 120 CAJAS DE  5 UNIDADES DE 500 ML</t>
  </si>
  <si>
    <t>VINILOS COLORES SURTIDOS X 75 CAJAS DE  5 UNIDADES DE 500 ML</t>
  </si>
  <si>
    <t>VINILPEL TRANSPARENTE 395X400 ROLLO*100M (17 ROLLOS)</t>
  </si>
  <si>
    <t>VIOLETA CRISTAL GRAM - COLORANTE X LITRO. BIOQUIGEN. EXCLUIDO DE IVACANTIDAD 15</t>
  </si>
  <si>
    <t>WRIGTH - COLORANTE X LITRO. BIOQUIGEN EXCLUIDO DE IVACANTIDAD 15</t>
  </si>
  <si>
    <t>WYPALL X 70 ROLLO DE 88 PAÑOS DE 42X28 CM (REGULAR ROLL) (33 UNIDADES)</t>
  </si>
  <si>
    <t>YELCO N.  22 DESECHABLE</t>
  </si>
  <si>
    <t>YELCO N.  22 DESECHABLE (50 UNIDADES)</t>
  </si>
  <si>
    <t>YELCO N. 18 DESECHABLE</t>
  </si>
  <si>
    <t>YELCO N. 18 DESECHABLE (50 UNIDADES)</t>
  </si>
  <si>
    <t>YELCO N. 20 DESECHABLE</t>
  </si>
  <si>
    <t>YELCO N. 20 DESECHABLE (50 UNIDADES)</t>
  </si>
  <si>
    <t>YODOPOVIDONA ISODINE O ANTISEPTICO ESPUMA</t>
  </si>
  <si>
    <t>YOGURT LULUR X 9 UNIDADES</t>
  </si>
  <si>
    <t xml:space="preserve">CENTRO PARA LA INDUSTRIA DE LA COMUNICACIÓN GRAFICA </t>
  </si>
  <si>
    <t>ACRILTEX BLANCO</t>
  </si>
  <si>
    <t>Abril de 2014</t>
  </si>
  <si>
    <t>Mìnima Cuantía</t>
  </si>
  <si>
    <t>N.A</t>
  </si>
  <si>
    <t>Maria del Rosario Amortegui Bejarano.  Profesional Lider de Contratación. mamortegui@sena.edu.co</t>
  </si>
  <si>
    <t>ALICATE PINZA PUNTA DE 5"</t>
  </si>
  <si>
    <t>AMARRES PLASTICOS 3"</t>
  </si>
  <si>
    <t>AMARRES PLASTICOS 4"</t>
  </si>
  <si>
    <t>AMARRES PLASTICOS 5"</t>
  </si>
  <si>
    <t>BALASTO 2 X 48</t>
  </si>
  <si>
    <t>BALASTO 2X96</t>
  </si>
  <si>
    <t>BALASTO 4 X 17</t>
  </si>
  <si>
    <t>BALASTO T5</t>
  </si>
  <si>
    <t>BALASTO T8</t>
  </si>
  <si>
    <t>BALASTO T8 2 X 96</t>
  </si>
  <si>
    <t>BARNIZ PARA MADERA</t>
  </si>
  <si>
    <t>BOQUILLA CAJA DE 5 KG</t>
  </si>
  <si>
    <t>BROCHA MONA DE 2" MANGO PLASTICO</t>
  </si>
  <si>
    <t>BROCHA MONA DE 3" MANGO PLASTICO</t>
  </si>
  <si>
    <t>BROCHA MONA DE 4" MANGO PLASTICO</t>
  </si>
  <si>
    <t>BROCHA MONA DE 6" MANGO PLASTICO</t>
  </si>
  <si>
    <t>CALADORA ELECTRICA</t>
  </si>
  <si>
    <t>CANALETA BLANCA 1"</t>
  </si>
  <si>
    <t>CARGADOR DE PILAS DE 9 VOLTIOS</t>
  </si>
  <si>
    <t>CAUTIN ELECTRICO</t>
  </si>
  <si>
    <t>CERRADURA DE SEGURIDAD REF 170</t>
  </si>
  <si>
    <t>CHAPA DE BOLA CROMADA REF 5304</t>
  </si>
  <si>
    <t>CHAPA GUANTERA PARA ESCRITORIO</t>
  </si>
  <si>
    <t>CHAPAS PARA ESCRITORIO CILINDRO ALTO</t>
  </si>
  <si>
    <t>CHAZO PUNTILLA 1/2"</t>
  </si>
  <si>
    <t>CHUPAS PARA MANIPULACION DE VIDRIOS</t>
  </si>
  <si>
    <t>CINTA DOBLE FAZ 1"</t>
  </si>
  <si>
    <t>CINTA MALLA ( UNION LAMINAS DRY WALL)</t>
  </si>
  <si>
    <t>CINTA METALICA PARA BORDES</t>
  </si>
  <si>
    <t>CINTA TEFLON INDUSTRIAL 10MM</t>
  </si>
  <si>
    <t>CINTURON AUXILIAR DE HERRAMIENTA</t>
  </si>
  <si>
    <t>CIZALLA</t>
  </si>
  <si>
    <t>CODO PVC 1"</t>
  </si>
  <si>
    <t>CODO PVC 1/2"</t>
  </si>
  <si>
    <t>CODO PVC 2"</t>
  </si>
  <si>
    <t>CODO PVC 3/4"</t>
  </si>
  <si>
    <t>COLBON PARA MADERA</t>
  </si>
  <si>
    <t>COMPRA DE MATERIALES PARA MANTENIMIENTO DE INSTALACIONES</t>
  </si>
  <si>
    <t>CONTRATAR EL MANTENIMIENTO DE LA FACHADA DE LA SEDE DE PUBLICACIONES  Y DEL CENTRO</t>
  </si>
  <si>
    <t>CONTRATAR EL MANTENIMIENTO PREVENTIVO Y CORRECTIVO DE PUERTAS, HERRAJES, EJES Y PILOTES DE LAS PUERTAS DE VIDRIO TEMPLADO  DEL CENTRO</t>
  </si>
  <si>
    <t>CONTRATAR EL MANTENIMIENTO Y CAMBIO DE CHAPAS Y CERRADURAS DE LAS PUERTAS DEL CENTRO</t>
  </si>
  <si>
    <t>CONTRATAR EL MANTENIMIENTO Y CAMBIO DE LAS BAJANTES DEL CENTRO</t>
  </si>
  <si>
    <t>DESAGUE DE PUSH CON REEBOSE</t>
  </si>
  <si>
    <t>DESAGUE SENCILLO TIPO PUSH PARA LAVAMANOS 11"2</t>
  </si>
  <si>
    <t>DISCO PARA PULIDORA DE 6"</t>
  </si>
  <si>
    <t>DISCO PARA PULIDORA DE 7"</t>
  </si>
  <si>
    <t>ESPATULA METALICA DE 3 " CON CABO EN MADERA</t>
  </si>
  <si>
    <t>ESPATULA METALICA DE 4" CON CABO EN MADERA</t>
  </si>
  <si>
    <t>ESPATULA METALICA DE 5" CABO EN MADERA</t>
  </si>
  <si>
    <t>ESTUCO PLASTICO</t>
  </si>
  <si>
    <t>FLUXOMETRO PARA ORINAL</t>
  </si>
  <si>
    <t>GRAPAS PARA LAVAMANOS</t>
  </si>
  <si>
    <t>GRIFERIA DE SENSOR PARA LAVAMANOS</t>
  </si>
  <si>
    <t>GRIFERIA DE SENSOR PARA LAVAMANOS AUTOMATICO</t>
  </si>
  <si>
    <t>HIDROLAVADORA DE 1000 PSI</t>
  </si>
  <si>
    <t>INTERRUPTOR DOBLE</t>
  </si>
  <si>
    <t>INTERRUPTOR SENCILLO</t>
  </si>
  <si>
    <t>INTERRUPTOR TRIPLE</t>
  </si>
  <si>
    <t>JUEGO DE LLAVES BRISTOL</t>
  </si>
  <si>
    <t>LACA PARA EXTERIORES</t>
  </si>
  <si>
    <t xml:space="preserve">LACA PARA MADERA </t>
  </si>
  <si>
    <t>LAMINA DRY WALL 1,22 X2,44</t>
  </si>
  <si>
    <t>LIJA 120</t>
  </si>
  <si>
    <t>LIJA 180</t>
  </si>
  <si>
    <t>LIJA 240</t>
  </si>
  <si>
    <t>LIJA 40</t>
  </si>
  <si>
    <t>LIJA 60</t>
  </si>
  <si>
    <t>LIJADORA ELECTRICA</t>
  </si>
  <si>
    <t>LIMPIADOR PVC DE 1/4</t>
  </si>
  <si>
    <t>LLAVE DE TUBO 10"</t>
  </si>
  <si>
    <t>LLAVE DE TUBO 12"</t>
  </si>
  <si>
    <t>LLAVE DE TUBO 24"</t>
  </si>
  <si>
    <t>LLAVE DE TUBO 36"</t>
  </si>
  <si>
    <t>LLAVE LIVIANO DE 1/2" TIPO JARDINERIA</t>
  </si>
  <si>
    <t>LLAVE PARA LAVAMANOS</t>
  </si>
  <si>
    <t>MACHO PVC 1"</t>
  </si>
  <si>
    <t>MASILLA PARA DRY WALL</t>
  </si>
  <si>
    <t>MONTACARGA MANUAL</t>
  </si>
  <si>
    <t>MULTIMETRO DIGITAL</t>
  </si>
  <si>
    <t>PEGACOR</t>
  </si>
  <si>
    <t>PEGANTE AMARILLO</t>
  </si>
  <si>
    <t>PEGANTE PVA</t>
  </si>
  <si>
    <t>PILA ALKALINA 9V</t>
  </si>
  <si>
    <t>PILA RECARGABLE</t>
  </si>
  <si>
    <t>PILAS RECARGABLES DE 9 VOLTIOS</t>
  </si>
  <si>
    <t>PINTURA ESMALTE A BASE AGUA BLANCO (ACUALTEX)</t>
  </si>
  <si>
    <t>PINTURA ESMALTE BLANCO</t>
  </si>
  <si>
    <t>PINTURA ESMALTE CON ANTICORROSIVO</t>
  </si>
  <si>
    <t>PINTURA ESMALTE VERDE SENA</t>
  </si>
  <si>
    <t>PINTURA TIPO KORAZA</t>
  </si>
  <si>
    <t>PINZA VOLTIO AMPERIMETRICA</t>
  </si>
  <si>
    <t xml:space="preserve">PISTOLA PARA PINTURA </t>
  </si>
  <si>
    <t>PLAFON RECTANGULAR</t>
  </si>
  <si>
    <t>PLUMILLA LIMPIA VIDRIOS DE 50 CMS</t>
  </si>
  <si>
    <t>PONCHADORA PARA RJ 45</t>
  </si>
  <si>
    <t>PULIDORA 4"</t>
  </si>
  <si>
    <t>REGISTRO DE BOLA GALNVANIZADO DE 1"</t>
  </si>
  <si>
    <t>REGISTRO DE BOLA GALNVANIZADO DE 1/2"</t>
  </si>
  <si>
    <t>REMACHADORA NEUMATICA CON COMPRESOR</t>
  </si>
  <si>
    <t>RODILLO DE 1"</t>
  </si>
  <si>
    <t>RODILLO DE 3"</t>
  </si>
  <si>
    <t>RODILLO DE 6"</t>
  </si>
  <si>
    <t>SANITARIO ENLONGADO EN PORCELANA</t>
  </si>
  <si>
    <t xml:space="preserve">SERRUCHO </t>
  </si>
  <si>
    <t>SOCKET T8</t>
  </si>
  <si>
    <t>SOLDADURA PVC POR CARTUCHO</t>
  </si>
  <si>
    <t>SONDA ELECTROMECANICA</t>
  </si>
  <si>
    <t>SONDA MANUAL</t>
  </si>
  <si>
    <t>TACO ENCHUFABLE 1X20</t>
  </si>
  <si>
    <t>TACO ENCHUFABLE 1X30</t>
  </si>
  <si>
    <t>TACO ENCHUFABLE 1X40</t>
  </si>
  <si>
    <t>TACO ENCHUFABLE 3X40</t>
  </si>
  <si>
    <t>TACO PARA RIEL 1X20</t>
  </si>
  <si>
    <t xml:space="preserve">TALADRO INALAMBRICO </t>
  </si>
  <si>
    <t>TAPA CIEGA CUADRADA 5800</t>
  </si>
  <si>
    <t>TAPA CIEGA REDONDA</t>
  </si>
  <si>
    <t>TAPONES PVC PARA INCRUSTAR 1/2"</t>
  </si>
  <si>
    <t>TAPONES PVC PARA INCRUSTAR 2"</t>
  </si>
  <si>
    <t>TAPONES PVC PARA INCRUSTAR DE 1"</t>
  </si>
  <si>
    <t>TE 3/4"</t>
  </si>
  <si>
    <t>TE PVC 1"</t>
  </si>
  <si>
    <t>TE PVC 1/2"</t>
  </si>
  <si>
    <t>TE PVC 2"</t>
  </si>
  <si>
    <t>TESTER ELECTRICO</t>
  </si>
  <si>
    <t>TOMA 3X50 AMP INCRUSTAR</t>
  </si>
  <si>
    <t>TOMA AEREA CAUCHO 15 AMP</t>
  </si>
  <si>
    <t>TOMA DOBLE NARANJA /POLO AISLADO</t>
  </si>
  <si>
    <t>TORNILLO CORTO 7X7/16</t>
  </si>
  <si>
    <t>TORNILLO LARGO 6X1</t>
  </si>
  <si>
    <t>TUBO 32W</t>
  </si>
  <si>
    <t>TUBO 48"</t>
  </si>
  <si>
    <t>TUBO 54W-T5</t>
  </si>
  <si>
    <t>TUBO SILICONA</t>
  </si>
  <si>
    <t>UNIONES PVC 1"</t>
  </si>
  <si>
    <t>UNIONES PVC 1/2"</t>
  </si>
  <si>
    <t>UNIONES PVC 3/4"</t>
  </si>
  <si>
    <t>UNIONES PVC DE 2"</t>
  </si>
  <si>
    <t>VINILO BLANCO</t>
  </si>
  <si>
    <t>VINILO GRIS</t>
  </si>
  <si>
    <t>VINILO NEGRO</t>
  </si>
  <si>
    <t>VINILO OCRE</t>
  </si>
  <si>
    <t>VINILO ROJO</t>
  </si>
  <si>
    <t>ABRAZADERAS  DE  1/2</t>
  </si>
  <si>
    <t>ACOPLE  PARA  LAVAMANOS</t>
  </si>
  <si>
    <t>ADAPTADOR  HEMBRA   P V C  ALTA  PRESION  1/2</t>
  </si>
  <si>
    <t>ADAPTADOR  MACHO  P V C ALTA  PRESION  1/2</t>
  </si>
  <si>
    <t>ALAMBRE   N12</t>
  </si>
  <si>
    <t>ALAMBRE  ELECTRICO  No 10</t>
  </si>
  <si>
    <t>ALAMBRE  ELECTRICO  No 14</t>
  </si>
  <si>
    <t>ALAMBRE  No 16</t>
  </si>
  <si>
    <t>ALAMBRE AISLADO N.10 BLANCO</t>
  </si>
  <si>
    <t>ALICATE CORTA FRIO DE 6"</t>
  </si>
  <si>
    <t>ALICATE CORTA FRIO DE 8"</t>
  </si>
  <si>
    <t>ALICATE DE 8"</t>
  </si>
  <si>
    <t>ALICATE PINZA PLEGLABLE</t>
  </si>
  <si>
    <t>ALICATE PUNTA PINZA DE 8"</t>
  </si>
  <si>
    <t>ARO  DE  BOLA  CUADRADA  ESCUALIZABLE</t>
  </si>
  <si>
    <t>ARO  DE  BOLA  HALOGENA  ANCHA</t>
  </si>
  <si>
    <t>AZADON CON CABO N.3</t>
  </si>
  <si>
    <t>BALASTO  DE  4 X 32 ELECTRONICO  para Fotomecanica</t>
  </si>
  <si>
    <t>BALASTO ELECTRONICO 2X45</t>
  </si>
  <si>
    <t>BARRA DE 18 LIB CON CABO</t>
  </si>
  <si>
    <t>BOMBILLO  HALOGENO  130V - 50W MRD</t>
  </si>
  <si>
    <t>BOMBILLO  HALOGENO  50W - 12V  38 grados  S/ Empre</t>
  </si>
  <si>
    <t>BOMBILLO AHORRADOR 15W</t>
  </si>
  <si>
    <t>BOMBILLO AHORRADOR 42W</t>
  </si>
  <si>
    <t>BOQUILLERA X 6 MTS DE 3" X 1 1/2"</t>
  </si>
  <si>
    <t>CABLE   CAUCHETEADO   3 X10</t>
  </si>
  <si>
    <t>CABLE  TELEFONICO  DE  50  PARES</t>
  </si>
  <si>
    <t>CABLE  TELEFONICO  DE  TRES  PARES</t>
  </si>
  <si>
    <t>CABLE  UTP  NIVEL  5  ( ROLLO X  305 METROS)</t>
  </si>
  <si>
    <t>CABLE ENCAUCHETADO 3X12</t>
  </si>
  <si>
    <t>CAJA  DE  TORNILLO  8 X 1</t>
  </si>
  <si>
    <t>CAJA GALVANIZADA 5800</t>
  </si>
  <si>
    <t>CAJA PARA HERRAMIENTAS</t>
  </si>
  <si>
    <t>CANALETA  PORTA  CABLE  10X4  NOPAL</t>
  </si>
  <si>
    <t>CANDADO  PEQUEÑO</t>
  </si>
  <si>
    <t>CANDADO REF 110-50</t>
  </si>
  <si>
    <t>CARTUCHO  TEK PARA LAVAMANOS Ref 014930001</t>
  </si>
  <si>
    <t>CHASIS  PARA  LAMPARA  2 X 48  COMERCIAL</t>
  </si>
  <si>
    <t>CINCEL PLANO HEXAGONAL 1/2 "X 6"</t>
  </si>
  <si>
    <t>CINTA   AISLANTE   NEGRA   3M</t>
  </si>
  <si>
    <t>CINTA DE ENMASCARAR 1/2"</t>
  </si>
  <si>
    <t>CINTA DE ENMASCARAR DE 1"</t>
  </si>
  <si>
    <t>CLAVIJA   TRIFASICA    20  A   250V</t>
  </si>
  <si>
    <t>CLAVIJA  DE  CAUCHO MONOFASICA 15amp CODELCA</t>
  </si>
  <si>
    <t>CODO  P V C  ALTA  PRESION  1/2</t>
  </si>
  <si>
    <t>CONECTORES  PARA  TELEFONO  LINEA  AMERICANO</t>
  </si>
  <si>
    <t>CORTABALDOSA B/ REFORZADA</t>
  </si>
  <si>
    <t>Desague Sencillo con Rebose para Lavamanos</t>
  </si>
  <si>
    <t>DIAFRAGMA    PARA  FLUXOMETRO  GEM</t>
  </si>
  <si>
    <t>EMPAQUE ASIENTO PARA FLUXOMETRO</t>
  </si>
  <si>
    <t>ESCALERA EN ALUMINIO DE 3,7 MET</t>
  </si>
  <si>
    <t>ESCALERA EN ALUMINIO TIPO TIJERA DE 12 PASOS</t>
  </si>
  <si>
    <t>ESCALERA EN ALUMINIO TIPO TIJERA DE 6 PASOS</t>
  </si>
  <si>
    <t>ESCALERA EN ALUMINIO TIPO TIJERA DE 8 PASOS</t>
  </si>
  <si>
    <t>ESCUADRA CON REGLA EN ALUMINIO</t>
  </si>
  <si>
    <t>FACE  PLATES  DOBLES</t>
  </si>
  <si>
    <t>FLEXOMETRO DE 8 MTS CINTA DE 1"</t>
  </si>
  <si>
    <t>FORMONES 3/8" MANGO PLASTICO</t>
  </si>
  <si>
    <t>FULMINANTE CALIBRE 22</t>
  </si>
  <si>
    <t>GANCHO  PARA  TEJA   PL</t>
  </si>
  <si>
    <t>HOJA  PARA  SEGUETA</t>
  </si>
  <si>
    <t>HOMBRE SOLO 10"</t>
  </si>
  <si>
    <t>HOMBRE SOLO 7"</t>
  </si>
  <si>
    <t>INTERRUPTOR   DOBLE  MAXIMA  ROJO  ILUMINADO</t>
  </si>
  <si>
    <t>INTERRUPTOR   SENCILLO  ROJO  ILOMINADO</t>
  </si>
  <si>
    <t>INTERRUPTORES   DOBLES</t>
  </si>
  <si>
    <t>INTERRUPTORES   SENCILLOS</t>
  </si>
  <si>
    <t>INTERRUPTORES   TRIPLES</t>
  </si>
  <si>
    <t>JUEGO DE BROCAS DE 13 PIEZAS PARA MADERA</t>
  </si>
  <si>
    <t>JUEGO DE BROCAS DE 13 PIEZAS PARA METAL</t>
  </si>
  <si>
    <t>JUEGO DE BROCAS DE 13 PIEZAS PARA MURO</t>
  </si>
  <si>
    <t>JUEGO DE COPA CUADRANTE DE 1/2,3/8,3/4 25 PIEZAS</t>
  </si>
  <si>
    <t>JUEGO DE COPAS 12-30 CUADRANTE 1/2</t>
  </si>
  <si>
    <t>JUEGO DE LLAVES BOCAFIJA HEXAGONALES DE 4 A 12 mm</t>
  </si>
  <si>
    <t>JUEGO DE LLAVES DE 25 PIEZAS PG RACHET</t>
  </si>
  <si>
    <t>JUEGO DE LLAVES MIXTAS 14 PIEZAS DE 1/4 A 5/8</t>
  </si>
  <si>
    <t>JUEGO DESTORNILLADORES DE 10 PIEZAS</t>
  </si>
  <si>
    <t>LAMPARAS CON BALASTO CON 16 CELDAS</t>
  </si>
  <si>
    <t>LAVE DE TUBO 14 "</t>
  </si>
  <si>
    <t>LIMPIADOR  P V C</t>
  </si>
  <si>
    <t>LLANA METALICA</t>
  </si>
  <si>
    <t>LLAVE  TERMINAL  FINAL  1/2</t>
  </si>
  <si>
    <t>LLAVE EXPANSION DE 12"</t>
  </si>
  <si>
    <t>MACETA DE 3 LIBRAS</t>
  </si>
  <si>
    <t>MACHETE CON FUNDA</t>
  </si>
  <si>
    <t>MADECANTO</t>
  </si>
  <si>
    <t>MARCO  DE  SEGUETA</t>
  </si>
  <si>
    <t>MARCO SEGUETA PROFESIONAL</t>
  </si>
  <si>
    <t>MEZCLADOR  HORIIZONTAL  PARA  LAVAMANOS  4¨</t>
  </si>
  <si>
    <t>MEZCLADOR  HORIZONTAL  PARA  LAVAMANOS  8¨</t>
  </si>
  <si>
    <t>MEZCLADOR  PARA  PLATERO  DE  8¨</t>
  </si>
  <si>
    <t>NIVEL DE 12 "  EN ALUMINIO</t>
  </si>
  <si>
    <t>ORGANIZADORES  HORIZONTALES</t>
  </si>
  <si>
    <t>PALA CUADRADA N.3 CON CABO</t>
  </si>
  <si>
    <t>PALA REDONDA CON CABO</t>
  </si>
  <si>
    <t>PALUSTRE DE 7"</t>
  </si>
  <si>
    <t>PARES  DE  SOCKETS  SLIM   MACHO  HEMBRA</t>
  </si>
  <si>
    <t>PATCH  PANNEL  DE  48  PARES</t>
  </si>
  <si>
    <t>PEGANTE  BOXER</t>
  </si>
  <si>
    <t>PEGANTE  PARA  MADERA</t>
  </si>
  <si>
    <t>PICA DE 5 LIBRAS CON CABO</t>
  </si>
  <si>
    <t>PINTURA  ROJO  VIVO  BASE  DE  AGUA</t>
  </si>
  <si>
    <t>PISTOLA DE CALIBRACION CAL 22</t>
  </si>
  <si>
    <t>PLOMADA CENTRO 16 ONZ</t>
  </si>
  <si>
    <t>PORRO DE 8 LIB CON CABO</t>
  </si>
  <si>
    <t>PORTALAMPARAS  DE DOS PIEZAS EN PORCELANA</t>
  </si>
  <si>
    <t>PULIDORA DE 7"</t>
  </si>
  <si>
    <t>RACORES  DE  1/2   PARTA  MANGUERA</t>
  </si>
  <si>
    <t>REGISTRO  DE  BOLA  3/4</t>
  </si>
  <si>
    <t>REGLETA  DE  PLASTICO (12 bornes para cable  No12)</t>
  </si>
  <si>
    <t>REGLETA  PLASTICA  E- 150</t>
  </si>
  <si>
    <t>SEGUETA DE MANO PARA METALES DE 12" X 18 DIENTES</t>
  </si>
  <si>
    <t>SIKAFLEX  SILICONA</t>
  </si>
  <si>
    <t>SILICONA  POR  KILOS</t>
  </si>
  <si>
    <t>SOCKET T5</t>
  </si>
  <si>
    <t>SOCKETS  HALOGENO  CUADRADO</t>
  </si>
  <si>
    <t>STARTES   DE   20   VOLTIOS   PHLIPS</t>
  </si>
  <si>
    <t>STARTES   DE   40    VOLTIOS   PHLIPS</t>
  </si>
  <si>
    <t>TABLA  BURRA   3mtsX 0,20  CM</t>
  </si>
  <si>
    <t>TACOS    O   BREAKER    1X50</t>
  </si>
  <si>
    <t>TACOS   O  BREAKER   3 X50   TIPO   ENCHUFABLE</t>
  </si>
  <si>
    <t>TACOS  O  BREAKER   3 X 30  TIPO   ENCHUFABLE</t>
  </si>
  <si>
    <t>TACOS  O  BREAKER  3 X 40  TIPO   ENCHUFABLE</t>
  </si>
  <si>
    <t>TALADRO PERCUTOR DE 1/2 650W 2100 RPM</t>
  </si>
  <si>
    <t>TAPONES  P V C  ALTA  PRESION  DE  1/2</t>
  </si>
  <si>
    <t>TEE  P V C  ALTA  PRESION  1/2</t>
  </si>
  <si>
    <t>TERMINAL   DE   OJO   AMARILLO</t>
  </si>
  <si>
    <t>TERMINAL   DE   OJO   AZUL</t>
  </si>
  <si>
    <t>TERMINAL   DE   OJO  ROJO</t>
  </si>
  <si>
    <t>TERMINAL  PARA  CABLE  No 14</t>
  </si>
  <si>
    <t>TIJERA PARA JARDINERIA DE 8"</t>
  </si>
  <si>
    <t>TOMAS  AEREAS  CON  POLO  A  TIERRA</t>
  </si>
  <si>
    <t>TOMAS  DOBLES  PARA  DATOS  AZUL</t>
  </si>
  <si>
    <t>TOMAS  DOBLES  PARA  DATOS  ROJO</t>
  </si>
  <si>
    <t>TOMAS  LEVINTON   CON  TAPA  Y  TORNILLO</t>
  </si>
  <si>
    <t>TORNILLO  PARA  MADERA  DE  1,1/2</t>
  </si>
  <si>
    <t>TORNILLO PARA  LAMINA  1,1/4"</t>
  </si>
  <si>
    <t>TUBO  FLUORESCENTE  40W  T12 Amarillo Verde Rojo</t>
  </si>
  <si>
    <t>TUBO  FLURESCENTE  17W  LUZ DIA -T 8 Fotomecanica</t>
  </si>
  <si>
    <t>TUBO  P V C  ALTA  PRESION  1/2  X 6 MTS</t>
  </si>
  <si>
    <t>TUBOS  PARA  LAMPARA  SLIME  LINE  2X96</t>
  </si>
  <si>
    <t>UNA PINZA DE PUNTAS</t>
  </si>
  <si>
    <t>UNION  P V C  ALTA  PRESION  1/2</t>
  </si>
  <si>
    <t>VASELINA  INDUSTRIAL</t>
  </si>
  <si>
    <t>BOTONES PARA PUBLICIDAD POP</t>
  </si>
  <si>
    <t>OJALETES DE 1/2 PULGADA</t>
  </si>
  <si>
    <t>LONA BANNER13 ONZAS 1,5 X 50 MTS</t>
  </si>
  <si>
    <t>ESFEROS</t>
  </si>
  <si>
    <t>CAMISETAS POLO</t>
  </si>
  <si>
    <t>CACHUCHAS</t>
  </si>
  <si>
    <t>CAMISETAS EN ALGODÓN 180 GRAMOS COLOR BLANCA</t>
  </si>
  <si>
    <t>CAMISETAS EN ALGODÓN 180 GRAMOS COLOR NEGRA</t>
  </si>
  <si>
    <t>CAMISETAS EN ALGODÓN 180 GRAMOS ROJA</t>
  </si>
  <si>
    <t>CAMISETAS EN ALGODÓN 180 GRAMOS AZUL</t>
  </si>
  <si>
    <t>BALDOSAS DE 20X 20 EN COLOR BLANCO PARA SUBLIMAR</t>
  </si>
  <si>
    <t>POCILLOS MUG PARA SUBLIMAR DE 9.5 CMS ALTO X 80 CMS ANCHO DE 11 0NZAS DE CAPACIDAD PARA SUBLIMAR</t>
  </si>
  <si>
    <t xml:space="preserve">ESFERO PARA IMPRESIÓN </t>
  </si>
  <si>
    <t>LAMINA DE CARTON MICROCORRUGADO BLANCO PLANO DE 97 X 69</t>
  </si>
  <si>
    <t>HERRAJE DE BOTON PUBLICITARIO METALICO  REDONDO DE 5.5 CMS DE DIAMETRO</t>
  </si>
  <si>
    <t>HERRAJE DE BOTON PUBLICITARIO METALICO  REDONDO DE 7.5 CMS DE DIAMETRO</t>
  </si>
  <si>
    <t xml:space="preserve">BOLA DE PING PONG DE 3.8 CMS DE DIAMETRO EN COLORES BLANCO,  ROJO, AZUL, VERDE, AMARILLO, </t>
  </si>
  <si>
    <t xml:space="preserve">RELOJES POUBLICITARIOS PLASTICOS  CUADRADOS ANCHO 27 CMS ALTO 27 CMS AREA DE IMPRESIÓN 22CMS X  22 </t>
  </si>
  <si>
    <t>RELOJES POUBLICITARIOS PLASTICOS  REDONDOS 30 CMS DE DIAMETRO SIN IMPRESIÓN</t>
  </si>
  <si>
    <t>LLAVEROS DE DIFERENTES MATERIALES</t>
  </si>
  <si>
    <t>MANILLAS DE CILICONA</t>
  </si>
  <si>
    <t>SOMBRILLAS</t>
  </si>
  <si>
    <t>FUNDA PARA  ESCARAPELAS</t>
  </si>
  <si>
    <t>GLOBOS DE LATEX</t>
  </si>
  <si>
    <t>CINTA EN POLIESTER BLANCO DE  0.9 CMS DE ANCHO PARA CARNETS</t>
  </si>
  <si>
    <t>PORTAPENDONES</t>
  </si>
  <si>
    <t>BOLAS DESESTREZANTES DE CAUCHO</t>
  </si>
  <si>
    <t>MAQUINA PARA ENCARATULAR PEGANDO AL LOMO RUSTICO</t>
  </si>
  <si>
    <t>MAQUINA PARA ENCARATULAR PASTADURA</t>
  </si>
  <si>
    <t>PLOTTER DE MATERIALES RIGIDOS Y TROQUELADOS</t>
  </si>
  <si>
    <t>CTP DE PLANCHAS</t>
  </si>
  <si>
    <t>ANILLADORAS PROFESIONALES</t>
  </si>
  <si>
    <t>ZUNCHO GRANDE PARA EMPAQUE</t>
  </si>
  <si>
    <t>ZUNCHO PEQUEÑO PARA EMPAQUE</t>
  </si>
  <si>
    <t>WHASS</t>
  </si>
  <si>
    <t>LIMPIADOR PARA PLANCHAS, OZASOL RC-95 LC</t>
  </si>
  <si>
    <t>PASTA SUAVIZANTE</t>
  </si>
  <si>
    <t>PEGANTE HOL MET BLANCO</t>
  </si>
  <si>
    <t>POLVO ANTIREPISE</t>
  </si>
  <si>
    <t>SECANTE DE COBALTO T58900</t>
  </si>
  <si>
    <t>SOLUCION DE FUENTE DIRECT FLUID 830009</t>
  </si>
  <si>
    <t>CARTULINA PROPALCOTE ESMALTADA 2 CARA 200 GRS 70 X 100 CMS</t>
  </si>
  <si>
    <t>CARTULINA  PROPALCOTE ESMALTADA 1 CARA 210 GRS 70 X 100 CMS</t>
  </si>
  <si>
    <t>CARTULINA OPALINA 180 GRS 70 X 100 CMS</t>
  </si>
  <si>
    <t>CARTULINA  PROPALCOTE ESMALTADA 1 CARA 250 GRS 70 X 100 CMS</t>
  </si>
  <si>
    <t>CARTULINA PROPALCOTE ESMALTADA 2 CARAS DE 150 GRS 70X100</t>
  </si>
  <si>
    <t>PAPEL BOND BLANCO 75 GRS 70 X 100 CMS</t>
  </si>
  <si>
    <t>CARTULINA PROPALMATE DE 300 GRS 70X100</t>
  </si>
  <si>
    <t>PAPEL AUTOADHESIVO 70 X 100 CMS</t>
  </si>
  <si>
    <t>PAPEL PROPALCOTE ESMALTADO 2 CARA 150 GRS 70 X 100 CMS</t>
  </si>
  <si>
    <t>PAPEL PROPALMATE 115 GRS 70  X 100 CMS</t>
  </si>
  <si>
    <t>PAPEL PROPALMATE 180 GRS 70 X 100 CMS</t>
  </si>
  <si>
    <t>SOBRE BLANCO TAMAÑO OFICIO CON VENTANILLA</t>
  </si>
  <si>
    <t>SOBRE BLANCO TAMAÑO OFICIO SIN VENTANILLA</t>
  </si>
  <si>
    <t>CARTULINA PROPALCOTE 300GRMS ESMALTADO 2 CARAS</t>
  </si>
  <si>
    <t>Mantenimiento preventivo y correctivo de los equipos Heidelberg de la sede de Publicaciones. Incluir comprar de nevera y compresor para la Speed Master para complementar el sistema der humectación (costo aproximado de $18´000.000,oo)</t>
  </si>
  <si>
    <t>Contrato de Pendones y Pancartas</t>
  </si>
  <si>
    <t>Contrato CTP Planchas Termales</t>
  </si>
  <si>
    <t>tablas wacom intous5 small (48)</t>
  </si>
  <si>
    <t>adaptador HDMI (2)</t>
  </si>
  <si>
    <t>discos duro 500gb (4)</t>
  </si>
  <si>
    <t>camaras GoPro (2)</t>
  </si>
  <si>
    <t>diademas (48)</t>
  </si>
  <si>
    <t>UPS para 48 equipos</t>
  </si>
  <si>
    <t>parlantes genius sp-s110 (2)</t>
  </si>
  <si>
    <t>Tablets Lenovo (8)</t>
  </si>
  <si>
    <t>t7610 dell workstation (48)
-Intel® Xeon® Processor E5-2620 v2 
-16gb ram
-Windows 7</t>
  </si>
  <si>
    <t>monitores dell 24"(96)</t>
  </si>
  <si>
    <t>Tarjeta aceleradora de gráfico 3 GB NVIDIA Quadro K400 (48)</t>
  </si>
  <si>
    <t>300 DVD REGRABABLE</t>
  </si>
  <si>
    <t>300 ESTUCHES PARA DVD</t>
  </si>
  <si>
    <t>60 MARCADOR PARA TABLERO BORRA SECO DIF COLO</t>
  </si>
  <si>
    <t>36 MARCADOR PERMANENENTE MIXTOS</t>
  </si>
  <si>
    <t>30 TABLETS</t>
  </si>
  <si>
    <t>10 Kit de preparación para Java Programmer Certification: Java SE 7 Certified Programmers</t>
  </si>
  <si>
    <t>10 Kit MCAD/MCSD Self-Paced Training Kit: Developing Web Applications with Microsoft® Visual Basic® .NET and Microsoft Visual C#® .NET</t>
  </si>
  <si>
    <t>2 Cables HDMI 5 metros</t>
  </si>
  <si>
    <t>2 Apuntador presentación laser con control para PC</t>
  </si>
  <si>
    <t>2 Cable VGA 5 metros</t>
  </si>
  <si>
    <t>1 Tablero interactivo digital con lápiz digital</t>
  </si>
  <si>
    <t xml:space="preserve">Anillo doble O 9mm paso 3:1 </t>
  </si>
  <si>
    <t>Anillo doble O 12mm paso 3:1</t>
  </si>
  <si>
    <t>Anillo doble O 14mm paso 2:1</t>
  </si>
  <si>
    <t>Cartulina 200grs. C2S 70X100</t>
  </si>
  <si>
    <t>Cartulina C1S Cara 250 gms 70X100</t>
  </si>
  <si>
    <t>Carton calibre 36 70X100 (100 Pliegos)</t>
  </si>
  <si>
    <t>Carton gris prensado satinado 1.5mm  70X100</t>
  </si>
  <si>
    <t>Carton gris prensado satinado 1.0mm  70X100</t>
  </si>
  <si>
    <t>CITO Tiras de arreglo para troquelado (1 caja)</t>
  </si>
  <si>
    <t>Cortador  grande bisturi metalico (25 unidades)</t>
  </si>
  <si>
    <t>Texaprin  doble fax para encuadernacion (un rollo)</t>
  </si>
  <si>
    <t>Colbon galon (10)</t>
  </si>
  <si>
    <t>Pegante boxer por botellas (5)</t>
  </si>
  <si>
    <t>Pliegos de Vinilo (BLANCO Y TRANSPARENTE)  (200 PLIEGOS)</t>
  </si>
  <si>
    <t>Servicio de mantenimiento preventivo y correctivo para las especialidades de Encuadernacion de Documentos Impresos  y Acabados Especiales los siguientes equipos: Guillotina POLAR  115, Guillotina POLAR XP 78, Cosedora de Hilo PURLUX, Cosedora al  Caballete: Marca ROSBACK, Plegadora STHAL, Estampadora CGM, Plastificadora LIFE, Troqueladora  TROQUIMAX, Encuadernadora  EUROBINDER HEILDELBERG, Guillotina trilateral PIVANO LUCE DI TANGLIO, Pinzas Tipográficas 1/8  ( dos 2 equipos), Estampadoras (dos equipos), Perforadora ROSBACK, Taladro para papel</t>
  </si>
  <si>
    <t>Perforadora Anillo doble O, Industrial Paso 3:1, 2:1</t>
  </si>
  <si>
    <t>$19.000.000.</t>
  </si>
  <si>
    <t xml:space="preserve">Estampadora digital impresión en aluminio </t>
  </si>
  <si>
    <t>$21.630.000.</t>
  </si>
  <si>
    <t xml:space="preserve">Guillotina 115 </t>
  </si>
  <si>
    <t>Maquina encoladora de rodillos para cubiertas</t>
  </si>
  <si>
    <t>Maquina manual produccion de cubiertas</t>
  </si>
  <si>
    <t>Maquina plegado canto de las cubiertas</t>
  </si>
  <si>
    <t>Maquina cortadora de material y esquinas</t>
  </si>
  <si>
    <t>Maquina encaratuladora de cubiertas tapa dura al bloque del libro</t>
  </si>
  <si>
    <t>Maquina de encartonado y fijacion de cantos calientes</t>
  </si>
  <si>
    <t>Pegadora de cajas</t>
  </si>
  <si>
    <t>Mezcla 80/20 (ipa/acetato)  100 galones</t>
  </si>
  <si>
    <t>Regulador de PH   5 kg</t>
  </si>
  <si>
    <t>Antiespumante     5 kg</t>
  </si>
  <si>
    <t>Acelerante para tinta base agua   5 kg</t>
  </si>
  <si>
    <t>Solucion limpiadora para anilox      10 galones</t>
  </si>
  <si>
    <t>Primer pvc     10 kg</t>
  </si>
  <si>
    <t>Hidrogras para lavar tinta base agua  55 galones</t>
  </si>
  <si>
    <t>sellos para camara cerrada carnevalli amazon 4   50 unidades</t>
  </si>
  <si>
    <t xml:space="preserve"> cinta para montaje de media densidad 3 rollos.</t>
  </si>
  <si>
    <t>2.966.40</t>
  </si>
  <si>
    <t>cuchilla doctor blade   100 mts</t>
  </si>
  <si>
    <t>mangueras para bombas de tinta 50 mts</t>
  </si>
  <si>
    <t>Paños de limpieza wypall      60 paquetes</t>
  </si>
  <si>
    <t xml:space="preserve">polietileno de alta densidad blanco  50 micras x 850cm de ancho  500 kg </t>
  </si>
  <si>
    <t>pvc termoencogible diametro max. 300mmx250mm    150 kg</t>
  </si>
  <si>
    <t>poliester termoencogible diametro max. 300mmx250 mm    100kg</t>
  </si>
  <si>
    <t>PHmetro   1 unidad</t>
  </si>
  <si>
    <t>Kit marcadores de dinas   1 unidad</t>
  </si>
  <si>
    <t>Bisturi insdustrial   20 unidades</t>
  </si>
  <si>
    <t>Cuchillas para bisturi  20 paquetes</t>
  </si>
  <si>
    <t>Espatulas plasticas de 2"   8 unidades</t>
  </si>
  <si>
    <t>cronometros 5 unidades</t>
  </si>
  <si>
    <t>811017007
731521000</t>
  </si>
  <si>
    <t>Servicio de mantenimiento preventivo y correctivo para las máquina de la especialidad de Flexografía: 1) Impresora Etirama Flexowine 250 en cuanto a: Lubricacion y engrase, Limpieza del tablero electronico, Revision del sistema de transmision, Revision del sistema de ductos de secado. 2) Impresora Carnevalli Amazon 4 en cuanto a: Lubricacion y engrase, Revision del sisteme hidarulico y mecanico, Sistema de tension, Ductos de secado, Limpieza del tablero electronico</t>
  </si>
  <si>
    <t xml:space="preserve">Doble Poceta con mesón en acero Inoxidable para zona humedad del laboratorio de tintas para lavado de rodillos con residuos  de tintas y solventes y limpieza de accesorios. </t>
  </si>
  <si>
    <t>Restauración de mesones y cajones de laboratorio de tintas y Papel.</t>
  </si>
  <si>
    <t>Simulador para impresión flexográfica, un probador de flexo universal para uso con tintas base solvente​​, tintas UV y tintas base agua en una amplia gama de sustratos.</t>
  </si>
  <si>
    <t xml:space="preserve">Normas Técnicas Colombianas (NTC)de Tecnología Grafica de procesos, métodos de ensayo, especificaciones, control de proceso </t>
  </si>
  <si>
    <t xml:space="preserve">Tecnología de curado U.V.  Para evaluación de pruebas ópticas en tintas U.V. </t>
  </si>
  <si>
    <t>Medidor U.V.  Para verificación de emisión de lámparas ultravioleta</t>
  </si>
  <si>
    <t>IGT  aceite de prueba, de baja y media viscosidad, 17,5 Pa.s, tubo,  70 ml</t>
  </si>
  <si>
    <t>Rodillos para la unidad de entintado AE para tintas convencionales y U.V. derecho e izquierdo</t>
  </si>
  <si>
    <t>Discos de goma y caucho para tintas convencionales y U.V</t>
  </si>
  <si>
    <t xml:space="preserve">Mantenimiento preventivo y correctivo de equipos de laboratorio </t>
  </si>
  <si>
    <t xml:space="preserve">Interlaboratorio y Calibración de equipos de laboratorio para pruebas de papel y tintas </t>
  </si>
  <si>
    <t>Acreditación para pruebas de laboratorio de alcancé NTC ISO: 12647</t>
  </si>
  <si>
    <t>Tiras de prueba de comparación, Ka APCO II / II, 55 mm (NTC ISO 2846-1:2006 y NTC ISO 12647)</t>
  </si>
  <si>
    <r>
      <rPr>
        <b/>
        <sz val="11"/>
        <rFont val="Calibri"/>
        <family val="2"/>
      </rPr>
      <t>20 ComputadoresIMAC</t>
    </r>
    <r>
      <rPr>
        <sz val="11"/>
        <rFont val="Calibri"/>
        <family val="2"/>
      </rPr>
      <t xml:space="preserve"> (procesador :  3.2Ghz QuadCore Intel® Core™ i5,  Sistema Operativo:  IOS X Mountain Lion, Memoria:  8 GB, Disco Duro:  1 TB, Pantalla:  27")</t>
    </r>
  </si>
  <si>
    <r>
      <rPr>
        <b/>
        <sz val="11"/>
        <rFont val="Calibri"/>
        <family val="2"/>
      </rPr>
      <t>2 televisores</t>
    </r>
    <r>
      <rPr>
        <sz val="11"/>
        <rFont val="Calibri"/>
        <family val="2"/>
      </rPr>
      <t xml:space="preserve">  ( LED SMART FULL HD, de 40 pulgadas)</t>
    </r>
  </si>
  <si>
    <t>1 escaner EPSON WORKFORCE GT-1500</t>
  </si>
  <si>
    <t>10 tablas digitalizadoras Tabla Digitalizadora Wacom Intuos Pro Pen And Touch Large.</t>
  </si>
  <si>
    <t>PAPEL BLANCO GUIPUR 90 GMS 70X100. Cantidad:3000</t>
  </si>
  <si>
    <t>PAPEL BOND AUTOADHESIVO Blanco75 GRMS 70x100. Cantidad:2000</t>
  </si>
  <si>
    <t>CARTULINA ESMALTADA UNA CARA 300GMS 70X1. Cantidad:1000</t>
  </si>
  <si>
    <t>CARTULINA PROPALMATE 300 GMS 70X100. Cantidad:1000</t>
  </si>
  <si>
    <t>010000087 PAPEL CALCIO DE 150gr. ROLLO TAMAÑO 25X35 cm. Cantidad:12</t>
  </si>
  <si>
    <t>CARTULINA 70X100 CMS PROPALMATE 240 GRS D PO. Cantidad:6000</t>
  </si>
  <si>
    <t>PAPEL 70X100 CMS PROPALMATE C2S 115 . Cantidad:1000</t>
  </si>
  <si>
    <t>TINTA VERDE ESMERALDA. Cantidad:6</t>
  </si>
  <si>
    <t>BARNIZ TINTAS METALICAS. Cantidad:6</t>
  </si>
  <si>
    <t>TINTA BARNIZ BRILLANTE. Cantidad:6</t>
  </si>
  <si>
    <t>TINTA ROJO INDIO. Cantidad:2</t>
  </si>
  <si>
    <t>TINTA PROCESS NARANJA MEDIO 5123 . Cantidad:6</t>
  </si>
  <si>
    <t>TINTA PROCESS ROJO ESCARLATA 5108 . Cantidad:6</t>
  </si>
  <si>
    <t>ROLLO DE PLANCHAS R 175 DE 13.3*200 P SDP ECO 1. Cantidad:5</t>
  </si>
  <si>
    <t>LAPIZ CORRECTOR DE PLANCHAS PARA CTP. Cantidad:12</t>
  </si>
  <si>
    <t>PASTA DUPLEX REF 5778. Cantidad:4</t>
  </si>
  <si>
    <t>SOLUCION DE FUENTE Direct-fluid 830009 x 10 kilos. Cantidad:60</t>
  </si>
  <si>
    <t>ANILLO DOBLE 0 9MM. Cantidad:1</t>
  </si>
  <si>
    <t>MICROPUNTA NEGRO. Cantidad:36</t>
  </si>
  <si>
    <t>CINTA DE ENMASCARAR DE 2". Cantidad:24</t>
  </si>
  <si>
    <t>CORTADOR GRANDE BISTURI. Cantidad:24</t>
  </si>
  <si>
    <t>PORTAMINAS 07. Cantidad:24</t>
  </si>
  <si>
    <t>CINTA PARA DEMARCAR BLANCA. Cantidad:10</t>
  </si>
  <si>
    <t>ALCOHOL ISOPROPILICO. Cantidad:10</t>
  </si>
  <si>
    <t>ANTISECANTE SPRAY T-5870. Cantidad:12</t>
  </si>
  <si>
    <t>GRASA MULTIPROPOSITO DE LITIO ROJA. Cantidad:4</t>
  </si>
  <si>
    <t>COSEDORA DE OFICINA No 212181000013345. Cantidad:4</t>
  </si>
  <si>
    <t>GUANTES DE NITRILO. Cantidad:36</t>
  </si>
  <si>
    <t>MANTILLA PARA IMPRESION 8500...4 1060R. Cantidad:6</t>
  </si>
  <si>
    <t>REPUESTO DE CUCHILLAS PARA CORTADORES BIST. Cantidad:36</t>
  </si>
  <si>
    <t>ALICATE PINZA PLEGLABLE. Cantidad:4</t>
  </si>
  <si>
    <t>TESTER ELECTRICO. Cantidad:2</t>
  </si>
  <si>
    <t>JUEGO DE LLAVES MIXTAS 14 PIEZAS DE 1/4 A 5/8. Cantidad:6</t>
  </si>
  <si>
    <t>Aceite Lubricación Mobil vactra heavy duty / Sell Vitrea 150. Cantidad: 1 Galones</t>
  </si>
  <si>
    <t>Aceite Lubricación Mobil vactra heavy duty / Sell Vitrea 320 . Cantidad: 1 Galones</t>
  </si>
  <si>
    <t>Grasa mutiproposito de fina de Litio roja.. Cantidad: 1 Kilos</t>
  </si>
  <si>
    <t>Thinner. Cantidad: 2 Galones</t>
  </si>
  <si>
    <t>Limpiador litografico "Ecologico". Cantidad: 550 Galones</t>
  </si>
  <si>
    <t>Paño Limpieza Wypall x-70 interfold trab/pes 42x50. Cantidad: 120 Paquetes</t>
  </si>
  <si>
    <t>Guantes de Nitrilo. Cantidad: 30 Pares</t>
  </si>
  <si>
    <t>Opalina blanca finlandesa 180 grs. 100x70 cm.. Cantidad: 500 Pliegos</t>
  </si>
  <si>
    <t>Cartulina bristol blanca 180 gr 100 x 70 cm.. Cantidad: 500 Pliegos</t>
  </si>
  <si>
    <t>Tinta Magenta process. Cantidad: 8 Kilos</t>
  </si>
  <si>
    <t>Tinta Cyan process. Cantidad: 20 Kilos</t>
  </si>
  <si>
    <t>Tinta Negro process. Cantidad: 8 Kilos</t>
  </si>
  <si>
    <t>Tinta Negro Extra. Cantidad: 8 Kilos</t>
  </si>
  <si>
    <t>Tinta Rojo indio. Cantidad: 2 Kilos</t>
  </si>
  <si>
    <t>Tinta Banco opaco. Cantidad: 3 Kilos</t>
  </si>
  <si>
    <t>Tinta plateada. Cantidad: 3 Kilos</t>
  </si>
  <si>
    <t>Mantillas Compressibles para SORM 4 lonas. Vulcan 714. Cantidad: 6 Unidades</t>
  </si>
  <si>
    <t>Mantillas Compressibles para GTO 46 4 lonas. Vulcan 714. Cantidad: 6 Unidades</t>
  </si>
  <si>
    <t>Mantillas Compressibles para ZP Y PRINT MASTER 52 Vulcan 714. Cantidad: 12 Unidades</t>
  </si>
  <si>
    <t>Moleton para GTO 52. Cantidad: 8 MT</t>
  </si>
  <si>
    <t>Moleton para SORM  (o cambio a sitema ALCOLOR). Cantidad: 8 MT</t>
  </si>
  <si>
    <t>SOLUCION DE FUENTE Direct-fluid 830009 x 10 kilos. Cantidad: 4 Galones</t>
  </si>
  <si>
    <t>Cinta transparente. Cantidad: 6 Rollos</t>
  </si>
  <si>
    <t>MEMORIA USB. Cantidad: 5 Unidades</t>
  </si>
  <si>
    <t>LIMPIADOR MANOS FORMULA POMES LOCTILE 7850. Cantidad: 2 Galones</t>
  </si>
  <si>
    <t>disco duro externo capacidad 1 tera. Cantidad: 4 Unidades</t>
  </si>
  <si>
    <t>Cortador grande bistury. Cantidad: 6 Unidades</t>
  </si>
  <si>
    <t>silicona en spray lubricante . Cantidad: 20 Tarros</t>
  </si>
  <si>
    <t>espatula 2 pulgadas en polipropileno . Cantidad: 20 Unidades</t>
  </si>
  <si>
    <t>Tinta Magenta process PVC  offset. Cantidad: 6 Kilos</t>
  </si>
  <si>
    <t>Tinta Cyan process PVC offset. Cantidad: 6 Kilos</t>
  </si>
  <si>
    <t>Tinta Negro process PVC offset. Cantidad: 6 Kilos</t>
  </si>
  <si>
    <t>Tinta Negro Extra PVC offset. Cantidad: 6 Kilos</t>
  </si>
  <si>
    <t>Tinta Rojo indio PVC offset. Cantidad: 6 Kilos</t>
  </si>
  <si>
    <t>tinta amarillo process PVC offset. Cantidad: 6 Kilos</t>
  </si>
  <si>
    <t>40 resmas de papel bond 75 grs blanco 70 x 100</t>
  </si>
  <si>
    <t xml:space="preserve">850 unidades de Papel Bond 60 gr Balnco 70 x 100 </t>
  </si>
  <si>
    <t xml:space="preserve">1940 unidades de Papel Periodico 70 x 100 </t>
  </si>
  <si>
    <t>500 unidades de Papel Propacote mate 115 gr 70x100</t>
  </si>
  <si>
    <t>500 unidades de Papel Propalcote 115 gr 70x100</t>
  </si>
  <si>
    <t xml:space="preserve">700 unidades de PAPEL PROPALCOTE 115 GMS UNA CARA 70x100 </t>
  </si>
  <si>
    <t xml:space="preserve">500 unidades de Papel Bond Balnco 115gr 70 x 100 </t>
  </si>
  <si>
    <t>500 pliegos de CARTULINA KIMBERLY BLANCO INTENSO 220 G</t>
  </si>
  <si>
    <t>500 pliegos de CARTULINA KIMBERLY MARFIL GRANITO 180 GM</t>
  </si>
  <si>
    <t>600 pliegos de Cartulina bristol rosada 180 gms</t>
  </si>
  <si>
    <t>1300 unidades de CARTULINA AMARILLA BRISTOL 180 GMS 70x100</t>
  </si>
  <si>
    <t xml:space="preserve">1300 unidades de CARTULINA BRISTOL BLANCA 150 GMS 70x100 </t>
  </si>
  <si>
    <t>600 unidades de Cartulina bristol verde 180 gms</t>
  </si>
  <si>
    <t>1300 unidades de CARTULINA BRISTOL AZUL 180 GMS 70x100</t>
  </si>
  <si>
    <t>500 unidades de CARTULINA OPALINA BLANCA FILANDESA 180 G</t>
  </si>
  <si>
    <t>500 unidades de CATULINA PROPALCOTE 200 GMS DOS CARAS70x100</t>
  </si>
  <si>
    <t>4 resmas de PAPEL FOTOCOPIA 75 GMS BLANCO Tamaño Oficio</t>
  </si>
  <si>
    <t>46 resmas de PAPEL FOTOCOPIA 75 GMS BLANCO Tamaño Carta</t>
  </si>
  <si>
    <t>40 unidades de CARTULINA BLANCA Propalcote 240 GMS Dos Caras70x</t>
  </si>
  <si>
    <t>100 unidades de PAPEL BOND AUTOADHESIVO Blanco75 GRMS 70x100</t>
  </si>
  <si>
    <t>1240 unidades de CARTON PAJA 70 X 100</t>
  </si>
  <si>
    <t>72 unidades de libreta cuadricualda media carta amarilla</t>
  </si>
  <si>
    <t>2 unidades de PERFORADORA METALICA 2 HUECOS</t>
  </si>
  <si>
    <t>6 unidades de SACA GANCHOS</t>
  </si>
  <si>
    <t>16 unidades de BLOCK HOJAS CUADRICULADAS CARTA</t>
  </si>
  <si>
    <t>30 unidades de Cinta de enmascarar de 2"</t>
  </si>
  <si>
    <t>3 unidades de REGLAS 50 CM.</t>
  </si>
  <si>
    <t>16 unidades de ESCUADRAS DE 45 GRADOS</t>
  </si>
  <si>
    <t>2 cajas de Grapas grandes cosedoras</t>
  </si>
  <si>
    <t>4 cajas de GRAPAS STANDAR COCEDORA COBRIZADAS</t>
  </si>
  <si>
    <t>23 unidades de CORTADOR GRANDE BISTURI</t>
  </si>
  <si>
    <t>5 cajas de CLIPS MARIPOSA</t>
  </si>
  <si>
    <t>4 cajas de MINAS 0.5</t>
  </si>
  <si>
    <t>10 unidades de BORRADORES PARA TABLERO</t>
  </si>
  <si>
    <t>8 unidades de BORRADORES DE NATA</t>
  </si>
  <si>
    <t>2 unidades de COSEDORA METALICA</t>
  </si>
  <si>
    <t>20 cajas de RESALTADORES DE TEXTO</t>
  </si>
  <si>
    <t>34 cajas de ESFEROS NEGRO</t>
  </si>
  <si>
    <t>8 cajas de MARCADOR NEGRO PARA CD PUNTA FINA</t>
  </si>
  <si>
    <t>4 paquetes de NOTAS ADHESIVAS POST AMARILLA GRANDE</t>
  </si>
  <si>
    <t>10 cajas de MARCADOR PERMANENENTE MIXTOS</t>
  </si>
  <si>
    <t>16 cajas de PEGANTE EN BARRA PEGASTIC</t>
  </si>
  <si>
    <t>16 unidades de CINTA DE ENMASCARAR UNA PULGADA</t>
  </si>
  <si>
    <t>6 unidades de PORTAMINAS 05</t>
  </si>
  <si>
    <t>90 unidades de CD DVD-GRAVABLE VIRGEN 4,7 GB</t>
  </si>
  <si>
    <t>2 unidades de PORTABORRADOR</t>
  </si>
  <si>
    <t>2 unidades de REPUESTO PARA PORTABORRADOR</t>
  </si>
  <si>
    <t>24 unidades de FOLDER Tres ARGOLLAS Tamaño Carta plasticada de 2"</t>
  </si>
  <si>
    <t>6 unidades de REGLA PARALELA 1 MT</t>
  </si>
  <si>
    <t>4 unidades escuadra 60 grados  32 cms</t>
  </si>
  <si>
    <t>80 unidades de  PAPEL CARTULINA DUREX PLIEGO 70 X 100</t>
  </si>
  <si>
    <t>80 unidades de CARTULINA CANSON ANIS 50X65 160 GRS</t>
  </si>
  <si>
    <t>15 cajas de COLORES PRISMACOLOR CAJA X 132</t>
  </si>
  <si>
    <t>90 cajas de ECOLINES SURTIDOS COLORES AMA.AZU.ROJ.VER.N</t>
  </si>
  <si>
    <t xml:space="preserve">6 cajas de TIZA COLORES PASTEL CAJA X 12 </t>
  </si>
  <si>
    <t>8 paquetes de CARBONCILLO NATURAL PAQUETES PEQUEÑOS</t>
  </si>
  <si>
    <t>7 cajas de LAPIZ B</t>
  </si>
  <si>
    <t>100 unidades de PERGAMINO</t>
  </si>
  <si>
    <t>15 unidades de VINILO VARISO COLORES SURTIDOS FRASCO GRAN</t>
  </si>
  <si>
    <t>20 paquetes de ACUARELAS SURTIDO X 12</t>
  </si>
  <si>
    <t>7 unidades de MODELOS EN MADERA PARA DIBUJO</t>
  </si>
  <si>
    <t>5 cajas de LAPIZ 2H</t>
  </si>
  <si>
    <t>4 paquetes de PINCELES FINO PELO DE MARTHA O CABRA SURTID</t>
  </si>
  <si>
    <t>112 unidades de MARCADOR PARA TABLERO BORRA SECO DIF COLO</t>
  </si>
  <si>
    <t>4 cajas de PASTELES SECOS X 24</t>
  </si>
  <si>
    <t>2 cajas de LAPIZ CEPIA</t>
  </si>
  <si>
    <t>2 cajas de  LAPIZ SANGUINA</t>
  </si>
  <si>
    <t xml:space="preserve">23 cajas de CRAYOLAS PAQUETE X 12 </t>
  </si>
  <si>
    <t xml:space="preserve">20 paquetes de ARCILLA </t>
  </si>
  <si>
    <t>1 cajas de  TINTA CHINA SEPIA</t>
  </si>
  <si>
    <t>25 paquetes de PLASTILINA X BARRAS GRANDES AZUL</t>
  </si>
  <si>
    <t>2 unidades de TIJERAS GRANDES PARA CORTAR PAPEL</t>
  </si>
  <si>
    <t>1 unidades de PERFORADORA 3 HUECOS METALICA</t>
  </si>
  <si>
    <t>12 unidades de REGLAS DE 30 CMS TRANSPARENTE</t>
  </si>
  <si>
    <t>120 unidades de CD ROOM REGRABABLE CD-RW</t>
  </si>
  <si>
    <t>6 unidades de MEMORIA USB DE 8 GIGAS</t>
  </si>
  <si>
    <t>16 CAMARAS DIGITALES LUMIX Zs15</t>
  </si>
  <si>
    <t>40 Tablas Digitalizadora Wacom Intuos Creative Pen</t>
  </si>
  <si>
    <t>2 CAMARA NIKON D5200</t>
  </si>
  <si>
    <t>1 LENTE NIKON TELEOBJETIVO 55-330VR</t>
  </si>
  <si>
    <t>1 KIT DE LUCES NEEWER 900W FOTOGRAFIA</t>
  </si>
  <si>
    <t>1 Lente Sigma 18-250mm F3.5-6.3 Dc Macro Os Hsm Para Nikon</t>
  </si>
  <si>
    <t>60 Tablas digitales Wacon intuos CTH480L</t>
  </si>
  <si>
    <t>2 CAMARA CANON T5i LENTE 18 - 135 is stm</t>
  </si>
  <si>
    <t>32 kilos Plasticol cubriente COLOR PLANO Blanco</t>
  </si>
  <si>
    <t xml:space="preserve"> 32 kilos Plasticol cubriente COLOR PLANO negro</t>
  </si>
  <si>
    <t xml:space="preserve">60121813
</t>
  </si>
  <si>
    <t xml:space="preserve"> 24 kilos Plasticol cubriente COLOR PLANO azul</t>
  </si>
  <si>
    <t xml:space="preserve"> 24 kilos Plasticol cubriente COLOR PLANO verde</t>
  </si>
  <si>
    <t xml:space="preserve"> 24 kilos Plasticol cubriente COLOR PLANO amarillo fluorescente</t>
  </si>
  <si>
    <t xml:space="preserve"> 24 kilos Plasticol cubriente COLOR PLANO magenta fluorescente</t>
  </si>
  <si>
    <t xml:space="preserve"> 24 kilos Plasticol cubriente COLOR PLANO naranja fluorescente</t>
  </si>
  <si>
    <t xml:space="preserve"> 24 kilos Plasticol cubriente COLOR PLANO amarillo</t>
  </si>
  <si>
    <t xml:space="preserve"> 8 kilos Plasticol cubriente COLOR PLANO blanco supercubriente</t>
  </si>
  <si>
    <t xml:space="preserve"> 24 kilos Plasticol cubriente COLOR PLANO rojo</t>
  </si>
  <si>
    <t xml:space="preserve"> 24 kilos Plastisol process POLICROMÍA cian</t>
  </si>
  <si>
    <t xml:space="preserve"> 24 kilos Plastisol process POLICROMÍA magenta</t>
  </si>
  <si>
    <t xml:space="preserve"> 24 kilos Plastisol process POLICROMÍA yellow</t>
  </si>
  <si>
    <t xml:space="preserve"> 24 kilos Plastisol process POLICROMÍA negro</t>
  </si>
  <si>
    <t xml:space="preserve"> 16 kilos Adelgazador para tinta plastisol  </t>
  </si>
  <si>
    <t xml:space="preserve"> 16 kilos BASE PROCESS para plastisol  </t>
  </si>
  <si>
    <t xml:space="preserve"> 8 kilos Plastisol Dorada  </t>
  </si>
  <si>
    <t xml:space="preserve"> 8 kilos Plastisol Plata  </t>
  </si>
  <si>
    <t xml:space="preserve"> 8 kilos Plastisol Alto relieve gamuzado  </t>
  </si>
  <si>
    <t xml:space="preserve"> 8 kilos Plastisol Craking blanco  </t>
  </si>
  <si>
    <t xml:space="preserve"> 8 kilos Plastisol Pasta devore  </t>
  </si>
  <si>
    <t xml:space="preserve"> 8 kilos Plastisol Plastiflex  </t>
  </si>
  <si>
    <t xml:space="preserve"> 8 kilos Corrosión  para prendas negras  </t>
  </si>
  <si>
    <t xml:space="preserve"> 8 kilos Corrodonte  </t>
  </si>
  <si>
    <t xml:space="preserve"> 8 kilos oxiprint  </t>
  </si>
  <si>
    <t xml:space="preserve"> 8 kilos Plastisol Imitación gamuza  </t>
  </si>
  <si>
    <t xml:space="preserve"> 8 kilos Plastisol Imitación cuero  </t>
  </si>
  <si>
    <t xml:space="preserve"> 8 kilos Plastisol Imitación rustica  </t>
  </si>
  <si>
    <t xml:space="preserve"> 8 kilos Plastisol Imitación piel de naranja  </t>
  </si>
  <si>
    <t xml:space="preserve"> 8 kilos Plastisol Aroma print  </t>
  </si>
  <si>
    <t xml:space="preserve"> 8 kilos Plastisol Termocolor  </t>
  </si>
  <si>
    <t xml:space="preserve"> 8 kilos Plastisol Fotoluminicente  </t>
  </si>
  <si>
    <t xml:space="preserve"> 8 kilos Plastisol Resel-foil  </t>
  </si>
  <si>
    <t xml:space="preserve"> 8 kilos Plastisol Plastiprint amarilla fluorecente  </t>
  </si>
  <si>
    <t xml:space="preserve"> 8 kilos Plastisol Plastiprint verde fluorecente  </t>
  </si>
  <si>
    <t xml:space="preserve"> 8 kilos Plastisol Plastiprint adelgazador  </t>
  </si>
  <si>
    <t xml:space="preserve"> 8 kilos Plastisol Plastiprint naranja  </t>
  </si>
  <si>
    <t xml:space="preserve"> 8 kilos Plastisol Plastiprint rojo cereza  </t>
  </si>
  <si>
    <t xml:space="preserve"> 8 kilos Plastisol crakel print  </t>
  </si>
  <si>
    <t xml:space="preserve"> 8 kilos Plastisol Reflectivo  </t>
  </si>
  <si>
    <t xml:space="preserve"> 8 kilos Plastisol Fosforecente  </t>
  </si>
  <si>
    <t xml:space="preserve"> 8 kilos Plastisol Base espejo  </t>
  </si>
  <si>
    <t xml:space="preserve"> 8 kilos Plastisol alta densidad Blanco</t>
  </si>
  <si>
    <t xml:space="preserve"> 8 kilos Plastisol alta densidad negro</t>
  </si>
  <si>
    <t xml:space="preserve"> 8 kilos Plastisol alta densidad azul</t>
  </si>
  <si>
    <t xml:space="preserve"> 8 kilos Plastisol alta densidad verde esmeralda</t>
  </si>
  <si>
    <t xml:space="preserve"> 8 kilos Plastisol alta densidad amarillo</t>
  </si>
  <si>
    <t xml:space="preserve"> 8 kilos Plastisol alta densidad rojo</t>
  </si>
  <si>
    <t xml:space="preserve"> 16 kilos Plastisol Base plastipuff Base</t>
  </si>
  <si>
    <t xml:space="preserve"> 8 kilos pigmento base puff Blanco</t>
  </si>
  <si>
    <t xml:space="preserve"> 8 kilos pigmento base puff negro</t>
  </si>
  <si>
    <t xml:space="preserve"> 8 kilos pigmento base puff azul</t>
  </si>
  <si>
    <t xml:space="preserve"> 8 kilos pigmento base puff amarillo</t>
  </si>
  <si>
    <t xml:space="preserve"> 8 kilos pigmento base puff rojo</t>
  </si>
  <si>
    <t xml:space="preserve"> 192 hojas Papel foli  </t>
  </si>
  <si>
    <t xml:space="preserve"> 192 hojas Papel flok  </t>
  </si>
  <si>
    <t xml:space="preserve"> 16 kilos Pegante para foil  </t>
  </si>
  <si>
    <t xml:space="preserve"> 16 kilos Pegante para flok  </t>
  </si>
  <si>
    <t xml:space="preserve"> 16 libras Glitter 0,004 dorado</t>
  </si>
  <si>
    <t xml:space="preserve"> 16 libras Glitter 0,005 azul</t>
  </si>
  <si>
    <t xml:space="preserve"> 16 libras Glitter 0,006 rojo  </t>
  </si>
  <si>
    <t xml:space="preserve"> 16 libras Glitter 0,007 verde</t>
  </si>
  <si>
    <t xml:space="preserve"> 16 libras Glitter 0,008 murano</t>
  </si>
  <si>
    <t xml:space="preserve"> 16 libras Glitter 0,009 plata</t>
  </si>
  <si>
    <t xml:space="preserve"> 16 kilos Polietileno cubriente COLOR PLANO Blanco</t>
  </si>
  <si>
    <t xml:space="preserve"> 16 kilos Polietileno cubriente COLOR PLANO negro</t>
  </si>
  <si>
    <t xml:space="preserve"> 16 kilos Polietileno cubriente COLOR PLANO azul</t>
  </si>
  <si>
    <t xml:space="preserve"> 16 kilos Polietileno cubriente COLOR PLANO amarillo</t>
  </si>
  <si>
    <t xml:space="preserve"> 8 kilos Polietileno cubriente COLOR PLANO verde esmeralda</t>
  </si>
  <si>
    <t xml:space="preserve"> 16 kilos Polietileno cubriente COLOR PLANO rojo</t>
  </si>
  <si>
    <t xml:space="preserve"> 24 kilos Base transparente polietileno base</t>
  </si>
  <si>
    <t xml:space="preserve"> 16 kilos polietileno process POLICROMÍA cian</t>
  </si>
  <si>
    <t xml:space="preserve"> 16 kilos polietileno process POLICROMÍA magenta</t>
  </si>
  <si>
    <t xml:space="preserve"> 16 kilos polietileno process POLICROMÍA yellow</t>
  </si>
  <si>
    <t xml:space="preserve"> 16 kilos polietileno process POLICROMÍA negro</t>
  </si>
  <si>
    <t xml:space="preserve"> 8 kilos polietileno process POLICROMÍA dorado</t>
  </si>
  <si>
    <t xml:space="preserve"> 8 kilos polietileno process POLICROMÍA plata</t>
  </si>
  <si>
    <t xml:space="preserve"> 8 kilos polietileno process POLICROMÍA fosforenente</t>
  </si>
  <si>
    <t xml:space="preserve"> 8 kilos polietileno process POLICROMÍA fluorecente</t>
  </si>
  <si>
    <t xml:space="preserve"> 16 kilos Tinta para PAPEL Blanco</t>
  </si>
  <si>
    <t xml:space="preserve"> 16 kilos Tinta para PAPEL negro</t>
  </si>
  <si>
    <t xml:space="preserve"> 16 kilos Tinta paraPAPEL azul</t>
  </si>
  <si>
    <t xml:space="preserve"> 16 kilos Tinta para PAPEL amarillo</t>
  </si>
  <si>
    <t xml:space="preserve"> 16 kilos Tinta para PAPEL rojo</t>
  </si>
  <si>
    <t xml:space="preserve"> 8 kilos P.V.C   cubriente COLOR PLANO Blanco</t>
  </si>
  <si>
    <t xml:space="preserve"> 8 kilos P.V.C   cubriente COLOR PLANO negro</t>
  </si>
  <si>
    <t xml:space="preserve"> 8 kilos P.V.C   cubriente COLOR PLANO azul</t>
  </si>
  <si>
    <t xml:space="preserve"> 8 kilos P.V.C   cubriente COLOR PLANO amarillo</t>
  </si>
  <si>
    <t xml:space="preserve"> 8 kilos P.V.C   cubriente COLOR PLANO rojo</t>
  </si>
  <si>
    <t xml:space="preserve"> 8 kilos P.V.C Process POLICROMIA cian</t>
  </si>
  <si>
    <t xml:space="preserve"> 8 kilos P.V.C Process POLICROMIA magenta</t>
  </si>
  <si>
    <t xml:space="preserve"> 8 kilos P.V.C Process POLICROMIA yellow</t>
  </si>
  <si>
    <t xml:space="preserve"> 8 kilos P.V.C Process POLICROMIA negro</t>
  </si>
  <si>
    <t xml:space="preserve"> 8 kilos Base P.V.C Process  </t>
  </si>
  <si>
    <t xml:space="preserve"> 8 galón DISOLVENTE DE POLIETILENO  </t>
  </si>
  <si>
    <t xml:space="preserve"> 8 galon DISOLVENTE LENTO ECOLÓGICO  </t>
  </si>
  <si>
    <t xml:space="preserve"> 16 kilos Tinta U.V  cubriente COLOR PLANO Blanco</t>
  </si>
  <si>
    <t xml:space="preserve"> 16 kilos Tinta U.V  cubriente COLOR PLANO fosforecente</t>
  </si>
  <si>
    <t xml:space="preserve"> 16 kilos Tinta U.V  cubriente COLOR PLANO verde</t>
  </si>
  <si>
    <t xml:space="preserve"> 16 kilos Tinta U.V  cubriente COLOR PLANO amarillo fluorescente</t>
  </si>
  <si>
    <t xml:space="preserve"> 16 kilos Tinta U.V  cubriente COLOR PLANO magenta fluorescente</t>
  </si>
  <si>
    <t xml:space="preserve"> 16 kilos Tinta U.V  cubriente COLOR PLANO naranja fluorescente</t>
  </si>
  <si>
    <t xml:space="preserve"> 16 kilos Tinta U.V  cubriente COLOR PLANO fluorecente</t>
  </si>
  <si>
    <t xml:space="preserve"> 16 kilos Tinta U.V  cubriente COLOR PLANO azul</t>
  </si>
  <si>
    <t xml:space="preserve"> 16 kilos Tinta U.V  cubriente COLOR PLANO plata  </t>
  </si>
  <si>
    <t xml:space="preserve"> 16 kilos Tinta U.V  cubriente COLOR PLANO dorado</t>
  </si>
  <si>
    <t xml:space="preserve"> 19 kilos Tinta uv barniz</t>
  </si>
  <si>
    <t xml:space="preserve"> 16 kilos Tinta U.V  cubriente COLOR PLANO amarillo</t>
  </si>
  <si>
    <t xml:space="preserve"> 16 kilos Tinta U.V  cubriente COLOR PLANO rojo</t>
  </si>
  <si>
    <t xml:space="preserve"> 16 kilos Tinta U. V Process POLICROMIA cian</t>
  </si>
  <si>
    <t xml:space="preserve"> 16 kilos Tinta U. V Process POLICROMIA magenta</t>
  </si>
  <si>
    <t xml:space="preserve"> 16 kilos Tinta U. V Process POLICROMIA yellow</t>
  </si>
  <si>
    <t xml:space="preserve"> 16 kilos Tinta U. V Process POLICROMIA negro</t>
  </si>
  <si>
    <t xml:space="preserve"> 16 kilos Base para tinta U.V transparente</t>
  </si>
  <si>
    <t xml:space="preserve"> 10 Galón SOLVENTE PARA LIMPIAR u.v  </t>
  </si>
  <si>
    <t xml:space="preserve"> 48 Galón Limpiador screen wash  </t>
  </si>
  <si>
    <t xml:space="preserve"> 24 kilos Tinta para SUBLIMACION negro</t>
  </si>
  <si>
    <t xml:space="preserve">60121813 
</t>
  </si>
  <si>
    <t xml:space="preserve"> 24 kilos Tinta para SUBLIMACION azul</t>
  </si>
  <si>
    <t xml:space="preserve"> 24 kilos Tinta paraSUBLIMACION amarillo</t>
  </si>
  <si>
    <t xml:space="preserve"> 24 kilos Tinta paraSUBLIMACION rojo</t>
  </si>
  <si>
    <t xml:space="preserve"> 16 kilos Tinta para SUBLIMACION naranja</t>
  </si>
  <si>
    <t xml:space="preserve"> 16 kilos Tinta para SUBLIMACION verde</t>
  </si>
  <si>
    <t xml:space="preserve"> 4 kilos Tinta tampográfica Blanco</t>
  </si>
  <si>
    <t xml:space="preserve"> 4 kilos Tinta tampográfica negro</t>
  </si>
  <si>
    <t xml:space="preserve"> 4 kilos Tinta tampográfica azul</t>
  </si>
  <si>
    <t xml:space="preserve"> 4 kilos Tinta tampográfica amarillo</t>
  </si>
  <si>
    <t xml:space="preserve"> 4 kilos Tinta tampográfica rojo</t>
  </si>
  <si>
    <t xml:space="preserve"> 4 kilos Tinta tampográfica verde</t>
  </si>
  <si>
    <t xml:space="preserve"> 8 kilos Tinta Base agua Blanco</t>
  </si>
  <si>
    <t xml:space="preserve"> 8 kilos Tinta Base agua negro</t>
  </si>
  <si>
    <t xml:space="preserve"> 8 kilos Tinta Base agua azul</t>
  </si>
  <si>
    <t xml:space="preserve"> 8 kilos Tinta Base agua amarillo</t>
  </si>
  <si>
    <t xml:space="preserve"> 8 kilos Tinta Base agua rojo</t>
  </si>
  <si>
    <t xml:space="preserve"> 8 kilos Tinta Base agua pasta dorada agua</t>
  </si>
  <si>
    <t xml:space="preserve"> 8 kilos Tinta Base agua pasta plata agua</t>
  </si>
  <si>
    <t xml:space="preserve">601218
</t>
  </si>
  <si>
    <t xml:space="preserve"> 8 kilos Aceite vitrificable  </t>
  </si>
  <si>
    <t xml:space="preserve"> 8 kilos Opalizador para vidrios  </t>
  </si>
  <si>
    <t xml:space="preserve"> 8 kilos Barniz o laca vitrificable  </t>
  </si>
  <si>
    <t xml:space="preserve"> 24 Galón Desengrasante  </t>
  </si>
  <si>
    <t xml:space="preserve"> 24 Galón Emulsión fotosensible diazoica polyplus  </t>
  </si>
  <si>
    <t xml:space="preserve"> 40 kilos Removedor de emulsión liquido  </t>
  </si>
  <si>
    <t xml:space="preserve"> 32 tarro Quita fantasma limpiador  </t>
  </si>
  <si>
    <t xml:space="preserve"> 56 tarro removedor fantasmas ecologico de soya  </t>
  </si>
  <si>
    <t xml:space="preserve"> 56 tarro solvente ecologico para remover tintas  </t>
  </si>
  <si>
    <t xml:space="preserve"> 8 Galón Emulsión fotosensible para alta densidad WR  </t>
  </si>
  <si>
    <t xml:space="preserve"> 8 Galón Emulsión fotosensible WR Base agua  </t>
  </si>
  <si>
    <t xml:space="preserve"> 30  Marco aluminio 50x 60  para pulpo automatico  </t>
  </si>
  <si>
    <t xml:space="preserve"> 64 unid Marcos de madera 38 x 50  </t>
  </si>
  <si>
    <t xml:space="preserve"> 16 unid marco metálico 50 x 30  </t>
  </si>
  <si>
    <t xml:space="preserve"> 16 unid marco metálico 25 x 40  </t>
  </si>
  <si>
    <t xml:space="preserve"> 8 unid marco metálico 50 x 50  </t>
  </si>
  <si>
    <t xml:space="preserve"> 48 metros Malla poliester amarillo 140  </t>
  </si>
  <si>
    <t xml:space="preserve"> 48 metros Malla poliester amarillo 120  </t>
  </si>
  <si>
    <t xml:space="preserve"> 48 metros Malla poliester amarillo 90  </t>
  </si>
  <si>
    <t xml:space="preserve"> 40 metros Malla poliester blanca 35  </t>
  </si>
  <si>
    <t xml:space="preserve"> 40 metros Malla poliester blanca 55  </t>
  </si>
  <si>
    <t xml:space="preserve"> 40 metros Malla poliester blanca  43  </t>
  </si>
  <si>
    <t xml:space="preserve"> 40 metros malla poliester 150  </t>
  </si>
  <si>
    <t xml:space="preserve"> 40 metros malla poliester 77   </t>
  </si>
  <si>
    <t xml:space="preserve"> 16 metros Malla poliester blanca 12  </t>
  </si>
  <si>
    <t xml:space="preserve"> 16 cajas Grapa 95/06  </t>
  </si>
  <si>
    <t xml:space="preserve"> 24 Galón Laca piroxilina  </t>
  </si>
  <si>
    <t xml:space="preserve"> 80 mts Tela coleta  </t>
  </si>
  <si>
    <t xml:space="preserve"> 24 unid Pegante epoxico para marcos serigraficos  </t>
  </si>
  <si>
    <t xml:space="preserve"> 24 kilos Bloqueador  </t>
  </si>
  <si>
    <t xml:space="preserve"> 12 galón Pegante autoadhesivo  </t>
  </si>
  <si>
    <t xml:space="preserve"> 16 unid Cepillo  </t>
  </si>
  <si>
    <t xml:space="preserve"> 16 mts Caucho dureza 85  </t>
  </si>
  <si>
    <t xml:space="preserve"> 16 mts Caucho dureza 80  </t>
  </si>
  <si>
    <t xml:space="preserve"> 16 mts Caucho dureza 75  </t>
  </si>
  <si>
    <t xml:space="preserve"> 16 mts Caucho dureza 65  </t>
  </si>
  <si>
    <t xml:space="preserve"> 40 unid cliche nyloprint 20 x 10 cm  </t>
  </si>
  <si>
    <t xml:space="preserve"> 8 unid Escobillin de metal 10 CM   </t>
  </si>
  <si>
    <t xml:space="preserve"> 8 unid Escobillin de metal 18 CM  </t>
  </si>
  <si>
    <t xml:space="preserve"> 8 unid Escobillin de metal 21 CM  </t>
  </si>
  <si>
    <t xml:space="preserve"> 8 unid Escobillin de metal 28 CM  </t>
  </si>
  <si>
    <t xml:space="preserve"> 8 unid Escobillin de metal 41 CM  </t>
  </si>
  <si>
    <t xml:space="preserve"> 40 unid Poliester esmerilado carta  </t>
  </si>
  <si>
    <t xml:space="preserve"> 40 unid Poliester esmerilado  doble carta  </t>
  </si>
  <si>
    <t xml:space="preserve">60121539
</t>
  </si>
  <si>
    <t xml:space="preserve"> 48 unid Fijador artistico  </t>
  </si>
  <si>
    <t xml:space="preserve"> 160 mt Tela vendaval colores  </t>
  </si>
  <si>
    <t xml:space="preserve"> 48 mt Poliestireno calibre 20, láminas de 100 x 100 cm  </t>
  </si>
  <si>
    <t xml:space="preserve"> 160 mt Tela satin  </t>
  </si>
  <si>
    <t xml:space="preserve"> 48 mt Acrilico transparente 3 mm  </t>
  </si>
  <si>
    <t xml:space="preserve"> 160 und Vaso cristal  </t>
  </si>
  <si>
    <t xml:space="preserve"> 240 und Pocillo screen  </t>
  </si>
  <si>
    <t xml:space="preserve"> 240 und Pocillo screen para sublimar  </t>
  </si>
  <si>
    <t xml:space="preserve"> 240 mts Tela blanca de algodón 180 gr  </t>
  </si>
  <si>
    <t xml:space="preserve"> 160 mts Tela negra de algodón 180 gr  </t>
  </si>
  <si>
    <t xml:space="preserve"> 120 mts Tela Lona cruda costeña  </t>
  </si>
  <si>
    <t xml:space="preserve"> 120 mts Tela dril colores  </t>
  </si>
  <si>
    <t xml:space="preserve"> 160 mts Tela lona yumbo  </t>
  </si>
  <si>
    <t xml:space="preserve"> 160 mts Tela quirurgica colores  </t>
  </si>
  <si>
    <t xml:space="preserve"> 80 mts Tela cordoban  </t>
  </si>
  <si>
    <t xml:space="preserve"> 40 mts Cuerina  </t>
  </si>
  <si>
    <t xml:space="preserve"> 80 mts Tela licra blanco  </t>
  </si>
  <si>
    <t xml:space="preserve"> 80 mts Tela impermeable  </t>
  </si>
  <si>
    <t xml:space="preserve"> 80 mts Tela velo para cortina blanco  </t>
  </si>
  <si>
    <t xml:space="preserve"> 10 Galón adhesivo para transfer  </t>
  </si>
  <si>
    <t xml:space="preserve"> 80 mts Papel transfer  </t>
  </si>
  <si>
    <t xml:space="preserve"> 40 pliegos papel efectos de figuras  </t>
  </si>
  <si>
    <t xml:space="preserve"> 40 lamina pvc holografico  </t>
  </si>
  <si>
    <t xml:space="preserve"> 40 lamina lentas para lenticular  </t>
  </si>
  <si>
    <t xml:space="preserve"> 8 mts Lijas No 100  </t>
  </si>
  <si>
    <t xml:space="preserve"> 8 mts Lijas No 300  </t>
  </si>
  <si>
    <t xml:space="preserve"> 80 und Camiseta negra  </t>
  </si>
  <si>
    <t xml:space="preserve"> 80 und Camiseta roja  </t>
  </si>
  <si>
    <t xml:space="preserve"> 80 und Camiseta azul  </t>
  </si>
  <si>
    <t xml:space="preserve"> 32 lamina M.D.F  5 mm  </t>
  </si>
  <si>
    <t xml:space="preserve"> 32 und Repuesto de cuchillas bisturi  </t>
  </si>
  <si>
    <t xml:space="preserve"> 160 pliego Papel calcomanía  </t>
  </si>
  <si>
    <t xml:space="preserve"> 40 mts Tela indigo azul  </t>
  </si>
  <si>
    <t xml:space="preserve"> 40 mts Tela indigo azul claro  </t>
  </si>
  <si>
    <t xml:space="preserve"> 80 mts Tela poliester  </t>
  </si>
  <si>
    <t xml:space="preserve"> 8 und Lupa cuenta hilos  </t>
  </si>
  <si>
    <t xml:space="preserve"> 8 und Calculadora de exposicicón  </t>
  </si>
  <si>
    <t xml:space="preserve"> 8 und Angulometro  </t>
  </si>
  <si>
    <t xml:space="preserve"> 8 und Lineometro  </t>
  </si>
  <si>
    <t xml:space="preserve"> 3 und Pistola de recuperado  </t>
  </si>
  <si>
    <t xml:space="preserve"> 10 galon solvente para recueprar camisetas mal estamapdas  </t>
  </si>
  <si>
    <t xml:space="preserve"> 1 und Caladora manual  </t>
  </si>
  <si>
    <t xml:space="preserve"> 1 und Caldora de mesa  </t>
  </si>
  <si>
    <t xml:space="preserve">201116
</t>
  </si>
  <si>
    <t xml:space="preserve"> 1 und Taladro de arbol  </t>
  </si>
  <si>
    <t xml:space="preserve"> 1 und Rutiadora  </t>
  </si>
  <si>
    <t xml:space="preserve"> 2 und Plancha sin sistema de vapor  </t>
  </si>
  <si>
    <t xml:space="preserve"> 1 und Pulpo o sistema para imprimir en formato de 1/2 pliego  </t>
  </si>
  <si>
    <t>KIT DE INSUMOS PARA IMPRESOEPSON 9800 PRO</t>
  </si>
  <si>
    <t>RUGOSIMETRO PARA SERIGRAFIA</t>
  </si>
  <si>
    <t>2 TONNER PARA IMPRESORA  LASER 5200</t>
  </si>
  <si>
    <t>Servicio de mantenimiento preventivo y correctivo de la maquinaria del área de Serigrafía: maquina impresión cilíndrica automática, equipo de exposición tampográfico, maquina tampográfica, pulpo automático diamondbackl y spot de curado, maquina unidad de curado u.v., horno para secado de pantallas emulsionadas, maquina impresora neumática, termofijadora, lampara de exposicion ultravioleta, pulpo manual textil, equipo de recuperado de marcos, spot de curado textil, compresor, mufla de cerámica , equipo de tensado neumático, pintada de muebles de cuarto oscuro, túnel de secado u.v., túnel secado textil, mueble general de marcos</t>
  </si>
  <si>
    <t xml:space="preserve"> 13 UND      CHAQUETA O ABRIGO DE TRABAJO EN JEAN PARA HOMBRE</t>
  </si>
  <si>
    <t>25 UND      GUANTE PROTECTOR CABRETILLA SENCILLO CORTO PARA MANIPULACION DE RODILLOS.</t>
  </si>
  <si>
    <t>80  UND     GUANTE PROTECTOR COLOR AZUL</t>
  </si>
  <si>
    <t>13 UND       BOTAS DE SEGURIDAD PARA HOMBRE</t>
  </si>
  <si>
    <t>4 UND         BOTAS DE SEGURIDAD PARA MUJER</t>
  </si>
  <si>
    <t>10 PAR       GUANTE PROTECTOR PARA ASEGURAR PROTECCION CONTRA RIESGO ELECTRICO</t>
  </si>
  <si>
    <t>40 UND       GUANTE PROTECTOR PARA PRODUCTOS QUIMICOS Y MICRO ORGANISMOS</t>
  </si>
  <si>
    <t xml:space="preserve"> 5 UND        TENIS PARA HOMBRE</t>
  </si>
  <si>
    <t>9 UND         CACHUCHA EN DRIL Y RIATA AJUSTABLE</t>
  </si>
  <si>
    <t>10 UND       OVEROL DE TRABAJO EN DRIL PARA HOMBRE</t>
  </si>
  <si>
    <t>8 UND         DELANTAL CONFORTABLE, CON CINTA CORDINO EN ALGODON PARA AJUSTE AL CUELLO Y LA CINTURA</t>
  </si>
  <si>
    <t xml:space="preserve">9 UND         CAMISETA TIPO POLO CON LOGOTIPO </t>
  </si>
  <si>
    <t>9 UND         SUDADERA CHAQUETA Y PANTALON TALLA M</t>
  </si>
  <si>
    <t>40 UND       GUANTE PROTECTOR EN ALGODON PARA TRABAJOS PRECISOS Y MANIPULACIONES FINAS EN CONDICIONES MODERADAMENTE HUMEDAS, ACEITOSAS Y GRASIENTAS</t>
  </si>
  <si>
    <t>10 UND        CAMISA BATA 3/4 100% ALGODON. EN DRIL VULCANO TALLAS S-XXL PARA MUJER</t>
  </si>
  <si>
    <t>8 UND          CAMISA BATA 3/4 100% ALGODON. EN DRIL VULCANO TALLAS S-XXL PARA HOMBRE</t>
  </si>
  <si>
    <t>15 UND        PANTALON PARA HOMBRE</t>
  </si>
  <si>
    <t>1 UND          ARNES DE DETECCION DE CAIDAS. CON CUMPLIMIENTO DE TODAS LAS NORMAS PARA TRABAJO EN ALTURAS.</t>
  </si>
  <si>
    <t>20 UND      FILTRO CARTUCHO REPUESTO PARA VAPORES ORGANICOS Y GASES ACIDOS</t>
  </si>
  <si>
    <t>60 UND      PAD MOUSE APOYA MUÑECAS ERGONOMICO EN GEL</t>
  </si>
  <si>
    <t>100 UND    MASCARA PROTECTOR DE POLVO NORMAL DESECHABLE</t>
  </si>
  <si>
    <t>7 UND          PROTECTOR AUDITIVO TIPO COPA</t>
  </si>
  <si>
    <t>4 UND         CARETA VISOR POLICARBONATO CON FILTRO UV</t>
  </si>
  <si>
    <t>4 UND        CARETA DE ESMERILAR CON VISOR</t>
  </si>
  <si>
    <t>12 UND       RESPIRADOR CON FILTRO DE CARBONO PARA VAPORES ORGANICOS. MEDIO ROSTRO CON FILTROS REMPLAZABLES</t>
  </si>
  <si>
    <t>40 UND      RESPIRADOR CONTRA POLVOS Y PARTICULAS LIQUIDAS SIN ACEITE</t>
  </si>
  <si>
    <t>30 UND      GAFAS PROTECTORAS LENTE TRANSPARENTE CON ANTIEMPAÑANTE, PROTECCION UV AL 99%</t>
  </si>
  <si>
    <t>2 UND          CASCO PROTECTOR CON EL BARBOQUEJO RESISTENTE. SU CARCAZA NO VENTILADA ASEGURA LA PROTECCION CONTRA EL RIESGO ELECTRICO Y LAS ALPICADURAS DE       METAL FUNDIDO.</t>
  </si>
  <si>
    <t>30 UND      PROTECTOR AUDITIVO DE INSERCION EN SILICONA</t>
  </si>
  <si>
    <t>7 UND        KIT DE REPUESTOS Y ESPUMAS PARA PROTECTOR AUDITIVO TIPO COPA - JUEGO DE 4 PIEZAS</t>
  </si>
  <si>
    <t>10 UND      EXTINTORES</t>
  </si>
  <si>
    <t xml:space="preserve">40  UND     GASAS  </t>
  </si>
  <si>
    <t xml:space="preserve">80 UND       CURITAS </t>
  </si>
  <si>
    <t>20 UND       YODOPORINA</t>
  </si>
  <si>
    <t>20 UND      SOLUCIÓN SALINA</t>
  </si>
  <si>
    <t>20 UND      YODOPORINA ESPUMA</t>
  </si>
  <si>
    <t>30 UND      VENDA ELASTICA</t>
  </si>
  <si>
    <t>30  UND     ALGODÓN</t>
  </si>
  <si>
    <t>30  UND    MICROPORE</t>
  </si>
  <si>
    <t xml:space="preserve">Construir planta de tratamiento de aguas residuales que traten, recirculen y disminuyan la carga contaminante del efluente del taller de Serigrafia, al tiempo que disminuir el consumo de agua.  </t>
  </si>
  <si>
    <t xml:space="preserve">Construir centro de acopio para RESPEL y para aprovechables, de acuerdo a la normatividad legal vigente que generen cultura de segregación en la fuente </t>
  </si>
  <si>
    <t>72121100
30161500
30161600
30161700
24102004</t>
  </si>
  <si>
    <t>Adecuar el espacio físico para la ubicación del archivo inactivo del Centro de Formación: Pisos, paredes,  montaje de la estanteria, adquisición e instalación.</t>
  </si>
  <si>
    <t>72121100
30161500
30161600
30161700
56101520</t>
  </si>
  <si>
    <t>Adecuar el espacio físico para el vestier de los trabajadores oficiales: Pisos, paredes, techo falso, adquisición de lockers, vestier, etc.</t>
  </si>
  <si>
    <t xml:space="preserve">72121100
30161500
30161600
30161700 </t>
  </si>
  <si>
    <t>Remodelación de ambiente Salón Empresarial: demolición de muros, cambio de piso, techo y divisiones, compra de aditamentos para ventaneria, pintura, etc.</t>
  </si>
  <si>
    <t xml:space="preserve">72121100
30161500
30161600
30161700
30171600 
301815004 
301815005 
301815006 
301815008 
72101510 
73152108 </t>
  </si>
  <si>
    <t>Mantenimiento y adecuación de las instalaciones de Publicaciones para adecuar como ambientes de formación: Demolición de muros, desmonte de ventaneria, cambio de pisos, pintura, obra eléctrica, cambio cubierta y cielo raso, instalación de nueva ventaneria y arreglo total de baterias sanitarias.</t>
  </si>
  <si>
    <t>Estudio de la Red hidrosanitaria de baños en las instalaciones de publicaciones para determinar con claridad los arreglos de las baterias sanitarias</t>
  </si>
  <si>
    <t>72121100
30161600</t>
  </si>
  <si>
    <t>Suministro e instalación de cielo raso plano en dry wall con estructura y pintura en los ambientes de: Preprensa, Unidad de información técnica, Ilustración, Laboratorio de pruebas y ambiente multipropósito (941 m2 aprox.)</t>
  </si>
  <si>
    <t>461916001
72101516</t>
  </si>
  <si>
    <t>Compra, mantenimiento y recarga de extintores</t>
  </si>
  <si>
    <t>Mantenimiento Preventivo y correctivo para los vehículos asignados al Centro para la Industria de la Comunicación Grafica</t>
  </si>
  <si>
    <t>30151500 
30151800 
30151900 
30161500 
30161600 
30161700 
30180000 
31211500 
31211700 
31211800 
39121700</t>
  </si>
  <si>
    <t>Adquisición de materiales, insumos y elementos para el matenimiento de los edificios</t>
  </si>
  <si>
    <t>Suministro y mantenimiento de los sistemas de aire acondicionado y de extracción de vapores de los ambientes de formación como Serigrafia, Preprensa y Offset.</t>
  </si>
  <si>
    <t xml:space="preserve">Adaptación de pocetas para manejo ambiental seguro de los vertimientos en los talleres de formación </t>
  </si>
  <si>
    <t xml:space="preserve">72121100
30161500
30161600
30161700
30171600 
73152108 </t>
  </si>
  <si>
    <t>Remodelación de espacio para ubicación de ambiente especialidad fotografia y audiovisuales: obra eléctrica, adecuación cubierta y cielo raso, instalación de divisiones y ventaneria, cambio de piso, pintura, etc.</t>
  </si>
  <si>
    <t>COMPRA E INSTALACIÓN DE LUMINARIAS TIPO LED PARA TODO EL CENTRO</t>
  </si>
  <si>
    <t>PUESTO DE TRABAJO EJECUTIVO</t>
  </si>
  <si>
    <t>PUESTO DE TRABAJO SECRETARIAL</t>
  </si>
  <si>
    <t>ESCRITORIO RETORNO</t>
  </si>
  <si>
    <t>SILLA SECRETARIAL. CANTIDAD: 3</t>
  </si>
  <si>
    <t>SILLA INTERLOCUTORA AULA MOVIL. CANTIDAD: 12</t>
  </si>
  <si>
    <t>ARCHIVADOR HORIZONTAL</t>
  </si>
  <si>
    <t>SILLA INTERLOCUTORA. CANTIDAD: 2</t>
  </si>
  <si>
    <t>SILLA FIJA. CANTIDAD: 250</t>
  </si>
  <si>
    <t>PUESTO DE TRABAJO DE 1.50MTS X 1.50MTS X 0.75 DE ALTO. CANTIDAD: 2</t>
  </si>
  <si>
    <t>MESA DE TRABAJO PARA IMPRESORA. DE 0.90MTS LARGO</t>
  </si>
  <si>
    <t>MUEBLE PARA ARCHIVO. CON DOS PUERTAS DE ALA CON CERRADURA, UN ENTREPAÑO PARA ALMACENAMIENTO DE AZ Y 3 GAVETAS PARA CARPETAS DE FOLDER COLGANTE CON CERRADURA POR SISTEMA DE TRAMPA. FABRICADO EN LAMINA COLD ROD. CANTIDAD: 2</t>
  </si>
  <si>
    <t>PUESTOS DE TRABAJO RECTOS. DE 1.10MTS X 0.60MTS X 0.75 DE ALTO. SUPERFICIES DE FORMICA Y ESTRUCTURA METALICA. CANTIDAD: 4</t>
  </si>
  <si>
    <t>MESA DE JUNTAS REDONDA. MEDIDAS APROXIMADA 0.90 DIAMETRO, 0.75 ALTO, SUPERFICIE EN TABLEX ENCHAPADA EN FORMICA COLOR DESEADO. ESTRUCTURA EN LAMINA IMPORTADA COLD ROLLED Y PINTURA GRIS TORNADO. CANTIDAD: 4</t>
  </si>
  <si>
    <t>LOCKER DE 3 CUERPOS, NUEVE PUERTAS. DE 0.96MTS X 0.30MTS X 2.00MTS DE ALTO. PROVISTO DE PUERTAS DE ALA EN FORMICA, CON PORTA CANDADO. ESTRUCTURA EN LAMINA. CAPACIDAD 72 COMPARTIMIENTOS. CANTIDAD: 8</t>
  </si>
  <si>
    <t>PUESTO EJECUTIVO EN VIDRIO DE 1.80MTS FONDO X 2.00MTS FRENTE X 0.75MTS ANCHO. ESTRUCTURA CROMADA. SUPERFICIES EN VIDRIO DE 15MM. CON DILATTADORES EN ACERO INOX. ESQUINERO EN FORMICA Y MANIJAS CROMADAS</t>
  </si>
  <si>
    <t>MESA DE 0.60MTS FRENTE X 0.50 FONDO X 0.55 ALTO. EN VIDRIO TEMPLADO DE 10MM, CON ESTRUCTURA CROMADA</t>
  </si>
  <si>
    <t>MESA DE JUNTAS PARA 18 PUESTOS. DE 4.50MTS X 1.20MTS. SUPERFICIE EN TABLEX DE 30MM ENCHAPADA EN FORMICA COLOR NEGRO Y LATERALES CROMADOS. CON CANALETA CENTRAL CON TROQUELES PARA CABLEADO DE VOZ Y DATOS.</t>
  </si>
  <si>
    <t>MUEBLE DE 1.50MTS X 1.50MTS. PROVISTO DE ARCHIVADOR 2X1, DOS COSTADOS. SUPERFICIE EN TABLEX DE 25MM, ENCHAPADO EN FORMICA Y CANTO RIGIDO</t>
  </si>
  <si>
    <t>BIBLIOTECA ENTREPAÑOS GRADUABLES, DE 2.00MTS ALTO X 0.92 FRENTE X 0.45 FONDO. PUERTAS DE ALA, ENTREPAÑOS GRADUABLES PARA CARPETAS AZ, CON CERRADURA DE SEGURIDAD Y MANIJAS</t>
  </si>
  <si>
    <t>COMPRA E INSTALACION DE BIBLIOTECA METALICA SEGUN DISEÑO EXISTENTE. DE 2.00MTS ALTO X 1.50 FRENTE X 0.68 FONDO. PUERTAS DE ALA. ENTREPAÑOS PARA ALMACENAMIENTO DE MATERIALES VARIOS. CON REFUERZOS EN MADERA. CANTIDAD: 5</t>
  </si>
  <si>
    <t>TABLERO  FIJO BORRABLE ELABORADO EN ACRILICO O FORMICA PARA AMBIENTES DE CLASE O REUNIONES. MEDIDAS: 1.20CM DE ALTO X 2.40CM DE ANCHO. MARCO EN ALUMINIO O EN MADERA. CANTIDAD: 9</t>
  </si>
  <si>
    <t>TABLERO  BORRABLE RODANTE ELABORADO EN ACRILICO O FORMICA PARA AMBIENTES DE FORMACION. CANTIDAD: 7</t>
  </si>
  <si>
    <t>MESA PARA TALLER DE IMPRESION. CANTIDAD: 3</t>
  </si>
  <si>
    <t>MUEBLE PARA ALMACENAMIENTO DE MARCOS. MATERIAL MADERA Y METAL</t>
  </si>
  <si>
    <t>HORNO DE COCINA DE 1100 WATT ACERO INOXIDABLE. FUNCION DE AHORRO DE ENERGIA SUPERFICIE INTERIOR PLANA FACIL DE LIMPIAR CONSUMO DE 110 VATIOS - 60 HZ POTENCIA: 1100 W VOLUMEN CAMARA 1.2 PIES CUBICOS. CANTIDAD: 3</t>
  </si>
  <si>
    <t>SILLA  RISMA CON ASIENTO TAPIZADO Y ESPALDAR EN POLIPROPILENO. TAPIZADAS EN TELA VINILICA. ESTRUCTURA EN TUBO ELIPTICO COLOR NEGRO. CANTIDAD: 21</t>
  </si>
  <si>
    <t>SILLA  ESPALDAR ALTO - BASE CROMO, BRAZO FIJO CROMADO</t>
  </si>
  <si>
    <t>SILLA INTERLOCUTORA ESPALDAR MEDIO, BASE CROMO BRAZO FIIJO CROMADO. CANTIDAD: 2</t>
  </si>
  <si>
    <t>SOFA  POLTRONA ESTRUCTURA EN MADERA REFORZADA, TAPIZADO EN ESPUMA DE ALTA DENSIDAD Y FORRADO EN PAÑO, TELAS VINILICAS, CUEROTEX. CANTIDAD: 2</t>
  </si>
  <si>
    <t>SOFA  TAPIZADA EN TELAS VINILICAS</t>
  </si>
  <si>
    <t>SILLA  CON BRAZOS FIJOS TAPIZADO DE ASIENTO EN FIBRA CUEROTEX, ESPALDAR EN MALLA. ESPALDA MEDIA. BASE CROMADO, MECANISMO BASCULANTE DE 1 POSICION DE BLOQUEO. COLOR VINOTINTO. CANTIDAD: 18</t>
  </si>
  <si>
    <t>SILLA INTERLOCUTORA TAPIZADA, ESTRUCTURA EN TUBO ELIPTICO, ASIENTO Y ESPALDAR ABULLONADOS EN ESPUMA DE ALTA DENSIDAD. EN PAÑO. ACABADO EN PINTURA ELECTROSTATICA. COLOR NEGRO. CANTIDAD: 100</t>
  </si>
  <si>
    <t>SILLA  NEUMATICA DE CONTACTO PERMANENTE SIN BRAZOS. ASIENTO Y ESPALDAR CON CARCAZA EN POLIPROPILENO Y TAPIZADA. BASE DE 5 ASPAS.</t>
  </si>
  <si>
    <t>PLANCHA TERMOFIJADORA PARA MUGS, SISTEMA DE CONTROL DIGITAL, REGULADOR DE TEMPERATURA, DE TIEMPO, ALARMA DE TIEMPO, RESISTENCIA INTERCAMBIABLE, PRESION AJUSTABLE.</t>
  </si>
  <si>
    <t>30171501
72152400</t>
  </si>
  <si>
    <t xml:space="preserve">COMPRA E INSTALACION DE PUERTAS DE VIDRIO PARA AMBIENTES  DEL CENTRO </t>
  </si>
  <si>
    <t>COMPRA DE MARCOS EN ACRILICO PARA DUCTOS DE VENTILACION DEL CENTRO</t>
  </si>
  <si>
    <t>CONTRATAR LA ADECUACION DEL ALUMBRADO DE LA ZONA PERIMETRAL AL SISTEMA LED, DEL CENTRO Y LA SEDE PUBLICACIONES</t>
  </si>
  <si>
    <t>72152503
52101500</t>
  </si>
  <si>
    <t>CONTRATAR LA COMPRA E INSTALACION DE TAPETES DE TRAFICO PESADO PARA EL CENTRO Y LA SEDE PUBLICACIONES</t>
  </si>
  <si>
    <t>31201513
72151700</t>
  </si>
  <si>
    <t>CONTRATAR EL SUMINISTRO E INSTALACION DE PIRLANES Y CINTAS ANTIDESLIZAMIENTO CON FRANJA FOTOLUMINICENTE PARA LAS ESCALERAS DEL CENTRO Y LA SEDE PUBLICACIONES</t>
  </si>
  <si>
    <t>55121725
72151700</t>
  </si>
  <si>
    <t>CONTRATAR EL SUMINISTRO E INSTALACION DE LA SEÑALIZACION DE EMERGENCIA DEL CENTRO Y LA SEDE PUBLICACIONES CUMPLIENDO NORMA NTC 1461</t>
  </si>
  <si>
    <t xml:space="preserve">COMPRA E INSTALACION DE PLANTA ELECTRICA PARA LA SEDE PUBLICACIONES </t>
  </si>
  <si>
    <t>CONTRATAR EL MANTENIMIENTO PREVENTIVO Y CORRECTIVO DE LOS EQUIPOS DE ASEO</t>
  </si>
  <si>
    <t>CONTRATAR EL SERVICIO DE FUMIGACION CONTRA INSECTOS VOLADORES, RASTREROS Y VECTORES; CONTROL DE ROEDORES Y DESINFECCION AMBIENTAL DE 3 DE LOS 4 CENTRO DE FORMACION QUE COMPONEN EL COMPLEJO PALOQUEMAO</t>
  </si>
  <si>
    <t>72151702
46171610</t>
  </si>
  <si>
    <t>SUMINISTRO E INSTALACION DE CAMARAS DE SEGURIDAD Y CIRCUITO CERRADO DE TELEVISION EN EL CENTRO DE FORMACION Y AREAS COMUNES DEL COMPLEJO</t>
  </si>
  <si>
    <t>CONTRATAR  EL SERVICIO DE MANTENIMIENTO PREVENTIVO Y CORRECTIVO, LUBRICACIÓN Y LIMPIEZA GENERAL DE LOS EQUIPOS DEL GIMNASIO</t>
  </si>
  <si>
    <t xml:space="preserve">CONTRATAR EL SERVICIO DE MANTENIMIENTO PREVENTIVO Y CORRECTIVO DE HORNOS MICROONDAS PARA EL USO DE LOS APRENDICES QUE PARTICIPAN EN LOS PROGRAMAS DE FORMACIÓN QUE IMPARTE EL CENTRO </t>
  </si>
  <si>
    <t>CONTRATAR MANTENIMIENTO PREVENTIVO Y CORRECTIVO DE ESCRITORIOS, MESAS, SILLAS Y MUEBLES DE LA AREA ADMINISTRATIVA Y DE FORMACION</t>
  </si>
  <si>
    <t>CONTRATAR EL MANTENIMIENTO PREVENTIVO Y CORRECTIVO DE LA HIDROLAVADORA DEL COMPLEJO</t>
  </si>
  <si>
    <t xml:space="preserve">CONTRATAR EL MANTENIMIENTO DE LOS LOCKERS DE APRENDICES DEL CENTRO </t>
  </si>
  <si>
    <t>CONTRATAR EL MANTENIMIENTO DE LOS MUEBLES DE LA CAFETERIA DEL CENTRO</t>
  </si>
  <si>
    <t>TONER LASER JET HP REFERENCIA 92298A</t>
  </si>
  <si>
    <t>TONER PARA IMPRESORA HP 1100 C4092A</t>
  </si>
  <si>
    <t>TONER LASER JET Ref C4191A NEGRO Impresora 4500</t>
  </si>
  <si>
    <t>TONER LASER JET Ref C4192A CYAN Impressora 4500</t>
  </si>
  <si>
    <t>TONER LASER JET Ref C4193A MAGENTA Impre 4500</t>
  </si>
  <si>
    <t>TONER LASE JET Ref C4194A AMARILLO Impre 4500</t>
  </si>
  <si>
    <t>TONER PARA IMPRESORA 4500 JET Ref C4195A Cilindr</t>
  </si>
  <si>
    <t>TINTA HP DESKJET Ref 51645a NEGRO</t>
  </si>
  <si>
    <t>TINTA HP TRICOLOR Rf C1823D SERIE 700/800</t>
  </si>
  <si>
    <t>TONER IMPRESORA LASERJET 1200 Ref C7115 X</t>
  </si>
  <si>
    <t>TONER HP NEGRO Ref Q5949A</t>
  </si>
  <si>
    <t>TONER PARA IMPRESORA HP Ref Q7516A Talleres</t>
  </si>
  <si>
    <t>TONER IMPRESORA LEXMARK E 120 Ref 12018SL</t>
  </si>
  <si>
    <t>Toner Amarillo DucuColor 250 Xerox Ref 006R01220</t>
  </si>
  <si>
    <t>Toner Magenta DucuColor 250 Xerox Ref 006R01221</t>
  </si>
  <si>
    <t>Toner Cyan DocuColor 250 Xerox Ref 006R01222</t>
  </si>
  <si>
    <t>Toner Negro DocuColor 250 Xerox Ref 006R01219</t>
  </si>
  <si>
    <t>Cartucho Color Cilindro DocuColor 250Ref013R000603</t>
  </si>
  <si>
    <t>Cartucho Cilindro Negro DocuColor 250,Ref013R00602</t>
  </si>
  <si>
    <t>Tinta Negra Matte T6128 Epson Ultra K3 220ml 7880-</t>
  </si>
  <si>
    <t>Tinta Negra T6039 Epson Ultra K3 220ml 7880-9880</t>
  </si>
  <si>
    <t>TONER AMARILLO HP CP6015DN ref CB382A</t>
  </si>
  <si>
    <t>TONER MAGENTA HP CP6015DN ref CB383A</t>
  </si>
  <si>
    <t>TONER CYAN HP CP6015DN ref CB381A</t>
  </si>
  <si>
    <t>TONER NEGRO HP CP5015DN ref CB380A</t>
  </si>
  <si>
    <t>CARTUCHO BLACK T6051 PARA EPSON STYLUS 4880</t>
  </si>
  <si>
    <t>CARTUCHO CIAN T6053 PARA EPSON STYLUS 4880</t>
  </si>
  <si>
    <t>CARTUCHO MAGENTA T6053 PARA EPSON STYLUS 4</t>
  </si>
  <si>
    <t>CARTUCHO YELLOW T6054 PARA EPSON STYLUS 48</t>
  </si>
  <si>
    <t>CARTUCHO CIAN LIGHT T6055 PARA EPSON STYLUS</t>
  </si>
  <si>
    <t>CARTUCHO MAGENTA LIGTH T6056 PARA EPSON ST</t>
  </si>
  <si>
    <t>CARTUCHO BLACK LIGTH T6057 PARA EPSON STYL</t>
  </si>
  <si>
    <t>CARTUCHO LIGTHBLACK 70659T6059 EPSON STYLU</t>
  </si>
  <si>
    <t>CB380A NEGRO IMP HP COLOR LASER JET CP 6015D</t>
  </si>
  <si>
    <t>CB381A CIAN IMP HP COLOR LASER JET CP 6015</t>
  </si>
  <si>
    <t>CB383A MAGENTA IMP HP COLOR LASER JET CP 6014</t>
  </si>
  <si>
    <t>CB382A AMARILLO IMP HP COLOR LASER JET CP 6014</t>
  </si>
  <si>
    <t>LIGHT BLACK T602900 EPSON/SHERPA</t>
  </si>
  <si>
    <t xml:space="preserve">VIVID LIGHT MAGENTA T602600 EPSON/SHERPA </t>
  </si>
  <si>
    <t xml:space="preserve">LIGHT CYAN T602500 EPSON/SHERPA </t>
  </si>
  <si>
    <t>MATTE BLACK T0611800 EPSON/SHERPIA</t>
  </si>
  <si>
    <t xml:space="preserve">CYAN T602200 EPSON/SHERPA </t>
  </si>
  <si>
    <t xml:space="preserve">VIVID MAGENTA T602300 EPSON/SHERPA </t>
  </si>
  <si>
    <t>YELLOW T602400 EPSON/SHERPA</t>
  </si>
  <si>
    <t xml:space="preserve">TONER IMPRESORA HP 5200 REF U7516A </t>
  </si>
  <si>
    <t xml:space="preserve"> TINTA SUN CHEMICAL MIMAKI JV3 DX4 10199038</t>
  </si>
  <si>
    <t xml:space="preserve"> TINTA SUN CHEMICAL MIMAKI JV3 DX4 10199039 </t>
  </si>
  <si>
    <t xml:space="preserve"> TINTA SUN CHEMICAL MIMAKI JV3 DX4 10199040 </t>
  </si>
  <si>
    <t xml:space="preserve"> TINTA SUN CHEMICAL MIMAKI JV3 DX4 10199041</t>
  </si>
  <si>
    <t>SOLVENTE PARA LIMPIAR PLOTTER MIMAKI</t>
  </si>
  <si>
    <t>UNIDAD de Transferencia Ref C4196A Impresora 4500</t>
  </si>
  <si>
    <t>FUSER/ FOUR/FUSOR- DOCUCOLOR 250</t>
  </si>
  <si>
    <t>SPC-0336 CLEANNING SOLUTION RS MIMAKIJV3</t>
  </si>
  <si>
    <t>55101500
55111500
55111600</t>
  </si>
  <si>
    <t>Solicitud de material bibliográfico área de administración (listado en Excel U.I.T)</t>
  </si>
  <si>
    <t>Solicitud de material bibliográfico área de Diseño (listado en Excel U.I.T)</t>
  </si>
  <si>
    <t>Solicitud de material bibliográfico área de programación (listado en Excel U.I.T)</t>
  </si>
  <si>
    <t>Solicitud de material bibliográfico área de prepensa (listado en Excel U.I.T)</t>
  </si>
  <si>
    <t>Solicitud de material bibliográfico área de fotografia (listado en Excel U.I.T)</t>
  </si>
  <si>
    <t>Solicitud de material bibliográfico área de animación (listado en Excel U.I.T)</t>
  </si>
  <si>
    <t>Solicitud de material bibliográfico área de multimedia (listado en Excel U.I.T)</t>
  </si>
  <si>
    <t>Solicitud de material bibliográfico área de comunicación (listado en Excel U.I.T)</t>
  </si>
  <si>
    <t>Solicitud de material bibliográfico área de proceso gráfico (listado en Excel U.I.T)</t>
  </si>
  <si>
    <t>Solicitud de material bibliográfico área de tintas (listado en Excel U.I.T)</t>
  </si>
  <si>
    <t>Solicitud de material bibliográfico área de textiles para impresión (listado en Excel U.I.T)</t>
  </si>
  <si>
    <t>Solicitud de material bibliográfico área de arte (listado en Excel U.I.T)</t>
  </si>
  <si>
    <t>Solicitud de material bibliográfico área de negociación (listado en Excel U.I.T)</t>
  </si>
  <si>
    <t>Solicitud de material bibliográfico área de Contabilidad (listado en Excel U.I.T)</t>
  </si>
  <si>
    <t>Solicitud de material bibliográfico área de Costos (listado en Excel U.I.T)</t>
  </si>
  <si>
    <t>Solicitud de material bibliográfico área de creación literaria (listado en Excel U.I.T)</t>
  </si>
  <si>
    <t>Solicitud de material bibliográfico área de ilustración  (listado en Excel U.I.T)</t>
  </si>
  <si>
    <t>Solicitud de material bibliográfico área de referencia diccionarios (listado en Excel U.I.T)</t>
  </si>
  <si>
    <t>Solicitud de material bibliográfico área de diseño fotográfico (listado en Excel U.I.T)</t>
  </si>
  <si>
    <t>Solicitud Estanteria rodante  para la U.I.T</t>
  </si>
  <si>
    <t>15101506
15101505</t>
  </si>
  <si>
    <t>Compra de combustible ( Gasolina corriente y A.C.P.M., o Diesel) para los vehículos asignados al Centro para la Industria de la Comunicación Gráfica</t>
  </si>
  <si>
    <t>CONTRATAR APOYO LOGISTICO PARA REALIZACION DE EVENTOS DE APRENDICES</t>
  </si>
  <si>
    <t>CONTRATAR APOYO LOGISTICO PARA LA REALIZACION DE CAMPAMENTOS Y CONVIVENCIAS</t>
  </si>
  <si>
    <t>PARTICIPACION EN EVENTOS Y CONCURSOS DEL INTERES TECNICO DE LOS APRENDICES</t>
  </si>
  <si>
    <t>49161500
49171500
49181500
49201500
49201600
49211800
49221500</t>
  </si>
  <si>
    <t>COMPRA ELEMENTOS DEPORTIVOS PARA APRENDICES</t>
  </si>
  <si>
    <t>60121000
60121100
60121200
60121500</t>
  </si>
  <si>
    <t>COMPRA ELEMENTOS ARTISTICOS PARA APRENDICES</t>
  </si>
  <si>
    <t>CONTRATAR SERVICIO DE TRANSPORTE PARA LA MOVILIZACION DE APRENDICES SEGÚN LAS NECESIDADES</t>
  </si>
  <si>
    <t>90101800
90101600</t>
  </si>
  <si>
    <t>CONTRATAR SERVICIO DE REFRIGERIOS PARA EVENTOS CON APRENDICES</t>
  </si>
  <si>
    <t>52141500
48102001
56101543</t>
  </si>
  <si>
    <t>COMPRA DE HORNOS MICROONDAS, SILLAS Y MESAS PARA LOS APRENDICES</t>
  </si>
  <si>
    <t>45121515
45121504</t>
  </si>
  <si>
    <t>COMPRA DE CAMARAS PARA PROYECTOS DE APRENDICES</t>
  </si>
  <si>
    <t>CONTRATAR EL SERVICIO DE AREA PROTEGIDA CON EMERMEDICA</t>
  </si>
  <si>
    <t xml:space="preserve">CONTRATAR UN MONITOR MENSUAL POR 10 MESES </t>
  </si>
  <si>
    <t>78111800
90101500</t>
  </si>
  <si>
    <t>VIATICOS Y TRANSPORTE PARA ACTIVIDADES DE BIENESTAR APRENDICES</t>
  </si>
  <si>
    <t xml:space="preserve">GESTIONAR LA PARTICIPACION DE APRENDICES EN EVENTOS PROGRAMADOS POR LA DIRECCION GENERAL. </t>
  </si>
  <si>
    <t>IMPRESORA DE CODIGO DE BARRAS</t>
  </si>
  <si>
    <t>LECTOR CODIGO DE BARRAS INHALAMBRICO</t>
  </si>
  <si>
    <t>ROLLO DE ETIQUETAS EN POLIPROPILENO O PARA IMPRESIÓN DE CODIGO DE BARRAS</t>
  </si>
  <si>
    <t>PLANCHA  DE  CUARTO PLIEGO  AZURA 52X40 CMS UNIDAD 500</t>
  </si>
  <si>
    <t>PLANCHA DE  MEDIO  PLIEGO  AZURA 72.4 X 61.5 CMS UNIDAD 400</t>
  </si>
  <si>
    <t>REVELADOR DE PLANCHA AZURA/GARRAFA 20 LITROS GARRAFA 8</t>
  </si>
  <si>
    <t>Planchas POLIESTER SDP-FR100 75 M de 15" a 17"  ROLLO 5</t>
  </si>
  <si>
    <t>LIGHT LIGHT BLACK T602900 EPSON / SHERPA UNIDAD 5</t>
  </si>
  <si>
    <t>VIVID LIGHT MAGENTA T602600 EPSON / SHERPA UNIDAD 5</t>
  </si>
  <si>
    <t>LIGHT CYAN T602500 EPSON / SHERPA UNIDAD 5</t>
  </si>
  <si>
    <t>MATTE BLACK T611800 EPSON / SHERPA UNIDAD 5</t>
  </si>
  <si>
    <t>CYAN T602200 EPSON / SHERPA UNIDAD 5</t>
  </si>
  <si>
    <t>VIVID MAGENTA T602300 EPSON / SHERPA UNIDAD 5</t>
  </si>
  <si>
    <t>YELLOW T602400 EPSON / SHERPA UNIDAD 5</t>
  </si>
  <si>
    <t>BLACK 006R01219 DOCUCOLOR XEROX UNIDAD 3</t>
  </si>
  <si>
    <t>YELLOW 006R01220  DOCUCOLOR XEROX UNIDAD 3</t>
  </si>
  <si>
    <t>MAGENTA 006R01221 DOCUCOLOR XEROX UNIDAD 3</t>
  </si>
  <si>
    <t>CYAN 006R01222 DOCUCOLOR XEROX UNIDAD 3</t>
  </si>
  <si>
    <t>CONJUNTO COROTRON DE CARGA DOCUCOLOR XEROX UNIDAD 2</t>
  </si>
  <si>
    <t>MODULO FUSOR DOCUCOLOR XEROX UNIDAD 2</t>
  </si>
  <si>
    <t>U7516A TONNER IMPRESORA HP 5200 UNIDAD 5</t>
  </si>
  <si>
    <t>PAPEL FOTOGRAFICO PARA PRUEBAS DE COLOR DE 60 CMS X 30 MTS ROLLO 10</t>
  </si>
  <si>
    <t>PAPEL PARA PRUEBAS DE IMPOSICIÓN A UNA  CARA 60 CMS X 50 MTRS ROLLO 10</t>
  </si>
  <si>
    <t>CINTA TRANSPARENTE UNIDAD 50</t>
  </si>
  <si>
    <t>MEMORIA USB 8GB UNIDAD 25</t>
  </si>
  <si>
    <t>BISTURI GRANDE METALICO UNIDAD 40</t>
  </si>
  <si>
    <t>BISTURI PEQUEÑO UNIDAD 40</t>
  </si>
  <si>
    <t>Cartucho Color Cilindro DocuColor 250Ref013R000603 UNIDAD 5</t>
  </si>
  <si>
    <t>Cartucho Cilindro Negro DocuColor 250,Ref013R00602 UNIDAD 5</t>
  </si>
  <si>
    <t>Epson light light black T6059 UNIDAD 5</t>
  </si>
  <si>
    <t>Epson vivid light magenta T6056 UNIDAD 5</t>
  </si>
  <si>
    <t>Epson light cyan T6055 UNIDAD 5</t>
  </si>
  <si>
    <t>Epson light black T6057 UNIDAD 5</t>
  </si>
  <si>
    <t>Epson yellow T6054 UNIDAD 5</t>
  </si>
  <si>
    <t>Epson vivid magenta T6053 UNIDAD 5</t>
  </si>
  <si>
    <t>Epson cyan T6052 UNIDAD 5</t>
  </si>
  <si>
    <t>Epson photo black T6051 UNIDAD 5</t>
  </si>
  <si>
    <t>SDP-EAC-11 Mitsubishi CAJA 5</t>
  </si>
  <si>
    <t>SDP-EST-11 Mitsubishi CAJA 5</t>
  </si>
  <si>
    <t>SDP-FRS 175 Silver digiplate CAJA 5</t>
  </si>
  <si>
    <t>LIQUIDO PARA LIMPIAR PANTALLAS LCD UNIDAD 15</t>
  </si>
  <si>
    <t>PAÑO LIMPIADOR MULTIUSOS UNIDAD 40</t>
  </si>
  <si>
    <t xml:space="preserve">MARCADORES DE BORRADO SECO COLORES SURTIDOS UNIDAD 50 </t>
  </si>
  <si>
    <t>BORRADORES PARA TABLERO UNIDAD 20</t>
  </si>
  <si>
    <t>CLEANER ESPUMOSOS FRASCO 15</t>
  </si>
  <si>
    <t>Ecolin rojo cadmio FRASCO 50</t>
  </si>
  <si>
    <t>Ecolin amarillo cadmio FRASCO 50</t>
  </si>
  <si>
    <t>Ecolin azul cobalto FRASCO 50</t>
  </si>
  <si>
    <t>ecolin verde oliiva FRASCO 50</t>
  </si>
  <si>
    <t>ecolin violeta FRASCO 50</t>
  </si>
  <si>
    <t>ecolin negro FRASCO 50</t>
  </si>
  <si>
    <t>tinta china FRASCO 50</t>
  </si>
  <si>
    <t>Caja de colores prismacolor por 132 colores CAJA 5</t>
  </si>
  <si>
    <t>plastilina colores surtidos LIBRAS 30</t>
  </si>
  <si>
    <t>papel acuarela por caja PLIEGO 250</t>
  </si>
  <si>
    <t>papel  durex sholer PLIEGO 250</t>
  </si>
  <si>
    <t>Plumillas para tinta china CAJA 50</t>
  </si>
  <si>
    <t>Lapiz  6 B CAJA 36</t>
  </si>
  <si>
    <t>Cinta de enmascarar de 1 pulgada ROLLO 48</t>
  </si>
  <si>
    <t>Cinta doble faz  1 roja pulgada ROLLO 50</t>
  </si>
  <si>
    <t>Cinta invisible ROLLO 50</t>
  </si>
  <si>
    <t>Palos de Balso diferentes grosores UNIDAD 100</t>
  </si>
  <si>
    <t>Cartulina Negra PLIEGO 100</t>
  </si>
  <si>
    <t>Cartulina propalcote 250 gr. PLIEGO 100</t>
  </si>
  <si>
    <t>Cartulina propalmate 250 gr. PLIEGO 100</t>
  </si>
  <si>
    <t>Cartulina opalina 180 gr PLIEGO 100</t>
  </si>
  <si>
    <t>Cartulina iris de  colores surtidos PLIEGO 300</t>
  </si>
  <si>
    <t>carton paja blanco PLIEGO 300</t>
  </si>
  <si>
    <t>Cauchola GALON 5</t>
  </si>
  <si>
    <t>Dispensador plastico para pegante UNIDAD 24</t>
  </si>
  <si>
    <t>Plumones  caja por 24  para arte colores variados CAJA 12</t>
  </si>
  <si>
    <t>Carton ilustracion PLIEGO 100</t>
  </si>
  <si>
    <t>Papel pergamino 180 gr. PLIEGO 250</t>
  </si>
  <si>
    <t>Marcadores delgados paquete por 24 colores CAJA 20</t>
  </si>
  <si>
    <t>Papel iris de diferentes colores PLIEGO 200</t>
  </si>
  <si>
    <t>Cartonplas de diferentes colores 150x200 LAMINA 100</t>
  </si>
  <si>
    <t>Cartón microcorrugado reverso blanco 100 x 200 cms LAMINA 150</t>
  </si>
  <si>
    <t>Cartón microcorrugado reverso café 100 x 200 LAMINA 150</t>
  </si>
  <si>
    <t>Tijeras grandes para cortar papel UNIDAD 20</t>
  </si>
  <si>
    <t>REGLAS METALICAS 50CMS UNIDAD 4</t>
  </si>
  <si>
    <t>BORRADORES DE NATA UNIDAD 60</t>
  </si>
  <si>
    <t>BISTURI CAR NOL - 1 ANTI DESLIZANTE 1 UNIDAD 10</t>
  </si>
  <si>
    <t>CUCHILLAS BISTURI GRANDE X 10 OLFA PAQUETE 10 UND</t>
  </si>
  <si>
    <t>LAPIZ SEPIA CAJA 50</t>
  </si>
  <si>
    <t>LAPIZ SANGUINA CAJA 50</t>
  </si>
  <si>
    <t>LAPIZ CARBONCILLO CAJA 50</t>
  </si>
  <si>
    <t>PEGANTE EN BARRA UNIDAD 100</t>
  </si>
  <si>
    <t>COMPAS UNIDAD 15</t>
  </si>
  <si>
    <t>TABLAS PARA CORTE MEDIO PLIEGO UNIDAD 10</t>
  </si>
  <si>
    <t>45141502
60121539</t>
  </si>
  <si>
    <t>FIJADOR DE ARTE SPRAY UNIDAD 10</t>
  </si>
  <si>
    <t>PASTELES TIZA por 12 CAJA 20</t>
  </si>
  <si>
    <t>ACUARELAS surtido por 12 CAJA 45</t>
  </si>
  <si>
    <t>ACRILICOS COLORES SURTIDOS caja por 12 CAJA 20</t>
  </si>
  <si>
    <t>CUCHILLA REPUESTO PARA CORTADOR PUNTA DE LANZA PAQUETE 40</t>
  </si>
  <si>
    <t>CORTADOR PUNTA DE LANZA UNIDAD 60</t>
  </si>
  <si>
    <t>Pegante maxon para pendones  GALON 2</t>
  </si>
  <si>
    <t>Guantes  de nitrilo Diseño anatómico recubrimiento interior de algodón tratamiento sanitizado que evita el desarrollo de microorganismos máxima duración y alta resistencia al punzado  resistencia a la abrasión, penetración de microorganismos y resistencia química protección contra ácidos   PAR 50</t>
  </si>
  <si>
    <t>tijeras pequeñas para cortar papel   UNIDAD 30</t>
  </si>
  <si>
    <t>UNIDAD de Transferencia Ref C4196A Impresora 4500    UNIDAD 4</t>
  </si>
  <si>
    <t>Tinta Negra Matte T6128 Epson Ultra K3 220ml 7880-     UNIDAD 4</t>
  </si>
  <si>
    <t>Tinta Negra  T6039 Epson Ultra K3 220ml 7880-9880  UNIDAD 6</t>
  </si>
  <si>
    <t>PAPEL  FOTOGRAFICO  BRILLANTE  1,50X50 mts   ROLLO 4</t>
  </si>
  <si>
    <t>VINILO TRANSPARENTE BRILLANTE 1,50X50mtrs  ROLLO 4</t>
  </si>
  <si>
    <t>VINILO TRANSPARENTE MATTE 1,50 X 50 mts   ROLLO 4</t>
  </si>
  <si>
    <t>BACKLIGTH /LONA TRANSLUCIDA 1,50 X 50 mts   ROLLO 4</t>
  </si>
  <si>
    <t>PET BACKLIGTH ACETATO  1,50X 50 mts   ROLLO 4</t>
  </si>
  <si>
    <t>MESH VINILO 1,50 X 50 mts   ROLLO 4</t>
  </si>
  <si>
    <t>BLACKOUT 1,50 X 50  ROLLO 4</t>
  </si>
  <si>
    <t>TELA AMBIENTAL PARA IMPRESIÓN SOLVENTE 1,27x 30 mts   ROLLO 4</t>
  </si>
  <si>
    <t>REGLAS METALICAS 50CMS - 100CMS -  200 CMS 2 de cada una     UNIDAD 6</t>
  </si>
  <si>
    <t>Paño Limpieza Wypall x-70 interfold trab/pes 42x50    PAQUETE X 6 UNIDADES 10</t>
  </si>
  <si>
    <t>COLBON INDUSTRIAL     GALON 4</t>
  </si>
  <si>
    <t>CARTON INDUSTRIAL O PRENSADO 70 X 100 cms   PLIEGOS 500</t>
  </si>
  <si>
    <t>CARTULINA MAULE CALIBRE 16 - 20  70X100 cms   PLIEGOS 500</t>
  </si>
  <si>
    <t>FOAMBOARD   Espesores 5 y 10 mm.  Medidas estándar en mts: 1.20 X 2.40.   UNIDAD 100</t>
  </si>
  <si>
    <t>LAMINA POLIESTIRENO BLANCO CALIBRES DE 20-40-60-80-100 20 de cada una  UNIDAD 100</t>
  </si>
  <si>
    <t>CINTA DOBLE FAZ ROJA 9mm ROLLO DE 30 Mts    UNIDAD 20</t>
  </si>
  <si>
    <t>CINTA DOBLE FAZ ESPUMADA 9mm ROLLO DE 30 mts  UNIDAD  20</t>
  </si>
  <si>
    <t>SEGUETA   UNIDAD 2</t>
  </si>
  <si>
    <t>CUCHILLAS PARA SEGUETA 12" /300mm 10 D O 18 D   UNIDAD 12</t>
  </si>
  <si>
    <t>SOLVENTE PARA LIMPIAR PLOTTER MIMAKI   LITRO 5</t>
  </si>
  <si>
    <t>COPOS DE ALGODÓN PARA LA LIMPIEZA DE CABEZALES DE LA MAQUINA   ´PAQUETE 10</t>
  </si>
  <si>
    <t>GUANTES DE TELA SUAVE PARA MANEJAR MATERIAL DELICADO   PAR 24</t>
  </si>
  <si>
    <t>ALCOHOL ISOPROPILICO     UNIDAD 2</t>
  </si>
  <si>
    <t>LONA BANNER BRILLANTE 13 ONZAS 1,50 X 50 MTS ROLLO 5</t>
  </si>
  <si>
    <t>TINTA SUN CHEMICAL MIMAKI JV-3 DX 4 BLACK LITRO 5</t>
  </si>
  <si>
    <t>TINTA SUN CHEMICAL MIMAKI JV-3 DX 4 MAGENTA LITRO 5</t>
  </si>
  <si>
    <t>TINTA SUN CHEMICAL MIMAKI JV-3 DX 4 CYAN LITRO 5</t>
  </si>
  <si>
    <t>TINTA SUN CHEMICAL MIMAKI JV-3 DX 4 YELLOW LITRO 5</t>
  </si>
  <si>
    <t>VINILO CONFORMABLE PARA VEHICULOS 1,37 X 50 MTS ROLLO 2</t>
  </si>
  <si>
    <t>LAMINADO CONFORMABLE PARA VEHICULOS 1,37 X 50 MTS ROLLO 2</t>
  </si>
  <si>
    <t xml:space="preserve">PLANCHAS FLEXOGRAFICAS FOTOPOLIMERICAS LAVABLE AL AGUA (762 X 1016 mm) Cosmolight NS 114 F Cantidad 15 </t>
  </si>
  <si>
    <t xml:space="preserve">PLANCHAS FLEXOGRAFICAS FOTOPOLIMERICAS LAVABLE AL AGUA (762 X 1016 mm) Cosmolight NS 170 F Cantidad 15 </t>
  </si>
  <si>
    <t>Mantenimiento preventivo, correctivo y predictivo de los equipos de Preprensa Digital e Impresión Digital:  Plotter Mimaki JV3-250, Impresora Xerox Docucolor 250, Impresora HP Laserjet CP6015DN, CTP Agfa Acento II, Procesadora de Planchas Agfa, Plotter de Corte GCC Signal-Pal PUMA III, Laminadora en frio SL1600, Impresora Digital de Carné CD800, Impresora de Prototipado Solid 300, Impresora Inkjet Epson Stylus Pro 9880, Impresora Inkjet Epson Stylus Pro 7890, Impresora Inkjet Epson Stylus Pro 7880, Impresora Lasetjet HP 5200 y Scanner Expression Epson 10000 XL.</t>
  </si>
  <si>
    <t>Mantenimiento preventivo, correctivo, predictivo y calibración de los instrumentos de Medición: Eye One, Espectofotometro X-rite 518 y 530, IC Plate II.</t>
  </si>
  <si>
    <t xml:space="preserve">Contratar servicio de alimentación en actividades de relaciones corporativas y otras para las actividades de Mesa Sectorial. Cantidad aproximada: 50 </t>
  </si>
  <si>
    <t>Viáticos y gastos de viaje al interior área administrativa (se calculan 8 viajes de dos días c/u) Valor aproximado $700.000 (incluyendo tiquete y viáticos de 1 persona)</t>
  </si>
  <si>
    <t xml:space="preserve">Contratar servicio de alimentación en actividades de relaciones corporativas y otras para las actividades de Relacionamiento Empresarial. Cantidad aproximada: 150 </t>
  </si>
  <si>
    <t>Viaticos Lider, evaluador, auditor, para realizar proceso de evaluacion y certificacion de competencias laborales en Barranquilla, en impresión offset</t>
  </si>
  <si>
    <t>Viaticos Lider, evaluador, auditor, para realizar porceso de evaluacion y certificacion de competencias laborales en Cali, areas de impresión offset y flexografia</t>
  </si>
  <si>
    <t>Viaticos Lider, evaluador, auditor, para realizar porceso de evaluacion y certificacion de competencias laborales en Medellin, en impresión offset</t>
  </si>
  <si>
    <t>Contratar el Servicio de infraestructura y logistica necesarios para la realización y conmemoración del día de la mujer y de los Hombres del Centro para la Industria de la Comunicación Grafica</t>
  </si>
  <si>
    <t>2 días.</t>
  </si>
  <si>
    <t xml:space="preserve">Minima Cuantia </t>
  </si>
  <si>
    <t>Contratar el Servicio de infraestructura y logistica necesarios para la realización y conmemoración del día de las Secretarias del Centro para la Industria de la Comunicación Grafica</t>
  </si>
  <si>
    <t>1 día</t>
  </si>
  <si>
    <t>Contratar el Servicio de infraestructura y logistica necesarios para la realización y conmemoración del día de los Instructores del Centro para la Industria de la Comunicación Grafica</t>
  </si>
  <si>
    <t>Contratar el Servicio de infraestructura y logistica necesarios para la realización y conmemoración de Halloween de niños menores de 15 años del Centro para la Industria de la Comunicación Grafica</t>
  </si>
  <si>
    <t>Contratar el Servicio de infraestructura y logistica necesarios para la realización y conmemoración del día de amor y amistad de los colaboradores del Centro para la Industria de la Comunicación Grafica</t>
  </si>
  <si>
    <t>Contratar el Servicio de infraestructura y logistica necesarios para la realización y  conmemoración del día de las madres y de los padres de los colaboradores del Centro para la Industria de la Comunicación Grafica</t>
  </si>
  <si>
    <t>Contratar el Servicio de infraestructura y logistica necesarios para la realización y conmemoración de la confraternidad de los colaboradores del Centro para la Industria de la Comunicación Grafica</t>
  </si>
  <si>
    <t>Contratar el Servicio de infraestructura y logistica necesarios para la realización de actividades de integración de funcionarios y colaboradores del Centro para la Industria de la Comunicación Grafica</t>
  </si>
  <si>
    <t>Contratar el Servicio de infraestructura y logistica necesarios para la realización y conmemoración del día de la familia de los colaboradores del Centro para la Industria de la Comunicación Grafica</t>
  </si>
  <si>
    <t xml:space="preserve">Prestar los servicios personales de carácter temporal, de un (1) Técnico como apoyo administrativo para el manejo de inventarios y la Bodega de consumo del Centro para la Industria de la Comunicación Gráfica del SENA. </t>
  </si>
  <si>
    <t xml:space="preserve">Carmen Estela Martinez Gonzalez
Técnico apoyo a procesos de contratación cmartinezg@sena.edu.co </t>
  </si>
  <si>
    <t>Prestar los Servicios personales  de carácter temporal de un (1) Técnico para apoyar  la administración, control y seguimiento de los recursos físicos, materias primas e insumos requeridos para los procesos de formación profesional y producción de Centros del Centro para la Industria de la Comunicación Gráfica del Sena.</t>
  </si>
  <si>
    <t>11,2 meses</t>
  </si>
  <si>
    <t>Prestar los servicios  personales de carácter temporal de un  (1) profesional, para apoyar la supervisión y/o vigilancia administrativa a los contratos por período fijo y horas de formación de los instructores que orientan la formación profesional integral y complementaria y los demás servicios personales de apoyo a la formación, de acuerdo con el calendario de labores del Centro para la Industria de la Comunicación Gráfica del Sena.</t>
  </si>
  <si>
    <t>10,2 meses</t>
  </si>
  <si>
    <t>Prestar los servicios personales de carácter temporal de un (1) tecnólogo para apoyar los procesos de formación complementaria  y atención de aprendices del Centro para la Industria de la Comunicación Gráfica del Sena.</t>
  </si>
  <si>
    <t>Prestar los servicios personales de un (1) Tecnólogo para apoyar los procesos de formación Titulada y Atención de Aprendices del Centro para la Industria de la  Comunicación Gráfica del Sena</t>
  </si>
  <si>
    <t>Prestar los servicios personales de carácter temporal, de Un (1) Tecnólogo  para apoyar administrativamente el manejo de las actividades relacionadas con el desarrollo del proceso de Administración Educativa, Evaluación, Certificación e Integración con la Media del Centro para la Industria de la Comunicación Gráfica del SENA.</t>
  </si>
  <si>
    <t>Prestar los servicios personales de carácter temporal, de  Un (1) Profesional como apoyo administrativo para el manejo de las actividades relacionadas con el Diseño, la Implementación y el Mejoramiento de aspectos relacionados con el Medio Ambiente, la Salud Ocupacional y la Seguridad Industrial del Centro para la Industria de la Comunicación Gráfica del Sena, así como las actividades de capacitación y/o auditoria para el Sistema Integrado de Gestión de Calidad del SENA que acuerden las partes</t>
  </si>
  <si>
    <t>Prestar los servicios personales de carácter temporal, de Un (1) Tecnólogo  como apoyo para el manejo de las actividades relacionadas con el  Apoyo a la Gestión Administrativa para Gestión de los Procesos de Producción del Centro para la Industria de la Comunicación Gráfica</t>
  </si>
  <si>
    <t xml:space="preserve">Prestar los servicios personales de carácter temporal de un (1) impresor offset para atender  la Producción del Centro para la Industria de la Comunicación Gráfica, de acuerdo a las solicitudes de impresión a nivel nacional. </t>
  </si>
  <si>
    <t>Prestar los servicios personales de carácter temporal, de un (1) tecnólogo para hacer seguimiento e inspeccionar el estado físico de los Ambientes de Aprendizaje y la maquinaria de equipos del Centro para la Industria de la  Comunicación Gráfica del Sena</t>
  </si>
  <si>
    <t>Prestar los servicios personales de carácter temporal, de un  (1) profesional, para Apoyar y realizar acciones en la implementación de la Red de Conocimiento de la Industria de la Comunicación Gráfica.</t>
  </si>
  <si>
    <t>Prestar los servicios personales de carácter temporal, de un  (1) profesional, para apoyar la implementación del Sistema Integrado de Mejora Continua Institucional, apoyando las acciones encaminadas a la prestación de los servicios en materia de Calidad, MECI, centrándose en la implementación de procesos y procedimientos actualizados, medición y seguimiento a los mismos, identificación de controles para minimizar los riesgos y la puesta en marcha de mejores prácticas que optimicen la gestión y mejora de resultados de los indicadores estratégicos, así como las actividades de capacitación y/o auditoria para el Sistema Integrado de Gestión de Calidad del SENA que acuerden las partes</t>
  </si>
  <si>
    <t>Prestación de servicios profesionales de carácter temporal, de un  (1) profesional, para Apoyar a la Coordinación académica en aspectos técnicos, administrativos y operacionales y realizar apoyo pedagógico a los instructores contratistas en el desarrollo de los objetivos de la formación profesional</t>
  </si>
  <si>
    <t>Prestar los servicios personales  de carácter temporal de un (1) profesional, para apoyar el proceso de contratación de aprendices del centro para un óptimo desarrollo de su etapa productiva, seguimiento, atendiendo las normas de la entidad</t>
  </si>
  <si>
    <t>Prestar los servicios personales de carácter temporal de un (1) Profesional para dar soporte en las tecnologías de la información y la comunicación a los procesos de Formación Profesional Titulada y Complementaria del  Centro para la Industria de la Comunicación Gráfica del SENA. (Homólogo)</t>
  </si>
  <si>
    <t>Prestar los servicios personales de carácter temporal de un (1) profesional para apoyar el diseño,  administración, gestión y ejecución de nuevos proyectos constructivos y adecuación o mantenimiento de edificaciones adelantados por las Regionales, en el Centro para la Industria de la Comunicación Gráfica de la Regional Distrito Capital del SENA</t>
  </si>
  <si>
    <t>Prestar los servicios personales de carácter temporal, de un (2) Tecnólogos para Apoyar  el procesamiento técnico documental y de análisis de la información para la automatización y la actualización de la colección en la gestión bibliotecaria. Cantidad: 2</t>
  </si>
  <si>
    <t>Prestar los servicios personales de un (1) técnico en Sistemas para Administrar y Controlar los equipos de cómputo, portátiles, video beams y demás equipos audiovisuales del  Centro para la Industria de la Comunicación Gráfica del Sena.</t>
  </si>
  <si>
    <t xml:space="preserve">Prestar los servicios personales de carácter temporal, de un  (1) profesional, para apoyar la administración del Laboratorio de Pruebas y Ensayos del Centro de Formación y la preparación de la documentación y procesos de los laboratorios para el logro de la acreditación de los mismo en la norma ISO 17025
</t>
  </si>
  <si>
    <t xml:space="preserve">Prestar los servicios personales de carácter temporal, de un  (1) Tecnico para Apoyar la prestación de servicios de pruebas y ensayos prestados a las empresas y contribuir  a la acreditación de la norma ISO 17025 </t>
  </si>
  <si>
    <t>Prestar los Servicios Personales de carácter temporal de Un (1) Tecnólogo para apoyar los Procesos de la Subdirección y la Coordinación Misional, en lo relacionado con las actividades de contratación de servicios personales, mantenimiento , adquisición de materiales de formación y producción y otras necesidades del Centro de Formación.</t>
  </si>
  <si>
    <t>Prestar los servicios personales de carácter temporal de un (1) Tecnólogo para  controlar y monitorear el sistema de vigilancia por cámaras del Complejo Paloquemao</t>
  </si>
  <si>
    <t>Prestar los servicios personales  de carácter temporal de un (1) profesional,  para Participar en el diseño, organización, ejecución y control de los planes, programas, proyectos y acciones del programa de integración con la media.</t>
  </si>
  <si>
    <t xml:space="preserve">Prestar los servicios personales de carácter temporal de un  (1) apoyo administrativo de tiempo completo  para Evaluación y Certificación por Competencias Laborales  en el área de   Encuadernación y Acabados  del Centro para la Industria de la Comunicación Gráfica del SENA.   </t>
  </si>
  <si>
    <t>10,5 meses</t>
  </si>
  <si>
    <t>Prestar los servicios personales de carácter temporal de un  (1) apoyo administrativo de tiempo completo  para Evaluación y Certificación por Competencias Laborales  en el área de   Impresión Offset  del Centro para la Industria de la Comunicación Gráfica del SENA</t>
  </si>
  <si>
    <t>Prestar los Servicios personales de carácter temporal de un (1) apoyo administrativo de medio tiempo  para  Evaluación y Certificación de Competencias Laborales y elaborar instrumentos de evaluación en el área de   Diseño y Preprensa,  de acuerdo con la programación establecida por el Centro para la Industria de la Comunicación Gráfica del SENA.</t>
  </si>
  <si>
    <t xml:space="preserve">Prestar los servicios personales de carácter temporal de un (1) apoyo administrativo de  tiempo completo  para Evaluación y Certificación de Competencias Laborales en el área de Impresión Flexográfica en el Centro para la Industria de la Comunicación Gráfica del SENA.  </t>
  </si>
  <si>
    <t>Prestar los servicios personales de carácter temporal de un (1) Técnico para apoyar el proceso de Gestión por competencias para las cualificaciones.</t>
  </si>
  <si>
    <t xml:space="preserve">Prestar los servicios personales de un (1) profesional de carácter temporal para apoyar las actividades del Plan Nacional de Bienestar al Aprendiz e implementar estrategias de  promoción de salud mental en los centros de formación. </t>
  </si>
  <si>
    <t xml:space="preserve">Prestar los servicios personales de carácter temporal de un (1) Tecnólogo para apoyar a la gestión académica para realizar actividades en el alistamiento de la  Planeación y programación específica de la Ejecución de la formación, caracterización, personalización y validación de las fichas correspondientes a la respuesta educativa en el Centro para la Industria de la Comunicación Gráfica de la Regional Distrito Capital del SENA. </t>
  </si>
  <si>
    <t xml:space="preserve">Prestar los servicios personales de carácter temporal de un (1) profesional para apoyar a instructores de planta, contratistas  y aprendices en la construcción de los proyectos formativos para que estos garanticen la pertinencia, la incorporación de nuevas tecnologías, el potencial de transferencia tecnológica, la migración de impactos ambientales, en el Centro para la Industria de la Comunicación Gráfica de la Regional Distrito Capital del SENA.  </t>
  </si>
  <si>
    <t xml:space="preserve">Prestar los servicios personales de carácter temporal de un (1) Tecnólogo  para apoyar la atención oportuna a solicitudes de los usuarios internos y externos, la gestión de de archivo y las actividades del proceso de certificación académica en general en el Centro para la Industria de la Comunicación Gráfica de la Regional Distrito Capital del SENA.  </t>
  </si>
  <si>
    <t>Prestar los servicios personales de carácter temporal de un (1) Profesional para apoyar las actividades que buscan el mejoramiento de las condiciones de calidad de vida de los aprendices en los centros de formación en el marco del Plan Nacional de Bienestar al Aprendiz.</t>
  </si>
  <si>
    <t>Prestar los servicios personales de carácter temporal de un (1) Técnico para apoyar el programa de Bienestar Aprendices del Centro en el área de la Salud en el diseño e implementación de estrategias que mejoren las condiciones ambientales, físicas, nutricionales, psíquicas, emocionales y de salud ocupacional de los aprendices del Centro</t>
  </si>
  <si>
    <t>Prestación de servicios profesionales de carácter temporal, de un (1) profesional en bibliotecología para gestionar y garantizar el funcionamiento de la Unidad de Divulgación Técnica del Centro para la Industria de la Comunicación Gráfica del SENA</t>
  </si>
  <si>
    <t xml:space="preserve">Prestación de servicios profesionales de carácter temporal, de un  (1) Tecnólogo, para lograr el canal de comunicación entre empresas y aprendices a través del Sistema Gestión Virtual de Aprendices (SGVA), ejecutando tareas de relacionamiento corporativo con las empresas, apoyo y asesoría a los aprendices en el manejo operativo y normativo del Contrato de aprendizaje y garantizando un registro oportuno de la modalidad del contrato de aprendizaje en SOFIA para la adecuada migración en el SGVA, así como la depuración permanente de la plataforma en lo que se refiere a aprendices disponibles y susceptibles de Contrato de Aprendizaje. Contribuyendo a una mayor participación de contratos de aprendizaje SENA en las empresas obligadas y fortaleciendo el incremento de contratos voluntarios de especialidades dictadas por el Centro de Formación al que se encuentra asociado (a) en las empresas que no están obligadas a la contratación de aprendices. Adicionalmente debe diseñar estrategias para celebrar contratos de aprendizaje SENA con las empresas que están monetizando la cuota de aprendices, acorde a las Estrategias y los lineamientos entregados desde la Dirección General. Todo lo anterior enmarcado en: El Plan de gobierno "Menos pobreza más trabajo y en el Plan Estratégico de la Entidad.  </t>
  </si>
  <si>
    <t xml:space="preserve">Prestación de servicios profesionales de carácter temporal, de un  (1) Tecnólogo, para Apoyar el desarrollo de las actividades que se adelantan en el Programa de Salud Ocupacional y de los subprogramas de Higiene y Seguridad Industrial del SENA.  </t>
  </si>
  <si>
    <t>Prestar los servicios personales de carácter temporal, para impartir formación profesional integral presencial y/o virtual y hacer seguimiento formativo de aprendices en etapa productiva en la Especialidades de  Técnico en Pre-prensa digital para medios impresos y las Tecnológicas de Diseño para la Comunicación Gráfica, Gestión de la Producción Gráfica  y Coordinación del Proceso para Diseño de Medios impresos, de acuerdo con la programación de cada grupo de aprendices de los diferentes niveles en las competencias de formación titulada y/o complementaria que se le asignen, aplicando las metodología y criterios técnico pedagógicos establecidos por el Centro para la Industria de la Comunicación Gráfica del Sena .Cantidad: 12</t>
  </si>
  <si>
    <t>Prestar los servicios personales de carácter temporal, para impartir formación profesional integral presencial y/o virtual y hacer seguimiento formativo de aprendices en etapa productiva de las Especialidades  Técnicas en Diseño e Integración de Multimedia, Pre-prensa digital para medios impresos y las Tecnológicas de Diseño para la Comunicación Gráfica, Gestión de la Producción Gráfica  y Coordinación del Proceso para Diseño de Medios impresos, de acuerdo con la programación de cada grupo de aprendices de los diferentes niveles en las competencias de formación titulada y/o complementaria que se le asignen, aplicando las metodología y criterios técnico pedagógicos establecidos por el Centro para la Industria de la Comunicación Gráfica del Sena Cantidad: 1</t>
  </si>
  <si>
    <t>Prestar los servicios personales de carácter temporal, para impartir formación profesional integral presencial y/o virtual y hacer seguimiento formativo de aprendices en etapa productiva en la Especialidad de Tecnólogo en Animación 3D, de acuerdo con la programación de cada grupo de aprendices de los diferentes niveles en las competencias de formación titulada y/o complementaria que se le asignen, aplicando las metodología y criterios técnico pedagógicos establecidos por el Centro para la Industria de la Comunicación Gráfica del Sena. Cantidad: 3</t>
  </si>
  <si>
    <t>Prestar los servicios personales de carácter temporal, para impartir formación profesional integral presencial y/o virtual y hacer seguimiento formativo de aprendices en etapa productiva en las Especialidades de Tecnólogo en Producción Multimedia y Técnico en Diseño e integración de Multimedia, de acuerdo con la programación de cada grupo de aprendices de los diferentes niveles en las competencias de formación titulada y/o complementaria que se le asignen, aplicando las metodología y criterios técnico pedagógicos establecidos por el Centro para la Industria de la Comunicación Gráfica del Sena. Cantidad: 4</t>
  </si>
  <si>
    <t>Prestar los servicios personales de carácter temporal como instructor Líder Tecnico para gestionar las actividades propias del programa de Tecnólogo en Producción Multimedia en la modalidad Virtual y a Distancia del SENA. Cantidad: 1</t>
  </si>
  <si>
    <t>Prestar los servicios personales de carácter temporal, para impartir formación profesional integral presencial y/o virtual y hacer seguimiento formativo de aprendices en etapa productiva en acciones de formación en la Especialidad de Análisis y Desarrollo de Sistemas de Información- ADSI, de acuerdo con la programación de cada grupo de aprendices de los diferentes niveles en las competencias de formación titulada y/o complementaria que se le asignen, aplicando las metodología y criterios técnico pedagógicos establecidos por el Centro para la Industria de la Comunicación Gráfica del Sena. Cantidad: 2</t>
  </si>
  <si>
    <t>Prestar los servicios personales de carácter temporal, para impartir formación profesional integral presencial y/o virtual y hacer seguimiento formativo de aprendices en etapa productiva en acciones de formación en las Especialidades Técnicas de Encuadernación de documentos impresos y Acabados especiales para documentos impresos y las Tecnológicas de Gestión de la Producción Gráfica y Coordinación del Proceso para diseño de medios impresos, de acuerdo con la programación de cada grupo de aprendices de los diferentes niveles en las competencias de formación titulada y/o complementaria que se le asignen, aplicando las metodología y criterios técnico pedagógicos establecidos por el Centro para la Industria de la Comunicación Gráfica del Sena.  Cantidad:   1</t>
  </si>
  <si>
    <t>Prestar los servicios personales de carácter temporal para apoyar  los procesos de formación profesional y producción de impresos en acciones de formación en en las Especialidades Técnicas de Encuadernación de documentos impresos y Acabados especiales para documentos impresos que se desarrollen en la oficina de publicaciones, de acuerdo con la programación de cada grupo de aprendices de los diferentes niveles en las competencias de formación titulada y/o complementaria que se le asignen, aplicando la metodología y criterios técnico pedagógicos establecidos por el Centro para la Industria de la Comunicación Gráfica del SENA.  Cantidad: 1</t>
  </si>
  <si>
    <t>Prestar los servicios personales de carácter temporal, para impartir formación profesional integral presencial y/o virtual y hacer seguimiento formativo de aprendices en etapa productiva en acciones de formación en la Especialidad Técnico en Impresión Flexografica, de acuerdo con la programación de cada grupo de aprendices de los diferentes niveles en las competencias de formación titulada y/o complementaria que se le asignen, aplicando las metodología y criterios técnico pedagógicos establecidos por el Centro para la Industria de la Comunicación Gráfica del Sena. Cantidad: 2</t>
  </si>
  <si>
    <t>Prestar los servicios personales de carácter temporal, para impartir formación profesional integral presencial y/o virtual y hacer seguimiento formativo de aprendices en etapa productiva en la Especialidad de Técnico en Impresión Serigráfica, de acuerdo con la programación de cada grupo de aprendices de los diferentes niveles en las competencias de formación titulada y/o complementaria que se le asignen, aplicando las metodología y criterios técnico pedagógicos establecidos por el Centro para la Industria de la Comunicación Gráfica del Sena. Cantidad: 4</t>
  </si>
  <si>
    <t>Prestar los servicios personales de carácter temporal, para impartir formación profesional integral presencial y/o virtual y hacer seguimiento formativo de aprendices en etapa productiva en la Especialidad de Técnico en Impresión Offset, de acuerdo con la programación de cada grupo de aprendices de los diferentes niveles en las competencias de formación titulada y/o complementaria que se le asignen, aplicando las metodología y criterios técnico pedagógicos establecidos por el Centro para la Industria de la Comunicación Gráfica del Sena. Cantidad: 1</t>
  </si>
  <si>
    <t>Prestar los servicios personales de carácter temporal, para impartir formación profesional integral presencial y/o virtual en en la Competencia de Interactuar idóneamente consigo mismo con los demás y con la naturaleza y procesos de desarrollo humano según las particularidades de los contextos sociales y productivos (Comunicación), de acuerdo con la programación de cada grupo de aprendices de los diferentes niveles en las competencias de formación titulada y/o complementaria que se le asignen, aplicando las metodología y criterios técnico pedagógicos establecidos por el Centro para la Industria de la Comunicación Gráfica del Sena. Cantidad: 3</t>
  </si>
  <si>
    <t>Prestar los servicios personales de carácter temporal, para impartir formación profesional integral presencial y/o virtual y hacer seguimiento formativo de aprendices en etapa productiva en la Competencia de Interactuar idóneamente consigo mismo con los demás y con la naturaleza y procesos de desarrollo humano según las particularidades de los contextos sociales y productivos (Emprendimiento y Proyecto Formativo) y/o la formación técnica relacionada con la Especialización en Gestión de Costos y elaboración de Presupuestos en la Industria de la Comunicación Gráfica, de acuerdo con la programación de cada grupo de aprendices de los diferentes niveles en las competencias de formación titulada y/o complementaria que se le asignen, aplicando las metodología y criterios técnico pedagógicos establecidos por el Centro para la Industria de la Comunicación Gráfica del Sena. Cantidad: 3</t>
  </si>
  <si>
    <t>Prestar los servicios personales de carácter temporal, para impartir formación profesional integral presencial y/o virtual en titulada y/o complementaria y hacer seguimiento formativo de aprendices en etapa productiva en acciones de formación en la Competencia de Interactuar idóneamente consigo mismo con los demás y con la naturaleza y procesos de desarrollo humano según las particularidades de los contextos sociales y productivos (Ética y transformación del entorno), de acuerdo con la programación de cada grupo de aprendices de los diferentes niveles, aplicando las metodología y criterios técnico pedagógicos establecidos por el Centro para la Industria de la Comunicación Gráfica del SENA. Cantidad: 2</t>
  </si>
  <si>
    <t>Prestar los servicios profesionales de carácter temporal, para impartir formación profesional integral presencial y/o virtual en titulada y/o complementaria y hacer seguimiento formativo de aprendices en etapa productiva en acciones de formación en la Competencia de Interactuar idóneamente consigo mismo con los demás y con la naturaleza y procesos de desarrollo humano según las particularidades de los contextos sociales y productivos (Salud Ocupacional), de acuerdo con la programación de cada grupo de aprendices de los diferentes niveles, aplicando las metodología y criterios técnico pedagógicos establecidos por el Centro para la Industria de la Comunicación Gráfica del SENA. Cantidad: 1</t>
  </si>
  <si>
    <t>Prestar los servicios personales de carácter temporal, para impartir formación profesional integral presencial y/o virtual en titulada y/o complementaria y hacer seguimiento formativo de aprendices en etapa productiva en acciones de formación en la Competencia de Actividad Física, de acuerdo con la programación de cada grupo de aprendices de los diferentes niveles, aplicando las metodología y criterios técnico pedagógicos establecidos por el Centro para la Industria de la Comunicación Gráfica del SENA. Cantidad: 3</t>
  </si>
  <si>
    <t>Prestar los servicios personales de carácter temporal, para impartir formación profesional integral presencial y/o virtual y hacer seguimiento formativo de aprendices en etapa productiva en acciones de formación profesional en Informática Básica,  de acuerdo con la programación de cada grupo de aprendices de los diferentes niveles en las competencias de formación titulada y/o complementaria que se le asignen, aplicando las metodología y criterios técnico pedagógicos establecidos por el Centro para la Industria de la Comunicación Gráfica del Sena. Cantidad: 1</t>
  </si>
  <si>
    <t>Prestar los servicios personales de carácter temporal, para impartir formación profesional integral presencial y/o virtual y hacer seguimiento formativo de aprendices en etapa productiva en acciones de formación  en las áreas de informática aplicada y sistemas de información, en cursos relacionados con manejo de programas y programación de software, de acuerdo con la programación de cada grupo de aprendices de los diferentes niveles en las competencias de formación titulada y/o complementaria que se le asignen, aplicando las metodología y criterios técnico pedagógicos establecidos por el Centro para la Industria de la Comunicación Gráfica del Sena. Cantidad: 1</t>
  </si>
  <si>
    <t>Prestar los servicios personales de carácter temporal, para impartir formación profesional integral presencial y/o virtual y hacer seguimiento formativo de aprendices en etapa productiva en la Especialidades de  Técnico en Pre-prensa digital para medios impresos y Técnico en Impresión Digital, de acuerdo con la programación de cada grupo de aprendices de los diferentes niveles en las competencias de formación titulada y/o complementaria que se le asignen, aplicando las metodología y criterios técnico pedagógicos establecidos por el Centro para la Industria de la Comunicación Gráfica del Sena. Para el programa de Tecnico en Impresión Digital. CantidaD: 1</t>
  </si>
  <si>
    <t>Prestar los servicios personales de carácter temporal, para impartir formación profesional integral presencial y/o virtual en titulada y/o complementaria y hacer seguimiento formativo de aprendices en etapa productiva en acciones de formación profesional en Bilingüismo, de acuerdo con la programación de cada grupo de aprendices de los diferentes niveles, aplicando las metodología y criterios técnico pedagógicos establecidos por el Centro para la Industria de la Comunicación Gráfica del SENA. Cantidad: 4</t>
  </si>
  <si>
    <t>Prestar los servicios personales de carácter temporal, para impartir formación profesional integral presencial y/o virtual y a Distancia y hacer seguimiento formativo de aprendices en etapa productiva en acciones de formación en la Especialización Tecnológica en Medio Ambiente, de acuerdo con la programación de cada grupo de aprendices de los diferentes niveles en las competencias de formación titulada y/o complementaria que se le asignen, aplicando las metodología y criterios técnico pedagógicos establecidos por el Centro para la Industria de la Comunicación Gráfica del Sena. Cantidad: 1</t>
  </si>
  <si>
    <t>Prestar los servicios personales de carácter temporal, para impartir formación profesional integral presencial y/o virtual y hacer seguimiento formativo de aprendices en etapa productiva en acciones de formación en la Especialización Tecnológica en Diseño de Video Juegos, de acuerdo con la programación de cada grupo de aprendices de los diferentes niveles en las competencias de formación titulada y/o complementaria que se le asignen, aplicando las metodología y criterios técnico pedagógicos establecidos por el Centro para la Industria de la Comunicación Gráfica del Sena. CantidaD: 3</t>
  </si>
  <si>
    <t>Prestar los servicios personales de carácter temporal, para  hacer seguimiento formativo de aprendices en etapa productiva en acciones de formación profesional en los programas técnicos y tecnológicos de acuerdo con la programación de cada grupo de aprendices de los diferentes niveles en las competencias de formación titulada de las Especialidades   de  Producción Multimedia y  Diseño e integración de Multimedia,   aplicando las metodología y criterios técnico pedagógicos establecidos por el Centro para la Industria de la Comunicación Gráfica del Sena Cantidad: 2</t>
  </si>
  <si>
    <t>Prestar los servicios personales de carácter temporal, para  hacer seguimiento formativo de aprendices en etapa productiva en acciones de formación profesional en los programas técnicos y tecnológicos de acuerdo con la programación de cada grupo de aprendices de los diferentes niveles en las competencias de formación titulada de la Especialidad de Animacion 3D,  aplicando las metodología y criterios técnico pedagógicos establecidos por el Centro para la Industria de la Comunicación Gráfica del Sena. Cantidad: 2</t>
  </si>
  <si>
    <t>Prestar los servicios personales de carácter temporal, para  hacer seguimiento formativo de aprendices en etapa productiva en acciones de formación profesional en los programas técnicos y tecnológicos de acuerdo con la programación de cada grupo de aprendices de los diferentes niveles en las competencias de formación titulada de la Especialidad de Analisis y Desarrollo de Sistemas de Informacion ADSI aplicando las metodología y criterios técnico pedagógicos establecidos por el Centro para la Industria de la Comunicación Gráfica del Sena. Cantidad: 1</t>
  </si>
  <si>
    <t>Prestar los servicios personales de carácter temporal, para  hacer seguimiento formativo de aprendices en etapa productiva en acciones de formación profesional en los programas técnicos y tecnológicos de acuerdo con la programación de cada grupo de aprendices de los diferentes niveles en las competencias de formación titulada de las Especialidades Diseño para la Comunicacion Grafica y   Gestion de la Produccion Grafica  plicando las metodología y criterios técnico pedagógicos establecidos por el Centro para la Industria de la Comunicación Gráfica del Sena. Cantidad: 3</t>
  </si>
  <si>
    <t>Prestar los servicios personales de carácter temporal, para  hacer seguimiento formativo de aprendices en etapa productiva en acciones de formación profesional en los programas técnicos y tecnológicos de acuerdo con la programación de cada grupo de aprendices de los diferentes niveles en las competencias de formación titulada de las Especialidades  de Preprensa Digital para medios Impresos  y Coordinacion  del Diseño  para Medios Impresos aplicando las metodología y criterios técnico pedagógicos establecidos por el Centro para la Industria de la Comunicación Gráfica del Sena. Cantidad: 2</t>
  </si>
  <si>
    <t>Prestar los servicios personales de carácter temporal, para  hacer seguimiento formativo de aprendices en etapa productiva en acciones de formación profesional en los programas técnicos y tecnológicos de acuerdo con la programación de cada grupo de aprendices de los diferentes niveles en las competencias de formación titulada de la Especialidad de Impresion Serigrafica , aplicando las metodología y criterios técnico pedagógicos establecidos por el Centro para la Industria de la Comunicación Gráfica del Sena. Cantidad: 3</t>
  </si>
  <si>
    <t>Prestar los servicios personales de carácter temporal, para  hacer seguimiento formativo de aprendices en etapa productiva en acciones de formación profesional en los programas técnicos y tecnológicos de acuerdo con la programación de cada grupo de aprendices de los diferentes niveles en las competencias de formación titulada de la Especialidad de Impresion Offset  , aplicando las metodología y criterios técnico pedagógicos establecidos por el Centro para la Industria de la Comunicación Gráfica del Sena. Cantidad: 1</t>
  </si>
  <si>
    <t>Prestar los servicios personales de carácter temporal, para  hacer seguimiento formativo de aprendices en etapa productiva en acciones de formación profesional en los programas técnicos y tecnológicos de acuerdo con la programación de cada grupo de aprendices de los diferentes niveles en las competencias de formación titulada de la Especialidad de Impresion Flexografica, aplicando las metodología y criterios técnico pedagógicos establecidos por el Centro para la Industria de la Comunicación Gráfica del Sena.  Cantidad: 1</t>
  </si>
  <si>
    <t>Prestar los servicios personales de carácter temporal, para impartir formación profesional integral presencial y/o virtual y hacer seguimiento formativo de aprendices en etapa productiva en la Especialidad de Tecnólogo en Animación 3D, de acuerdo con la programación de cada grupo de aprendices de los diferentes niveles en las competencias de formación titulada y/o complementaria que se le asignen, aplicando las metodologías y criterios técnico pedagógicos establecidos por el Centro para la Industria de la Comunicación Gráfica del SENA (Ampliación de cobertura: Plan 100 mil oportunidades para los jóvenes). Cantidad: 4</t>
  </si>
  <si>
    <t>Recursos nacion</t>
  </si>
  <si>
    <t>Prestar los servicios personales de carácter temporal, para impartir formación profesional integral presencial y/o virtual y hacer seguimiento formativo de aprendices en etapa productiva en la Especialidad de Tecnólogo de Diseño para la Comunicación Gráfica – Diseño y Preprensa, de acuerdo con la programación de cada grupo de aprendices de los diferentes niveles en las competencias de formación titulada y/o complementaria que se le asignen, aplicando las metodología y criterios técnico pedagógicos establecidos por el Centro para la Industria de la Comunicación Gráfica del SENA. (Ampliación de cobertura: Plan 100 mil oportunidades para los jóvenes). Cantidad: 4</t>
  </si>
  <si>
    <t>Prestar los servicios personales de carácter temporal, para impartir formación profesional integral presencial y/o virtual y hacer seguimiento formativo de aprendices en etapa productiva en las Especialidades  Tecnológicas  de: Diseño para la Comunicación Gráfica, Producción Multimedia y Animación 3D (ILUSTRACIÓN), de acuerdo con la programación de cada grupo de aprendices de los diferentes niveles en las competencias de formación titulada y/o complementaria que se le asignen, aplicando las metodología y criterios técnico pedagógicos establecidos por el Centro para la Industria de la Comunicación Gráfica del SENA.  (Ampliación de cobertura: Plan 100 mil oportunidades para los jóvenes). Cantidad: 1</t>
  </si>
  <si>
    <t>Prestar los servicios personales de carácter temporal para impartir formación profesional integral presencial y/o virtual en titulada y/o complementaria y hacer seguimiento formativo de aprendices en etapa productiva en acciones de formación en la Competencia de Interactuar idóneamente consigo mismo con los demás y con la naturaleza y procesos de desarrollo humano según las particularidades de los contextos sociales y productivos (Emprendimiento, Ética y Comunicación), de acuerdo con la programación de cada grupo de aprendices de los diferentes niveles, aplicando las metodología y criterios técnico pedagógicos establecidos por el Centro para la Industria de la Comunicación Gráfica del SENA.  (Ampliación de cobertura: Plan 100 mil oportunidades para los jóvenes). Cantidad: 2</t>
  </si>
  <si>
    <t>Prestar los servicios personales de carácter temporal, para impartir formación profesional integral presencial y/o virtual y hacer seguimiento formativo de aprendices en etapa productiva en acciones de formación profesional en Ofimática y Manejo del Internet,  de acuerdo con la programación de cada grupo de aprendices de los diferentes niveles en las competencias de formación titulada y/o complementaria que se le asignen, aplicando las metodología y criterios técnico pedagógicos establecidos por el Centro para la Industria de la Comunicación Gráfica del SENA. (Ampliación de cobertura: Plan 100 mil oportunidades para los jóvenes). Cantidad: 1</t>
  </si>
  <si>
    <t>Prestar los servicios personales de carácter temporal, para impartir formación profesional integral presencial y/o virtual y hacer seguimiento formativo de aprendices en etapa productiva en la Especialidad de Tecnólogo en Producción Multimedia, de acuerdo con la programación de cada grupo de aprendices de los diferentes niveles en las competencias de formación titulada y/o complementaria que se le asignen, aplicando las metodología y criterios técnico pedagógicos establecidos por el Centro para la Industria de la Comunicación Gráfica del SENA. (Ampliación de cobertura: Plan 100 mil oportunidades para los jóvenes). Cantidad: 5</t>
  </si>
  <si>
    <t>Prestar los servicios personales de carácter temporal para impartir formación profesional integral presencial y/o virtual en titulada y/o complementaria y hacer seguimiento formativo de aprendices en etapa productiva en acciones de formación en la Competencia de Interactuar idóneamente consigo mismo con los demás y con la naturaleza y procesos de desarrollo humano según las particularidades de los contextos sociales y productivos (Salud Ocupacional), de acuerdo con la programación de cada grupo de aprendices de los diferentes niveles, aplicando las metodología y criterios técnico pedagógicos establecidos por el Centro para la Industria de la Comunicación Gráfica del SENA. (Ampliación de cobertura: Plan 100 mil oportunidades para los jóvenes). Cantidad: 2</t>
  </si>
  <si>
    <t>Prestar los servicios personales de carácter temporal, para impartir formación profesional integral presencial y/o virtual en Comunicación para la Comprensión, de acuerdo con la programación de cada grupo de aprendices de los diferentes niveles en las competencias de formación titulada y/o complementaria que se le asignen, aplicando las metodología y criterios técnico pedagógicos establecidos por el Centro para la Industria de la Comunicación Gráfica del Sena. (Ampliación de cobertura: Plan 100 mil oportunidades para los jóvenes). Cantidad: 1</t>
  </si>
  <si>
    <t xml:space="preserve">Prestar los servicios personales de carácter temporal, para impartir formación profesional integral presencial y/o virtual en Cultura Física, de acuerdo con la programación de cada grupo de aprendices de los diferentes niveles en las competencias de formación titulada y/o complementaria que se le asignen, aplicando las metodología y criterios técnico pedagógicos establecidos por el Centro para la Industria de la Comunicación Gráfica del Sena.  (Ampliación de cobertura: Plan 100 mil oportunidades para los jóvenes). Cantidad: 1 </t>
  </si>
  <si>
    <t>Prestar los servicios personales de carácter temporal, para impartir formación profesional integral presencial y/o virtual y hacer seguimiento formativo de aprendices en etapa productiva en las Especialidades Tecnológicas de: Diseño para la Comunicación Grafica, Producción Multimedia y Animación 3D - (Fotografía Publicitaria), de acuerdo con la programación de cada grupo de aprendices de los diferentes niveles en las competencias de formación titulada y/o complementaria que se le asignen, aplicando las metodología y criterios técnico pedagógicos establecidos por el Centro para la Industria de la Comunicación Gráfica del SENA. (Ampliación de cobertura: Plan 100 mil oportunidades para los jóvenes). Cantidad: 1</t>
  </si>
  <si>
    <t>Prestar los servicios personales de carácter temporal, para impartir formación profesional integral presencial y/o virtual y hacer seguimiento formativo de aprendices en etapa productiva en acciones de formación en la Especialidad de Análisis y Desarrollo de Sistemas de Información- ADSI, de acuerdo con la programación de cada grupo de aprendices de los diferentes niveles en las competencias de formación titulada y/o complementaria que se le asignen, aplicando las metodología y criterios técnico pedagógicos establecidos por el Centro para la Industria de la Comunicación Gráfica del SENA. (Ampliación de cobertura: Plan 100 mil oportunidades para los jóvenes). Cantidad: 3</t>
  </si>
  <si>
    <t>Ampliar el contrato del arrendamiento del inmueble ubicado en la Calle 69 N° 20-30/36 de la ciudad de Bogotá para el uso de veintidós (24) ambientes de formación, 12 para el Centro de Gestión de Mercados, Logísticas y Tecnologías de la Información y 12 del Centro para la Industria de la Comunicación Gráfica completamente dotados conforme las especificaciones contenidas en el documento: Estudio  y documentos previos para determinar la necesidad, conveniencia y oportunidad de la contratación, en desarrollo del Proyecto de Nuevos Tecnólogos “100 mil oportunidades para los jóvenes”.</t>
  </si>
  <si>
    <t>Julio de 2014</t>
  </si>
  <si>
    <t>Selección directa</t>
  </si>
  <si>
    <t xml:space="preserve">CENTRO DE NACIONAL DE HOTELERIA TURISMO Y ALIMENTOS </t>
  </si>
  <si>
    <t>ACEITE  VEGETAL FRASCO * 1 LITRO</t>
  </si>
  <si>
    <t>Selección Abreviada mediante la bolsa de productos</t>
  </si>
  <si>
    <t>Recursos Corrientes (del Tesoro)</t>
  </si>
  <si>
    <t>Candelaria Vallejo Romero</t>
  </si>
  <si>
    <t>ACEITE  VEGETAL FRASCO * 3 LITROS</t>
  </si>
  <si>
    <t xml:space="preserve">ACEITE DE AJONJOLI LATA * 1 LITRO </t>
  </si>
  <si>
    <t>ACEITE OLIVA EXTRAVIRGEN FRASCO * 1000 CC</t>
  </si>
  <si>
    <t xml:space="preserve">ACEITE OLIVA FRASCO * 500 CC </t>
  </si>
  <si>
    <t xml:space="preserve">ACEITUNA NEGRA AL FRESCO FRASCO * 500 GRAMOS </t>
  </si>
  <si>
    <t>ACEITUNA VERDE FRASCO * 500 GRAMOS</t>
  </si>
  <si>
    <t>AJI  TABASCO FRASCO * 59 CC</t>
  </si>
  <si>
    <t xml:space="preserve">ALCAPARRA FRASCO * 500 GRAMOS </t>
  </si>
  <si>
    <t>ANCHOA LATA * 56 GRAMOS</t>
  </si>
  <si>
    <t>ARROZ ARBORIO * 453 GRAMOS</t>
  </si>
  <si>
    <t>ARROZ ENTERO * 500 GRAMOS</t>
  </si>
  <si>
    <t xml:space="preserve">ARROZ PARA SOPA * 500 GRAMOS </t>
  </si>
  <si>
    <t>ARROZ PARBORIZADO * 1000 GRAMOS</t>
  </si>
  <si>
    <t xml:space="preserve">ARVEJA VERDE SECA * 500 GRAMOS </t>
  </si>
  <si>
    <t>ATUN  ACEITE LATA X 184 GRAMOS</t>
  </si>
  <si>
    <t>ATUN  AGUA LATA X 184 GRAMOS</t>
  </si>
  <si>
    <t>AVENA HOJUELAS BOLSA * 500 GRAMOS</t>
  </si>
  <si>
    <t>AZAFRAN * 0,5 GRAMOS</t>
  </si>
  <si>
    <t>AZUCAR BOLSA PQTE X 100 UNIDADES</t>
  </si>
  <si>
    <t xml:space="preserve">BICARBONATO* 500 GRAMOS          </t>
  </si>
  <si>
    <t>BREVAS EN ALMIBAR G.U FRASCO * 500 GRAMOS</t>
  </si>
  <si>
    <t xml:space="preserve">CAFE DESCAFEINADO FRASCO * 100 GRAMOS </t>
  </si>
  <si>
    <t>CAFÉ INSTANTANEO FRASCO * 500 GRAMOS</t>
  </si>
  <si>
    <t xml:space="preserve">CAFE MOLIDO  PQTE * 500 GRAMOS             </t>
  </si>
  <si>
    <t xml:space="preserve">CAFE MOLIDO GAMA ALTA * 500 GRAMOS </t>
  </si>
  <si>
    <t>CAFÉ PEPA X 500 GRAMOS</t>
  </si>
  <si>
    <t>CAVIAR NEGRO ABA FRASCO X 80 GRAMOS</t>
  </si>
  <si>
    <t>CEBOLLITAS EN VINAGRE BLANCAS FRASCO * 250 GRAMOS</t>
  </si>
  <si>
    <t>CEBOLLITAS EN VINAGRE ROJAS FRASCO * 250 GRAMOS</t>
  </si>
  <si>
    <t>CEREAL EN HOJUELAS CAJA * 500 GRAMOS</t>
  </si>
  <si>
    <t>CHAMPIÑONES X 500 GRAMOS</t>
  </si>
  <si>
    <t>CHILES JALAPEÑOS FRASCO *250 GRAMOS</t>
  </si>
  <si>
    <t xml:space="preserve">CHOCOLATE * 500 GRAMOS                      </t>
  </si>
  <si>
    <t>COLOR  * 500  GRAMOS</t>
  </si>
  <si>
    <t>COLOR AMARILLO * 500 GRAMOS</t>
  </si>
  <si>
    <t xml:space="preserve">COMINO MOLIDO * 500 GRAMOS </t>
  </si>
  <si>
    <t>CUCHUCO TRIGO * 500 GRAMOS</t>
  </si>
  <si>
    <t>CURRY FRASCO * 62 GRAMOS</t>
  </si>
  <si>
    <t>DURAZNOS EN MITAD LATA * 820 GRAMOS</t>
  </si>
  <si>
    <t>ESPARRAGO ENTERO FRASCO * 340 GRAMOS</t>
  </si>
  <si>
    <t>ESTRAGON x150 gr</t>
  </si>
  <si>
    <t>FECULA MAIZ CAJA * 720 GRAMOS</t>
  </si>
  <si>
    <t>FRIJOL BLANCO* 500 GRAMOS</t>
  </si>
  <si>
    <t>FRIJOL BOLA ROJA * 500 GRAMOS</t>
  </si>
  <si>
    <t xml:space="preserve">FRIJOL CARGAMENTO * 500 GRAMOS </t>
  </si>
  <si>
    <t>GALLETA SODA TIPO CRACKERS *320 GRAMOS</t>
  </si>
  <si>
    <t xml:space="preserve">GARBANZO * 500 GRAMOS </t>
  </si>
  <si>
    <t>GLUCOSA X 140gramos</t>
  </si>
  <si>
    <t>GOTAS AMARGAS FRASCO*160 GRAMOS</t>
  </si>
  <si>
    <t xml:space="preserve">GRANADINA FRASCO *1000 CC </t>
  </si>
  <si>
    <t xml:space="preserve">HARINA DE MAIZ AMARILLA * 500 GRAMOS </t>
  </si>
  <si>
    <t>HARINA DE MAIZ BLANCA * 500 GRAMOS</t>
  </si>
  <si>
    <t>JUGO TOMATE  FRASCO * 215 ml .                         </t>
  </si>
  <si>
    <t xml:space="preserve">LECHE CONDENS LATA * 400 GR </t>
  </si>
  <si>
    <t>LECHE DE COCO  * 414 C.C.</t>
  </si>
  <si>
    <t>LENTEJA * 500 GRAMOS</t>
  </si>
  <si>
    <t>MAIZ PETO * 500 GRAMOS</t>
  </si>
  <si>
    <t>MAIZ PIRA * 500 GRAMOS</t>
  </si>
  <si>
    <t>MAIZ TIERNO*300 GRAMOS</t>
  </si>
  <si>
    <t>MANI SALADO *500 GRAMOS</t>
  </si>
  <si>
    <t>MANI SIN SODIO</t>
  </si>
  <si>
    <t>MARGARINA *125 GRAMOS</t>
  </si>
  <si>
    <t>MASMELOS *500GRAMOS</t>
  </si>
  <si>
    <t>MAYONESA DOY PACK * 400 GRAMOS</t>
  </si>
  <si>
    <t>MAYONESA GALON * 3910 GRAMOS</t>
  </si>
  <si>
    <t xml:space="preserve">MERMELADA DOY PAC * 400 GRAMOS </t>
  </si>
  <si>
    <t xml:space="preserve">MIEL DE ABEJAS *500 CC </t>
  </si>
  <si>
    <t>MIGA DE PAN * 250 GRAMOS</t>
  </si>
  <si>
    <t>MOSTAZA  GALON * 3910 GRAMOS</t>
  </si>
  <si>
    <t>MOSTAZA DIJON *370 GRAMOS</t>
  </si>
  <si>
    <t>MOSTAZA REST. DOYPACK * 1000GRAMOS</t>
  </si>
  <si>
    <t>OREGANO FRASCO * 20 GRAMOS</t>
  </si>
  <si>
    <t>OREGANO x100 gr</t>
  </si>
  <si>
    <t>PALMITOS * 800 GRAMOS</t>
  </si>
  <si>
    <t>PAN TAJADO EXTRALARG * 500 GRAMOS</t>
  </si>
  <si>
    <t>PANELA MEDIANA * 500 GRAMOS</t>
  </si>
  <si>
    <t>PAPRIKA  DULCE * 500 GRAMOS</t>
  </si>
  <si>
    <t>PAQUETE PAN HAMBURGUESA * 12 UNID</t>
  </si>
  <si>
    <t>PAQUETE PAN PARA PERRO * 12 UNID</t>
  </si>
  <si>
    <t>PASTA  FUSILLI  * 500 GRAMOS</t>
  </si>
  <si>
    <t>PASTA  SPAGUETTI  * 500 GRAMOS</t>
  </si>
  <si>
    <t>PASTA CONCHAS  * 500 GRAMOS</t>
  </si>
  <si>
    <t xml:space="preserve">PASTA FETUCCINI * 500 GRAMOS </t>
  </si>
  <si>
    <t>PASTA FIDEOS *500 GRAMOS</t>
  </si>
  <si>
    <t>PASTA LASAGNA * 500 GRAMOS</t>
  </si>
  <si>
    <t>PASTA TALLARINES * 500 GRAMOS</t>
  </si>
  <si>
    <t>PASTA TOMATE DOY PACK * 200 GRAMOS</t>
  </si>
  <si>
    <t>PASTA TOMATE FRASCO * 3000 GRAMOS</t>
  </si>
  <si>
    <t xml:space="preserve">50377024
</t>
  </si>
  <si>
    <t>PEPINILLO AGRIDULCE X 500 GRAMOS</t>
  </si>
  <si>
    <t>PEPINILLO VINAGRE FRASCO * 500 GRAMOS</t>
  </si>
  <si>
    <t xml:space="preserve">PIMIENTA BLANCA EN PEPA * 500 GRAMOS </t>
  </si>
  <si>
    <t>PIMIENTA CAYENA * 380 GRAMOS</t>
  </si>
  <si>
    <t>PIMIENTA MOLIDA * 500 GRAMOS</t>
  </si>
  <si>
    <t>PIMIENTA NEGRA EN PEPA * 500 GRAMOS</t>
  </si>
  <si>
    <t>PIMIENTA VERDE EN PEPA * 500 GRAMOS</t>
  </si>
  <si>
    <t>PIMIENTA DULCE EN PEPA * 500 GRAMOS</t>
  </si>
  <si>
    <t>POLVO PARA HORNEAR * 500 GRAMOS</t>
  </si>
  <si>
    <t>QUESO TOFU X500GR</t>
  </si>
  <si>
    <t>QUINUA X500 GRAMOS</t>
  </si>
  <si>
    <t>RAVIOLIS DE CARNE,POLLO,ESPINACA</t>
  </si>
  <si>
    <t>SAL MARINA X 900</t>
  </si>
  <si>
    <t xml:space="preserve">SAL YODADA X 1000 GR </t>
  </si>
  <si>
    <t xml:space="preserve">SALSA DE SOYA  FRASCO X 185 CC </t>
  </si>
  <si>
    <t>SALSA SOYA FRASCO X 1000 CC</t>
  </si>
  <si>
    <t xml:space="preserve">SALSA TOMATE  DOY PACK X 1 KILO                       </t>
  </si>
  <si>
    <t>SALSA TOMATE GALON X 4250 CC</t>
  </si>
  <si>
    <t>SEMILLA DE AMAPOLA * 500 GRAMOS</t>
  </si>
  <si>
    <t xml:space="preserve">TORTILLAS DE MAIZ PAQUETE X 25 UNID. </t>
  </si>
  <si>
    <t xml:space="preserve">TOSTADAS PAQUETE X 800 GRAMOS </t>
  </si>
  <si>
    <t>VINAGRE BALSAMICO FRASCO * 250 CC</t>
  </si>
  <si>
    <t>VINAGRE BLANCO FRASCO X 500 CC</t>
  </si>
  <si>
    <t>VINAGRE DE FRUTAS FRASCO X 500 CC</t>
  </si>
  <si>
    <t>VINAGRE VINO ROJO FRASCO X 500 CC</t>
  </si>
  <si>
    <t>BOLA DE PIERNA POSTA</t>
  </si>
  <si>
    <t>BRAZO DE CERDO EN POSTA</t>
  </si>
  <si>
    <t>CADERA DE RES EN POSTA</t>
  </si>
  <si>
    <t>CALLO</t>
  </si>
  <si>
    <t>CANAL DE CERDO</t>
  </si>
  <si>
    <t>CANAL DE CORDERO</t>
  </si>
  <si>
    <t>CANAL DE NOVILLO O RES</t>
  </si>
  <si>
    <t>CANAL DE TERNERA</t>
  </si>
  <si>
    <t>CARNE DE CERDO INDUSTRIAL</t>
  </si>
  <si>
    <t>CARNE DE CERDO MOLIDA MAGRA</t>
  </si>
  <si>
    <t>CARNE DE RES INDUSTRIAL</t>
  </si>
  <si>
    <t>CARNE MOLIDA DE RES/MAGRA</t>
  </si>
  <si>
    <t>CENTRO DE PIERNA</t>
  </si>
  <si>
    <t>CHATAS DE RES EN POSTA</t>
  </si>
  <si>
    <t>CHULETA DE CERDO</t>
  </si>
  <si>
    <t>COLA DE RES</t>
  </si>
  <si>
    <t>CORAZON DE RES</t>
  </si>
  <si>
    <t>COSTILLA DE CERDO ENTERA</t>
  </si>
  <si>
    <t>COSTILLA DE RES ENTERA</t>
  </si>
  <si>
    <t>ESPINAZO DE CERDO</t>
  </si>
  <si>
    <t>GRASA DORSAL DE CERDO O DESPALME</t>
  </si>
  <si>
    <t>HIGADO DE RES</t>
  </si>
  <si>
    <t>HUESO DE RES CARNUDO</t>
  </si>
  <si>
    <t>HUESO DE TERNERA</t>
  </si>
  <si>
    <t>LENGUA DE RES</t>
  </si>
  <si>
    <t>LOMO DE CERDO LIMPIO</t>
  </si>
  <si>
    <t>LOMO DE CERDO SIN LIMPIAR</t>
  </si>
  <si>
    <t>LOMO FINO DE RES LIMPIO</t>
  </si>
  <si>
    <t>LOMO FINO DE RES SIN LIMPIAR</t>
  </si>
  <si>
    <t>MUCHACHO DE RES ENTERO</t>
  </si>
  <si>
    <t>MURILLO</t>
  </si>
  <si>
    <t>NUEZ DE TERNERA</t>
  </si>
  <si>
    <t>PALETERO DE CERDO</t>
  </si>
  <si>
    <t>PATA DE RES</t>
  </si>
  <si>
    <t>PERNIL DE CERDO ENTERO</t>
  </si>
  <si>
    <t>PERNIL DE CORDERO</t>
  </si>
  <si>
    <t>PEZUÑA DE CERDO</t>
  </si>
  <si>
    <t>PIERNA DE RES POSTA</t>
  </si>
  <si>
    <t>PIERNA DE TERNERA</t>
  </si>
  <si>
    <t>PUNTA DE ANCA</t>
  </si>
  <si>
    <t>SOBREBARRIGA</t>
  </si>
  <si>
    <t>TOCINO</t>
  </si>
  <si>
    <t>TREN DE CORDERO</t>
  </si>
  <si>
    <t>TRIPA NATURAL</t>
  </si>
  <si>
    <t>PECHUGA DE PAVO</t>
  </si>
  <si>
    <t>ALMEJA EN CONCHA</t>
  </si>
  <si>
    <t>ALMEJA LIMPIA</t>
  </si>
  <si>
    <t>ANILLOS DE CALAMAR</t>
  </si>
  <si>
    <t>ARROZ PARA SUSHI</t>
  </si>
  <si>
    <t>ASAHI SUPER DRY</t>
  </si>
  <si>
    <t>ATUN LOMO DE ATUN CONGELADO</t>
  </si>
  <si>
    <t>AYUDA PARA PALITOS</t>
  </si>
  <si>
    <t>BAGRE ENTERO</t>
  </si>
  <si>
    <t>CALAMAR BLANCO POTA</t>
  </si>
  <si>
    <t>CALAMAR MORADO LOLIGO ENTERO</t>
  </si>
  <si>
    <t>CAMARON CRUDO IQF CASCARA</t>
  </si>
  <si>
    <t>CAMARON CRUDO P Y D 51/60</t>
  </si>
  <si>
    <t>CAMARON TITI PYD – PRECOCIDO</t>
  </si>
  <si>
    <t>CAPARAZON DE LANGOSTA</t>
  </si>
  <si>
    <t>CARACOL PALA</t>
  </si>
  <si>
    <t>CARACOL YEMA DE HUEVO CRUDO (COPEY)</t>
  </si>
  <si>
    <t>CARNE DE JAIBA</t>
  </si>
  <si>
    <t>CASCARA DE LANGOSTINO Y/O CAMARON</t>
  </si>
  <si>
    <t>CONGRIO EN FILETE</t>
  </si>
  <si>
    <t>CORVINA EN FILETE</t>
  </si>
  <si>
    <t>CORVINA ENTERA</t>
  </si>
  <si>
    <t>ESTERILLAS</t>
  </si>
  <si>
    <t>FILETE DE ATUN TUNA SUSHI</t>
  </si>
  <si>
    <t>FILETE DE BASSA</t>
  </si>
  <si>
    <t>GARI PINK</t>
  </si>
  <si>
    <t>HUESO DE PESCADO DE MAR</t>
  </si>
  <si>
    <t>LANGOSTA ENTERA CRUDA CONGELADA</t>
  </si>
  <si>
    <t>LANGOSTINO U 12 NACIONAL IQF</t>
  </si>
  <si>
    <t>LANGOSTINO U 15 NACIONAL IQF</t>
  </si>
  <si>
    <t>LENGUADO ENTERO</t>
  </si>
  <si>
    <t>MASAGO-HUEVOS DE PEZ</t>
  </si>
  <si>
    <t>MEJILLON NEGRO EN CONCHA</t>
  </si>
  <si>
    <t>MEJILLON VERDE MEDIA CONCHA</t>
  </si>
  <si>
    <t>MERLUZA EN FILETE</t>
  </si>
  <si>
    <t>MOJARRA ROJA</t>
  </si>
  <si>
    <t>MUELAS DE CANGREJO</t>
  </si>
  <si>
    <t>NORI SUSHI X 50 ECONOMICO</t>
  </si>
  <si>
    <t>PALILLOS CHINOS CON AYUDAS PARA ALIMENTOS</t>
  </si>
  <si>
    <t>PALMITO DE CANGREJO ECONOMICO</t>
  </si>
  <si>
    <t>PARGO ROJO EN FILETE NAL</t>
  </si>
  <si>
    <t>PARGO ROJO ENTERO* 300 GR</t>
  </si>
  <si>
    <t>PULPO IMPO DE 500 A 1000 GRS</t>
  </si>
  <si>
    <t>ROBALO FILETE NACIONAL</t>
  </si>
  <si>
    <t>ROBALO FRESCO ENTERO CONGELADO</t>
  </si>
  <si>
    <t>SAKE * 750 CC</t>
  </si>
  <si>
    <t>SALMON AHUMADO * 100 GR</t>
  </si>
  <si>
    <t>SALMON ENTERO</t>
  </si>
  <si>
    <t>SALMÓN FRESCO EN FILETE 3-4</t>
  </si>
  <si>
    <t>SCALLOPS 80/100</t>
  </si>
  <si>
    <t>SIERRA ENTERA</t>
  </si>
  <si>
    <t>TINTA DE CALAMAR PAQUETE X5 GRS</t>
  </si>
  <si>
    <t>TRUCHA ENTERA ARCO IRIS</t>
  </si>
  <si>
    <t>TRUCHA SALM DESHUESADA</t>
  </si>
  <si>
    <t>UNAGUI ANGUILA</t>
  </si>
  <si>
    <t>WASABI</t>
  </si>
  <si>
    <t>AREQUIPE GALÓN X 5000 GR</t>
  </si>
  <si>
    <t>CREMA DE LECHE X LITRO</t>
  </si>
  <si>
    <t>CREMA DE LECHE UTH X 200 C</t>
  </si>
  <si>
    <t>LECHE LIQUIDA ENTERA X LITRO</t>
  </si>
  <si>
    <t>LECHE LIQUIDA DESCREMADA X LITRO</t>
  </si>
  <si>
    <t>HELADO X10 LITRO</t>
  </si>
  <si>
    <t>MANTEQUILLA SIN SAL 500 GR</t>
  </si>
  <si>
    <t>MANTEQUILLA SIN SAL CAJA * 42 UNID X 10</t>
  </si>
  <si>
    <t>QUESO AZUL 500 GR</t>
  </si>
  <si>
    <t>QUESO BRIE CAJA x 135 GR</t>
  </si>
  <si>
    <t>QUESO CAMAMBERT CAJA x 120 GR</t>
  </si>
  <si>
    <t>QUESO CAMPESINO BLANCO X 500 GR</t>
  </si>
  <si>
    <t>QUESO CREMA X 380 GR</t>
  </si>
  <si>
    <t>QUESO DOBLE CREMA X 500 GR</t>
  </si>
  <si>
    <t>QUESO DOBLE CREMA X 250 GR</t>
  </si>
  <si>
    <t>QUESO ENMENTAL X 500 GR</t>
  </si>
  <si>
    <t>QUESO MOZARELLA TAJADO X 417GR</t>
  </si>
  <si>
    <t>QUESO PARMESANO RALLADO X 500 GR</t>
  </si>
  <si>
    <t>QUESO GRUYERE X 500 GR</t>
  </si>
  <si>
    <t>QUESO HOLANDES X 450 GR</t>
  </si>
  <si>
    <t>QUESO MANCHEGO X 1,7 kg GR</t>
  </si>
  <si>
    <t>QUESO MOZARELLA X 250 GR</t>
  </si>
  <si>
    <t>QUESO MOZARELLA X 500 GR</t>
  </si>
  <si>
    <t>QUESO PROVOLONE X 500 GR</t>
  </si>
  <si>
    <t>QUESO AMARILLO SEMIDURO X 500 GR</t>
  </si>
  <si>
    <t>QUESO TILSIT X 500 GR</t>
  </si>
  <si>
    <t>REQUESON X 500 GR</t>
  </si>
  <si>
    <t>YOGURTH *1000 GR</t>
  </si>
  <si>
    <t>YOGURTH *1750 GR</t>
  </si>
  <si>
    <t>YOGURTH  LIGHT*1000 GR</t>
  </si>
  <si>
    <t>ACELGA</t>
  </si>
  <si>
    <t>AGRAZ</t>
  </si>
  <si>
    <t>AGUACATE</t>
  </si>
  <si>
    <t>AHUYAMA CANDELARIA</t>
  </si>
  <si>
    <t>AHUYAMA</t>
  </si>
  <si>
    <t>AHUYAMA PEQUEÑA – ZAPAYO</t>
  </si>
  <si>
    <t>AJI MOLIDO</t>
  </si>
  <si>
    <t>AJI PANCA</t>
  </si>
  <si>
    <t>AJI DULCE</t>
  </si>
  <si>
    <t>AJI AMARILLO</t>
  </si>
  <si>
    <t>AJI MIRASOL SECO</t>
  </si>
  <si>
    <t>AJI NATURAL PEPA</t>
  </si>
  <si>
    <t>AJO (IMPORTADO)</t>
  </si>
  <si>
    <t>ALBAHACA</t>
  </si>
  <si>
    <t>ALCACHOFA</t>
  </si>
  <si>
    <t>ALFALFA</t>
  </si>
  <si>
    <t>ANIS ESTRELLADO</t>
  </si>
  <si>
    <t>AGUACATE HASS</t>
  </si>
  <si>
    <t>APIO</t>
  </si>
  <si>
    <t>ALBACON</t>
  </si>
  <si>
    <t>ARANDANOS</t>
  </si>
  <si>
    <t>ARAZA</t>
  </si>
  <si>
    <t>ARRACACHA</t>
  </si>
  <si>
    <t>ARVEJA VERDE DESGRANADA</t>
  </si>
  <si>
    <t>ARVEJA VERDE SIN DESGRANAR</t>
  </si>
  <si>
    <t>BANANO BOCADILLO</t>
  </si>
  <si>
    <t>BANANO CRIOLLO</t>
  </si>
  <si>
    <t>BERENJENA</t>
  </si>
  <si>
    <t>BERROS</t>
  </si>
  <si>
    <t>BREVA NATURAL</t>
  </si>
  <si>
    <t>BROCOLI</t>
  </si>
  <si>
    <t>BOROJO</t>
  </si>
  <si>
    <t>CAÑA DE AZUCAR</t>
  </si>
  <si>
    <t>CALABACIN</t>
  </si>
  <si>
    <t>CALABAZA</t>
  </si>
  <si>
    <t>CARAMBOLO</t>
  </si>
  <si>
    <t>CEBOLLA CABEZONA BLANCA</t>
  </si>
  <si>
    <t>CEBOLLA CABEZONA ROJA</t>
  </si>
  <si>
    <t>CEBOLLA LARGA</t>
  </si>
  <si>
    <t>CEBOLLA OCAÑERA</t>
  </si>
  <si>
    <t>CEBOLLIN</t>
  </si>
  <si>
    <t>CEBOLLLA PUERRO</t>
  </si>
  <si>
    <t>CHAMPIÑON POTOBELLO</t>
  </si>
  <si>
    <t>CHAMPIÑON ESTÁNDAR</t>
  </si>
  <si>
    <t>CHONTADURO</t>
  </si>
  <si>
    <t>CHUGUAS</t>
  </si>
  <si>
    <t>CILANTRO</t>
  </si>
  <si>
    <t>CILANTRO CIMARRON</t>
  </si>
  <si>
    <t>CIRUELA IMPORTADA</t>
  </si>
  <si>
    <t>CIRUELA</t>
  </si>
  <si>
    <t>COCO NATURAL</t>
  </si>
  <si>
    <t>COLIFROL</t>
  </si>
  <si>
    <t>Cuajada</t>
  </si>
  <si>
    <t>CUBIOS</t>
  </si>
  <si>
    <t>CURUBA</t>
  </si>
  <si>
    <t>DURAZNO NACIONAL</t>
  </si>
  <si>
    <t>ENELDO</t>
  </si>
  <si>
    <t>ESPARRAGOS NATURALES</t>
  </si>
  <si>
    <t>ESPINACA</t>
  </si>
  <si>
    <t>ESTRAGON FRESCO</t>
  </si>
  <si>
    <t>FEIJOA</t>
  </si>
  <si>
    <t>FRESA</t>
  </si>
  <si>
    <t>FRIJOL VERDE</t>
  </si>
  <si>
    <t>FRIJOL VERDE EN VAINA</t>
  </si>
  <si>
    <t>GUATILA</t>
  </si>
  <si>
    <t>GULUPA</t>
  </si>
  <si>
    <t>GRANADILLA</t>
  </si>
  <si>
    <t>GUANABANA</t>
  </si>
  <si>
    <t>GUASCAS</t>
  </si>
  <si>
    <t>GUAYABA COMUN</t>
  </si>
  <si>
    <t>GUAYABA PERA</t>
  </si>
  <si>
    <t>GUISANTES</t>
  </si>
  <si>
    <t>HABA VERDE</t>
  </si>
  <si>
    <t>HABICHUELA</t>
  </si>
  <si>
    <t>HOJAS DE BIJAO</t>
  </si>
  <si>
    <t>HOJAS DE PLATANO</t>
  </si>
  <si>
    <t>HIBIAS</t>
  </si>
  <si>
    <t>HIERBABUENA</t>
  </si>
  <si>
    <t>HINOJO</t>
  </si>
  <si>
    <t>JENGIBRE FRESCO</t>
  </si>
  <si>
    <t>KIWI</t>
  </si>
  <si>
    <t>LAUREL FRESCO</t>
  </si>
  <si>
    <t>LECHUGA BATAVIA</t>
  </si>
  <si>
    <t>LECHUGA CRESPA MORADA</t>
  </si>
  <si>
    <t>LECHUGA CRESPA VERDE</t>
  </si>
  <si>
    <t>LECHUGA ROMANA</t>
  </si>
  <si>
    <t>LECHUGA RUGULA</t>
  </si>
  <si>
    <t>LECHUGAS ESCAROLA</t>
  </si>
  <si>
    <t>LIMON TAHITI</t>
  </si>
  <si>
    <t>LIMONARIA</t>
  </si>
  <si>
    <t>LULO</t>
  </si>
  <si>
    <t>MAIZ PETO</t>
  </si>
  <si>
    <t>MANDARINA ARRAYANA</t>
  </si>
  <si>
    <t>MANGO MANZANA</t>
  </si>
  <si>
    <t>MANGO AZUCAR</t>
  </si>
  <si>
    <t>MANGO TOMMY</t>
  </si>
  <si>
    <t>MANZANA ROJA</t>
  </si>
  <si>
    <t>MANZANA VERDE</t>
  </si>
  <si>
    <t>MANZANILLA</t>
  </si>
  <si>
    <t>MARACUYA</t>
  </si>
  <si>
    <t>MAZORCA TIERNA</t>
  </si>
  <si>
    <t>MAZORCA TIERNA DESGRANADA</t>
  </si>
  <si>
    <t>MEJORANA</t>
  </si>
  <si>
    <t>MELOCOTON</t>
  </si>
  <si>
    <t>MELON CATALOUP</t>
  </si>
  <si>
    <t>MENTA</t>
  </si>
  <si>
    <t>MORA CASTILLA</t>
  </si>
  <si>
    <t>MUTE</t>
  </si>
  <si>
    <t>NARANJA POMELO</t>
  </si>
  <si>
    <t>NARANJA AGRIA</t>
  </si>
  <si>
    <t>NARANJA TANGELO</t>
  </si>
  <si>
    <t>NARANJA VALENCIA</t>
  </si>
  <si>
    <t>Ñame</t>
  </si>
  <si>
    <t>OREGANO</t>
  </si>
  <si>
    <t>PAPA CRIOLLA</t>
  </si>
  <si>
    <t>PAPA PASTUSA CERO</t>
  </si>
  <si>
    <t>PAPA SABANERA RICHIE</t>
  </si>
  <si>
    <t>PAPA R – 12</t>
  </si>
  <si>
    <t>PAPA SABANERA PRIMERA</t>
  </si>
  <si>
    <t>PAPAYA HAWAIANA</t>
  </si>
  <si>
    <t>PAPAYA MELONA</t>
  </si>
  <si>
    <t>PAPAYUELA</t>
  </si>
  <si>
    <t>PATILLA O SANDIA</t>
  </si>
  <si>
    <t>PATILLA BABY</t>
  </si>
  <si>
    <t>PEPINO COHOMBRO</t>
  </si>
  <si>
    <t>PEPINO EUROPEO</t>
  </si>
  <si>
    <t>PEPINO GUISO</t>
  </si>
  <si>
    <t>PERA IMPORTADA</t>
  </si>
  <si>
    <t>PERA NACIONAL</t>
  </si>
  <si>
    <t>PEREJIL CRESPO</t>
  </si>
  <si>
    <t>PEREJIL LISO</t>
  </si>
  <si>
    <t>PIANGUA</t>
  </si>
  <si>
    <t>PIMENTON AMARILLO</t>
  </si>
  <si>
    <t>PIMENTON ROJO</t>
  </si>
  <si>
    <t>PIMENTON VERDE</t>
  </si>
  <si>
    <t>PIÑA PEROLERA</t>
  </si>
  <si>
    <t>PIÑA GOLDEN</t>
  </si>
  <si>
    <t>PLATANO COLICERO</t>
  </si>
  <si>
    <t>PLATANO HARTON MADURO</t>
  </si>
  <si>
    <t>PLATANO HARTON VERDE</t>
  </si>
  <si>
    <t>POLEO</t>
  </si>
  <si>
    <t>POMARROSA</t>
  </si>
  <si>
    <t>QUESO COSTEÑO</t>
  </si>
  <si>
    <t>RABANO BLANCO</t>
  </si>
  <si>
    <t>RABANO ROJO</t>
  </si>
  <si>
    <t>RAICES CHINAS</t>
  </si>
  <si>
    <t>REMOLACHA</t>
  </si>
  <si>
    <t>REPOLLO BLANCO</t>
  </si>
  <si>
    <t>REPOLLO MORADO</t>
  </si>
  <si>
    <t>SAVILA</t>
  </si>
  <si>
    <t>ROMERO</t>
  </si>
  <si>
    <t>TAMARINDO EN PULPA</t>
  </si>
  <si>
    <t>TALLOS VEGETALES</t>
  </si>
  <si>
    <t>TOMATE CHERRY</t>
  </si>
  <si>
    <t>TOMATE CHONTO</t>
  </si>
  <si>
    <t>TOMATE DE ARBOL COMUN</t>
  </si>
  <si>
    <t>TOMATE LARGA VIDA</t>
  </si>
  <si>
    <t>TOMATE MILANO</t>
  </si>
  <si>
    <t>TOMILLO</t>
  </si>
  <si>
    <t>TORONJIL</t>
  </si>
  <si>
    <t>UCHUVA</t>
  </si>
  <si>
    <t>UVA ISABELINA</t>
  </si>
  <si>
    <t>UVA NEGRA</t>
  </si>
  <si>
    <t>UVA ROJA</t>
  </si>
  <si>
    <t>UVA VERDE</t>
  </si>
  <si>
    <t>YUCA</t>
  </si>
  <si>
    <t>ZANAHORIA</t>
  </si>
  <si>
    <t>ZANAHORIA BABY</t>
  </si>
  <si>
    <t>ZUKINI AMARILLO</t>
  </si>
  <si>
    <t>ZUKINI VERDE</t>
  </si>
  <si>
    <t>FRAMBUESA</t>
  </si>
  <si>
    <t>HUEVOS DOBLE AA ROJO</t>
  </si>
  <si>
    <t>HUEVOS CODORNIZ * 32 UND</t>
  </si>
  <si>
    <t>CHORIZO ANTIOQUEÑO  * 500 GR</t>
  </si>
  <si>
    <t>CHORIZO COCTELPQTE * 300 GR</t>
  </si>
  <si>
    <t>HAMBURGUESA CAJA * 2 KG</t>
  </si>
  <si>
    <t>JAMON DE CERDO PQTE * 400 GR</t>
  </si>
  <si>
    <t>JAMOM DE PAVO PQTE X 225 GR</t>
  </si>
  <si>
    <t>JAMON DE POLLO PAQ * 250 GR</t>
  </si>
  <si>
    <t>JAMON AHUMADO Paq * 1500 GR</t>
  </si>
  <si>
    <t>JAMÓN AHUMADO Paq x 450 GR</t>
  </si>
  <si>
    <t>LONGANIZA</t>
  </si>
  <si>
    <t>MEDALLONES LOMO PQTE X 400 GR</t>
  </si>
  <si>
    <t>MORCILLA</t>
  </si>
  <si>
    <t>MORTADELA</t>
  </si>
  <si>
    <t>SALCHICHA PAQ * 611 GR</t>
  </si>
  <si>
    <t xml:space="preserve">SALCHICHA AMERICANA x 15 unidades </t>
  </si>
  <si>
    <t>SALCHICHA RANCHERA *500 GR</t>
  </si>
  <si>
    <t>SALCHICHON CERVECERO</t>
  </si>
  <si>
    <t>TOCINETA AHUMADA * 500 GR</t>
  </si>
  <si>
    <t>TOCINETA INSTITUCIONAL X 2,5 KILO</t>
  </si>
  <si>
    <t>TOCINETA INSTITUCIONAL * 1KG</t>
  </si>
  <si>
    <t>CHORIZO ESPAÑOL * 100 GR</t>
  </si>
  <si>
    <t xml:space="preserve">JAMON SERRANO *100 GRS </t>
  </si>
  <si>
    <t>CHORIZO SALAMI X 100 GRS</t>
  </si>
  <si>
    <t>SALAMI X 100 GRS</t>
  </si>
  <si>
    <t>SERVILLETAS</t>
  </si>
  <si>
    <t>PALILLOS 7 CMS</t>
  </si>
  <si>
    <t>PALOS PINCHO 25 CMS</t>
  </si>
  <si>
    <t xml:space="preserve">PALILLO EXTRALARGO TIPO COCTEL </t>
  </si>
  <si>
    <t>PAPEL VINIPEL</t>
  </si>
  <si>
    <t>PAPEL ALUMINIO</t>
  </si>
  <si>
    <t>BOLSA TRANSPARENTE 70 X 94  CALIBRE 3.5</t>
  </si>
  <si>
    <t>BOLSA TRANSPARENTE 14 X 20  CALIBRE 3.5</t>
  </si>
  <si>
    <t>BOLSA TRANSPARENTE 50 X 70 CALIBRE 3.5</t>
  </si>
  <si>
    <t>BOLSA TRANSPARENTE 70 X 90 CALIBRE 2</t>
  </si>
  <si>
    <t>BOLSA TRANSPARENTE - SELLO HERMETICO CALIBRE 3.5</t>
  </si>
  <si>
    <t>BOLSA DE VACIO 14 X 18 CM CALIBRE 3.5</t>
  </si>
  <si>
    <t>BOLSA DE VACIO 32 X 42 CM APROX</t>
  </si>
  <si>
    <t>CAPACILLO P/ANTIGRASA BROWN 1 -   15 mm Prof. X 38 mm parte sup x 28 mm diam parte inf</t>
  </si>
  <si>
    <t>CAPACILLO P/ANTIGRASA BROWN 4  - 33 mm Prof. X 50 mm parte sup x 43 mm diam parte inf</t>
  </si>
  <si>
    <t>CAPACILLO P/ANTIGRASA BROWN 6 -  38 mm Prof. X 70 mm parte sup x 45 mm diam parte inf</t>
  </si>
  <si>
    <t>CAPACILLO P/ANTIGRASA BROWN 2A</t>
  </si>
  <si>
    <t>CAPACILLO P/CORRIENTE BLANCO 6 -  38 mm Prof. X 70 mm parte sup x 45 mm diam parte inf</t>
  </si>
  <si>
    <t>BALDES PLASTICOS 10 LTS</t>
  </si>
  <si>
    <t>BAYETILLA BLANCA</t>
  </si>
  <si>
    <t>BAYETILLA ROJA</t>
  </si>
  <si>
    <t>BLANQUEADOR - DECOL - HIPOCLORITO</t>
  </si>
  <si>
    <t>BOLSA MEDIANA COLOR AMARILLA  40 X 60 CC Calibre 2</t>
  </si>
  <si>
    <t>BOLSA MEDIANA COLOR AZUL 40 X 60 CC Calibre 2</t>
  </si>
  <si>
    <t>BOLSA MEDIANA COLOR BLANCO 40 X 60 CC Calibre 2</t>
  </si>
  <si>
    <t>BOLSA MEDIANA COLOR GRIS 60 X 60 CC Calibre 2</t>
  </si>
  <si>
    <t>BOLSA MEDIANA COLOR VERDE 40 X 60 CC Calibre 2</t>
  </si>
  <si>
    <t>BOLSAS GIGANTES AMARILLAS   PARA  SHUT 90 X 150 CC Calibre 2</t>
  </si>
  <si>
    <t>BOLSAS GIGANTES AZULES   PARA  SHUT 90 X 150 CC Calibre 2</t>
  </si>
  <si>
    <t>BOLSAS GIGANTES GRISES   PARA  SHUT 90 X 150 CC Calibre 2</t>
  </si>
  <si>
    <t>BOLSAS GIGANTES VERDES   PARA  SHUT 90 X 150 CC Calibre 2</t>
  </si>
  <si>
    <t>BOLSAS GRANDES  VERDES PARA  CENTRO 76 X 106 CC Calibre 2</t>
  </si>
  <si>
    <t>BOLSAS GRANDES AMARILLAS  PARA  CENTRO 76 X 106 CC Calibre 2</t>
  </si>
  <si>
    <t>BOLSAS GRANDES AZULES   PARA  CENTRO 76 X 106 Calibre 2</t>
  </si>
  <si>
    <t>BOLSAS GRANDES GRISES   PARA  CENTRO 76 X 106 CC Calibre 2</t>
  </si>
  <si>
    <t>DESENGRASANTE</t>
  </si>
  <si>
    <t>ESCOBA CERDA DURA CON SOPORTE METALICO</t>
  </si>
  <si>
    <t>ESCOBA CERDA SUAVE CON SOPORTE METALICO</t>
  </si>
  <si>
    <t>GUANTES DE CAUCHO AMARILLO TALLA 8 1/2</t>
  </si>
  <si>
    <t>JABON DESINFECTANTE SIN OLOR</t>
  </si>
  <si>
    <t>JABON EN POLVO</t>
  </si>
  <si>
    <t>JABON LAVALOZA</t>
  </si>
  <si>
    <t>JABON LIQUIDO  PARA  MANOS</t>
  </si>
  <si>
    <t>LIMPIA  VIDRIOS LIQUIDO</t>
  </si>
  <si>
    <t>LIMPIADOR LIQUIDO MULTIUSOS  SIN AROMA</t>
  </si>
  <si>
    <t>LIMPION DE TOALLA 70 X 40</t>
  </si>
  <si>
    <t>MECHA DE TRAPERO ESTADAR</t>
  </si>
  <si>
    <t>MECHA MOPA PARA PISO 80 X 14 CMS</t>
  </si>
  <si>
    <t>MANGO PARA TRAPERO METALICO ESTADAR</t>
  </si>
  <si>
    <t>PAÑOS ABSORVENTE</t>
  </si>
  <si>
    <t>PAPEL HIGIENICO EN CUADROS BLANCO DOBLE HOJA DOSIFICADO</t>
  </si>
  <si>
    <t>ESPONJILLA PARA LAVAR DOBLE</t>
  </si>
  <si>
    <t>ESPONJILLA PARA LAVAR SENCILLA</t>
  </si>
  <si>
    <t>VASO 4 ONZAS DE CARTON BIODEGRADABLE</t>
  </si>
  <si>
    <t>JABON EN BARRA AZUL</t>
  </si>
  <si>
    <t>LIMPIA VIDRIO 25 CM</t>
  </si>
  <si>
    <t>LIMPIA VIDRIO 50 CM</t>
  </si>
  <si>
    <t>ALCOHOL INDUSTRIAL</t>
  </si>
  <si>
    <t>TOALLAS DE COCINA</t>
  </si>
  <si>
    <t>TOALLAS DE PAPEL PARA MANOS BLANCO</t>
  </si>
  <si>
    <t>DETERGENTE ALCALINO PARA ELIMINAR LOS RESIDUOS DE SUCIEDADES ORGANICAS QUEMADAS E INCRUSTADAS DERIVADAS DE GRASAS,HUMOS Y CARBON EN HORNOS DE COCIMIENTO,AHUMADORES,ROSTICEROS,PARRILLAS,ESTUFAS Y CHAROLAS DE HORNEADO O AHUMADO.</t>
  </si>
  <si>
    <t>DESENGRASANTE AUTO ESPUMANTE ALCALINO CLORADO BIODEGRADABLE PARA LIMPIEZA DE GRASA PESADA.</t>
  </si>
  <si>
    <t>DESINFECTANTE Y SANITIZANTE PARA USO EN SUPERFICIES DE CONTACTO DIRECTO CON EL ALIMENTO.</t>
  </si>
  <si>
    <t>SANITIZANTE A BASE DE HIPOCLORITO DE SODIO ESTABILIZADO AL 10% PARA DESINFECCION DE EQUIPOS Y SUPERFICIES.</t>
  </si>
  <si>
    <t xml:space="preserve">50112010
</t>
  </si>
  <si>
    <t>PECHUGA SIN COSTILLAR EN BANDEJA X DOS UNIDADES</t>
  </si>
  <si>
    <t>POLLO ENTERO SIN VICERAS</t>
  </si>
  <si>
    <t>FILETE DE PECHUGA SIN HUESO</t>
  </si>
  <si>
    <t>PIERNA PERNIL SIN RABADILLA</t>
  </si>
  <si>
    <t>HUESOS DE POLLO CONGELADO</t>
  </si>
  <si>
    <t>BOMBONES ALAS</t>
  </si>
  <si>
    <t>ALAS DE POLLO</t>
  </si>
  <si>
    <t>HIGADO DE POLLO</t>
  </si>
  <si>
    <t>COLOMBINA DE POLLO (MUSLO)</t>
  </si>
  <si>
    <t xml:space="preserve">CONTRATAR LA PRESTACIÓN DE SERVICIOS DE AREA PROTEGIDA (EMERGENCIAS, URGENCIAS Y TRASLADOS), PARA EL CENTRO Y COMPLEJO PALOQUEMAO </t>
  </si>
  <si>
    <t>Contratacion mínima Cuantía</t>
  </si>
  <si>
    <t>Flor Angela Bastidas Diaz</t>
  </si>
  <si>
    <t>SUMINISTRO DE ARREGLOS FLORALES PARA EL HOTEL ESCUELA</t>
  </si>
  <si>
    <t>Fernando Arguello Herrera</t>
  </si>
  <si>
    <t xml:space="preserve">Envases por 250 cc en vidrio con Tapa 38 mm metálica dorada o blanca. Para néctar.
</t>
  </si>
  <si>
    <t>10 dias</t>
  </si>
  <si>
    <t>Wolfang Alberto Latorre Martínez</t>
  </si>
  <si>
    <t>Envases por 250 cc cuadrado en vidrio con Tapa 38 mm metálica dorada o blanca. Para salsas.</t>
  </si>
  <si>
    <t>Envases  por 125 o130 cc en vidrio Tapa metálica dorada o blanca. Para compota.</t>
  </si>
  <si>
    <t>Envases de vidrio por 500 cc cuadrado con Tapa metálica 63 mm dorada o blanca. Para mermeladas, fruta en almíbar y encurtidos.</t>
  </si>
  <si>
    <t>SUMINISTRO DE COMBUSTIBLE MEDIANTE VALERAS PARA LOS VEHICULOS DEL CENTRO NACIONAL DE HOTELERIA, TURISMO Y ALIMENTOS</t>
  </si>
  <si>
    <t xml:space="preserve">CONTRATAR LA PRESTACIÓN DEL SERVICIO DE TELEVISIÓN POR CABLE PARA LOS AMBIENTES DE APRENDIZAJE DEL CENTRO NACIONAL DE HOTELERÍA, TURISMO Y ALIMENTOS </t>
  </si>
  <si>
    <t>Set Bristot Cristal. Servilleta, Tenedor y Cuchillo. Fabricados en Poliestireno , 100% higienicos y resistentes, aptos para el contacto con alimentos con tectura compacta para evitar filtraciones y acumulacion de bacterias.</t>
  </si>
  <si>
    <t>Cuchara Dulcera Bristot Series Cristal. Fabricados en Poliestireno , 100% higienicos y resistentes, aptos para el contacto con alimentos con tectura compacta para evitar filtraciones y acumulacion de bacterias.</t>
  </si>
  <si>
    <t>Cuchara Sopera Bristot Series Cristal. Fabricados en Poliestireno , 100% higienicos y resistentes, aptos para el contacto con alimentos con tectura compacta para evitar filtraciones y acumulacion de bacterias.</t>
  </si>
  <si>
    <t>Cuchara 11 cm Series Cristal. Fabricados en Poliestireno , 100% higienicos y resistentes, aptos para el contacto con alimentos con tectura compacta para evitar filtraciones y acumulacion de bacterias.</t>
  </si>
  <si>
    <t>Copa veneciana 5 onz Negra con tapa. Fabricadas en Poliestireno, 100% higiénicos y resistentes, aptos para el contacto con alimentos. Con textura compacta que evite filtraciones y acumulación de bacterias.</t>
  </si>
  <si>
    <t>Copa veneciana 8 onz Negra con tapa. Fabricadas en Poliestireno, 100% higiénicos y resistentes, aptos para el contacto con alimentos. Con textura compacta que evite filtraciones y acumulación de bacterias.</t>
  </si>
  <si>
    <t>Copa veneciana 12 onz Negra 4con tapa. Fabricadas en Poliestireno, 100% higiénicos y resistentes, aptos para el contacto con alimentos. Con textura compacta que evite filtraciones y acumulación de bacterias.</t>
  </si>
  <si>
    <t>Vaso murano 7 onz Cristal. Fabricadas en Poliestireno, 100% higiénicos y resistentes, aptos para el contacto con alimentos. Con textura compacta que evite filtraciones y acumulación de bacterias.</t>
  </si>
  <si>
    <t>Vaso murano 9 onz Cristal. Fabricadas en Poliestireno, 100% higiénicos y resistentes, aptos para el contacto con alimentos. Con textura compacta que evite filtraciones y acumulación de bacterias.</t>
  </si>
  <si>
    <t>Base circular espumada blanca de 11 cm. Fabricado en poliestireno espumado. 100% higiénicos y resistentes, aptos para el contacto con alimentos. Con textura compacta que evite filtraciones y acumulación de bacterias.</t>
  </si>
  <si>
    <t>Base circular espumada blanca de 24.5 cm. Fabricado en poliestireno espumado. 100% higiénicos y resistentes, aptos para el contacto con alimentos. Con textura compacta que evite filtraciones y acumulación de bacterias.</t>
  </si>
  <si>
    <t>Base circular espumada blanca de 36 cm. Fabricado en poliestireno espumado. 100% higiénicos y resistentes, aptos para el contacto con alimentos. Con textura compacta que evite filtraciones y acumulación de bacterias.</t>
  </si>
  <si>
    <t>Base circular espumada blanca (para uso Domo) de 24.8 cm. Fabricado en poliestireno espumado. 100% higiénicos y resistentes, aptos para el contacto con alimentos. Con textura compacta que evite filtraciones y acumulación de bacterias.</t>
  </si>
  <si>
    <t>Base circular espumada blanca (para uso Domo) de 32.8 cm. Fabricado en poliestireno espumado. 100% higiénicos y resistentes, aptos para el contacto con alimentos. Con textura compacta que evite filtraciones y acumulación de bacterias.</t>
  </si>
  <si>
    <t>Base circular 25.5 cm Domo Negra de 12 cm de altura. Fabricados el Domo en Polietileno Tereftalato y base negra en Poliestireno de alto impacto. 100% higiénicos y resistentes, aptos para el contacto con alimentos. Con textura compacta que evite filtraciones y acumulación de bacterias.</t>
  </si>
  <si>
    <t>Base circular 33 cm Domo Negra de 12 cm de altura. Fabricados el Domo en Polietileno Tereftalato y base negra en Poliestireno de alto impacto. 100% higiénicos y resistentes, aptos para el contacto con alimentos. Con textura compacta que evite filtraciones y acumulación de bacterias.</t>
  </si>
  <si>
    <t>Base circular 25.5 cm Domo Negra de 6 cm de altura. Fabricados el Domo en Polietileno Tereftalato y base negra en Poliestireno de alto impacto. 100% higiénicos y resistentes, aptos para el contacto con alimentos. Con textura compacta que evite filtraciones y acumulación de bacterias.</t>
  </si>
  <si>
    <t>Copa Soufle de 3 onz Negra. Fabricadas en Poliestireno de alto impacto. 100% higiénicos y resistentes, aptos para el contacto con alimentos. Con textura compacta que evite filtraciones y acumulación de bacterias.</t>
  </si>
  <si>
    <t>Copa Soufle de 4 onz Negra. Fabricadas en Poliestireno de alto impacto. 100% higiénicos y resistentes, aptos para el contacto con alimentos. Con textura compacta que evite filtraciones y acumulación de bacterias.</t>
  </si>
  <si>
    <t>Tapa copa soufle Cristal para 3 onz y 4 onz. Fabricadas en Poliestireno de alto impacto. 100% higiénicos y resistentes, aptos para el contacto con alimentos. Con textura compacta que evite filtraciones y acumulación de bacterias.</t>
  </si>
  <si>
    <t xml:space="preserve">Papel vinipel para alimentos de 380mm * 1500 mtrs. </t>
  </si>
  <si>
    <t>Papel Aluminio para alimentos de 12" * 1.000 Ft</t>
  </si>
  <si>
    <t>Contenedor espumado con tapa de 16 onz. Fabricado en poliestireno espumado. 100% higiénicos y resistentes, aptos para el contacto con alimentos. Con textura compacta que evite filtraciones y acumulación de bacterias.</t>
  </si>
  <si>
    <t>Contenedor espumado con tapa de 24 onz. Fabricado en poliestireno espumado. 100% higiénicos y resistentes, aptos para el contacto con alimentos. Con textura compacta que evite filtraciones y acumulación de bacterias.</t>
  </si>
  <si>
    <t>Vaso 8 Oz Espumados con tapa plástica. Fabricado en poliestireno espumado. 100% higiénicos y resistentes, aptos para el contacto con alimentos. Con textura compacta que evite filtraciones y acumulación de bacterias.</t>
  </si>
  <si>
    <t xml:space="preserve">Vaso 3.5Oz Toscano Opal </t>
  </si>
  <si>
    <t xml:space="preserve">Vaso 7Oz </t>
  </si>
  <si>
    <t>VINO TINTO SECO (uso económico-cocina)</t>
  </si>
  <si>
    <t>VINO BLANCO SECO  ( uso económico- cocina)</t>
  </si>
  <si>
    <t xml:space="preserve">VINO SAUVIGNON  </t>
  </si>
  <si>
    <t xml:space="preserve">VINO TINTO JOVEN CHILENO </t>
  </si>
  <si>
    <t>VINO ESPUMOSO ORIGEN CHILENO X 750 CC</t>
  </si>
  <si>
    <t xml:space="preserve">VINO MALBEC </t>
  </si>
  <si>
    <t xml:space="preserve">VINO BONARDA </t>
  </si>
  <si>
    <t xml:space="preserve">VINO TORRONTES </t>
  </si>
  <si>
    <t xml:space="preserve">VINO MERLOT </t>
  </si>
  <si>
    <t>ZINFALNDEL WHITE</t>
  </si>
  <si>
    <t xml:space="preserve">ZINFALNDEL </t>
  </si>
  <si>
    <t>VINO BORGONA BLANCO X750CC</t>
  </si>
  <si>
    <t xml:space="preserve">VINO BORGONA TINTO </t>
  </si>
  <si>
    <t>VINO CABERNET- EVENTOS</t>
  </si>
  <si>
    <t>VINO SAUVIGÑON - EVENTOS</t>
  </si>
  <si>
    <t>VINO TANAT X 750 CM3</t>
  </si>
  <si>
    <t xml:space="preserve">VINO DE ORIGEN ITALIANO CLASSICO BLANCO </t>
  </si>
  <si>
    <t xml:space="preserve">VINO TEMPRANILLO </t>
  </si>
  <si>
    <t xml:space="preserve">VINO ROSE </t>
  </si>
  <si>
    <t xml:space="preserve">ROSE ZINFANDEL </t>
  </si>
  <si>
    <t xml:space="preserve">VERMOUTH ROSSO </t>
  </si>
  <si>
    <t xml:space="preserve">VINO CAVA GAMA MEDIA </t>
  </si>
  <si>
    <t xml:space="preserve">VINO GARNACHA TINTO </t>
  </si>
  <si>
    <t>VINO  ALBARIÑO</t>
  </si>
  <si>
    <t>CHAMPAÑA GAMA ALTA</t>
  </si>
  <si>
    <t xml:space="preserve">VINO ORIGEN ESPAÑOL JEREZ </t>
  </si>
  <si>
    <t xml:space="preserve">VINO ORIGEN ESPAÑOL JEREZ CREAM </t>
  </si>
  <si>
    <t>VINO DE ORIGEN PORTUGUES</t>
  </si>
  <si>
    <t xml:space="preserve">GINEBRA  IMPORTADA </t>
  </si>
  <si>
    <t xml:space="preserve">RON BLANCO IMPORTADO  </t>
  </si>
  <si>
    <t>APERITIVO ORIGEN ITALIA</t>
  </si>
  <si>
    <t xml:space="preserve">RON ORIGEN CUBANO BLANCO </t>
  </si>
  <si>
    <t>VODKA IMPORTADO GAMA ALTA</t>
  </si>
  <si>
    <t>WHISKY ..(ESCOSES) 8 AÑOS SELLO ROJO</t>
  </si>
  <si>
    <t>WHISKY IRLANDES</t>
  </si>
  <si>
    <t>WHISKY AMERICANO</t>
  </si>
  <si>
    <t xml:space="preserve">APERITIVO TRIPLE SEC    </t>
  </si>
  <si>
    <t>VODKA IMPORTADO CITRON</t>
  </si>
  <si>
    <t xml:space="preserve">COGNAC </t>
  </si>
  <si>
    <t>VINO LATE HARVEST RESERVA</t>
  </si>
  <si>
    <t xml:space="preserve">CACHAZA        </t>
  </si>
  <si>
    <t>VINO ORIGEN GALEANO</t>
  </si>
  <si>
    <t xml:space="preserve">TEQUILA BLANCO            </t>
  </si>
  <si>
    <t xml:space="preserve">CREMA  DE CASSIS                           </t>
  </si>
  <si>
    <t xml:space="preserve">CREMA DE CACAO               </t>
  </si>
  <si>
    <t xml:space="preserve">CREMA DE WHISKI DE ORIGEN IRLANDES </t>
  </si>
  <si>
    <t xml:space="preserve">APERITIVO A BASE DE VINO </t>
  </si>
  <si>
    <t>LICOR DE WHISKY Y MIEL</t>
  </si>
  <si>
    <t>LICOR DE ORIGEN FRANCES A BASE DE HIERBAS</t>
  </si>
  <si>
    <t>LICOR DE NARANJA Y COGÑAC</t>
  </si>
  <si>
    <t>LICOR TIPO AGUARDIENTE DE ORIGEN FRANCES</t>
  </si>
  <si>
    <t>KIRSCH</t>
  </si>
  <si>
    <t>BRANDY IMPORTADO</t>
  </si>
  <si>
    <t>LICOR DE FRAMBUESA</t>
  </si>
  <si>
    <t>LICOR DE MORA</t>
  </si>
  <si>
    <t>LICOR DE CEREZA</t>
  </si>
  <si>
    <t xml:space="preserve">CREMA DE MENTA </t>
  </si>
  <si>
    <t>VINO DE ORIGEN FRANCES PICOLO</t>
  </si>
  <si>
    <t>CERVEZA NACIONAL PREMIUM POR 330 CC</t>
  </si>
  <si>
    <t>CERVEZA IMPORTADA 355 CC</t>
  </si>
  <si>
    <t>MANTENIMIENTO PREVENTIVO Y CORRECTIVO DE LAS CALDERAS DEL CENTRO Y LA SUBSEDE ALAMOS</t>
  </si>
  <si>
    <t>William Castro</t>
  </si>
  <si>
    <t>Contratar el mantenimiento y lavado de las cortinas y tapetes para el Centro Nacional de Hotelería Turismo y Alimentos.</t>
  </si>
  <si>
    <t>Minima cuantia</t>
  </si>
  <si>
    <t>FERNANDO ARGUELLO Y NUBIA GARCIA</t>
  </si>
  <si>
    <t>Contratar el servicio de lavado, secado, desmanchado y planchado de prendas de las habitaciones y usuarios que se hospedan en el Hotel Escuela y la mantelería para eventos del  Centro Nacional de Hotelería, Turismo y Alimentos.</t>
  </si>
  <si>
    <t xml:space="preserve">Contratar el servicio de un Estudio Isocinetico de evaluación de emisiones para las tres (3) calderas del Centro Nacional de Hoteleria, Turismo y Alimentos.  </t>
  </si>
  <si>
    <t>CLAUDIO FONSECA</t>
  </si>
  <si>
    <t xml:space="preserve">mantenimiento y lavado del Pozo Eyector de aguas lluvias </t>
  </si>
  <si>
    <t>WILIAM CASTRO</t>
  </si>
  <si>
    <t>limpieza  de las trampas de grasas</t>
  </si>
  <si>
    <t xml:space="preserve">mantenimiento de motobombas de Agua Potable </t>
  </si>
  <si>
    <t>Contratar el Lavado, Desinfección limpieza de tanques, trampas de grasas, Pozo Eyector de aguas lluvias y mantenimiento de motobombas de Agua Potable del Centro Nacional de Hotelería, Turismo y Alimentos.</t>
  </si>
  <si>
    <t>Contratar la compra y recarga de extintores de fuego de propiedad del Centro Nacional de Hotelería, Turismo y Alimentos sede principal carrera 30 N° 15-53,Alamos carrera 89 A N° 64 C - 33, Usme  calle 91 sur N° 1E-Este y Meissen  carrera  17 Bis A N° 64-47 sur.</t>
  </si>
  <si>
    <t>HAROLD RODRIGUEZ</t>
  </si>
  <si>
    <t>Gaseosa Surtida Incluye  Soda</t>
  </si>
  <si>
    <t>CANDELARIA VALLEJO</t>
  </si>
  <si>
    <t>Ginger  Ale</t>
  </si>
  <si>
    <t>Gaseosa Surtida (Incluye  Ginger Ale)</t>
  </si>
  <si>
    <t>Jugo Sabores Surtidos</t>
  </si>
  <si>
    <t>Agua Sin Gas</t>
  </si>
  <si>
    <t>Bebida Isotonica</t>
  </si>
  <si>
    <t>Agua Con Gas</t>
  </si>
  <si>
    <t>Gaseosa Oscura Clasica</t>
  </si>
  <si>
    <t>NUBIA GARCIA</t>
  </si>
  <si>
    <t>Gaseosa Oscura Light</t>
  </si>
  <si>
    <t>Gaseosa Oscura  Bajo En Calorias</t>
  </si>
  <si>
    <t>Bowl Deep Porcelana 20.3 cm</t>
  </si>
  <si>
    <t>Plato Redondo Porcelana 22.5 cm</t>
  </si>
  <si>
    <t>Plato Sopa Porcelana 23.3 cm  12 1/2 Onzas</t>
  </si>
  <si>
    <t>Bowl Cereal 13.8 cm 15 Onzas</t>
  </si>
  <si>
    <t>Plato Redondo Porcelana 16.2cm</t>
  </si>
  <si>
    <t>Plato Redondo Porcelana 26 cm</t>
  </si>
  <si>
    <t>Plato Redondo Porcelana 31.3 cm</t>
  </si>
  <si>
    <t>Plato Porcelana para Taza Café 15cm</t>
  </si>
  <si>
    <t>Taza Café Porcelana 7 cm 9 onzas</t>
  </si>
  <si>
    <t>Azucarera Sobres en Porcelana 8.5cm x 6.5cm</t>
  </si>
  <si>
    <t>Ramekin Royal  8 cm1.5 Onzas en Porcelana</t>
  </si>
  <si>
    <t>Salero Royal en Porcelana 2.5 cm</t>
  </si>
  <si>
    <t>Pimentero Royal en Porcelana 2.5cm</t>
  </si>
  <si>
    <t>Cremera Royal 5.8 cm 4 Onzas en Porcelana</t>
  </si>
  <si>
    <t>Bandeja Rectangular Porcelana 40.6cm x 14 cm</t>
  </si>
  <si>
    <t>Bowl Cuadrado Porcelana 12.5 cm  15 1/2 Onzas</t>
  </si>
  <si>
    <t>Plato Cuadrado Porcelana 4 compartimentos 25 cm</t>
  </si>
  <si>
    <t>Plato Rectangular Porcelana 2 compartimentos 29.8cm</t>
  </si>
  <si>
    <t>Plato Rectangular Porcelana 2 compartimentos 25.4 cm</t>
  </si>
  <si>
    <t>Salsero Cuadrado Euro Porcelana 8.3 cm 4 Onzas</t>
  </si>
  <si>
    <t>Plato Cuadrado Porcelana 4 compartimentos 20 cm</t>
  </si>
  <si>
    <t>Minifreidor de Pan Porcelana 10.6cm 1 onza</t>
  </si>
  <si>
    <t>Copa Huevo Leon Mini Porcelana 6cm  1 3/4 Onzas</t>
  </si>
  <si>
    <t>Salsero Canoa Europeo Porcelana 10cm x5.5cm  2 Onzas</t>
  </si>
  <si>
    <t>Cremera 5 Onzas</t>
  </si>
  <si>
    <t>Cueco 95 Lúdico Appetizer Diám. 9.6 cm Alto 6 cm 5 Onzas</t>
  </si>
  <si>
    <t>Cremera Appetizer 4 Onzas- 11.6 cm</t>
  </si>
  <si>
    <t>Copela Cuadrada 10cm</t>
  </si>
  <si>
    <t>Copela Triangular Bowl Apetizer 1 Onza 12 cm</t>
  </si>
  <si>
    <t>Copela Borde Cuadrado Appetizer 2 1/4 Onzas 10 cm</t>
  </si>
  <si>
    <t>Plato Rectangular Random 20x13.5cm</t>
  </si>
  <si>
    <t>Cuchara 10.5 cm Appetizer</t>
  </si>
  <si>
    <t>Copela Cuadrada Appetizer 4 1/2 Onzas 8.8cm</t>
  </si>
  <si>
    <t>Cuenca 100 Appetizer</t>
  </si>
  <si>
    <t>Botella de 0.25 Litros</t>
  </si>
  <si>
    <t>Bandeja Ovalada Tipo Bote en Vidrio  50.8 cm x 18 cm</t>
  </si>
  <si>
    <t>Bandeja Ovalada en Vidrio 61cm x 20 cm</t>
  </si>
  <si>
    <t>Bandeja en S en Vidrio 61cm x 23 cm</t>
  </si>
  <si>
    <t>Bandeja en S en Vidrio 79cm x 28 cm</t>
  </si>
  <si>
    <t>Bandeja Rectangular en Vidrio  53cm x 33 cm</t>
  </si>
  <si>
    <t>Tenedor de Mesa Europeo 21.1 cm</t>
  </si>
  <si>
    <t xml:space="preserve">52151709
</t>
  </si>
  <si>
    <t>Cuchara de Mesa Europea 20.6 cm</t>
  </si>
  <si>
    <t>Cuchillo de Mesa Europeo 22 cm</t>
  </si>
  <si>
    <t>Tenedor de Postre/ Ensalada 20.1 cm</t>
  </si>
  <si>
    <t>Cuchara Ovalada Sopa/Postre 18.4cm</t>
  </si>
  <si>
    <t>Esparcidor de Mantequilla 16.8cm</t>
  </si>
  <si>
    <t>Cuchara de Te Americana 16.2 cm</t>
  </si>
  <si>
    <t>Cuchara Espresso /Tinto 11.4 cm</t>
  </si>
  <si>
    <t>Tenedor de Pescado 18.1 cm</t>
  </si>
  <si>
    <t>Cuchillo Pescado 20.6 cm</t>
  </si>
  <si>
    <t>Cuchillo Carne 18.1 cm</t>
  </si>
  <si>
    <t xml:space="preserve">Contratar el mantenimiento preventivo y correctivo  de los equipos de aire acondicionado tipo mini Split, con capacidad de 12000 BTU/ hr </t>
  </si>
  <si>
    <t>CARLOS CRUZ</t>
  </si>
  <si>
    <t xml:space="preserve">Contratar el mantenimiento preventivo y correctivo de la planta eléctrica de emergencia </t>
  </si>
  <si>
    <t>JAVIER MARTINEZ</t>
  </si>
  <si>
    <t xml:space="preserve">Contratar el Mantenimiento preventivo, correctivo, calibración y/o verificación de la maquinaria y equipos de los laboratorios de físico química y microbiología </t>
  </si>
  <si>
    <t>WOLFAN LATORRE</t>
  </si>
  <si>
    <t>Contratar  el servicio del mantenimiento correctivo y preventivo , para los equipos de cuartos frios  del Centro y sus subsedes</t>
  </si>
  <si>
    <t>Contratar  el servicio del mantenimiento correctivo y preventivo con suministro e instalación de repuestos, para los equipos de refrigeración  el Centro y sus subsedes</t>
  </si>
  <si>
    <t xml:space="preserve">Mantenimiento  preventivo y correctivo con suministro e instalación de repuestos  de los Equipos de Audio y Video  </t>
  </si>
  <si>
    <t>Contratar el Mantenimiento  de pintura y tapizado  de los bienes muebles</t>
  </si>
  <si>
    <t>5 MESES</t>
  </si>
  <si>
    <t>GERMAN BALLEN</t>
  </si>
  <si>
    <t>Contratar el servicio del mantenimiento  preventivo y correctivo con suministro e instalación de repuestos  de las maquinas para el aseo (brilladoras, aspiradoras</t>
  </si>
  <si>
    <t xml:space="preserve">Contratar el servicio especializado de desratización del Complejo Paloquemao,   fumigación y control de plagas(insectos rastreros, voladores y roedores) </t>
  </si>
  <si>
    <t>Archivador vertical  con puertas para adecuación de oficinas</t>
  </si>
  <si>
    <t>Tapas de muebles o superficies de trabajo para adecuacion de oficinas</t>
  </si>
  <si>
    <t xml:space="preserve">Contratar la Compra de Mobiliario para los diferentes ambientes </t>
  </si>
  <si>
    <t>Selección Abreviada de menor cuantia</t>
  </si>
  <si>
    <t xml:space="preserve">FERNANDO ARGUELLO </t>
  </si>
  <si>
    <t>Compra de Guantes calibre 25 en látex</t>
  </si>
  <si>
    <t>Delantales en pvc</t>
  </si>
  <si>
    <t xml:space="preserve">Contratar el servicio de mantenimiento preventivo  y correctivo con el suministro e instalación de repuestos y accesorios de los equipos de industrias alimentarias </t>
  </si>
  <si>
    <t>Contratar el Servicio de Transporte para las actividades de aprendices</t>
  </si>
  <si>
    <t>FLOR ANGELA BASTIDAS</t>
  </si>
  <si>
    <t>Contratar en calidad de arrendamiento un inmueble para ambientes de aprendizaje, ubicado en la ciudad de Bogotá, cercano al Centro para uso exclusivo de aprendices del Centro Nacional de Hotelería, Turismo y Hotelería.</t>
  </si>
  <si>
    <t>Cubre cabeza protección solar</t>
  </si>
  <si>
    <t>Contratacion de Minima Cuantia</t>
  </si>
  <si>
    <t>RECURSOS CORRIENTES</t>
  </si>
  <si>
    <t>SONIA YAMILE ACUÑA LESMES</t>
  </si>
  <si>
    <t>Cubre cabeza Protección frio</t>
  </si>
  <si>
    <t>Camiseta Interior Primera capa</t>
  </si>
  <si>
    <t>Pantalón interior Primera capa</t>
  </si>
  <si>
    <t>Medias</t>
  </si>
  <si>
    <t>Botas</t>
  </si>
  <si>
    <t>Chaqueta de abrigo segunda capa</t>
  </si>
  <si>
    <t>Pantalón  Exterior</t>
  </si>
  <si>
    <t>Chaqueta Corta vientos</t>
  </si>
  <si>
    <t>Guantes</t>
  </si>
  <si>
    <t>Anteojos con filtro UV</t>
  </si>
  <si>
    <t>Polainas</t>
  </si>
  <si>
    <t>Impermeable tipo capa</t>
  </si>
  <si>
    <t>Bolsa de dormir</t>
  </si>
  <si>
    <t>Manta térmica de emergencia</t>
  </si>
  <si>
    <t>Linterna Frontal</t>
  </si>
  <si>
    <t>Morral de asalto</t>
  </si>
  <si>
    <t>Bolsas de compresión</t>
  </si>
  <si>
    <t>Bolsas secas</t>
  </si>
  <si>
    <t>Aislante Térmico</t>
  </si>
  <si>
    <t>Kit Menaje</t>
  </si>
  <si>
    <t>Bastones de marcha</t>
  </si>
  <si>
    <t>Botella Porta Agua 1 Litro (transparente)</t>
  </si>
  <si>
    <t>Brújula Cartográfica</t>
  </si>
  <si>
    <t>Pedernal encendedor</t>
  </si>
  <si>
    <t xml:space="preserve">Binoculares </t>
  </si>
  <si>
    <t xml:space="preserve">Carpa Tres Estaciones – Capacidad para 4 Personas </t>
  </si>
  <si>
    <t>Estufa a gas con pipeta grande</t>
  </si>
  <si>
    <t>Kit de cocina MSR</t>
  </si>
  <si>
    <t>Pala No Deje Rastro</t>
  </si>
  <si>
    <t xml:space="preserve">Bolsa para Magnesio </t>
  </si>
  <si>
    <t>Zapatos pie de gato Talla 9.5</t>
  </si>
  <si>
    <t>Guantes para Fisura</t>
  </si>
  <si>
    <t xml:space="preserve">Linterna Frontal </t>
  </si>
  <si>
    <t>Morral Porta Materiales 60 Litros</t>
  </si>
  <si>
    <t>Porta Rack</t>
  </si>
  <si>
    <t>Arnés Pélvico Multi Talla</t>
  </si>
  <si>
    <t>Casco</t>
  </si>
  <si>
    <t>Cinta Daysi Chain</t>
  </si>
  <si>
    <t>Cuerda Estática  60 mts 10 mm con funda</t>
  </si>
  <si>
    <t>Cuerda Dinámica 60 mts 9.5 mm con funda</t>
  </si>
  <si>
    <t>Cinta Tubular para Estación 30 mts</t>
  </si>
  <si>
    <t>Cintas Express con Mosquetón</t>
  </si>
  <si>
    <t>Cordino 7 mm 50 mts</t>
  </si>
  <si>
    <t>Mosquetones Rectos sencillos</t>
  </si>
  <si>
    <t>mosquetones de seguridad HMS</t>
  </si>
  <si>
    <t>Juego de Stopers 2 al 11</t>
  </si>
  <si>
    <t>Juego de Friends 1 al 8</t>
  </si>
  <si>
    <t>Polea sencilla  para cuerda</t>
  </si>
  <si>
    <t>Polea Tandem para cuerda</t>
  </si>
  <si>
    <t>Ascendedores mecánicos Jumar Derecho e Izquierdo</t>
  </si>
  <si>
    <t>Grigri Versión 1</t>
  </si>
  <si>
    <t>Descendedor tipo ocho con mosquetón de seguridad</t>
  </si>
  <si>
    <t>Descendedor tipo canasta con Mosquetón de seguridad</t>
  </si>
  <si>
    <t>Tula porta equipo Petate 100 Litros</t>
  </si>
  <si>
    <t>Botas Semirrígidas</t>
  </si>
  <si>
    <t>Crampones semiautomáticos</t>
  </si>
  <si>
    <t>Anorak Termosellado y Goretex</t>
  </si>
  <si>
    <t>Guantes  Termosellado y Goretex</t>
  </si>
  <si>
    <t>Anteojos Filtro UV</t>
  </si>
  <si>
    <t>Bolsa de dormir tipo expedición</t>
  </si>
  <si>
    <t>Morral de expedición 80- 90 Litros</t>
  </si>
  <si>
    <t>Morral de asalto 40-50 Litros</t>
  </si>
  <si>
    <t>Aislante térmico auto inflable</t>
  </si>
  <si>
    <t>Piolet de marcha</t>
  </si>
  <si>
    <t>Carpa cuatro estaciones</t>
  </si>
  <si>
    <t>Estufa Multi combustible</t>
  </si>
  <si>
    <t xml:space="preserve">Otros Zapatos </t>
  </si>
  <si>
    <t>Morral impermeable 50-60 litros</t>
  </si>
  <si>
    <t>Arnés Pélvico Polivalente</t>
  </si>
  <si>
    <t>Chaleco Salva vidas</t>
  </si>
  <si>
    <t>Cinta Tubular 30 mts</t>
  </si>
  <si>
    <t>Mosquetones sencillos</t>
  </si>
  <si>
    <t>Polea doble  para cuerda</t>
  </si>
  <si>
    <t>Placa Multi anclaje</t>
  </si>
  <si>
    <t>Ascendedores mecánicos</t>
  </si>
  <si>
    <t>Descendedor tipo ocho de rescate</t>
  </si>
  <si>
    <t xml:space="preserve">Descendedor tipo Stop con Mosquetón de Seguridad </t>
  </si>
  <si>
    <t>Bloqueador Micro Descender</t>
  </si>
  <si>
    <t>Tula porta equipo Petate</t>
  </si>
  <si>
    <t>Radios Intercomunicadores alcance efectivo 10 KM con cargadores</t>
  </si>
  <si>
    <t>Cámara fotográfica 10 Mega Pixeles anti golpes, sumergible</t>
  </si>
  <si>
    <t>Botiquín de primeros auxilios de base. Estuche rígido, dotado con equipo de curación e inmovilización</t>
  </si>
  <si>
    <t>Botiquín de Expedición. Estuche semirrígido, dotado con equipo de curación e inmovilización</t>
  </si>
  <si>
    <t>Férula Moldeable e aluminio, rígido al momento de doblarse. Lavable, traslúcida a rayos X y reusable</t>
  </si>
  <si>
    <t>Tensiómetro digital</t>
  </si>
  <si>
    <t>Manual de primeros auxilios</t>
  </si>
  <si>
    <t xml:space="preserve"> Fichas de seguimiento médico (fichas “soap”)</t>
  </si>
  <si>
    <t>Anotador y elemento para escribir</t>
  </si>
  <si>
    <t>Tijeras de trauma</t>
  </si>
  <si>
    <t xml:space="preserve"> Pinzas</t>
  </si>
  <si>
    <t>Termómetro</t>
  </si>
  <si>
    <t>Venda elástica</t>
  </si>
  <si>
    <t>Venda triangular</t>
  </si>
  <si>
    <t xml:space="preserve">ESMALTE BLANCO </t>
  </si>
  <si>
    <t>CANDELARIA VALLEJO ROMERO Y/O HAROLD RICARDO JIMENEZ</t>
  </si>
  <si>
    <t xml:space="preserve">ESMALTE NEGRO </t>
  </si>
  <si>
    <t>CUÑETE DE VINILO TIPO 1 BLANCO</t>
  </si>
  <si>
    <t xml:space="preserve">VINILO COLORES </t>
  </si>
  <si>
    <t>CONCENTRADO PARA PINTURA DE COLORES</t>
  </si>
  <si>
    <t xml:space="preserve">CUÑETE DE ESTUCO ACRÍLICO </t>
  </si>
  <si>
    <t xml:space="preserve">CINTA PAPEL </t>
  </si>
  <si>
    <t xml:space="preserve">CINTA FILO </t>
  </si>
  <si>
    <t xml:space="preserve">CINTA DE ENMASCARAR DE 1´ </t>
  </si>
  <si>
    <t xml:space="preserve">CINTA DE ENMASCARAR DE 1´ ½ </t>
  </si>
  <si>
    <t xml:space="preserve">CINTA DE ENMASCARAR DE 2´ </t>
  </si>
  <si>
    <t xml:space="preserve">VARSOL </t>
  </si>
  <si>
    <t xml:space="preserve">THINER </t>
  </si>
  <si>
    <t>LIJA PARA AGUA 220</t>
  </si>
  <si>
    <t>LIJA PARA AGUA 240</t>
  </si>
  <si>
    <t>LIJA PARA AGUA 150</t>
  </si>
  <si>
    <t>LIJA PARA AGUA 180</t>
  </si>
  <si>
    <t>LIJA PARA AGUA 320</t>
  </si>
  <si>
    <t>LIJA PARA AGUA 360</t>
  </si>
  <si>
    <t>ESPÁTULAS METÁLICAS DE 3´</t>
  </si>
  <si>
    <t xml:space="preserve">ESPÁTULAS METÁLICAS DE 6´ </t>
  </si>
  <si>
    <t>ESPÁTULAS METÁLICAS DE 9´</t>
  </si>
  <si>
    <t>LAMINAS DE YESO 1.22X2.44mts CARTON ½</t>
  </si>
  <si>
    <t>PERFIL C-PARAL 63.5mm X 2.44m</t>
  </si>
  <si>
    <t>PERFIL V-CANAL 64mm X 2.44m</t>
  </si>
  <si>
    <t xml:space="preserve">TORNILLO AUTOPERFORANTE PUNTA AGUDA CABEZA PAN 7 X 7/16” </t>
  </si>
  <si>
    <t>TORNILLO AUTOPERFORANTES PUNTA AGUDA CABEZA AVELLANEDA 6 X 1 ¼ “</t>
  </si>
  <si>
    <t xml:space="preserve">DILACION PLASTICA EN PVC EN Z DE 3.05m  </t>
  </si>
  <si>
    <t xml:space="preserve">ESQUINEROS PLASTICOS. O ANGULO ESQUINERO EN PVC  </t>
  </si>
  <si>
    <t>CINTA DE PAPEL PARA JUNTAS  DRYWALL 5cm X 75 MTS.</t>
  </si>
  <si>
    <t>RODILLOS DE FELPA  DE 3´</t>
  </si>
  <si>
    <t>RODILLOS DE FELPA  DE 6´</t>
  </si>
  <si>
    <t>RODILLOS DE FELPA  DE 9´</t>
  </si>
  <si>
    <t xml:space="preserve">BROCHA MONA DE 1´ </t>
  </si>
  <si>
    <t xml:space="preserve">BROCHA MONA DE 2´ </t>
  </si>
  <si>
    <t xml:space="preserve">BROCHA MONA DE 3´ </t>
  </si>
  <si>
    <t>BROCHA MONA DE 4´</t>
  </si>
  <si>
    <t xml:space="preserve">LLANAS METÁLICAS </t>
  </si>
  <si>
    <t xml:space="preserve">PUNTAS PARA ATORNILLADOR 2 SERVICIOS </t>
  </si>
  <si>
    <t xml:space="preserve">TORNILLOS AUTOPERFORANTES </t>
  </si>
  <si>
    <t xml:space="preserve">JUEGO DE BROCA DE TUSTENO </t>
  </si>
  <si>
    <t xml:space="preserve">JUEGO DE BROCA PARA METAL </t>
  </si>
  <si>
    <t xml:space="preserve">CUÑETE DE PINTURA BIOCIDA PARA COCINAS </t>
  </si>
  <si>
    <t>TIROS COLOR VERDE, AMARILLO, ROJO CON TORNILLOS,  TUERCAS Y ARANDELAS PARA PISTOLA DE CHAZOS  RAMSET</t>
  </si>
  <si>
    <t xml:space="preserve">BOMBILLO HALÓGENO CAPSULA LUZ CLARA BIPIN, 50 VATIOS A 120 VOLTIOS. </t>
  </si>
  <si>
    <t xml:space="preserve">BOMBILLOS AHORRADORES 11 WATTIOS A 120 VOLTIOS LUZ BLANCA. </t>
  </si>
  <si>
    <t xml:space="preserve">BOMBILLA AHORRADORES 20 WATTIOS A 120 VOLTIOS LUZ BLANCA. </t>
  </si>
  <si>
    <t>BOMBILLOS HALÓGENOS 50 WATTIOS A 120 VOLTIOS LUZ BLANCA.</t>
  </si>
  <si>
    <t xml:space="preserve">TOMAS LEVITÓN  CON POLO A TIERRA Y TAPA. </t>
  </si>
  <si>
    <t xml:space="preserve">BOMBILLOS TIPO VELA 60 WATTIOS A 120 VOLTIOS LUZ BLANCA. </t>
  </si>
  <si>
    <t xml:space="preserve"> CABLE  PARALELO 2X14 </t>
  </si>
  <si>
    <t>BOMBILLOS ESMERILADOS 60 WATTIOS A 120 VOLTIOS.</t>
  </si>
  <si>
    <t>CLAVIJAS SENCILLA 15 AMPERIOS</t>
  </si>
  <si>
    <t>TUBOS 21 WATTIOS – T5 LUZ BLANCA</t>
  </si>
  <si>
    <t>TUBOS SLIM LINE 48 WATTIOS</t>
  </si>
  <si>
    <t>BALASTOS 2X54 - T5</t>
  </si>
  <si>
    <t>BALASTOS 2 X 32 –  T8</t>
  </si>
  <si>
    <t>BALASTOS ELECTRÓNICOS 4 X 17 - T8</t>
  </si>
  <si>
    <t xml:space="preserve">TUBO SILICONA LIQUIDA  </t>
  </si>
  <si>
    <t xml:space="preserve">TORNILLO CHALLENGER  ¾' </t>
  </si>
  <si>
    <t>TORNILLO CHALLENGER 1´</t>
  </si>
  <si>
    <t>TORNILLO CHALLENGER 1 ¼'</t>
  </si>
  <si>
    <t>TORNILLO CHALLENGER  1' ½ '</t>
  </si>
  <si>
    <t>TORNILLO CHALLENGER 2´</t>
  </si>
  <si>
    <t xml:space="preserve">CHAZO PUNTILLA ¼ X 1 ½'  </t>
  </si>
  <si>
    <t>CHAZO PUNTILLA ¼ x 2´</t>
  </si>
  <si>
    <t xml:space="preserve">PUNTILLA CON CABEZA 1´ </t>
  </si>
  <si>
    <t xml:space="preserve">PUNTILLA CON CABEZA 1' ¼ </t>
  </si>
  <si>
    <t xml:space="preserve">PUNTILLA CON CABEZA 1' ½ </t>
  </si>
  <si>
    <t>PUNTILLA CON CABEZA 2´</t>
  </si>
  <si>
    <t>CHAZO PLÁSTICO 1</t>
  </si>
  <si>
    <t xml:space="preserve">CHAZO PLÁSTICO 1/4 </t>
  </si>
  <si>
    <t>CHAZO PLÁSTICO 5/16</t>
  </si>
  <si>
    <t xml:space="preserve">REMACHE POP 1/8  </t>
  </si>
  <si>
    <t xml:space="preserve">REMACHE POP 3/32 </t>
  </si>
  <si>
    <t>REMACHE POP 1/16</t>
  </si>
  <si>
    <t>PISTOLA PARA CALAFATEO CERRADA EN ALUMINIO</t>
  </si>
  <si>
    <t xml:space="preserve">PUNTILLA ACERADA 1´ </t>
  </si>
  <si>
    <t>PUNTILLA ACERADA 1 ½'</t>
  </si>
  <si>
    <t xml:space="preserve">CHAPAS </t>
  </si>
  <si>
    <t>COLBON</t>
  </si>
  <si>
    <t xml:space="preserve">PEGANTE BOXER </t>
  </si>
  <si>
    <t>PVA</t>
  </si>
  <si>
    <t>TORNILLOS</t>
  </si>
  <si>
    <t>LIJA EN 1/8 TAMAÑO</t>
  </si>
  <si>
    <t>LIBRA PUNTILLA 1´</t>
  </si>
  <si>
    <t xml:space="preserve">LIBRA PUNTILLA 1 ¼´ </t>
  </si>
  <si>
    <t xml:space="preserve">LIBRA PUNTILLA 1 ½´ </t>
  </si>
  <si>
    <t xml:space="preserve">LIBRA PUNTILLA 2´ </t>
  </si>
  <si>
    <t xml:space="preserve">LIBRA PUNTILLA 2 ½´ </t>
  </si>
  <si>
    <t xml:space="preserve">MANTENIMIENTO CORRECTIVO Y PREVENTIVO DE ASCENSOR
</t>
  </si>
  <si>
    <t>COPA HELADO FIESTA  7 ½ oz.   225 CC    7,1 DE ALTO X  8,4 DE DIAMETRO.</t>
  </si>
  <si>
    <t>FERNANDO ARGUELLO HERRERA Y/O NUBIA ESPERANZA GARCIA</t>
  </si>
  <si>
    <t xml:space="preserve">COPA AGUARDIENTE </t>
  </si>
  <si>
    <t xml:space="preserve">COPA VINO BLANCO </t>
  </si>
  <si>
    <t xml:space="preserve">COPA VINO TINTO </t>
  </si>
  <si>
    <t>COPA GLOBO  PEQUEÑA  CAP. 12-1/2  OZ.  365 CC   ALTURA: 18,5 CM</t>
  </si>
  <si>
    <t>COPA GLOBO  GRANDE  CAP. 20-1/2  OZ.  620 CC   ALTURA: 20,5 CM</t>
  </si>
  <si>
    <t>COPA CORDIAL    0503     3  ½ onza      104 cc</t>
  </si>
  <si>
    <t>VASO STANDARD LEXINGTON  11 ½ oz. 342 cc    12 cm DE ALTO x 7 cm DE DIAMETRO.</t>
  </si>
  <si>
    <t>COPA AGUA CAP. 12 OZ.- 355  CC   ALTURA: 13.4 CM</t>
  </si>
  <si>
    <t>PLATO 24,5 CM. CUADRADO LINEA HOTELERA, VAJILLA CUADRADA</t>
  </si>
  <si>
    <t>PLATO CUADRADO MINI   DE 16 CM LINEA HOTELERA, APTA PARA HORNO MICROONDAS , RESISTENTE AL RAYADO Y AL DESPORTILLADO, RESISTENCIA AL CAMBIO DE TEMPERATURA ( 200 º C – 25 º C )</t>
  </si>
  <si>
    <t xml:space="preserve">COCOTERAS RAMIQUIES FABRICADA EN PORCELANA BLANCA PEQUEÑOS, APTA PARA HORNO CONVENCIONAL, BORDE REFORZADO PARA EVITAR DESPORTILLADO, RESISTENTE AL RAYADO,  RESISTENCIA AL CAMBIO DE TEMPERATURA ( 200ºC  -  25º )  </t>
  </si>
  <si>
    <t xml:space="preserve">COCOTERAS RAMIQUIES FABRICADA EN PORCELANA BLANCA GRANDE, APTA PARA HORNO CONVENCIONAL, BORDE REFORZADO PARA EVITAR DESPORTILLADO, RESISTENTE AL RAYADO,  RESISTENCIA AL CAMBIO DE TEMPERATURA ( 200ºC  -  25º )  </t>
  </si>
  <si>
    <t>TAZA CON ASAS LINEA HOTELERA 300 CC</t>
  </si>
  <si>
    <t>TAZA CUADRADA WOK MINI LINEA HOTELERA, APATA PARA HORNO MICROONDAS Y HORNO CONVENCIONAL RESISTENTE AL RAYADO Y HORNO CONVENCIONAL, RESISTENTE AL RAYADO Y AL DESPORTILLADO, RESISTENCIA AL CAMBIO DE TEMPERATURA ( 200 º C – 25 º C )</t>
  </si>
  <si>
    <t>PLATO REDONDO 26 CM. REDONDO LINEA HOTELERA,  ACTUALITE CARACTERISTICAS:FABRICADA PORCELANA BLANCA , APTA PARA EL HORNO MICROONDAS Y HORNO CONVENCIONAL, BORDE REFORZADO PARA EVITAR EL DESPORTILLADO,RESISTENTE AL RAYADO, APILABLES, RESISTENCIA AL CAMBIO DE TEMPERATURA( 200 º C – 25 º C)</t>
  </si>
  <si>
    <t>COLADOR EN MALLA PEQUEÑA</t>
  </si>
  <si>
    <t>COLADOR EN MALLA GRANDE</t>
  </si>
  <si>
    <t>CUCHILLOS DE MESA PARA CARNES</t>
  </si>
  <si>
    <t>PIMENTEROS MEDIANOS CAFÉ OSCURO</t>
  </si>
  <si>
    <t xml:space="preserve">MOLDES PARA TORTA ANTIADERENTES CUADRADOS DE 1 LIBRA     22 cm x  12 de alto  </t>
  </si>
  <si>
    <t>MOLDES PARA TORTA ANTIADERENTES CUADRADOS DE 2 LIBRA    35,2 xcm x 29,2 cm x   6 de alto</t>
  </si>
  <si>
    <t>CORTADORES PARA GALLETAS EN ACERO INOXIDABLE EN FIGURAS</t>
  </si>
  <si>
    <t>SARTEN RUSO MEDIANO</t>
  </si>
  <si>
    <t>SARTEN RUSO PEQUEÑO</t>
  </si>
  <si>
    <t>BANDEJAS DE ALUMINIO RECTANGULAR</t>
  </si>
  <si>
    <t>BANDEJAS PLASTICAS DE COLORES (, ROJA, AZUL, VERDE Y beige , USO INSTITUCIONAL, SUPERFICIE CON TEXTURA QUE  FACILITA LA ADHERENCIA.  MEDIDAS: 35,5 DE ANCHO X 47 CM DE LARGO X 2,50 DE ALTO</t>
  </si>
  <si>
    <t>OLLA A PRESION  CAP. 12 LITRS MECANISMO DE APERTURA Y CIERRE MEDIANTE TAPA CON PLATINA ENSAMBLADA QUE SIRVE DE RESORTE (PALANCA) CREANDO HERMETICIDAD DE LA OLLA. SISTEMA DE SEGURIDAD MEDIANTE (VÁLVULA DE SEGURIDAD Y VÁLVULA REGULADORA DE PRESIÓN). LA REGULACIÓN INTERNA DE TRABAJO DE LA OLLA DE PRESIÓN ES DE .89 BAR/89 KPA/13 PSI. CAPACIDAD NOMINAL DE OPERACIÓN: 6 LITROS  (1300ML).MATERIAL DE FABRICACION CUERPO Y TAPA: ALUMINIO 3003</t>
  </si>
  <si>
    <t xml:space="preserve">GRAMERAS DE 5 KILOS DIVISION </t>
  </si>
  <si>
    <t>BALANZA ELECTRONICAS DE 10 KG DIVISION 1 GRAMO</t>
  </si>
  <si>
    <t>BANDEJAS ESMALTADAS MEDIDAS: 51 X 38 CM USO INSTITUCIONAL</t>
  </si>
  <si>
    <t>COLADOR DE MALLA MEDIANO  FABRICADO EN ACERO INOX DE 22 CM</t>
  </si>
  <si>
    <t>TABLA DE PICAR ROJA 51 X 38 CM FABRICADA EN POLIETILENO DE ALTA RESISTENCIA , MATERIAL NO ABRASIVO, NO DEJA SABOR NI OLOR, APTO PARA LAVAPLATOS</t>
  </si>
  <si>
    <t>TABLA DE PICAR VERDE 51 X 38 CM FABRICADA EN POLIETILENO DE ALTA RESISTENCIA , MATERIAL NO ABRASIVO, NO DEJA SABOR NI OLOR, APTO PARA LAVAPLATOS</t>
  </si>
  <si>
    <t>TABLA DE PICAR AZUL 51 X 38 CM FABRICADA EN POLIETILENO DE ALTA RESISTENCIA , MATERIAL NO ABRASIVO, NO DEJA SABOR NI OLOR, APTO PARA LAVAPLATOS</t>
  </si>
  <si>
    <t>TABLA DE PICAR AMARILLA 51 X 38 CM FABRICADA EN POLIETILENO DE ALTA RESISTENCIA , MATERIAL NO ABRASIVO, NO DEJA SABOR NI OLOR, APTO PARA LAVAPLATOS</t>
  </si>
  <si>
    <t>TABLA DE PICAR CAFE 51 X 38 CM FABRICADA EN POLIETILENO DE ALTA RESISTENCIA , MATERIAL NO ABRASIVO, NO DEJA SABOR NI OLOR, APTO PARA LAVAPLATOS</t>
  </si>
  <si>
    <t>TABLA DE PICAR BLANCA 51 X 38 CM FABRICADA EN POLIETILENO DE ALTA RESISTENCIA , MATERIAL NO ABRASIVO, NO DEJA SABOR NI OLOR, APTO PARA LAVAPLATOS</t>
  </si>
  <si>
    <t>Asas de Hockey o Driglasky de pasta resistente a esterilización</t>
  </si>
  <si>
    <t>WOLFANG ALBERTO LATORRE</t>
  </si>
  <si>
    <t xml:space="preserve">Erlenmeyer de vidrio 250mL </t>
  </si>
  <si>
    <t>Erlenmeyer de vidrio 500mL</t>
  </si>
  <si>
    <t>Frascos de vidrio con tapa azul 250mL</t>
  </si>
  <si>
    <t>Tubos Falcon con fondo conico tapa rosca 50mL</t>
  </si>
  <si>
    <t xml:space="preserve">Tubos Durham </t>
  </si>
  <si>
    <t>Cinta indicadora de pH</t>
  </si>
  <si>
    <t>Soporte Base para micropipeta monocanal 100-1000UL</t>
  </si>
  <si>
    <t>Probeta graduada de vidrio 50mL resistente esterilización</t>
  </si>
  <si>
    <t>Probeta graduada de vidrio 100mL resistente esterilización</t>
  </si>
  <si>
    <t>Tubos falcon con fondo conico de 20mL</t>
  </si>
  <si>
    <t xml:space="preserve">Placas térmicas </t>
  </si>
  <si>
    <t xml:space="preserve">Cinta indicadora de esterilización 50metros 19mm ancho </t>
  </si>
  <si>
    <t xml:space="preserve">Asas metálica redonda de siembra microbiológica  </t>
  </si>
  <si>
    <t>Asas metálica en punta de siembra microbiológica</t>
  </si>
  <si>
    <t xml:space="preserve">Lamina de cierre parafilm  75metros x 50mm de ancho </t>
  </si>
  <si>
    <t>Pipetas pasteur 3,5mL</t>
  </si>
  <si>
    <t xml:space="preserve">Cámaras de Neubauer para recuento de globulos rojos en fondo oscuro </t>
  </si>
  <si>
    <t>Vasos de precipitado de vidrio 1000mL</t>
  </si>
  <si>
    <t xml:space="preserve">Vasos de precipitado de vidrio 500mL </t>
  </si>
  <si>
    <t>Vidrio reloj 100mm</t>
  </si>
  <si>
    <t xml:space="preserve">Dosificador de 5mL a 25mL  acoplable a frasco </t>
  </si>
  <si>
    <t>Membranas 47mm 0,45um x paquete de 100 unidades</t>
  </si>
  <si>
    <t>Cajas de Petri pequeñas estándar</t>
  </si>
  <si>
    <t xml:space="preserve">Guantes de agarre material caliente </t>
  </si>
  <si>
    <t>Gasa x 10 M.</t>
  </si>
  <si>
    <t>Algodón x 10M.</t>
  </si>
  <si>
    <t xml:space="preserve">Papel Kraf x 50 M </t>
  </si>
  <si>
    <t>Gradilla metálica en acero inoxidable para 40 tubos de ensayo estandar</t>
  </si>
  <si>
    <t xml:space="preserve">Crioviales de conservación de microorganismos </t>
  </si>
  <si>
    <t xml:space="preserve">Extracto de levadura frasco x 500g </t>
  </si>
  <si>
    <t xml:space="preserve">Azul de lactofenol frasco </t>
  </si>
  <si>
    <t>Telurito de potasio x 100g</t>
  </si>
  <si>
    <t>Reactivo de kovac´s 100mL</t>
  </si>
  <si>
    <t>Agar nutritivo x 500g</t>
  </si>
  <si>
    <t xml:space="preserve">Caldo nutritivo x 500g </t>
  </si>
  <si>
    <t xml:space="preserve">Glucosa x 500g </t>
  </si>
  <si>
    <t>Acetona frasco x 500mL</t>
  </si>
  <si>
    <t xml:space="preserve">Agar Baird Parker x 500g </t>
  </si>
  <si>
    <t>Agar Bismuto sulfito x 500g</t>
  </si>
  <si>
    <t>Agar Cromocult para coliformes totales y E.coli x 500g</t>
  </si>
  <si>
    <t>Caldo Verde Bilis Brillante o Caldo Brilla x 500g</t>
  </si>
  <si>
    <t xml:space="preserve">Agar Cetrimide x 500g </t>
  </si>
  <si>
    <t>Agar Slanetz y Bartley x 500g</t>
  </si>
  <si>
    <t xml:space="preserve">Agar bacteriológico x 500g </t>
  </si>
  <si>
    <t xml:space="preserve">Alfa Naftol 40% x 100mL </t>
  </si>
  <si>
    <t xml:space="preserve">Alcohol industrial x 20 Litros </t>
  </si>
  <si>
    <t>Lugol Parasitario x 100mL</t>
  </si>
  <si>
    <t>NaOH x 500g</t>
  </si>
  <si>
    <t xml:space="preserve">KOH x 500g </t>
  </si>
  <si>
    <t xml:space="preserve">Peptona Universal x 500g </t>
  </si>
  <si>
    <t xml:space="preserve">Jarra de anaerobiosis para 50 tubos </t>
  </si>
  <si>
    <t xml:space="preserve">Micropipeta monocanal 10-100 microlitros </t>
  </si>
  <si>
    <t>Plata nitrato R. A. x 25 g</t>
  </si>
  <si>
    <t>Hidroxilamina clorhidrtato R. A. x 250 g</t>
  </si>
  <si>
    <t>Murexida R. A. x 25 g </t>
  </si>
  <si>
    <t>Potasio cianuro R.A. x 100 g</t>
  </si>
  <si>
    <t xml:space="preserve">Contratar la infraestructura y apoyo logístico para desarrollar actividades de integración deportivas,  lúdicas y culturales en un parque de diversiones dirigido a mil (1000) aprendices del Centro Nacional de Hotelería Turismo y Alimentos.   </t>
  </si>
  <si>
    <t>TABLERO ACRILICO</t>
  </si>
  <si>
    <t>10(04/2014</t>
  </si>
  <si>
    <t>SEÑALES MODULARES</t>
  </si>
  <si>
    <t>TABLERO EN CORCHO</t>
  </si>
  <si>
    <t>ACRILICOS</t>
  </si>
  <si>
    <t>Lata  para Panadería (45 x 65 ) cm en aluminio</t>
  </si>
  <si>
    <t>Lata perforada para Panadería pan baguette (45 x 65 ) cm en aluminio</t>
  </si>
  <si>
    <t xml:space="preserve">Cortadoras para masa elaboración de pasteles gloria </t>
  </si>
  <si>
    <t>Juegos de moldes en Acero inoxidable O TEFLON para elaborar galletas figuras varias</t>
  </si>
  <si>
    <t>Termómetro Infrarrojo escala aproximada  -10 a 200 ºC/ºF</t>
  </si>
  <si>
    <t>Rodillos para amasado en acero inoxidable o aluminio, longitud 45 A 50 cm</t>
  </si>
  <si>
    <t>Bowls acero inoxidable 500 ml</t>
  </si>
  <si>
    <t>Jarras para agua en acero inoxidable 1 L</t>
  </si>
  <si>
    <t>Palas para sacar harina en acero inoxidable, 250 g</t>
  </si>
  <si>
    <t>Palas para sacar harina en acero inoxidable, 125 g</t>
  </si>
  <si>
    <t>Reloj timer para control de tiempos de cocción</t>
  </si>
  <si>
    <t>Moldes en teflón para muffins x 24 unidades</t>
  </si>
  <si>
    <t>MANGA con boquillas en acero inoxidable para decoración en material POLYURETANO 14´´ 35 cms   Trabajo Pesado</t>
  </si>
  <si>
    <t>MANGA con boquillas en acero inoxidable para decoración en material POLYURETANO 16´´ 40 cms   Trabajo Pesado</t>
  </si>
  <si>
    <t>MANGA con boquillas en acero inoxidable para decoración en material POLYURETANO 18´´ 45 cms   Trabajo Pesado</t>
  </si>
  <si>
    <t>MANGA con boquillas en acero inoxidable para decoración en material  POLYURETANO 21´´ 53 cms  Trabajo Pesado</t>
  </si>
  <si>
    <t>MANGA con boquillas en acero inoxidable para decoración en material  POLYURETANO 24´´ 60 cms  Trabajo Pesado</t>
  </si>
  <si>
    <t>Soplete de mano para dorado con su tanque</t>
  </si>
  <si>
    <t>Aerógrafo con compresor para pintura en pastelería</t>
  </si>
  <si>
    <t>Moldes para ponqués acero inoxidable de 1 lb</t>
  </si>
  <si>
    <t>Moldes para ponqués acero inoxidable  de 2 lb</t>
  </si>
  <si>
    <t>Moldes para ponqués acero inoxidable  de 3 lb</t>
  </si>
  <si>
    <t>Moldes para ponqués acero inoxidable  de 5 lb</t>
  </si>
  <si>
    <t>Espátula para pastelería en acero inoxidable de 38 A 40 cm</t>
  </si>
  <si>
    <t>Bailarinas doble uso para decoración de ponqués, diámetro 30 cm  en acero inoxidable</t>
  </si>
  <si>
    <t>Bailarinas doble uso para decoración de ponqués, diámetro 20  a 25 cm</t>
  </si>
  <si>
    <t xml:space="preserve">Colchoneta Plegable </t>
  </si>
  <si>
    <t>Colchoneta Sencilla</t>
  </si>
  <si>
    <t>Balones para futsala</t>
  </si>
  <si>
    <t>Balón para Futbol</t>
  </si>
  <si>
    <t>Balón para Voleibol</t>
  </si>
  <si>
    <t>Balón para baloncesto femenino</t>
  </si>
  <si>
    <t>Balón para baloncesto Masculino</t>
  </si>
  <si>
    <t>Aros</t>
  </si>
  <si>
    <t>Señalizador Plástico Tipo Platillo</t>
  </si>
  <si>
    <t>Malla para futbol sala</t>
  </si>
  <si>
    <t>Cuerda para salto</t>
  </si>
  <si>
    <t>Pelota de Plástico</t>
  </si>
  <si>
    <t>Petos en Polys</t>
  </si>
  <si>
    <t>Contratar la Infraestructura y Apoyo Logístico para la realización de una (01) actividad de integración para mil (1000) aprendices del Centro Nacional de Hotelería, Turismo y Alimentos - Sede Principal Carrera 30 No 15-53, Bogotá DC.</t>
  </si>
  <si>
    <t>Contratar La Compra de una (01) máquina y el material necesario para la carnetizacion de los aprendices del Centro Nacional de Hotelería, Turismo y Alimentos, Sede Principal Carrera 30 No.15-53- Bogotá DC.</t>
  </si>
  <si>
    <t>Tarjeta y Sensor modelo antiguo para Grifería Lavamanos</t>
  </si>
  <si>
    <t>Solenoide para grifería de Lavamanos</t>
  </si>
  <si>
    <t>Membrana para Grifería Lavamanos</t>
  </si>
  <si>
    <t>Transformador para Grifería</t>
  </si>
  <si>
    <t>Tarjeta y Sensor nuevo para fluxómetro de sanitario con conexión del botón manual</t>
  </si>
  <si>
    <t>Solenoide para fluxómetro Sensor de sanitario</t>
  </si>
  <si>
    <t xml:space="preserve">Transformador para fluxómetro de sanitario    </t>
  </si>
  <si>
    <t>Diafragma para fluxómetro sensor de Sanitario</t>
  </si>
  <si>
    <t>Tarjeta Electrónica para fluxómetro de orinal</t>
  </si>
  <si>
    <t xml:space="preserve">Solenoide Fluxómetro Orinal </t>
  </si>
  <si>
    <t>CONJUNTO DE PAÑO PARA HOMBRE</t>
  </si>
  <si>
    <t>FERNANDO ARGUELLO HERRERA Y/O GERMAN BALLEN</t>
  </si>
  <si>
    <t>CAMISA PARA HOMBRE</t>
  </si>
  <si>
    <t xml:space="preserve">CONJUNTO DE PAÑO PARA DAMA </t>
  </si>
  <si>
    <t xml:space="preserve">SUDADERA CLIMA FRIO </t>
  </si>
  <si>
    <t xml:space="preserve">CAMISETA CLIMA FRIO </t>
  </si>
  <si>
    <t xml:space="preserve">PANTALONETA </t>
  </si>
  <si>
    <t xml:space="preserve"> ZAPATO TENNIS </t>
  </si>
  <si>
    <t xml:space="preserve">CACHUCHA </t>
  </si>
  <si>
    <t xml:space="preserve">CONJUNTO PARA PANADERIA PARA HOMBRE Y MUJER: PANTALÓN,  CHAQUETA Y PETO EN DRIL. </t>
  </si>
  <si>
    <t xml:space="preserve">GORROS PARA PANADERIA PARA HOMBRE (EN   DRIL TIPO CHACO) </t>
  </si>
  <si>
    <t xml:space="preserve">GORROS PARA PANADERIA PARA MUJER (EN    ALGODÓN POLIÉSTER TIPO CIRUGÍA) </t>
  </si>
  <si>
    <t xml:space="preserve">BOTAS EN CUERO (MATERIAL CUERO- SUELA ANTIDESLIZANTE) </t>
  </si>
  <si>
    <t>CAMISA PARA HOMBRE Y MUJER</t>
  </si>
  <si>
    <t>BLUE JEAN PARA HOMBRE Y MUJER</t>
  </si>
  <si>
    <t xml:space="preserve"> CONJUNTO DE JEAN Y CHAQUETA PARA MUJER </t>
  </si>
  <si>
    <t>CONJUNTO DE JEAN Y CHAQUETA PARA HOMBRE</t>
  </si>
  <si>
    <t xml:space="preserve">CONJUNTO CORTE DE CARNE PARA HOMBRE Y MUJER: PANTALÓN, CHAQUETA Y PETO EN HULE  </t>
  </si>
  <si>
    <t xml:space="preserve">BOTAS DE CAUCHO CAÑA ALTA    </t>
  </si>
  <si>
    <t>GUANTES INDUSTRIALES</t>
  </si>
  <si>
    <t xml:space="preserve">GUANTES SILICONA TRANSPARENTE </t>
  </si>
  <si>
    <t>TAPABOCAS</t>
  </si>
  <si>
    <t>COFIA</t>
  </si>
  <si>
    <t>GAFAS DE SEGURIDAD</t>
  </si>
  <si>
    <t xml:space="preserve">GUANTES NITRILO DELGADO AZUL </t>
  </si>
  <si>
    <t>CASCOS</t>
  </si>
  <si>
    <t>CARETA PROTECTORA PLASTICA</t>
  </si>
  <si>
    <t>BATAS DESECHABLE</t>
  </si>
  <si>
    <t>BOTAS</t>
  </si>
  <si>
    <t>LA COCINA MEXICANA TOMO I</t>
  </si>
  <si>
    <t>FERNANDO ARGUELLO HERRERA Y/O MARIA CONSUELO HORTA DIAZ</t>
  </si>
  <si>
    <t>LA COCINA DE REFERENCIA TOMO I</t>
  </si>
  <si>
    <t>LA COCINA DE REFERENCIA TOMO II, MANUAL PARA PROFESORES ESTUDIANTES Y PROFESIONALES</t>
  </si>
  <si>
    <t>EL SERVICIO DE BARRA</t>
  </si>
  <si>
    <t>MANIPULADOR DE ALIMENTOS</t>
  </si>
  <si>
    <t>PREPARACIÓN Y PRESENTACIÓN DE APERITIVOS</t>
  </si>
  <si>
    <t>MANUAL DE SERVICIO DE RESTAURANTE Y BAR</t>
  </si>
  <si>
    <t>SERVICIO DE BARRA</t>
  </si>
  <si>
    <t>CONSERJERÍA - RECEPCIÓN MANUAL DE</t>
  </si>
  <si>
    <t>INTRODUCCIÓN A LA HISTORIA DE LA GASTRONOMÍA</t>
  </si>
  <si>
    <t>TURISMO</t>
  </si>
  <si>
    <t>TURISMO RURAL, CASOS TEORÍA Y ANÁLISIS DEL IMPACTO ECONÓMICO AMBIENTAL</t>
  </si>
  <si>
    <t>INICIACIÓN A LAS TÉCNICAS CULINARIAS</t>
  </si>
  <si>
    <t>¡HAZ RENTABLE TU RESTAURANTE! CONTROLA LOS COSTOS Y LOS GASTOS</t>
  </si>
  <si>
    <t>EL SERVICIO DE LIMPIEZA</t>
  </si>
  <si>
    <t>MANUAL DE VINOS Y BEBIDAS</t>
  </si>
  <si>
    <t>PANADERÍA Y REPOSTERÍA PÁRRAFO PROFESIONALES</t>
  </si>
  <si>
    <t>EL MANEJO DE RESTAURANTES</t>
  </si>
  <si>
    <t>INTRODUCCIÓN A LA LACTOLOGÍA,</t>
  </si>
  <si>
    <t>LOS ALIMENTOS FUNCIONALES UNA OPORTUNIDADES PÁRR MEJOR SALUD</t>
  </si>
  <si>
    <t>LAS MEJORES RECETAS DE REPOSTERÍA</t>
  </si>
  <si>
    <t>GALLETAS</t>
  </si>
  <si>
    <t>COCINA CREATIVA</t>
  </si>
  <si>
    <t>BOCADITOS Y PIQUEOS</t>
  </si>
  <si>
    <t>EL GRAN LIBRO DEL SÁNDWICH</t>
  </si>
  <si>
    <t>PASTELERÍA CREATIVA</t>
  </si>
  <si>
    <t>ENSALADA Y TARTAS</t>
  </si>
  <si>
    <t>YOGURES Y BATIDOS Y HELADOS</t>
  </si>
  <si>
    <t>MACARONS, BROWNIES, MAGDALENAS</t>
  </si>
  <si>
    <t>RECETAS PÁRRAFO OCASIONES ESPECIALES</t>
  </si>
  <si>
    <t>PAN &amp; OTRAS MASAS: UNA AROMA TRADICIONAL</t>
  </si>
  <si>
    <t>TURISMO HOTELERÍA Y RESTAURANTES</t>
  </si>
  <si>
    <t>LO MEJOR DE LA COCINA PALADAR: 4 TOMOS</t>
  </si>
  <si>
    <t>LOS SABORES DEL PERÚ: 4 TOMOS</t>
  </si>
  <si>
    <t>LAROUSSE DE LA GASTRONOMÍA</t>
  </si>
  <si>
    <t>ALTAS ILUSTRADO DE LOS VINOS DEL MUNDO</t>
  </si>
  <si>
    <t>CREA TU PROPIO NEGOCIO: LA EMPRESA EN CASA</t>
  </si>
  <si>
    <t>BIBLIOTECA DE FORMACIÓN PROFESIONAL HOTELERÍA Y TURISMO: MANUAL DE ADMINISTRACIÓN HOTELERA.</t>
  </si>
  <si>
    <t>COCINA INTERNACIONAL AULA: 3 TOMOS</t>
  </si>
  <si>
    <t>DULCES Y POSTRES: 3 TOMOS</t>
  </si>
  <si>
    <t>COMO HACER LA MAS SABROSA COCINA CASERA INTERNACIONAL Y COLOMBIANA</t>
  </si>
  <si>
    <t>COMO APRENDER A DECORAR PASTELES PARA FIESTAS Y REUNIONES</t>
  </si>
  <si>
    <t>FIESTAS DE VEGETALES Ÿ ENTREMESES</t>
  </si>
  <si>
    <t>FIESTA DE FRUTAS Y HORTALIZAS</t>
  </si>
  <si>
    <t>FESTIVAL DE SÁNDWICHES Y CANAPÉS</t>
  </si>
  <si>
    <t>AROMAS Y DELEITES DE NUESTRA COCINA</t>
  </si>
  <si>
    <t>AROMAS Y DELEITES DE LA COCINA DEL MUNDO</t>
  </si>
  <si>
    <t>AROMAS Y DELEITES DE NUESTRA COCINA COLOMBIANA</t>
  </si>
  <si>
    <t>LOS ALIMENTOS FUNCIONALES UNA OPORTUNIDAD PÁRR MEJOR SALUD</t>
  </si>
  <si>
    <t>¿SEGURIDAD ALIMENTARIA? 200 RESPUESTAS A LAS DUDAS</t>
  </si>
  <si>
    <t>LOS ACEITES Y GRASAS. REFINACIÓN Y OTROS PROCEDIMIENTOS DE TRANS INDUSTRIAL</t>
  </si>
  <si>
    <t>CURSO DE MANIPULADOR DE ALIMENTOS</t>
  </si>
  <si>
    <t>REFRIGERACIÓN Y CONGELACIÓN ENVASADO ALIMENTOS</t>
  </si>
  <si>
    <t>HELADOS: ELABORACIÓN, ANÁLISIS Y CONTROL</t>
  </si>
  <si>
    <t>RESTAURANTES, CAFETERÍAS, BARES Y CATERING HOMBRE PRÁCTICO</t>
  </si>
  <si>
    <t>MANUAL DEL AGUA. CIENCIA, TECNOLOGÍA Y LEGISLACIÓN</t>
  </si>
  <si>
    <t>PRINCIPIOS MATEMÁTICOS DEL PROCESO TÉRMICO DE ALIMENTOS</t>
  </si>
  <si>
    <t>NUEVAS TECNOLOGÍAS DE CONSERVACIÓN DE ALIMENTOS</t>
  </si>
  <si>
    <t>MICO TOXINAS Y MICOTOXICOSIS</t>
  </si>
  <si>
    <t>QUÍMICA DE LOS ALIMENTOS</t>
  </si>
  <si>
    <t>BIOTECNOLOGÍA EN 26 FICHAS</t>
  </si>
  <si>
    <t>ANÁLISIS SENSORIAL DE VINOS: MANUAL PARA PROFESIONALES</t>
  </si>
  <si>
    <t>CIENCIA DE LOS ALIMENTOS VOL. 1 Y 2</t>
  </si>
  <si>
    <t>CIENCIA Y TECNOLOGÍA DE LOS ALIMENTOS (DOS TOMOS)</t>
  </si>
  <si>
    <t>MANUAL PARA ESPECIAS.</t>
  </si>
  <si>
    <t>HELADOS: ELABORACIÓN, ANÁLISIS Y CONTROL DE CALIDAD</t>
  </si>
  <si>
    <t>GESTIÓN DE LA CALIDAD Y DE LA SEGURIDAD ALIMENTARIA HIGIENE</t>
  </si>
  <si>
    <t>GUÍA DE GESTIÓN DE SERVICIOS DE BAÑO BARES Y CAFETERÍAS</t>
  </si>
  <si>
    <t>PROCESOS DE SERVICIO EN RESTAURANTE</t>
  </si>
  <si>
    <t>GESTIÓN DEL DEPARTAMENTO DE PISOS</t>
  </si>
  <si>
    <t>BARES, CAFETERÍAS Y RESTAURANTES MUY PEQUEÑOS</t>
  </si>
  <si>
    <t>RESTAURANTES, CAFETERÍAS, BARES Y CATERING.MANUAL PRÁCTICO</t>
  </si>
  <si>
    <t>COMPETITIVIDAD DE LOS DESTINOS TURISTICOS</t>
  </si>
  <si>
    <t>CONCEPTUALIZACIÓN ORÍGENES Y EVOLUCIÓN DEL TURISMO</t>
  </si>
  <si>
    <t>DESARROLLO SOSTENIBLE Y GESTIÓN DEL TURISMO</t>
  </si>
  <si>
    <t>EFECTOS ECONOMICOS.SOCIOCULTURALES Y AMBIENTALES DEL TURISMO</t>
  </si>
  <si>
    <t>FUNCIÓNAMIENTO Y ORGANIZACIÓN INST. DEL TURISMO</t>
  </si>
  <si>
    <t>FUNDAMENTOS DE MARKETING TURÍSTICO</t>
  </si>
  <si>
    <t>GESTIÓN MUNICIPAL DEL TURISMO</t>
  </si>
  <si>
    <t>MARKETING DE RESTAURANTES</t>
  </si>
  <si>
    <t>MARKETING EN FERIAS TURÍSTICAS</t>
  </si>
  <si>
    <t>MARKETING HOTELERO</t>
  </si>
  <si>
    <t>POLÍTICA TURÍSTICA Y PLANIFICACIÓN DEL TURISMO</t>
  </si>
  <si>
    <t>PROMOCIÓN TURÍSTICA-UN ENFOQUE METODOLÓGICO</t>
  </si>
  <si>
    <t>GERENCIA COMPETITIVA DE LA POSADA TURÍSTICA</t>
  </si>
  <si>
    <t>INVERSIÓN HOTELERA ELEMENTOS DO PARÁ EVALUATION</t>
  </si>
  <si>
    <t>MARKETING TURÍSTICO</t>
  </si>
  <si>
    <t>PRINCIPIOS DE ADMINISTRACIÓN HOTELERA</t>
  </si>
  <si>
    <t>TEORÍA DEL TURISMO</t>
  </si>
  <si>
    <t>TURISMO SUSTENTABLE</t>
  </si>
  <si>
    <t>LAS ACTIVIDADES TURISTICAS Y RECREACIONALES</t>
  </si>
  <si>
    <t>LOS MUNICIPIOS TURÍSTICOS</t>
  </si>
  <si>
    <t>TURISMO RURAL UN ENFOQUE GLOBAL</t>
  </si>
  <si>
    <t>LA SEGMENTACIÓN DEL MERCADO TURÍSTICO.COMERCIALIZACIÓN</t>
  </si>
  <si>
    <t>PROYECTOS TURÍSTICOS. LOCALIZACIÓN E INVERSIÓN</t>
  </si>
  <si>
    <t>PLANEACIÓN DEL ESPACIO TURÍSTICO</t>
  </si>
  <si>
    <t>TURISMO Y RECREACIÓN BASES TEÓRICAS Y CONCEPTUALES OPERATIVAS</t>
  </si>
  <si>
    <t>EPISTEMOLOGÍA DEL TURISMO</t>
  </si>
  <si>
    <t>ELEMENTOS DE TURISMO ECO-COM-ALIM-Y-LÍNEAS AÉREAS BEBIDAS.</t>
  </si>
  <si>
    <t>PUBLICIDAD TURÍSTICA</t>
  </si>
  <si>
    <t>HIGIENE EN ALIMENTOS Y BEBIDAS</t>
  </si>
  <si>
    <t>AGENCIAS DE VIAJES ESTRUCTURA Y OPERACIÓN</t>
  </si>
  <si>
    <t>TURISMO ACTIVIDAD MUNDIAL</t>
  </si>
  <si>
    <t>EL PERFECTO ANFITRIÓN</t>
  </si>
  <si>
    <t>MANTENIMIENTO DE HOTELES</t>
  </si>
  <si>
    <t>FACTIBILIDAD HOTELERA. ANÁLISIS Y EVALUACIÓN</t>
  </si>
  <si>
    <t>EL ÉXITO RESTAURANTERO HABILIDADES DIRECTIVAS</t>
  </si>
  <si>
    <t>EL PLAN DE NEGOCIOS PARA LA INDUSTRIA RESTAURANTERA MERCADOTECNIA</t>
  </si>
  <si>
    <t>EL RESTAURANTE COMO EMPRESA</t>
  </si>
  <si>
    <t>INGENIERÍA DEL MENÚ</t>
  </si>
  <si>
    <t>OTRAS FORMAS DE TURISMO</t>
  </si>
  <si>
    <t>COMPRA RECEPCION Ÿ ALMACENAMIENTO DE ALIMENTOS EN HOTELES Y RESTA</t>
  </si>
  <si>
    <t>PLANIFICACIÓN OPERACIONAL Y FINANCIERA EN LA HOTELERÍA</t>
  </si>
  <si>
    <t>ANTEPROYECTOS DE INVESTIGACIÓN TURÍSTICA.METODOLOGÍA PÁRRAFO DO ELABORACIÓN</t>
  </si>
  <si>
    <t>ADMINISTRACIÓN DE LA EMPRESA RESTAURANTERA</t>
  </si>
  <si>
    <t>HOTELES Y MOTELES ADMINISTRACIÓN Y FUNCIÓNAMIENTO</t>
  </si>
  <si>
    <t>COMO OTORGAR ONU SERVICIO EXCEPCIONAL SERVICIO DE CINCO ESTRELLAS</t>
  </si>
  <si>
    <t>MANEJO DEL DEPARTAMENTO DE BOTONES</t>
  </si>
  <si>
    <t>RECEPCIÓN EN LA HOTELERÍA</t>
  </si>
  <si>
    <t>DISEÑO Y CUIDADO DE INTERIORES Y EXTERIORES DE HOTELES Y HACIENDA</t>
  </si>
  <si>
    <t>CALIDAD EN EL SERVICIO</t>
  </si>
  <si>
    <t>DEPARTAMENTO DE RESERVACIONES</t>
  </si>
  <si>
    <t>DEPARTAMENTO DE TELÉFONOS</t>
  </si>
  <si>
    <t>SEGURIDAD EN LA HOTELERÍA</t>
  </si>
  <si>
    <t>ESTADÍSTICA PARA LA ADMINISTRACIÓN TURÍSTICA</t>
  </si>
  <si>
    <t>ADMINISTRACIÓN MODERNA DE HOTELES Y MOTELES</t>
  </si>
  <si>
    <t>LAS COCINAS DE EUROPA</t>
  </si>
  <si>
    <t>FUNDAMENTOS DEL NUEVO TURISMO</t>
  </si>
  <si>
    <t>TURISMO Y ECOLOGÍA</t>
  </si>
  <si>
    <t>FINANCIAMIENTO TURÍSTICO. FUENTES INTERNAS Y EXTERNAS</t>
  </si>
  <si>
    <t>ADMINISTRACIÓN DE COMEDOR Y BAR</t>
  </si>
  <si>
    <t>EL CLIENTE Y LA CALIDAD EN EL SERVICIO</t>
  </si>
  <si>
    <t>EL GRAN LIBRO DE LOS CÓCTELES</t>
  </si>
  <si>
    <t>FUNDAMENTOS DE ADMINISTRACIÓN</t>
  </si>
  <si>
    <t>LA BRÚJULA DEL SERVICIO</t>
  </si>
  <si>
    <t>ADMINISTRACIÓN DE RECURSOS HUMANOS</t>
  </si>
  <si>
    <t>CONTABILIDAD DE COSTOS</t>
  </si>
  <si>
    <t>ADMINISTRACIÓN DE PROYECTOS</t>
  </si>
  <si>
    <t>LA CIENCIA DE LOS ALIMENTOS PRACTICA</t>
  </si>
  <si>
    <t>BIOLOGÍA</t>
  </si>
  <si>
    <t>ESTADÍSTICA APLICADA</t>
  </si>
  <si>
    <t>ADMINISTRACIÓN DEL RECURSO HUMANO</t>
  </si>
  <si>
    <t>SELECCIÓN POR COMPETENCIAS</t>
  </si>
  <si>
    <t>DESEMPEÑO POR COMPETENCIAS, EVALUCIÓN 360</t>
  </si>
  <si>
    <t>DIRECCIÓN ESTRATÉGICA DE RECURSOS HUMANOS</t>
  </si>
  <si>
    <t>Tripa natural de cerdo</t>
  </si>
  <si>
    <t>Tripa (funda) de coria (colágeno comestible)</t>
  </si>
  <si>
    <t>Fibrosa easy peel, net,meat cling,xl</t>
  </si>
  <si>
    <t>Celulosa</t>
  </si>
  <si>
    <t>Bolsas para vacío termoencogibles</t>
  </si>
  <si>
    <t>Bolsatinas</t>
  </si>
  <si>
    <t xml:space="preserve">Hilo  </t>
  </si>
  <si>
    <t>Mallas para carnicos</t>
  </si>
  <si>
    <t>VISFLEX® Polyamide Casings</t>
  </si>
  <si>
    <t>Product Characteristics</t>
  </si>
  <si>
    <t>CONTRATAR LA COMPRA DE MATERIAL DE DECORACION PARA FORMACION EN TECNICO DE ORGANIZACIÓN DE EVENTOS</t>
  </si>
  <si>
    <t>Prestar los servicios personales de carácter temporal de  instructor por periodo fijo, para la ejecución de acciones de formación en el área de Mesa y Bar, en el Centro Nacional de Hotelería Turismo y Alimentos de la Regional Distrito Capital del SENA.</t>
  </si>
  <si>
    <t>11  meses</t>
  </si>
  <si>
    <t>Clemencia Martinez</t>
  </si>
  <si>
    <t>11meses</t>
  </si>
  <si>
    <t>Prestar los servicios personales de carácter temporal de  instructor por horas, para la ejecución de acciones de formación en el área de Mesa y Bar, en el Centro Nacional de Hotelería Turismo y Alimentos de la Regional Distrito Capital del SENA.</t>
  </si>
  <si>
    <t>Prestar los servicios personales de carácter temporal de  instructor por periodo fjo, para la ejecución de acciones de formación en el área de Cocina,  en el Centro Nacional de Hotelería Turismo y Alimentos de la Regional Distrito Capital del SENA.</t>
  </si>
  <si>
    <t>Prestar los servicios personales de carácter temporal de  instructor por horas, para la ejecución de acciones de formación en el área de Cocina,  en el Centro Nacional de Hotelería Turismo y Alimentos de la Regional Distrito Capital del SENA.</t>
  </si>
  <si>
    <t>Prestar los servicios personales de carácter temporal de  instructor por horas, para la ejecución de acciones de formación en el área de Higiene  Manipulación de Alimentos,  en el Centro Nacional de Hotelería Turismo y Alimentos de la Regional Distrito Capital del SENA.</t>
  </si>
  <si>
    <t>Prestar los servicios personales de carácter temporal de  instructor por periodo fijo, para la ejecución de acciones de formación en el área de Higiene  Manipulación de Alimentos,  en el Centro Nacional de Hotelería Turismo y Alimentos de la Regional Distrito Capital del SENA.</t>
  </si>
  <si>
    <t>Prestar los servicios personales de carácter temporal de  instructor por horas, para la ejecución de acciones de formación en el área de Panadería,  en el Centro Nacional de Hotelería Turismo y Alimentos de la Regional Distrito Capital del SENA.</t>
  </si>
  <si>
    <t>Prestar los servicios personales de carácter temporal de  instructor por periodo fijo, para la ejecución de acciones de formación en el área de Panadería,  en el Centro Nacional de Hotelería Turismo y Alimentos de la Regional Distrito Capital del SENA.</t>
  </si>
  <si>
    <t>Prestar los servicios personales de carácter temporal de  instructor  por horas, para la ejecución de acciones de formación en el área de Procesamiento de Carnes y Derivados,  en el Centro Nacional de Hotelería Turismo y Alimentos de la Regional Distrito Capital del SENA.</t>
  </si>
  <si>
    <t>Prestar los servicios personales de carácter temporal de  instructor  por horas, para la ejecución de acciones de formación en el área de Barismo en el Centro Nacional de Hotelería Turismo y Alimentos de la Regional Distrito Capital del SENA.</t>
  </si>
  <si>
    <t>Prestar los servicios personales de carácter temporal de un (1) instructor  por horas, para la ejecución de acciones de formación en el área Virtualidad  en el Centro Nacional de Hotelería Turismo y Alimentos de la Regional Distrito Capital del SENA.</t>
  </si>
  <si>
    <t>Jorge Rodriguez Ovalle</t>
  </si>
  <si>
    <t>Prestar los servicios personales de carácter temporal de  instructor  por periodo fjo, para la ejecución de acciones de formación en el área Virtualidad  en el Centro Nacional de Hotelería Turismo y Alimentos de la Regional Distrito Capital del SENA.</t>
  </si>
  <si>
    <t>Prestar los servicios personales de carácter temporal de  instructor  por periodo fjo, para la ejecución de acciones de formación en el área Bilinguismo en el Centro Nacional de Hotelería Turismo y Alimentos de la Regional Distrito Capital del SENA.</t>
  </si>
  <si>
    <t>Prestar los servicios personales de carácter temporal de  instructor por horas, para la ejecución de acciones de formación en el área Bilinguismo en el Centro Nacional de Hotelería Turismo y Alimentos de la Regional Distrito Capital del SENA.</t>
  </si>
  <si>
    <t>Prestar los servicios personales de carácter temporal de  instructor  por horas, para la ejecución de acciones de formación en el área Bilinguismo en el Centro Nacional de Hotelería Turismo y Alimentos de la Regional Distrito Capital del SENA.</t>
  </si>
  <si>
    <t>Prestar los servicios personales de carácter temporal de  instructor  por periodo fjo, para la ejecución de acciones de formación en el área de Formulación de Proyectos en el Centro Nacional de Hotelería Turismo y Alimentos de la Regional Distrito Capital del SENA.</t>
  </si>
  <si>
    <t>Sonia Acuña</t>
  </si>
  <si>
    <t>Prestar los servicios personales de carácter temporal de un (1) instructor  por horas, para la ejecución de acciones de formación en el área de Formulación de Proyectos en el Centro Nacional de Hotelería Turismo y Alimentos de la Regional Distrito Capital del SENA.</t>
  </si>
  <si>
    <t>Prestar los servicios personales de carácter temporal de  instructor  por horas, para la ejecución de acciones de formación en el área de Formulación de Proyectos en el Centro Nacional de Hotelería Turismo y Alimentos de la Regional Distrito Capital del SENA.</t>
  </si>
  <si>
    <t>Prestar los servicios personales de carácter temporal de  instructor  por periodo fijo, para la ejecución de acciones de formación en el área de Gestión Hotelera en el Centro Nacional de Hotelería Turismo y Alimentos de la Regional Distrito Capital del SENA.</t>
  </si>
  <si>
    <t>Prestar los servicios personales de carácter temporal de  instructor  por horas, para la ejecución de acciones de formación en el área de Gestión Hotelera en el Centro Nacional de Hotelería Turismo y Alimentos de la Regional Distrito Capital del SENA.</t>
  </si>
  <si>
    <t>Prestar los servicios personales de carácter temporal de  instructores  por periodo fjo, para la ejecución de acciones de formación en el área de Guianza Turística en el Centro Nacional de Hotelería Turismo y Alimentos de la Regional Distrito Capital del SENA.</t>
  </si>
  <si>
    <t>Prestar los servicios personales de carácter temporal de  instructor  por horas, para la ejecución de acciones de formación en el área de Guianza Turística en el Centro Nacional de Hotelería Turismo y Alimentos de la Regional Distrito Capital del SENA.</t>
  </si>
  <si>
    <t>Prestar los servicios personales de carácter temporal de  instructor  por periodo fjo, para la ejecución de acciones de formación en el área de Organización de Eventos en el Centro Nacional de Hotelería Turismo y Alimentos de la Regional Distrito Capital del SENA.</t>
  </si>
  <si>
    <t>Prestar los servicios personales de carácter temporal de  instructor  por horas, para la ejecución de acciones de formación en el área de Organización de Eventos en el Centro Nacional de Hotelería Turismo y Alimentos de la Regional Distrito Capital del SENA.</t>
  </si>
  <si>
    <t>Prestar los servicios personales de carácter temporal de  instructor  por periodo fijo, para la ejecución de acciones de formación en el área de Servicio de Agencia de Viajes en el Centro Nacional de Hotelería Turismo y Alimentos de la Regional Distrito Capital del SENA.</t>
  </si>
  <si>
    <t>Prestar los servicios personales de carácter temporal de  instructor  por periodo fijo, para la ejecución de acciones de formación en el área de Mercadeo en el Centro Nacional de Hotelería Turismo y Alimentos de la Regional Distrito Capital del SENA.</t>
  </si>
  <si>
    <t>Prestar los servicios personales de carácter temporal de  instructor  por periodo fijo, para la ejecución de acciones de formación en el área de Interacción Idónea en el Centro Nacional de Hotelería Turismo y Alimentos de la Regional Distrito Capital del SENA.</t>
  </si>
  <si>
    <t>Wolfang Latorre</t>
  </si>
  <si>
    <t>Prestar los servicios personales de carácter temporal de  instructor por horas, para la ejecución de acciones de formación en el área de Interacción Idónea en el Centro Nacional de Hotelería Turismo y Alimentos de la Regional Distrito Capital del SENA.</t>
  </si>
  <si>
    <t>Prestar los servicios personales de carácter temporal de  instructor por periodo fijo, para la ejecución de acciones de formación en el área de Gestión de la Calidad en el Centro Nacional de Hotelería Turismo y Alimentos de la Regional Distrito Capital del SENA.</t>
  </si>
  <si>
    <t>Prestar los servicios personales de carácter temporal por periodo fijo para la ejecución de acciones de formación en el área de Terapia Ocupacional, en el Centro Nacional de Hotelería Turismo y Alimentos de la Regional Distrito Capital del SENA, así como las actividades de capacitación y/o auditoría para el Sistema Integrado de Gestión de Calidad del SENA que acuerden las partes</t>
  </si>
  <si>
    <t>Prestar los servicios personales de carácter temporal de  instructor  por periodo fijo, para la ejecución de acciones de formación en el área de Cultura Física en el Centro Nacional de Hotelería Turismo y Alimentos de la Regional Distrito Capital del SENA.</t>
  </si>
  <si>
    <t>Prestar los servicios personales de carácter temporal de un (1) instructor  por horas, para la ejecución de acciones de formación en el área de Cultura Física en el Centro Nacional de Hotelería Turismo y Alimentos de la Regional Distrito Capital del SENA.</t>
  </si>
  <si>
    <t>Prestar los servicios personales de carácter temporal de instructor  por horas, para la ejecución de acciones de formación en el área de Cultura Física en el Centro Nacional de Hotelería Turismo y Alimentos de la Regional Distrito Capital del SENA.</t>
  </si>
  <si>
    <t xml:space="preserve">Prestar los servicios personales de carácter temporal por horas para la ejecución de acciones de formación en el área de Francés, en el Centro Nacional de Hotelería, Turismo y Alimentos. </t>
  </si>
  <si>
    <t xml:space="preserve">Prestar los servicios personales de carácter temporal por periodo fijo para la ejecución de acciones de formación en el área de Francés, en el Centro Nacional de Hotelería, Turismo y Alimentos. </t>
  </si>
  <si>
    <t xml:space="preserve">Prestar los servicios personales de carácter temporal por periodo fijo para la ejecución de acciones de formación en el área de Portugues, en el Centro Nacional de Hotelería, Turismo y Alimentos. </t>
  </si>
  <si>
    <t xml:space="preserve">Prestar los servicios personales de carácter temporal por periodo fijo para la ejecución de acciones de formación en el área artística, en el Centro Nacional de Hotelería, Turismo y Alimentos. </t>
  </si>
  <si>
    <t>Prestar los servicios personales de carácter temporal de  instructores por horas, para la ejecución de acciones de formación en el área de Frutas y Hortalizas en el Centro Nacional de Hotelería Turismo y Alimentos de la Regional Distrito Capital del SENA.</t>
  </si>
  <si>
    <t>Prestar los servicios personales de carácter temporal de  instructor por periodo fijo, para la ejecución de acciones de formación en el área de Administración y Costos en el Centro Nacional de Hotelería Turismo y Alimentos de la Regional Distrito Capital del SENA.</t>
  </si>
  <si>
    <t>7 meses</t>
  </si>
  <si>
    <t>Prestar los servicios personales de carácter temporal de  instructor por periodo fijo, para la ejecución de acciones de formación en el área de Talento Humano en el Centro Nacional de Hotelería Turismo y Alimentos de la Regional Distrito Capital del SENA.</t>
  </si>
  <si>
    <t>Prestar los servicios personales de carácter temporal de  instructor  por periodo fIjo, para la ejecución de acciones de formación en el área de Control de Calidad de Alimentos en el Centro Nacional de Hotelería Turismo y Alimentos de la Regional Distrito Capital del SENA.</t>
  </si>
  <si>
    <t>Prestar los servicios personales de carácter temporal de  instructores  por horas, para la ejecución de acciones de formación en el área de Control de Calidad de Alimentos en el Centro Nacional de Hotelería Turismo y Alimentos de la Regional Distrito Capital del SENA.</t>
  </si>
  <si>
    <t>Prestar los servicios personales de carácter temporal de  instructor  por periodo fijo, para la ejecución de acciones de formación en el área de Procesamiento de Alimentos en el Centro Nacional de Hotelería Turismo y Alimentos de la Regional Distrito Capital del SENA.</t>
  </si>
  <si>
    <t>Prestar los servicios personales de carácter temporal de  instructor  por periodo fijo, para la ejecución de acciones de formación en el área de Microbiología en el Centro Nacional de Hotelería Turismo y Alimentos de la Regional Distrito Capital del SENA.</t>
  </si>
  <si>
    <t>Prestar los servicios personales de carácter temporal de  instructor  por horas, para la ejecución de acciones de formación en el área de Microbiología en el Centro Nacional de Hotelería Turismo y Alimentos de la Regional Distrito Capital del SENA.</t>
  </si>
  <si>
    <t>Prestar los servicios personales de carácter temporal de  instructor  por horas, para la ejecución de acciones de formación en el área de Análisis Físico Químico en el Centro Nacional de Hotelería Turismo y Alimentos de la Regional Distrito Capital del SENA.</t>
  </si>
  <si>
    <t>Prestar los servicios personales de carácter temporal por periodo de horas para la ejecución de acciones de formación en el área de Información Turística, en el Centro Nacional de Hotelería, Turismo y Alimentos.</t>
  </si>
  <si>
    <t>Prestar los servicios personales de carácter temporal de  instructor  por periodo fjo, para la ejecución de acciones de formación en el área de Análisis Físico Químico en el Centro Nacional de Hotelería Turismo y Alimentos de la Regional Distrito Capital del SENA.</t>
  </si>
  <si>
    <t>Prestación de servicios personales de carácter temporal para apoyar la ejecucion de actividades correspondientes a los procesos de almacen e inventarios en actividades propias del mantenimiento y control de los elementos de consumo e inventarios devolutivos en servicio, que posee la entidad, con el fin de conservar, proteger los elementos requeridos para el cumplimiento institucional del Centro Nacional de Hoteleria, Turismo y Alimentos.</t>
  </si>
  <si>
    <t>candelaria Vallejo</t>
  </si>
  <si>
    <t>Prestar los servicios profesionales de carácter temporal para apoyar la supervisión del cumplimiento y la correcta ejecución de los contratos de los instructores en cada uno de los programas en la jornada noche y fin de semana.</t>
  </si>
  <si>
    <t>Adriana Milena Gasca</t>
  </si>
  <si>
    <t>Prestar los servicios profesionales de carácter temporal para apoyar la supervisión del cumplimiento y la correcta ejecución de los contratos de los instructores en cada uno de los programas en la jornada madrugada.</t>
  </si>
  <si>
    <t>Prestación de servicios personales de carácter temporal y profesional para garantizar la supervision y soporte de aspectos técnicos y pedagógicos a los instructores contratistas efectuando un acompañamiento, orientación,  seguimiento y demas actividades correspondientes a los procesos contractualesen la jornada diurna en las diferentes sedes del Centro Nacional de Hotelería, Turismos y Alimentos (4).</t>
  </si>
  <si>
    <t xml:space="preserve">Prestación de servicios personales de carácter temporal para brindar apoyo a la gestion administrativa del Centro Nacional de Hoteleria, Turismo y Alimentos en actividades tales como: control y mantenimiento de la infraestructura del centro, supervision y distribucion de elementos de aseo y cafeteria, velar por el aseo, seguridad y correcto funcionamiento de las diferentes sedes del Centro Nacional de Hotelería, Turismo y Alimentos. </t>
  </si>
  <si>
    <t>Fernando Arguello</t>
  </si>
  <si>
    <t xml:space="preserve">Prestación de servicios personales de carácter temporal para brindar apoyo a la gestion administrativa del Centro Nacional de Hoteleria, Turismo y Alimentos en actividades tales como: control y mantenimiento de la infraestructura del centro, supervision y distribucion de elementos de aseo y cafeteria, velar por el aseo, seguridad y correcto funcionamiento de las dependencias del centro e informar y atender las anomalias que se presenten en jornada madrugada. </t>
  </si>
  <si>
    <t xml:space="preserve">Prestación de servicios personales de carácter temporal para brindar apoyo a la gestion administrativa del Centro Nacional de Hoteleria, Turismo y Alimentos en actividades tales como: control y mantenimiento de la infraestructura del centro, supervision y distribucion de elementos de aseo y cafeteria, velar por el aseo, seguridad y correcto funcionamiento de las dependencias del centro e informar y atender las anomalias que se presenten en jornada noche y fin de semana. </t>
  </si>
  <si>
    <t xml:space="preserve">Prestación de servicios personales de carácter temporal para brindar apoyo a la gestion administrativa del Centro Nacional de Hoteleria, Turismo y Alimentos en actividades tales como: control y mantenimiento de la infraestructura del centro, supervision y distribucion de elementos de aseo y cafeteria, velar por el aseo, seguridad y correcto funcionamiento de las dependencias del centro e informar y atender las anomalias que se presenten en jornada diurna. </t>
  </si>
  <si>
    <t>Prestación de servicios personales para brindar apoyo administrativo y asistencial a las actividades enmarcadas en el plan de bienestar de aprendices del Centro Nacional de Hoteleria, Turismo y Alimentos, en jornada diurna.</t>
  </si>
  <si>
    <t xml:space="preserve">Prestación de servicios personales para brindar apoyo administrativo y asistencial a las actividades enmarcadas en el plan de bienestar de aprendices del Centro Nacional de Hoteleria, Turismo y Alimento, en jornada noche y fin de semana. </t>
  </si>
  <si>
    <t xml:space="preserve">Prestación de servicios personales para brindar apoyo administrativo y asistencial a las actividades enmarcadas en el plan de bienestar de aprendices del Centro Nacional de Hoteleria, Turismo y Alimentos, en jornada madrugada. </t>
  </si>
  <si>
    <t>Prestar los servicios profesionales de caracter temporal de un apoyo para los procesos de contabilizacion y causacion de planillas de pago, recepcion, revision, liquidacion de retenciones y generacion en el Centro Nacional de Hoteleria turismo y Alimentos SENA.</t>
  </si>
  <si>
    <t xml:space="preserve">Prestación de servicios personales de carácter temporal   para liderar los procesos del grupo de formacion integral, gestion educativa y promocion y relaciones corporativas para el soporte tecnico y operativo en los procesos de ingreso registro y certificacion del Centro en el aplicativo de la institucion  en el Centro Nacional de Hoteleria, Turismo y Alimentos en jornada diruna, noche, fin de semana y madrugada. </t>
  </si>
  <si>
    <t>Prestación de servicios personales de caracter temporal para brindar apoyo admistrativo en el proceso de evaluación y certificación de competencias laborales del Centro Nacional de Hoteleria, Turismo y Alimentos.</t>
  </si>
  <si>
    <t xml:space="preserve">Prestación de servicios personales de carácter temporal de un profesional para atender el área de bienestar de aprendices, realizando asesorías psicológicas a los aprendices, orientación laboral, talleres de proyección personal y ocupacional de liderazgo, relaciones interpersonales y otros temas de interés, de acuerdo con el Programa Integral de Bienestar de los aprendices constituido por proyectos y acciones orientadas al desarrollo humano en sus distintas dimensiones, con el fin de aumentar sus posibilidades de proyección y desenvolvimiento en la sociedad.Contribuir al desarrollo físico mental y de la salud ocupacional de los aprendices en actividades tales como: el aprendizaje de disciplinas deportivas, recreativas, manejo del tiempo libre, y del ocio creativo en los escenarios del centro de formación profesional, o en aquellos que se logren por convenios o alianzas estratégicas y las demás actividades adoptadas en la resolución No. 655 de 2005 Plan de Bienestar Nacional Integral de Bienestar de Aprendices en jornada diurna en las diferentes sedes del Centro de Formación. </t>
  </si>
  <si>
    <t xml:space="preserve">Prestación de servicios personales de carácter temporal para apoyar los procesos de formaciòn profesional en los programas técnicos y tecnológicos del área de industrias alimentarias en el Centro Nacional de Hotelería Turismo y Alimentos del SENA Regional Distrito Capital, en jornada noche y fin de semana. </t>
  </si>
  <si>
    <t>Prestación de servicios personales de carácter temporal para apoyar los procesos de formaciòn profesional en los programas técnicos y tecnológicos del área de industrias alimentarias en el Centro Nacional de Hotelería Turismo y Alimentos del SENA Regional Distrito Capital, en jornada madrugada.</t>
  </si>
  <si>
    <t>Prestación de servicios personales de carácter temporal de (1) apoyo para la gestion academica en los procesos de registro y certificacion de aprendices en jornada diurna.</t>
  </si>
  <si>
    <t>Prestación de servicios personales de carácter temporal para atender el ambiente pluritecnologico, brindando informacion a aprendices, instructores y publico en general en la consulta de libros, revistas, prestamos de equipos y salas de conferencia y velar por el cumpliento de las normas de dicho ambiente del Centro Nacional de Hoteleria, Turismo y Alimentos en jornada madrugada.</t>
  </si>
  <si>
    <t>Prestación de servicios personales de carácter temporal en el área de Enfermería para brindar los primeros auxilios a los aprendices del Centro Nacional de Hoteleria Turismo y Alimentos, en caso de accidente o incidente y gestionar la documentación requerida para un eventual traslado a un Centro Hospitalario  en jornada diurna.</t>
  </si>
  <si>
    <t xml:space="preserve">Prestación de servicios personales de carácter temporal en el área de Enfermería para brindar los primeros auxilios a los aprendices del Centro Nacional de Hoteleria Turismo y Alimentos, en caso de accidente o incidente y gestionar la documentación requerida para un eventual traslado a un Centro Hospitalario  en jornada noche y fin de semana. </t>
  </si>
  <si>
    <t xml:space="preserve">Prestación de servicios personales de carácter temporal en el área de Enfermería para brindar los primeros auxilios a los aprendices del Centro Nacional de Hoteleria Turismo y Alimentos, en caso de accidente o incidente y gestionar la documentación requerida para un eventual traslado a un Centro Hospitalario en jornada madrugada. </t>
  </si>
  <si>
    <t xml:space="preserve">Prestación de servicios personales de carácter temporal de un  apoyo para lograr el canal de comunicación entre empresas y aprendices a través del Sistema Gestión Virtual de Aprendices (SGVA), ejecutando tareas de relacionamiento </t>
  </si>
  <si>
    <t>Prestación de servicios personales de carácter temporal de (1) Apoyo a la administración de los ambiente virtuales de aprendizaje (AVA) del Centro nacional de hoteleria, turismo y alimentos.</t>
  </si>
  <si>
    <t xml:space="preserve">Prestar los servicios personales de carácter temporal para apoyar la digitación de información correpondiente a los procesos de Administración Educativa en jornada noche y fin de semana. </t>
  </si>
  <si>
    <t xml:space="preserve">Prestar los servicios personales de carácter temporal para apoyar la digitación de información correpondiente a los procesos de Administración Educativa en jornada madrugada.  </t>
  </si>
  <si>
    <t xml:space="preserve">Prestación de servicios personales de carácter temporal de un profesional para atender el área de bienestar de aprendices, realizando asesorías psicológicas a los aprendices, orientación laboral, talleres de proyección personal y ocupacional de liderazgo, relaciones interpersonales y otros temas de interés, de acuerdo con el Programa Integral de Bienestar de los aprendices constituido por proyectos y acciones orientadas al desarrollo humano en sus distintas dimensiones, con el fin de aumentar sus posibilidades de proyección y desenvolvimiento en la sociedad.Contribuir al desarrollo físico mental y de la salud ocupacional de los aprendices en actividades tales como: el aprendizaje de disciplinas deportivas, recreativas, manejo del tiempo libre, y del ocio creativo en los escenarios del centro de formación profesional, o en aquellos que se logren por convenios o alianzas estratégicas y las demás actividades adoptadas en la resolución No. 655 de 2005 Plan de Bienestar Nacional Integral de Bienestar de Aprendices en jornada noche y fin de semana. </t>
  </si>
  <si>
    <t xml:space="preserve">Prestación de servicios personales de carácter temporal de un profesional para atender el área de bienestar de aprendices, realizando asesorías psicológicas a los aprendices, orientación laboral, talleres de proyección personal y ocupacional de liderazgo, relaciones interpersonales y otros temas de interés, de acuerdo con el Programa Integral de Bienestar de los aprendices constituido por proyectos y acciones orientadas al desarrollo humano en sus distintas dimensiones, con el fin de aumentar sus posibilidades de proyección y desenvolvimiento en la sociedad.Contribuir al desarrollo físico mental y de la salud ocupacional de los aprendices en actividades tales como: el aprendizaje de disciplinas deportivas, recreativas, manejo del tiempo libre, y del ocio creativo en los escenarios del centro de formación profesional, o en aquellos que se logren por convenios o alianzas estratégicas y las demás actividades adoptadas en la resolución No. 655 de 2005 Plan de Bienestar Nacional Integral de Bienestar de Aprendices en jornada madrugada. </t>
  </si>
  <si>
    <t>jorge Rodriguez Ovalle</t>
  </si>
  <si>
    <t xml:space="preserve">Prestar los servicios personales de carácter temporal para apoyar  los procesos  de acreditación de alta calidad de los programas de formación del Centro Nacional de Hotelería, Turismo y Alimentos. </t>
  </si>
  <si>
    <t>fernando Arguello</t>
  </si>
  <si>
    <t>Prestación de servicios personales de carácter temporal para apoyar  y garantizar el funcionamiento de la biblioteca en el Centro nacional de hoteleria, turismo y alimentos en jornada diruna.</t>
  </si>
  <si>
    <t xml:space="preserve">Prestación de servicios personales de carácter temporal para apoyar  y garantizar el funcionamiento de la biblioteca en el Centro nacional de hoteleria, turismo y alimentos en jornada noche y fin de semana. </t>
  </si>
  <si>
    <t>Prestación de servicios personales de carácter temporal de un profesional para gestionar los servicios de la Biblioteca, realizando procesos tecnicos, de clasificacion, catalogacion, preparacion fisica de las colecciones conforme a las politicas de procesamiento tecnico del SBS, registro en el software alpeh 500y atendiento y orientando aprendices, instructores, funcionarios y publico en general en la biblioteca del centro.</t>
  </si>
  <si>
    <t xml:space="preserve">Prestar los servicios profesionales de carácter temporal para asesorar técnicamente los procesos que se adelantan en el Economato del Centro Nacional de Hotelería, Turismo y Alimentos. </t>
  </si>
  <si>
    <t>Prestar los servicios personales de carácter temporal para apoyar el registro y cargue de información en los sistemas de información (SIIF Nación y propio SENA)</t>
  </si>
  <si>
    <t>Yanira mendoza</t>
  </si>
  <si>
    <t>Prestación de servicios personales de carácter temporal de un profesional para apoyar el area financiera y presupuestal del Centro Nacional de Hotelería, Turismos y Alimentos</t>
  </si>
  <si>
    <t>Prestación de servicios personales de carácter temporal  para brindar apoyo como asistente del proceso de gestión administrativa en compras y contratación, para el Centro Nacional de Hoteleria, Tursimo y alimentos.</t>
  </si>
  <si>
    <t>Flor Angela Bastidas</t>
  </si>
  <si>
    <t>Prestación de servicios personales de carácter temporal de un  profesional para los procesos del economato en la recepción de insumos a proveedores, almacenamiento y distribución de cuartos fríos y estantería, alistamiento y entrega de pedidos, de acuerdo a los estándares autorizados por la Subdirección para los talleres de formación, retaurantes, hotel escuela y cocinas del Centro Nacional de Hoteleria Turismo y Alimentos.</t>
  </si>
  <si>
    <t>Prestación de servicios personales de carácter temporal de un profesional que lleve a cabo funciones de gestionar y administrar los procesos de alojamiento, recepcion, caja habitaciones, conserjeria, alimentos y bebidas( Restaurantes - Bar y servicio de eventos) y adquisicion de suministros para el buen funcionamiento del hotel escuela del Centro Nacional de Hoteleria, Turismo y Alimentos.</t>
  </si>
  <si>
    <t>Prestación de servicios personales de carácter temporal para brindar apoyo en el proceso de contratación estatal en las etapas contractual y poscontractual para el Centro Nacional de Hoteleria, Tursimo y alimentos</t>
  </si>
  <si>
    <t>Edilma Sandoval Mojica</t>
  </si>
  <si>
    <t xml:space="preserve">Prestar los servicios profesionales de carácter temporal  para apoyar los procesos de selección, verificación de documentos y matrícula de los aprendices que ingresen a procesos de formación en los diferentes programas de formación titulada que se imparten en le Centro Nacional de Hotelería, Turismo y Alimentos. </t>
  </si>
  <si>
    <t>Prestación de servicios personales de carácter temporal de un profesional en psicologia para atender los procesos de ingreso y selección de aspirantes a formacion titulada y brindar apoyo en las convocatorias de Contratistas que realiza el Centro Nacional de Hoteleria, Turismo y Alimentos.</t>
  </si>
  <si>
    <t>Prestación de servicios personales de carácter temporal de (1) Tecnico para adelantar labores de recepcion, atencion y servicio al cliente en el punto de atencion a usuarios; suministro de informacion de los servicios al publico en general que prestan los centros que conforman el complejo de paloquemao (Centro de gestion industrial, Centro para la Comunicacion de la industria grafica, Centro de diseño grafico y Metrologia y en el Centro Nacional de Hoteleria, Turismo y Alimentos del SENA- Regional Distroto Capital.</t>
  </si>
  <si>
    <t>Prestación de servicios personales de carácter temporal para apoyar la gestón del economato regsitrando en el aplicativo orions entradas y salidas de las existencias, las descargas de acuerdo con las requisiciones que realizan los instructores para atender los talleres de formación, eventos y restaurantes y generando informes de contabilidad mensuales en el Centro Nacional de Hoteleria Turismo y Alimentos.</t>
  </si>
  <si>
    <t xml:space="preserve">Prestar los servicios personales de carácter temporal para apoyar los procesos asistenciales del Economato. </t>
  </si>
  <si>
    <t xml:space="preserve">Prestación de servicios personales de carácter temporal para los procesos del economato en la recepción de insumos a proveedores, almacenamiento y distribución de cuartos fríos y estantería, alistamiento y entrega de pedidos, de acuerdo a los estándares autorizados por la Subdirección para los talleres de formación, retaurantes, hotel escuela y cocinas del Centro Nacional de Hoteleria Turismo y Alimentos, en jornada diurna. </t>
  </si>
  <si>
    <t>Prestación de servicios personales de carácter temporal para los procesos del economato en la recepción de insumos a proveedores, almacenamiento y distribución de cuartos fríos y estantería, alistamiento y entrega de pedidos, de acuerdo a los estándares autorizados por la Subdirección para los talleres de formación, retaurantes, hotel escuela y cocinas del Centro Nacional de Hoteleria Turismo y Alimentos, en jornada fines de semana</t>
  </si>
  <si>
    <t>Prestación de servicios personales de carácter temporal para los procesos del economato en la recepción de insumos a proveedores, almacenamiento y distribución de cuartos fríos y estantería, alistamiento y entrega de pedidos, de acuerdo a los estándares autorizados por la Subdirección para los talleres de formación, retaurantes, hotel escuela y cocinas del Centro Nacional de Hoteleria Turismo y Alimentos, en jornada madrugada</t>
  </si>
  <si>
    <t>Prestación de servicios personales de carácter temporal para apoyar los procesos de gestión de comunicaciones oficiales en las unidades de Correspondencia del Centro Nacional de Hotelería, Turismos y Alimentos</t>
  </si>
  <si>
    <t>Prestación de servicios personales de carácter temporal para apoyar la gestion en los procesos del Hotel Escuela en la atención de huespedes, control del estado de las habitaciones y velar por el inventario y lenceria del hotel al igual que la verificación de los reportes de las camareras en hoteleria y alojamiento en el Centro Nacional de Hoteleria, Turismo y Alimentos.</t>
  </si>
  <si>
    <t>Prestación de los servicios personales con carácter temporal para apoyar y atender los requerimientos de los diferentes ambientes de aprendizaje en cuanto al recibo y entrega de materiales del Centro Nacional de Hotelería, Turismo y Alimentos de la Regional Distrito Capital del SENA.</t>
  </si>
  <si>
    <t>Prestación de servicios personales de carácter temporal de un apoyo para la gestion en los procesos del Hotel Escuela en la atención de Eventos en el Centro Nacional de Hoteleria, Turismo y Alimentos.</t>
  </si>
  <si>
    <t>Wolfan latorre</t>
  </si>
  <si>
    <t>Prestación de servicios personales de carácter temporal para apoyar la gestión de la lavandería del Hotel Escuela del Centro Nacional de Hotelería, Turismo y Alimentos.</t>
  </si>
  <si>
    <t>clemencia martinez</t>
  </si>
  <si>
    <t>Prestación de servicios personales de carácter temporal de un  apoyo para garantizar la gestión administrativa y operativa en el Centro Nacional de Hoteleria Turismo y Alimentos.</t>
  </si>
  <si>
    <t xml:space="preserve">Prestar los servicios personales de carácter temporal para apoyar los procesos asistenciales que demande la dependencia. </t>
  </si>
  <si>
    <t>Prestación de servicios personales de carácter temporal de  un apoyo para realizar la gestion y el acompañamiento oportuno a los empresarios y aprendices brindando un soporte presencial sobre el uso del aplicativo sistema Gestion Virtual de aprendices y solucionando todos los inconvenientes que presenten los empresarios y aprendices frente al uso de la herramienta en lo referente a la busqueda de aprendices del SENA de conformidad con la normatividad vigente.</t>
  </si>
  <si>
    <t>Prestación de servicios personales de carácter temporal para apoyar el acompañamiento del proceso de alistamiento y desarrollo de aprendizaje por proyectos  en el área de formación profesional en el Centro Nacional de Hoteleria Turismo y Alimentos.</t>
  </si>
  <si>
    <t>Prestación de servicios personales de carácter temporal  para apoyar la atención del sistema de información académica en el proceso de administración educativa en el Centro Nacional de Hotelería Turismo y Alimentos del SENA Regional Distrito Capital.</t>
  </si>
  <si>
    <t xml:space="preserve">Prestar los servicios profesionales de carácter temporal para apoyar el Plan de Bienestar de Aprendices del Centro Nacional de Hotelería, Turismo y Alimentos.    </t>
  </si>
  <si>
    <t xml:space="preserve">Prestación de servicios personales de carácter temporal  para apoyar la atención del sistema de información académica en el proceso de administración educativa en el Centro Nacional de Hotelería Turismo y Alimentos del SENA Regional Distrito Capital en jornada madrugada. </t>
  </si>
  <si>
    <t xml:space="preserve">Prestación de servicios personales de carácter temporal  para apoyar la atención del sistema de información académica en el proceso de administración educativa en el Centro Nacional de Hotelería Turismo y Alimentos del SENA Regional Distrito Capital en jornada noche y fin de semana. </t>
  </si>
  <si>
    <t>Prestar los servicios profesionales de carácter temporal de un apoyo para el monitoreo sobre los procesos de calidad en la formacion, los grupos de investigacion aplicada y controlar el registro de la informacion y su articulacion en el sistema de informacion academica en el Centro Nacional de Hotelería Turismo y Alimentos de la Regional Distrito Capital del SENA</t>
  </si>
  <si>
    <t>flor Angela Bastidas</t>
  </si>
  <si>
    <t xml:space="preserve">Prestar los servicios de carácter temporal de un apoyo para liderar los procesos de articulación con la educación media del Centro Nacional de Hotelría, Turismo y Alimentos. </t>
  </si>
  <si>
    <t>Prestar los servicios personales de carácter temporal para apoyar los procesos asistenciales que demande la Subdirección del Centro Nacional de Hotelería, Turismo y Alimentos.</t>
  </si>
  <si>
    <t xml:space="preserve">Prestar los servicios personales de carácter temporal de para apoyar la atención del sistema de información académica en el proceso de administración educativa en el Centro Nacional de Hotelería Turismo y Alimentos de la Regional Distrito Capital del SENA en jornada diurna. </t>
  </si>
  <si>
    <t xml:space="preserve">Prestar los servicios personales de carácter temporal para apoyar la obtención y valoración de evidencias de acuerdo con el procedimiento de evaluación y certificación de competencias laborales del SENA. </t>
  </si>
  <si>
    <t>Yanira Mendoza Baron</t>
  </si>
  <si>
    <t xml:space="preserve">CENTRO DE DISEÑO Y METROLOGIA </t>
  </si>
  <si>
    <t>ACEITE PARA BEBE</t>
  </si>
  <si>
    <t>Contratacion</t>
  </si>
  <si>
    <t>gmendietam@sena.edu.co</t>
  </si>
  <si>
    <t>ACERO</t>
  </si>
  <si>
    <t>ACERO 1020 REDONDO</t>
  </si>
  <si>
    <t>ACERO 1045 REDONDO</t>
  </si>
  <si>
    <t>ACERO PLATA REDONDO</t>
  </si>
  <si>
    <t>ACERO SAE XW5</t>
  </si>
  <si>
    <t>ACETATO TRANSPARENTE 1/8</t>
  </si>
  <si>
    <t>ACOLILLADORA INDUSTRIAL 10</t>
  </si>
  <si>
    <t>ACRÍLICO</t>
  </si>
  <si>
    <t>ADAPTADOR PARA PC FESTO SIMATIC Nº DE ARTÍCULO: 184555</t>
  </si>
  <si>
    <t xml:space="preserve">AGUJA PARA MAQUINA DE COSE SINGER </t>
  </si>
  <si>
    <t>ALAMBRE DULCE POR 5 METROS</t>
  </si>
  <si>
    <t>ALCOHOL ISOPROPILICO</t>
  </si>
  <si>
    <t>ALFILERES</t>
  </si>
  <si>
    <t>ALHAMBRE # 12 (ROJO, NEGRO Y BLANCO)</t>
  </si>
  <si>
    <t>ALMOHADILLA DACTILAR</t>
  </si>
  <si>
    <t>ALUMINIO</t>
  </si>
  <si>
    <t>Aluminio Cuadrado 1/2x1mt</t>
  </si>
  <si>
    <t>Aluminio Cuadrado 3/8x1mt</t>
  </si>
  <si>
    <t>Aluminio Cuadrado 5/16x1mt</t>
  </si>
  <si>
    <t>Aluminio Cuadradro 1/4x1mt</t>
  </si>
  <si>
    <t xml:space="preserve">ANGEO METALICO TEJIDO EN FORMA SENCILLA </t>
  </si>
  <si>
    <t>ANGULO DE HIERRO</t>
  </si>
  <si>
    <t>AROMÁTICA EN CUBOS DE  PANELA INSTANTÁNEA CAJA</t>
  </si>
  <si>
    <t>AZÚCAR BLANCA PAQUETE DE 200 STICK PACK X  5 GRAMOS</t>
  </si>
  <si>
    <t>BALANZA ANALÍTICA DE 0 A 15 KG</t>
  </si>
  <si>
    <t>BALANZA ELECTRÓNICA DIGITAL 0 A 30 KG</t>
  </si>
  <si>
    <t>BALASTOS 2 X52</t>
  </si>
  <si>
    <t>BALSO CUADRADO 3MM X 90 CM</t>
  </si>
  <si>
    <t>BANCO DE TRABAJO</t>
  </si>
  <si>
    <t>BANCOS DE TRABAJO DE 0,85 M X 0,75 M X 1,80 M</t>
  </si>
  <si>
    <t>BANDA DE LIJA</t>
  </si>
  <si>
    <t>BANDERITAS POST IT</t>
  </si>
  <si>
    <t>BARRA EN ACERO</t>
  </si>
  <si>
    <t>BARRAS DE SOLDADURA DE PLOMO DE ESTAÑO</t>
  </si>
  <si>
    <t>BARRAS PARA CILINDRADO INTERNO PASTILLA SOLDADA</t>
  </si>
  <si>
    <t>BASE DE SOPORTE</t>
  </si>
  <si>
    <t>BASE NIVELADOR</t>
  </si>
  <si>
    <t>BASES UNIVERSALES PARA COMPARADOR DE CARATULA</t>
  </si>
  <si>
    <t>BASES UNIVERSALES PARA MICRÓMETRO</t>
  </si>
  <si>
    <t>BATERIA PARA PLANTA ELECTRICA</t>
  </si>
  <si>
    <t>BATERIAS AA</t>
  </si>
  <si>
    <t>BATERIAS AAA</t>
  </si>
  <si>
    <t>BIBLIOTECA</t>
  </si>
  <si>
    <t>BISTURÍ</t>
  </si>
  <si>
    <t>BISTURÍ METALICO</t>
  </si>
  <si>
    <t>BLOQUE EN V DE 8 X 20 MM</t>
  </si>
  <si>
    <t>BLOQUE SECO -10ªC  A 400 ºC</t>
  </si>
  <si>
    <t>Bobina abrasiva</t>
  </si>
  <si>
    <t>BOLAS DE ICOPOR</t>
  </si>
  <si>
    <t>BOLSA PLÁSTICA BIODEGRADABLE COLOR VERDE DE 50X40 CMS PAQUETE X 12 UNIDADES</t>
  </si>
  <si>
    <t>BOLSAS PARA RECICLAR</t>
  </si>
  <si>
    <t>BOMBILLOS AHORRADORES</t>
  </si>
  <si>
    <t>BORRADOR PARA TABLERO ACRÍLICO</t>
  </si>
  <si>
    <t>BORRADORES</t>
  </si>
  <si>
    <t>Bota punta de acero</t>
  </si>
  <si>
    <t>BOTAS DE PROTECCIÓN</t>
  </si>
  <si>
    <t>BREAKER 30 AMP</t>
  </si>
  <si>
    <t>BREAKER 50 AMP</t>
  </si>
  <si>
    <t>BROCA ACERO JUEGO 29 PZ. 1/16 A 1/2</t>
  </si>
  <si>
    <t>BROCAS</t>
  </si>
  <si>
    <t xml:space="preserve">BROCAS - </t>
  </si>
  <si>
    <t>BROCAS PARA CENTRO</t>
  </si>
  <si>
    <t>BROCHAS</t>
  </si>
  <si>
    <t>BROCHAS 2 1/2"</t>
  </si>
  <si>
    <t>BROCHAS 2"</t>
  </si>
  <si>
    <t>BROCHAS 3"</t>
  </si>
  <si>
    <t>BROCHAS 4"</t>
  </si>
  <si>
    <t>BRONCE FOSFORADO</t>
  </si>
  <si>
    <t>BROQUEROS HSS MILIMÉTRICO</t>
  </si>
  <si>
    <t>BROQUEROS HSS PULGADAS</t>
  </si>
  <si>
    <t>BURILES DE HSS DE 1/2"X1/2"</t>
  </si>
  <si>
    <t>BURILES DE HSS DE 1/4"X1/4"</t>
  </si>
  <si>
    <t>BURILES DE HSS DE 3/8"X3/8"</t>
  </si>
  <si>
    <t>BURILES DE HSS DE 5/16"X5/16"</t>
  </si>
  <si>
    <t>BURILES DE PASTILLA SOLDADA</t>
  </si>
  <si>
    <t>BURILES REDONDOS HSS</t>
  </si>
  <si>
    <t>BURILES REDONDOS TUNGSTENO</t>
  </si>
  <si>
    <t>Butaco Fijo</t>
  </si>
  <si>
    <t>CABLE # 10</t>
  </si>
  <si>
    <t>CABLE # 12</t>
  </si>
  <si>
    <t>CABLE # 14</t>
  </si>
  <si>
    <t>CABLE AWG (ELÉCTRICO)</t>
  </si>
  <si>
    <t>CABLE PUERTO HDMI</t>
  </si>
  <si>
    <t>CABLE PUERTO VGA</t>
  </si>
  <si>
    <t>CAFÉ MOLIDO LIBRA  500 GR DE PRIMERA CALIDAD</t>
  </si>
  <si>
    <t>CAJA PARA ARCHIVO ACTIVO</t>
  </si>
  <si>
    <t>CAJA PARA ARCHIVO INACTIVO</t>
  </si>
  <si>
    <t>CALADORA DE MANO</t>
  </si>
  <si>
    <t>CALADORA DE PELO O EN C</t>
  </si>
  <si>
    <t>CALADORA INDUSTRIAL VELOCIDAD  VARIABLE</t>
  </si>
  <si>
    <t>CALADORA MANUAL</t>
  </si>
  <si>
    <t>CALIBRADOR PIE DE REY 150 MM, DIVISION DE ESCALA 0,02 MM Y 0,001 IN</t>
  </si>
  <si>
    <t>CALIBRADOR PIE DE REY 150 MM, DIVISION DE ESCALA 0,05 MM Y 1/128 IN</t>
  </si>
  <si>
    <t>CALIBRADORES</t>
  </si>
  <si>
    <t>CAMBIO GENERAL ILUMINACION AMBIENTES,CONSULTORIOS,RECEPCION</t>
  </si>
  <si>
    <t>CAMBIO GENERAL PISOS CONSULTORIOS,RECEPCION Y GIMNASIO</t>
  </si>
  <si>
    <t>CARETA DE ESMERILAR CON VISOR</t>
  </si>
  <si>
    <t>Careta para esmerilar con sistema de ajuste ratchet</t>
  </si>
  <si>
    <t>Careta para soldadura</t>
  </si>
  <si>
    <t>Careta tipo esmerilador</t>
  </si>
  <si>
    <t>CARGADOR PARA BATERIA</t>
  </si>
  <si>
    <t>CARPETA A - Z</t>
  </si>
  <si>
    <t>CARPETA A-Z CARTA</t>
  </si>
  <si>
    <t>CARPETA DE 3 AROS BLANCA TAMAÑO CARTA</t>
  </si>
  <si>
    <t>CARPETA EN PROPALCOTE</t>
  </si>
  <si>
    <t>CARPETA YUTE</t>
  </si>
  <si>
    <t>CARRO CONTENEDOR</t>
  </si>
  <si>
    <t>CARRO PRACTIWAGON</t>
  </si>
  <si>
    <t>Carro transportador de computadores</t>
  </si>
  <si>
    <t>CARTÓN  CARTULINA</t>
  </si>
  <si>
    <t>CARTÓN  CORRUGADO DOBLE</t>
  </si>
  <si>
    <t>CARTÓN CORRUGADO LAMINAS 120 X 240</t>
  </si>
  <si>
    <t>CARTÓN KRAFT</t>
  </si>
  <si>
    <t>CARTÓN PAJA.</t>
  </si>
  <si>
    <t>CARTÓN PAJA. PLIEGO</t>
  </si>
  <si>
    <t>CARTÓN PIEDRA</t>
  </si>
  <si>
    <t>CARTUCHERA</t>
  </si>
  <si>
    <t>CARTULINA IRIS COLORES SURTIDOS 1/8</t>
  </si>
  <si>
    <t>Casco industrial</t>
  </si>
  <si>
    <t>CAUCHO 5"</t>
  </si>
  <si>
    <t>CAUCHO SILICONA</t>
  </si>
  <si>
    <t>CD-RW (COMPACT DISC - RE-WRITABLE). REGRABABLE: CD-RW (COMPACT DISC - RE-WRITABLE)</t>
  </si>
  <si>
    <t>CELDA DE CARGA</t>
  </si>
  <si>
    <t>CELDAS DE CARGA</t>
  </si>
  <si>
    <t>CENTRO DE COMPUTO PARA TRES (3) USUARIOS</t>
  </si>
  <si>
    <t>CEPILLO DE PÚAS DE ACERO</t>
  </si>
  <si>
    <t>CEPILLOS PEQUEÑOS PARA UÑAS</t>
  </si>
  <si>
    <t>CHAPAS (DE SEGURIDAD Y DE PERILLA)</t>
  </si>
  <si>
    <t>CHAQETA JEAN AZUL</t>
  </si>
  <si>
    <t>CINTA ADHESIVA MÁGICA</t>
  </si>
  <si>
    <t>CINTA AISLANTE</t>
  </si>
  <si>
    <t>CINTA AISLANTE 3M</t>
  </si>
  <si>
    <t>CINTA AISLANTE AUTO FUNDENTE</t>
  </si>
  <si>
    <t>CINTA DE DEMARCACION</t>
  </si>
  <si>
    <t>CINTA ENMASCARAR</t>
  </si>
  <si>
    <t>CINTA ENMASCARAR 2"</t>
  </si>
  <si>
    <t>CINTA METRICA</t>
  </si>
  <si>
    <t>CINTA PARA SIERRA SIN FIN</t>
  </si>
  <si>
    <t>CINTA SINFÍN PARA SIERRA MECÁNICA</t>
  </si>
  <si>
    <t>CINTA TEFLÓN PARA ALTA PRESIÓN</t>
  </si>
  <si>
    <t>CINTA TRANSPARENTE</t>
  </si>
  <si>
    <t>Cinturón ergonómico - faja</t>
  </si>
  <si>
    <t>CLIPS PLASTIFICADOS</t>
  </si>
  <si>
    <t>COMPOSICIÓN: HIPOCLORITO DE SODIO, ESTABILIZANTES, AGUA</t>
  </si>
  <si>
    <t>Compra de Esmeriles</t>
  </si>
  <si>
    <t>COMPRESOR FESTO LUBRICADO CON ACEITE, ULTRASILENCIOSO (45 DB (A)). IDEAL PARA SU UTILIZACIÓN EN AULAS. CON MANORREDUCTOR Y CONDENSADOR DE AGUA.</t>
  </si>
  <si>
    <t>CONECTORES RJ45</t>
  </si>
  <si>
    <t>Cono para lijar</t>
  </si>
  <si>
    <t>CONO PORTAFRESA Ø22 DIN2080 30 SEM 22X 28</t>
  </si>
  <si>
    <t>CONO PORTAMANDRIL-MANDRIL 1-13 DIN2080 30 DC B16X 20</t>
  </si>
  <si>
    <t>CONO PORTAPINZA ER32 DIN2080 30 ER32X 55</t>
  </si>
  <si>
    <t xml:space="preserve">Corcho </t>
  </si>
  <si>
    <t>COSEDORA - GRAPADORA PARA OFICINA</t>
  </si>
  <si>
    <t>CUADERNOS</t>
  </si>
  <si>
    <t>CUADERNOS COSIDOS</t>
  </si>
  <si>
    <t xml:space="preserve">Delantal en carnaza especial </t>
  </si>
  <si>
    <t>DESTORNILLADORES T.PESADO JUEGO 6 PZ</t>
  </si>
  <si>
    <t>DINAMOMETROS</t>
  </si>
  <si>
    <t>DISCO ABRASIVO</t>
  </si>
  <si>
    <t>DISCO PARA PULIDORA</t>
  </si>
  <si>
    <t>DIVIFOLDER</t>
  </si>
  <si>
    <t>DURALUMINIO</t>
  </si>
  <si>
    <t>Duraluminio 235x185x63</t>
  </si>
  <si>
    <t>DURÓMETROS ENSAYOS BRINELL, ROCKWELL. DIGITAL REF:249731</t>
  </si>
  <si>
    <t>DVD RW</t>
  </si>
  <si>
    <t>EDUKIT PA BASIC FESTO Nº DE ARTÍCULO: 549822</t>
  </si>
  <si>
    <t>EDUTRAINER® COMPACT FESTO  VARIANTE PREFERENCIAL CON SIMATIC S7-300 Nº DE ARTÍCULO: 573883</t>
  </si>
  <si>
    <t>EL CONJUNTO ROBOTINO® COMPLETO Nº DE ARTÍCULO: 567300</t>
  </si>
  <si>
    <t>Encendedores</t>
  </si>
  <si>
    <t>EQUIPO TP 101 FESTO– NIVEL BÁSICO: FORMACIÓN BÁSICA EN NEUMÁTICA Nº DE ARTÍCULO: 540710</t>
  </si>
  <si>
    <t>EQUIPO TP 1311 FESTO: SENSORES PARA EL RECONOCIMIENTO DE OBJETOS</t>
  </si>
  <si>
    <t>EQUIPO TP 401 FESTO: TECNOLOGÍA DE BUS DE CAMPO AS-INTERFACE</t>
  </si>
  <si>
    <t>EQUIPO TP 501 FESTO – NIVEL BÁSICO: FORMACIÓN BÁSICA EN HIDRÁULICA Nº DE ARTÍCULO: 573035</t>
  </si>
  <si>
    <t>ESCARIADOR</t>
  </si>
  <si>
    <t>ESCOFINA MEDIA CAÑA PARA YESO</t>
  </si>
  <si>
    <t>ESCOFINA REDONDA PARA YESO</t>
  </si>
  <si>
    <t>ESCUADRA PROFESIONAL 004</t>
  </si>
  <si>
    <t>ESFEROS NEGROS</t>
  </si>
  <si>
    <t>ESFEROS ROJOS</t>
  </si>
  <si>
    <t>ESMALTE BLANCO</t>
  </si>
  <si>
    <t>ESMALTE NEGRO</t>
  </si>
  <si>
    <t>ESMALTE VERDE</t>
  </si>
  <si>
    <t>ESMERIL DE BANCO TRABAJO PESADO</t>
  </si>
  <si>
    <t>ESPEJO</t>
  </si>
  <si>
    <t xml:space="preserve">ESPEJO </t>
  </si>
  <si>
    <t>ESPUMA PARA LIMPIAR CARCASA</t>
  </si>
  <si>
    <t>ESQUELETO</t>
  </si>
  <si>
    <t>ESTANTES SENCILLOS DE MEDIA ALTURA</t>
  </si>
  <si>
    <t>ESTUCO ACRILICO</t>
  </si>
  <si>
    <t>ESTUCO PLÁSTICO</t>
  </si>
  <si>
    <t>EXPULSORES PARA MOLDES DE INYECCION</t>
  </si>
  <si>
    <t>Expulsores ф1/2x6"</t>
  </si>
  <si>
    <t>Expulsores ф1/4x6"</t>
  </si>
  <si>
    <t>Expulsores ф1/8x6"</t>
  </si>
  <si>
    <t>Expulsores ф3/16x6"</t>
  </si>
  <si>
    <t>Expulsores ф5/16x6"</t>
  </si>
  <si>
    <t>Expulsores ф5/32x6"</t>
  </si>
  <si>
    <t>EXTRACTORES CONSULTORIOS 1,2,3,4 Y GIMANSIO  -LUZ NATURAL</t>
  </si>
  <si>
    <t>FECHADOR NUMERADOR</t>
  </si>
  <si>
    <t>FLEXOMETRO</t>
  </si>
  <si>
    <t>Fomi</t>
  </si>
  <si>
    <t>FUNDA PLÁSTICA MULTITALADRO</t>
  </si>
  <si>
    <t>Fusibles</t>
  </si>
  <si>
    <t>Gafas de protección</t>
  </si>
  <si>
    <t>GANCHO LEGAJADOR PLÁSTICO</t>
  </si>
  <si>
    <t>GANCHOS PARA TEJA</t>
  </si>
  <si>
    <t>GAS PARA SOLDADURA</t>
  </si>
  <si>
    <t xml:space="preserve">GAS PARA SOLDADURA </t>
  </si>
  <si>
    <t>GRATA CEPILLO DE 3 X 15 FABRICADO EN ACERO Y BRONCE</t>
  </si>
  <si>
    <t>GUANTE DE NYLON Y NITRILO</t>
  </si>
  <si>
    <t>GUANTES DE LATEX POR CAJA DE 100 UNIDADES</t>
  </si>
  <si>
    <t>GUANTES DE NITRILO</t>
  </si>
  <si>
    <t>Guantes de protección al calor</t>
  </si>
  <si>
    <t>Guantes De Vaqueta</t>
  </si>
  <si>
    <t>GUANTES DE VAQUETA TIPO INGENIERO</t>
  </si>
  <si>
    <t>Guantes en hilaza con puntos en p.v.c. En palma o dorso</t>
  </si>
  <si>
    <t>GUANTES TERMICOS</t>
  </si>
  <si>
    <t>GUARDARROPAS</t>
  </si>
  <si>
    <t>HEBILLAS METALICAS</t>
  </si>
  <si>
    <t>HERRAMIENTAS VARIAS</t>
  </si>
  <si>
    <t>HILAZA DOBLE DE ALGODÓN PARA TRAPERO DE 800 GRAMOS</t>
  </si>
  <si>
    <t>HILO PARA CALZADO DE CUERO</t>
  </si>
  <si>
    <t>HILO PARA ELECTROEROSION CORTE POR HILO</t>
  </si>
  <si>
    <t>HOJAS TAMAÑO CARTA ADHESIVAS TROQUELADAS</t>
  </si>
  <si>
    <t>HORNOS INFRARROJOS</t>
  </si>
  <si>
    <t>IDENTIFICADOR DE LLAVES</t>
  </si>
  <si>
    <t>IMPERMEABILIZANTE ACRILICO</t>
  </si>
  <si>
    <t>INDICADOR O DISPLAY</t>
  </si>
  <si>
    <t>INSERTO RECUBRIMIENTO TITANIO</t>
  </si>
  <si>
    <t>Interruptor Protector del Motor (conmutador para lijadora planificadora completo)</t>
  </si>
  <si>
    <t>INTERRUPTORES 1 CIRCUITO</t>
  </si>
  <si>
    <t>INTERRUPTORES 2 CIRCUITOS</t>
  </si>
  <si>
    <t>ISOCIANATO</t>
  </si>
  <si>
    <t>JABÓN EN POLVO BOLSA DE 500 GRAMOS</t>
  </si>
  <si>
    <t>JABÓN LAVA LOSA EN CREMA DE 1000 GRAMOS</t>
  </si>
  <si>
    <t>JABÓN LIQUIDO PARA MANOS GALÓN X 3750 CM</t>
  </si>
  <si>
    <t>JUEGO DE COMPONENTES TP 400 FESTO PARA TRABAJAR CON EQUIPO TP401</t>
  </si>
  <si>
    <t>JUEGO DE DESTORNILLADORES DE PRECISIÓN, MILIMÉTRICOS</t>
  </si>
  <si>
    <t>JUEGO DE LLAVES</t>
  </si>
  <si>
    <t>JUEGO DE LLAVES BRISTOL MILIMÉTRICAS</t>
  </si>
  <si>
    <t>JUEGO DE PESAS M2 0,001 KG A 30 KG</t>
  </si>
  <si>
    <t>KIT DE ROBOTICA CON MANEJO DE SENSORES</t>
  </si>
  <si>
    <t>LAMINA ACERO INOXIDABLE (1 METRO X 2 METROS)</t>
  </si>
  <si>
    <t>LAMINA CR (1 METRO X 2 METROS)</t>
  </si>
  <si>
    <t>LAMINA DE ACERO</t>
  </si>
  <si>
    <t>lamina de acero de 90 cm x 210 c, x 5/32"</t>
  </si>
  <si>
    <t>LAMINA DE ALUMINIO</t>
  </si>
  <si>
    <t>LÁMINA EN ALUMINIO</t>
  </si>
  <si>
    <t>lamina lisa de aluminio de 90 x 210 cm x 1/4"</t>
  </si>
  <si>
    <t>LÁMINAS MDF 1 CM</t>
  </si>
  <si>
    <t>LÁMINAS MDF 3 MM</t>
  </si>
  <si>
    <t>LÁMINAS POLIESTIRENO</t>
  </si>
  <si>
    <t>Lampara</t>
  </si>
  <si>
    <t>LANA ESCOLAR ROLLO</t>
  </si>
  <si>
    <t>LANA ESCOLAR ROLLO PAG  * 12</t>
  </si>
  <si>
    <t>LÁPICES</t>
  </si>
  <si>
    <t>LÁPICES DE TINTA</t>
  </si>
  <si>
    <t>LÁPICES NEGROS</t>
  </si>
  <si>
    <t>LENTE TRANSPARENTE CON ANTIEMPAÑANTE, PROTECCIÓN UV AL 99% VISIÓN 180°</t>
  </si>
  <si>
    <t>LIBRETA DE APUNTES</t>
  </si>
  <si>
    <t>LIBRETAS DE APUNTES</t>
  </si>
  <si>
    <t>LIBRO CIENCIA Y E INGENIERIA DE LOS MATERIALES</t>
  </si>
  <si>
    <t>Libro Design formulas for plastics engineers</t>
  </si>
  <si>
    <t>Libro Designing plastic parts for assembly</t>
  </si>
  <si>
    <t>Libro Die design Handbook.</t>
  </si>
  <si>
    <t>LIBRO DISEÑO Y COMUNICACIÓN VISUAL</t>
  </si>
  <si>
    <t>LIBRO EL MUNDO COMO PROYECTO</t>
  </si>
  <si>
    <t>Libro Extrusion Dies Desing and Engineering Computations</t>
  </si>
  <si>
    <t>Libro Fundamentos de matricería. Corte y punzonado.</t>
  </si>
  <si>
    <t>Libro Handbook of fabrication processes</t>
  </si>
  <si>
    <t>LIBRO HOW TO MAKE INJECTION MOLDS</t>
  </si>
  <si>
    <t>LIBRO INJECTION MOLDING HANDBOOK, 2ND EDITION</t>
  </si>
  <si>
    <t>LIBRO MECANICA VECTORIAL PARA INGENIEROS- ESTÁTICA</t>
  </si>
  <si>
    <t xml:space="preserve">Libro Polymer Extrusion </t>
  </si>
  <si>
    <t>Libro Practical Guide To Injection Blow Molding (Plastics Engineering)</t>
  </si>
  <si>
    <t>Libro Understanding Blow Molding, 2nd Edition</t>
  </si>
  <si>
    <t>LIJA PARA METAL</t>
  </si>
  <si>
    <t>LIJADOR CERRADO</t>
  </si>
  <si>
    <t>LIJADORA ORBITAL INDUSTRIAL 1/4 PLIEGO</t>
  </si>
  <si>
    <t>LIJAS PARA MADERA 80,300,400,600,1000</t>
  </si>
  <si>
    <t>LIMAS METALICAS</t>
  </si>
  <si>
    <t>LIMAS PARA  BANCO DE TALLER</t>
  </si>
  <si>
    <t>LIMAS PARA JOYERIA</t>
  </si>
  <si>
    <t>LIMAS PARA METALES DE FORMAS VARIAS</t>
  </si>
  <si>
    <t>LIMPIADOR DE CONTACTOS ELECTRÓNICOS</t>
  </si>
  <si>
    <t>LIMPIAVIDRIOS GALÓN X 3750 CMS</t>
  </si>
  <si>
    <t>LLAVE DE APRIETE ER32 WRENCH ER32</t>
  </si>
  <si>
    <t>LOCKER</t>
  </si>
  <si>
    <t>LOCKER 20 DIVISIONES</t>
  </si>
  <si>
    <t>LOCKERS</t>
  </si>
  <si>
    <t>Machuelo M10 rosca fina</t>
  </si>
  <si>
    <t>Machuelo M3 rosca fina</t>
  </si>
  <si>
    <t>Machuelo M4 rosca fina</t>
  </si>
  <si>
    <t>Machuelo M5 rosca fina</t>
  </si>
  <si>
    <t>Machuelo M6 rosca fina</t>
  </si>
  <si>
    <t>MANECILLA METÁLICA COLORES SURTIDOS (BINDER CLIPS)</t>
  </si>
  <si>
    <t>MANGO METÁLICO DE 1,50 M DE LARGO, DIÁMETRO DE 1/2", PARA TRAPERO</t>
  </si>
  <si>
    <t>MANGUERA DE ALTA PRESION</t>
  </si>
  <si>
    <t>MANGUERA PARA AIRE</t>
  </si>
  <si>
    <t>MANTENIMIENTO A LA ELECTROEROSIONADORA DE CORTE POR HILO</t>
  </si>
  <si>
    <t>MANTENIMIENTO A LA ELECTROEROSIONADORA DE PENETRACION</t>
  </si>
  <si>
    <t>MANTENIMIENTO A LA FRESADORA UNIVERSAL CNC</t>
  </si>
  <si>
    <t>MANTENIMIENTO A LA PRENSA HIDRÁULICA</t>
  </si>
  <si>
    <t>MANTENIMIENTO A LA PRENSA HIDRÁULICA PARA TROQUELADO</t>
  </si>
  <si>
    <t>MANTENIMIENTO A LA UNIDAD DE CLIMATIZACIÓN AIRFLOW</t>
  </si>
  <si>
    <t>MANTENIMIENTO AL COMPRESOR DE AIRE</t>
  </si>
  <si>
    <t>MANTENIMIENTO AL SECADOR DE AIRE COMPRIMIDO</t>
  </si>
  <si>
    <t>MANTENIMIENTO AL TORNO PARALELO</t>
  </si>
  <si>
    <t>MAQUINA ASPIRADORA DE PARTICULAS</t>
  </si>
  <si>
    <t>MÁQUINA CORTADORA DE MUESTRAS. REF: EXOTOM 150.</t>
  </si>
  <si>
    <t>MAQUINA DE ENSAYO DE IMPACTO CHARPY  REF: JBW500</t>
  </si>
  <si>
    <t>MÁQUINA DE ENSAYO DE TENSIÓN REF: SHIMADZU UH</t>
  </si>
  <si>
    <t>MÁQUINA PULIDORA DE MUESTRAS REF: METPREP 4</t>
  </si>
  <si>
    <t>MAQUINAS DE COSER</t>
  </si>
  <si>
    <t>MARCADORES PARA CD</t>
  </si>
  <si>
    <t>MARCO PARA VENTANAS</t>
  </si>
  <si>
    <t>MARCO TENSOR</t>
  </si>
  <si>
    <t>MARCOS DE SEGUETA</t>
  </si>
  <si>
    <t>MARMOL PARA MESA DE 300 MM X 200 MM (SUPERFICIE DE REFERENCIA)</t>
  </si>
  <si>
    <t>MARTILLO DE BOLA</t>
  </si>
  <si>
    <t>MARTILLO DE U= A MANGO MADERA</t>
  </si>
  <si>
    <t>Mascarilla desechable</t>
  </si>
  <si>
    <t>MEDIAS VELADAS</t>
  </si>
  <si>
    <t>MEMORIAS USB</t>
  </si>
  <si>
    <t>MESA PARA DIBUJO TECNICO PROFESIONAL</t>
  </si>
  <si>
    <t>MESAS</t>
  </si>
  <si>
    <t>MESAS DE TRABAJO</t>
  </si>
  <si>
    <t>MESAS PARA COMPUTADORES</t>
  </si>
  <si>
    <t>MICROSCOPIO METALOGRÁFICO MODELO 173</t>
  </si>
  <si>
    <t>MINAS</t>
  </si>
  <si>
    <t>Monogafas de ventilación directa / indirecta</t>
  </si>
  <si>
    <t>MUEBLE PARA ALMACENAMIENTO DE CDS Y DVD</t>
  </si>
  <si>
    <t>MUEBLES CONSULTORIOS</t>
  </si>
  <si>
    <t>MUEBLES PARA PORTATILES</t>
  </si>
  <si>
    <t>NIVEL CIRCULAR</t>
  </si>
  <si>
    <t>NOTAS ADHESIVAS</t>
  </si>
  <si>
    <t>NUMERADOR MANUAL</t>
  </si>
  <si>
    <t>ORING (ANILLO PLASTICO POR METROS)</t>
  </si>
  <si>
    <t xml:space="preserve">ORING ф3mm </t>
  </si>
  <si>
    <t>OSCILOSCOPIO TEKTRONIX TDS 2024B</t>
  </si>
  <si>
    <t>PADS ABRASIVO COLOR CAFÉ, PARA MÁQUINA  LAVA PISOS DE 16"</t>
  </si>
  <si>
    <t>PALILLOS</t>
  </si>
  <si>
    <t>PANTALÓN JEAN</t>
  </si>
  <si>
    <t>PAÑO ABSORBENTE MULTIUSO PARA LIMPIEZA DE 38 X 40 CM</t>
  </si>
  <si>
    <t>PAPEL ARTE SURTIDO EN OCTAVOS</t>
  </si>
  <si>
    <t>PAPEL HIGIÉNICO INSTITUCIONAL TRIPLE HOJA COLOR BLANCO DE 170 METROS</t>
  </si>
  <si>
    <t>PAPEL PERGAMINO DE 40 GR</t>
  </si>
  <si>
    <t>PEDÍGRAFO</t>
  </si>
  <si>
    <t>PEGANTE AMARILLO MULTIUSOS</t>
  </si>
  <si>
    <t>PEGANTE INSTANTANEO</t>
  </si>
  <si>
    <t>PEGANTE INSTANTÁNEO</t>
  </si>
  <si>
    <t>PEGANTE LÍQUIDO</t>
  </si>
  <si>
    <t>PEGANTE PARA CALZADO</t>
  </si>
  <si>
    <t>PELICULA DE CONTROL SOLAR</t>
  </si>
  <si>
    <t>Pelite</t>
  </si>
  <si>
    <t>PERFORADORA</t>
  </si>
  <si>
    <t>PIEDRA ESMERIL DE BANCO</t>
  </si>
  <si>
    <t>Piedras para Puli 6"x1/2x1/8 grano 600</t>
  </si>
  <si>
    <t>Piedras para Pulir 6"x1/2x1/4 grano 180</t>
  </si>
  <si>
    <t>Piedras para Pulir 6"x1/2x1/4 grano 320</t>
  </si>
  <si>
    <t>Piedras para Pulir 6"x1/2x1/4 grano 400</t>
  </si>
  <si>
    <t>Piedras para Pulir 6"x1/2x1/4 grano 600</t>
  </si>
  <si>
    <t>Piedras para Pulir 6"x1/2x1/8 grano 180</t>
  </si>
  <si>
    <t>Piedras para Pulir 6"x1/2x1/8 grano 320</t>
  </si>
  <si>
    <t>Piedras para Pulir 6"x1/2x1/8 grano 400</t>
  </si>
  <si>
    <t>Piedras para Pulir 6"x1/4x1/8 grano 320</t>
  </si>
  <si>
    <t>Piedras para Pulir 6"x1/4x1/8 grano 400</t>
  </si>
  <si>
    <t>PIEDRAS PARA PULIR MOLDES COLOR NARANJA</t>
  </si>
  <si>
    <t>PILAS RECARGABLE</t>
  </si>
  <si>
    <t>PINCELES</t>
  </si>
  <si>
    <t>PINTURA EPOXICA</t>
  </si>
  <si>
    <t>PINTURAS - ECOLINES</t>
  </si>
  <si>
    <t>PINZA ER32  4-5 ER32 SPR 4-5</t>
  </si>
  <si>
    <t>PINZA ER32  5-6 ER32 SPR 5-6</t>
  </si>
  <si>
    <t>PINZA ER32  7-8 ER32 SPR 7-8</t>
  </si>
  <si>
    <t>PINZA ER32  9-10 ER32 SPR 9-10</t>
  </si>
  <si>
    <t>PINZA PORTAMACHO GTIN ER32 DIN 3.50X2.70</t>
  </si>
  <si>
    <t>PINZA PORTAMACHO GTIN ER32 DIN 4.50X3.40</t>
  </si>
  <si>
    <t>PINZAS PUNTA PLANA</t>
  </si>
  <si>
    <t>PIRÓMETRO ÓPTICO  200ªC A 900ªC</t>
  </si>
  <si>
    <t>PLACA DE ACERO</t>
  </si>
  <si>
    <t>PLACA DE CUADRO</t>
  </si>
  <si>
    <t>PLANOS ÓPTICOS PARA VERIFICACIÓN DE MICRÓMETROS DE EXTERIORES</t>
  </si>
  <si>
    <t>PLASTICO TRANSPARENTE INVERNADERO ANCHO 10 M LARGO 30 M CALIBRE 7"</t>
  </si>
  <si>
    <t>Platina  DE  2,5  MM DE ESPESOR</t>
  </si>
  <si>
    <t>PLATINA  DE HIERRO</t>
  </si>
  <si>
    <t>PLATINA COBRE ELECTROLITICO</t>
  </si>
  <si>
    <t>Platina de acero  1"1/2 x 1/8</t>
  </si>
  <si>
    <t>PLATINA DE ALUMINIO</t>
  </si>
  <si>
    <t>PLUMONES</t>
  </si>
  <si>
    <t>POLICLOROPRENO (BOXER)</t>
  </si>
  <si>
    <t>Polietileno</t>
  </si>
  <si>
    <t>POLIOL</t>
  </si>
  <si>
    <t>POMADA O PASTA  (SOLDERING)</t>
  </si>
  <si>
    <t>PORTAMINAS</t>
  </si>
  <si>
    <t>PRENSA DE BANCO</t>
  </si>
  <si>
    <t>PRENSA DE MONTAJE REF: TECHPRESS 2 MOUNTING PRESS:</t>
  </si>
  <si>
    <t>PRENSA PARA BANCOS</t>
  </si>
  <si>
    <t>PRENSA TIPO C PESADO 004</t>
  </si>
  <si>
    <t>PRENSA TIPO C PESADO 005</t>
  </si>
  <si>
    <t>PRENSA TIPO ESTANLEY</t>
  </si>
  <si>
    <t>PRENSAS DE BANCO</t>
  </si>
  <si>
    <t>PROTECTOR AUDITIVO DE INSERCION EN SILICONA</t>
  </si>
  <si>
    <t>PROTECTOR AUDITIVO TIPO COPA</t>
  </si>
  <si>
    <t>Protector auditivo tipo tapón de silicona con cordel</t>
  </si>
  <si>
    <t>Protector visual</t>
  </si>
  <si>
    <t>Protectores auditivos tipo copa diadema al cuello</t>
  </si>
  <si>
    <t>PUERTA DESLIZANTE PARA SEPARAR RECEPCION DE GIMNASIO EN VIDRIO</t>
  </si>
  <si>
    <t>PUERTAS DE VIDRIO TEMPLADO</t>
  </si>
  <si>
    <t>Puntillas</t>
  </si>
  <si>
    <t>PUNTOS ECOLÓGICOS</t>
  </si>
  <si>
    <t>RECIPIENTE DE CAUCHO</t>
  </si>
  <si>
    <t>RECIPIENTE METÁLICO DE DOS CUERPOS</t>
  </si>
  <si>
    <t>RECIPIENTE PLÁSTICO.</t>
  </si>
  <si>
    <t>REFUERZOS</t>
  </si>
  <si>
    <t>REGLA EN ALUMINIO 1.1/8 X 1MT.</t>
  </si>
  <si>
    <t>REGLAS 30 CENTÍMETROS</t>
  </si>
  <si>
    <t>Remache de aluminio de 1/8 por 1"</t>
  </si>
  <si>
    <t>Remache de aluminio de 3/16 por 1"</t>
  </si>
  <si>
    <t>Remache de cobre de 1/8 por 1"</t>
  </si>
  <si>
    <t>Remache de cobre de 3/16 por 1" con arandela</t>
  </si>
  <si>
    <t>REMOVEDOR DE CERAS Y SELLADORES MEZCLA ALCALINA BASE AGUA PH 11,05  GALÓN X 3750 CM</t>
  </si>
  <si>
    <t>REPUESTO DE LIJA</t>
  </si>
  <si>
    <t>REPUESTO DE LIJA PARA LIJADOR</t>
  </si>
  <si>
    <t>REPUESTO PARA BISTURI CAJA DE CUCHILLAS</t>
  </si>
  <si>
    <t>RESALTADORES</t>
  </si>
  <si>
    <t>RESMA DE PAPEL</t>
  </si>
  <si>
    <t>RESMA PAPEL BOND CARTA</t>
  </si>
  <si>
    <t>RESORTES DE SECCIÓN RECTANGULAR PARA TROQUELES TRABAJO MEDIO PESADO (COLOR AZUL)</t>
  </si>
  <si>
    <t>RESORTES DE SECCIÓN RECTANGULAR PARA TROQUELES TRABAJO MEDIO PESADO (COLOR ROJO)</t>
  </si>
  <si>
    <t>Respirador con válvula de exhalación contra material particulado</t>
  </si>
  <si>
    <t>REVESTIMIENTO TERMICO DE ALUMINIO</t>
  </si>
  <si>
    <t>Riata de 1 1/2" BEIGE</t>
  </si>
  <si>
    <t>Riata de 1 1/2" NEGRA</t>
  </si>
  <si>
    <t>Riata de 1" BEIGE</t>
  </si>
  <si>
    <t>Riata de 1" NEGRA</t>
  </si>
  <si>
    <t>RODILLOS 4"</t>
  </si>
  <si>
    <t>RODILLOS 6"</t>
  </si>
  <si>
    <t>ROLLO DE SOLDADURA MIG PARA ACERO INOXIDABLE</t>
  </si>
  <si>
    <t>ROLLO SOLDADURA MIG PARA HIERRO</t>
  </si>
  <si>
    <t>RUTEADORA INDUSTRIAL 1.34 HP</t>
  </si>
  <si>
    <t>SENSOR DE ULTRASONIDO SRF05</t>
  </si>
  <si>
    <t>SEPARADORES</t>
  </si>
  <si>
    <t>SEPARADORES EN CARTULINA</t>
  </si>
  <si>
    <t>SERRUCHO PARA DRYWALL</t>
  </si>
  <si>
    <t>SERVICIO DE LOGÍSTICA PARA LA AMBIENTACIÓN DEL EVENTO DE LA FERIA DE BILINGÜISMO PARA LOS APRENDICES DEL CENTRO DE DISEÑO Y METROLOGÍA, EL DÍA 6 DE DICIEMBRE DE 2012</t>
  </si>
  <si>
    <t>SERVOMOTOR  0.5 HP SIGMA 5. DE 400W ROTATIVO.  SGMJV.</t>
  </si>
  <si>
    <t>SIERRA SINFIN MARCA BAND SAW MANTENIMIENTO PREVENTIVO Y CORRECTIVO SISTEMA HIDRAULICO</t>
  </si>
  <si>
    <t>SILICONA EN CALIENTE</t>
  </si>
  <si>
    <t>SILICONA EN SPRAY</t>
  </si>
  <si>
    <t>SILICONA FRIA CON APLICADOR</t>
  </si>
  <si>
    <t>Silla Ergonómica</t>
  </si>
  <si>
    <t>Sillas</t>
  </si>
  <si>
    <t>SILLAS PARA BANCO TIPO BUTACO</t>
  </si>
  <si>
    <t>SOBRE MANILA</t>
  </si>
  <si>
    <t>SOLDADURA DE ESTAÑO</t>
  </si>
  <si>
    <t>SOLDADURA DE ESTAÑO DELGADA</t>
  </si>
  <si>
    <t>SOLDADURA ELÉCTRICA</t>
  </si>
  <si>
    <t>SOPORTE ESCUALIZABLE</t>
  </si>
  <si>
    <t>TALADRO DE 04 1  ÁRBOL 1 HP 1.70 CM MTRS CAP 5/8</t>
  </si>
  <si>
    <t>TALADRO DE ÁRBOL</t>
  </si>
  <si>
    <t>TALADRO FRESADOR MARCA IMODRILL MANTENIMIENTO PREVENTIVO Y CORRECTIVO . VISUALIZADOR DIGITAL</t>
  </si>
  <si>
    <t>TALADRO INDUSTRIAL PERCUT.REV.V/VARIABLE</t>
  </si>
  <si>
    <t>TALADRO MANUAL</t>
  </si>
  <si>
    <t>TALADRO RADIAL MARCA MODIG MANTENIMIENTO PREVENTIVO Y CORRECTIVO</t>
  </si>
  <si>
    <t>TAPAS LEGAJADORAS REFORZADAS</t>
  </si>
  <si>
    <t>Tapiz para termoformar en vacio</t>
  </si>
  <si>
    <t>Teflon</t>
  </si>
  <si>
    <t>TEJAS N° 8 ONDULADAS</t>
  </si>
  <si>
    <t>TERMOCUPLA 0ªC A 300 ºC</t>
  </si>
  <si>
    <t>TERMÓMETRO DE VIDRIO INMERSIÓN PARCIAL 0-100 ºC</t>
  </si>
  <si>
    <t>THINNER</t>
  </si>
  <si>
    <t>TIJERAS PUNTA ROMA</t>
  </si>
  <si>
    <t xml:space="preserve">TINTURA PARA YESO </t>
  </si>
  <si>
    <t>TOALLA BLANCA</t>
  </si>
  <si>
    <t>TOMAS TIPO LEVYTON</t>
  </si>
  <si>
    <t>TÓNER PARA IMPRESORA</t>
  </si>
  <si>
    <t>TOPES DE CAUCHO</t>
  </si>
  <si>
    <t xml:space="preserve">TORNILLO </t>
  </si>
  <si>
    <t>TORNILLO DE 1/8 X 1" ROSCA ORDINARIA CON TUERCA</t>
  </si>
  <si>
    <t>TORNILLOS BRISTOL CON CABEZA</t>
  </si>
  <si>
    <t>Tornillos Bristol con cabeza ф1/4x1 1/2"</t>
  </si>
  <si>
    <t>Tornillos Bristol con cabeza ф1/4x1"</t>
  </si>
  <si>
    <t>Tornillos Bristol con cabeza ф3/16x1"</t>
  </si>
  <si>
    <t>Tornillos Bristol con cabeza ф3/8x1 1/2"</t>
  </si>
  <si>
    <t>Tornillos Bristol con cabeza ф3/8x1 1/4"</t>
  </si>
  <si>
    <t>Tornillos Bristol con cabeza ф3/8x1"</t>
  </si>
  <si>
    <t>Tornillos Bristol con cabeza ф3/8x2"</t>
  </si>
  <si>
    <t>Tornillos Bristol con cabeza ф3/8x3"</t>
  </si>
  <si>
    <t>Tornillos Bristol con cabeza ф3/8x4"</t>
  </si>
  <si>
    <t>Tornillos Bristol con cabeza ф3/8x5"</t>
  </si>
  <si>
    <t>Tornillos Bristol con cabeza ф5/16x1 1/2"</t>
  </si>
  <si>
    <t>Tornillos Bristol con cabeza ф5/16x1 1/4"</t>
  </si>
  <si>
    <t>Tornillos Bristol con cabeza ф5/16x1"</t>
  </si>
  <si>
    <t>Tornillos Bristol con cabeza ф5/16x2"</t>
  </si>
  <si>
    <t>Tornillos Bristol con cabeza ф5/16x3"</t>
  </si>
  <si>
    <t>Tornillos Bristol con cabeza ф5/16x4"</t>
  </si>
  <si>
    <t>TORNILLOS MÉTRICO BRISTOL CON CABEZA</t>
  </si>
  <si>
    <t>TORNO PARA MADERA</t>
  </si>
  <si>
    <t>TRANCA LIBROS</t>
  </si>
  <si>
    <t>TUBO CUADRADO O ESPAÑOL</t>
  </si>
  <si>
    <t>TUBO DE SUCCIÓN CON ARANDELA</t>
  </si>
  <si>
    <t>TUBO DE SUCCIÓN CON DOS VÍAS</t>
  </si>
  <si>
    <t>TUBO REDONDO</t>
  </si>
  <si>
    <t>UNIDAD DE CAJONES FIJOS PARA LEARNLINE MOVIL</t>
  </si>
  <si>
    <t>UNIVERSAL LABORATORY FURNITURE LEARNLINE MOVIL FESTO # ORDER REFERENCE 539030 CON 1X700X700 MM PROFIT PLATE AND ER FRAME</t>
  </si>
  <si>
    <t xml:space="preserve">VADANA </t>
  </si>
  <si>
    <t>Varilla Corrugada</t>
  </si>
  <si>
    <t>varilla cuadrada de 1x1/2"</t>
  </si>
  <si>
    <t>varilla de bronce fosforado</t>
  </si>
  <si>
    <t>VARILLA DE HIERRO</t>
  </si>
  <si>
    <t>VARILLA EN BRONCE</t>
  </si>
  <si>
    <t>VASELINA MÉDICA</t>
  </si>
  <si>
    <t>VASO DESECHABLE COLOR BLANCO EN PLÁSTICO DE 4 ONZAS.</t>
  </si>
  <si>
    <t>Velcro de 1 1/2" hembra por 25 metros</t>
  </si>
  <si>
    <t>Velcro de 1 1/2" macho por 25 metros</t>
  </si>
  <si>
    <t>Velcro de 1" hembra por 25 metros</t>
  </si>
  <si>
    <t>Velcro de 1" macho por 25 metros</t>
  </si>
  <si>
    <t>VENDAS DE YESO 4" X 5 YARDAS CAJA DE 12 UNIDADES</t>
  </si>
  <si>
    <t>VENDAS DE YESO 6" X 5 YARDAS CAJA DE 12 UNIDADES</t>
  </si>
  <si>
    <t>VENDAS DE YESO 8" X 5 YARDAS CAJA DE 12 UNIDADES</t>
  </si>
  <si>
    <t>VINILO</t>
  </si>
  <si>
    <t>Vinilpel</t>
  </si>
  <si>
    <t>VITRINA SOBREMEDIDA</t>
  </si>
  <si>
    <t>Volvedores para macho  hasta 6 mm</t>
  </si>
  <si>
    <t>YESO ESCAYOLA BULTOS 25 KILOS</t>
  </si>
  <si>
    <t>YESO PARA MOLDES</t>
  </si>
  <si>
    <t>Batería 9V recargables con cargador</t>
  </si>
  <si>
    <t>Cinta aislante</t>
  </si>
  <si>
    <t>Soldadura de estaño 60/40</t>
  </si>
  <si>
    <t>Pasta para soldar</t>
  </si>
  <si>
    <t>Kit de robotica Mindstorms EV3</t>
  </si>
  <si>
    <t>Acelerómetro</t>
  </si>
  <si>
    <t>Sensor de corriente</t>
  </si>
  <si>
    <t>Sensor de gas</t>
  </si>
  <si>
    <t>Sensor giroscopio</t>
  </si>
  <si>
    <t>Sensor luz ambiente</t>
  </si>
  <si>
    <t>Sensor de presión</t>
  </si>
  <si>
    <t>Motorreductor 12V</t>
  </si>
  <si>
    <t>Acoples para motorreductor</t>
  </si>
  <si>
    <t>Sesores de temperatura y humedad</t>
  </si>
  <si>
    <t>Fotorresistores</t>
  </si>
  <si>
    <t>Sensores de ultrasonido</t>
  </si>
  <si>
    <t>Sensor de infrarojos</t>
  </si>
  <si>
    <t>Sensor de humedad</t>
  </si>
  <si>
    <t>Sensor optico reflectivo</t>
  </si>
  <si>
    <t>Sensor de temperatura</t>
  </si>
  <si>
    <t>Memoria USB</t>
  </si>
  <si>
    <t xml:space="preserve">Driver de potencia </t>
  </si>
  <si>
    <t xml:space="preserve">Servomotor  180 grados </t>
  </si>
  <si>
    <t>Servomotor 360 grados</t>
  </si>
  <si>
    <t>Ruedas para robótica</t>
  </si>
  <si>
    <t xml:space="preserve">Paneles solares </t>
  </si>
  <si>
    <t>Tarjeta de desarrollo</t>
  </si>
  <si>
    <t>Microcontrolador</t>
  </si>
  <si>
    <t>Lámina acrílica</t>
  </si>
  <si>
    <t>Modulos de radio frecuencia</t>
  </si>
  <si>
    <t>Protoboard</t>
  </si>
  <si>
    <t>Vehiculo tipo camioneta pick up para el Centro de Diseño y Metrologia</t>
  </si>
  <si>
    <t>ADECUACIÓN AMBIENTES DE FORMACIÓN Y MANTENIMIENTO DE OTRAS ÁREAS DEL CENTRO</t>
  </si>
  <si>
    <t>APOYO LOGÍSTICO PARA REALIZAR DOS (2) CAMINATAS, CADA UNA PARA 38 PERSONAS (36 APRENDICES Y 2 FUNCIONARIOS)  DEL CENTRO DE DISEÑO Y METROLOGÍA, PARA EL DÍA 26 DE NOVIEMBRE DE 2012 A LAS ROCAS DE SUESCA Y EL 27 DE NOVIEMBRE DE 2012 A LAS CASCADAS DE LA CHORRERA, INCLUYE TRANSPORTE IDA Y REGRESO</t>
  </si>
  <si>
    <t>Apoyo logístico para realizar un Seminario Taller de Trabajo en Equipo, para los funcionarios del Centro de Diseño y Metrología.</t>
  </si>
  <si>
    <t>APOYO LOGÍSTICO PARA REALIZAR UNA ACTIVIDAD DE DESPEDIDA DE FIN DE AÑO PARA LOS APRENDICES DEL CENTRO DE DISEÑO Y METROLOGÍA; PARA EL DÍA 10 DICIEMBRE DE 2012</t>
  </si>
  <si>
    <t>APOYO LOGÍSTICO PARA UNA ACTIVIDAD DE INTEGRACIÓN ORIENTADA A PROMOVER EL DESARROLLO INTEGRAL, EL TRABAJO EN EQUIPO, EL LIDERAZGO Y LA SOLUCIÓN PACÍFICA DE CONFLICTOS DE LOS FUNCIONARIOS DEL CENTRO DE DISEÑO Y METROLOGÍA</t>
  </si>
  <si>
    <t>Compra y el servicio de Mantenimiento  y Recarga de los extintores existentes en el Centro de Diseño y Metrología</t>
  </si>
  <si>
    <t xml:space="preserve">Contratar el arrendamiento de ambientes de aprendizaje para atender los grupos de formación de la oferta regular del nivel técnico </t>
  </si>
  <si>
    <t>Contratar el arrendamiento de Equipos de Sistemas (Computadores Portátiles</t>
  </si>
  <si>
    <t>APOYO LOGÍSTICO PARA DESARROLLAR LA FERIA DE BILINGÜISMO DIRIGIDA A LOS APRENDICES DEL CENTRO DE DISEÑO Y METROLOGÍA, EL DÍA 06 DE DICIEMBRE DE 2012</t>
  </si>
  <si>
    <t>CONTRATAR EL SERVICIO DE IMPRESIÓN DE ELEMENTOS DE DIVULGACIÓN PARA LA FERIA DE BILINGÜISMO QUE REALIZARÁ EL CENTRO DE DISEÑO Y METROLOGÍA</t>
  </si>
  <si>
    <t>CONTRATAR EL SERVICIO DE LOGÍSTICA PARA EL BUEN DESARROLLO DEL PLAN DE SENSIBILIZACIÓN ORIENTADO A GENERAR LA “CULTURA DE LA CALIDAD CON CALIDEZ” CON EL TEMA DE “SENSIBILIZACIÓN OHSAS 18:001 VS. 2007” LIDERADO POR EL DIRECTOR GENERAL DEL SENA DURANTE LOS DÍAS 28 DE SEPTIEMBRE Y 2 DE OCTUBRE DE 2012</t>
  </si>
  <si>
    <t>CONTRATAR EL SUMINISTRO DE ALIMENTACIÓN A LOS TRABAJADORES OFICIALES DEL CENTRO DE DISEÑO Y METROLOGÍA DEL SENA REGIONAL DISTRITO CAPITAL</t>
  </si>
  <si>
    <t xml:space="preserve">Contratar la compra e instalación de persianas de ventilación en los ambientes de formación y el área administrativa </t>
  </si>
  <si>
    <t>DIVISIONES OFICINAS</t>
  </si>
  <si>
    <t>DOMOS ACRILICOS DE 1.20 M *1.20 M</t>
  </si>
  <si>
    <t>DOMOS ACRILICOS DE 1.90*1.30 METROS</t>
  </si>
  <si>
    <t>EQUIPO DIGITALIZADOR POR CONTACTO MARCA RENISHAW MODELO CYCLONE MANTENIMIENTO PREVENTIVO Y CORRECTIVO. RETROFIT A LA MAQUINA Y ACTUALIZACION DE SOFTWARE AL CONTROLADOR</t>
  </si>
  <si>
    <t>EQUIPO ENFRIADOR DE AGUA PARA MAQUINA CHARMILLES  MANTENIMIENTO PREVENTIVO Y CORRECTIVO</t>
  </si>
  <si>
    <t xml:space="preserve">Servicio de Calibración de los Equipos y/o instrumentos de Medición que se encuentran en el Laboratorio de Metrología del Centro de Diseño y Metrología </t>
  </si>
  <si>
    <t>Servicio de transporte para aprendices</t>
  </si>
  <si>
    <t xml:space="preserve">Adecuar espacio para alamcenamiento de rsiduos peligrosos  </t>
  </si>
  <si>
    <t xml:space="preserve">Adecuar espacio para almcenamiento de aceites  nuevo  y usado   </t>
  </si>
  <si>
    <t xml:space="preserve">Cambio completo cubierta ( tejas)  torre oriental primer piso </t>
  </si>
  <si>
    <t>Mantenimiento equipos compresores, climatizacion laboratorio y planta electrica y bomba hidraulica</t>
  </si>
  <si>
    <t xml:space="preserve">Cambio luminarias y redes electricas de acuerdo con normatividad </t>
  </si>
  <si>
    <t>Cambio de techos  de fibra de vidrio por  material no contaminate  Ej Draywall</t>
  </si>
  <si>
    <t xml:space="preserve">Mantenimiento de las campanas de extraccion , taller de prototipos y de Protesis </t>
  </si>
  <si>
    <t>Cambio piso de taller de maquinas y herrmientas  por piso para trabajo de mecanica industrial</t>
  </si>
  <si>
    <t xml:space="preserve">Aislamiento  del  sistema de desague a la red de alcantarillado de los consultorios y taller de Protesis y Ortesis </t>
  </si>
  <si>
    <t xml:space="preserve">1. DESMONTE DOMOS ACRILICOS (incluye cargue, retiro y disposición final a un sitio donde apruebe la dependencia competente del Sena.).
2. Suministro y montaje de cubierta en policarbonato alveolar de 6mm de espesor, color opal incluye conectes, u de remate, cinta, y demás accesorios para su correcta instalación.
3. Wash primer a estructura metalica total(porticos).
4. Suministro y montaje de estructura metalica con cerchas perfil circular de 3p. Por 3mmy correas perfil rectangular 80x40x2.5mm.
5. Esmalte sobre lamina lineal llena (pintura sobre el total de la estructura metalica).
Suministro e instalacion de canal lamina galvanizada cal 26 .60 desarrollo.
6. Cambio divisiones ambientes de formacion  torre occidental ( 6)  y  6 areas de oficinas  de apoyo y administrativas.
</t>
  </si>
  <si>
    <t xml:space="preserve"> Apoyar la parte técnica de la Supervisión Y/o vigilancia administrativa a los contratos por periodo fijo y horas de formación de los instructores que orientan la formación profesional integral y complementaria , de acuerdo con el calendario de labores del centro  de Diseño y Metrologia del Sena. 
</t>
  </si>
  <si>
    <t xml:space="preserve"> Soporte a los instructores contratistas en aspectos técnicos y pedagógicos garantizando el desarrollo de las actividades propias del Centro en formación titulada, formación complementaria, formación virtual y especializaciones del Centro
</t>
  </si>
  <si>
    <t xml:space="preserve"> Apoyar la gestión y organización normalizada de la biblioteca, así como la prestación de los servicios de información físicos y digitales disponibles en el Sistema de Información de Bibliotecas (SBS) de Lunes a Viernes
</t>
  </si>
  <si>
    <t xml:space="preserve"> Verificar, localizar y garantizar la ubicación física de los activos fijos del Centro de Diseño y Metrología actualizar la información en el aplicativo de costos y a su vez adelantar procesos de baja si son del caso realizando los registros correspondientes en el aplicativo usado para estas funciones
</t>
  </si>
  <si>
    <t xml:space="preserve"> Apoyar los respectivos tramites inherentes a la contratación de instructores y administrativos, verificación del pago de los aportes a la seguridad social en la pagina del ministerio de la protección social, manejo y control de los archivos y demás trámites administrativos que se realicen en el centro
</t>
  </si>
  <si>
    <t xml:space="preserve"> Apoyo al proceso de ingreso de los aprendices de acuerdo con la resolución 02944 de 2010, donde se establecen como mínimo 4 convocatorias al año, liderando tanto el proceso de alistamiento de la oferta educativa, selección de aprendices que permita obtener candidatos con el perfil requerido, y garantizando el desarrollo y logro de los resultados establecidos en las temáticas definidas para la inducción en todas las actividades relacionadas y demás eventos que el centro proyecte
</t>
  </si>
  <si>
    <t xml:space="preserve"> Tecnologo de  apoyo para lograr el canal de  comunicación entre empresas  y aprendices a traves del sistema Gestión Virtualde Aprendices SGVA ejecutando tareas  de relacionamiento corporativo y normativo  del contrato  de aprendizaje.
</t>
  </si>
  <si>
    <t xml:space="preserve"> Tecnologo  servicios de Laboratorio de Metrologia
</t>
  </si>
  <si>
    <t xml:space="preserve"> Fines de semana Apoyar la gestión y organización normalizada de la biblioteca, así como la prestación de los servicios de información físicos y digitales disponibles en el Sistema de Información de Bibliotecas (SBS) en las noches y fines de semana
</t>
  </si>
  <si>
    <t xml:space="preserve"> Recepción, atención y servicio al cliente en el punto de atención a usuarios; suministro de  información de los servicios al público en general ,que prestan  los centros que conforman el Complejo de Paloquemao (Centro de Gestión Industrial,  Centro para la Comunicación de la Industria Grafica, el  Centro de Diseño y Metrología y Centro Nacional de Hotelería Turismo y Alimentos  del SENA.- Regional Distrito Capital
</t>
  </si>
  <si>
    <t xml:space="preserve"> Liderar la integración con la Educación Media,  apoyando las actividades relacionadas con el Programa de Articulación con la Educación Media  y demás actividades que el Centro proyecte.</t>
  </si>
  <si>
    <t xml:space="preserve"> Administrador de Edificios,  y gestion  de mantenimiento  en las instalaciones del (4) cuarto centros  que conforman el grupo de apoyo Administrativo del complejo de Paloquemado.</t>
  </si>
  <si>
    <t xml:space="preserve"> Apoyo a las actividades de bienestar a aprendices como capacitación, talleres de proyección personal  y ocupacional, presentación de pruebas , entrevistas y demás eventos , participar en la promoción de programas de formación profesional integral, rendir informes </t>
  </si>
  <si>
    <t xml:space="preserve"> Apoyo a las actividades relacionadas con la Certificación y Evaluación de Competencias Laborales, desarrollar procesos de evaluación y/o elaborara instrumentos de evaluación y demás actividades que el Centro proyecte
</t>
  </si>
  <si>
    <t xml:space="preserve"> Coordinar  procesos de prestacion de servicios tecnologico y venta de servicios </t>
  </si>
  <si>
    <t xml:space="preserve"> Integrador virtual, para realizar las acciones de integrador virtual  de la ejecucion de la formación profesional titulada  y complementaria en ambientes virtuales del aprendizaje.
</t>
  </si>
  <si>
    <t>Apoyo a las actividades de Bienestar de Aprendices en la rama de la Psicopedagogia.</t>
  </si>
  <si>
    <t xml:space="preserve"> Apoyo administrativo al área de Bienestar de Aprendices ingresos 100,000 oportunidades
Apoyo a las actividades aprendices  programas formacion regular , talleres induccion , diseño y aplicacion de pruebas , atencion individualizada  a los aprendices</t>
  </si>
  <si>
    <t xml:space="preserve"> Lider proceso de contratación de aprendices del Centro  para un óptimo desarrollo de su etapa productiva, seguimiento, atendiendo las normas de la entidad para dar cumplimiento de la meta de Tecnólogos en el marco del proyecto"100 mil nuevas oportunidades para los jóvenes"
Y para los aprendices de la  formacion titulada  regular del Centro</t>
  </si>
  <si>
    <t xml:space="preserve"> Realizar la coordinacion y  Apoyar a instructores de planta, contratistas y aprendices en la construcción de proyectos formativos para que estos garanticen la pertinencia , la incorporación de nuevas tecnologías , el potencial de transferencia tecnológica , la migración de impactos ambientales, para dar cumplimiento de la meta de Tecnólogos en el marco del proyecto 100 mil nuevas oportunidades para los jóvenes. 
</t>
  </si>
  <si>
    <t>Administrador de Sistema Sofia Plus.</t>
  </si>
  <si>
    <t>Apoyo en control y monitoreo de camaras del centro</t>
  </si>
  <si>
    <t>Administrar el sistema integrado de gestión, la implementacion estandarizada, divulgacion, mantenimiento y mejoramiento continuo.</t>
  </si>
  <si>
    <t>Liderar el sistema de salud ocupacional y seguridad industrial</t>
  </si>
  <si>
    <t>Secretaria de la subdirección</t>
  </si>
  <si>
    <t xml:space="preserve"> Coordinador administrativo programa Prótesis y Ortesis
</t>
  </si>
  <si>
    <t>Apoyo en homólogo de sistemas</t>
  </si>
  <si>
    <t xml:space="preserve"> Liderar la conformación de grupos de investigación 
Apoyo a la conformación de grupos de semilleros
 investigacion aplicada</t>
  </si>
  <si>
    <t xml:space="preserve"> Coordinar  proceso de acreditacion de programas y renovacion de los registros calificados
Realizar las evaluacion periodicas a las condiciones de calidad</t>
  </si>
  <si>
    <t xml:space="preserve"> Implementar conformación de grupos de emprendimiento con los aprendices del centro . Generar  planes de negocio  con los aprendicses del Centro y brindar el apoyo metodologico
</t>
  </si>
  <si>
    <t>Apoyo al proceso de contratación administrativa y de supervisores</t>
  </si>
  <si>
    <t xml:space="preserve"> Apoyo al grupo administrativo del complejo de centros de paloquemao  , en actividades de contratacion
</t>
  </si>
  <si>
    <t xml:space="preserve"> Apoyo bienestar alumnos en consejeria estudiantil
</t>
  </si>
  <si>
    <t xml:space="preserve"> Gestionar apoyos de sostenimiento, pruebas saber pro; convocatorias work skill; apoyos jovenes en accion  y monitores
</t>
  </si>
  <si>
    <t xml:space="preserve"> Implementar el proceso de autoevaluación en los programas que se desarrollan en el Centro, con las fases que lo componen.
	Recoger y sistematizar las evidencias cualitativas y cuantitativas.
	Construir el Informe de Autoevaluación de los programas del Centro.
	Diseñar el Plan de Mejoramiento.
	Implementar el plan de mejora.
	Socializar con las instancias regionales y nacionales los avances realizados en el plan de mejora.
	Establecer las estrategias de implementación y mantenimiento de la cultura de autoevaluación del Centro; así como los mecanismos de comunicación adecuados para su divulgación y aplicación.
</t>
  </si>
  <si>
    <t>Liderar las actividades y procesos en el Centro relacionadas con los lineamientos del programa de convivencia y paz.</t>
  </si>
  <si>
    <r>
      <t xml:space="preserve">Prestar los servicios profesionales de carácter temporal para impartir formación profesional integral Titulada y Complementaria, </t>
    </r>
    <r>
      <rPr>
        <sz val="11"/>
        <rFont val="Arial"/>
        <family val="2"/>
      </rPr>
      <t>como Instructor por periodo fijo en las áreas de Análisis y Desarrollo de Sistemas de Información, Desarrollo de Software, Programación de Software, de acuerdo con la programación de cada grupo de aprendices aplicando las metodologías y criterios técnico pedagógicos establecidos por el SENA</t>
    </r>
    <r>
      <rPr>
        <sz val="10.5"/>
        <rFont val="Arial"/>
        <family val="2"/>
      </rPr>
      <t>.</t>
    </r>
  </si>
  <si>
    <r>
      <t xml:space="preserve">Prestar los servicios profesionales de carácter temporal, para impartir formación profesional integral como Instructor por periodo fijo en el Formación Titulada y Complementaria en Áreas de Metrología y Gestión de Calidad, </t>
    </r>
    <r>
      <rPr>
        <sz val="11"/>
        <rFont val="Arial"/>
        <family val="2"/>
      </rPr>
      <t>de acuerdo con la programación de cada grupo de aprendices de los diferentes niveles en los módulos de formación y cursos cortos que se le haya asignado, aplicando las metodologías y criterios técnico pedagógicos establecidos por el SENA</t>
    </r>
  </si>
  <si>
    <t>Prestar los servicios profesionales de carácter temporal, para impartir formación profesional integral como Instructor por periodo fijo en Formación Titulada y Complementaria en el Desarrollo y Adaptacion de Prótesis y Ortesis, de acuerdo con la programación de cada grupo de aprendices de los diferentes niveles en los módulos de formación que se le haya asignado, aplicando las metodologías y criterios técnico pedagógicos establecidos por el SENA.</t>
  </si>
  <si>
    <t>Prestar los servicios profesionales de carácter temporal para impartir formación profesional integral Titulada y Complementaria como Instructor por periodo fijo en el área de Diseño de Sistemas Mecatrónicos, Control de Procesos con autómatas e integración, de acuerdo con la programación de cada grupo de aprendices de los diferentes niveles en los módulos de formación y cursos cortos que se le haya asignado, aplicando las metodologías y criterios técnico pedagógicos establecidos por el SENA.</t>
  </si>
  <si>
    <t xml:space="preserve">Prestar los servicios profesionales de carácter temporal para impartir formación profesional integral Titulada y Complementaria como Instructor por período fijo, en el programa de Tecnólogo en Moldes para la Transformación de Matriales Plásticos, de acuerdo con la programación de los grupos de aprendices de los diferentes niveles en los módulos de formación y cursos cortos que se le haya asignado, aplicando las metodologías y criterios técnico pedagógicos establecidos por el SENA. </t>
  </si>
  <si>
    <t xml:space="preserve">Prestar los servicios profesionales de carácter temporal, para impartir formación profesional integral como Instructor por periodo fijo para impartir formación en el programa de Tecnologo en Diseño de Productos Industriales, de acuerdo con la programación de cada grupo de aprendices de los diferentes niveles y criterios técnico pedagógicos establecidos por el SENA. </t>
  </si>
  <si>
    <t>Prestar los servicios profesionales de carácter temporal, para impartir formación profesional integral como Instructor por periodo fijo para impartir formación en los programas  de Formación Titulada y Complementaria correspondientes a las áreas de Diseño de Sistemas Mecánicos, de acuerdo con la programación de cada grupo de aprendices de los diferentes niveles en los módulos de formación y cursos cortos que se le haya asignado, aplicando las metodologías y criterios técnico pedagógicos establecidos por el SENA</t>
  </si>
  <si>
    <t>Prestar los servicios profesionales de carácter temporal, para impartir formación profesional integral como Instructor por periodo fijo  en los programas  de Formación Titulada y Complementaria correspondientes a las áreas de Diseño Mecanico, Moldes y Troqueles de acuerdo con la programación de cada grupo de aprendices de los diferentes niveles en los módulos de formación y cursos cortos que se le haya asignado, aplicando las metodologías y criterios técnico pedagógicos establecidos por el SENA</t>
  </si>
  <si>
    <r>
      <t xml:space="preserve">Prestar los servicios profesionales de carácter temporal  </t>
    </r>
    <r>
      <rPr>
        <sz val="11"/>
        <rFont val="Calibri"/>
        <family val="2"/>
      </rPr>
      <t xml:space="preserve">como Instructor por periodo fijo para impartir formación </t>
    </r>
    <r>
      <rPr>
        <sz val="10.5"/>
        <rFont val="Calibri"/>
        <family val="2"/>
      </rPr>
      <t xml:space="preserve">profesional </t>
    </r>
    <r>
      <rPr>
        <sz val="11"/>
        <rFont val="Calibri"/>
        <family val="2"/>
      </rPr>
      <t>en Ambientes Virtuales de Aprendizaje de acuerdo con la programación establecida, con la metodología establecida por el Sena, en el área de Sistemas, TIC´s, Ofimática, Pedagogía, Administración, Calidad  y Diseño del Centro de Diseño y Metrología, de acuerdo con la programación de cada grupo de aprendices de los diferentes niveles en los módulos de formación y cursos cortos que se le haya asignado, aplicando las metodologías y criterios técnico pedagógicos establecidos por el SENA.</t>
    </r>
  </si>
  <si>
    <r>
      <t xml:space="preserve">Prestar los servicios profesionales de carácter temporal, para impartir formación profesional integral </t>
    </r>
    <r>
      <rPr>
        <sz val="11"/>
        <rFont val="Arial"/>
        <family val="2"/>
      </rPr>
      <t xml:space="preserve">como Instructor por periodo fijo para orientar formación en los Programas de Formación Titulada y Complementaria en  Áreas de Etica, Transformación del Entorno, Lúdicas  Cultura Fisica e Inglés, seguridad Industrial, Salud Ocupacional, Ambiental y Emprendimiento, de acuerdo con la programación de cada grupo de aprendices de los diferentes programas de formación en ejecución, aplicando las metodologías y criterios técnico pedagógicos establecidos por el SENA. </t>
    </r>
  </si>
  <si>
    <t>Prestar los servicios profesionales de carácter temporal para impartir formación profesional integral en formación Titulada y Complementaria a poblaciones vulnerables y resto complementaria, de acuerdo con la programación de cada grupo de aprendices aplicando las metodologías y criterios técnico pedagógicos establecidos por el SENA</t>
  </si>
  <si>
    <t>Prestar los servicios profesionales de carácter temporal, para impartir formación profesional integral como Instructor para orientar los módulos de formación de acción social y proyecto de vida a personas vulnerables en situación de desplazamiento, de acuerdo con la programación de cada grupo de aprendices de los diferentes niveles, módulos de formación y cursos cortos que se le haya asignado, aplicando las metodologías y criterios técnico pedagógicos establecidos por el SENA.</t>
  </si>
  <si>
    <t>Prestar los servicios profesionales de carácter temporal, para impartir formación profesional integral como Instructor por periodo fijo  en los programas  de Formación Titulada y Complementaria correspondientes en el programa de Técnico en Mantenimiento de Equipos Automátizados,  de acuerdo con la programación de cada grupo de aprendices de los diferentes niveles en los módulos de formación y cursos cortos que se le haya asignado, aplicando las metodologías y criterios técnico pedagógicos establecidos por el SENA.</t>
  </si>
  <si>
    <r>
      <t>Prestar los servicios profesionales de carácter temporal, para impartir formación profesional integral como Instructor en el programa de Análisis y Desarrollo de Sistemas de Información; para atender la formación de acuerdo con el proyecto “100 mil  nuevas oportunidades para los Jóvenes.”</t>
    </r>
    <r>
      <rPr>
        <sz val="12"/>
        <color indexed="8"/>
        <rFont val="Arial"/>
        <family val="2"/>
      </rPr>
      <t>.</t>
    </r>
  </si>
  <si>
    <t xml:space="preserve">CENTRO ELECTRICIDAD ELECTRONICA Y TELECOMUNICACIONES </t>
  </si>
  <si>
    <t>Mantimiento y adecuación de las instalaciones del complejo sur ubicado en la Carrera 30 17B 25 sur de la Regional Distito Capital</t>
  </si>
  <si>
    <t xml:space="preserve">Licitación </t>
  </si>
  <si>
    <t>Si</t>
  </si>
  <si>
    <t xml:space="preserve">ALVARO VARGAS SILVA
avargass@sena.edu.co
Teléfono: 5960050 Ext: 14917.
</t>
  </si>
  <si>
    <t>Arrendamiento de una edificacion dotada de servicios y logistica para los programas que adelanta el centro</t>
  </si>
  <si>
    <t xml:space="preserve">Hugo Enrique Sarmiento Osorio
hsarmientoo@sena.edu.co
Teléfono: 5960050 Ext: 14936.
</t>
  </si>
  <si>
    <t>INTERVENTORIA TECNICA, FINANCIERA Y CONTABLE AL CONTRATO QUE TIENE POR OBJETO CONTRATAR POR EL SISTEMA DE PRECIOS UNITARIOS FIJOS SIN FORMULA EL MMTO Y LA ADECUACION DE LAS INSTALACIONES DEL COMPLEJO DEL SUR</t>
  </si>
  <si>
    <t>AMPLIFICADORES OPERACIONALES LM324</t>
  </si>
  <si>
    <t xml:space="preserve">Nancy Suárez Mosquera
nsuarez@sena.edu.co
nancy.suarez.m@misena.edu.co
Teléfono: 5960050 Ext: 14981.
José Dimas Arias
josedimas@misena.edu.co
Teléfono: 5960050 Ext: 14985.
</t>
  </si>
  <si>
    <t>AMPLIFICADORES OPERACIONALES LM741</t>
  </si>
  <si>
    <t>AMPLIFICADORES OPERACIONALES LM353</t>
  </si>
  <si>
    <t>SENSOR DE TEMPERATURA LM35</t>
  </si>
  <si>
    <t>RESISTENCIAS DE 1K</t>
  </si>
  <si>
    <t>RESISTENCIAS DE 5K</t>
  </si>
  <si>
    <t>RESISTENCIAS 3K</t>
  </si>
  <si>
    <t>RESISTENCIAS DE 9K</t>
  </si>
  <si>
    <t>RESISTENCIAS DE 220 Ω</t>
  </si>
  <si>
    <t>TRANSISTORES 2N2222</t>
  </si>
  <si>
    <t>TRANSISTORES 2N3906</t>
  </si>
  <si>
    <t>POTENCIÓMETROS DE 1K</t>
  </si>
  <si>
    <t>PROTOBOARD GRANDES (BASE DE ALUMINIO)</t>
  </si>
  <si>
    <t>POTENCIÓMETROS DE 10K</t>
  </si>
  <si>
    <t>RESISTENCIAS DE 2K</t>
  </si>
  <si>
    <t>TRANSISTORES 2N3904</t>
  </si>
  <si>
    <t>INTEGRADOS OPTO-ACOPLADORES MOC 3011</t>
  </si>
  <si>
    <t>RESISTENCIAS DE 2,2K</t>
  </si>
  <si>
    <t>MOTORES DE C.C. DE BAJA POTENCIA</t>
  </si>
  <si>
    <t>PULSADORES N.O. PARA PROTOBOARD</t>
  </si>
  <si>
    <t>CONDENSADORES DE 1 UF, 50V</t>
  </si>
  <si>
    <t>DIODOS 1N4742A</t>
  </si>
  <si>
    <t>DIODOS 1N4004</t>
  </si>
  <si>
    <t>POTENCIOMETRO DE 100K</t>
  </si>
  <si>
    <t>RESISTENCIAS DE 20K</t>
  </si>
  <si>
    <t>RESISTENCIAS DE 180 Ω</t>
  </si>
  <si>
    <t>VISUALIZADORES DOBLES DE 7 SEGMENTOS  CÁTODO COMÚN</t>
  </si>
  <si>
    <t>INTEGRADOS REF. 7414</t>
  </si>
  <si>
    <t>INTEGRADOS REF. 74190</t>
  </si>
  <si>
    <t>INTEGRADOS REF. 7447</t>
  </si>
  <si>
    <t>INTEGRADOS REF. LM555</t>
  </si>
  <si>
    <t>INTEGRADOS REF. 74194 (O EN SU DEFECTO: 50 INTEGRADOS REF.74199)</t>
  </si>
  <si>
    <t>CONDENSADORES DE 10 UF, 50V</t>
  </si>
  <si>
    <t>INTEGRADO REF. ECG 3100 (FOTO-SENSOR)</t>
  </si>
  <si>
    <t>LED COLOR ROJO, LED COLOR VERDE, LED COLOR AMARILLO</t>
  </si>
  <si>
    <t>TRIMPOT DE 200 K (PARA REGULARLO A 116K RA)</t>
  </si>
  <si>
    <t>TRIMPOT DE 50K (PARA REGULARLO A 29K RB)</t>
  </si>
  <si>
    <t>CONTRATAR EL SERVICIO DE LAVADO Y DESINFECCION  DE LOS TANQUES DE AGUA  POTABLE, DE AGUAS LLUVIAS Y EL ANALISIS FISICO QUIMICO PARA EL AGUA POTABLE ANTES Y DESPUES DEL MANTENIMIENTO.</t>
  </si>
  <si>
    <t>7 MESES</t>
  </si>
  <si>
    <t>CONTRATAR EL SUMINISTRO DE  COMBUSTIBLE (Gasolina y ACPM) por medio de vales,  para los vehiculos asignados al Centro de Electricidad, Electrónica y Telecomunicaciones de la Regional Distrito Capital.</t>
  </si>
  <si>
    <t>46181527, 53101802</t>
  </si>
  <si>
    <t>CONJUNTO: PANTALÓN  Y CHAQUETA  EN DIGO, CONJUNTO MANGA LARGA EN ÍNDIGO 100% ALGODÓN.</t>
  </si>
  <si>
    <t>OVEROL EN DRILL TIPO PILOTO CON CINTA REFLECTIVA 13 CREMALLERAS NO METÁLICAS (COLOR CAQUI O NEGRO).</t>
  </si>
  <si>
    <t>BOTAS EN CUERO TIPO DIELÉCTRICO CON PUNTERA EN FIBRA DE CARBONO, NÚMEROS POR LISTADO.</t>
  </si>
  <si>
    <t>CASCO DIELÉCTRICO DE COLOR BLANCO  CON SISTEMA DE AJUSTE TIPO RACHET Y BARBUQUEJO DE REATA FIJA.</t>
  </si>
  <si>
    <t>GUANTES DIELÉCTRICO POWER FLEX, UNIDAD EMPAQUE POR 12. TALLAS 8-9</t>
  </si>
  <si>
    <t>ANTEOJO DE SEGURIDAD LENTE CLARO CON PROTECCIÓN UV, ANTIEMPAÑANTE.</t>
  </si>
  <si>
    <t>GUANTES NITRILO, LOS GUANTES HYCRON EN NITRILO PUÑO DE SEGURIDAD, CON INTERIOR DE TEJIDO DE PUNTO QUE OFRECE UNA GRAN RESISTENCIA ANTE OBJETOS CORTANTES Y ABRASIVOS Y A LA PENETRACIÓN DE GRASA O ACEITE. EXCELENTE AGARRE EN SECO QUE FACILITA UNA MANIPULACIÓN MÁS SEGURA.</t>
  </si>
  <si>
    <t>GUANTES DE NITRILO RESISTENTE A PRODUCTOS QUIMICOS POR 100 UNIDADES</t>
  </si>
  <si>
    <t>GUANTES VAQUETA, PUÑO CORTO RIBETEADOS EN EL BORDE DEL PUÑO, CON REFUERZO PALMAR PARA LOGRAR MÁS DURACIÓN EN TRABAJOS SUJETOS A LA ABRASIÓN SEVERA.</t>
  </si>
  <si>
    <t>RESPIRADOR PARA MATERIAL PARTICULADO P95 CON VÁLVULA M20 KC., MUY LIGERA, DURADERA, LIBRE DE LÁTEX Y CORREAS A LA CABEZA.</t>
  </si>
  <si>
    <t>DELANTAL O MANDIL DE VINILO RESISTENTE A PRODUCTOS QUIMICOS</t>
  </si>
  <si>
    <t>GORRO ANTIFLUIDOS SEMI IMPERMEABLE, CAJA  POR 100 UNIDADES</t>
  </si>
  <si>
    <t xml:space="preserve">RESPIRADOR PURIFICANTE CON MATERIAL FILTRANTE O CARTUCHO ESPECIAL PARA GACES, VAPORES, HUMOS, CON FILTROS CAJA POR 25 UNIDADES (INCLUIR FILTROS O CARTUCHOS DE REPUESTO) </t>
  </si>
  <si>
    <t>INSUMOS PARA LA CARNETIZACION DE LOS  APRENDICES QUE SE MATRICULAN EN EL CENTRO DE ELECTRICIDAD, ELECTRONICA Y TELECOMUNICACIONES DE LA REGIONAL DISTRITO CAPITAL SENA</t>
  </si>
  <si>
    <t>10 DIAS</t>
  </si>
  <si>
    <t xml:space="preserve">JUEGO DE MANÓMETROS CON GLICERINA PARA REFRIGERANTE R134A. </t>
  </si>
  <si>
    <t xml:space="preserve">José Iván Sánchez Alfonso
jisancheza@sena.edu.co
Teléfono: 5960050 Extensión: 14968
José Aled Medina
Jamedina5@gmail.com 
Teléfono: 5960050 Ext: 14985.
</t>
  </si>
  <si>
    <t>TALADRO  INALÁMBRICO CON JUEGO DE BROCAS</t>
  </si>
  <si>
    <t>MULTITOMA DE 4 PUNTOS</t>
  </si>
  <si>
    <t xml:space="preserve">BOQUILLA PARA SOLDAR DE GAS MAPP CON ENCENDEDOR Y ACCESORIOS.  </t>
  </si>
  <si>
    <t>LLAVE PARA INSTALACIÓN TANQUE DE NITRÓGENO</t>
  </si>
  <si>
    <t>CORTA TUBO DE RODAJAS TIPO "MINIATURA" DESDE 1/8 HASTA 3/4"</t>
  </si>
  <si>
    <t>DOBLATUBO PARA TUBO DE COBRE DESDE 1/4 HASTA 3/8</t>
  </si>
  <si>
    <t>JUEGO DE PRENSAS PARA ABOCARDAR Y EXPANDIR TUBERÍA DE COBRE Y ALUMINIO CON DADOS DESDE 3/16"</t>
  </si>
  <si>
    <t>ESPEJO DE MANGO  PARA VERIFICAR SOLDADURAS EN SITIO</t>
  </si>
  <si>
    <t>PELA CABLE PARA ELECTRICISTA O CORTA FRIO</t>
  </si>
  <si>
    <t xml:space="preserve">PONCHATUBO TIPO HOMBRE SOLO </t>
  </si>
  <si>
    <t>JUEGO DE RACHES DE REFRIGERACIÓN</t>
  </si>
  <si>
    <t xml:space="preserve">CAJA DE HERRAMIENTAS BÁSICA PARA REFRIGERACIÓN: COPAS, LLAVES DESTORNILLADORES.  </t>
  </si>
  <si>
    <t>ALICATE DE ELECTRICISTA CON PONCHADORA</t>
  </si>
  <si>
    <t>CRONOMETRO</t>
  </si>
  <si>
    <t xml:space="preserve">MULTÍMETRO DIGITAL CON ESCALA PARA DE PRUEBA DE AISLAMIENTO CAPACITANCIA HASTA 370 µF.  </t>
  </si>
  <si>
    <t xml:space="preserve">PINZA VOLTIAMPERIMÉTRICA ,DIGITAL CON ESCALA HASTA, 300 AMP. Y 600 VOLTIOS DE 8".  </t>
  </si>
  <si>
    <t xml:space="preserve">VACUÓMETRO DIGITAL CON TRANSDUCTOR DE PRESIÓN EXTERNO. </t>
  </si>
  <si>
    <t xml:space="preserve">TERMÓMETRO LASER DE  -50 A 200°C.  </t>
  </si>
  <si>
    <t xml:space="preserve">TERMÓMETRO PENTA, (5 SONDAS).  </t>
  </si>
  <si>
    <t>CARRO PORTA HERRAMIENTAS CON RODACHINAS PROFESIONAL CON GAVETAS Y ENTREPAÑOS DE 1,20 X 1,50 M EN LÁMINA.</t>
  </si>
  <si>
    <t>UNIDAD CONDENSADORA R134A 3/4 HP 220 VAC 60 HZ</t>
  </si>
  <si>
    <t>PRESOSTATO DUAL (ALTA Y BAJA CON SOPORTERÍA)</t>
  </si>
  <si>
    <t>PRESOSTATO  BAJA CON SOPORTERÍA</t>
  </si>
  <si>
    <t xml:space="preserve">CONTROLADOR ELECTRÓNICO DE TEMPERATURA IC 974 LX ELIWELL.  </t>
  </si>
  <si>
    <t>SENSOR NTC 3,5 M</t>
  </si>
  <si>
    <t>RELOJ DE PARED CON BATERÍA INCLUIDA</t>
  </si>
  <si>
    <t xml:space="preserve">COLUMNA DE CARGA PARA REFRIGERANTE HCFC 16 OZ (CHARGING SCALE).  </t>
  </si>
  <si>
    <t xml:space="preserve">COLUMNA DE CARGA PARA REFRIGERANTE HCFC 2 LB (CHARGING SCALE).  </t>
  </si>
  <si>
    <t>SENSOR DE TEMPERATURA TIPO K</t>
  </si>
  <si>
    <t xml:space="preserve">EQUIPO PORTÁTIL DE SOLDADURA OXIACETILÉNICA.  </t>
  </si>
  <si>
    <t xml:space="preserve">BOMBA DE ALTO VACÍO DE 2 ETAPAS DE 4 A 6 C.F.M. CON MOTOR DE 1/2 HP / 110VAC.  </t>
  </si>
  <si>
    <t xml:space="preserve">REGULADOR PARA NITRÓGENO.  </t>
  </si>
  <si>
    <t xml:space="preserve">DETECTOR ELECTRÓNICO DE FUGAS PARA REFRIGERANTES HCFC Y HFC.  </t>
  </si>
  <si>
    <t xml:space="preserve">EQUIPO DE RECUPERACIÓN DE REFRIGERANTES.  </t>
  </si>
  <si>
    <t>CILINDRO  RECUPERADOR DE 30 LB 1/4 FL + INTEERFLOT</t>
  </si>
  <si>
    <t>CONECTOR FLARE DE 1/4 "</t>
  </si>
  <si>
    <t>CONECTOR FLARE DE 3/8 "</t>
  </si>
  <si>
    <t>VÁLVULA CHECK NO RETORNO 1/4</t>
  </si>
  <si>
    <t>CONTROL DE VELOCIDAD DE VENTILADOR 2A</t>
  </si>
  <si>
    <t>VÁLVULA SOLENOIDE CON BOBINA LÍNEA DE LÍQUIDO 1/4"</t>
  </si>
  <si>
    <t>FILTRO SECADOR ROSCA DE 1/4"</t>
  </si>
  <si>
    <t>VISOR DE LÍQUIDO DE 1/4" ROSCADO</t>
  </si>
  <si>
    <t>VÁLVULA SOLENOIDE CON BOBINA PARA LÍNEA DE VAPOR 1/4"</t>
  </si>
  <si>
    <t>VÁLVULA DE EXPANSIÓN TERMOSTÁTICA. TXV CON IGUALADOR EXTERNO PARA R134A</t>
  </si>
  <si>
    <t>ORIFICIO PARA TXV, R134A</t>
  </si>
  <si>
    <t xml:space="preserve">VÁLVULA DE BOLA 1/4" </t>
  </si>
  <si>
    <t xml:space="preserve">VÁLVULA KVP.  </t>
  </si>
  <si>
    <t xml:space="preserve">VÁLVULA KVL.  </t>
  </si>
  <si>
    <t>AISLANTE TÉRMICO EN PASTA (CHICLE DE REFRIGERACIÓN)</t>
  </si>
  <si>
    <t>TUBO DE COBRE FLEXIBLE DE 1/4" EN ROLLO X 15 METROS</t>
  </si>
  <si>
    <t>TUBO DE COBRE FLEXIBLE DE 3/8" EN ROLLO X 15 METROS</t>
  </si>
  <si>
    <t>TUBO DE COBRE FLEXIBLE DE 1/2" EN ROLLO X 15 METROS</t>
  </si>
  <si>
    <t>RUBATEX 3/8" X 2 METROS</t>
  </si>
  <si>
    <t>PEGANTE PARA RUBATEX</t>
  </si>
  <si>
    <t>CINTA PARA RUBATEX NEGRA</t>
  </si>
  <si>
    <t>COFRE PRECABLEADO DE CONTROL  ELÉCTRICO 50 X 50 CM</t>
  </si>
  <si>
    <t>TOTALIZADOR TRIPOLAR 20A 220 VAC ATORNILLABLE</t>
  </si>
  <si>
    <t>CONTACTOR 10  A 220VAC CON TÉRMICO GRADUABLE DE 3 A 15 A PARA RIEL OMEGA</t>
  </si>
  <si>
    <t>PULSADOR NO</t>
  </si>
  <si>
    <t>PULSADOR NC</t>
  </si>
  <si>
    <t>BOTÓN PARADA DE EMERGENCIA TIPO HONGO NC</t>
  </si>
  <si>
    <t>BOMBILLO PILOTO VERDE</t>
  </si>
  <si>
    <t>BOMBILLO PILOTO ROJO</t>
  </si>
  <si>
    <t>BOMBILLO PILOTO AMARILLO</t>
  </si>
  <si>
    <t xml:space="preserve">RIEL OMEGA </t>
  </si>
  <si>
    <t>TERMINAL HEMBRA TIPO BANDERA CALIBRE 14 AWG</t>
  </si>
  <si>
    <t>TERMINAL EN U CALIBRE 14 AWG</t>
  </si>
  <si>
    <t xml:space="preserve">CINTA AISLANTE </t>
  </si>
  <si>
    <t>CABLE ENCAUCHETADO 3X14 X 25 METROS</t>
  </si>
  <si>
    <t>CABLE ENCAUCHETADO 5X14 X 25 METROS</t>
  </si>
  <si>
    <t>INTERCAMBIADOR DE CALOR  DIÁMETRO INT. 1/2"-DIÁMETRO EXT 1" 40 CM DE LARGO ROSCABLE</t>
  </si>
  <si>
    <t>CAJA PLÁSTICA TIPO ACUARIO EN ACRÍLICO  DE 10MM DE ESPESOR. DIMENSIONES LARGO 50 MM  50MMANCHO MM ALTO 20 MM</t>
  </si>
  <si>
    <t xml:space="preserve">TANQUE PORTÁTIL  GAS MAPP (PROPANO BUTANO DE UNA LIBRA) </t>
  </si>
  <si>
    <t>TANQUE DE NITRÓGENO PORTÁTIL</t>
  </si>
  <si>
    <t>ADAPTADOR PARA REGULADOR DE NITRÓGENO 7/16" UNF</t>
  </si>
  <si>
    <t>CINTA DE SEGURIDAD AMARILLA DEMARCACIÓN DE PISO (AUTOADHESIVA) X 25 METROS</t>
  </si>
  <si>
    <t>TANQUE DE REFRIGERANTE R134A X 30 LIBRAS</t>
  </si>
  <si>
    <t>TANQUE DE REFRIGERANTE R410 X 30 LIBRAS</t>
  </si>
  <si>
    <t>FILTRO SECADOR DE 1/4 PULGADA DE DIÁMETRO, TIPO SOLDAR</t>
  </si>
  <si>
    <t xml:space="preserve">ACEITE  MINERAL  SAE 68 </t>
  </si>
  <si>
    <t>ACEITE  POLIOLESTER</t>
  </si>
  <si>
    <t xml:space="preserve">SOLDADURA DE PLATA AL 15% EN VARILLA </t>
  </si>
  <si>
    <t xml:space="preserve">SOLDADURA DE PLATA AL 35% EN VARILLA </t>
  </si>
  <si>
    <t xml:space="preserve">SOLDADURA DE PLATA FOSFORADA EN VARILLA </t>
  </si>
  <si>
    <t xml:space="preserve">PAPEL DE LIJA # 80 </t>
  </si>
  <si>
    <t>FUNDENTE PARA PLATA EN POLVO TARRO DE 1/4 DE LIBRA</t>
  </si>
  <si>
    <t xml:space="preserve">VÁLVULA SCHRADER O DE CARGA </t>
  </si>
  <si>
    <t>BAYETILLA 1M</t>
  </si>
  <si>
    <t>SPRAY PARA DETECTOR DE FUGAS</t>
  </si>
  <si>
    <t>SPRAY PARA DISIPAR CALOR Y RETARDAR LLAMA</t>
  </si>
  <si>
    <t>RECIPIENTE DE 1 LITRO PARA DESAGÜE CON MANGUERA DE 1 METRO DE LARGO</t>
  </si>
  <si>
    <t>TABLA EN AGLOMERADO DE 10MM DIMENSIONES 50 CM X 46 CM</t>
  </si>
  <si>
    <t>TUBO CUADRADO DE 2" GALVANIZADO</t>
  </si>
  <si>
    <t xml:space="preserve">GUANTES COMBINADOS AL 30 % DE NYLON Y 70 %NITRILO, PARA TRABAJO SEGURO Y MANEJO DE REFRIGERANTES.   </t>
  </si>
  <si>
    <t>GAFAS DE SEGURIDAD.</t>
  </si>
  <si>
    <t>BOTA MEDIA CAÑA, PARA SER UTILIZADA EN CONDICIONES DE TRABAJO QUE TENGAN RIESGOS DE CHOQUE ELÉCTRICO</t>
  </si>
  <si>
    <t>GUANTES DE BAQUETA</t>
  </si>
  <si>
    <t>ORGANETA DE 5 OCTAVAS CON GRABADOR DE AUDIO USB / REPRODUCTOR MP3. TECLAS DE TAMAÑO NORMAL Y SENSIBILIDAD DE TOQUE CON POLIFONÍA DE 128 NOTAS.  678 VOCES DE INSTRUMENTOS, 480 VOCES XG, 28 KITS DE BATERÍA SFX Y 322 ESTILOS DE ACOMPAÑAMIENTO.</t>
  </si>
  <si>
    <t xml:space="preserve">Luz Piedad Echeverry
lpecheverry@sena.edu.co
Teléfono: 5960050 Extensión: 15053
</t>
  </si>
  <si>
    <t>FORRO PARA TECLADO DE 5 OCTAVAS SEMIDURO 1.05X45 CM</t>
  </si>
  <si>
    <t>BASE PARA ORGANETA AUTOMÁTICAS OLO X  25,4 MM  CON CINCO NIVELES DE ALTURA</t>
  </si>
  <si>
    <t xml:space="preserve">GUITARRAS ELÉCTRICAS SCALE LENGTH 25 1/2" (647.7MM)
RADIUS 13 3/4" (350MM)
CONTROLES
1: SELECTOR DE 5 POSICIONES
 2: VOLUMEN MÁSTER 
3: MÁSTER TONO (COILTAP
</t>
  </si>
  <si>
    <t>ACORDEÓN CON AFINACIÓN ADG ROJO</t>
  </si>
  <si>
    <t xml:space="preserve">SET DE CONGAS COMPACT CONGA DE 11" - TAMAÑO QUINTO
COMPACT CONGA DE 11 3/4" TAMAÑO DE CONGA
</t>
  </si>
  <si>
    <t xml:space="preserve">BONGOE  COMPACT BONGOS  CON POSTE SUPERIOR,  PARCHES DE TAMAÑO COMPLETO DE 71⁄4" Y 85⁄8" </t>
  </si>
  <si>
    <t>TIMBAL CON  VASOS DE 13" Y 14" Y 6-1⁄2" DE PROFUNDIDAD</t>
  </si>
  <si>
    <t>TAMBORA MERENGUERA EN MADERA</t>
  </si>
  <si>
    <t>CAMPANA DE MANO DE 8” DE SALSA PARA BONGOSERO</t>
  </si>
  <si>
    <t>GOLPEADORES DE MADERA PARA CAMPANA DE MANO</t>
  </si>
  <si>
    <t>GÜIRA METÁLICO CILÍNDRICO PARA MERENGUE</t>
  </si>
  <si>
    <t>TRINCHES ACOLCHADOS</t>
  </si>
  <si>
    <t>JAM BLOCK AZUL</t>
  </si>
  <si>
    <t>CENCERRO 5/8” AGUDO</t>
  </si>
  <si>
    <t>STAND PARA PLATILLO DE BOOM</t>
  </si>
  <si>
    <t>PLATILLO DE 16” PARA TIMBAL</t>
  </si>
  <si>
    <t>SET DE PLATILLOS PARA BATERÍA 14” HIT HAT16” CRASH 20”RIDE</t>
  </si>
  <si>
    <t>MICRÓFONOS PARA VOCES</t>
  </si>
  <si>
    <t>CABLES PARA MICRÓFONOS DE BAJA IMPEDANCIA DE 10 METROS C/U</t>
  </si>
  <si>
    <t>BASES PARA MICRÓFONOS CON BOOM</t>
  </si>
  <si>
    <t>CABLES DE PLUG A PLUG PARA GUITARRA DE 6.4 METROS C/U</t>
  </si>
  <si>
    <t>JUEGOS DE BAQUETAS PUNTA NYLON PARA BATERÍA</t>
  </si>
  <si>
    <t>JUEGOS DE BAQUETAS PARA TIMBAL</t>
  </si>
  <si>
    <t>CAJA VALLENATA EN ACRÍLICO</t>
  </si>
  <si>
    <t>MIREX ANALOGO DE 12 CANALES</t>
  </si>
  <si>
    <t>CABINAS DE SONIDO MSR 400</t>
  </si>
  <si>
    <t>CABLES PARA CABINAS DE SONIDO DE 10 METROS C/U</t>
  </si>
  <si>
    <t>AMPLIFICADOR PARA GUITARRA ELÉCTRICA DE 40 A 60 W.  DE TUBOS. CON FADERS DE TONO, DE VOLUMEN DE GAIN, ECUALIZADOR DE BAJOS, MEDIOS Y ALTOS.  CONTROL DE DISTORSIÓN ENTRADA Y SALIDA AUXILIAR</t>
  </si>
  <si>
    <t>GUITARRA ELECTROACÚSTICA DE 22 TRASTES EN MADERA CON  CONTROL DE MICRÓFONO,  ECUALIZACIÓN, VOLUMEN.</t>
  </si>
  <si>
    <t>ATRILES METÁLICOS CON DE ENROSCAR SEMI PORTÁTILES</t>
  </si>
  <si>
    <t>JUEGO DE CUERDAS PARA GUITARRA ELÉCTRICA METÁLICAS DUREZA MEDIA</t>
  </si>
  <si>
    <t>JUEGO DE CUERDAS PARA BAJO ELÉCTRICO, METÁLICAS DUREZA MEDIA</t>
  </si>
  <si>
    <t>CORREA PARA GUITARRA ELÉCTRICA, AJUSTABLE DE SEGURIDAD.</t>
  </si>
  <si>
    <t>JUEGO DE CUERDAS PARA GUITARRA ELECTROACÚSTICA METÁLICAS DUREZA MEDIA.</t>
  </si>
  <si>
    <t>FORRO PARA GUITARRA ELÉCTRICA SEMIDURO</t>
  </si>
  <si>
    <t>FORRO PARA BAJO ELÉCTRICO SEMIDURO</t>
  </si>
  <si>
    <t>SUMINISTRO DE COMPLEMENTOS NUTRICIONALES PARA APRENDICES DE FORMACION TITULADA DEL CENTRO DE ELECTRICIDAD, ELECTRONICA Y TELECOMUNICACIONES</t>
  </si>
  <si>
    <t xml:space="preserve">Paula Catalina Fuentes Parra
pfuentes@sena.edu.co
pcfuentesp@misena.edu.co
Teléfono: 5960050 Extensión: 15001
</t>
  </si>
  <si>
    <t>COMPRA DE SUMINISTROS MEDICOS PARA DOTAR LA ENFERMERIA DEL COMPLEJO SUR Y ASI CUBRIR  LA ATENCION DE EMERGENCIAS MEDICAS Y PRIMEROS AUXILIOS DE LOS APRENDICES DEL CEET</t>
  </si>
  <si>
    <t>53102202, 53102203</t>
  </si>
  <si>
    <t>COMPRA DE VESTIDOS TIPICOS PARA DANZAS PARA LOS APRENDICES DEL CENTRO DE ELECTRICIDAD, ELECTRONICA Y TELECOMUNICCIONES DEL SENA</t>
  </si>
  <si>
    <t>BALONES DE VOLEIBOL APROBADO POR LA FIVB EN SUS CARACTERÍSTICAS, CON TECNOLOGÍA AVANZADA PARA UNA MAYO SUAVIDAD. CUERO COMPUESTO BLANDO, ABSORCIÓN DE AGUA. EN CORDADO EN NYLON, DE DOBLE CAPA LAMINADA CÁMARA DE BUTILO. TAMAÑO 5. TAMAÑO Y PESO OFICIAL. MATERIAL BADANA.  REFERENCIA:   VS58SL EN COLORES.</t>
  </si>
  <si>
    <t>BALONES DE MICROFÚTBOL PROFESIONAL - CARACTERÍSTICAS: PESO 450-500 G, CIRCUNFERENCIAS 60 – 62 CMS, ABS. DE AGUA 0%, REBOTE DE 25 A 30CMS, TERRENO: SINTÉTICO – MADERAMEN, COLOR DORADO</t>
  </si>
  <si>
    <t>RAQUETA DE PING PONG TIMO BOLL</t>
  </si>
  <si>
    <t>BALONES PARA FUTBOL EN CUERO NO.5</t>
  </si>
  <si>
    <t>MESA DE PING PONG WATERPROOF 15 MM. CON RODACHINAS PLEGABLE Y REGLAMENTARIA</t>
  </si>
  <si>
    <t>LAZOS PARA SALTAR DE 1.70 CMS., DE LARGO. EN  NAILON DE  MANGOS DE CAUCHO O PASTA</t>
  </si>
  <si>
    <t>TUBOS GALVANIZADOS DE 3 METROS DE LARGO POR 3 PULGADAS DE ANCHO CON UN TRINQUETE Y DOS ARGOLLAS CADA TUBO PARA VOLEIBOL.</t>
  </si>
  <si>
    <t>CAMISETAS EN FRANELA, NUMERADAS CON LOGO DEL SENA Y DEL CEET. TALLAS SEGÚN LISTADO</t>
  </si>
  <si>
    <t>PANTALONETAS EN TRILOVAL, NUMERADAS CON LOGO DEL SENA Y DEL CEET.  TALLAS SEGÚN LISTADO</t>
  </si>
  <si>
    <t>MEDIAS, MATERIAL DEPORTIVO ALGODÓN EXPANDEX, NUMERADAS CON LOGO DEL SENA Y DEL CEET.  TALLAS SEGÚN LISTADO</t>
  </si>
  <si>
    <t>CONTRATAR LA COMPRA DE MAQUINA E INSUMOS PARA EL FORRADO DE LIBROS DE LA BIBLIOTECA DEL COMPLEJO SUR</t>
  </si>
  <si>
    <t>ADAPTADOR MACHO DE 1 PRESION</t>
  </si>
  <si>
    <t>ADAPTADOR MACHO DE 1/2 PRESION</t>
  </si>
  <si>
    <t>ADAPTADOR MACHO DE 2 1/2 PRESION</t>
  </si>
  <si>
    <t>ADAPTADOR MACHO DE 3 PRESION</t>
  </si>
  <si>
    <t>ADAPTADOR MACHO DE 4 PRESION</t>
  </si>
  <si>
    <t>ANGULO 1" x 6 MTRS</t>
  </si>
  <si>
    <t>ANGEO 1,20 X 30</t>
  </si>
  <si>
    <t>ANGULOS DRYWALL</t>
  </si>
  <si>
    <t>AUTOMATICO MONOPOLARES 20 AMP</t>
  </si>
  <si>
    <t>AUTOMATICO MONOPOLARES 30 AMP</t>
  </si>
  <si>
    <t>AUTOMATICO MONOPOLARES 40 AMP</t>
  </si>
  <si>
    <t>AUTOMATICO MONOPOLARES 50 AMP</t>
  </si>
  <si>
    <t>BALASTOS ELECTRONICOS DE 2 X 32 T 8 A 120 VOL</t>
  </si>
  <si>
    <t>BALASTOS ELECTRONICOS SLLIM DE 2 X 96 A 120 VOL</t>
  </si>
  <si>
    <t>BALASTOS ELECTRONICOS SLLIM DE 2 X 48 A 120 VOL</t>
  </si>
  <si>
    <t>BALASTOS ELECTRONICOS DE 2 X 28 T 5 120 VOL</t>
  </si>
  <si>
    <t>BLOQUE No. 4</t>
  </si>
  <si>
    <t>BLOQUE No. 5</t>
  </si>
  <si>
    <t>BOMBILLO V-MET ALR 111 12 VOLTIOS 50 VATIOS 2 (REPUESTO)</t>
  </si>
  <si>
    <t>PEGANTE DE CAUCHO</t>
  </si>
  <si>
    <t>BROCHAS DE CERDA MONA DE 1"</t>
  </si>
  <si>
    <t>BROCHAS DE CERDA MONA DE 2"</t>
  </si>
  <si>
    <t>BULTO GRANO DE MARMOL COLOR BLANCO X 25 KG</t>
  </si>
  <si>
    <t>BULTO GRANO DE MARMOL COLOR NEGRO X 25 KG</t>
  </si>
  <si>
    <t>BULTO X 25 KG ESTUCOR YESO FINO</t>
  </si>
  <si>
    <t>BULTOS DE CEMENTO BLANCO X 20KG</t>
  </si>
  <si>
    <t>BULTOS DE CEMENTO GRIS X 25 KG</t>
  </si>
  <si>
    <t>CAJA PVC REF 5800</t>
  </si>
  <si>
    <t>CAJAS DE TUBOS FLUORECENTES T8 / 30 WTS REF 5000 BLANCO</t>
  </si>
  <si>
    <t>CAJAS DE TUBOS T 8 /17 WTS REF 6500 BLANCOS X 25 UDS</t>
  </si>
  <si>
    <t>CANALETA PLASTICA 20 X 120 ADESIVA</t>
  </si>
  <si>
    <t>CARTUCHO VALVULA ANTIVANDALICA TIG (REPUESTO)</t>
  </si>
  <si>
    <t>CARTUCHO VALVULA DE DESCARGA ANTIVANDALICAS PARA SANITARIO ACCESORIOS Y ACABADOS FER AA01505006 (REPUESTO)</t>
  </si>
  <si>
    <t>CERRADURA DE ENTRADA</t>
  </si>
  <si>
    <t>CERRADURA DE ALCOBA / OFICINA</t>
  </si>
  <si>
    <t>CERRADURA DE SEGURIDAD</t>
  </si>
  <si>
    <t>CHAZO SUPRA DE 1/4 " CON TORNILLO ESTRELLA</t>
  </si>
  <si>
    <t>CHAZO SUPRA DE 5/16" CON TORNILLO ESTRELLA</t>
  </si>
  <si>
    <t>CINTA MALLA 2"</t>
  </si>
  <si>
    <t>CLAVIJA CAUCHO 20 AM CON PT</t>
  </si>
  <si>
    <t>CLAVIJA MACHO CON POLO A TIERRA 20A X 250V</t>
  </si>
  <si>
    <t>CODO DE PRESION PVC DE 1 "</t>
  </si>
  <si>
    <t>CODO DE PRESION PVC DE 2 1/2 "</t>
  </si>
  <si>
    <t>CODO DE PRESION PVC DE 3 "</t>
  </si>
  <si>
    <t>CODO DE PRESION PVC DE 4 "</t>
  </si>
  <si>
    <t>CODO DE PRESION PVC DE 1/2 "</t>
  </si>
  <si>
    <t>CODOS DE 45° DE 1/2 PRESION</t>
  </si>
  <si>
    <t>CODOS DE 45° DE 3/4 PRESION</t>
  </si>
  <si>
    <t>CUÑETE DE ESTUCO PLASTICO</t>
  </si>
  <si>
    <t>CUÑETE DE VINILO TIPO 2 BLANCO</t>
  </si>
  <si>
    <t>DIFERENTES TIPOS DE EMPAQUES PARA GRECA</t>
  </si>
  <si>
    <t>ENCHAPE DE PARED EN CERAMICA BLANCA 30X45</t>
  </si>
  <si>
    <t>ESPATULA DE ACERO INOXIDABLE DE 4"</t>
  </si>
  <si>
    <t>ESPATULA DE ACERO INOXIDABLE DE 5"</t>
  </si>
  <si>
    <t>ESPATULA RASPADOR DE 4"</t>
  </si>
  <si>
    <t>ESPATULA RASPADOR DE 5"</t>
  </si>
  <si>
    <t>GALON DE PINTURA EPOXICA</t>
  </si>
  <si>
    <t>GALON DE THINNER</t>
  </si>
  <si>
    <t>GALON DE VARSOL</t>
  </si>
  <si>
    <t>GALON PINTURA REFLECTIVA PARA INPERMEABILIZACION</t>
  </si>
  <si>
    <t>GRATA DE MANO</t>
  </si>
  <si>
    <t>KIT REPUESTO VALVULA DE DESCARGUE SANITARIO SIFON EN P GRIVAL</t>
  </si>
  <si>
    <t>LAMINAS DRYWALL POR 1/2"</t>
  </si>
  <si>
    <t>LAMPARAS 60X60 T5</t>
  </si>
  <si>
    <t>LAMPARA S/P 2X28 T5 EPECULAR</t>
  </si>
  <si>
    <t>LAMPARA DE SOBREPONER DE 1,20 X 30CM</t>
  </si>
  <si>
    <t>LAMPARA METALAR DE 400/220W</t>
  </si>
  <si>
    <t>OMEGAS DRUWALL 1/2"</t>
  </si>
  <si>
    <t>PISTOLA PINTURA DE BAJA</t>
  </si>
  <si>
    <t>RESISTENCIAS PARA GRECA DE 900W</t>
  </si>
  <si>
    <t>RODILLO DE FELPA DE 3"</t>
  </si>
  <si>
    <t>RODILLO DE FELPA DE 5"</t>
  </si>
  <si>
    <t>RODILLO DE FELPA DE 9"</t>
  </si>
  <si>
    <t>ROLLO DE CINTA NEGRA</t>
  </si>
  <si>
    <t>ROLLO DE CINTA AMARILLA</t>
  </si>
  <si>
    <t>ROLLO DE CINTA AZUL</t>
  </si>
  <si>
    <t>ROLLO DE CINTA DE ENMASCARAR DE 1"</t>
  </si>
  <si>
    <t>ROLLO DE CINTA DE ENMASCARAR DE2"</t>
  </si>
  <si>
    <t>ROLLO DE CINTA ROJA</t>
  </si>
  <si>
    <t>ROLLO DE CABLE DUPLEX 2X12 BLANCO</t>
  </si>
  <si>
    <t>ROLLO DE CABLE ENCAUCHETADO  X100 MTS 3X12 AWG</t>
  </si>
  <si>
    <t>ROLLO X100 MTS DE CLABE n12 7 HILOS THH NROJO</t>
  </si>
  <si>
    <t>ROLLO X100 MTS DE CLABE n12 7 HILOS THH NVERDE</t>
  </si>
  <si>
    <t>ROLLO X100 MTS DE CLABE n8 7 HILOS THH NROJO</t>
  </si>
  <si>
    <t>ROLLO X100 MTS DE CLABE n12 7 HILOS THH NBLANCO</t>
  </si>
  <si>
    <t>ROLLO X100 MTS DE CLABE n8 7 HILOS THH NBLANCO</t>
  </si>
  <si>
    <t>ROLLO X100 MTS DE CLABE n8 7 HILOS THH NVERDE</t>
  </si>
  <si>
    <t>SIKALATTX X 20LTS</t>
  </si>
  <si>
    <t xml:space="preserve">SOLDADURA 6013 </t>
  </si>
  <si>
    <t>TEE DE PRESION DE 1"</t>
  </si>
  <si>
    <t>TEE DE PRESION DE 1/2"</t>
  </si>
  <si>
    <t>TEE DE PRESION DE 2 1/2"</t>
  </si>
  <si>
    <t>TEE DE PRESION DE 3"</t>
  </si>
  <si>
    <t>TEE DE PRESION DE 4"</t>
  </si>
  <si>
    <t>TOMA CAUCHO 20 AM CON  PT</t>
  </si>
  <si>
    <t>TUBO DE 3" POR 6M SANITARIO</t>
  </si>
  <si>
    <t>TUBO DE 1 1/2" X 6M SANITARIO</t>
  </si>
  <si>
    <t>TUBO DE 1/2" X 6M PVC PRESION 500 PSI SOLDAR</t>
  </si>
  <si>
    <t>TUBO DE  2 1/2" X 6M PVC PRESION 200 PSI SOLDAR</t>
  </si>
  <si>
    <t>TUBO DE  2" X 6M PVC PRESION 200 PSI SOLDAR</t>
  </si>
  <si>
    <t>TUBO DE "2X6M SANITARIO</t>
  </si>
  <si>
    <t>TUBO DE 3" POR 6M  PVC PRESION 500 PSI SOLDAR</t>
  </si>
  <si>
    <t>TUBO DE 3/4" POR 6M  PVC PRESION 500 PSI SOLDAR</t>
  </si>
  <si>
    <t>TUBO DE 4" POR 6M  PVC PRESION 500 PSI SOLDAR</t>
  </si>
  <si>
    <t>TUBO DE 4" POR 6M  SANITARIO</t>
  </si>
  <si>
    <t>TUBOS DE CILICONA ANTI HONGOS INDUSTRIAL</t>
  </si>
  <si>
    <t>TUBOS FLUORECENTES T5/21 WTSREF 6500 BLANCO</t>
  </si>
  <si>
    <t xml:space="preserve">UNION DE PRESION DE 1" </t>
  </si>
  <si>
    <t>UNION DE PRESION DE 1/2"</t>
  </si>
  <si>
    <t>UNION DE PRESION DE  21/2"</t>
  </si>
  <si>
    <t>UNION DE PRESION DE  3"</t>
  </si>
  <si>
    <t>UNION DE PRESION DE  4"</t>
  </si>
  <si>
    <t>VARILLA CUADRADA DE 1 1/2" MTRS</t>
  </si>
  <si>
    <t>VIGUETAS DRIWALL 1/2"</t>
  </si>
  <si>
    <t>VINIPEL INDUSTRIAL CALIBRE 12X50 CM X1200 MTRS INCOLORO</t>
  </si>
  <si>
    <t>ARRENDAR BAJO LA MODALIDAD DE CONTRATACION DIRECTA UN ESPACIO CON SIETE AMBIENTES Y ONCE LABORATORIOS PARA APOYO A LA FORMACIÓN</t>
  </si>
  <si>
    <t>COMPRA DE EQUIPOS PARA EL ALMACENAMIENTO Y LA DISTRIBUCION DE LOS ELEMENTOS Y QUEIPOS ADQUIRIDOS POR LOS CENTROS DE FORMACION UBICADOS EN EL COMPLEJO SUR</t>
  </si>
  <si>
    <t>60 DIAS</t>
  </si>
  <si>
    <t>COMPRA DE UN SISTEMA  DE SEGURIDAD DE INVENTARIOS PARA LOS BIENES ADQUIRIDOS POR LOS CENTRO UBICADOS EN EL COMPLEJO DEL SUR SENA</t>
  </si>
  <si>
    <t xml:space="preserve">COMPRA DE UN MODULO DE ENTRENAMIENTO DE AUTOMATIZACION PARA LA HABILIDAD DE CONTROL INDUSTRIAL EN WORLD SKILLS 2013 Y WORLD SKILLS AMERICAS </t>
  </si>
  <si>
    <t xml:space="preserve">COMPRA DE BROCAS LPKF PARA LA HABILIDAD DE ELECTRONICA EN WORLD SKILLS NACIONAL  2013 Y AMERICAS </t>
  </si>
  <si>
    <t>BALASTO ELECTRÓNICO 2X54W T5 MULTIVOLTAJE</t>
  </si>
  <si>
    <t>BLOQUE AUXILIAR DE CONTACTOS 2 NA + 2 NC, MONTAJE FRONTAL , COMPATIBLES CON LOS CONTACTORES, DE ACCIONAMIENTO INSTANTÁNEO</t>
  </si>
  <si>
    <t>BLOQUE AUXILIAR DE CONTACTOS 2 NA + 2 NC, MONTAJE FRONTAL , COMPATIBLES CON LOS CONTACTORES DE LA LISTA (ITEM 3), DE ACCIONAMIENTO INSTANTÁNEO</t>
  </si>
  <si>
    <t xml:space="preserve">BOMBILLA AHORRADORA 120 V,  20W </t>
  </si>
  <si>
    <t>BOMBILLA INCANDESCENTE 120V 40W E27 CLARO</t>
  </si>
  <si>
    <t>BOMBILLA INCANDESCENTE 120V 60W E27 CLARO</t>
  </si>
  <si>
    <t xml:space="preserve">BOMBILLA TIPO LED  120 V, 50W </t>
  </si>
  <si>
    <t xml:space="preserve">BOMBILLA TIPO LED 120V 12W E27 </t>
  </si>
  <si>
    <t>BOMBILLO INCANDESCENTE  120V 100W E27 CLARO</t>
  </si>
  <si>
    <t>BOMBILLO INCANDESCENTE 120V 200W E27 CLARO</t>
  </si>
  <si>
    <t>BOMBILLO INCANDESCENTE  120V 150W E27 CLARO</t>
  </si>
  <si>
    <t>BORNERA  DE CONEXIÓN SUJECIÓN A RIEL DIN,PARA CABLE CALIBRE 14 AWG, TIPO LEGRAND 2 CONEXIONES SIMPLES, 2 ENTRADAS - 2 SALIDAS, EN DOS NIVELES</t>
  </si>
  <si>
    <t>BORNERA DE SEGURIDAD (SOCKET) 1000 VOL, CAT 3, 24 AMP, SLB4-F</t>
  </si>
  <si>
    <t>BORNERA DE SEGURIDAD (SOCKET) 1000 VOL, CAT 3, 32 AMP</t>
  </si>
  <si>
    <t>BORNERAS RIEL DIN DE DOBLE PISO, PARA CONDUCTORES CAL 16 AWG</t>
  </si>
  <si>
    <t>BORNES DE CONEXIÓN UNIPOLARES 25A - 12AWG , REFERENCIA AB1VV25U</t>
  </si>
  <si>
    <t>BREAKER BIPOLAR  C2 06461400A.</t>
  </si>
  <si>
    <t xml:space="preserve">BREAKER TRIPOLAR TIPO DIN C16064-80 LEGRAND </t>
  </si>
  <si>
    <t>CABLECALIBRE 2  AWG THW-2/THHN 600 V, 90°C CERTIFICADO RETIE</t>
  </si>
  <si>
    <t>CABLE CALIBRE 16 AWG COLOR NEGRO TFF.  ROLLO DE 100 METROS</t>
  </si>
  <si>
    <t>CABLE CALIBRE NO. 16 AWG  COLOR VERDE/AMARILLO TFF.  ROLLO DE 100 METROS</t>
  </si>
  <si>
    <t>CABLE CALIBRE NO. 18 AWG COLOR AZUL TFF.  ROLLO DE 100 METROS</t>
  </si>
  <si>
    <t>CABLE CALIBRE NO. 18 AWG  COLOR NEGRO TFF.  ROLLO DE 100 METROS</t>
  </si>
  <si>
    <t>CABLE CALIBRE NO. 18 AWG  COLOR ROJO TFF.  ROLLO DE 100 METROS.</t>
  </si>
  <si>
    <t>CABLE CALIBRE NO. 18 AWG  COLOR VERDE/AMARILLO TFF.  ROLLO DE 100 METROS.</t>
  </si>
  <si>
    <t>CABLE  CALIBRE 16 AWG COLOR AZUL TFF.  ROLLO DE 100 METROS</t>
  </si>
  <si>
    <t>CABLE  DE COBRE CAL N°12 AWG THHN/THWN-2 600 V 90°C COLOR AZUL CON CERTIFICADO RETIE.  ROLLO DE 100 METROS</t>
  </si>
  <si>
    <t>CABLE  DE COBRE CAL N°12 AWG THHN/THWN-2 600 V 90°C COLOR ROJO  CON CERTIFICADO RETIE.  ROLLO DE 100 METROS</t>
  </si>
  <si>
    <t>CABLE  DE COBRE CAL N°12 AWG THHN/THWN-2 600 V 90°C COLOR BLANCO CON CERTIFICADO RETIE. ROLLO DE 100 METROS</t>
  </si>
  <si>
    <t>CABLE  DE COBRE CAL N°12 AWG THHN/THWN-2 600 V 90°C COLOR VERDE CON CERTIFICADO RETIE.  ROLLO DE 100 METROS</t>
  </si>
  <si>
    <t>CABLE  DE COBRE CAL N°12 WG THHN/THWN-2 600 V 90°C COLOR NEGRO CON CERTIFICADO RETIE.  ROLLO DE 100 METROS</t>
  </si>
  <si>
    <t>CABLE  DE COBRE CAL N°12 AWG THHN/THWN-2 600 V 90°C COLOR AMARILLO CON CERTIFICADO RETIE.  ROLLO DE 100 METROS</t>
  </si>
  <si>
    <t>CABLE  DE COBRE DESNUDO N°12  AWG THHN/THWN-2 600 V 90°C  CON CERTIFICADO RETIE</t>
  </si>
  <si>
    <t>CABLE AISLADO CAL 22 AWG, COLOR NEGRO TFF.  ROLLO DE 100 METROS</t>
  </si>
  <si>
    <t>CABLE AISLADO CAL 22 AWG COLOR ROJO TFF.  ROLLO DE 100 METROS</t>
  </si>
  <si>
    <t>CABLE AISLADO CALIBRE 4 AWG THW-2/THHN 600 V, 90°C</t>
  </si>
  <si>
    <t>CABLE CON CONECTOR DE SEGURIDAD,  LONGITUD 50 CM,  SLK425-E</t>
  </si>
  <si>
    <t>CABLE CON CONECTOR DE SEGURIDAD,  LONGITUD 100 CM, SLK425-E</t>
  </si>
  <si>
    <t>CABLE DE COBRE FLEXIBLE  TIPO VEHÍCULO 12 AWG 600V COLOR ROJO CERTIFICADO RETIE</t>
  </si>
  <si>
    <t>CABLE DE COBRE FLEXIBLE  TIPO VEHÍCULO 12 AWG 600V COLOR NEGRO CERTIFICADO RETIE</t>
  </si>
  <si>
    <t xml:space="preserve">CABLE DE CU CALIBRE 14  AWG THWN-2/THHN 600V 90◦, 36 HILOS AUTOMOTRIZ COLOR AZUL </t>
  </si>
  <si>
    <t xml:space="preserve">CABLE DE CU CALIBRE 14  AWG THWN-2/THHN 600V 90◦, 36 HILOS AUTOMOTRIZ COLOR VERDE </t>
  </si>
  <si>
    <t xml:space="preserve">CABLE DE CU CALIBRE 14  AWG THWN-2/THHN 600V 90◦, 36 HILOS AUTOMOTRIZ COLOR BLANCO </t>
  </si>
  <si>
    <t xml:space="preserve">CABLE DE CU CALIBRE 14 AWG  THWN-2/THHN 600V 90◦, 36 HILOS AUTOMOTRIZ COLOR ROJO </t>
  </si>
  <si>
    <t xml:space="preserve">CABLE DE CU CALIBRE 16  AWG THWN-2/THHN 600V 90◦, 36 HILOS AUTOMOTRIZ COLOR AMARILLO </t>
  </si>
  <si>
    <t>CABLE DESNUDO CALIBRE 6  AWG THW-2/THHN 600 V, 90°C</t>
  </si>
  <si>
    <t>CABLE ENCAUCHETADO CAL 16 AWG X 4</t>
  </si>
  <si>
    <t>CABLE ENCAUCHETADO  CAL 14 AWG X 3</t>
  </si>
  <si>
    <t>CABLE ENCAUCHETADO  CAL  18 AWG X 3</t>
  </si>
  <si>
    <t xml:space="preserve">CABLE ENCAUCHETADO  3X16  AWG ST-C 90° C MULTICONDUCTOR DE TRES CONDUCTORES DE COBRE SUAVE Y FLEXIBLE AISLADOS TERMOPLASTICO CON CERTIFICADO RETIE  </t>
  </si>
  <si>
    <t>CABLE TIERRA AISLADO CALIBRE 6 AWG THW-2/THHN 600 V, 90°C</t>
  </si>
  <si>
    <t xml:space="preserve">CAJA 5800 CERTIFICADO RETIE </t>
  </si>
  <si>
    <t>CAJA CUADRADA 4"X4"  REF. 2400 PVC CERTIFICADA RETIE CON TORNILLO.</t>
  </si>
  <si>
    <t>CAJA DE PASO  CON TAPA TRANSPARENTE  150 X 150 X 120 MM REFERENCIA  NSYTBP16128T</t>
  </si>
  <si>
    <t xml:space="preserve">CAJA OCTAGONAL BLANCO, 94 X 98 X 47 MM </t>
  </si>
  <si>
    <t xml:space="preserve">CAJA OCTAGONAL. GALVANIZADA CERTIFICADA, CON TAPA </t>
  </si>
  <si>
    <t>CAJA OCTOGONAL  PLÁSTICO BLANCO 94 X 98 X 47 MM</t>
  </si>
  <si>
    <t>CAJA RECTANGULAR  2"X 4" REF 5800 CERTIFICADA RETIE CON TORNILLO.</t>
  </si>
  <si>
    <t>CAJAS DE DERIVACIÓN GRIS  REFERENCIA  DXN500DG</t>
  </si>
  <si>
    <t>CANALETA RANURADA  40 MM X 40 MM X 2 METROS PARA CONDUCTORES ELECTRICOS</t>
  </si>
  <si>
    <t xml:space="preserve">CINTA AISLANTE SÚPER 33 </t>
  </si>
  <si>
    <t>CINTA DE MARCACIÓN COLOR AMARILLO PARA CONDUCTOR ELECTRICO, ROLLO DE 10 METROS</t>
  </si>
  <si>
    <t>CINTA DE MARCACIÓN COLOR AZUL, PARA CONDUCTOR ELECTRICO, ROLLO DE 10 METROS</t>
  </si>
  <si>
    <t>CINTA DE MARCACIÓN COLOR BLANCO, PARA CONDUCTOR ELECTRICO, ROLLO DE 10 METROS</t>
  </si>
  <si>
    <t>CINTA DE MARCACIÓN COLOR ROJO, PARA CONDUCTOR ELÉCTRICO, ROLLO DE 10 METROS</t>
  </si>
  <si>
    <t>CINTA DE MARCACIÓN COLOR VERDE, PARA CONDUCTOR ELÉCTRICO, ROLLO DE 10 METROS</t>
  </si>
  <si>
    <t xml:space="preserve">CLAVIJA MONOFÁSICA CON POLO A TIERRA 250V 15A </t>
  </si>
  <si>
    <t>CODILLO DE 2 VÍAS CONMUTABLE 15 A</t>
  </si>
  <si>
    <t>CONDUCTOR COBRE DESNUDO NO 14  AWG ROLLO DE 100 M</t>
  </si>
  <si>
    <t>CONDUCTOR ELÉCTRICO TIPO AUTOMOTRIZ, GPT, CALIBRE 16 AWG</t>
  </si>
  <si>
    <t>CONDUCTOR MONOPOLAR  14AWG THW 600V COBRE ALAMBRE COLOR NEGRO</t>
  </si>
  <si>
    <t>CONDUCTOR MONOPOLAR  14AWG THW 600V COBRE ALAMBRE COLOR BLANCO</t>
  </si>
  <si>
    <t>CONDUCTOR MONOPOLAR  14AWG THW 600V COBRE ALAMBRE COLOR AMARILLO</t>
  </si>
  <si>
    <t>CONDUCTOR MONOPOLAR  14AWG THW 600V COBRE ALAMBRE COLOR AZUL</t>
  </si>
  <si>
    <t>CONDUCTOR MONOPOLAR  14AWG THW 600V COBRE ALAMBRE COLOR ROJO</t>
  </si>
  <si>
    <t>CONECTOR DE UNION TIPO RESORTE SCOTCHOLK N° 12 AWG CERTIFICADO RETIE, PAQUETE X 100.</t>
  </si>
  <si>
    <t>CONTACTOR  TRIPOLAR ATEGORÍA AC3, INTENSIDAD MÁXIMA DE EMPLEO 9A  CON  CONTACTO NA, BOBINA A 220VAC + BLOQUE DE CONTACTO AUXILIAR 1NA + 1NC, MONTAJE LATERAL; COORDINACIÓN TIPO 2, SUJECIÓN A RIEL DIN</t>
  </si>
  <si>
    <t>CONTACTOR  TRIPOLAR 9A EN CATEGORÍA AC3 TIPO LC1D09F7</t>
  </si>
  <si>
    <t>CORTACIRCUITO TERMOMAGNETICO  AUTOMATICO MONOPOLAR 10 KA A 120/240 V I NOMINAL 20A REFERENCIA: DSE-1020</t>
  </si>
  <si>
    <t>CURVA PARA TUBERIA  EMT 1/1/2"</t>
  </si>
  <si>
    <t>CURVA PARA TUBERIA  1/2" POLICLORURO DE VINILO (PVC)</t>
  </si>
  <si>
    <t>CURVA PARA TUBERIA  3/4" POLICLORURO DE VINILO (PVC)</t>
  </si>
  <si>
    <t>DIMMER GIRATORIO,  600W, 120V, INCANDESCENTE REFERENCIA 700-I</t>
  </si>
  <si>
    <t>DISYUNTOR MAGNÉTICO TRIPOLAR  ITENSIDAD NOMINAL 6.3A, CON MANDO ROTATIVO INTENSIDAD DE DISPARO POR CORTOCIRCUITO 13IN / NORMAS IEC 60947-1, 60947-2, 60947-4-1, CON LOS SIGUIENTES  ELEMENTOS AUXILIARES: UN(1) BLOQUE DE CONTACTO DE SEÑALIZACIÓN DE DISPARO, CONTACTO FRONTAL NORMALMENTE ABIERTO(NA) + UNA(1) BOBINA DE MÍNIMA TENSIÓN, TENSIÓN DE BOBINA 220VAC_ 60HZ;  PARA GARANTIZAR COORDINACIÓN TIPO 2</t>
  </si>
  <si>
    <t>DISYUNTOR MONOPOLAR,  220V,  PODER DE CORTE 20 KA A 220 V, 1A, CURVA C DE DISPARO ENTRE 5 Y 10 IN PARA RIEL DIN OMEGA</t>
  </si>
  <si>
    <t>FINAL DE CARRERA MECÁNICO-ELÉCTRICO, CON CONTACTOS N.O. Y N.C.</t>
  </si>
  <si>
    <t xml:space="preserve">FUSIBLE  VIDRIO CORTO 500MA 250V </t>
  </si>
  <si>
    <t>FUSIBLE  VIDRIO CORTO 10A 250V</t>
  </si>
  <si>
    <t>FUSIBLE  VIDRIO CORTO 8A 250V</t>
  </si>
  <si>
    <t xml:space="preserve">GRAPA DOBLE OJO  METÁLICA DE 1/1/2" PARA TUBERIA EMT </t>
  </si>
  <si>
    <t xml:space="preserve">GRAPA DOBLE OJO </t>
  </si>
  <si>
    <t xml:space="preserve">METÁLICA DE 1/1/2" PARA TUBERIA PVC </t>
  </si>
  <si>
    <t xml:space="preserve">GRAPA DOBLE OJO  METÁLICA DE 3/4" PARA TUBERIA PVC </t>
  </si>
  <si>
    <t xml:space="preserve">GRAPA DOBLE OJO METÁLICA  DE 1" PARA TUBERIA PVC </t>
  </si>
  <si>
    <t>INDICADOR LUMÍNICO  TIPO LED COLOR ROJO, 220V 3W PARA TABLERO</t>
  </si>
  <si>
    <t>INTERRUPTOR CONMUTABLE  15A 250V</t>
  </si>
  <si>
    <t>INTERRUPTOR DE BALANCÍN  2 POSICIONES CON PILOTO/115V AC</t>
  </si>
  <si>
    <t>INTERRUPTOR DE CODILLO  SPDT</t>
  </si>
  <si>
    <t>INTERRUPTOR DOBLE  15A 250V</t>
  </si>
  <si>
    <t>INTERRUPTOR DOBLE   10 A 250 V REFERENCIA: AQ-101B</t>
  </si>
  <si>
    <r>
      <t xml:space="preserve">INTERRUPTOR SECCIONADO  </t>
    </r>
    <r>
      <rPr>
        <sz val="11"/>
        <color indexed="8"/>
        <rFont val="Calibri"/>
        <family val="2"/>
      </rPr>
      <t>TRIPOLAR 12A, REFERENCIA VBDN12</t>
    </r>
  </si>
  <si>
    <t>INTERRUPTOR SENCILLO  15A 250V</t>
  </si>
  <si>
    <t>INTERRUPTOR SENCILLO  15A 250V CON LUZ PILOTO</t>
  </si>
  <si>
    <t>INTERRUPTOR SENCILLO   10 A 250 V REFERENCIA: AQ-010B</t>
  </si>
  <si>
    <t>INTERRUPTOR TERMOMAGNÉTICO  10 A TRIPOLARES</t>
  </si>
  <si>
    <t>INTERRUPTOR TERMOMAGNÉTICO  10 A BIPOLAR</t>
  </si>
  <si>
    <t>INTERRUPTOR TERMOMAGNÉTICO  20 A UNIPOLAR</t>
  </si>
  <si>
    <t>INTERRUPTOR TERMOMAGNÉTICO  10 A UNIPOLAR</t>
  </si>
  <si>
    <t>INTERRUPTOR TERMOMAGNÉTICO BIPOLAR 2A,  CAPACIDAD DE CORTE 6KA/CURVA C</t>
  </si>
  <si>
    <t>INTERRUPTOR TRIPOLAR   EN CAJA MOLDEADA DPX - U 125 TAMAÑO 100 A, 25 KA A 240 V INCLUYE 2 JUEGOS DE TERMINALES TIPO JAULA REFERENCIA: 527214 , INOMINAL:160A REGULABLE DE 70 A 100A.CERTIFICADO RETIE</t>
  </si>
  <si>
    <t>INTERRUPTORES  PARA MONTAR EN CAJA</t>
  </si>
  <si>
    <t>INTERRUPTORES DE POSICIÓN,  DETECCIÓN ELECTROMECÁNICA, CON CUERPO METÁLICO / MOVIMIENTO ANGULAR MULTIDIRECCIÓN  CON ROLDANA AJUSTABLE / 1NC + 1NA /IP66</t>
  </si>
  <si>
    <t>INTERRUPTORES ROTATIVOS  DE 3 POLO Y 2 POSICIONES  - CERTIFICACIONES DE CALIDAD</t>
  </si>
  <si>
    <t>INTERRUPTORES SPST,  DESLIZANTES</t>
  </si>
  <si>
    <t xml:space="preserve">JUEGO DE MARCADORES TERMOENCOGIBLE CERTIFICADO PARA CALIBRE 14, COLOR AZUL, </t>
  </si>
  <si>
    <t xml:space="preserve">JUEGO DE MARCADORES TERMOENCOGIBLE CCERTIFICADO PARA CALIBRE 14, COLOR VERDE, </t>
  </si>
  <si>
    <t>JUEGO DE MARCADORES TERMOENCOGIBLE   CERTIFICADO PARA CALIBRE 14, COLOR ROJO, ROLLO</t>
  </si>
  <si>
    <t>JUEGO DE MARCADORES TERMOENCOGIBLE  CERTIFICADO PARA CALIBRE 14, COLOR BLANCO</t>
  </si>
  <si>
    <t>LÁMPARA DE EMERGENCIA  RECARGABLE LED 120V 60HZ, AUTONOMÍA MÍNIMA 5 HORAS. TEMPO DE SUICHEO HASTA 10MS. LED DE ALTA ILUMINACIÓN PARA CONEXIÓN A TOMA MONOFÁSICA Y CABLE DE 2METROS.</t>
  </si>
  <si>
    <t>LÁMPARA PILOTO  TIPO MONOBLOC, LENTE DIFUSORA, VOLTAJE 110 VAC / 2W, COLOR ROJO</t>
  </si>
  <si>
    <t>LÁMPARA PILOTO  TIPO MONOBLOC, LENTE DIFUSORA, VOLTAJE 110 VAC / 2W, COLOR AMARILLO</t>
  </si>
  <si>
    <t>LÁMPARA PILOTO  TIPO MONOBLOC, LENTE DIFUSORA, VOLTAJE 110 VAC / 2W, COLOR VERDE</t>
  </si>
  <si>
    <t>LÁMPARA PILOTO  CABEZA RASANTE, TIPO MONOBLOC, LENTE DIFUSORA, VOLTAJE 220 VAC / 2W COLOR ROJO</t>
  </si>
  <si>
    <t>LÁMPARA PILOTO  CABEZA RASANTE, TIPO MONOBLOC, LENTE DIFUSORA, VOLTAJE 220 VAC / 2W COLOR VERDE</t>
  </si>
  <si>
    <t>LÁMPARA PILOTO  CABEZA RASANTE, TIPO MONOBLOC, LENTE DIFUSORA, VOLTAJE 220 VAC / 2W COLOR AMARILLO</t>
  </si>
  <si>
    <r>
      <t xml:space="preserve">LÁMPARAS DE SEÑALIZACIÓN  </t>
    </r>
    <r>
      <rPr>
        <sz val="11"/>
        <color indexed="8"/>
        <rFont val="Calibri"/>
        <family val="2"/>
      </rPr>
      <t>110 VCA, AMARILLA LED  - CERTIFICACIONES DE CALIDAD</t>
    </r>
  </si>
  <si>
    <r>
      <t xml:space="preserve">LÁMPARAS DE SEÑALIZACIÓN  </t>
    </r>
    <r>
      <rPr>
        <sz val="11"/>
        <color indexed="8"/>
        <rFont val="Calibri"/>
        <family val="2"/>
      </rPr>
      <t>110 VCA, ROJA LED  - CERTIFICACIONES DE CALIDAD</t>
    </r>
  </si>
  <si>
    <r>
      <t xml:space="preserve">LÁMPARAS DE SEÑALIZACIÓN  </t>
    </r>
    <r>
      <rPr>
        <sz val="11"/>
        <color indexed="8"/>
        <rFont val="Calibri"/>
        <family val="2"/>
      </rPr>
      <t>110 VCA, VERDE LED  - CERTIFICACIONES DE CALIDAD</t>
    </r>
  </si>
  <si>
    <t>LUMINARIA HERMÉTICA   2X28 W /T5 120- 277V 840 COMPLETA LISTA PARA INSTALAR CON RETILAP, INCLUYE ACCESORIOS DE FIJACIÓN. .</t>
  </si>
  <si>
    <t>LUMINARIA INFINIT  IC 2X40 W /T5 840 120V/277V, COMPLETA, LISTA PARA INSTALAR. INCLUYE ACCESORIOS DE FIJACIÓN. RETILAP</t>
  </si>
  <si>
    <t>LUMINARIA ORION  IC 2X54 W /T5 120- 277V 840 COMPLETA LISTA PARA INSTALAR CON RETILAP, INCLUYE ACCESORIOS DE FIJACIÓN. .</t>
  </si>
  <si>
    <t>PINZA  PARA CIERRE DE COLLARINES PLÁSTICOS, TIPO LEGRAND</t>
  </si>
  <si>
    <t>PLAFONES PLÁSTICOS PARA BOMBILLA NORMAL DE ILUMINACIÓN</t>
  </si>
  <si>
    <t>PONCHADORAS  DE TERMINALES  DE PUNTA TIPO STARFIX AWG</t>
  </si>
  <si>
    <t>PRENSAESTOPA  PG 19 3/4"</t>
  </si>
  <si>
    <t>PULSADOR  TIPO INDUSTRIAL PARA PARO DE EMERGENCIA TIPO HONGO CON RETENCIÓN N/C</t>
  </si>
  <si>
    <t>PULSADOR  DOBLE (1P40), PULSADOR RASANTE CON SÍMBOLOS I/0, CONTACTOS 1NA +1NC</t>
  </si>
  <si>
    <t>PULSADOR  RASANTE COLOR ROJO, CONTACTO 1NC</t>
  </si>
  <si>
    <t>PULSADOR  RASANTE COLOR VERDE, CONTACTO 1NA</t>
  </si>
  <si>
    <t>PULSADOR  RASANTE COLOR NEGRO, CONTACTO 1NA+1NC</t>
  </si>
  <si>
    <t>PULSADOR DE EMERGENCIA CON DES ENCLAVAMIENTO POR GIRO Y DE LLAVE, CONTACTO 1NC</t>
  </si>
  <si>
    <t>PULSADOR PARA TIMBRE A 120 V</t>
  </si>
  <si>
    <t>PULSADORES  RASANTE AMARILLO 22MM  - CERTIFICACIONES DE CALIDAD</t>
  </si>
  <si>
    <t>PULSADORES  RASANTE ROJO 22MM  - CERTIFICACIONES DE CALIDAD</t>
  </si>
  <si>
    <t>PULSADORES  RASANTE VERDE 22MM  - CERTIFICACIONES DE CALIDAD</t>
  </si>
  <si>
    <t>RELÉ 3 CONTACTOS, 10 A, CON LED DE INDICACIÓN, TENSIÓN BOBINA 110VAC + BASE</t>
  </si>
  <si>
    <t>RELÉ DE POTENCIA  RPM UN CONTACTO 15A 120V A.C. PARA TENSIÓN BOBINA REFERENCIA RPM 12 JD</t>
  </si>
  <si>
    <t>RELÉ INDUSTRIAL ALIMENTACIÓN MULTITENSIÓN 110.. 240 V AC, 24 V AC/DC, 50/60 HZ, ON DELAY CON TEMPORIZACIÓN DE 0,3 A 30 SEGUNDOS, CON TIEMPO DE RETARDO TIPO A, CON NORMA EN/IEC 61812 - 1</t>
  </si>
  <si>
    <t>RELÉ INDUSTRIAL,  ALIMENTACIÓN MULTITENSIÓN 110.. 240 V AC, 24 V AC/DC, 50/60 HZ, OFF DELAY CON TEMPORIZACIÓN DE 0,3 A 30 SEGUNDOS, CON TIEMPO DE RETARDO TIPO A, CON NORMA EN/IEC 61812 - 1</t>
  </si>
  <si>
    <t>RELÉ LÓGICO PROGRAMABLE  10E/S; 6 ENTRADAS, 4 SALIDAS A RELE / ALIMENTACIÓN 24 VCC</t>
  </si>
  <si>
    <t>RELÉ MONITOR  SECUENCIA DE FASE, SUB Y SOBRE VOLTAJE, RANGO DE VOLTAJE 208….480VAC 1 C/O</t>
  </si>
  <si>
    <t>RELÉ TEMPORIZADOR MULTIFUNCIÓN ALIMENTACIÓN 24VAC/DC…110-240VA/DC, SALIDA 1 CO, RANGO 0.05S…300H</t>
  </si>
  <si>
    <t xml:space="preserve">RELÉ TÉRMICO  PARA CONTACTORES, BIMETÁLICO, CLASE 10, REGULACIÓN TÉRMICA DE 2.5 A 4A/ COORDINACIÓN TIPO 2, PULSADOR TEST DE DISPARO, INDICADOR DE DISPARO, CONTACTOS AUXILIARES DE DISPARO, DE DOBLE RUPTURA E INDEPENDIENTES (1NA + 1NC) , SELECTOR DE REARME MANUAL Y AUTOMÁTICO, COMPATIBLE CON EL CONTACTOR, SUJECIÓN A RIEL DIN </t>
  </si>
  <si>
    <t>RELÉS  DE 12 VD.C PARA PROTOBOARD</t>
  </si>
  <si>
    <t>RELÉS  DE 5 VD.C PARA PROTOBOARD</t>
  </si>
  <si>
    <t>RIEL OMEGA DIN  TRAMO DE 2 METROS</t>
  </si>
  <si>
    <t>RIEL OMEGA DIN  PERFORADO, LONGITUD DE 1 METRO, PARA FIJAMIENTO DE ELEMENTOS ELÉCTRICOS</t>
  </si>
  <si>
    <t>ROSETA  DE PORCELANA E27 CON TORNILLOS</t>
  </si>
  <si>
    <t>ROSETA PLÁSTICA  E27 CON CONECTOR TIPO PIN</t>
  </si>
  <si>
    <t>ROSETA PLÁSTICA BLANCA  CON TORNILLOS</t>
  </si>
  <si>
    <t>SELECTOR  DE LLAVE</t>
  </si>
  <si>
    <t>SELECTOR  DE DOS (2) POSICIONES DE MANETA CORTA, CONTACTOS 1NC + 1NA</t>
  </si>
  <si>
    <t>SELECTOR  DE TRES (3) POSICIONES DE MANETA CORTA, CONTACTOS 1NC + 1NA</t>
  </si>
  <si>
    <t>SENSOR CAPACITIVO DE CUERPO METÁLICO / 18MM / TRES HILOS, ALIMENTACIÓN 24VCC/ SALIDA PNP, CONTACTO NA / ACCESORIO DE MONTAJE</t>
  </si>
  <si>
    <t>SENSOR DE MOVIMIENTO  120V USO RESIDENCIAL</t>
  </si>
  <si>
    <r>
      <t xml:space="preserve">SENSOR DE PROXIMIDAD CAPACITIVO  </t>
    </r>
    <r>
      <rPr>
        <sz val="11"/>
        <color indexed="8"/>
        <rFont val="Calibri"/>
        <family val="2"/>
      </rPr>
      <t>8 MM, CON TORNILLO DE AJUSTE Y BASE PARA BANCO</t>
    </r>
  </si>
  <si>
    <t>SENSOR DE PROXIMIDAD INDUCTIVO DISEÑO CILÍNDRICO M12, 2 HILOS, DISTANCIA NOMINAL DE SENSADO 22 MM, SALIDA DISCRETA, CONTACTO 1 NA, ALIMENTACIÓN 24,,,,240 V AC/DC (50/60 HZ)</t>
  </si>
  <si>
    <r>
      <t xml:space="preserve">SENSOR DE PROXIMIDAD INDUCTIVO  </t>
    </r>
    <r>
      <rPr>
        <sz val="11"/>
        <color indexed="8"/>
        <rFont val="Calibri"/>
        <family val="2"/>
      </rPr>
      <t>8 MM, TRES HILOS, 24VDC, CON BASE PARA BANCO</t>
    </r>
  </si>
  <si>
    <t>SENSOR FOTOELÉCTRICO  DE CUERPO PLÁSTICO / 18MM / TRES HILOS, ALIMENTACIÓN 24VCC/ SALIDA PNP, CONTACTO NA / SISTEMA RÉFLEX POLARIZADO CON REFLECTOR +ACCESORIO DE MONTAJE</t>
  </si>
  <si>
    <r>
      <t xml:space="preserve">SENSOR FOTOELÉCTRICO RÉFLEX </t>
    </r>
    <r>
      <rPr>
        <sz val="11"/>
        <color indexed="8"/>
        <rFont val="Calibri"/>
        <family val="2"/>
      </rPr>
      <t>TRES HILOS, 24VDC, CON BASE PARA BANCO</t>
    </r>
  </si>
  <si>
    <t>SENSOR INDUCTIVO DE CUERPO METÁLICO / 18MM / TRES HILOS, ALIMENTACIÓN 24VCC/ SALIDA PNP, CONTACTO NA / ACCESORIO DE MONTAJE</t>
  </si>
  <si>
    <t>TABLERO DE DISTRIBUCIÓN MONOFÁSICO  DE 12 CIRCUITOS, CON BARRAJE DE 75 A, BARRA DE NEUTRO Y BARRA DE TIERRA</t>
  </si>
  <si>
    <t>TABLERO TRIFÁSICO  DE 30 CIRCUITOS CON ESPACIO PARA TOTALIZADOR DPX, CON PUERTA Y CHAPA PLÁSTICA, CERRADURA Y LLAVE. TWC-30MB PARA EMPOTRAR, DEBE CONTENER CONJUNTO (KIT PARA INSTALAR BARRAJE PARA TIERRA AISLADA TWC-GRA 30). INCLUYE BARRAJE DE TIERRA AISLADA.CERTIFICADO RETIE.</t>
  </si>
  <si>
    <t xml:space="preserve">TABLERO TRIFÁSICO  DE 12 CIRCUITOS, DEBE CONTENER CONJUNTO (KIT PARA INSTALAR BARRAJE PARA TIERRA AISLADA TWC-GRA 30). INCLUYE BARRAJE DE TIERRA AISLADA.CERTIFICADO RETIE </t>
  </si>
  <si>
    <t>TAPA CIEGA  4" X 4" PLÁSTICA</t>
  </si>
  <si>
    <t>TERMINAL DE OJO  PARA CALIBRE 10 - 12 AWG</t>
  </si>
  <si>
    <t>TERMINAL DE PUNTA  TIPO STARFIXL A PONCHAR PARA CABLE 14 AWG</t>
  </si>
  <si>
    <t>TERMINAL DE PUNTA  TIPO STARFIX A PONCHAR PARA CABLE 10 AWG</t>
  </si>
  <si>
    <t>TERMINAL DE PUNTA TIPO STARFIX   A PONCHAR PARA CABLE 16 AWG</t>
  </si>
  <si>
    <t>TERMINAL PARA TUBERIA  EMT 1/1/2"</t>
  </si>
  <si>
    <t>TERMINAL PARA TUBERIA  1" POLICLORURO DE VINILO (PVC)</t>
  </si>
  <si>
    <t>TERMINAL PARA TUBERIA  1/1/2" POLICLORURO DE VINILO (PVC)</t>
  </si>
  <si>
    <t>TERMINAL PARA TUBERIA  1/2" POLICLORURO DE VINILO (PVC)</t>
  </si>
  <si>
    <t>TERMINAL PARA TUBERIA  3/4" POLICLORURO DE VINILO (PVC)</t>
  </si>
  <si>
    <t>TERMINAL PRE-AISLADA  TIPO PIN PARA CABLE CAL 16 AWG (PAQUETE DE 50 UNIDADES)</t>
  </si>
  <si>
    <t>TERMINALES  DE 1/2"  CAJA DE 600 UNIDADES</t>
  </si>
  <si>
    <t>TERMINALES CERRADAS  PARA CALIBRE AWG 12 PARA PONCHAR</t>
  </si>
  <si>
    <t>TERMINALES EN BORNES DE CONEXIÓN  PARA CALIBRE 12 AWG</t>
  </si>
  <si>
    <t xml:space="preserve">TOMA  GFCI 20A 250V </t>
  </si>
  <si>
    <t>TOMA DOBLE GFCI, 15AMP, 125V CON LED INDICADOR. CON TAPA. COLOR BLANCO. NEMA 5-15R REFERENCIA 7599-W</t>
  </si>
  <si>
    <t>TOMA DOBLE  COAXIAL Y RJ45</t>
  </si>
  <si>
    <t>TOMACORRIENTE  15A MONOFÁSICOS, DE INCRUSTAR CON TAPA, CON POLO A TIERRA</t>
  </si>
  <si>
    <t>TOMACORRIENTE CON POLO A TIERRA  15A 250V</t>
  </si>
  <si>
    <t>TUBERIA  1/1/2" X 3 MT CERTIFICADO RETIE</t>
  </si>
  <si>
    <t>TUBERIA  1/2" X 3 MT CERTIFICADO RETIE</t>
  </si>
  <si>
    <t>TUBERÍA  3/4" X 3 MT CERTIFICADO RETIE</t>
  </si>
  <si>
    <t>TUBERIA   1" X 3 MT CERTIFICADO RETIE</t>
  </si>
  <si>
    <t>TUBERIA EMT  1/1/2" X 3 MT CERTIFICADO RETIE</t>
  </si>
  <si>
    <t>TUBO  FLUORESCENTE   T5 54W 4100K 120V ALTA EFICIENCIA</t>
  </si>
  <si>
    <t>TUBO FLUORESCENTE   T5  28 W, 6400 GRADOS K</t>
  </si>
  <si>
    <t>TUBO T5 DE 28 W</t>
  </si>
  <si>
    <t xml:space="preserve">ZUMBADOR  TIMBRE 120V </t>
  </si>
  <si>
    <t>ALCOHOL ISOPROPPILICO</t>
  </si>
  <si>
    <t>ALICATES  DE MANGO AISLADO A 600</t>
  </si>
  <si>
    <t>AMARRES PLASTICOS</t>
  </si>
  <si>
    <t>BATERIA RECARGABLE</t>
  </si>
  <si>
    <t>CAJA DE GUANTES QUIRURGICOS SIN POLVILLO</t>
  </si>
  <si>
    <t>CALIBRADOR</t>
  </si>
  <si>
    <t>CARGADOR DE BATERIAS</t>
  </si>
  <si>
    <t>CHAZO Y TORNILLO</t>
  </si>
  <si>
    <t>CINTA</t>
  </si>
  <si>
    <t>CORTAFRIOS PARA ELECTRICISTA, MANGO CON AISLAMIENTO</t>
  </si>
  <si>
    <t>DISCO DE COLILLADORA DE 14"</t>
  </si>
  <si>
    <t>GAFAS DE SEGUIRIDAD INDUSTRIAL</t>
  </si>
  <si>
    <t>GUANTE DE CARNAZA PARA ELECTRICISTA</t>
  </si>
  <si>
    <t>HOJAS FLEXIBLES  PARA SEGUETA DE 12" Y 32 DIENTES POR PULG PARA METALES</t>
  </si>
  <si>
    <t>JUEGO DE BROCAS  EN PULGADAS HASTA 1/2"</t>
  </si>
  <si>
    <t>LAMINA DE TRIPLEX</t>
  </si>
  <si>
    <t>LAMINAS DE ACRILICO</t>
  </si>
  <si>
    <t>MODULAR CRIMPER</t>
  </si>
  <si>
    <t>PINZAS ELECTRICAS</t>
  </si>
  <si>
    <t xml:space="preserve">SOLDADURA  DE ESTAÑO DE 0.5 MM </t>
  </si>
  <si>
    <t>TORNILLO AUTORROSCANTE</t>
  </si>
  <si>
    <t xml:space="preserve">TORNILLOS </t>
  </si>
  <si>
    <t>TUBO CUADRADO  DE 1" X 2M CALIBRE 16</t>
  </si>
  <si>
    <t>COMPRA DE MATERIAL BIBLIOGRAFICO PARA LA BIBLIOTECA DEL COMPLEJO SUR</t>
  </si>
  <si>
    <t>CONTRATAR EL SERVICIO DE FABRICACIÓN DE TARJETAS IMPRESAS (PCB) PARA  DESARROLLAR LAS HABILIDADES DE ELECTRONICA DE WORLDSKILLS NACIONAL Y WORLD SKILLS AMERICAS DEL CENTRO DE ELECTRICIDAD, ELECTRÓNICA Y TELECOMUNICACIONES DEL SENA</t>
  </si>
  <si>
    <t>CONTRATAR LA COMPRA DE MATERIALES DE FORMACION PARA LOS DIFERENTES PROGRAMAS QUE ATIENDE EL CENTRO DE ELECTRICIDAD</t>
  </si>
  <si>
    <t>Prestar los servicios profesionales de carácter temporal de un Tecnico para adelantar el control de elementos de consumo y devolutivos del almacén del Complejo Sur.</t>
  </si>
  <si>
    <t>Prestación de servicios profesionales de carácter temporal, para la ejecución de acciones de formación titulada y/o complementaria de forma presencial y/o virtual; junto con otras actividades que se deriven de la formación, en los diferentes programas de las áreas de electricidad, electrónica, telecomunicaciones, refrigeración, biomédica, teleinformática y gestión de proyectos para los sectores industrial y de servicios atendidos por el Centro  de Electricidad y Electrónica y Telecomunicaciones del SENA - Regional Distrito Capital. Especialidad: BIOMEDICA</t>
  </si>
  <si>
    <t>RECURSOS PROPIOS</t>
  </si>
  <si>
    <t xml:space="preserve">Nancy Suárez Mosquera
nsuarez@sena.edu.co
nancy.suarez.m@misena.edu.co
Teléfono: 5960050 Ext: 14981.
</t>
  </si>
  <si>
    <t>Prestación de servicios profesionales de carácter temporal, para la ejecución de acciones de formación titulada y/o complementaria de forma presencial y/o virtual; junto con otras actividades que se deriven de la formación, en los diferentes programas de las áreas de electricidad, electrónica, telecomunicaciones, refrigeración, biomédica, teleinformática y gestión de proyectos para los sectores industrial y de servicios atendidos por el Centro  de Electricidad y Electrónica y Telecomunicaciones del SENA - Regional Distrito Capital. Especialidad: ELECTRICIDAD</t>
  </si>
  <si>
    <t xml:space="preserve">José Iván Sánchez Alfonso
jisancheza@sena.edu.co
Teléfono: 5960050 Extensión: 14968
</t>
  </si>
  <si>
    <t>Prestación de servicios profesionales de carácter temporal, para la ejecución de acciones de formación titulada y/o complementaria de forma presencial y/o virtual; junto con otras actividades que se deriven de la formación, en los diferentes programas de las áreas de electricidad, electrónica, telecomunicaciones, refrigeración, biomédica, teleinformática y gestión de proyectos para los sectores industrial y de servicios atendidos por el Centro  de Electricidad y Electrónica y Telecomunicaciones del SENA - Regional Distrito Capital. Especialidad: ELECTRONICA</t>
  </si>
  <si>
    <t>Prestación de servicios profesionales de carácter temporal, para la ejecución de acciones de formación titulada y/o complementaria de forma presencial y/o virtual; junto con otras actividades que se deriven de la formación, en los diferentes programas de las áreas de electricidad, electrónica, telecomunicaciones, refrigeración, biomédica, teleinformática y gestión de proyectos para los sectores industrial y de servicios atendidos por el Centro  de Electricidad y Electrónica y Telecomunicaciones del SENA - Regional Distrito Capital. Especialidad: EMPRENDIMIENTO</t>
  </si>
  <si>
    <t>Prestación de servicios profesionales de carácter temporal, para la ejecución de acciones de formación titulada y/o complementaria de forma presencial y/o virtual; junto con otras actividades que se deriven de la formación, en los diferentes programas de las áreas de electricidad, electrónica, telecomunicaciones, refrigeración, biomédica, teleinformática y gestión de proyectos para los sectores industrial y de servicios atendidos por el Centro  de Electricidad y Electrónica y Telecomunicaciones del SENA - Regional Distrito Capital. Especialidad: FORMACION COMPLEMENTARIA</t>
  </si>
  <si>
    <t>Prestación de servicios profesionales de carácter temporal, para la ejecución de acciones de formación titulada y/o complementaria de forma presencial y/o virtual; junto con otras actividades que se deriven de la formación, en los diferentes programas de las áreas de electricidad, electrónica, telecomunicaciones, refrigeración, biomédica, teleinformática y gestión de proyectos para los sectores industrial y de servicios atendidos por el Centro  de Electricidad y Electrónica y Telecomunicaciones del SENA - Regional Distrito Capital. Especialidad: GESTION DE PROYECTOS</t>
  </si>
  <si>
    <t>Prestación de servicios profesionales de carácter temporal, para la ejecución de acciones de formación titulada y/o complementaria de forma presencial y/o virtual; junto con otras actividades que se deriven de la formación, en los diferentes programas de las áreas de electricidad, electrónica, telecomunicaciones, refrigeración, biomédica, teleinformática y gestión de proyectos para los sectores industrial y de servicios atendidos por el Centro  de Electricidad y Electrónica y Telecomunicaciones del SENA - Regional Distrito Capital. Especialidad: INGLÈS</t>
  </si>
  <si>
    <t xml:space="preserve">Nancy Suárez Mosquera
nsuarez@sena.edu.co
nancy.suarez.m@misena.edu.co
Teléfono: 5960050 Ext: 14981.
</t>
  </si>
  <si>
    <t>Prestación de servicios profesionales de carácter temporal, para la ejecución de acciones de formación titulada y/o complementaria de forma presencial y/o virtual; junto con otras actividades que se deriven de la formación, en los diferentes programas de las áreas de electricidad, electrónica, telecomunicaciones, refrigeración, biomédica, teleinformática y gestión de proyectos para los sectores industrial y de servicios atendidos por el Centro  de Electricidad y Electrónica y Telecomunicaciones del SENA - Regional Distrito Capital. Especialidad: MATEMATICAS</t>
  </si>
  <si>
    <t>Prestación de servicios profesionales de carácter temporal, para la ejecución de acciones de formación titulada y/o complementaria de forma presencial y/o virtual; junto con otras actividades que se deriven de la formación, en los diferentes programas de las áreas de electricidad, electrónica, telecomunicaciones, refrigeración, biomédica, teleinformática y gestión de proyectos para los sectores industrial y de servicios atendidos por el Centro  de Electricidad y Electrónica y Telecomunicaciones del SENA - Regional Distrito Capital. Especialidad: PROMOVER - RECONOCER</t>
  </si>
  <si>
    <t>Prestación de servicios profesionales de carácter temporal, para la ejecución de acciones de formación titulada y/o complementaria de forma presencial y/o virtual; junto con otras actividades que se deriven de la formación, en los diferentes programas de las áreas de electricidad, electrónica, telecomunicaciones, refrigeración, biomédica, teleinformática y gestión de proyectos para los sectores industrial y de servicios atendidos por el Centro  de Electricidad y Electrónica y Telecomunicaciones del SENA - Regional Distrito Capital. Especialidad: REFRIGERACION</t>
  </si>
  <si>
    <t>Prestación de servicios profesionales de carácter temporal, para la ejecución de acciones de formación titulada y/o complementaria de forma presencial y/o virtual; junto con otras actividades que se deriven de la formación, en los diferentes programas de las áreas de electricidad, electrónica, telecomunicaciones, refrigeración, biomédica, teleinformática y gestión de proyectos para los sectores industrial y de servicios atendidos por el Centro  de Electricidad y Electrónica y Telecomunicaciones del SENA - Regional Distrito Capital. Especialidad: TELECOMUNICACIONES</t>
  </si>
  <si>
    <t>Prestación de servicios profesionales de carácter temporal, para la ejecución de acciones de formación titulada y/o complementaria de forma presencial y/o virtual; junto con otras actividades que se deriven de la formación, en los diferentes programas de las áreas de electricidad, electrónica, telecomunicaciones, refrigeración, biomédica, teleinformática y gestión de proyectos para los sectores industrial y de servicios atendidos por el Centro  de Electricidad y Electrónica y Telecomunicaciones del SENA - Regional Distrito Capital. Especialidad: TELEINFORMATICA</t>
  </si>
  <si>
    <t>La prestación de  servicios personales de carácter temporal de un (1) profesional como apoyo  a la coordinación académica para los programas de formación complementaria del Centro, análisis y programación de la formación complementaria  presencial/virtualen las áreas de electricidad, electrónica, telecomunicaciones, teleinformática, en las jornadas mañana, tarde, noche y madrugada de los programas que maneja el Centro de Electricidad, Electrónica y Telecomunicaciones; prestar apoyo a la gestión administrativa y financiera de la Subdirección de centro.</t>
  </si>
  <si>
    <t>La prestación de servicios personales de carácter temporal, de tres (3) profesionales para integrador en ambientes virtuales de aprendizaje.</t>
  </si>
  <si>
    <t>La prestación de servicios personales de carácter temporal, de dos (2) profesionales para realizar la inspección y vigilancia de la correcta ejecución de los contratos de los instructores por período fijo y horas de formación; apoyar y adelantar los procesos de contratación de instructores contratistas.</t>
  </si>
  <si>
    <t xml:space="preserve">La prestación de servicios personales de carácter temporal de un (1) profesional para la formulación y ejecución de proyectos de orientación y consejería Psico-Social, seguimiento a aprendices, desarrollo de estrategias de  promoción de salud mental y apoyo a las actividades del Plan Nacional de Bienestar al Aprendiz para las jornadas mañana, tarde, noche, madrugada y fines semana, de los aprendices del Centro de Electricidad, Electrónica y Telecomunicaciones.  </t>
  </si>
  <si>
    <t xml:space="preserve">La prestación de servicios personales de carácter temporal de cuatro (4) profesional para la formulación y ejecución de proyectos de orientación y consejería Psico-Social, seguimiento a aprendices, desarrollo de estrategias de  promoción de salud mental y apoyo a las actividades del Plan Nacional de Bienestar al Aprendiz para las jornadas mañana, tarde, noche, madrugada y fines semana, de los aprendices del Centro de Electricidad, Electrónica y Telecomunicaciones.  </t>
  </si>
  <si>
    <t xml:space="preserve">La prestación de servicios personales de carácter temporal de un (1) profesional para Orientar al joven participante del Programa Jóvenes en Acción, acerca de la formación que, ajustada a su perfil y competencias, le permitirá acceder al mercado laboral según proyectos de inversión y apuestas productivas de la región.  </t>
  </si>
  <si>
    <t>La prestación de servicios personales de carácter temporal de cuatro (4) tecnólogos para los Centros Logísticos en las jornadas de: madrugada, mañana, tarde, noche y fines de semana</t>
  </si>
  <si>
    <t>La prestación de servicios personales de carácter temporal, de un (1) tecnólogo para la Atención al Cliente del Centro de Electricidad, Electrónica y Telecomunicaciones.</t>
  </si>
  <si>
    <t>La prestación de servicios personales de carácter temporal de un (1) conductor para el apoyo logístico de las sedes del Centro de Electricidad, Electrónica y Telecomunicaciones</t>
  </si>
  <si>
    <t>La prestación de servicios personales de carácter temporal de un (1) técnico para apoyar la gestión ingresando y analizando información a los sistemas utilizados para el control de los procesos formativos y de certificación de aprendices del Centro de Electricidad, Electrónica y Telecomunicaciones.</t>
  </si>
  <si>
    <t>La prestación de servicios personales de carácter temporal de un (1) profesional para atender el proceso de contratación y seguimiento a aprendices del Centro de Electricidad, Electrónica y Telecomunicaciones, en etapa productivapara un óptimo desarrollo de la etapa productiva, atendiendo las normas de la entidad.</t>
  </si>
  <si>
    <t xml:space="preserve">Prestación de servicio personales de carácter temporal para lograr el canal de comunicación entre empresas y aprendices a través del Sistema Gestión Virtual de Aprendices (SGVA), ejecutando tareas de relacionamiento corporativo con las empresas, apoyo y asesoría a los aprendices en el manejo operativo y normativo del Contrato de aprendizaje y garantizando un registro oportuno de la modalidad del contrato de aprendizaje en SOFIA para la adecuada migración en el SGVA, así como la depuración permanente de la plataforma en lo que se refiere a aprendices disponibles y susceptibles de Contrato de Aprendizaje. </t>
  </si>
  <si>
    <t>La prestación de servicios personales de carácter temporal de (1) profesional como metodólogo para el programa de normalización y elaboración de instrumentos de evaluación de losprogramas correspondientes a la mesa sectorial cuya secretaría técnica lidera el centro de formación.</t>
  </si>
  <si>
    <t>Prestar los servicios personales de carácter temporal para apoyar los procesos asistenciales que demande la dependencia.</t>
  </si>
  <si>
    <t xml:space="preserve">Prestar los servicios personales de carácter temporal para efectuar acompañamiento al instructor técnico y  apoyar el proceso de formación como intérprete de Lengua de Señas Colombianaal aprendiz en situación de discapacidad auditiva usuario de la lengua de señas colombiana, de acuerdo al programa de formación impartido por el centro de formación.  </t>
  </si>
  <si>
    <t>La prestacion de servicios personales de un (1) profesional como apoyo a la coordinación académica y al programa de integracion del SENA con la Educacion Media para el analisis y la programacion trimestralde la formación titulada de los programas del centro de Electricidad Electrónica y Telecomunicaciones en las jornadas que atiende el Centro y las Instituciones  de Educación Media que estén en convenio</t>
  </si>
  <si>
    <t>Prestar los servicios profesionales de carácter temporal para apoyar el monitoreo sobre los procesos de calidad en la formación, los grupos de investigación aplicada y controlar el registro de la información y su articulación en el Sistema de Información Académica.</t>
  </si>
  <si>
    <t>Prestar los servicios personales de carácter temporal para apoyar el acompañamiento del proceso de alistamiento y desarrollo del aprendizaje por proyectos en el área de formación profesional.</t>
  </si>
  <si>
    <t xml:space="preserve">Prestar temporalmente los servicios personales para apoyar las regionales y centros de formación en aspectos técnicos para la formación de alto rendimiento y la participación del Sena en competencias de habilidades y worldskills. </t>
  </si>
  <si>
    <t>Prestar los servicios personales de carácter temporal para apoyar el diseño, desarrollo e implementación de un sistema de información que permita la creación y validación de ítems para la protección de la información permitiendo la alimentación de un banco.</t>
  </si>
  <si>
    <t>Contratacion de tres Profesionales para prestar los servicios profesionales de carácter temporal para apoyar actividades de diseño intelectual que permitan detectar y tratar problemas de aprendizaje, aplicación de pruebas, entrenamiento en entrevista y apoyo administrativo en actividades relacionadas con el procesos de Bienestar a los Aprendices del Centro.</t>
  </si>
  <si>
    <t>Contratacion de dos tecnologos para prestar los servicios personales de carácter temporal para apoyar el acompañamiento del proceso de alistamiento y desarrollo del aprendizaje por proyectos en el área de formación profesional.</t>
  </si>
  <si>
    <t>Contratacion de dos tecnicos para prestar los servicios personales de carácter temporal para apoyar los procesos asistenciales que demande la dependencia.</t>
  </si>
  <si>
    <t>La prestación de servicios personales de carácter temporal de un tecnólogo en atención pre-hospitalaria para diseñar, apoyar, asistir y ejecutar todas las acciones de promoción y prevención en salud  tendientes a mejorar la calidad de vida y bienestar de los aprendices,  para fortalecer el equipo de trabajo existente  de los Centros Metalmecánico, Electricidad, Electrónica y Telecomunicaciones, Materiales y Ensayos, y Manufactura en Textiles y Cuero del Complejo Sur.</t>
  </si>
  <si>
    <t xml:space="preserve">Contratacion de tres tecnicos para prestar para la prestación de servicios personales de carácter temporal de un (1) Auxiliar de Enfermería para el servicio médico asistencial, para  apoyar las actividades de promoción y prevención de la salud física de  los Centros Metalmecánico,Electricidad, Electrónica y Telecomunicaciones, Materiales y Ensayos, y Manufactura en Textiles y Cuero del Complejo Sur, en las jornadas mañana,  tarde, noche y madrugada.  </t>
  </si>
  <si>
    <t>Contratacion de cuatro profesionales para  la prestación de servicios personales de carácter temporal de un (1) profesional para diseñar, formular e implementar proyectos de Artes Plásticas para un mejoramiento en la calidad de vida de los aprendices de los CentrosElectricidad, Electrónica y Telecomunicaciones, Manufactura en Textiles y Cuero, Materiales y Ensayos,  y Metalmecánico, del Complejo Sur.</t>
  </si>
  <si>
    <t>Contratacion de dos  profesionales para la prestación de servicios personales de carácter temporal de un (1) Profesional  para diseñar, formular e implementar proyectos de danzas para un mejoramiento de la calidad de vida de los aprendices Electricidad, Electrónica y Telecomunicaciones, Manufactura en Textiles y Cuero, Materiales y Ensayos,  y Metalmecánico, del Complejo Sur.</t>
  </si>
  <si>
    <t>Contratacion de dos  profesionales para la prestación de servicios personales de carácter temporal de un (1) profesional para diseñar, formular e implementar proyectos de práctica y apreciación artística de música para un mejoramiento en la calidad de vida de los aprendices de los Centros Electricidad, Electrónica y Telecomunicaciones, Manufactura en Textiles y Cuero, Materiales y Ensayos,  y Metalmecánico, del Complejo Sur.</t>
  </si>
  <si>
    <t>Contratacion de tres profesionales para  la prestación de servicios personales de carácter temporal de un (1) tecnólogo en actividad física o entrenamiento deportivo para diseñar, formular e implementar proyectos de actividad física en el gimnasio de los centros Electricidad, Electrónica y Telecomunicaciones, Manufactura en Textiles y Cuero, Materiales y Ensayos,  y Metalmecánico, del Complejo Sur.</t>
  </si>
  <si>
    <t xml:space="preserve">Contratacion de tres tecnologos para la prestación de servicios personales de carácter temporal de un (1) Tecnologo para el ambiente global de los Centros Electricidad, Electrónica y Telecomunicaciones, Manufactura en Textiles y Cuero, Materiales y Ensayos y Metalmecánico del Complejo Sur, en las jornadas mañana,  tarde, noche y madrugada.  </t>
  </si>
  <si>
    <t xml:space="preserve">La prestación de servicios personales profesionales de carácter temporal de un Bibliotecólogo para la biblioteca de los Centros Electricidad, Electrónica y Telecomunicaciones, Manufactura en Textiles y Cuero, Materiales y Ensayos y Metalmecánico del Complejo Sur, en las jornadas mañana,  tarde, noche y madrugada.  </t>
  </si>
  <si>
    <t xml:space="preserve">La prestación de servicios personales con carácter temporal de un tecnologo de Biblioteca para los Centros Electricidad, Electrónica y Telecomunicaciones, Manufactura en Textiles y Cuero, Materiales y Ensayos y Metalmecánico del Complejo Sur, en las jornadas mañana,  tarde, noche y madrugada.  </t>
  </si>
  <si>
    <t xml:space="preserve">Contratacion de tres tecnicos para la prestación de servicios personales con carácter temporal de tres (3) Técnicos de Biblioteca para los Centros Electricidad, Electrónica y Telecomunicaciones, Manufactura en Textiles y Cuero, Materiales y Ensayos y Metalmecánico del Complejo Sur, en las jornadas mañana,  tarde, noche y madrugada.  </t>
  </si>
  <si>
    <t>La prestación de servicios personales de carácter temporal de un (1) tecnólogo para administrar la sala de videoconferencia del Complejo Sur para los Centros Electricidad, Electrónica y Telecomunicaciones, y Manufactura  en Textiles y Cuero, Materiales y Ensayos y Metalmecánico.</t>
  </si>
  <si>
    <t>Contratacion de dos profesionales para prestar los servicios profesionales de carácter temporal de un profesional en Derecho para asesorar y adelantar los procesos de contratación de los Centros Electricidad, Electrónica y Telecomunicaciones, Manufactura en Textiles y Cuero, Materiales y Ensayos y Metalmecánico.</t>
  </si>
  <si>
    <t>Prestar los servicios profesionales de carácter temporal de un Administrador Publico para asesorar y adelantar los procesos de contratación de los Centros Electricidad, Electrónica y Telecomunicaciones, Manufactura en Textiles y Cuero, Materiales y Ensayos y Metalmecánico.</t>
  </si>
  <si>
    <t>La prestación de servicios personales de carácter temporal de un Tecnólogo para la gestión administrativa del inmueble del Complejo Sur</t>
  </si>
  <si>
    <t>La prestación de servicios personales de carácter temporal de un contador público para apoyar la gestión administrativa de la entidad en la ejecuciín de actividades correspondientes a las cuentas por pagar y gestión contables.</t>
  </si>
  <si>
    <t>La prestación de servicios personales de carácter temporal de un contador público para apoyar la gestión administrativa de la entidad en la ejecuciín de actividades correspondientes expedición de certificados de disponibilidad, registros presupuestales y seguimiento al presupuesto de los Centros Electricidad, Electrónica y Telecomunicaciones, Manufactura en Textiles y Cuero, Materiales y Ensayos y Metalmecánico.</t>
  </si>
  <si>
    <t>Prestar los servicios profesionales de carácter temporal de un arquitecto para adelantar las actividades de seguimiento y control de los proyectos de mantenimiento y adecuación del complejo sur y sus centros de formación.</t>
  </si>
  <si>
    <t>La prestación de servicios profesionales de carácter temporal de un Tecnólogo delineante de arquitectura para la elaboración de planos y diseños de los proyectos de modernización de las áreas comunes y ambientes de formación del Complejo Sur y sus Centros de formación.</t>
  </si>
  <si>
    <t>La prestación de servicios personales de carácter temporal de un Profesional en Salud Ocupacional para elaborar, planear, organizar, ejecutar y evaluar las actividades de Higiene y Seguridad Industrial, del Programa de Salud Ocupacional de los Centros Electricidad, Electrónica y Telecomunicaciones,Manufactura en Textiles y Cuero, Materiales y Ensayos y Metalmecánico, del Complejo Sur.</t>
  </si>
  <si>
    <t>La prestación de servicios personales de carácter temporal de un Profesional Ingeniero Ambiental  para planear, actualizar e implementar el plan de Gestión Ambiental en los Centro de Electricidad, Electrónica y Telecomunicaciones,Manufactura en Textiles y Cuero, Materiales y Ensayos y Metalmecánico, del Complejo Sur.</t>
  </si>
  <si>
    <t>Prestar los servicios personales para apoyar la organización de archivos de gestión de los Centros de FormaciónElectricidad, Electrónica y Telecomunicaciones, Manufactura en Textiles y Cuero, Materiales y Ensayos  y Metalmecánico, del Complejo Sur,</t>
  </si>
  <si>
    <t>Prestar los servicios profesionales de carácter temporal de un Técnico para adelantar el proyecto de reorganización de archivos de los Centros del Complejo Sur.Electricidad, Electrónica y Telecomunicaciones, Manufactura en Textiles y Cuero, Materiales y Ensayos  y Metalmecánico, del Complejo Sur,</t>
  </si>
  <si>
    <t>La prestacion de servicios personales de carácter temporal de un  Profesional, para liderar los procesos del almacén del Complejo Sur.</t>
  </si>
  <si>
    <t>La prestacion de servicios personales de carácter temporal de un  Profesional, para liderar los procesos de inventarios del Complejo Sur.</t>
  </si>
  <si>
    <t>Prestar los servicios profesionales de carácter temporal de un Tecnólogo para adelantar el control de elementos de consumo y devolutivos del almacén del Complejo Sur.</t>
  </si>
  <si>
    <t>Prestar los servicios personales de carácter temporal para apoyar la administracion del almacén de herramientas de las líneas tecnológicas de producción, mantenimiento industrial y electricidad.</t>
  </si>
  <si>
    <t xml:space="preserve">Prestar los servicios profesionales de carácter temporal para apoyar a la Dirección de Empleo y Trabajo y al Grupo de Emprendimiento, Empresarismo y Fondo Emprender en el desarrollo,   mejoramiento e implementación de las estrategias, procesos, planes y programas, que permitan promover la cultura emprendedora, la creación y financiamiento de empresas y el mejoramiento de la cadena de valor de los procesos de Emprendimiento y Fortalecimiento empresarial para los usuarios internos y externos.  </t>
  </si>
  <si>
    <t xml:space="preserve">Prestar los servicios personales de carácter temporal para apoyar el acompañamiento del proceso de alistamiento y desarrollo del aprendizaje por proyectos en el área de formación profesional. </t>
  </si>
  <si>
    <t>Prestar los servicios profesionales de carácter temporal para apoyar la definición y ejecución de los estudios de vulnerabilidad sísmica y reforzamiento estructural  y definición de especificaciones Técnicos de los proyectos de construcciones nuevas, adecuaciones y mantenimiento de edificaciones que el SENA  que requieran un concepto estructural en diferentes sitios del país, así como dar apoyo técnico en los procesos de selección, contratación, supervisión Interventoria y seguimiento a los proyectos y contratos a ejecutar por el SENA.</t>
  </si>
  <si>
    <t>Prestar los servicios personales de carácter temporal para apoyar y orientar la ejecución de proyectos de Evaluación y Certificación de Competencias Laborales (ECCL) de acuerdo con los lineamientos establecidos</t>
  </si>
  <si>
    <t xml:space="preserve">Luis Carlos González Arenas
lcgonzalez@sena.edu.co
Teléfono: 5960050 Extensión: 15012
</t>
  </si>
  <si>
    <t>CONTRATAR LA COMPRA DE EQUIPOS DE FORMACION PARA DESARROLLAR LAS HABILIDADES World Skills Ncional y Americas Colombia por los Apendices del Centro de Electricidad, Electronica y Telecomunicaciones.</t>
  </si>
  <si>
    <t>3 DIAS</t>
  </si>
  <si>
    <t>CONTRATAR  LA COMPRA DE MATERIALES DE FORMACION PARA DESARROLLAR LAS HABILIDADES WORLD SKILLS NACIONAL Y AMERICAS POR APRENDICES DEL CENTRO  DE ELECTRICIDAD, ELECTRONICA Y TELECOMUNICACIONES DE LA REGIONAL DISTITO CAPITAL</t>
  </si>
  <si>
    <t xml:space="preserve">CONTRATAR LA COMPRA DE MOBILIARIO PARA LA BIBLIOTECA  DEL COMOPLEJO SUR DEL SENA REGIONAL DISTRITO CAPITAL </t>
  </si>
  <si>
    <t>28 DIAS</t>
  </si>
  <si>
    <t>COMPONENTES DE SEÑALIZACION ESTIMADO SEÑALIZACION FOTOLUMINICENTE</t>
  </si>
  <si>
    <t>CARACTERES DE SEÑALIZACION ESTIMADO SEÑALIZACION FOTOLUMINICENTE</t>
  </si>
  <si>
    <t>KIT DE SEÑALIZACION</t>
  </si>
  <si>
    <t>GUANTE DE EXAMEN O PARA PROCEDIMIENTOS NO QUIRURGICOS</t>
  </si>
  <si>
    <t xml:space="preserve">GAUNTES DE NITRILO </t>
  </si>
  <si>
    <t>TAPABOCAS- MASCARAS DE TIPO QUIRURGICO</t>
  </si>
  <si>
    <t>EXTINTORES</t>
  </si>
  <si>
    <t>SOPORTES  EXTINTORES 10 Y 20 LIBRAS</t>
  </si>
  <si>
    <t>531115001- 531115002</t>
  </si>
  <si>
    <t xml:space="preserve">DETECTORES DE HUMO </t>
  </si>
  <si>
    <t>Camillas o accesorios para evacuación aérea</t>
  </si>
  <si>
    <t xml:space="preserve">CASCO DE SEGURIDAD DIELÉCTRICO CON BARBUQUEJO DE  4 PUNTOS 
DE APOYOS PARA ADAPTAR EL CASCO
</t>
  </si>
  <si>
    <t xml:space="preserve">Kit de derrames </t>
  </si>
  <si>
    <t>Analisis de vertimientos</t>
  </si>
  <si>
    <t>Lavado de trampa de grasas</t>
  </si>
  <si>
    <t>Logistica de residuos peligrosos</t>
  </si>
  <si>
    <t>Contenedores y recipientes para separación de Residuos Solidos especificos</t>
  </si>
  <si>
    <t xml:space="preserve">Analisis de emisiones </t>
  </si>
  <si>
    <t>Plantas, arboles y mantenimiento de los mismos</t>
  </si>
  <si>
    <t>Diseño y publicacion de materiales pedagogicos y didacticos para la difusion de los programas ambientales</t>
  </si>
  <si>
    <t>Adecuacion de cartelera ambiental</t>
  </si>
  <si>
    <t>Dispositivos electrónicos para mejorar la seguridad de los bienes y personas del complejo sur</t>
  </si>
  <si>
    <t>90 DIAS</t>
  </si>
  <si>
    <t>Prestar los servicios profesionales de carácter temporal para apoyar los diferentes procesos de la gestión administrativa relacionada con la contratación, en las etapas precontractual, contractual y postcontractual para la adquisición de bienes, obras y servicios.</t>
  </si>
  <si>
    <t>Contratar el Mantenimiento mecánico y eléctrico de las motobombas de agua potable y agua lluvias Complejo Sur.</t>
  </si>
  <si>
    <t>Contratar la prestación del servicio de fumigación y control de plagas (insectos y roedores) de las áreas de archivo, biblioteca, cafetería y áreas comunes del complejo sur.</t>
  </si>
  <si>
    <t>Contratar el mantenimiento general de equipo de gimnasio del complejo sur</t>
  </si>
  <si>
    <t>Contratar todo lo relacionado con jardinería tal como el suministro de abonos, plaguicidas, materas, soporte de materas, poda de árboles mayores a 15 metros y plantas para interior</t>
  </si>
  <si>
    <t>Contratar la compra e instalación de extintores, señalización y sistema de alarma  para áreas comunes y ambientes de formación complejo sur.</t>
  </si>
  <si>
    <t>contratar el mantenimiento y lavado de la carpa del área de cafería</t>
  </si>
  <si>
    <t>muebles grupo de apoyo complejo sur e ingreso portería</t>
  </si>
  <si>
    <t>mantenimiento del área de servicio médico de aprendices</t>
  </si>
  <si>
    <t>Compra de carnet y ficheros para ingreso a parqueadero, y visitantes.</t>
  </si>
  <si>
    <t>Lavado de tanque y mantenimiento sistema hidráulico de todo el complejo.</t>
  </si>
  <si>
    <t>compra y mantenimiento de hornos microondas de aprendices</t>
  </si>
  <si>
    <t>Reforzamiento estructural en área servicio al ciudadano y construcción de una torre de seis pisos con ambientes convencionales para la formación en competencias básicas y transversales como: matemáticas; comunicaciones; idioma extranjero.
Adecuación y mantenimiento área almacen Complejo Sur, área de  gestión documental. 
Adecuación de zonas de tránsito y conexión del Complejo Sur y zona de bienestar de aprendices.
Adecuación redes de gas Complejo Sur.
Sistema de seguridad y control de acceso diferentes porterías Complejo Sur</t>
  </si>
  <si>
    <t>LICITACION</t>
  </si>
  <si>
    <t>Carlos Alberto Tibaquira   ctibaquiraq@sena.edu.co  Telefono: 5960050 Extensión: 14906</t>
  </si>
  <si>
    <t xml:space="preserve">Adecuación área de desarrollo de proyectos aprendices.
Adecuación zona de alimentos comidas rápidas aprendices.
Adecuación de zonas exteriores de tránsito.
Pintura de ambientes de recreación de aprendices, protección del inmueble contiguo a los espacios recreativos de aprendices. </t>
  </si>
  <si>
    <t>Adecuacion de nueve (9) ambientes ala occidental 3er nivel de centro de Electricidad, Electrónica y Telecomunicaciones lo cual incluye: escaleras de emergencia, pisos, pintura, instalaciones eléctricas, iluminación,  voz y datos, ventanería, fachada externa e interna. 1500 mts 2.
Adecuación y mejoramiento ambientes 1er piso, 400 mts2  (Antiguos Talleres de Soldadura - Centro Materiales y Ensayos).
Adecuación aula convencional en el  campo de entrenamiento Trabajo Seguro en Alturas -TSA-
Adecuación estar de instructores y funcionarios del centro de Electricidad Electronica y Telecomunicaciones</t>
  </si>
  <si>
    <t xml:space="preserve">Generación de nuevos ambientes de formación en la bodega del Centro de Electricidad, Electrónica y Telecomuniciones en Alamos aprovechando la altura disponible de la misma.
Adecuacion de unidades sanitarias proyectando el volumen de aprendices atendidos en cada Jornada. 
Adecuación de redes sanitarias, hidráulicas y bajantes de aguas lluvias, adecuación de cubierta con el fin de combatir la intromision de las palomas a los ambientes de formacion; </t>
  </si>
  <si>
    <t>CENTRO DE GESTION INDUSTRIAL</t>
  </si>
  <si>
    <t>TABLERO ACRÍLICO BALONCESTO</t>
  </si>
  <si>
    <t>ABRIL</t>
  </si>
  <si>
    <t>JUAN CARLOS CRISTANCHO TEL 5960100 EXT 15454 correo: jccristancho@sena.edu.co</t>
  </si>
  <si>
    <t>AROS MACIZOS BALONCESTO</t>
  </si>
  <si>
    <t>MALLAS  AROS BALONCESTO</t>
  </si>
  <si>
    <t>MALLAS CANCHAS FUTSAL</t>
  </si>
  <si>
    <t>POSTE  DE  VÓLEIBOL</t>
  </si>
  <si>
    <t>MALLA PARA VOLEIBOL</t>
  </si>
  <si>
    <t>COLCHONETAS PARA GIMNASIO</t>
  </si>
  <si>
    <t>TROFEOS</t>
  </si>
  <si>
    <t>MEDALLAS</t>
  </si>
  <si>
    <t>BATA ANTI FLUIDO / IGNIFUGA</t>
  </si>
  <si>
    <t>JUNIO</t>
  </si>
  <si>
    <t xml:space="preserve">BATA EN DRIL AZUL </t>
  </si>
  <si>
    <t>BOTAS DE SEGURIDAD</t>
  </si>
  <si>
    <t>CARTUCHOS PARA RESPIRADOR SPERIAN 100300 NIOSH</t>
  </si>
  <si>
    <t>GUANTES DE CARNAZA LARGOS (MOSQUETEROS)</t>
  </si>
  <si>
    <t>MONOGAFAS</t>
  </si>
  <si>
    <t>OVEROLES EN DRIL AZUL</t>
  </si>
  <si>
    <t xml:space="preserve">RESPIRADOR SPERIAN PURIFICADOR DE AIRE MEDIA MASCARA PARA CARTUCHOS EXISTENTES SPERIAN 100300 NIOSH        </t>
  </si>
  <si>
    <t xml:space="preserve">CAJAS DE PRE FILTROS PARA LOS CARTUCHOS YA EXISTENTES ESPERIAN 100300 NIOSH </t>
  </si>
  <si>
    <t xml:space="preserve">RETENEDOR PARA LOS PRE FILTROS DE CARTUCHOS YA EXISTENTES ESPERIAN 100300 NIOSH            </t>
  </si>
  <si>
    <t xml:space="preserve">TAPA OÍDOS TIPO COPA </t>
  </si>
  <si>
    <t>TAPABOCAS EMPAQUE INDIVIDUAL</t>
  </si>
  <si>
    <t>TYVEK</t>
  </si>
  <si>
    <t>ESCALERA DE UN CUERPO DE PELDAÑOS (6 MTS DE ALTURA)</t>
  </si>
  <si>
    <t>MAYO</t>
  </si>
  <si>
    <t>PRETALES PARA POSTE</t>
  </si>
  <si>
    <t>ARNES INTEGRAL CUERPO COMPLETO (DIELECTRICO)</t>
  </si>
  <si>
    <t>ESLINGA CON ABSOBERDOR DE ENERGIA</t>
  </si>
  <si>
    <t>BANDA DE AMARRE PORTATIL TIE OFF 150 CM</t>
  </si>
  <si>
    <t xml:space="preserve">LINEAS DE VIDA PARA DEZPLAZAMIENTO HORIZONTAL FIJAS </t>
  </si>
  <si>
    <t>DESFIBRILADOR</t>
  </si>
  <si>
    <t>MALETIN IMPERMEABLE</t>
  </si>
  <si>
    <t>BANDAS DE ANCLAJE O AMARRE DE 2 ARGOLLAS CINTA</t>
  </si>
  <si>
    <t xml:space="preserve">FRENO DE CUERDA ANTICAIDAS DESLIZANTE </t>
  </si>
  <si>
    <t>DESCENDEDOR AUTOFRENANTE TIPO RIG</t>
  </si>
  <si>
    <t>GUANTES PARA MANEJO DE CUERDAS INSTRUCTOR</t>
  </si>
  <si>
    <t>MANIQUI A ESCALA PARA REANIMACION PRIMEROS AUXILIOS</t>
  </si>
  <si>
    <t>CORDINO DE 7 mm. Por 50 metros</t>
  </si>
  <si>
    <t>POSTES COMUNICADOS ENTRES SI EN LA PARTE SUPERIOR (H), DE 10.00 m DE ALTURA</t>
  </si>
  <si>
    <t>CABINAS ACTIVAS DE 725 WATTS R</t>
  </si>
  <si>
    <t>MARZO</t>
  </si>
  <si>
    <t>CONSOLA ANÁLOGA DE 12 CANALES</t>
  </si>
  <si>
    <t>RACK ESQUELETO METÁLICO</t>
  </si>
  <si>
    <t>NX S21-A</t>
  </si>
  <si>
    <t>SUB-BAJO ACTIVO DE ALTA POTENCIA</t>
  </si>
  <si>
    <t>EXTENSIÓN DE 10 Metros</t>
  </si>
  <si>
    <t>MICRÓFONO INHALAMBRICO</t>
  </si>
  <si>
    <t>MICRÓFONO ALÁMBRICO</t>
  </si>
  <si>
    <t>BASES PARA MICROFONO</t>
  </si>
  <si>
    <t>FONENDOSCOPIO, ESTETOSCOPIO DE UN SERVICIO</t>
  </si>
  <si>
    <t>TENSIÓMETRO DE ANEROIDES (Manual)</t>
  </si>
  <si>
    <t>ESTUCHE PARA DIAGNOSTICO DE LOS SENTIDOS</t>
  </si>
  <si>
    <t>BALANZA MECÁNICA CON BRAZO BASCULANTE CON TALLIMETRO PARA USO MEDICO</t>
  </si>
  <si>
    <t>BOLSA DE VENTILACIÓN MANUAL O RESUCITADOR PARA ADULTO O</t>
  </si>
  <si>
    <t>BOTIQUÍN PORTÁTIL-TIPO MORRAL</t>
  </si>
  <si>
    <t>TENSIÓMETRO CON FONENDOSCOPIO</t>
  </si>
  <si>
    <t>MEDIDOR DE ESTRÉS TERMICO</t>
  </si>
  <si>
    <t>SONOMETRO TIPO 2</t>
  </si>
  <si>
    <t>LUXOMETROS</t>
  </si>
  <si>
    <t xml:space="preserve">MONITOR DE RADIACIONES IONIZANTES </t>
  </si>
  <si>
    <t>COMPRA , INSTALACIÓN Y SOPORTE SOFTWARE VIRTUAL PLANT PARA QUMICA APLICADA A LA INDUSTRIA</t>
  </si>
  <si>
    <t>COMPRA , INSTALACIÓN Y SOPORTE SOFTWARE VIRTUAL MATLAB ARA GESTIÓN DE LA PRODUCCIÓN</t>
  </si>
  <si>
    <t>COMPRA , INSTALACIÓN Y SOPORTE SOFTWARE VIRTUAL PROMODEL ARA GESTIÓN DE LA PRODUCCIÓN</t>
  </si>
  <si>
    <t>COMPRA , INSTALACIÓN Y SOPORTE SOFTWARE VIRTUAL SEVEN ERP interface con RFID ARA GESTIÓN DE LA PRODUCCIÓN</t>
  </si>
  <si>
    <t>COMPRA , INSTALACIÓN Y SOPORTE SOFTWARE VIRTUAL SOLID WORK/ SOLID EDGE PARA GESTIÓN DE LA PRODUCCIÓN</t>
  </si>
  <si>
    <t>COMPRA , INSTALACIÓN Y SOPORTE SOFTWARE VIRTUAL DELMIA  PARA GESTIÓN DE LA PRODUCCIÓN</t>
  </si>
  <si>
    <t>COMPRA , INSTALACIÓN Y SOPORTE SOFTWARE VIRTUAL SIMULIA  PARA GESTIÓN DE LA PRODUCCIÓN</t>
  </si>
  <si>
    <t xml:space="preserve"> COMPRA , INSTALACIÓN Y SOPORTE SOFTWARE VIRTUAL CATIA PARA GESTIÓN DE LA PRODUCCIÓN</t>
  </si>
  <si>
    <t>COMPRA , INSTALACIÓN Y SOPORTE  SOTWARE ADMINISTRADOR DE SALUD OCUPACIONAL</t>
  </si>
  <si>
    <t>COMPRA , INSTALACIÓN Y SOPORTE  SOFTWARE DATOS DE INFORMACIÓN DE SEGURIDAD PARA QUÍMICOS</t>
  </si>
  <si>
    <t>COMPRA , INSTALACIÓN Y SOPORTE  SOFTWARE  DE HISTORIAS CLÍNICAS OCUPACIONALES</t>
  </si>
  <si>
    <t>COMPRA , INSTALACIÓN Y SOPORTE  SOFTWARE  SISTEMA DE INSPECCIONES PLANEADAS</t>
  </si>
  <si>
    <t>COMPRA , INSTALACIÓN Y SOPORTE  SOFTWARE ENVIROPRO PARA GSTIÓN AMBIIENTAL</t>
  </si>
  <si>
    <t>COMPRA , INSTALACIÓN Y SOPORTE  SOFTWARE SIMA PRO PARA GESTIÓN AMBIENTAL</t>
  </si>
  <si>
    <t>COMPRA , INSTALACIÓN Y SOPORTE  SOFTWARE FLEXSIM PARA GESTIÓN AMBIENTAL</t>
  </si>
  <si>
    <t>EQUIPOS MODULARES PARA INGENIERÍA ESTUDIO DE TIEMPOS</t>
  </si>
  <si>
    <t>FEBRERO</t>
  </si>
  <si>
    <t>CONGELADOR  DE ULTRA BAJA TEMPERATURA -86°C</t>
  </si>
  <si>
    <t>JULIO</t>
  </si>
  <si>
    <t>POTENCIOMETRO</t>
  </si>
  <si>
    <t>INCUBADORA PARA DBO.</t>
  </si>
  <si>
    <t>EQUIPO DE REFLUJO CERRADO PARA DQO</t>
  </si>
  <si>
    <t xml:space="preserve">DIGESTOR KJELDHAL </t>
  </si>
  <si>
    <t>MUFFLA REGULADA A 550°C PARA SÓLIDOS VOLÁTILES</t>
  </si>
  <si>
    <t>TERMOREACTOR PARA DQO</t>
  </si>
  <si>
    <t>BAÑO MARÍA.</t>
  </si>
  <si>
    <t>HORNO  DE SECADO</t>
  </si>
  <si>
    <t>SISTEMA DE EXTRACCIÓN SOXHLET</t>
  </si>
  <si>
    <t>ESPECTROFOTÓMETRO UVVIS DE DOBLE HAZ</t>
  </si>
  <si>
    <t>ANALIZADOR DE CARBONO ORGÁNICO TOTAL – TOC (INCLUYE COMPUTADOR Y SOFTWARE)</t>
  </si>
  <si>
    <t>SISTEMA DE ENFRIAMIENTO Y RECIRCULACIÓN DE AGUA - CHILLERS</t>
  </si>
  <si>
    <t>AGITADOR MAGNÉTICO CON CALEFACCIÓN (CON CONTROL DE TEMPERATURA)</t>
  </si>
  <si>
    <t xml:space="preserve">REFRACTÓMETRO DIGITAL </t>
  </si>
  <si>
    <t xml:space="preserve">POLARÍMETRO SEMIAUTOMÁTICO </t>
  </si>
  <si>
    <t>MOLINO DE CUCHILLAS CON RECIPIENTE EN ACERO INOXIDABLE Y TAPA DE CAÍDA LIBRE PARA ALIMENTAR  HASTA 4500 ML DE MUESTRA</t>
  </si>
  <si>
    <t>MOLINO DE CUCHILLAS CON RECIPIENTE EN ACERO INOXIDABLE Y TAPA DE CAÍDA LIBRE PARA ALIMENTAR HASTA 700 ML DE MUESTRA</t>
  </si>
  <si>
    <t xml:space="preserve">MOLINO ULTRA CENTRÍFUGO </t>
  </si>
  <si>
    <t xml:space="preserve">TAMIZADOR CON JUEGO DE TAMICES. </t>
  </si>
  <si>
    <t xml:space="preserve">VISCOSÍMETRO EQUIPO UTILIZADO PARA LA MEDICIÓN DE LA VISCOSIDAD DE FLUIDOS </t>
  </si>
  <si>
    <t xml:space="preserve">HORNO DE SECADO AL VACÍO </t>
  </si>
  <si>
    <t xml:space="preserve">GABINETE DESECADOR </t>
  </si>
  <si>
    <t xml:space="preserve">NEVERA PEQUEÑA </t>
  </si>
  <si>
    <t>MULTIPARÁMETRO PORTÁTIL (PH-METRO, OXÍMETRO Y CONDUCTIVÍMETRO)</t>
  </si>
  <si>
    <t xml:space="preserve">MULTIPARÁMETRO DE MESA (PH-METRO, OXÍMETRO Y CONDUCTIVÍMETRO) </t>
  </si>
  <si>
    <t xml:space="preserve">TURBIDÍMETRO PORTÁTIL </t>
  </si>
  <si>
    <t>TURBIDÍMETRO DE MESA</t>
  </si>
  <si>
    <t xml:space="preserve">FLOCULADOR </t>
  </si>
  <si>
    <t>ANALIZADOR DQO</t>
  </si>
  <si>
    <t>KIT ANTIDERRAMES</t>
  </si>
  <si>
    <t>LIOFILIZADO</t>
  </si>
  <si>
    <t xml:space="preserve">NEVERA </t>
  </si>
  <si>
    <t>AGITADOR PARA TAMIZ</t>
  </si>
  <si>
    <t>AUTOCLAVE PORTÁTIL CON CÁMARA VERTICAL PARA  ESTERILIZACIÓN DEL VASO DE FERMENTACIÓN Y DE MATERIALES MICROBIOLÓGICOS CONTAMINADOS, PARA USO APLICACIONES BIOTECNOLÓGICAS Y DE CIENCIAS DE LA SALUD</t>
  </si>
  <si>
    <t>TURBIDÍMETRO DIGITAL</t>
  </si>
  <si>
    <t xml:space="preserve">EQUIPO MULTIPARÁMETRO </t>
  </si>
  <si>
    <t>POTENCIÓMETRO DIGITAL</t>
  </si>
  <si>
    <t>TEST DE JARRAS(FLOCULADOR DIGITAL)</t>
  </si>
  <si>
    <t>POLARÍMETRO TIPO SR6</t>
  </si>
  <si>
    <t>REFRACTÓMETRO AV</t>
  </si>
  <si>
    <t>GENERADOR DE HIDROGENO</t>
  </si>
  <si>
    <t>KARL FISHER</t>
  </si>
  <si>
    <t>TERMOBALANZA</t>
  </si>
  <si>
    <t>COLORÍMETROS</t>
  </si>
  <si>
    <t xml:space="preserve">ESPECTROFOTÓMETRO FTIR </t>
  </si>
  <si>
    <t>ESPECTROFOTÓMETRO UV-VIS</t>
  </si>
  <si>
    <t>PLANCHA DE CALENTAMIENTO DIGITAL EN CERÁMICA CON AGITACIÓN MAGNÉTICA</t>
  </si>
  <si>
    <t xml:space="preserve">BASCULA PLATAFORMA CON INDICADOR  ELECTRÓNICO </t>
  </si>
  <si>
    <t>BAÑO ULTRASÓNICO CON CESTA CALENTADORA Y TAPA</t>
  </si>
  <si>
    <t xml:space="preserve">CENTRÍFUGA DIGITAL PROGRAMABLE </t>
  </si>
  <si>
    <t>TITULADOR AUTOMÁTICO CON ELECTRODOS PARA DETERMINACIONES ÁCIDO BASE, COMPLEXOMÉTRICO. REDOX Y ARGENTOMÉTRICO</t>
  </si>
  <si>
    <t xml:space="preserve">ROTA EVAPORADOR </t>
  </si>
  <si>
    <t>DENSÍMETRO DIGITAL</t>
  </si>
  <si>
    <t xml:space="preserve">HIDRÓMETROS </t>
  </si>
  <si>
    <t>VISCOSÍMETRO DIGITAL</t>
  </si>
  <si>
    <t>CHILLER</t>
  </si>
  <si>
    <t xml:space="preserve">VIDEO BEAM </t>
  </si>
  <si>
    <t xml:space="preserve">SEPTIEMBRE </t>
  </si>
  <si>
    <t>TELEVISOR  DE 42”</t>
  </si>
  <si>
    <t xml:space="preserve">CAMARA DIGITAL </t>
  </si>
  <si>
    <t>VIDEO CAMARA DIGITAL</t>
  </si>
  <si>
    <t>IMPRESORA DE CARNETS EN  PVC TIPO TARJETA DE CRÉDITO • IMPRESIÓN A COLOR A UNA CARA • RESOLUCIÓN DE 300 X 600 DPI PARA IMPRESIÓN DE FOTOS EN ALTA CALIDAD Y DE 300 X 1200 DPI PARA IMPRESIÓN DE CÓDIGO DE BARRAS, TEXTO Y MICRO TEXTO</t>
  </si>
  <si>
    <t>CINTAS  DE IMPRESIÓN PARA IMPRESORA DE CARNETS</t>
  </si>
  <si>
    <t>TARJETAS TIPO PVC CALIBRE 30</t>
  </si>
  <si>
    <t>EXTINTOR MULTIPROPÓSITO TIPO ABC 10 LB</t>
  </si>
  <si>
    <t>EXTINTOR MULTIPROPÓSITO TIPO ABC 20 LB</t>
  </si>
  <si>
    <t>EXTINTOR SOLKAFLAM  3,700 GR</t>
  </si>
  <si>
    <t>EXTINTOR CO2 15 LB</t>
  </si>
  <si>
    <t>EXTINTOR CO2 10 LB</t>
  </si>
  <si>
    <t>EXTINTOR AGUA PRESION 2,5 GL</t>
  </si>
  <si>
    <t>AMARRES</t>
  </si>
  <si>
    <t xml:space="preserve">CABLE </t>
  </si>
  <si>
    <t xml:space="preserve">CONECTORES </t>
  </si>
  <si>
    <t>CINTA ANTIDESLIZANTE</t>
  </si>
  <si>
    <t xml:space="preserve">ESPÁTULA </t>
  </si>
  <si>
    <t xml:space="preserve">ESTUCO </t>
  </si>
  <si>
    <t>MULTITOMAS</t>
  </si>
  <si>
    <t>EXTENSIONES ELÉCTRICAS</t>
  </si>
  <si>
    <t>PEGANTE</t>
  </si>
  <si>
    <t xml:space="preserve">VINILO </t>
  </si>
  <si>
    <t xml:space="preserve">ESMALTE </t>
  </si>
  <si>
    <t>TINNER FINO</t>
  </si>
  <si>
    <t xml:space="preserve">RODILLO </t>
  </si>
  <si>
    <t xml:space="preserve">TACO </t>
  </si>
  <si>
    <t xml:space="preserve">TOMA </t>
  </si>
  <si>
    <t xml:space="preserve">SENSOR ELECTRICO </t>
  </si>
  <si>
    <t>TAPONES</t>
  </si>
  <si>
    <t>EMPAQUES</t>
  </si>
  <si>
    <t>REJILLAS PARA BAJANTES</t>
  </si>
  <si>
    <t>CATALIZADOR</t>
  </si>
  <si>
    <t xml:space="preserve">LACA </t>
  </si>
  <si>
    <t xml:space="preserve">SONDA </t>
  </si>
  <si>
    <t xml:space="preserve">TUBOS </t>
  </si>
  <si>
    <t xml:space="preserve">UNIONES </t>
  </si>
  <si>
    <t xml:space="preserve">T  DE 3/8 </t>
  </si>
  <si>
    <t xml:space="preserve">VALVULAS </t>
  </si>
  <si>
    <t xml:space="preserve">MIPLES DE 10 CM  X  3/8 </t>
  </si>
  <si>
    <t xml:space="preserve">ABRAZADERAS </t>
  </si>
  <si>
    <t xml:space="preserve">CABLE PARA MICROFONO SHURE CANON A CANON </t>
  </si>
  <si>
    <t>CABLE DE SONIDO  RCA A PLUG 1/4</t>
  </si>
  <si>
    <t>HORNO DE MICROONDAS DE 1200 WATTS ACERO INOXIDABLE</t>
  </si>
  <si>
    <t>ESLINGA</t>
  </si>
  <si>
    <t>AGOSTO</t>
  </si>
  <si>
    <t>MOSQUETÓN</t>
  </si>
  <si>
    <t>CARRETEL DE CUERDA ESTÁTICA</t>
  </si>
  <si>
    <t xml:space="preserve">ARNES </t>
  </si>
  <si>
    <t>KIT DE RESCATE</t>
  </si>
  <si>
    <t>POLEAS</t>
  </si>
  <si>
    <t>EQUIPO DETENCIÓN DE CAIDAS AUTO-RETRACTIL.</t>
  </si>
  <si>
    <t>DESCENDEDORES AUTO FRENANTES</t>
  </si>
  <si>
    <t>PEDALERA</t>
  </si>
  <si>
    <t>CINTA DE ANCLAJE CIRCULAR</t>
  </si>
  <si>
    <t>ESLINGA AUTORRETRACTIL DOBLE TERMINAL</t>
  </si>
  <si>
    <t>DESLIZADOR ANTICAIDAS</t>
  </si>
  <si>
    <t>PRETALES</t>
  </si>
  <si>
    <t>ADADTADOR DE ANCLAJE PORTATIL</t>
  </si>
  <si>
    <t>CINTA DE CONEXIÓN RAPIDA</t>
  </si>
  <si>
    <t>ELEMENTO DE AMARRE DOBLE</t>
  </si>
  <si>
    <t xml:space="preserve">CORDINO </t>
  </si>
  <si>
    <t>GUANTES PARA MENJO DE CUERDA</t>
  </si>
  <si>
    <t>PLIEGOS DE LIJA GRANO 80</t>
  </si>
  <si>
    <t>PLIEGOS DE LIJA GRANO 100</t>
  </si>
  <si>
    <t>PLIEGOS DE LIJA GRANO 120</t>
  </si>
  <si>
    <t>PLIEGOS DE LIJA GRANO 180</t>
  </si>
  <si>
    <t>PLIEGOS DE LIJA GRANO 240</t>
  </si>
  <si>
    <t>PLIEGOS DE LIJA GRANO 360</t>
  </si>
  <si>
    <t>PLIEGOS DE LIJA GRANO 400</t>
  </si>
  <si>
    <t>PLIEGOS DE LIJA GRANO 500</t>
  </si>
  <si>
    <t>PLIEGOS DE LIJA GRANO 600</t>
  </si>
  <si>
    <t>PLIEGOS DE LIJA GRANO 800</t>
  </si>
  <si>
    <t>PLIEGOS DE LIJA GRANO 900</t>
  </si>
  <si>
    <t>PLIEGOS DE LIJA GRANO 1000</t>
  </si>
  <si>
    <t>PLIEGOS DE LIJA GRANO 1200</t>
  </si>
  <si>
    <t>PHENOLIC POWDER  RED</t>
  </si>
  <si>
    <t>PHENOLIC POWDER  BLACK</t>
  </si>
  <si>
    <t>PHENOLIC POWDER  GREEN</t>
  </si>
  <si>
    <t>HOJAS DE SEGUETA METALICA</t>
  </si>
  <si>
    <t>ALUNIMA DE 0,4 MICRONES</t>
  </si>
  <si>
    <t>SILICA GEL PARA CAPA DELGADA</t>
  </si>
  <si>
    <t>75 DIAS</t>
  </si>
  <si>
    <t>SILICA GELPARA COLUMNA</t>
  </si>
  <si>
    <t>SILICA GELCROMATOFOLIOS</t>
  </si>
  <si>
    <t>SILICA GEL CON INDICADOR DE FLUORESCENCIA (F254 Ó F366)</t>
  </si>
  <si>
    <r>
      <t xml:space="preserve"> </t>
    </r>
    <r>
      <rPr>
        <sz val="11"/>
        <color indexed="8"/>
        <rFont val="Arial"/>
        <family val="2"/>
      </rPr>
      <t>CLOROFORMO</t>
    </r>
  </si>
  <si>
    <r>
      <t xml:space="preserve"> </t>
    </r>
    <r>
      <rPr>
        <sz val="11"/>
        <color indexed="8"/>
        <rFont val="Arial"/>
        <family val="2"/>
      </rPr>
      <t>DICLOROMETANO</t>
    </r>
  </si>
  <si>
    <r>
      <t xml:space="preserve"> </t>
    </r>
    <r>
      <rPr>
        <sz val="11"/>
        <color indexed="8"/>
        <rFont val="Arial"/>
        <family val="2"/>
      </rPr>
      <t>TOLUENO</t>
    </r>
  </si>
  <si>
    <r>
      <t xml:space="preserve"> </t>
    </r>
    <r>
      <rPr>
        <sz val="11"/>
        <color indexed="8"/>
        <rFont val="Arial"/>
        <family val="2"/>
      </rPr>
      <t>HEXANO</t>
    </r>
  </si>
  <si>
    <r>
      <t xml:space="preserve"> </t>
    </r>
    <r>
      <rPr>
        <sz val="11"/>
        <color indexed="8"/>
        <rFont val="Arial"/>
        <family val="2"/>
      </rPr>
      <t>ÉTER ETÍLICO</t>
    </r>
  </si>
  <si>
    <r>
      <t xml:space="preserve"> </t>
    </r>
    <r>
      <rPr>
        <sz val="11"/>
        <color indexed="8"/>
        <rFont val="Arial"/>
        <family val="2"/>
      </rPr>
      <t>ÉTER DE PETRÓLEO</t>
    </r>
  </si>
  <si>
    <r>
      <t xml:space="preserve"> </t>
    </r>
    <r>
      <rPr>
        <sz val="10"/>
        <color indexed="8"/>
        <rFont val="Arial"/>
        <family val="2"/>
      </rPr>
      <t>ACETATO DE ETILO</t>
    </r>
  </si>
  <si>
    <r>
      <t xml:space="preserve"> </t>
    </r>
    <r>
      <rPr>
        <sz val="10"/>
        <color indexed="8"/>
        <rFont val="Arial"/>
        <family val="2"/>
      </rPr>
      <t>METANOL</t>
    </r>
  </si>
  <si>
    <r>
      <t xml:space="preserve"> </t>
    </r>
    <r>
      <rPr>
        <sz val="10"/>
        <color indexed="8"/>
        <rFont val="Arial"/>
        <family val="2"/>
      </rPr>
      <t>ETANOL</t>
    </r>
  </si>
  <si>
    <r>
      <t xml:space="preserve"> </t>
    </r>
    <r>
      <rPr>
        <sz val="10"/>
        <color indexed="8"/>
        <rFont val="Arial"/>
        <family val="2"/>
      </rPr>
      <t>ACETONA</t>
    </r>
  </si>
  <si>
    <r>
      <t xml:space="preserve"> </t>
    </r>
    <r>
      <rPr>
        <sz val="10"/>
        <color indexed="8"/>
        <rFont val="Arial"/>
        <family val="2"/>
      </rPr>
      <t>MEK (ETIL METIL CETONA)</t>
    </r>
  </si>
  <si>
    <r>
      <t xml:space="preserve"> </t>
    </r>
    <r>
      <rPr>
        <sz val="10"/>
        <color indexed="8"/>
        <rFont val="Arial"/>
        <family val="2"/>
      </rPr>
      <t>BUTANOL</t>
    </r>
  </si>
  <si>
    <r>
      <t xml:space="preserve"> </t>
    </r>
    <r>
      <rPr>
        <sz val="10"/>
        <color indexed="8"/>
        <rFont val="Arial"/>
        <family val="2"/>
      </rPr>
      <t>ISOPROPANOL</t>
    </r>
  </si>
  <si>
    <r>
      <t xml:space="preserve"> </t>
    </r>
    <r>
      <rPr>
        <sz val="10"/>
        <color indexed="8"/>
        <rFont val="Arial"/>
        <family val="2"/>
      </rPr>
      <t>VAINILLINA (FLAVONOIDES)</t>
    </r>
  </si>
  <si>
    <r>
      <t xml:space="preserve"> </t>
    </r>
    <r>
      <rPr>
        <sz val="10"/>
        <color indexed="8"/>
        <rFont val="Arial"/>
        <family val="2"/>
      </rPr>
      <t>CLORURO DE CINC (TRITERPENOS)</t>
    </r>
  </si>
  <si>
    <r>
      <t xml:space="preserve"> </t>
    </r>
    <r>
      <rPr>
        <sz val="10"/>
        <color indexed="8"/>
        <rFont val="Arial"/>
        <family val="2"/>
      </rPr>
      <t>ÁCIDO SULFÚRICO (GENERAL)</t>
    </r>
  </si>
  <si>
    <r>
      <t xml:space="preserve"> </t>
    </r>
    <r>
      <rPr>
        <sz val="10"/>
        <color indexed="8"/>
        <rFont val="Arial"/>
        <family val="2"/>
      </rPr>
      <t>2,4 - DINITROFENILHIDRACINA (PARA ALDEHÍDOS Y CETONAS)</t>
    </r>
  </si>
  <si>
    <t>VERDE DE BROMOCRESOL (PARA ÁCIDOS CARBOXÍLICOS).</t>
  </si>
  <si>
    <r>
      <t xml:space="preserve"> </t>
    </r>
    <r>
      <rPr>
        <sz val="10"/>
        <color indexed="8"/>
        <rFont val="Arial"/>
        <family val="2"/>
      </rPr>
      <t>PARADIMETILAMINOBENZALDEHIDO (PARA AMINAS)</t>
    </r>
  </si>
  <si>
    <r>
      <t xml:space="preserve"> </t>
    </r>
    <r>
      <rPr>
        <sz val="10"/>
        <color indexed="8"/>
        <rFont val="Arial"/>
        <family val="2"/>
      </rPr>
      <t>NINHIDRINA (PARA AMINOÁCIDOS)</t>
    </r>
  </si>
  <si>
    <r>
      <t xml:space="preserve"> </t>
    </r>
    <r>
      <rPr>
        <sz val="10"/>
        <color indexed="8"/>
        <rFont val="Arial"/>
        <family val="2"/>
      </rPr>
      <t>YODO (RESUBLIMADO)</t>
    </r>
  </si>
  <si>
    <t>BROMURO DE POTASIO</t>
  </si>
  <si>
    <t>ACRILAMIDA</t>
  </si>
  <si>
    <t>TRIETILAMINA</t>
  </si>
  <si>
    <t>FLORISIL</t>
  </si>
  <si>
    <t>ACIDO BROMHIDRICO</t>
  </si>
  <si>
    <t>C18 ULTRA AQUEUS</t>
  </si>
  <si>
    <t>C8 ULTRA IBD</t>
  </si>
  <si>
    <t>LÁMPARA DE ARSÉNICO</t>
  </si>
  <si>
    <t>PATRÓN TITRISOL DE METAL MAGNESIO</t>
  </si>
  <si>
    <t>PATRÓN TITRISOL DE METAL CALCIO</t>
  </si>
  <si>
    <t xml:space="preserve">PATRÓN TITRISOL DE METAL HIERRO </t>
  </si>
  <si>
    <t>PATRÓN TITRISOL DE METAL MERCURIO</t>
  </si>
  <si>
    <t>PATRÓN TITRISOL DE METAL PLOMO</t>
  </si>
  <si>
    <t>PATRÓN TITRISOL DE METAL ARSÉNICO</t>
  </si>
  <si>
    <t>PATRÓN TITRISOL DE METAL COBRE</t>
  </si>
  <si>
    <t>RXI®-5SIL MS, 30 M, 0.25 MM ID, 0.25 µM (CAT.# 13623)</t>
  </si>
  <si>
    <t>STABILWAX 30 M, 0.32 MM ID, 1.00 µM</t>
  </si>
  <si>
    <t>RTX®-WAX, 30 M, 0.53 MM ID, 1.00 µM (CAT.# 12455</t>
  </si>
  <si>
    <t>1-10 FENANTROLINA R,A, CON CERTIFICADO DE  CALIDAD Y FICHA TECNICA,</t>
  </si>
  <si>
    <t>1-BUTANOL R,A, CON CERTIFICADO DE  CALIDAD Y FICHA TECNICA,</t>
  </si>
  <si>
    <t>1-PROPANOL R,A, CON CERTIFICADO DE  CALIDAD Y FICHA TECNICA,</t>
  </si>
  <si>
    <t xml:space="preserve">4-AMINOANTIPIRINA R,A, CON CERTIFICADO DE  CALIDAD Y FICHA TECNICA, </t>
  </si>
  <si>
    <t>ACEITE DE INMERSIÓN</t>
  </si>
  <si>
    <t>ACEITE MINERAL</t>
  </si>
  <si>
    <t>ACEITE PARAFINADO GRADO USP COMERCIAL CON FICHA TÉCNICA</t>
  </si>
  <si>
    <t>ACETANILIDA R,A, CON CERTIFICADO DE  CALIDAD Y FICHA TECNICA,</t>
  </si>
  <si>
    <t>ACETATO DE ETILO R,A, CON CERTIFICADO DE  CALIDAD Y FICHA TECNICA,</t>
  </si>
  <si>
    <t>ACETATO DE SODIO R,A, CON CERTIFICADO DE  CALIDAD Y FICHA TECNICA,</t>
  </si>
  <si>
    <t>ACIDO AURINTRICARBOXILICO (SAL AMONIACAL)  R,A, CON CERTIFICADO DE  CALIDAD Y FICHA TECNICA,</t>
  </si>
  <si>
    <t>ACIDO BENZOICO R,A, CON CERTIFICADO DE  CALIDAD Y FICHA TECNICA,</t>
  </si>
  <si>
    <t>ACIDO NÍTRICO CONCENTRADO 65% R,A, CON CERTIFICADO DE  CALIDAD Y FICHA TECNICA,</t>
  </si>
  <si>
    <t>ACIDO ORTOFOSFÓRICO 85% R,A, CON CERTIFICADO DE  CALIDAD Y FICHA TECNICA,</t>
  </si>
  <si>
    <t>ACIDO OXALICO DIHIDRATADO R,A, CON CERTIFICADO DE  CALIDAD Y FICHA TECNICA,</t>
  </si>
  <si>
    <t>ACIDO SULFONICO LINEAL GRADO USP COMERCIAL CON FICHA TÉCNICA,</t>
  </si>
  <si>
    <t>AGAR AGAR</t>
  </si>
  <si>
    <t>AGAR NUTRITIVO</t>
  </si>
  <si>
    <t>ALCOHOL ACETONA DE GRAMM</t>
  </si>
  <si>
    <t>ALCOHOL ISOPROPILICO R,A, CON CERTIFICADO DE  CALIDAD Y FICHA TECNICA,</t>
  </si>
  <si>
    <t>ALKILBENCENSULFONATO DE SODIO GRADO USP COMERCIAL CON FICHA TÉCNICA,</t>
  </si>
  <si>
    <t>ALMIDON R,A, CON CERTIFICADO DE  CALIDAD Y FICHA TECNICA,</t>
  </si>
  <si>
    <t>AMARILLO DE TITAN INDICADORR,A, CON CERTIFICADO DE  CALIDAD Y FICHA TECNICA,</t>
  </si>
  <si>
    <t>ANHIDRO ACETICO  R,A, CON CERTIFICADO DE  CALIDAD Y FICHA TECNICA,</t>
  </si>
  <si>
    <t>ANILINA R,A, CON CERTIFICADO DE  CALIDAD Y FICHA TECNICA,</t>
  </si>
  <si>
    <t>ARKOPAL GRADO USP COMERCIAL CON FICHA TÉCNICA</t>
  </si>
  <si>
    <t>BENZOATO DE SODIO R,A, CON CERTIFICADO DE  CALIDAD Y FICHA TECNICA,</t>
  </si>
  <si>
    <t>BIYODATO DE POTASIO (YODATO HIDRÓGENO DE POTASIO) R,A, CON CERTIFICADO DE CALIDAD Y FICHA TECNICA,</t>
  </si>
  <si>
    <t>BLANQUEADOR OPTICO GRADO USP COMERCIAL CON FICHA TÉCNICA,</t>
  </si>
  <si>
    <t>BUFFER PH 10 PARA CALIBRAR POTENCIOMETRO</t>
  </si>
  <si>
    <t>BUFFER PH 4 PARA CALIBRAR POTENCIOMETRO</t>
  </si>
  <si>
    <t>BUFFER PH 7 PARA CALIBRAR POTENCIOMETRO</t>
  </si>
  <si>
    <t>BUTILCELLUSOLVE GRADO USP COMERCIAL CON FICHA TÉCNICA,</t>
  </si>
  <si>
    <t>BUTIL-OXITOL GRADO USP COMERCIAL CON FICHA TÉCNICA</t>
  </si>
  <si>
    <t>CARBONATO DE CALCIO ANHIDRO R,A, CON CERTIFICADO DE  CALIDAD Y FICHA TECNICA,</t>
  </si>
  <si>
    <t>CARBONATO DE SODIO INDUSTRIAL</t>
  </si>
  <si>
    <t>CARBOPOL GRADO USP COMERCIAL CON FICHA TÉCNICA,</t>
  </si>
  <si>
    <t>CARBOXI METIL CELULOSA GRADO USP COMERCIAL CON FICHA TÉCNICA,</t>
  </si>
  <si>
    <t>CINC EN CINTA</t>
  </si>
  <si>
    <t>CLORURO DE ACETILO R,A, CON CERTIFICADO DE  CALIDAD Y FICHA TECNICA,</t>
  </si>
  <si>
    <t>CLORURO DE AMONIO N-ALQUIL-DIMETIL-ETIL-BENCILICO GRADO USP COMERCIAL CON FICHA TÉCNICA</t>
  </si>
  <si>
    <t>CLORURO DE AMONIO R,A, CON CERTIFICADO DE  CALIDAD Y FICHA TECNICA,</t>
  </si>
  <si>
    <t>CLORURO DE ANTIMONIO R,A, CON CERTIFICADO DE  CALIDAD Y FICHA TECNICA,</t>
  </si>
  <si>
    <t xml:space="preserve">CLORURO DE BENZOILO R,A, CON CERTIFICADO DE CALIDAD Y FICHA TÉCNICA </t>
  </si>
  <si>
    <t>CLORURO DE MAGNESIO HEXAHIDRATADO,R,A, CON CERTIFICADO DE  CALIDAD Y FICHA TECNICA,</t>
  </si>
  <si>
    <t>CLORURO DE PLATA R,A, CON CERTIFICADO DE  CALIDAD Y FICHA TECNICA,</t>
  </si>
  <si>
    <t xml:space="preserve">CLORURO DE SODIO INDUSTRIAL </t>
  </si>
  <si>
    <t>CLORURO DE SODIO R,A, CON CERTIFICADO DE  CALIDAD Y FICHA TECNICA,</t>
  </si>
  <si>
    <t xml:space="preserve">COCOAMIDA LIQUIDA GRADO USP COMERCIAL CON FICHA TÉCNICA, </t>
  </si>
  <si>
    <t>COLORANTES DIVERSOS GRADO USP COMERCIAL CON FICHA TÉCNICA,,</t>
  </si>
  <si>
    <t>COMPERLAN GRADO USP COMERCIAL CON FICHA TÉCNICA,,</t>
  </si>
  <si>
    <t xml:space="preserve">DETERSIN-K </t>
  </si>
  <si>
    <t>ETANOL ANHIDRO  ABSOLUTO R,A, CON CERTIFICADO DE  CALIDAD Y FICHA TECNICA,</t>
  </si>
  <si>
    <t>EXTRACTO DE LEVADURA</t>
  </si>
  <si>
    <t>FERROINA INDICADOR EN SOLUCION, R,A, CON CERTIFICADO DE  CALIDAD Y FICHA TECNICA,</t>
  </si>
  <si>
    <t>FOSFATO DIBASICO DE POTASIO  K2HPO4 R,A, CON CERTIFICADO DE  CALIDAD Y FICHA TECNICA,</t>
  </si>
  <si>
    <t>FRAGANCIA DE  MANZANA  GRADO USP COMERCIAL CON FICHA TÉCNICA,,</t>
  </si>
  <si>
    <t>FRAGANCIA DE PINO  GRADO USP COMERCIAL CON FICHA TÉCNICA,,</t>
  </si>
  <si>
    <t>FRUCTOSA R,A, CON CERTIFICADO DE  CALIDAD Y FICHA TECNICA,</t>
  </si>
  <si>
    <t>FUCSINA BASICA</t>
  </si>
  <si>
    <t>GENAPOL 28 GRADO USP COMERCIAL CON FICHA TÉCNICA,</t>
  </si>
  <si>
    <t>HIDRANAL COMPOSITE 5 R,A, CON CERTIFICADO DE CALIDAD Y FICHA TECNICA,</t>
  </si>
  <si>
    <t>HIDROXIDO DE AMONIO 30% R,A, CON CERTIFICADO DE  CALIDAD Y FICHA TECNICA,</t>
  </si>
  <si>
    <t>HIPOCLORITO DE SODIO 5,25% GRADO USP COMERCIAL CON FICHA TÉCNICA</t>
  </si>
  <si>
    <t>KEROSENE GRADO USP COMERCIAL CON FICHA TÉCNICA</t>
  </si>
  <si>
    <t>LAURIL ETER SULFATO DE SODIO GRADO USP COMERCIAL CON FICHA TÉCNICA</t>
  </si>
  <si>
    <t>LAURIL SULFATO DE SODIO R,A, CON CERTIFICADO DE  CALIDAD Y FICHA TECNICA,</t>
  </si>
  <si>
    <t>MAGNESON INDICADOR  R,A, CON CERTIFICADO DE  CALIDAD Y FICHA TECNICA,</t>
  </si>
  <si>
    <t>METANOL GRADO HPLC CONCERTIFICACO DE CALIDAD Y FICHA TÉCNICA</t>
  </si>
  <si>
    <t>METASILICATO DE SODIO USP COMERCIAL CON FICHA TÉCNICA,</t>
  </si>
  <si>
    <t>METILPARABENO GRADO USP COMERCIAL CON FICHA TÉCNICA</t>
  </si>
  <si>
    <t>METILPARABENO SODICO GRADO USP COMERCIAL CON FICHA TÉCNICA,</t>
  </si>
  <si>
    <t>MONOETANOLAMIDA GRADO USP COMERCIAL CON FICHA TÉCNICA</t>
  </si>
  <si>
    <t>N-1,NAFTYLETILENDIAMINA NED R,A, CON CERTIFICADO DE  CALIDAD Y FICHA TECNICA,</t>
  </si>
  <si>
    <t>NEOCUPROINA</t>
  </si>
  <si>
    <t>NEODOL GRADO USP COMERCIAL CON FICHA TÉCNICA</t>
  </si>
  <si>
    <t>NITRATO DE SODIO R,A, CON CERTIFICADO DE  CALIDAD Y FICHA TECNICA,</t>
  </si>
  <si>
    <t>NITRATO FERRICO X 9 H2O R,A, CON CERTIFICADO DE  CALIDAD Y FICHA TECNICA,</t>
  </si>
  <si>
    <t>NONIL FENOL ETOXILADO GRADO USP COMERCIAL CON FICHA TÉCNICA,</t>
  </si>
  <si>
    <t>NONIL FENOL GRADO USP COMERCIAL CON FICHA TÉCNICA,</t>
  </si>
  <si>
    <t>OXALATO DE FENILENDIAMINA(DPD) R,A, CON CERTIFICADO DE  CALIDAD Y FICHA TECNICA,</t>
  </si>
  <si>
    <t>RESINA CATIONICAS FUERTEMENTE ACIDA  FORMA H+ ACTIVADA POR LITROS,</t>
  </si>
  <si>
    <t>RESINAS ANIONICAS FUERTEMENTE BASICA FORMA OH- ACTIVADA POR LITROS,</t>
  </si>
  <si>
    <t>SACAROSA R,A,  CON CERTIFICADO DE  CALIDAD Y FICHA TECNICA,</t>
  </si>
  <si>
    <t>SAL DE REINECKE (AMONIO TETRATIOCIANO DE AMINO CROMATO) R,A, CON CERTIFICADO DE  CALIDAD Y FICHA TECNICA,</t>
  </si>
  <si>
    <t>SULFATO DE HIERRO III R,A, CON CERTIFICADO DE  CALIDAD Y FICHA TECNICA,</t>
  </si>
  <si>
    <t>SULFATO DE MERCURIO R,A,  CON CERTIFICADO DE  CALIDAD Y FICHA TECNICA,</t>
  </si>
  <si>
    <t>SULFATO DE PLATA R,A, CON CERTIFICADO DE  CALIDAD Y FICHA TECNICA,</t>
  </si>
  <si>
    <t>SULFATO DE SODIO ANHIDRO R,A, CON CERTIFICADO DE  CALIDAD Y FICHA TECNICA,</t>
  </si>
  <si>
    <t>SULFATO FERROSO AMONIACAL R,A CON CERTIFICADO DE  CALIDAD Y FICHA TECNICA,</t>
  </si>
  <si>
    <t>TABLETAS DE CLORO PARA REALIZAR SANITIZACION PAL-C100Z-P-PALC100PALL</t>
  </si>
  <si>
    <t>TIERRA DE DIATOMEA</t>
  </si>
  <si>
    <t>TOLUENO R,A, CON CERTIFICADO DE  CALIDAD Y FICHA TECNICA,</t>
  </si>
  <si>
    <t>TREMENTINA GRADO USP COMERCIAL CON FICHA TÉCNICA CON FICHA TÉCNICA</t>
  </si>
  <si>
    <t>TRICLOROMETANO (CLOROFORMO) R,A, CON CERTIFICADO DE  CALIDAD Y FICHA TECNICA,</t>
  </si>
  <si>
    <t>TRICLOSAN GRADO  USP COMERCIAL CON FICHA TÉCNICA,</t>
  </si>
  <si>
    <t>TRIPOLIFOSFATO DE SODIO GRADO USP COMERCIAL CON FICHA TÉCNICA,</t>
  </si>
  <si>
    <t>UREA GRADO USP COMERCIAL CON FICHA TÉCNICA,</t>
  </si>
  <si>
    <t>UREA R,A, CON CERTIFICADO DE  CALIDAD Y FICHA TECNICA,</t>
  </si>
  <si>
    <t>VERDE DE BROMOCRESOL R,A, CON CERTIFICADO DE CALIDAD Y FICHA TECNICA,</t>
  </si>
  <si>
    <t>YODATO DE POTASIO R,A, CON CERTIFICADO DE  CALIDAD Y FICHA TECNICA,</t>
  </si>
  <si>
    <t xml:space="preserve">VASELINA </t>
  </si>
  <si>
    <t>AGITADOR DE VIDRIO CON BORDES REDONDEADOS DE LARGO APROXIMADO DE 30 CM</t>
  </si>
  <si>
    <t>ALGODÓN EN ROLLO DE 50 X MM</t>
  </si>
  <si>
    <t>BALONES DE FONDO PLANO CON BOCA ESMERILADA 29/32 DE 500 ML,, VIDRIO PYREX</t>
  </si>
  <si>
    <t>BARRA AGITADORA MAGNÉTICA EN TEFLÓN DE 25 X 10 MM, EN FORMA DE CRUZ</t>
  </si>
  <si>
    <t>BARRA AGITADORA MAGNÉTICA EN TEFLÓN, CON ANILLO DE 30 X 6 MM,</t>
  </si>
  <si>
    <t>BEACKER DE 2 L EN VIDRIO PYREX, CON GRADUACION Y PICO, DIN 12331</t>
  </si>
  <si>
    <t>BEAKER 1000 ML EN VIDRIO PYREX CON GRADUACION Y PICO, DIN 12331</t>
  </si>
  <si>
    <t>BEAKER DE 250 ML EN VIDRIO PYREX O SIMILAR CON GRADUACION Y PICO, FORMA BAJA, DIN 12331</t>
  </si>
  <si>
    <t>BEAKER DE 400 ML EN VIDRIO PYREX O SIMILAR CON GRADUACION Y PICO, FORMA BAJA, DIN 12331</t>
  </si>
  <si>
    <t>BEAKER DE 50 ML EN VIDRIO PYREX O SIMILAR CON GRADUACION Y PICO, FORMA BAJA, DIN 12331</t>
  </si>
  <si>
    <t>BURETA EN VIDRIO BOROSILICATO, CON FRAJNA SCHELLBACH, LLAVE DE PASO RECTA, MACHO DE PTFE, PUNTA DE PRECISIÓN, CON FRANJA, DIVISIÓN CIRCULAR EN PUNTOS PRINCIPALES, CLASE A, DIN 12700, CON NÚMERO Y CERTIFICADO DE LOTE INCLUIDOS, 10 ML, DIVISIÓN 0,02 ML,</t>
  </si>
  <si>
    <t>BURETA EN VIDRIO BOROSILICATO, VIDRIO  AMBAR O SIMILAR, TUBO BURETA CON GRADUACION BLANCA, LLAVE DE PASO RECTA, MACHO DE PTFE, PUNTA DE PRECISION CON FRANJA, DIVISIÓN CIRCULAR EN PUNTOS PRINCIPALES, CLASE A, DIN 12700, CON NÚMERO DE LOTE Y CERTIFICADO DE LOTE INCLUIDO, 25 ML, DIVISIÓN 0,05 ML,</t>
  </si>
  <si>
    <t>CAJA DE GUANTES DE NITRILO X 100 UNIDADES REFERENCIA 92-500 TALLA 9,</t>
  </si>
  <si>
    <t>CUBRE OBJETOS CAJA X 100 UNIDADES</t>
  </si>
  <si>
    <t>DOSIFICADOR ACOPLABLE A FRASCOS DE DIFERENTES VOLUMENES MECANICO DIGITAL DE ESCALA DE 0,5 A 10 ML (CON CERTIFICACION DE CALIBRACIÓN) FORMA DE PUNTA ESTIRADA, VALVULA DE PURGA RAPIDA SIN FORMACION DE BURBUJAS Y SIN PERDIDA DEL MEDIO, CON CONTADOR MECANICO DIGITAL, SISTEMA DE EXPULSION DE SEGURIDAD, CAPERUZA DE CIERRE ROSCADA DE LA CANULA, BLOQUE DE VALVULAS GIRATORIO (360°C) TUBO DE ASPIRACION TELESCOPICO AJUSTABLE A DIFERENTES ALTURAS SIN MEDIR NI CORTAR, PARA DOSIFICAR H3PO4 CONCENTRDO, H2SO4 CONCENTRADO Y ACIDO ACÉTICO GLACIAL,</t>
  </si>
  <si>
    <t>DOSIFICADOR PARA DISOLVENTES ORGANICOS, HCL Y/O HNO3 CONCENTRADOS, MECANICO DIGITAL, DE ESCALA DE 0,5 A 10 ML, GRADUACCION EN ML, ACOPLABLE A FRASCOS DE DIFERENTES VOLUMENES, FORMA DE PUNTA ESTIRADA, VALVULA DE PURGA RAPIDA SIN FORMACION DE BURBUJAS Y SIN PERDIDA DEL MEDIO, CON CONTADOR MECANICO DIGITAL, SISTEMA DE EXPULSION DE SEGURIDAD, CAPERUZA DE CIERRE ROSCADA DE LA CANULA, BLOQUE DE VALVULAS GIRATORIO (360°), TUBO DE ASPIRACION TELESCOPICO AJUSTABLE A DIFERENTES ALTURAS SIN MEDIR NI CORTAR; LA ROSCA Y LOS ADAPTADORES SE DEBEN ACOPLAR A LOS FRASCOS DE REACTIVOS MAS USUALES,</t>
  </si>
  <si>
    <t>ELEVADOR (GATO) PARA TITULACION EN PC (POLICARBONATO), QUE SOPORTE PESOS DE 6,5 KG O MAS, A TRAVÉS DE UNA PERILLA DE AJUSTE, SUAVE Y FACIL DE OPERAR, DEBE PERMITIR EL POSICIONAMIENTO EXACTO A CUALQUIER ALTURA, HASTA UNA EXTENSIÓN COMPLETA DE 30 CM O MAS, LA BASE Y LA PLACA SUPERIOR DEBEN TENER UN DIÁMETRO DE 20 CM O MAS, FACIL DE LIMPIAR,</t>
  </si>
  <si>
    <t>EMBUDOS DE DECANTACIÓN DE VIDRIO DE 250 ML, VIDRIO PYREX,</t>
  </si>
  <si>
    <t>EMBUDOS DE DECANTACIÓN DE VIDRIO DE 500 ML, VIDRIO PYREX</t>
  </si>
  <si>
    <t xml:space="preserve">MATRAZ ERLENMEYER, CUELLO ANCHO, CON REBORDES Y GRADUACIÓN, VIDRIO PYREX O SIMILAR, 250 ML, </t>
  </si>
  <si>
    <t>ESPÁTULA EN POLIPROPILENO EN FORMA DE V, MEDIDAS APROXIMADAS DEL CANAL: 150 MM DE LARGO POR 20 MM DE ANCHO, DISEÑO ACANALADO ABIERTO,</t>
  </si>
  <si>
    <t>FILTRO CARBÓN ACTIVADO CON DIMENSIONES DE 34 X 34 CM</t>
  </si>
  <si>
    <t>FILTRO DE POLIPROPILENO P-EQUIPO DE PURIFICACIÓN DE AGUA REFERENCIA Z-PP-NXT1-10</t>
  </si>
  <si>
    <t>FILTRO DE POLIPROPILENO P-EQUIPO DE PURIFICACIÓN DE AGUA REFERENCIA Z-PP-NXT5-10</t>
  </si>
  <si>
    <t>FILTRO SCC MICROCARBON 2 _ 20", 5 MICRAS PALL</t>
  </si>
  <si>
    <t>FRASCO DE VIDRIO DE BOROSILICATO COLOR AMBAR O SIMILAR DE 250 ML, CON TAPA, ACOPLABLE A DOSIFICADORES DE REACTIVOS SIN NECCESIDAD DE ACCESORIOS,</t>
  </si>
  <si>
    <t>FRASCO DE VIDRIO DE BOROSILICATO COLOR AMBAR O SIMILAR DE 500 ML, CON TAPA, ACOPLABLE A DOSIFICADORES DE REACTIVOS SIN NECCESIDAD DE ACCESORIOS,</t>
  </si>
  <si>
    <t>FRASCO GOTERO EN VIDRIO COLOR AMBAR O SIMILAR DE 50 ML, CON PIPETA INTERCAMBIABLE EN VIDRIO CON CAPUCHON DE GOMA,</t>
  </si>
  <si>
    <t>FRASCO GOTERO EN VIDRIO DE 50 ML, CON PIPETA INTERCAMBIABLE EN VIDRIO CON CAPUCHON DE GOMA,</t>
  </si>
  <si>
    <t>FRASCOS PARA PESAR, CON TAPA ESMERILADA, FORMA BAJA, DIMENSIONES APROXIMADAS (ANCHO X ALTO): 28X25, CAPACIDAD: 5 ML</t>
  </si>
  <si>
    <t>FRASCOS PARA PESAR, CON TAPA ESMERILADA, FORMA BAJA, DIMENSIONES APROXIMADAS (ANCHO X ALTO): 38X30, CAPACIDAD: 15 ML</t>
  </si>
  <si>
    <t>FRASCOS PARA PESAR, CON TAPA ESMERILADA, FORMA BAJA, DIMENSIONES APROXIMADAS (ANCHO X ALTO): 54X30, CAPACIDAD: 30 ML</t>
  </si>
  <si>
    <t>FRASCOS PARA PESAR, CON TAPA ESMERILADA, FORMA BAJA, DIMENSIONES APROXIMADAS (ANCHO X ALTO): 85X30, CAPACIDAD: 80 ML</t>
  </si>
  <si>
    <t>FRASCOS PARA PESAR, CON TAPA ESMERILADA, FORMA ALTA, DIMENSIONES APROXIMADAS (ANCHO X ALTO): 28X40, CAPACIDAD: 10 ML</t>
  </si>
  <si>
    <t>FRASCOS PARA PESAR, CON TAPA ESMERILADA, FORMA ALTA, DIMENSIONES APROXIMADAS (ANCHO X ALTO): 32X50, CAPACIDAD: 20 ML</t>
  </si>
  <si>
    <t>FRASCOS PARA PESAR, CON TAPA ESMERILADA, FORMA ALTA, DIMENSIONES APROXIMADAS (ANCHO X ALTO): 38X70, CAPACIDAD: 45 ML</t>
  </si>
  <si>
    <t>FRASCOS PARA PESAR, CON TAPA ESMERILADA, FORMA ALTA, DIMENSIONES APROXIMADAS (ANCHO X ALTO): 44X80, CAPACIDAD: 70 ML</t>
  </si>
  <si>
    <t>GARRAFAS PLÁSTICAS DE 5 GALONES EN POLIETILENO DE ALTA DENSIDAD COLOR BLANCO</t>
  </si>
  <si>
    <t xml:space="preserve">46181504
</t>
  </si>
  <si>
    <t>GUANTES DE FIBRA DE VIDRIO RESISTENTES A ALTAS TEMPERATURAS, CON FORRO EN ALGODÓN Y REFUERZO DE CUERO EN LA PALMA,</t>
  </si>
  <si>
    <t xml:space="preserve">HISOPOS </t>
  </si>
  <si>
    <t>MATRAZ AFORADO EN VIDRIO PYREX , COLOR AMBAR O SIMILAR, CONTRASTABLE , CON UNA MARCA DE AFORO CON ESMERILADO NORMALIZADO Y TAPÓN NORMALIZADO NS, ESMERILADO FINO, CLASE A, CALIBRADO, CERTIFICADO DE LOTE INCLUIDO DE 100 ML, DIN EN ISO 1042</t>
  </si>
  <si>
    <t>MATRAZ AFORADO EN VIDRIO PYREX , COLOR AMBAR O SIMILAR, CONTRASTABLE , CON UNA MARCA DE AFORO CON ESMERILADO NORMALIZADO Y TAPÓN NORMALIZADO NS, ESMERILADO FINO, CLASE A, CALIBRADO, CERTIFICADO DE LOTE INCLUIDO DE 1000 ML, DIN EN ISO 1042</t>
  </si>
  <si>
    <t>MATRAZ AFORADO EN VIDRIO PYREX O SIMILAR, COLOR AMBAR O SIMILAR, CONTRASTABLE , CON UNA MARCA DE AFORO CON ESMERILADO NORMALIZADO Y TAPÓN NORMALIZADO NS, ESMERILADO FINO, CLASE A, CALIBRADO, CERTIFICADO DE LOTE INCLUIDO DE 25 ML, DIN EN ISO 1042</t>
  </si>
  <si>
    <t>MATRAZ AFORADO EN VIDRIO PYREX O SIMILAR, COLOR AMBAR O SIMILAR, CONTRASTABLE , CON UNA MARCA DE AFORO CON ESMERILADO NORMALIZADO Y TAPÓN NORMALIZADO NS, ESMERILADO FINO, CLASE A, CALIBRADO, CERTIFICADO DE LOTE INCLUIDO DE 250 ML, DIN EN ISO 1042</t>
  </si>
  <si>
    <t>MATRAZ AFORADO EN VIDRIO PYREX O SIMILAR, COLOR AMBAR O SIMILAR, CONTRASTABLE , CON UNA MARCA DE AFORO CON ESMERILADO NORMALIZADO Y TAPÓN NORMALIZADO NS, ESMERILADO FINO, CLASE A, CALIBRADO, CERTIFICADO DE LOTE INCLUIDO DE 50 ML, DIN EN ISO 1042</t>
  </si>
  <si>
    <t>MATRAZ AFORADO EN VIDRIO PYREX O SIMILAR, COLOR AMBAR O SIMILAR, CONTRASTABLE , CON UNA MARCA DE AFORO CON ESMERILADO NORMALIZADO Y TAPÓN NORMALIZADO NS, ESMERILADO FINO, CLASE A, CALIBRADO, CERTIFICADO DE LOTE INCLUIDO DE 500 ML, DIN EN ISO 1042</t>
  </si>
  <si>
    <r>
      <t xml:space="preserve">MECHERO DE ALCOHOL EN VIDRIO CAL-SODA, CON MECHA Y PORTAMECHA, </t>
    </r>
    <r>
      <rPr>
        <sz val="10"/>
        <color indexed="8"/>
        <rFont val="MS Gothic"/>
        <family val="3"/>
      </rPr>
      <t> </t>
    </r>
    <r>
      <rPr>
        <sz val="10"/>
        <color indexed="8"/>
        <rFont val="Arial"/>
        <family val="2"/>
      </rPr>
      <t>CON CAPUCHÓN, ESMERILADO SIN TUBULADURA, DIMENSIONES APROXIMADAS: (ANCHO X ALTO): 75X100 MM; VOLUMEN: 100 ML,</t>
    </r>
  </si>
  <si>
    <t>MICROBURETABANG, VIDRIO BOROSILICATO, LLAVE RECTA, CON FRANJA DE SCHELLBACH, CERTIFICADO DE LOTE INCLUIDO, CON LLAVE DE PUNZÓN CON PUNZÓN DE PTFE (MACHO DE PTFE EN LA LLAVE INTERMEDIA), CLASE A, DIN 12700, 5 ML, DIVISIÓN 0,01 ML,</t>
  </si>
  <si>
    <t>NEVERA PORTATIL, COLOR AZUL O VERDE EN PC, TAPA EN PC COLOR BLANCO, CON GEL,</t>
  </si>
  <si>
    <t>PAPEL ALUMINIO X ROLLO</t>
  </si>
  <si>
    <t>PAPEL CRAFT PARA ESTERILIZAR 1M DE ANCHO</t>
  </si>
  <si>
    <t>PERA DE GOMA, MODELO UNIVERSAL, TRES VIAS, 100 ML,</t>
  </si>
  <si>
    <t>PICNOMETRO EN VIDRIO BOROSILICATO, TIPO GAY-LUSSAC TAPÓN NS CON CAPILAR, EXTREMO SUPERIOR DEL TAPÓN ESMERILADO Y PULIDO, VOLUMEN NOMINAL IMPRESO, 10 ML, CLASE A CON CERTIFICADO E CALIBRACIÓN, DIN ISO 3507</t>
  </si>
  <si>
    <t xml:space="preserve">PILAS PARA PRENSA EQUIPO INFRARROJO REF, </t>
  </si>
  <si>
    <t xml:space="preserve">PINZAS PARA CRISOL EXTRALARGAS </t>
  </si>
  <si>
    <t>PIPETA AFORADA DE 1 ML CLASE A, EN VIDRIO PYREX O SIMILAR, CON CERTIFICADO DE LOTE INCLUIDO, EN AMPLIACIÓN A DIN 12691,</t>
  </si>
  <si>
    <t>PIPETA AFORADA DE 2 ML CLASE A, EN VIDRIO PYREX O SIMILAR, CON CERTIFICADO DE LOTE INCLUIDO, EN AMPLIACIÓN A DIN 12691,</t>
  </si>
  <si>
    <t>PIPETA AFORADA DE 3 ML CLASE A, EN VIDRIO PYREX O SIMILAR, CON CERTIFICADO DE LOTE INCLUIDO, EN AMPLIACIÓN A DIN 12691,</t>
  </si>
  <si>
    <t>PIPETA AFORADA DE 4 ML CLASE A, EN VIDRIO PYREX O SIMILAR, CON CERTIFICADO DE LOTE INCLUIDO, EN AMPLIACIÓN A DIN 12691,</t>
  </si>
  <si>
    <t>PIPETA AFORADA DE5 ML CLASE A, EN VIDRIO PYREX O SIMILAR, CON CERTIFICADO DE LOTE INCLUIDO, EN AMPLIACIÓN A DIN 12691,</t>
  </si>
  <si>
    <t>PIPETA AFORADA DE 6 ML CLASE A, EN VIDRIO PYREX O SIMILAR, CON CERTIFICADO DE LOTE INCLUIDO, EN AMPLIACIÓN A DIN 12691,</t>
  </si>
  <si>
    <t>PIPETA AFORADA DE 7 ML CLASE A, EN VIDRIO PYREX O SIMILAR, CON CERTIFICADO DE LOTE INCLUIDO, EN AMPLIACIÓN A DIN 12691,</t>
  </si>
  <si>
    <t>PIPETA AFORADA DE 8 ML CLASE A, EN VIDRIO PYREX O SIMILAR, CON CERTIFICADO DE LOTE INCLUIDO, EN AMPLIACIÓN A DIN 12691,</t>
  </si>
  <si>
    <t>PIPETA AFORADA DE 9 ML CLASE A, EN VIDRIO PYREX O SIMILAR, CON CERTIFICADO DE LOTE INCLUIDO, EN AMPLIACIÓN A DIN 12691,</t>
  </si>
  <si>
    <t>PIPETA AFORADA DE 10 ML CLASE A, EN VIDRIO PYREX O SIMILAR, CON CERTIFICADO DE LOTE INCLUIDO, EN AMPLIACIÓN A DIN 12691,</t>
  </si>
  <si>
    <t>PIPETA AFORADA DE 11 ML CLASE A, EN VIDRIO PYREX O SIMILAR, CON CERTIFICADO DE LOTE INCLUIDO, EN AMPLIACIÓN A DIN 12691,</t>
  </si>
  <si>
    <t>PIPETA AFORADA DE 12 ML CLASE A, EN VIDRIO PYREX O SIMILAR, CON CERTIFICADO DE LOTE INCLUIDO, EN AMPLIACIÓN A DIN 12691,</t>
  </si>
  <si>
    <t>PIPETA AFORADA DE 13 ML CLASE A, EN VIDRIO PYREX O SIMILAR, CON CERTIFICADO DE LOTE INCLUIDO, EN AMPLIACIÓN A DIN 12691,</t>
  </si>
  <si>
    <t>PIPETA AFORADA DE 14 ML CLASE A, EN VIDRIO PYREX O SIMILAR, CON CERTIFICADO DE LOTE INCLUIDO, EN AMPLIACIÓN A DIN 12691,</t>
  </si>
  <si>
    <t>PIPETA AFORADA DE 15 ML CLASE A, EN VIDRIO PYREX O SIMILAR, CON CERTIFICADO DE LOTE INCLUIDO, EN AMPLIACIÓN A DIN 12691,</t>
  </si>
  <si>
    <t>PIPETA AFORADA DE 20 ML CLASE A, EN VIDRIO PYREX O SIMILAR, CON CERTIFICADO DE LOTE INCLUIDO, EN AMPLIACIÓN A DIN 12691,</t>
  </si>
  <si>
    <t>PIPETA AFORADA DE 52 ML CLASE A, EN VIDRIO PYREX O SIMILAR, CON CERTIFICADO DE LOTE INCLUIDO, EN AMPLIACIÓN A DIN 12691,</t>
  </si>
  <si>
    <t>PIPETA AFORADA DE50 ML CLASE A, EN VIDRIO PYREX O SIMILAR, CON CERTIFICADO DE LOTE INCLUIDO, EN AMPLIACIÓN A DIN 12691,</t>
  </si>
  <si>
    <t>PIPETA PASTEUR PLÁSTICAS 3 ML CON PERA DE PIPETEADO INTEGRADA, FACIL DE COMPRIMIR, RESISTENTES A ESTERILIZACION POR RADIACIÓN,</t>
  </si>
  <si>
    <t>RECOBRADOR DE BARRAS MAGNÉTICAS EN TEFLÓN, LONGITUD TOTAL APROXIMADA 65 CM, INCLUYENDO LA BARRA MAGNÉTICA, DIMENSIONES APROXIMADAS DE LA BARRA MAGNÉTICA: 100 X 30 MM,</t>
  </si>
  <si>
    <t>SILICA CON INDICADOR DE HUMEDAD LIBRE DE COBALTO</t>
  </si>
  <si>
    <t>SOPORTE PARA 20 PIPETAS, MODELO GIRATORIO CON PLACA GIRATORIA PARA PROTEGER LAS PUNTAS DE LAS PIPETAS, BORDE LIGERAMENTE ELEVADO DE LA PLACA BASE PARA RETENER LOS LIQUIDOS QUE GOTEAN</t>
  </si>
  <si>
    <t>TERMOMETRO ESCALA -10 A 360 ºC</t>
  </si>
  <si>
    <t>TRAMPAS DE VACIO POR CHORRO DE AIRE, EN PLÁSTICO CON VALVULA DE RETENCION, OLIVA Y ADAPTADORES PARA 1/2 " Y 3/4 "</t>
  </si>
  <si>
    <t>TRANSFERPIPETA, VOLUMEN VARIABLE, TIPO DIGITAL, PUNTA PLÁSTICA 100-1000 UL</t>
  </si>
  <si>
    <t>TUBO PARA CENTRIFUGA PLÁSTICOS DE 15 ML CON TAPA,</t>
  </si>
  <si>
    <t xml:space="preserve">VINIPEL ROLLO INDUSTRIAL * 30CM DE ANCHO </t>
  </si>
  <si>
    <t>SOPORTE CON BASE PLANA PARA BURETA (SOPORTE UNIVERSAL) BASE EN ACERO RECUBIERTA EN RESINA EPÓXI, BASE: DIMENSIONES APROXIMADAS (LONG X ANCHO) 200 X 160 MM, VARILLA SOPORTE  EN ALEACIÓN DE ALUMINIO ANODIZADO:  (LONG X DIAM) 580 X 12,7 MM, FACIL DE LIMPIAR, PIES DE GOMA PARA ASIENTO FIJO,</t>
  </si>
  <si>
    <t>PINZA PARA UNA BURETA, EN ALEACIÓN DE CINC NIQUELADO, PINZA RECUBIERTA DE PVC</t>
  </si>
  <si>
    <t>PINZA PARA DOS BURETAS, EN ALEACIÓN DE CINC NIQUELADO, PINZAS RECUBIERTAS DE PVC</t>
  </si>
  <si>
    <t>PAPEL PARA LENTES (PAPEL DE ARROZ) TAMAÑO 3 X 5 PULGADAS, LIBRETA POR 50 HOJAS</t>
  </si>
  <si>
    <t>PORTADOR DE SEGURIDAD DE POLIETILENO CON RECUBRIMIENTO EPÓXICO, DE CALIBRE GRUESO, CON MANIJA DEL MISMO MATERIAL PARA BOTELLAS DE 2,5 L,</t>
  </si>
  <si>
    <t xml:space="preserve">PORTADOR DE SEGURIDAD EN POLIETILENO PARA BOTELLAS 500 ML </t>
  </si>
  <si>
    <t>ARCHIVADOR METÁLICO</t>
  </si>
  <si>
    <t>GABINETE</t>
  </si>
  <si>
    <t>PUESTOS OPERATIVOS</t>
  </si>
  <si>
    <t>MESA DE REUNIONES</t>
  </si>
  <si>
    <t>SILLA INTERLOCUTORA</t>
  </si>
  <si>
    <t>SILLAS OPERATIVAS</t>
  </si>
  <si>
    <t>LOCKER ESPECIAL EN LAMINA COLD ROLLED CALIBRE 20, TERMINADO EN PINTURA ELECTROSTÁTICA, TERMINADO EN PINTURA ELECTROSTÁTICA ANCLADO SOBRE SOPORTES EN ACERO INOXIDABLE Y SISTEMA DE NIVELACIÓN  CON GRAN RESISTENCIA A LOS QUÍMICOS Y LA CORROSIÓN</t>
  </si>
  <si>
    <t>MESAS DE TRABAJO PARA OPTIMIZACIÓN DE ESPACIOS. RECTANGULAR</t>
  </si>
  <si>
    <t>MESAS DE TRABAJO PARA OPTIMIZACIÓN DE ESPACIOS. CUARTO DE CIRCULO</t>
  </si>
  <si>
    <t>SILLAS TIPO ISOSCELES</t>
  </si>
  <si>
    <t>SILLAS METÁLICAS</t>
  </si>
  <si>
    <t>MESAS METALICAS</t>
  </si>
  <si>
    <t>TABLEROS ACRILICOS</t>
  </si>
  <si>
    <t>SISTEMA SONORO Y LUMINOSO DE ALARMAS PARA  EVACUACIÓN</t>
  </si>
  <si>
    <t>SISTEMA DE LUZ DE EMERGENCIA</t>
  </si>
  <si>
    <t xml:space="preserve">BOTIQUINES PORTATILES   </t>
  </si>
  <si>
    <t xml:space="preserve">TENSIOMETRO </t>
  </si>
  <si>
    <t xml:space="preserve">LINTERNAS </t>
  </si>
  <si>
    <t>ADQUISICIÓN E INSTALACIÓN  DE RUTAS Y SISTEMAS ALTERNAS DE EVACUACIÓN- TUNELES DE EVACUACIÓN</t>
  </si>
  <si>
    <t xml:space="preserve"> CARPA PARA  ATENCIÓN DE EVENTOS MASIVOS</t>
  </si>
  <si>
    <t>MONITOR DE ATMOSFERAS</t>
  </si>
  <si>
    <t xml:space="preserve">SEÑALIZACIÓN </t>
  </si>
  <si>
    <t>MATRAZ AFORADO EN  VIDRIO BORO 3.3 DE BAJA EXPANSIÓN, CLASE 1,  , CON UNA MARCA DE AFORO CON ESMERILADO NORMALIZADO Y TAPÓN NORMALIZADO NS, ESMERILADO FINO, CLASE A, CALIBRADO, CERTIFICADO DE LOTE INCLUIDO, 10 ML</t>
  </si>
  <si>
    <t>MATRAZ AFORADO EN  VIDRIO BORO 3.3 DE BAJA EXPANSIÓN, CLASE 1,  , CON UNA MARCA DE AFORO CON ESMERILADO NORMALIZADO Y TAPÓN NORMALIZADO NS, ESMERILADO FINO, CLASE A, CALIBRADO, CERTIFICADO DE LOTE INCLUIDO, 5 ML</t>
  </si>
  <si>
    <t>TRANSFERPIPETAS 100-1000µL</t>
  </si>
  <si>
    <t>TRANSFERPIPETAS 10-100µL</t>
  </si>
  <si>
    <t>TRANSFERPIPETAS 0,5-10µL</t>
  </si>
  <si>
    <t>TRANSFERPIPETAS 5-50 µL</t>
  </si>
  <si>
    <t>DETECTOR FID 2010 PLUS CG CANTIDAD MÍNIMA DETECTABLE 1.5 PGC/S*, IGNICIÓN AUTOMÁTICA, RE-IGNICIÓN Y FUNCIÓN DE EXTINSIÓN DE LLAMA.</t>
  </si>
  <si>
    <t>FUENTE A9150-100 GENERADOR DE GAS DE HIDRÓGENO, UN ÚNICO GENERADOR DE GAS DE HIDRÓGENO QUE PUEDA  SUMINISTRAR GAS DE HIDRÓGENO DE ALTA PUREZA (99,995%) A UN CROMATÓGRAFO DE GASES CON UN CAUDAL DE HASTA 160 ML / MIN.</t>
  </si>
  <si>
    <t xml:space="preserve">AIRE SECO CILINDRO POR 6,5 M3  GRADO 5 </t>
  </si>
  <si>
    <t>CONEXIONES PARA SUMINISTRO DE AIRE Y HIDROGENO DEL DETECTOR FID EN UN CG</t>
  </si>
  <si>
    <t>FREEZER  -30 O -40 ºC 13 /368 (PIES CUBICOS/LITRO)</t>
  </si>
  <si>
    <t xml:space="preserve">VIALES 2 ML COLOR AMBAR </t>
  </si>
  <si>
    <t>LICUADORA INDUSTRIAL</t>
  </si>
  <si>
    <t>HOMOGENIZADORES DE MUESTRAS</t>
  </si>
  <si>
    <t>MOLINO INDUSTRIAL</t>
  </si>
  <si>
    <t>TIP-BOX PUNTAS AMARILLAS</t>
  </si>
  <si>
    <t>TIP-BOX PUNTAS AZULES</t>
  </si>
  <si>
    <t>STANDAR PAHS</t>
  </si>
  <si>
    <t>FAMES DE 34 ESTERES METÍLICOS (PUEDE SER SUPELCO O RESTECK)</t>
  </si>
  <si>
    <t>STANDAR DE PCBS (AROCLORS)</t>
  </si>
  <si>
    <t>STANDAR DE FENOLES</t>
  </si>
  <si>
    <t>FILTROS EN DISCO EN NYLON O PTFA DE 0,45 MICROMETROS (PARA ADAPTAR A UNA JERINGA)</t>
  </si>
  <si>
    <t>JERINGAS DE VIDRIO INTERCAMBIABLE DE 10 ML</t>
  </si>
  <si>
    <t>JERINGAS GAS TYPE</t>
  </si>
  <si>
    <t>VIALS CON TAPA Y SEPTA PARA HEAD SPACE</t>
  </si>
  <si>
    <t>GRAFADORA</t>
  </si>
  <si>
    <t>DESGRAFADORA</t>
  </si>
  <si>
    <t>FERULAS DE GRAFITO VESPEL</t>
  </si>
  <si>
    <t>FERULAS DE VESPEL</t>
  </si>
  <si>
    <t>JERINGAS PARA EL AUTOMUESTREADOR</t>
  </si>
  <si>
    <t>SEPTAS ANTIDERENTES DE LARGA DURACION</t>
  </si>
  <si>
    <t>INSERTOS DE 100 MICROLITROS PARA VIALES</t>
  </si>
  <si>
    <t>LINERS SPLIT CON LANA</t>
  </si>
  <si>
    <t>LINERS SPLITLESS CON LANA</t>
  </si>
  <si>
    <t>TRAMPAS DE HUMEDAD E HIDROCARBUROS, TRAMPA DE HELIO.</t>
  </si>
  <si>
    <t>STANDAR DE CALIFICACIÓN DE RESTEK</t>
  </si>
  <si>
    <t>TUBOS PIROCATALITICOS PARA EL HORNO DE GRAFITO CON PLATAFORMA</t>
  </si>
  <si>
    <t>UN PAQUETE DE 100 TUBOS PARA MUESTRAS DE HORNO DE GRAFITO</t>
  </si>
  <si>
    <t>MODIFICADOR DE PALADIO PARA EL HORNO DE GRAFITO</t>
  </si>
  <si>
    <t>QUEMADOR PARA LLAMA DE OXIDO NITROSO ACETILENO</t>
  </si>
  <si>
    <t>CELDAS DE CUARZO `PARA EL GENERADOR DE HIDRUROS</t>
  </si>
  <si>
    <t>TUBERIA EXTRA DEL GENERADOR DE HIDRUROS COMPLETA PARA EL ANALISIS DE ARSÉNICO</t>
  </si>
  <si>
    <t>TUBERIA DE REPUESTO PARA EL GENERADOR DE HIDRUROS</t>
  </si>
  <si>
    <t>CAPILAR PARA ANÁLISIS EN LLAMA</t>
  </si>
  <si>
    <t>TICS (PUNTAS) PARA EL HORNO DE GRAFITO</t>
  </si>
  <si>
    <t>PASTA CATALOGO</t>
  </si>
  <si>
    <t>FEBBRERO</t>
  </si>
  <si>
    <t>LÁPIZ CORRECTOR LIQUIDO BLANCO</t>
  </si>
  <si>
    <t>PROTECTOR DE ACETATOS</t>
  </si>
  <si>
    <t>PILAS RECARGABLES</t>
  </si>
  <si>
    <t>PILAS AA</t>
  </si>
  <si>
    <t>PILAS AAA</t>
  </si>
  <si>
    <t>SÚPER BONDER PEGANTE INSTANTANEO</t>
  </si>
  <si>
    <t xml:space="preserve">GUANTES </t>
  </si>
  <si>
    <t>PRESTAR LOS SERVICIOS DE IMPRESIÓN DE DIFERENTES PRODUCTOS GRÁFICOS SOLICITADOS DURANTE EL AÑO 2014 POR EL CENTRO PARA LA INDUSTRIAL DE LA COMUNICACIÓN GRAFICA</t>
  </si>
  <si>
    <t>CONTRATAR EL SERVICIO DE MANTENIMIENTO PREVENTIVO Y  CORRECTIVO DE LOS EQUIPOS DE LOS LABORATORIOS DE QUÍMICA Y MICROBIOLOGÍA DEL CENTRO DE GESTIÓN INDUSTRIAL DEL SENA</t>
  </si>
  <si>
    <t>CONTRATAR EL SERVICIO DE MANTENIMIENTO PREVENTIVO, PREDICTIVO Y  CORRECTIVO DE LOS EQUIPOS QUE CONFORMAN EL GIMNASIO DEL COMPLEJO PALOQUEMAO</t>
  </si>
  <si>
    <t>CONTRATAR EL SERVICIO DE MANTENIMIENTO CORRECTIVO Y PREVENTIVO DE LAS  TORRES  DE ENTRENAMIENTO PARA  LA FORMACIÓN EN TRABAJO SEGURO EN ALTURAS QUE GARANTICE EL NORMAL DESARROLLO DE LAS ACCIONES DE FORMACIÓN PROFESIONAL QUE IMPARTE EL CENTRO DE GESTIÓN INDUSTRIAL</t>
  </si>
  <si>
    <t>CONTRATAR EL SERVICIO DE MANTENIMIENTO PREVENTIVO Y CORRECTIVO PARA EL VEHÍCULO CAMIONETA MARCA CHEVROLET LUV D-MAX MODELO 2008 CON PLACAS OBH-312 A CARGO DEL CENTRO DE GESTIÓN INDUSTRIAL DEL SENA</t>
  </si>
  <si>
    <t>CONTRATAR  LA PRESTACIÓN DEL SERVICIO DE MANTENIMIENTO CORRECTIVA, PREVENTIVO Y PREDICTIVO DE TODOS LOS EXTINTORES DEL CENTRO DE GESTIÓN INDUSTRIAL SENA- DISTRITO CAPITAL,  PARA CONTROLAR LAS POSIBLES EMERGENCIAS DE INCENDIO</t>
  </si>
  <si>
    <t>CONTRATAR EL SERVICIO DE SUMINISTRO DE  RECARGA CON SUS RESPECTIVOS ACCESORIOS DE LOS GASES ESPECIALES QUE SE UTILIZAN EN LOS LABORATORIOS DE QUÍMICA Y BIOTECNOLOGÍA DEL QUINTO PISO  PARA GARANTIZAR EL NORMAL DESARROLLO DE LAS ACCIONES DE FORMACIÓN DEL CENTRO DE GESTIÓN INDUSTRIAL</t>
  </si>
  <si>
    <t>MANTENIMIENTO Y MEJORAMIENTO DE LA INFRAESTRUCTURA FISICA DE LAS FACHADAS  DE LA TORRE ORIENTAL QUE INCLUYEN: REEMPLAZO DE VENTANERIA FACHADA NORTE, LAVADO E IMPERMEABILIZACION DE LAS FACHADAS EN LADRILLO, MANTENIMIENTO Y PINTURA DE LA ESTRUCTURA, VIGAS Y CELOSÍAS, MANTENIMIENTO CORTAVIENTOS, MANTENIMIENTO ESTRUCTURA EN ALUMINIO(CORTAVIENTOS)</t>
  </si>
  <si>
    <t>REMODELACIÓN DE LOS AMBIENTES DEL 2º PISO DE LA TORRE OCCIDENTAL Y DEL Y 3º PISO DE LA TORRE ORIENTAL.</t>
  </si>
  <si>
    <t>INSTALACIÓN DE ASCENSOR DE LA TORRE OCCIDENTAL</t>
  </si>
  <si>
    <t>CONTRATAR BAJO LA MODALIDAD DE CONTRATACIÓN DIRECTA DE UN ESPACIO POR CONTRATO DE ARRENDAMIENTO UNPARA ATENDER LA DEMANDA DE NUEVOS CUPOS DEL PROYECTO “CIEN MIL (100.000) OPORTUNIDADES DEL CENTRO DE GESTIÓN INDUSTRIAL DE LA REGIONAL DISTRITO CAPITAL  POR EL TERMINO DE DOCE (12) MESES</t>
  </si>
  <si>
    <t>CONTRATAR EL SUMINISTRO DE  COMBUSTIBLE  POR EL SISTEMA DE VALERAS, PARA EL VEHÍCULO ASIGNADO AL CENTRO DE GESTIÓN INDUSTRIAL,  PARA FACILITAR EL USO DEL VEHÍCULO Y EL DESPLAZAMIENTO DEL PERSONAL AUTORIZADO, AL LUGAR QUE SE REQUIERA Y LA PLANTA ELÉCTRICA QUE PROVEE DE ENERGÍA AL COMPLEJO DE PALOQUEMAO PARA GARANTIZAR EL DESARROLLO NORMAL DE LAS ACTIVIDADES DEL CENTRO</t>
  </si>
  <si>
    <t>REVISIÓN Y AJUSTE   DEL SISTEMA  CONTRA INCENDIOS INSTALADO EN LAS INSTALACIONES DEL  CGI</t>
  </si>
  <si>
    <t>MANTENIMIENTO DE INSTALACIONES HIDRAÚLICAS O PISO DEL LABORATORIO PARA EVITAR FILTRACIÓN DE AGUA POR  EL USO DE LAS DUCHAS</t>
  </si>
  <si>
    <t>CONTRATAR LA COMPRA E INSTALACIÓN PANELES DE FIBRA MINERAL DE COLOR BLANCO PARA EL CIELO RASO DEL CUARTO PISO Y DE LA BIBLIOTECA DEL CENTRO DE GESTIÓN INDUSTRIAL</t>
  </si>
  <si>
    <t>CONTRATAR LA COMPRA E INSTALACIÓN DE LAMINAS SUPERBOARD PARA RECUBRIR LOS AMBIENTES DE FORMACIÓN DE LA SEDE CRA. 32 DEL CENTRO DE GESTIÓN INDUSTRIAL</t>
  </si>
  <si>
    <t>CONTRATAR LA PRESTACIÓN DEL SERVICIO DE UN GESTOR U OPERADOR DE RESIDUOS AUTORIZADO POR LA AUTORIDAD AMBIENTAL COMPETENTE PARA LA RECOLECCIÓN, TRANSPORTE, TRATAMIENTO, APROVECHAMIENTO Y DISPOSICIÓN FINAL DE LOS RESIDUOS PELIGROSOS GENERADOS EN LOS CENTROS DE FORMACIÓN: GESTIÓN INDUSTRIAL, CENTRO PARA LA INDUSTRIA PARA LA COMUNICACIÓN GRAFICA Y CENTRO DE DISEÑO Y METROLOGÍA  PERTENECIENTES AL SENA REGIONAL DISTRITO CAPITAL.</t>
  </si>
  <si>
    <t>CONTRATAR EL SERVICIO DE MANTENIMIENTO CORRECTIVO Y PREVENTIVO DEL SISTEMA DE SEGURIDAD DEL MATERIAL BIBLIOGRÁFICO PARA LA BIBLIOTECA DEL CENTRO DE GESTIÓN INDUSTRIAL</t>
  </si>
  <si>
    <t>CONTRATAR UN OPERADOR LOGISTICO Y TRANSPORTE QUE PERMITA LA REALIZACIÓN DE LAS VISITAS TECNICO PEDAGOGICAS PARA LOS APRENDICES DURANTES EL AÑO 2014</t>
  </si>
  <si>
    <t>CONTRATAR UN OPERADORLOGISTICO PARA EL DESARROLLO DE LAS ACTIVIDADES QUE SE REALIZAN A LOS APRENDICES DURANTE EL AÑO 2014</t>
  </si>
  <si>
    <t>CONTRATAR  LOS SERVICIOS DE  UN OPERADOR LOGÍSTICO PARA EL DESARROLLO DE ACTIVIDADES LÚDICAS Y RECREATIVAS QUE PERMITAN LA INTEGRACIÓN DE LOS FUNCIONARIOS EN TEMAS DE COMUNICACIÓN EFECTIVA Y TRABAJO EN EQUIPO EN EL MARCO DE LOS PLANES Y PROGRAMAS INSTITUCIONALES DE LOS PROCESOS DE LA GESTIÓN DEL TALENTO HUMANO Y EL PROGRAMA DE SALUD OCUPACIONAL</t>
  </si>
  <si>
    <t>CONTRATAR LA CONSTRUCCION DE BATERIAS DE BAÑOS PARA LA SEDE DE LA CRA. 32 DEL CENTRO DE GESTIÓN INDUSTRIAL+</t>
  </si>
  <si>
    <t>CONTRATAR LA COMPRA E INSTALACIÓN DE TEJAS EN PVC PARA REEMPLAZAR LAS EXISTENTES EN LA SEDE CRA. 32 DEL CENTRO DE GESTIÓN INDUSTRIAL</t>
  </si>
  <si>
    <t>DISEÑO, FABRICACIÓN, INSTALACIÓN Y PUESTA EN FUNCIONAMIENTO DE UN SISTEMA DE MANEJO (RECIRCULACIÓN) DE AIRE EN LOS LABORATORIOS DE QUÍMICA Y BIOTECNOLOGÍA, QUE INCLUYE MANEJO DE ENTRADA Y SALIDA DE AIRE FILTRADO, DE ACUERDO A LA NORMATIVIDAD AMBIENTAL VIGENTE. CAMBIO DE CUBIERTA DE LA TORRE OCCIDENTAL ACTUALMENTE EN TEJA DE ASBESTO. DISEÑO, INSTALACIÓN Y PUESTA EN MARCHA DE UNA RED DE GASES ESPECIALES PARA LABORATORIOS DE QUÍMICA Y BIOTECNOLOGÍA (INCLUYE OBRA CIVIL DE LA CASETA DE GASES)</t>
  </si>
  <si>
    <t>CONSULTORÍA INTEGRAL PARA DEFINIR LA CONSTRUCCIÓN DE UNA NUEVA SEDE DEL CENTRO DE GESTIÓN INDUSTRIAL EN LAS ANTIGUAS INSTALACIONES DEL PRIAL.</t>
  </si>
  <si>
    <t>CONTRATAR LA COMPRA E INSTALACIÓN DE UN COMPRESOR  PARA GARANTIZAR EL NORMAL DESARROLLO DE LAS PRACTICAS DE FORMACIÓN QUE SE REALIZAN EN LOS LABORATORIOS DEL QUINTO PISO DE LA TORRE OCCIDENTAL DEL  CENTRO DE GESTIÓN INDUSTRIAL-SENA, DISTRITO CAPITAL.</t>
  </si>
  <si>
    <t>CONTRATAR LA COMPRA E INSTALACIÓN DE UN EQUIPO DE PRESION DE AGUA PARA EL QUINTO PISO DE LA TORRE OCCIDENTAL DEL  CENTRO DE GESTIÓN INDUSTRIAL-SENA, DISTRITO CAPITAL.</t>
  </si>
  <si>
    <t>Prestar los servicios personales de carácter temporal, para apoyar a empresarios y aprendices en el uso y manejo del Aplicativo Sistema de Gestion Virtual de Aprendices, realizando capacitaciones a los a los aprendices en talleres de preparación y vinculación en el área laboral.</t>
  </si>
  <si>
    <t>Yeline Gutierrez. Apoyo Supervisión Contratos. 5960100 Ext. 15467. yigutierrez@sena.edu.co</t>
  </si>
  <si>
    <t>Prestar los servicios personales de carácter temporal, de un conductor para el apoyo logístico que facilite, el desplazamiento del personal autorizado al lugar que se requiera en el desarrollo normal de las actividades de formación profesional del centro.</t>
  </si>
  <si>
    <t>Prestar los servicios personales de carácter temporal, para apoyar las actividades manejo y control de  inventarios para el control de los bienes devolutivos en los ambientes de formación y demás que el centro cuente para el desarrollo de las acciones de formación profesional.</t>
  </si>
  <si>
    <t xml:space="preserve">Prestar los servicios personales de carácter temporal para apoyar la gestión administrativa en la orientación y atención clientes internos y externos en la Coordinación Académica  del centro de formación. </t>
  </si>
  <si>
    <t>Prestar los servicios profesionales de carácter temporal de un profesional  para garantizar el desarrollo de los programas de bienestar dirigidos a los aprendices de Formación Titulada Regular de las jornadas mañana y tarde</t>
  </si>
  <si>
    <t>Prestar servicios personales de carácter temporal de un profesional para Apoyar las acciones de formación que se gestionan a través de los ambientes virtuales, que involucran el desarrollo de actividades con componente tecnológico.</t>
  </si>
  <si>
    <t>Prestar los servicios personales de carácter temporal, para Brindar apoyo administrativo en el proceso evaluación y certificación de competencias laborales</t>
  </si>
  <si>
    <t>Prestar los servicios personales de carácter temporal, para apoyar, para desarrollar el proyecto "Fortalecimiento, Organización y Atención a la ejecución de la formación profesional" con el fin de mantener actualizados los registros academicos de formación titulada y complementaria.</t>
  </si>
  <si>
    <t>Prestar los servicios profesionales de carácter temporal para asesorar, revisar, controlar y evaluar la gestión de las mesas sectoriales tendiente a su fortalecimiento y modernización; asesorar la formulación de proyectos nacionales de normalización y certificación de competencias laborales.</t>
  </si>
  <si>
    <t>Prestar los servicios personales de carácter temporal, para desarrollar actividades técnicas de gestión y atención al personal que utiliza las instalaciones de la Biblioteca del Centro de Gestión Industrial para las acciones de formación que se realizan en el Centro de Lunes a Viernes.</t>
  </si>
  <si>
    <t>Prestar los servicios personales de carácter temporal, para la prestación de servicios personales de apoyo de carácter temporal para adelantar  labores de recepción, atención y servicio al cliente en el punto de atención a usuarios; suministro de  información de los servicios al público en general, que prestan  los centros que conforman el Complejo de Paloquemao (Centro de Gestión Industrial,  Centro para la Comunicación de la Industria Grafica, el  Centro de Diseño y Metrología y Centro Nacional de Hotelería Turismo y Alimentos  del SENA.- Regional Distrito Capital.</t>
  </si>
  <si>
    <t>Prestar los servicios personales de carácter temporal, para apoyar en las actividades de logística para los ambientes de formación para los programas de formación que se imparten de lunes a viernes en la jornada diurna en el Centro de Gestión Industrial</t>
  </si>
  <si>
    <t xml:space="preserve">Prestar los servicios personales de carácter temporal, como Técnico de Laboratorio en la jornada de la mañana para desarrollar actividades de gestión, soporte y desarrollo de servicios técnico administrativos y formación profesional en los laboratorios de Química y Biotecnología del Quinto piso de la Torre Occidental del Centro de Gestión Industrial y brindar soporte a los instructores en el desarrollo de las acciones de Formación Profesional. </t>
  </si>
  <si>
    <t>Prestar los servicios personales de carácter temporal, como Técnico de Laboratorio en la jornada fines de semana para desarrollar actividades de gestión, soporte y desarrollo de servicios técnico administrativos y formación profesional en los laboratorios de Química y Biotecnología del Quinto piso de la Torre Occidental del Centro de Gestión Industrial y brindar soporte a los instructores en el desarrollo de las acciones de Formación Profesional.</t>
  </si>
  <si>
    <t>Prestar los servicios personales de carácter temporal, para apoyar en las actividades de logística para los ambientes de formación para la jornada de formación fines de semana en las instalaciones del Centro de Gestión Industrial.</t>
  </si>
  <si>
    <t>Prestar los servicios personales de carácter temporal, como Técnico de Laboratorio en la jornada nocturna para desarrollar actividades de gestión, soporte y desarrollo de servicios técnico administrativos y formación profesional en los laboratorios de Química y Biotecnología del Quinto piso de la Torre Occidental del Centro de Gestión Industrial y brindar soporte a los instructores en el desarrollo de las acciones de Formación Profesional</t>
  </si>
  <si>
    <t>Prestar los servicios personales de carácter temporal, como Técnico de Laboratorio en la jornada de la tarde para desarrollar actividades de gestión, soporte y desarrollo de servicios técnico administrativos y formación profesional en los laboratorios de Química y Biotecnología del Quinto piso de la Torre Occidental del Centro de Gestión Industrial y brindar soporte a los instructores en el desarrollo de las acciones de Formación Profesional.</t>
  </si>
  <si>
    <t>Prestar los servicios profesionales de carácter temporal, como métodologo  de elaboración de normas de competencia laboral en la mesa Sectorial de Química  y como evaluador  de competencias laborales para atender los procesos de demanda social que atienda el Centro de Gestión Industrial.</t>
  </si>
  <si>
    <t>Prestar los servicios profesionales de carácter temporal, para garantizar el desarrollo de los programas de bienestar dirigidos a los aprendices de Formación Profesional de fines de semana</t>
  </si>
  <si>
    <t>Prestar los servicios personales de carácter temporal, para apoyar en las actividades de logística para los ambientes de formación para los programas de formación que se imparten de lunes a viernes en la jornada tarde y nocturna en el Centro de Gestión Industrial.</t>
  </si>
  <si>
    <t>Prestar servicios personales de carácter temporal, de un recurso humano administrativo asistencial los fines de semana, para apoyar la gestión y organización normalizada de la biblioteca, así como la prestación de los servicios de información físicos y digitales disponibles.</t>
  </si>
  <si>
    <t>Prestar los servicios de carácter temporal de apoyo profesional, para las actividades relacionadas con los procesos de evaluación y certificación de competencias laborales en las normas de la mesa sectorial de Química y Servicios Ambientales, dirigidos a las poblaciones demanda y alianza.</t>
  </si>
  <si>
    <t>Prestar los servicios personales de carácter temporal para apoyar en los procesos de autorización de contratación y recopilación de estadísticas e indicadores de gestión, en la liquidación de contratos, así como apoyar los procesos de contratación acorde con las políticas, procesos y procedimientos implementados por la entidad.</t>
  </si>
  <si>
    <t xml:space="preserve">Prestación de servicios personales de carácter temporal para lograr el canal de comunicación entre empresas y aprendices a traves del Sistema de Gestión Virtual  de Aprendices (SGVA), ejecutando tareas de relacionamiento corporativo con las empresas, apoyo y asesoria a llos aprendices en el manejo  operativo y normativo del contrato de aprendizaje y garantizando un registro oportuno de la modalidad del contrato de aprendizaje en SOFIA para la adecuada migración en el SGVA,así como la depuración permanente de la plataforma en lo que se refiere a aprendices disponibles y susceptibles de Contrato de aprendizaje.  </t>
  </si>
  <si>
    <t xml:space="preserve">Contratar de manera temporal los servicios personales de apoyo profesional para desarrollar actividades de organización, desarrollo y ejecución de tareas relacionadas con los procesos de contratación en compra, mantenimiento y obra que adelanta el Grupo de Apoyo Administrativo  Intercentros Complejo de Paloquemao.
</t>
  </si>
  <si>
    <t>Prestar servicios personales de carácter temporal, de un profesional para garantizar el desarrollo de los programas de bienestar dirigidos a los aprendices de formación titulada regular de las jornadas tarde y noche.</t>
  </si>
  <si>
    <t>Prestar los servicios profesionales de carácter temporal para apoyar el diseño e implementación de estrategias para el fortalecimiento de la planeación del plan de formación en ambientes de aprendizaje.</t>
  </si>
  <si>
    <t>Prestar los servicios personales de carácter temporal para apoyar la atención del sistema de información académica en el proceso de administración educativa</t>
  </si>
  <si>
    <t>Prestar los servicios personales de carácter temporal para apoyar los procesos asistenciales que demande la dependencia</t>
  </si>
  <si>
    <t xml:space="preserve">Prestar los servicios profesionales de carácter temporal, como métodologo  de elaboración de normas de competencia laboral en la mesa sectorial de servicios ambientales  y como evaluador  de competencias laborales para atender los procesos de demanda social que atienda el Centro de Gestión Industrial. </t>
  </si>
  <si>
    <t>Prestar los servicios profesionales de carácter temporal para apoyar, desarrollar, implementar y realizar seguimiento a los planes y programas de bienestar al aprendiz diseñados para la adecuada interacción: aprendiz, institución, familia y sociedad</t>
  </si>
  <si>
    <t>Prestar los servicios profesionales de carácter temporal para apoyar a la coordinación académica  en aspectos técnicos, administrativos y operacioneles y realizar apoyo pedagógico a los instructores en el desarrollo de los objetivos de la formación profesional integral jornada mañana y tarde en el marco del proyecto "100 mil oportunidades para los jóvenes"</t>
  </si>
  <si>
    <t>Prestar los servicios profesionales de carácter temporal para apoyar a la coordinación académica  en aspectos técnicos, administrativos y operacioneles y realizar apoyo pedagógico a los instructores en el desarrollo de los objetivos de la formación profesional integral jornada tarde y noche en el marco del proyecto "100 mil oportunidades para los jóvenes"</t>
  </si>
  <si>
    <t>Prestar los servicios profesionales de carácter temporal para apoyar a la coordinación académica  en aspectos técnicos, administrativos y operacioneles y realizar apoyo pedagógico a los instructores en el desarrollo de los objetivos de la formación profesional integral jornada fines de semana.</t>
  </si>
  <si>
    <t>Prestar los servicios profesionales de carácter temporal para apoyar a la coordinación académica  en aspectos técnicos, administrativos y operacioneles y realizar apoyo pedagógico a los instructores en el desarrollo de los objetivos de la formación profesional integral jornada diurna.</t>
  </si>
  <si>
    <t xml:space="preserve">Prestar los servicios personales de carácter temporal para apoyar la gestión y el acompañamiento oportuno a los empresarios y aprendices, brindando un soporte presencial sobre el uso del aplicativo Sistema Gestión Virtual de Aprendices y solucionando todos los inconvenientes que presenten los empresarios y aprendices frente al uso de la herramienta en lo referente a la búsqueda de aprendices del SENA de conformidad con la normatividad vigente. </t>
  </si>
  <si>
    <t xml:space="preserve">Prestar los servicios profesionales de carácter temporal para apoyar las actividades de implementación de ingreso y registro de los aspirantes y aprendices de los programas de formación presencial y virtual, con el fin de permitir la adecuada gestión académica. </t>
  </si>
  <si>
    <t>Prestar los servicios personales de carácter temporal para apoyar a la Coordinación Académica en procesos asistenciales de lunes a viernes en el marco del proyecto "100 mil oportunidades para los jóvenes"</t>
  </si>
  <si>
    <t>Prestar los servicios personales de carácter temporal para apoyar a la Coordinación Académica en procesos asistenciales jornada fines de semana en el marco del proyecto "100 mil oportunidades para los jóvenes"</t>
  </si>
  <si>
    <t>Prestar los servicios personales de carácter temporal para apoyar el manejo de los procesos contractuales en el marco del proyecto "100 mil oportunidades para los jóvenes".</t>
  </si>
  <si>
    <t>Prestar servicios personales de carácter temporal de un profesional para Apoyar las acciones de formación que se gestionan a través de los ambientes virtuales, que involucran el desarrollo de actividades con componente tecnológico en el marco del proyecto "100 mil oportunidades para los jóvenes"</t>
  </si>
  <si>
    <t>Apoyo para control y monitoreo del sistema de vigilancia por cámaras del Complejo Paloquemao</t>
  </si>
  <si>
    <t>Prestar los servicios personales de carácter temporal como Responsable del Sistema de Certificación de Competencias Laborales, para apoyar los procesos  administrativos y registro de información en el aplicativo correspondiente en el área de Evaluación y Certificación de Competenicas Laborales</t>
  </si>
  <si>
    <t>Prestar los servicios de apoyo profesional de carácter temporal para la orientación y elaboración de instrumentos evaluación y certificación de competencias laborales en las normas de la mesa sectorial de Química, Servicios Ambientales,  Agua Potable y Saneamiento Básico.</t>
  </si>
  <si>
    <t>Prestar los servicios personales de carácter temporal para apoyar el desarrollo del Programa de Bienestar al Aprendiz de conformidad con los lineamientos establecidos para tal fin.</t>
  </si>
  <si>
    <t>Prestar los servicios profesionales de carácter temporal para apoyar en la consolidación, implementación, funcionamiento, ejecución de: Plan de Capacitación , actividades de Bienestar y salud ocupacional siguiendo los criterios definidos en el programa de seguridad y salud en el trabajo.</t>
  </si>
  <si>
    <t>Prestar los servicios profesionales de carácter temporal para apoyar a la coordinación académica  en aspectos técnicos, administrativos y operacioneles y realizar apoyo pedagógico a los instructores en el desarrollo de los objetivos de la formación profesional integral jornada fines de semana en el marco del proyecto "100 mil oportunidades para los jóvenes"</t>
  </si>
  <si>
    <t>Prestar los servicios profesionales de carácter temporal para apoyar, desarrollar, implementar y realizar seguimiento a los planes y programas de bienestar al aprendiz diseñados para la adecuada interacción: aprendiz, institución, familia y sociedad en el marco del proyecto "100 mil oportunidades para los jóvenes" jornada fines de semana</t>
  </si>
  <si>
    <t>prestación de servicios profesionales de carácter temporal, para impartir formación profesional integral en las áreas de gestión integrada de la calidad, medio ambiente, seguridad y salud ocupacional, aéreas lúdicas en danzas y cultura física,   trabajo en alturas, formación interdisciplinaria en ingles, comunicaciones, ética, proyectos, gestión de calidad en laboratorios de ensayo ISO 17025 y elaboración de diseños curriculares en dichas áreas, informática, ingles  producción industrial, materiales para la industria, formación virtual, salud ocupacional, química y ambiental   según programación establecida en los diferentes niveles  de formación de acuerdo a las competencias requeridas en cada uno de los programas y cursos cortos que se le asignen, aplicando las metodologías y criterios técnico pedagógicos establecidos por el centro de gestión industrial del SENA.</t>
  </si>
  <si>
    <t>Prestar los servicios personales de carácter temporal  de cuatro (4) personas para apoyar la revision y adecuación técnico pedagógica del programa: ESPECIALIZACIÓN TECNOLÓGICA SUPERVISIÓN DE BUENAS PRÁCTICAS DE MANUFACTURA requeridas para el primer semestre de 2014</t>
  </si>
  <si>
    <t>5,5 meses</t>
  </si>
  <si>
    <t xml:space="preserve">Prestar los servicios personales de carácter temporal de dos (2) personas para apoyar la revision y adecuación técnico pedagógica del programa: ESPECIALIZACIÓN TECNOLÓGICA  GESTIÓN DE CALIDAD EN LABORATORIOS DE ENSAYO NTC 17025 requeridas en el primer semestre del 2014 </t>
  </si>
  <si>
    <t xml:space="preserve">Prestar los servicios personales de carácter temporal  de cuatro (4) personas para apoyar la revision y adecuación técnico pedagógica del programa:  ESPECIALIZACIÓN TECNOLÓGICA  PRODUCCIÓN Y CONSUMO SOSTENIBLE requeridas en el primer semestre del 2014 </t>
  </si>
  <si>
    <t>Prestar los servicios personales de carácter temporal para apoyar la gestión administrativa y educación en el marco del proyecto "cien mil oportunidades para los jovenes"</t>
  </si>
  <si>
    <t>Prestación de servicios profesionales de carácter temporal de dos (2) personas, para impartir formación profesional integral en la adecuación técnico pedagogica del programa: especialización tecnológica gestión de calidad en laboratorios de ensayo NTC 17025, según programación establecida en los diferentes niveles  de formación de acuerdo a las competencias requeridas en cada uno de los programas y cursos cortos que se le asignen, aplicando las metodologías y criterios técnico pedagógicos establecidos por el Centro de Gestión Industrial del SENA.</t>
  </si>
  <si>
    <t>Prestación de servicios profesionales de carácter temporal, para impartir formación profesional integral en la adecuación técnico pedagogica del programa: ESPECIALIZACIÓN TECNOLÓGICA  PRODUCCIÓN Y CONSUMO SOSTENIBLE, según programación establecida en los diferentes niveles  de formación de acuerdo a las competencias requeridas en cada uno de los programas y cursos cortos que se le asignen, aplicando las metodologías y criterios técnico pedagógicos establecidos por el Centro de Gestión Industrial del SENA.</t>
  </si>
  <si>
    <t>Prestar los servicios profesionales de carácter temporal para apoyar la implementación, mantenimiento y mejora del Sistema Integrado de Gestión en el Centro de Formación Gestión Industrial</t>
  </si>
  <si>
    <t>Prestar los servicios de profesionales especializados de carácter temporal para apoyar en las auditorias y acreditación de Laboratorios  y para el fortalecimiento de la oferta de Servicios Tecnologicos para las empresas.</t>
  </si>
  <si>
    <t>Contratar la adquisicion de materiales e insumos para el fortalecimiento de la oferta de Servicios Tecnologicos para las empresas</t>
  </si>
  <si>
    <t>Contratar el Mantenimiento Correctivo y Preventivo de los Laboratorios para el fortalecimiento de la oferta de Servicios Tecnologicos para las empresas</t>
  </si>
  <si>
    <t>Contratar la compra de equipos  para el fortalecimiento de la oferta de Servicios Tecnologicos para las empresas</t>
  </si>
  <si>
    <t xml:space="preserve">CENTRO DE TECNOLOGIAS DEL TRANSPORTE </t>
  </si>
  <si>
    <t>BIENES Y SERVICIOS OTROS MATERIALES Y SUMINISTROS (CONTRATAR SUMINISTRO DE COMBUSTIBLE (GASOLINA Y ACPM) POR MEDIO DE VALES, PARA LOS VEHICULOS ASIGNADOS AL CTT - SENA, CONTRATAR COMPRA DE ELEMENTOS DE PROTECCION PERSONAL INSTRUCTORES)</t>
  </si>
  <si>
    <t>11  MESES</t>
  </si>
  <si>
    <t>BIENES Y SERVICIOS ARRENDAMIENTO BIENES INMUEBLES (SEDE KENNEDY)</t>
  </si>
  <si>
    <t>BIENES Y SERVICIOS CONTRATAR LA RECARGA DE LOS EXTINTORES DEL CTT - SENA</t>
  </si>
  <si>
    <t>BIENES Y SERVICIOS CONTRATAR LA ADQUISICION DE REPUESTOS PARA LOS VEHICULOS DE FORMACION DEL CTT - SENA.</t>
  </si>
  <si>
    <t>BIENES Y SERVICIOS MANTENIMIENTO PREVENTIVO Y CORRECTIVO DE LAS CORTINAS METALICAS DEL CTT - SENA</t>
  </si>
  <si>
    <t>BIENES Y SERVICIOS DIVULGACION DE ACTIVIDADES DE GESTION INSTITUCIONAL CTT - SENA.</t>
  </si>
  <si>
    <t>1 DIA</t>
  </si>
  <si>
    <t>BIENES Y SERVICIOS BIENESTAR ALUMNOS (TRANSPORTE, ALMUERZOS Y REFRIGERIOS, CONVIVENCIAS, EVENTOS DEL CTT - SENA).</t>
  </si>
  <si>
    <t>BIENES Y SERVICIOS BIENESTAR ALUMNOS (MONITORES CTT - SENA).</t>
  </si>
  <si>
    <t>BIENES Y SERVICIOS BIENESTAR ALUMNOS (CONTRATOS DE APRENDIZAJE - SENA).</t>
  </si>
  <si>
    <t>BIENES Y SERVICIOS BIENESTAR SOCIAL Y ACTIVIDADES</t>
  </si>
  <si>
    <t>BIENES Y SERVICIOS ADQUISICIÓN DE MATERIALES DE FORMACIÓN PROFESIONAL DEL CTT -  SENA.</t>
  </si>
  <si>
    <t>MENOR CUANTIA - SUBASTA PRESENCIAL</t>
  </si>
  <si>
    <t>BIENES Y SERVICIOS CONTRATAR LA COMPRA E INSTALACION DE LA SEÑALIZACION PARA LAS AREAS Y ZONAS QUE LO REQUIERAN DEL CTT - SENA.</t>
  </si>
  <si>
    <t>BIENES Y SERVICIOS CONTRATAR EL MANTENIMIENTO PREVENTIVO Y CORRECTIVO DE LAS CAMARAS DEL SISTEMA DE SEGURIDAD DEL CTT - SENA</t>
  </si>
  <si>
    <t>BIENES Y SERVICIOS WORD SKILLS (CONTRATAR COMPRA DE EQUIPOS, HERRAMIENTAS, MANTENIMIENTO Y LOGISTICA PARA EL EVENTO)</t>
  </si>
  <si>
    <t>BIENES Y SERVICIOS CONTRATAR EL MANTENIMIENTO BIENES INMUEBLES (REPARACION Y ADECUACIONES DE LAS INSTALACIONES DEL CTT)</t>
  </si>
  <si>
    <t>BIENES Y SERVICIOS MANTENIMIENTO MAQUINARIA Y EQUIPOS</t>
  </si>
  <si>
    <t>BIENES Y SERVICIOS MANTENIMIENTO BIENES MUEBLES Y ENSERES</t>
  </si>
  <si>
    <t>BIENES Y SERVICIOS OTRAS COMPRAS DE EQUIPOS - CTT SENA</t>
  </si>
  <si>
    <t>BIENES Y SERVICIOS ARRENDAMIENTO BIENES MUEBLES</t>
  </si>
  <si>
    <t>BIENES Y SERVICIOS GASTOS CONSEJO DIRECTIVO O COMITÉ CENTRO</t>
  </si>
  <si>
    <t>BIENES Y SERVICIOS COMPRA DE EQUIPOS</t>
  </si>
  <si>
    <t xml:space="preserve">CENTRO DE ACTIVIDAD FISICA Y CULTURA </t>
  </si>
  <si>
    <t>adaptador hembra pvc  presión de 1/2 plg</t>
  </si>
  <si>
    <t>MARZO 2014</t>
  </si>
  <si>
    <t>Jose Bernanrdo Lanza Rodriguez                                    Coordinador Misional                                                       546 1600  Ext. 16594                                    jlanza@sena.edu.co</t>
  </si>
  <si>
    <t>adaptador macho pvc presión de 1/2 plg</t>
  </si>
  <si>
    <t>26121524</t>
  </si>
  <si>
    <t>alambre termoplástico tw no. 10</t>
  </si>
  <si>
    <t>26121525</t>
  </si>
  <si>
    <t>alambre termoplástico tw no. 12</t>
  </si>
  <si>
    <t>balastra electrónica de  2 x 32 w. t8</t>
  </si>
  <si>
    <t>balastra electrónica de  4 x 32 w. t8</t>
  </si>
  <si>
    <t>balastra para tubo slim-line de 2 x 48 plg</t>
  </si>
  <si>
    <t>balastra para tubo slim-line de 2 x 96 plg</t>
  </si>
  <si>
    <t>bombilla  par 38 de 150 wat. 110 volt.  uso exterior</t>
  </si>
  <si>
    <t>brocha de cerda mona  dorada de 2 plg</t>
  </si>
  <si>
    <t>brocha de cerda mona dorada de 3 plg</t>
  </si>
  <si>
    <t>cable encauchetado  3 x 12</t>
  </si>
  <si>
    <t>cable paralelo  aislado en plástico tw. 2 x 12</t>
  </si>
  <si>
    <t>cable paralélo aislado en plástico tw no. 2 x14</t>
  </si>
  <si>
    <t xml:space="preserve">cable trenzado de 7 hilos no. 12 </t>
  </si>
  <si>
    <t>candado grande para interperie ref: 870</t>
  </si>
  <si>
    <t>cerradura de boton y llave para puertamango  de madera ref: 5304</t>
  </si>
  <si>
    <t>cerradura de triple  pasador y picaporte izquierda y derecha</t>
  </si>
  <si>
    <t>40142300</t>
  </si>
  <si>
    <t xml:space="preserve">chazos plásticos de 1/4 plg, 5/16 plg , 3/ 8plg </t>
  </si>
  <si>
    <t>31201502</t>
  </si>
  <si>
    <t>cinta aislante auto fundente tensión baja 600v.</t>
  </si>
  <si>
    <t>clavija aérea  de caucho con polo a tierra 110 vo</t>
  </si>
  <si>
    <t xml:space="preserve">codo de pvc  presión  de 1/2 plg </t>
  </si>
  <si>
    <t>lámpara completa 2 x 32 w. tipo comercial</t>
  </si>
  <si>
    <t>manguera para riego reforzada de 1/2 plg x 25 met.  con conector para llave y boquilla</t>
  </si>
  <si>
    <t>pintura anticorrosiva color blanco</t>
  </si>
  <si>
    <t>pintura esmalte sintético  color blanco</t>
  </si>
  <si>
    <t>pintura para tráfico color amarillo</t>
  </si>
  <si>
    <t>pintura para tráfico color blanco</t>
  </si>
  <si>
    <t>pintura vinílica color amarillo ocre tipo 1</t>
  </si>
  <si>
    <t>pintura vinílica color blanco tipo 1 en caneca 5 galones</t>
  </si>
  <si>
    <t>reflector doble con sensor de movimiento de 150 watt. 110 volt. color negro</t>
  </si>
  <si>
    <t>tubos fluorescente electrónico de 32 w de 48 plg t8</t>
  </si>
  <si>
    <t>tubos fluorescente electrónico de 17 w. t8</t>
  </si>
  <si>
    <t>tubos fluorescente slim-line de 96 plg</t>
  </si>
  <si>
    <t>válvula de bola 800 psi de 1/2 plg en acero al carbón</t>
  </si>
  <si>
    <t>cambio sistema de iluminación eléctrica por ahorrador de energía - sede kennedy y onassis</t>
  </si>
  <si>
    <t>JUNIO 2014</t>
  </si>
  <si>
    <t xml:space="preserve">construcción de malla  eslabonada en hierro para la sede kennedy </t>
  </si>
  <si>
    <t>combustible para vehiculo</t>
  </si>
  <si>
    <t>FEBRERO 2014</t>
  </si>
  <si>
    <t>contratar el arrendamiento de ambientes de aprendizaje  para atender la formación de los aprendices del programa técnico en construcción y montaje escenográfico</t>
  </si>
  <si>
    <t>ENERO 2014</t>
  </si>
  <si>
    <t xml:space="preserve">contratar el arrendamiento de ambientes de aprendizaje, , para atender la formación de los aprendices del centro </t>
  </si>
  <si>
    <t>Contratar el apoyo logístico necesario para el desarrollo de una salida pedagógica, con el fin de fortalecer el desarrollo integral de los aprendices del CFAFC, en la culminación de las actividades de formación.</t>
  </si>
  <si>
    <t>DICIEMBRE 2014</t>
  </si>
  <si>
    <t>Contratar los servicios de un operador logístico para el desarrollo de  actividades culturales, recreativas y deportivas que fomenten la integración y el trabajo en equipo de los funcionarios del Centro de Formación en Actividad Física y Cultura.</t>
  </si>
  <si>
    <t>cinta color ymckt para impresión de canés</t>
  </si>
  <si>
    <t>tarjetas blancas para impresión de canés</t>
  </si>
  <si>
    <t>porta carné</t>
  </si>
  <si>
    <t>cintilla para carné</t>
  </si>
  <si>
    <t>lápiz limpiador para impresora de carnés</t>
  </si>
  <si>
    <t>libro la musculacion</t>
  </si>
  <si>
    <t>ABRIL 2014</t>
  </si>
  <si>
    <t>libro entrenamiento de la fuerza. los mejores ejercicios y metodos para el deporte y la salud.</t>
  </si>
  <si>
    <t>libro salud ejercicio y deporte: activar las fuerzas con un entrenamiento adecuado. prevenir enfermedades.</t>
  </si>
  <si>
    <t>libro 1000 ejercicios de preparacion fisica</t>
  </si>
  <si>
    <t>libro 1250 ejercicios y juegos de baloncesto</t>
  </si>
  <si>
    <t>libro metodos de investigacion en actividad fisica.</t>
  </si>
  <si>
    <t>libro tercera edad. actividad fisica y salud. teoria y practica.</t>
  </si>
  <si>
    <t>libro la silla de ruedas y la actividad fisica</t>
  </si>
  <si>
    <t>libro kinesiologia y anatomia aplicada a la actividad fisica</t>
  </si>
  <si>
    <t>libro la anatomia de la lesiones deportivas</t>
  </si>
  <si>
    <t xml:space="preserve"> libro bases del entrenamiento deportivo</t>
  </si>
  <si>
    <t>libro metodologia general del entrenamiento infantil y juvenil</t>
  </si>
  <si>
    <t>libro entrenamiento de velocidad, agilidad y rapides</t>
  </si>
  <si>
    <t>libro futbol base (12-13 años) programas de entrenamiento</t>
  </si>
  <si>
    <t>libro futbol base (14-15 años) programas de entrenamiento</t>
  </si>
  <si>
    <t>libro direccion de centro deportivos</t>
  </si>
  <si>
    <t>libro 1001 ejercicios y juegos de recreacion</t>
  </si>
  <si>
    <t>libro diccionario paidotribo de la actividad fisica y del deporte. 2 vols</t>
  </si>
  <si>
    <t>libro entrenamiento de equipos deportivos</t>
  </si>
  <si>
    <t>libro fisiologia del esfuerzo y del deporte</t>
  </si>
  <si>
    <t>libro fundamentos de  administracion deportiva</t>
  </si>
  <si>
    <t>libro diagnostico formulacion y evaluacion de proyectos recreodeportivos</t>
  </si>
  <si>
    <t>libro actividad fisica y salud cardiovascular</t>
  </si>
  <si>
    <t>libro acsm. guidelines for exercise testing and prescription lippincott</t>
  </si>
  <si>
    <t>libro los juegos de la motricidad infantil de los 3  a los 6 años</t>
  </si>
  <si>
    <t>libro el juego en las ludotecas y los patios escolares. estimulo para el desarrollo de las inteligencias multiples y de los valores</t>
  </si>
  <si>
    <t>libro la creatividad a traves del juego</t>
  </si>
  <si>
    <t>libro fisiologia del deporte y el ejercicio: practicas de campo y laboratorio</t>
  </si>
  <si>
    <t>libro prescripcion del ejercicio. fundamentos fisiologicos: guia para profesionales de la salud y del deporte</t>
  </si>
  <si>
    <t>libro biomecanica y bases neuromusculares de la actividad fisica y el deporte</t>
  </si>
  <si>
    <t>libro nutricion en el deporte: ayudas ergonomicas y dopaje</t>
  </si>
  <si>
    <t>libro physical activity and health</t>
  </si>
  <si>
    <t>libro introduction to kinesiology: studying physical activity</t>
  </si>
  <si>
    <t>libro measurement and evaluation in physical activity applications</t>
  </si>
  <si>
    <t>libro developmental and adapted physical activity assessment</t>
  </si>
  <si>
    <t>libro preventing sudden death in sport and physical activity</t>
  </si>
  <si>
    <t>libro physical activity &amp; health: an interactive approach</t>
  </si>
  <si>
    <t>libro promoting physical activity</t>
  </si>
  <si>
    <t>libro desarrollo de la expresividad corporal</t>
  </si>
  <si>
    <t>libro juego de manos</t>
  </si>
  <si>
    <t>fichero de juegos deportivos recreativos</t>
  </si>
  <si>
    <t>libro las ludotecas</t>
  </si>
  <si>
    <t>libro los juegos y los hombres</t>
  </si>
  <si>
    <t>libro principios de anatomia y fisiologia</t>
  </si>
  <si>
    <t>libro fisiologia del ejercicio</t>
  </si>
  <si>
    <t>libro psicologia del deporte</t>
  </si>
  <si>
    <t>libro fundamentos de psicologia del deporte y del ejercicio fisico</t>
  </si>
  <si>
    <t>libro bruce lee. el arte de expresarte</t>
  </si>
  <si>
    <t>libro karate. tecnica, entrenamiento y competicion</t>
  </si>
  <si>
    <t>libro atletismo. iniciacion y perfeccionamiento</t>
  </si>
  <si>
    <t>libro superentrenamiento</t>
  </si>
  <si>
    <t>libro la preparación física. ed. 2001-</t>
  </si>
  <si>
    <t>libro juego globalizado 2011</t>
  </si>
  <si>
    <t>libro la guia completa de nutricion  del deportista</t>
  </si>
  <si>
    <t>libro tratado general de la nutricion, 2011</t>
  </si>
  <si>
    <t>libro family &amp; friends cpr anytime</t>
  </si>
  <si>
    <t>libro nick bollettieri dvd collection</t>
  </si>
  <si>
    <t>libro metodos modernos de musculacion</t>
  </si>
  <si>
    <t xml:space="preserve">carpetas de 3 aros </t>
  </si>
  <si>
    <t>MAYO 2014</t>
  </si>
  <si>
    <t xml:space="preserve">caja movil portaelementos plastica </t>
  </si>
  <si>
    <t>cartulina plana</t>
  </si>
  <si>
    <t>papel kraft</t>
  </si>
  <si>
    <t xml:space="preserve">pintura vinilo </t>
  </si>
  <si>
    <t>pincel redondo</t>
  </si>
  <si>
    <t>pincelredondo</t>
  </si>
  <si>
    <t>pincel plano</t>
  </si>
  <si>
    <t>ponchera plastica</t>
  </si>
  <si>
    <t>cuerda de nylon</t>
  </si>
  <si>
    <t>rompecabezas</t>
  </si>
  <si>
    <t>maquillaje facial y corporal</t>
  </si>
  <si>
    <t>conos tortuga o platillos</t>
  </si>
  <si>
    <t>tambora costeña</t>
  </si>
  <si>
    <t>marcadores borrables</t>
  </si>
  <si>
    <t xml:space="preserve">cd </t>
  </si>
  <si>
    <t>papel seda</t>
  </si>
  <si>
    <t>tula</t>
  </si>
  <si>
    <t>colas</t>
  </si>
  <si>
    <t xml:space="preserve">crayon </t>
  </si>
  <si>
    <t>pelota plastica</t>
  </si>
  <si>
    <t>balon profesional baloncesto</t>
  </si>
  <si>
    <t>balon profesional voleibol</t>
  </si>
  <si>
    <t>balon semiprofesional voleibol</t>
  </si>
  <si>
    <t>balon profesional futbol </t>
  </si>
  <si>
    <t xml:space="preserve">balon profesional futbol </t>
  </si>
  <si>
    <t>planillero (tablas de apoyo)</t>
  </si>
  <si>
    <t>(devolutivo) cronometro</t>
  </si>
  <si>
    <t>titeres</t>
  </si>
  <si>
    <t>marcadores permanentes</t>
  </si>
  <si>
    <t>camara foto y video digital 14 megapixeles, conexión usb, funcionamiento con memoria usd, baterias triple o aa, grabación de videos cortos con sonido, con diferentes formatos para toma de fotograrfias</t>
  </si>
  <si>
    <t xml:space="preserve">simulador esqueleto  </t>
  </si>
  <si>
    <t>simulador muscular</t>
  </si>
  <si>
    <t>bascula con tallimetro</t>
  </si>
  <si>
    <t>kit de antropometria (caliper, cinta metrica no extensible, pie de rey)</t>
  </si>
  <si>
    <t>monitor de indice de masa corporal</t>
  </si>
  <si>
    <t>plataforma para evaluacion de saltos y velocidad</t>
  </si>
  <si>
    <t>monitor para medir lactato</t>
  </si>
  <si>
    <t xml:space="preserve">cinta metrica de 50 mts </t>
  </si>
  <si>
    <t>physio gymnic (balones grandes)</t>
  </si>
  <si>
    <t>pulsometros</t>
  </si>
  <si>
    <t>balones medicinales de 1kgrs</t>
  </si>
  <si>
    <t>balones medicinales de 2 kgrs</t>
  </si>
  <si>
    <t>balones medicinales de  3 kgrs</t>
  </si>
  <si>
    <t>balones medicinales de  5 kgrs</t>
  </si>
  <si>
    <t>conos con agujeros</t>
  </si>
  <si>
    <t>conos normales</t>
  </si>
  <si>
    <t>colchonetas</t>
  </si>
  <si>
    <t>petos</t>
  </si>
  <si>
    <t>topes o platillos</t>
  </si>
  <si>
    <t>estacas</t>
  </si>
  <si>
    <t>aros planos</t>
  </si>
  <si>
    <t>cuerdas con manilar para salto</t>
  </si>
  <si>
    <t>cronometros</t>
  </si>
  <si>
    <t>lazos de 10 metros de largo</t>
  </si>
  <si>
    <t>chalecos lastrados</t>
  </si>
  <si>
    <t>cuadrilatero de coordinacion o pliometrico</t>
  </si>
  <si>
    <t>escaleras de coordinacion o pliometrico</t>
  </si>
  <si>
    <t>bancos declinados</t>
  </si>
  <si>
    <t>bancos inclinados</t>
  </si>
  <si>
    <t>bancos planos</t>
  </si>
  <si>
    <t>barra olimpica profesional de 12 libras</t>
  </si>
  <si>
    <t>barra olimpica profesional de 18 libras</t>
  </si>
  <si>
    <t>barra olimpica profesional de 20 libras</t>
  </si>
  <si>
    <t>barra olimpica profesional de 8 libras</t>
  </si>
  <si>
    <t>barra olimpica profesional romana</t>
  </si>
  <si>
    <t>barra olimpica profesional z</t>
  </si>
  <si>
    <t>bases inestables (lentejas)</t>
  </si>
  <si>
    <t>bicicletas estáticas vertical reclinada spinning</t>
  </si>
  <si>
    <t>compresor de aire motor eléctrico</t>
  </si>
  <si>
    <t xml:space="preserve">discos olimpicos profesionales cromados 10 libras </t>
  </si>
  <si>
    <t xml:space="preserve">discos olimpicos profesionales cromados 2 libras </t>
  </si>
  <si>
    <t xml:space="preserve">discos olimpicos profesionales cromados 25 libras </t>
  </si>
  <si>
    <t xml:space="preserve">discos olimpicos profesionales cromados 5 libras </t>
  </si>
  <si>
    <t xml:space="preserve">discos olimpicos profesionales cromados 50 libras </t>
  </si>
  <si>
    <t>elípticas magnética</t>
  </si>
  <si>
    <t xml:space="preserve">equipo de sonido </t>
  </si>
  <si>
    <t>glucómetro</t>
  </si>
  <si>
    <t>goniómetro</t>
  </si>
  <si>
    <t>kettle bell o pesas campana ó pesas rusas 15 lbs</t>
  </si>
  <si>
    <t>kettle bell o pesas campana ó pesas rusas 20 lbs</t>
  </si>
  <si>
    <t>kettle bell o pesas campana ó pesas rusas 25 lbs</t>
  </si>
  <si>
    <t>kettle bell o pesas campana ó pesas rusas 30 lbs</t>
  </si>
  <si>
    <t>kettle bell o pesas campana ó pesas rusas 45 lbs</t>
  </si>
  <si>
    <t>kettle bell o pesas campana ó pesas rusas 50 lbs</t>
  </si>
  <si>
    <t>mancuernas hexagonales sdr</t>
  </si>
  <si>
    <t>monitores cardiacos polar ft4</t>
  </si>
  <si>
    <t>monitores de frecuencia cardiaca</t>
  </si>
  <si>
    <t>multifuerza de 4 estaciones</t>
  </si>
  <si>
    <t xml:space="preserve">platillos </t>
  </si>
  <si>
    <t>power plate</t>
  </si>
  <si>
    <t>rack de disco</t>
  </si>
  <si>
    <t>rack para barras olimpicas</t>
  </si>
  <si>
    <t xml:space="preserve">rack para mancuernas </t>
  </si>
  <si>
    <t>rack para pesas rusas</t>
  </si>
  <si>
    <t>trotadora</t>
  </si>
  <si>
    <t xml:space="preserve">elementos de entrenamiento de suspensión </t>
  </si>
  <si>
    <t>tula de boxeo</t>
  </si>
  <si>
    <t>adipómetro</t>
  </si>
  <si>
    <t>alcohol</t>
  </si>
  <si>
    <t>anclajes para pared entrenamiento en suspension</t>
  </si>
  <si>
    <t>antibacterial</t>
  </si>
  <si>
    <t>aros</t>
  </si>
  <si>
    <t>balones de fitball de tráfico pesado</t>
  </si>
  <si>
    <t>balones medicinales</t>
  </si>
  <si>
    <t>banda de aceleración</t>
  </si>
  <si>
    <t xml:space="preserve">bandas breast-stroke machine </t>
  </si>
  <si>
    <t>bandas de theraband</t>
  </si>
  <si>
    <t>bandas deslizador con arnés</t>
  </si>
  <si>
    <t xml:space="preserve">bandas mma </t>
  </si>
  <si>
    <t>bandas salto vertical</t>
  </si>
  <si>
    <t>báscula digital</t>
  </si>
  <si>
    <t>biombos</t>
  </si>
  <si>
    <t>cinta métrica</t>
  </si>
  <si>
    <t>conos</t>
  </si>
  <si>
    <t>cronómetro digital</t>
  </si>
  <si>
    <t>decámetro</t>
  </si>
  <si>
    <t>kit de inmovilizadores para articulaciones</t>
  </si>
  <si>
    <t>lancetas</t>
  </si>
  <si>
    <t>papel osmótico</t>
  </si>
  <si>
    <t>papel vinipel</t>
  </si>
  <si>
    <t>platillos tipo tortuga</t>
  </si>
  <si>
    <t>pulsómetro</t>
  </si>
  <si>
    <t>simulador sistema esquelético</t>
  </si>
  <si>
    <t>simulador sistema muscular</t>
  </si>
  <si>
    <t>soga</t>
  </si>
  <si>
    <t>tallímetro</t>
  </si>
  <si>
    <t>tensiómetro análogo</t>
  </si>
  <si>
    <t>tensiómetros digital</t>
  </si>
  <si>
    <t>planillas para cada deporte</t>
  </si>
  <si>
    <t>planilleros</t>
  </si>
  <si>
    <t>cronometro de mesa</t>
  </si>
  <si>
    <t>cronometro basquet</t>
  </si>
  <si>
    <t>cronometros de pulso</t>
  </si>
  <si>
    <t>pitos</t>
  </si>
  <si>
    <t>banderin</t>
  </si>
  <si>
    <t>marcador de mesa</t>
  </si>
  <si>
    <t>tablero electronico portatil</t>
  </si>
  <si>
    <t>tarjetas</t>
  </si>
  <si>
    <t>calibrador</t>
  </si>
  <si>
    <t>aguja</t>
  </si>
  <si>
    <t>decametro 20 m</t>
  </si>
  <si>
    <t>decametro 30 m</t>
  </si>
  <si>
    <t>decametro 50 m</t>
  </si>
  <si>
    <t>cinta metrica</t>
  </si>
  <si>
    <t>intercomunicadores</t>
  </si>
  <si>
    <t>baterias para intercomunicadores</t>
  </si>
  <si>
    <t>videocamara</t>
  </si>
  <si>
    <t>tensiometros manual</t>
  </si>
  <si>
    <t>tensiometros digital brazalete</t>
  </si>
  <si>
    <t>baja lenguas</t>
  </si>
  <si>
    <t>camilla</t>
  </si>
  <si>
    <t>camilla divan</t>
  </si>
  <si>
    <t>estetoscopios</t>
  </si>
  <si>
    <t>algodón</t>
  </si>
  <si>
    <t>gasa</t>
  </si>
  <si>
    <t>sabanas desechables</t>
  </si>
  <si>
    <t>venda para inmovilizar</t>
  </si>
  <si>
    <t>termómetros analogo</t>
  </si>
  <si>
    <t>termómetro digital</t>
  </si>
  <si>
    <t>TABLA DE SKATEBOARDING</t>
  </si>
  <si>
    <t>JULIO 2014</t>
  </si>
  <si>
    <t>RAMPA O BAM DE SKATEBOARDING</t>
  </si>
  <si>
    <t>COLCHONETA DE SEGURIDAD PLEGABLE</t>
  </si>
  <si>
    <t>MINI TRAM</t>
  </si>
  <si>
    <t>TARRO DE VOLANTES O GALLITOS DE BADMINTON</t>
  </si>
  <si>
    <t>RAQUETA DE BADMINTON</t>
  </si>
  <si>
    <t>MALLA DE BADMINTON</t>
  </si>
  <si>
    <t xml:space="preserve">POSTES PARA BADMINTON </t>
  </si>
  <si>
    <t>PELOTAS DE RUGBY</t>
  </si>
  <si>
    <t>TEE DE RUGBY</t>
  </si>
  <si>
    <t>ESCUDO DE CHOQUE PARA RUGBY</t>
  </si>
  <si>
    <t>BOLSA DE TACKLE RUGBY</t>
  </si>
  <si>
    <t>PLATILLOS DEMARCATORIOS</t>
  </si>
  <si>
    <t>ESTACAS</t>
  </si>
  <si>
    <t xml:space="preserve">PALOS DE HOCKEY EN LINEA JUGADOR  </t>
  </si>
  <si>
    <t>PALOS DE HOCKEY EN LINEA PORTERO</t>
  </si>
  <si>
    <t>PATINES</t>
  </si>
  <si>
    <t>EQUIPO PARA PORTERO HOCKEY EN LINEA</t>
  </si>
  <si>
    <t xml:space="preserve">ARCOS DE HOCKEY LINEA </t>
  </si>
  <si>
    <t>CASCO DE PROTECCION TAEKWONDO</t>
  </si>
  <si>
    <t>PECHERA O PETO DE PROTECCION TAEKWONDO</t>
  </si>
  <si>
    <t>PISO TATAMI PARA ARTES MARCIALES</t>
  </si>
  <si>
    <t>PALETA DE VELOCIDAD DOBLE</t>
  </si>
  <si>
    <t xml:space="preserve">CASCO PATINAJE DE CARRERA </t>
  </si>
  <si>
    <t>DISCO PARA HOCKEY LINEA</t>
  </si>
  <si>
    <t>KIT DE PROTECCION HOCKEY EN LINEA JUGADOR</t>
  </si>
  <si>
    <t xml:space="preserve">KIT DE SNORKER, CARETA Y ALETAS </t>
  </si>
  <si>
    <t>EQUIPOS DE BUSEO COMPLETO</t>
  </si>
  <si>
    <t>TECLADO YAMAHA REF. PSR-333 CON ADAPTADOR</t>
  </si>
  <si>
    <t>GUITARRA ELECTROACUSTICA CON FORRO YAMAHA REF. CX-40</t>
  </si>
  <si>
    <t>GUITARRA ACUSTICA ANDALUCIA</t>
  </si>
  <si>
    <t>TROMBON WINSOR REF. SL-700</t>
  </si>
  <si>
    <t>BATERIA 5 PIEZAS WINSOR REF. PVA14</t>
  </si>
  <si>
    <t>BATERIA 5 PIEZAS YAMAHA REF. GM0F52 CON PLATILLOS SABIAN</t>
  </si>
  <si>
    <t>ENCORDADO DADDARIO PARA GUITARRA ACUSTICA</t>
  </si>
  <si>
    <t>ENCORDADO DADDARIO PARA GUITARRA ELECTRICA</t>
  </si>
  <si>
    <t xml:space="preserve">ENCORDADO LA BELLA PARA TIPLE </t>
  </si>
  <si>
    <t>ENCORDADO DADDARIO PARA BAJO ELECTRICO</t>
  </si>
  <si>
    <t>contratar el servicio de suministro de almuerzos para los trabajadores oficiales del Centro de Formación en Actividad Física y Cultura.</t>
  </si>
  <si>
    <t>Contratar la suscripción a un periódico de actualidad nacional e internacional y a un periódico con información económica para apoyar la formación profesional de los programas que atiende el CFAFC</t>
  </si>
  <si>
    <t>PENDONES INSTITUCIONALESVertical de 2.00*1.50 (diseño institucional) Vertical</t>
  </si>
  <si>
    <t>PENDONES INSTITUCIONALES Vertical de 3.00*150 con soporte  (diseño institucional)</t>
  </si>
  <si>
    <t>TARJETAS  De presentación según diseño institucional</t>
  </si>
  <si>
    <t>CARPETAS  De presentación según diseño institucional</t>
  </si>
  <si>
    <t>IMPRESIONES DIGITALES Horizontal de 4.00*2.00 (diseño institucional)</t>
  </si>
  <si>
    <t>EQUIPO PORTATIL DE OXIGENOTERAPIA</t>
  </si>
  <si>
    <t>MESA AUXILIAR DE CURACIONES</t>
  </si>
  <si>
    <t>ESCALERILLA DE DOS PASOS PINTADA</t>
  </si>
  <si>
    <t>VITRINA INSTRUMENTAL DE DOS CUERPOS</t>
  </si>
  <si>
    <t xml:space="preserve">BALANZA DE PISO PARA CONSULTORIO </t>
  </si>
  <si>
    <t>TARRO ALGODONERO</t>
  </si>
  <si>
    <t xml:space="preserve">FONENDOSCOPIO DOS SERVICIOS </t>
  </si>
  <si>
    <t>COBIJA</t>
  </si>
  <si>
    <t>ALMOHADA</t>
  </si>
  <si>
    <t>93141701</t>
  </si>
  <si>
    <t>Contratar el servicio de apoyo logístico necesario para realizar la jornada del día mundial de la Actividad Física, a llevarse a cabo el día 05 Abril de 2014,  en las instalaciones del parque Timiza (Localidad Kennedy).</t>
  </si>
  <si>
    <t>Contratar los servicios de logística para la atención de los eventos que se les realizara a los aprendices del Centro de Formación en Actividad Física y Cultura, durante el año 2014.</t>
  </si>
  <si>
    <t>contratar los servicios de inscripción, hospedaje y alimentación para 42 aprendices que participaran en el III Congreso de la Asociación Latinoamericana de Gerencia Deportiva (ALGEDE) el cual se celebrara en la ciudad de Pereira los días 25,26 y 27 de Abril de 2014 en el teatro Santiago Londoño.</t>
  </si>
  <si>
    <t>Mantenimiento cyclus 2 (Programación de la conectividad IP   a través de los puertos del equipo limpieza del potenciómetro, cambio de piñonera)</t>
  </si>
  <si>
    <t>Kit de 120 tiras de lactato para el lactate scout</t>
  </si>
  <si>
    <t>Liquido de control para lactato bajo</t>
  </si>
  <si>
    <t>Liquido de control para lactato medio</t>
  </si>
  <si>
    <t>Liquido de control para lactato alto</t>
  </si>
  <si>
    <t>Cajas x 25 tiras lactato para el accutrend lactate</t>
  </si>
  <si>
    <t>Cajas x 50 de tiras de glucosa gct</t>
  </si>
  <si>
    <t>Cajas x 25 tiras trigliceridos gct</t>
  </si>
  <si>
    <t>Cajas x 25 tiras colesterol gct</t>
  </si>
  <si>
    <t>Liquido control bajo para accutrend gct</t>
  </si>
  <si>
    <t>Liquido control alto para accutrend gct</t>
  </si>
  <si>
    <t>Cable potenciometro a pantalla de cyclus 2</t>
  </si>
  <si>
    <t>Listón de madera de 2,80mt. de largo de grosor 6cm. X 6cm</t>
  </si>
  <si>
    <t>Listón de madera de 2,80mt. de largo de grosor 4cm. X 4cm.</t>
  </si>
  <si>
    <t>Listón de madera de 2,80mt. de largo de grosor 4cm. X 3cm.</t>
  </si>
  <si>
    <t>Listón de madera de 2,80mt. de largo de grosor 3cm. X 3cm.</t>
  </si>
  <si>
    <t>Listón de madera de 2,80mt. de largo de grosor 2cm X  2cm.</t>
  </si>
  <si>
    <t>Lamina de MDF de grosor 12milimetros medidas de 1,20mt X 254mt.</t>
  </si>
  <si>
    <t>Lamina de MDF de grosor 3milimetros medidas de 1,20mt X 254mt.</t>
  </si>
  <si>
    <t>31211500</t>
  </si>
  <si>
    <t xml:space="preserve">Pintura barnis transparente brillante </t>
  </si>
  <si>
    <t>Pintura de aceite Color negro</t>
  </si>
  <si>
    <t xml:space="preserve">Pintura de aceite Color blanco </t>
  </si>
  <si>
    <t xml:space="preserve">Pintura de aceite Color azul </t>
  </si>
  <si>
    <t>Pintura de aceite color amarillo</t>
  </si>
  <si>
    <t>Pintura de aceite Color rojo</t>
  </si>
  <si>
    <t>Disolvente para pinturas (galón de thinner)</t>
  </si>
  <si>
    <t>Caneca vinilo  tipo 3 para interiores, Color blanco</t>
  </si>
  <si>
    <t>Caneca vinilo  tipo 3 para interiores, Color negro</t>
  </si>
  <si>
    <t>Caneca vinilo  tipo 3 para interiores, Color azul</t>
  </si>
  <si>
    <t>Caneca vinilo  tipo 3 para interiores, Color amarillo</t>
  </si>
  <si>
    <t>Caneca vinilo  tipo 3 para interiores,  Color rojo</t>
  </si>
  <si>
    <t xml:space="preserve">Colbón para madera </t>
  </si>
  <si>
    <t>Caneca de PVA impermeabilizante para vinilo</t>
  </si>
  <si>
    <t>31161500</t>
  </si>
  <si>
    <t>Tornillo Chalinller Largo de 7,5cm</t>
  </si>
  <si>
    <t>Tornillo Chalinller Largo de 5cm</t>
  </si>
  <si>
    <t>Tornillo Chalinller Largo de 4cm.</t>
  </si>
  <si>
    <t xml:space="preserve">Tornillo Chalinller Largo de 3cm.       </t>
  </si>
  <si>
    <t>Tornillo Chalinller Largo de 1,5cm.</t>
  </si>
  <si>
    <t>Metro de lija para maquina lijadora de acabados Calibre F36</t>
  </si>
  <si>
    <t>Metro de lija para maquina lijadora de acabados Calibre F8</t>
  </si>
  <si>
    <t>Hojas de pelo de corte para caladora de mesa (juego de 10 unidades)</t>
  </si>
  <si>
    <t>Disco de 254mmX0,6 corte de madera para Ingleteadora (sierra de mesa)</t>
  </si>
  <si>
    <t>Disco de 210X+0,6mm corte de madera para Ingleteadora (sierra de mesa)</t>
  </si>
  <si>
    <t>Discos para Esmeriladora (pulidora) flap de Diámetro 4”½</t>
  </si>
  <si>
    <t xml:space="preserve">Disco de Diámetro 4”½  (base de disco de lija) </t>
  </si>
  <si>
    <t>Brocas para madera para taladro de 3/8” de Diámetro de 1/8”</t>
  </si>
  <si>
    <t>Brocas para madera para taladro de 3/8” de Diámetro de 5/32”</t>
  </si>
  <si>
    <t>Brocas para madera para taladro de 3/8” de Diámetro de ¼”</t>
  </si>
  <si>
    <t xml:space="preserve">Brocas para madera para taladro de 3/8” de Diámetro de 5/16” </t>
  </si>
  <si>
    <t>Brocas para madera para taladro de 3/8” de Diámetro de 3/8”</t>
  </si>
  <si>
    <t>Punteras de tornillo de estrella para taladro 3/8</t>
  </si>
  <si>
    <t>Tela lienzo de 1,80mt de ancho 150mts.</t>
  </si>
  <si>
    <t>Pinceles de punta plana de pelo sintético de 1”½</t>
  </si>
  <si>
    <t>Pinceles de punta plana de pelo sintético de ½”.</t>
  </si>
  <si>
    <t>Pinceles de punta plana de pelo sintético de 1”.</t>
  </si>
  <si>
    <t>Pinceles redondos pelo sintético de 1”½</t>
  </si>
  <si>
    <t>Pinceles redondos pelo sintético de 1"</t>
  </si>
  <si>
    <t>Pinceles redondos pelo sintético de ½"</t>
  </si>
  <si>
    <t>Hojas corte metal y madera de 6 hojas cada juego (hojas de segueta)</t>
  </si>
  <si>
    <t>Caja de clavillos de 5.000 und. Largo 5 cm</t>
  </si>
  <si>
    <t>Caja de clavillos de 5.000 und. Largo 3 cm</t>
  </si>
  <si>
    <t>Caja de clavillos de 5.000 und. Largo 2,5 cm</t>
  </si>
  <si>
    <t xml:space="preserve">Gancho para grapadora  cabeza mediana 12,5 mm de largo x 12.8 mm de ancho       (         ). </t>
  </si>
  <si>
    <t>Hola de corte para caladora de mano</t>
  </si>
  <si>
    <t>31211906</t>
  </si>
  <si>
    <t xml:space="preserve">Rodillo de felpa grande </t>
  </si>
  <si>
    <t xml:space="preserve">Rodillo pequeño </t>
  </si>
  <si>
    <t>Brocha 2"½</t>
  </si>
  <si>
    <t>contratar el apoyo logístico necesario para desarrollar actividades culturales relacionadas con la semana de la confraternidad del Centro de Formación en Actividad Física y Cultura.</t>
  </si>
  <si>
    <t>Contratar el servicio de apoyo logístico necesario para el desarrollo de las actividades de recreación, información, comunicación, expresión artística y cultural,  previstas en el día del aprendiz, con la participación de 1500 aprendices del CFAFC.</t>
  </si>
  <si>
    <t>contratar el mantenimiento de un mueble plegable ubicado en el auditorio del Centro de Formación en Actividad Física y Cultura</t>
  </si>
  <si>
    <t>SEPTIEMBRE 2014</t>
  </si>
  <si>
    <t>adhesivo barbas y bigotes x 60 ml</t>
  </si>
  <si>
    <t>alginato odontológico  paquete x libra</t>
  </si>
  <si>
    <t>anti-brillo x 20 gr</t>
  </si>
  <si>
    <t>barba postiza</t>
  </si>
  <si>
    <t>base alto cubrimiento blanca, bronce, morena. 3 cada una x 30 gr</t>
  </si>
  <si>
    <t>base corporal cremosa  plateada x 30 gr</t>
  </si>
  <si>
    <t>base corporal liquida x 120 ml.(azul, verde, blanca, negra, plateada, dorado, café, amarilla)</t>
  </si>
  <si>
    <t>calota de látex individual tallas s-m-l</t>
  </si>
  <si>
    <t>cera o carne artificial x 125 gr</t>
  </si>
  <si>
    <t>corrector en barra 5 tonos 2 de cada uno x 4,5 gr</t>
  </si>
  <si>
    <t>crepe de lana x tira</t>
  </si>
  <si>
    <t>delineador cremoso de cejas larga duración brown y coffee. sirven también para hacer correcciones. x 4 gr</t>
  </si>
  <si>
    <t>Lápiz delineador de ojos, negro</t>
  </si>
  <si>
    <t>delineador liquido para ojos, negro x 10 gr</t>
  </si>
  <si>
    <t>diluyente bases de alcohol x 60 ml</t>
  </si>
  <si>
    <t>disolvente de mastix x 120 ml</t>
  </si>
  <si>
    <t xml:space="preserve">estuche pinceles profesionales para maquillaje x 16 unidades </t>
  </si>
  <si>
    <t>glitter 5 diferentes tonos 3 cada uno x 1,5 gr</t>
  </si>
  <si>
    <t>iluminador cremoso blanco para parpados x 5 gr</t>
  </si>
  <si>
    <t>lápiz delineador de ojos, colores negro, azul y alelí 3 de cada uno</t>
  </si>
  <si>
    <t>lápiz para cejas tabaco</t>
  </si>
  <si>
    <t>lápiz para labios, cereza, vino,</t>
  </si>
  <si>
    <t>lápiz para ojos negro, blanco, azul</t>
  </si>
  <si>
    <t>lápiz para ojos tonos surtidos (alelí, blanco, azul, negro x 1.3 gr</t>
  </si>
  <si>
    <t>látex x 120 ml frasco</t>
  </si>
  <si>
    <t>mascara para pestañas 4 en 1 (riza, alarga, da volumen, con karité) x 10 gr</t>
  </si>
  <si>
    <t>paintstick, tono latina x 45 gr</t>
  </si>
  <si>
    <t>paintstick, tono natural x 45 gr</t>
  </si>
  <si>
    <t>paintstick, tono trigueña x 45 gr</t>
  </si>
  <si>
    <t>paleta sombra duo satin pro-color:(30 tonos mates y perlados) nueva</t>
  </si>
  <si>
    <t>paleta polvos compactos todo tipo de piel x 6 unidades</t>
  </si>
  <si>
    <t>paleta pro - palette x 8 rubor: mates y perlados</t>
  </si>
  <si>
    <t>paleta profesional corrector camuflaje x 6: se pueden usar como</t>
  </si>
  <si>
    <t>paleta profesional labial brillo y volumen x 6 /textura semiseco con 4 siliconas que se adieren bien al parpado/</t>
  </si>
  <si>
    <t>paleta profesional polvo filtro solar x 6, para todo tipo de piel</t>
  </si>
  <si>
    <t>paleta repuestos: 12 tonos sombras dúo, 3 rubores, 3 labiales, 3 polvos"</t>
  </si>
  <si>
    <t>papel de acetato x pliegos</t>
  </si>
  <si>
    <t>pestañina a prueba de agua, negra y café x 10 gr</t>
  </si>
  <si>
    <t>pintucaritas diferentes colores x12 unidades</t>
  </si>
  <si>
    <t>Poliuretano positivo y negativo</t>
  </si>
  <si>
    <t>polvo facial suelto bronzing powder (con trigo y avena, efecto bronceado) x 12 gr.</t>
  </si>
  <si>
    <t>sangre artificial x 120 ml</t>
  </si>
  <si>
    <t>sangre coagulada x 60 ml</t>
  </si>
  <si>
    <t>sombras fluorescentes (paleta aguacolor) x 6 und.</t>
  </si>
  <si>
    <t>stoppel (stopel paste) x 60</t>
  </si>
  <si>
    <t xml:space="preserve">aplicador de maquillaje cremoso triangular </t>
  </si>
  <si>
    <t>yeso odontológico tipo 4 x 450 gr</t>
  </si>
  <si>
    <t>guantes de nitrilo caja por 100 und talla s</t>
  </si>
  <si>
    <t>balacas desechables para el cabello caja por 100 und</t>
  </si>
  <si>
    <t>petos desechables para maquillaje</t>
  </si>
  <si>
    <t>nivelador de tips para extensión de uñas botella x 250 ml</t>
  </si>
  <si>
    <t>bloque tres usos</t>
  </si>
  <si>
    <t>corta tips (guillotina)</t>
  </si>
  <si>
    <t>formas rectangulares moldes x 20 und</t>
  </si>
  <si>
    <t>gel uv para lámpara x ½ oz</t>
  </si>
  <si>
    <t>mortero</t>
  </si>
  <si>
    <t>lima 100- 180</t>
  </si>
  <si>
    <t>líquido acrílico libre de olor 120 ml</t>
  </si>
  <si>
    <t>palos de naranjo paquete por docenas</t>
  </si>
  <si>
    <t>pincel gel</t>
  </si>
  <si>
    <t>pinceles acrílico</t>
  </si>
  <si>
    <t>polvo acrílico 7 gr</t>
  </si>
  <si>
    <t>sellador de gel  1/2 oz</t>
  </si>
  <si>
    <t xml:space="preserve">toallas desechables rollo x 88 paños </t>
  </si>
  <si>
    <t>uñas blanco caja por 100 und</t>
  </si>
  <si>
    <t>uñas natural caja por 100 und</t>
  </si>
  <si>
    <t>uñas transparente caja por 100 und</t>
  </si>
  <si>
    <t xml:space="preserve">gemas para uñas diferente colores ruleta </t>
  </si>
  <si>
    <t>30161901</t>
  </si>
  <si>
    <t>Persiana en aluminio color blanco de 3,20 Mts x 1, 70 Mts.</t>
  </si>
  <si>
    <t>30161902</t>
  </si>
  <si>
    <t>Persiana en aluminio color blanco de 2,82 Mts x 1, 72 Mts.</t>
  </si>
  <si>
    <t>30103205</t>
  </si>
  <si>
    <t>Reja metálica tipo bancario en varilla cuadrada de ½ plug, pintada en color blanco, medidas- 2,93 Mts x 1, 62 Mts</t>
  </si>
  <si>
    <t>30103206</t>
  </si>
  <si>
    <t>Reja metálica tipo bancario en varilla cuadrada de ½ plug, pintadas en color blanco, medidas- 3,00 Mts x 1, 62 Mts</t>
  </si>
  <si>
    <t>30103207</t>
  </si>
  <si>
    <t>Reja metálica tipo bancario en varilla cuadrada de ½ plug, pintadas en color blanco, medidas- 3,06 Mts x 1, 62 Mts</t>
  </si>
  <si>
    <t>27111701</t>
  </si>
  <si>
    <t>DESTORNILLADOR AISLANTE DE ESTRELLA IMANADO</t>
  </si>
  <si>
    <t>27111702</t>
  </si>
  <si>
    <t>DESTORNILLADOR AISLANTE ESTRELLA IMANADO</t>
  </si>
  <si>
    <t>27111703</t>
  </si>
  <si>
    <t>DESTORNILADOR AISLANTE DE PALA IMANADO</t>
  </si>
  <si>
    <t>27111704</t>
  </si>
  <si>
    <t>27111705</t>
  </si>
  <si>
    <t>27111901</t>
  </si>
  <si>
    <t>CORTAFRIO AISLADO</t>
  </si>
  <si>
    <t>27112117</t>
  </si>
  <si>
    <t>PINZA PUNTA FINA</t>
  </si>
  <si>
    <t>47000000</t>
  </si>
  <si>
    <t>BISTURY INDUSTRIAL</t>
  </si>
  <si>
    <t>ESPUMA LIMPIADORA</t>
  </si>
  <si>
    <t>SILICONA DISIPADORA</t>
  </si>
  <si>
    <t>LIMPIADOR DE PANTALLA</t>
  </si>
  <si>
    <t>LANILLA BLANCA</t>
  </si>
  <si>
    <t>MEMORIA USB DE 4GB</t>
  </si>
  <si>
    <t>SPINNING</t>
  </si>
  <si>
    <t>AGOSTO 2014</t>
  </si>
  <si>
    <t>TROTADORAS</t>
  </si>
  <si>
    <t>ELIPTICA</t>
  </si>
  <si>
    <t>BANCO DE PECHO</t>
  </si>
  <si>
    <t>ABDOMEN</t>
  </si>
  <si>
    <t>MULTIFUERZA 1</t>
  </si>
  <si>
    <t>MULTIFUERZA 2</t>
  </si>
  <si>
    <t>MANCUERNAS DE DISCO</t>
  </si>
  <si>
    <t>Esparadrapo tela x 3"</t>
  </si>
  <si>
    <t>Alcohol antiséptico uso externo x 350 cc</t>
  </si>
  <si>
    <t>Sulfaplata crema x 30 grs</t>
  </si>
  <si>
    <t>Tapabocas con elástico x 100 unidades</t>
  </si>
  <si>
    <t>Cabestrillos para adulto</t>
  </si>
  <si>
    <t>Termómetros x 10 Unidades</t>
  </si>
  <si>
    <t>Esparadrapo micropore x 2"</t>
  </si>
  <si>
    <t>Cánula nasal adulto</t>
  </si>
  <si>
    <t>Agua oxigenada x 120 cc</t>
  </si>
  <si>
    <t>Tela anti fluido para biombo azul y blanca de 76 cms x 1.35 cms y (1 Azul) y (2 blancas)</t>
  </si>
  <si>
    <t xml:space="preserve">Tela anti fluido para biombo azul de 55 cms x 1.35 cms </t>
  </si>
  <si>
    <t>Gel antibacterial x 3785 cc</t>
  </si>
  <si>
    <t>Gasas exodoncia x 200 esponjas</t>
  </si>
  <si>
    <t>Baja lenguas de madera x 500 Unidades</t>
  </si>
  <si>
    <t>Guantes de látex talla M x 100 unidades</t>
  </si>
  <si>
    <t>Toallas higiénicas  Nosotras rosada delgada con alas x 10 unidades</t>
  </si>
  <si>
    <t>Vendaje elástico de 3x5" y 5x5"</t>
  </si>
  <si>
    <t>Sabana descartable de 90 cms x 2.10 cms</t>
  </si>
  <si>
    <t>Funda descartable para bala de oxigeno</t>
  </si>
  <si>
    <t>Funda descartable para almohada</t>
  </si>
  <si>
    <t>Curas x 100 Unidades</t>
  </si>
  <si>
    <t>Piroxicam 0.5 % gel tubo de 40 gramos</t>
  </si>
  <si>
    <t xml:space="preserve">Isodine solución y Espuma frasco x 120 cc (6 de cada uno) </t>
  </si>
  <si>
    <t>Resaltador</t>
  </si>
  <si>
    <t>Marcador borrable</t>
  </si>
  <si>
    <t>Marcador permanente</t>
  </si>
  <si>
    <t>14100000</t>
  </si>
  <si>
    <t>Papel fotocopiadora</t>
  </si>
  <si>
    <t>14100001</t>
  </si>
  <si>
    <t>Sobre de manila</t>
  </si>
  <si>
    <t>Carpeta</t>
  </si>
  <si>
    <t xml:space="preserve">Cámara IP Interior </t>
  </si>
  <si>
    <t xml:space="preserve">Cámara IP Exterior </t>
  </si>
  <si>
    <t xml:space="preserve">Computador Grabación y Monitoreo </t>
  </si>
  <si>
    <t>Cajones tipo cubo de 60x60x60 cm  sin tapa, pintado en color negro mate</t>
  </si>
  <si>
    <t>Biombo en madera plegable de: 1.00 m por 2.00 de alto. Pintado en negro mate</t>
  </si>
  <si>
    <t>Telones blanco y negro de 6.00 por 4.00  en seda poliéster</t>
  </si>
  <si>
    <t xml:space="preserve">Campanas tipo reflector con sus bombillas (PAR  32 y/o 64, dependiendo del espacio, con porta gelatinas y gelatinas de varios colores)  </t>
  </si>
  <si>
    <t>Luces fluorescentes Ultravioleta (Luz negra)</t>
  </si>
  <si>
    <t>Luces halógenas medianas</t>
  </si>
  <si>
    <t>Trípode soporte de luces, con capacidad de extensión de hasta 2.50 m de altura, con barra superior horizontal que los pueda unir de hasta 12 metros preferiblemente.</t>
  </si>
  <si>
    <t>Caja de control de luces de 20 salidas con sus respectivos pilotos y atenuadores de luz.</t>
  </si>
  <si>
    <r>
      <t xml:space="preserve">Cable dúplex No 10-. </t>
    </r>
    <r>
      <rPr>
        <b/>
        <sz val="10"/>
        <color indexed="8"/>
        <rFont val="Arial Narrow"/>
        <family val="2"/>
      </rPr>
      <t xml:space="preserve">300 metros </t>
    </r>
    <r>
      <rPr>
        <sz val="10"/>
        <color indexed="8"/>
        <rFont val="Arial Narrow"/>
        <family val="2"/>
      </rPr>
      <t>20Juegos de toma y clavija encauchadas – medianas (Para armar 15 las extensiones con el cable del requerimiento anterior (diferentes tamaños);  las extensiones armadas)</t>
    </r>
  </si>
  <si>
    <t>Trajes completos Teatro clásico francés (Hombres). (Chaqueta, pantalón, medias, camisa, peluca, guantes, accesorios.</t>
  </si>
  <si>
    <t>Trajes completos Teatro clásico francés (Mujeres).  (Medias, camisa, peluca, guantes,  accesorios)</t>
  </si>
  <si>
    <t>Trajes completos Teatro clásico francés (Mujeres).  (Medias, camisa, peluca, guantes,  accesorios).</t>
  </si>
  <si>
    <t>Trajes completos Comedia del arte italiana (Hombres). (Chaqueta, pantalón, capas, medias, camisa, peluca, guantes, accesorios)</t>
  </si>
  <si>
    <t>Trajes completos Comedia del arte italiana (Mujeres).  (Medias, camisa, peluca, guantes,  accesorios).</t>
  </si>
  <si>
    <t>Abrigos (Gabanes). De diferentes épocas para hombres. Diferentes materiales originales</t>
  </si>
  <si>
    <t>Abrigos (Gabanes). De diferentes épocas para mujeres. Diferentes materiales originales.</t>
  </si>
  <si>
    <r>
      <t>Trajes</t>
    </r>
    <r>
      <rPr>
        <sz val="10"/>
        <color indexed="8"/>
        <rFont val="Arial Narrow"/>
        <family val="2"/>
      </rPr>
      <t xml:space="preserve"> </t>
    </r>
    <r>
      <rPr>
        <b/>
        <sz val="10"/>
        <color indexed="8"/>
        <rFont val="Arial Narrow"/>
        <family val="2"/>
      </rPr>
      <t>formales</t>
    </r>
    <r>
      <rPr>
        <sz val="10"/>
        <color indexed="8"/>
        <rFont val="Arial Narrow"/>
        <family val="2"/>
      </rPr>
      <t xml:space="preserve"> Chaqueta, camisa, pantalón, y corbata. Diferentes épocas. Excepto la actual. </t>
    </r>
    <r>
      <rPr>
        <b/>
        <sz val="10"/>
        <color indexed="8"/>
        <rFont val="Arial Narrow"/>
        <family val="2"/>
      </rPr>
      <t>Hombre</t>
    </r>
    <r>
      <rPr>
        <sz val="10"/>
        <color indexed="8"/>
        <rFont val="Arial Narrow"/>
        <family val="2"/>
      </rPr>
      <t>.</t>
    </r>
  </si>
  <si>
    <r>
      <t>Trajes formales</t>
    </r>
    <r>
      <rPr>
        <sz val="10"/>
        <color indexed="8"/>
        <rFont val="Arial Narrow"/>
        <family val="2"/>
      </rPr>
      <t xml:space="preserve"> de </t>
    </r>
    <r>
      <rPr>
        <b/>
        <sz val="10"/>
        <color indexed="8"/>
        <rFont val="Arial Narrow"/>
        <family val="2"/>
      </rPr>
      <t>mujer</t>
    </r>
    <r>
      <rPr>
        <sz val="10"/>
        <color indexed="8"/>
        <rFont val="Arial Narrow"/>
        <family val="2"/>
      </rPr>
      <t xml:space="preserve"> de diferentes épocas excepto la actual con accesorios.</t>
    </r>
  </si>
  <si>
    <t>Saco leva en paño.</t>
  </si>
  <si>
    <r>
      <t>Esmoquin completo-</t>
    </r>
    <r>
      <rPr>
        <b/>
        <sz val="10"/>
        <color indexed="8"/>
        <rFont val="Arial Narrow"/>
        <family val="2"/>
      </rPr>
      <t>sin zapatos</t>
    </r>
  </si>
  <si>
    <t>Sombreros de diferente época  y cultura, excepto la actual</t>
  </si>
  <si>
    <t>Trajes militares y policía con accesorios. Diferente época y cultura, excepto la actual.</t>
  </si>
  <si>
    <t>Trajes de orden religioso (Católico sobre todo), algunas de otras culturas, con accesorios completos.  Papa, obispo, sacerdote, sacristán (2)</t>
  </si>
  <si>
    <t>Monjas diferente comunidad religiosa y cultura.</t>
  </si>
  <si>
    <t>Trajes de saltimbanquis (Arlequines, heraldos) con accesorios.</t>
  </si>
  <si>
    <t>Chalecos en diversos materiales y diseños.</t>
  </si>
  <si>
    <t>Pelucas de diferentes personajes y/o épocas.</t>
  </si>
  <si>
    <t>Pantalones para hombre diferentes colores y época excepto la actual.</t>
  </si>
  <si>
    <t>Camisas para hombre diferentes diseños, colores y época, excepto la actual</t>
  </si>
  <si>
    <t>Blusas mujeres, diferentes colores, diseños y épocas, excepto la actual</t>
  </si>
  <si>
    <t>Chaquetas imitaciones cuero, gamuza, plástico.</t>
  </si>
  <si>
    <t>Láminas de polipropileno MDF</t>
  </si>
  <si>
    <t>Láminas de triplex de 5mm de ancho alto 2mts, largo 1,50.</t>
  </si>
  <si>
    <t>Palos de escoba.</t>
  </si>
  <si>
    <t>PAR led 64menos de 3 wts de consumo, audio rítmico, programable vía dmx, funciones automáticas programables directamente, rgb, led 10mm.</t>
  </si>
  <si>
    <t xml:space="preserve">• Controlador universal DMX-512 de 128 canales
• Control para 8 luminarias de hasta 16 canales 
• 6 secuencias enlazables de hasta 999 escenas cada una 
• Tiempos de fundido y velocidad programable en cada escena 
• Potenciómetros reversibles 
• Canales reasignables 
• Control sobre cualquier luminaria al vuelo 
• Activación de escenas por sonido o automático 
• Selector de polaridad DMX 
• Formato rack 2 unidades
¬ Especificaciones técnicas
• Tensión: DC 12 V (adaptador incluido) 
• Consumo: 6 W 
• Dimensiones: 482 x 89 x 89 mm 
• Peso: 1,78 kg
</t>
  </si>
  <si>
    <t>Sillas madera (pequeña)</t>
  </si>
  <si>
    <t>Sillas madera dorada tipo Luis XV (pequeña)</t>
  </si>
  <si>
    <t>Mesa madera (pequeña)</t>
  </si>
  <si>
    <t>Mesa tipo Luis XV (pequeña)</t>
  </si>
  <si>
    <t xml:space="preserve">Traje típico cumbia Mujer: 
• Falda 
• blusa
• Tocado o decoración de flores
</t>
  </si>
  <si>
    <t xml:space="preserve">Traje típico cumbia Hombre 
• camisas guayaberas
• pantalón pesquero blanco
</t>
  </si>
  <si>
    <t xml:space="preserve">Traje típico Boyacá para mujer: 
• Falda 
• manto
• camisa
• Pollerin
</t>
  </si>
  <si>
    <t>Traje típico Boyacá para Hombre: 
• pantalón negro 
• chumbe
• funda y machete
• camisa de satín o         acorde  al a región
• Ruana negra
• Pañoleta roja
• Sombrero de paja</t>
  </si>
  <si>
    <t xml:space="preserve">Traje Típico Antioqueño Mujer: 
• Falda floreada
• Blusa Floreada en combinación con la falda
• Pañoleta Floreada
• Pollerin
er: </t>
  </si>
  <si>
    <t>Traje Típico Antioqueño Hombre: 
• Pantalón Blanco
• Camisa en un solo fondo de color
•  Tapa pinche
• Chumbe
• Carriel
• Sombrero de paja
        • Pañoleta Roja
• ruana a cuadros</t>
  </si>
  <si>
    <t xml:space="preserve">Traje típico pacifico Mujer: 
• Falda 
• blusa
Tocado o decoración de flores (Las faldas deben ser amplias para el faldeo en danza de proyección)
</t>
  </si>
  <si>
    <t xml:space="preserve">Traje Típico Pacifico Hombre: 
• Pantalón Blanco ´pesquero
• Camisa en un solo fondo de color
• Pañoleta Roja* 2 Satín
• Pañoleta Blanca 2 satín
• Sombrero de paja tradicional pacifico
</t>
  </si>
  <si>
    <t xml:space="preserve">Rollo de piso linóleo medidas:
• Ancho: 2 mts
• Largo: 30 mts
• Espesor: 2.5 mm
Debe incluir soldadura para piso linóleo rollo x 50 mts.
</t>
  </si>
  <si>
    <t>Torsos  para obstrucción</t>
  </si>
  <si>
    <t>Maniquíes de Apoyo adulto</t>
  </si>
  <si>
    <t>Maniquíes de Apoyo bebe</t>
  </si>
  <si>
    <t>Maniquíes de Apoyo niño</t>
  </si>
  <si>
    <t>Torso con desfibrilador de entrenamiento</t>
  </si>
  <si>
    <t>Mascarilla Pocket de bolsillo  para adulto</t>
  </si>
  <si>
    <t>Mascarilla Pocket de bolsillo pediátrica</t>
  </si>
  <si>
    <t>Dispositivo de barrera para realizar boca a boca</t>
  </si>
  <si>
    <t>Collarín Multitalla</t>
  </si>
  <si>
    <t xml:space="preserve">Resucitador desechable adulto  </t>
  </si>
  <si>
    <t xml:space="preserve">Resucitador desechable pediátrico </t>
  </si>
  <si>
    <t>Esqueleto</t>
  </si>
  <si>
    <t xml:space="preserve">Articulación de hombro con manguito rotador </t>
  </si>
  <si>
    <t xml:space="preserve">Articulación del codo </t>
  </si>
  <si>
    <t xml:space="preserve">Articulación Rodilla </t>
  </si>
  <si>
    <t xml:space="preserve">Articulación de cadera </t>
  </si>
  <si>
    <t>Médula Espinal con terminaciones nerviosas</t>
  </si>
  <si>
    <t>Neurona</t>
  </si>
  <si>
    <t xml:space="preserve">Modelo de pulmón </t>
  </si>
  <si>
    <t xml:space="preserve">Corazón en diafragma </t>
  </si>
  <si>
    <t xml:space="preserve">Modelo del esqueleto de pie con ligamentos y músculos </t>
  </si>
  <si>
    <t>Modelo de la estructura de la mano</t>
  </si>
  <si>
    <t>Figura Completa de Doble Sexo con Músculos y con órganos internos</t>
  </si>
  <si>
    <t xml:space="preserve">Video Beam gama alta </t>
  </si>
  <si>
    <t>$                                  1.470.000,00</t>
  </si>
  <si>
    <t xml:space="preserve">Consola Analoga </t>
  </si>
  <si>
    <t>Cabina Altavoz</t>
  </si>
  <si>
    <t>$                                      760.000,00</t>
  </si>
  <si>
    <t xml:space="preserve">Consola Nintendo wii </t>
  </si>
  <si>
    <t>$                                      750.000,00</t>
  </si>
  <si>
    <t>Consola xbox</t>
  </si>
  <si>
    <t>$                                   1.134.000,00</t>
  </si>
  <si>
    <t>Micrófonos inalámbricos de diadema</t>
  </si>
  <si>
    <t>$                                      147.000,00</t>
  </si>
  <si>
    <t>Cables hdmi</t>
  </si>
  <si>
    <t>$                                       12.000,00</t>
  </si>
  <si>
    <t>Mesa trapezoidal</t>
  </si>
  <si>
    <t>$                                      240.164,00</t>
  </si>
  <si>
    <t>Silla interlocutora</t>
  </si>
  <si>
    <t>$                                        41.172,00</t>
  </si>
  <si>
    <t>Contratar el arrendamiento de ambientes de aprendizaje, que estén ubicados en la ciudad de Bogotá, para atender la formación de los aprendices del Centro de Formación en Actividad Física y Cultura, en el marco del proyecto "100 mil oportunidades para los Jóvenes" del SENA.</t>
  </si>
  <si>
    <t>Uniformes para jugador de microfútbol en transfer diseños y colores institucionales (tallas de la “s a xl”) mixto</t>
  </si>
  <si>
    <t>Uniformes para portero de microfútbol en transfer diseños y colores institucionales (tallas de la “s a xl”) mixto</t>
  </si>
  <si>
    <t>Uniformes para baloncesto en transfer  diseños y colores institucionales mixto (tallas de la “s a xl”)</t>
  </si>
  <si>
    <t>Uniformes para voleibol en transfer  diseños y colores institucionales mixto (tallas de la “s a xl”)</t>
  </si>
  <si>
    <t>Sudaderas chaqueta y pantalón en colores y diseño institucional mixto (tallas de la “s a xl”)</t>
  </si>
  <si>
    <t>Camisetas de presentación diseño y color institucional (tallas de la “s a xl”)</t>
  </si>
  <si>
    <t xml:space="preserve">Balón de microfútbol profesional Rebote: 25-35 cm, Categoría: Aficionado, Circunferencia:  60-62 cm,  Terreno: Todo tipo,  Peso: 450–500 g, Material: Cuero P.V.G laminado aprobado por AMF      </t>
  </si>
  <si>
    <t>sistema completo de tensión fuerte plus</t>
  </si>
  <si>
    <t>sistema completo de tensión extrema plus</t>
  </si>
  <si>
    <t>Core Trainer</t>
  </si>
  <si>
    <t>Funcional Forrada Verde</t>
  </si>
  <si>
    <t>Funcional Forrada Roja</t>
  </si>
  <si>
    <t>Funcional Forrada Azul</t>
  </si>
  <si>
    <t>Funcional Forrada Negra</t>
  </si>
  <si>
    <t>Banda Tubular con Agarraderas (disponible en 4 colores de resistencia)</t>
  </si>
  <si>
    <t>Banda Tubular en 8 (disponible en 3 colores de resistencia)</t>
  </si>
  <si>
    <t>Banda Tubular en 0 (disponible en 3 colores de resistencia)</t>
  </si>
  <si>
    <t>Sistemas de 3 bandas</t>
  </si>
  <si>
    <t>Bandas Planas cerradas x 3 unidades</t>
  </si>
  <si>
    <t>Bandas Planas abiertas x 3 unidades</t>
  </si>
  <si>
    <t>Manijas para Banda plana y tubular x par</t>
  </si>
  <si>
    <t>Soporte para Exteriores</t>
  </si>
  <si>
    <t>Colchoneta o Mats de Yoga</t>
  </si>
  <si>
    <t>Banda de Potencia Roja</t>
  </si>
  <si>
    <t>Banda de Potencia Morada</t>
  </si>
  <si>
    <t>Banda de Potencia Verde</t>
  </si>
  <si>
    <t>Banda de Potencia Azul</t>
  </si>
  <si>
    <t>Escaleras de agilidad</t>
  </si>
  <si>
    <t>Paracaídas para trabajo de resistencia</t>
  </si>
  <si>
    <t>Arena Bags o Maletas de Arena</t>
  </si>
  <si>
    <t>Lazos de crossfit</t>
  </si>
  <si>
    <t>Aros de crossfit</t>
  </si>
  <si>
    <t>Breaststroke machine Natación</t>
  </si>
  <si>
    <t>Deslizador con Arnes Natación</t>
  </si>
  <si>
    <t>MMA Kinetic</t>
  </si>
  <si>
    <t>Salto Vertical</t>
  </si>
  <si>
    <t>Bandas para TAEBO y Boxeo x par</t>
  </si>
  <si>
    <t>Bolas de Reacción</t>
  </si>
  <si>
    <t>Banda de Aceleración</t>
  </si>
  <si>
    <t>Cinturón para amarrar bandas</t>
  </si>
  <si>
    <t>Portamangera Doble</t>
  </si>
  <si>
    <t>Porta Octupus</t>
  </si>
  <si>
    <t>Bota para tanque de buceo.</t>
  </si>
  <si>
    <t>Thorw bag y/o bolsa de rescate. Bolsa con una cuerda de flotación de 25 metros y de diámetro de 3/8.</t>
  </si>
  <si>
    <t>Pastillas  de lastre y/o lastre de plomo vienen  de 1kg, 2kg,3kg</t>
  </si>
  <si>
    <t>Aro salvavidas que cumpla con la ley 1209 de 2008 de piscina en Colombia.</t>
  </si>
  <si>
    <t>tubo de rescate tubo flexible para rescate acuático de 40" de largo material: poliuretano</t>
  </si>
  <si>
    <t>Compresor  para llenado de tanques de buceo 4,2 scfm (7,1 m 3 / h) / 4.800 psi (330 bar) (Monofásico)  compacto y portátil, de alta presión personal, suministro de aire para respirar.  Con 2 filtros de repuesto.</t>
  </si>
  <si>
    <t>Casco protección caída de alturas</t>
  </si>
  <si>
    <t>Arnés cuerpo entero</t>
  </si>
  <si>
    <t>Eslinga con absorbedor de energía</t>
  </si>
  <si>
    <t>Eslinga de posicionamiento</t>
  </si>
  <si>
    <t>Eslinga de auto recuperación</t>
  </si>
  <si>
    <t>Mosquetones</t>
  </si>
  <si>
    <t>Tie off</t>
  </si>
  <si>
    <t>Eslinga doble con absorbedor de energía</t>
  </si>
  <si>
    <t>Línea de vida vertical</t>
  </si>
  <si>
    <t>Chaleco logística reconocimiento de identidad empresarial</t>
  </si>
  <si>
    <t>Cachucha  reconocimiento de identidad empresarial</t>
  </si>
  <si>
    <t>Bloqueador solar</t>
  </si>
  <si>
    <t>Gorro pesquero</t>
  </si>
  <si>
    <t>Pao en cuero 28 x 50 cm aprox.</t>
  </si>
  <si>
    <t>Paleta de velocidad en cuero doble</t>
  </si>
  <si>
    <t>Monitor Polar  FT4</t>
  </si>
  <si>
    <t>Smith life fitness</t>
  </si>
  <si>
    <t>Fitball 65 cm</t>
  </si>
  <si>
    <t>porta acetatos o protectores plasticos</t>
  </si>
  <si>
    <t xml:space="preserve">balde </t>
  </si>
  <si>
    <t>costal</t>
  </si>
  <si>
    <t>genka o genga</t>
  </si>
  <si>
    <t>juego de aros</t>
  </si>
  <si>
    <t>papel periodico</t>
  </si>
  <si>
    <t>papel iris</t>
  </si>
  <si>
    <t>cuerda dinamica</t>
  </si>
  <si>
    <t>maracas</t>
  </si>
  <si>
    <t xml:space="preserve">pimpones plasticos </t>
  </si>
  <si>
    <t>cabuya plástica</t>
  </si>
  <si>
    <t>laberinto complejidad alta en madera</t>
  </si>
  <si>
    <t>globo para modelado o globoflexia</t>
  </si>
  <si>
    <t>juego de bolos</t>
  </si>
  <si>
    <t>tamgram de madera</t>
  </si>
  <si>
    <t>fommy</t>
  </si>
  <si>
    <t>recreolonas o lonas de juego</t>
  </si>
  <si>
    <t>marco o estructura de soporte para trx</t>
  </si>
  <si>
    <t>minitramp</t>
  </si>
  <si>
    <t>pedanas</t>
  </si>
  <si>
    <t xml:space="preserve">Plastilina colores surtidos </t>
  </si>
  <si>
    <t xml:space="preserve">Pelotas de letras </t>
  </si>
  <si>
    <t>fomy diferentes colores</t>
  </si>
  <si>
    <t xml:space="preserve">Papel seda </t>
  </si>
  <si>
    <t>PAR DE CONGAS LP ASPIER CON FORRO</t>
  </si>
  <si>
    <t>PAR DE BONGOES LP ASPIER CON FORRO</t>
  </si>
  <si>
    <t>CAMPANA DE MANO LP ES-15</t>
  </si>
  <si>
    <t>PAR DE CLAVES LP 262R</t>
  </si>
  <si>
    <t>JUEGO DE PERCUSION DEL CARIBE (TAMBORA COSTEÑA, TAMBOR ALEGRE, TAMBOR LLAMADOR, MARACON Y GUACHE CON FORROS)</t>
  </si>
  <si>
    <t>GUIRO DE SALSA LP 243</t>
  </si>
  <si>
    <t>GUIRA METALICA LP 304</t>
  </si>
  <si>
    <t>TAMBORA MERENGUERA LP</t>
  </si>
  <si>
    <t>PAR DE MARACA PARA SALSA LP 281</t>
  </si>
  <si>
    <t>PAR DE BAQUETA PARA TIMBAL VIC FIRTH</t>
  </si>
  <si>
    <t>TIMBAL LP ASPIER (CAMPANA DE MANO, CAMPANA CHACHA, JAMBLOCK Y PLATILLOS CON BASE CON FORROS)</t>
  </si>
  <si>
    <t>BAJO ELECTRICO WINSOR REF. E-86 CON CORREAS</t>
  </si>
  <si>
    <t>AFINADOR DIGITAL DE CUERDAS KORG</t>
  </si>
  <si>
    <t>AMPLIFICADOR PARA BAJO LANEY REF. RB-4</t>
  </si>
  <si>
    <t>CABLE PARA BAJO ELECTRICO DE 6MTS PROEL</t>
  </si>
  <si>
    <t>PANDERO WINSOR</t>
  </si>
  <si>
    <t>PAR DE MARACAS CAPACHOS LLANEROS</t>
  </si>
  <si>
    <t xml:space="preserve">CONTRABAJO CREMONA </t>
  </si>
  <si>
    <t>VIOLA CREMOSA SVA-75</t>
  </si>
  <si>
    <t>OBOE YAMAHA REF. YOB-241</t>
  </si>
  <si>
    <t>JUEGO DE TIMBALES SINFONICOS YAMAHA DE 26" Y 29"</t>
  </si>
  <si>
    <t>Recubrimiento de cancha deportiva en mal estado, presenta agrietamientos y fisuras que afectan el desarrollo de las actividades de los aprendices.</t>
  </si>
  <si>
    <t>Cambio tanque de abastecimiento de agua potable en regular estado, presenta  manijas metálicas oxidas, la tapa metálica requiere recubrimiento antioxidante.</t>
  </si>
  <si>
    <t>Remodelación y adecuación de baños para aprendices del Centro: Cambio de sanitarios, lavamanos y enchapes ; Instalación de acometidas sanitarias, desagues y griferías ahorradoras de agua.</t>
  </si>
  <si>
    <t>Adecuación de camerino y/o  vestier para  los aprendices del Centro en espacio ubicado junto a la cancha deportiva del Centro.</t>
  </si>
  <si>
    <t>Acuarela BLANCA x 12 gr (BASE COLOR)</t>
  </si>
  <si>
    <t>Acuarela NEGRA x 12 gr (BASE COLOR)</t>
  </si>
  <si>
    <t>Acuarela AMARILLA x 12 gr (BASE COLOR)</t>
  </si>
  <si>
    <t>Acuarela ROJA x 12 gr (BASE COLOR)</t>
  </si>
  <si>
    <t>Acuarela AZUL x 12 gr (BASE COLOR)</t>
  </si>
  <si>
    <t>Acuarela VIOLETA x 12 gr (BASE COLOR)</t>
  </si>
  <si>
    <t>Acuarela VERDE x 12 gr (BASE COLOR)</t>
  </si>
  <si>
    <t>Base aerógrafo nacarada x 60 ml.</t>
  </si>
  <si>
    <t>Base bronceado x 14 gr</t>
  </si>
  <si>
    <t>Base liviana oleosa clara y oscura 45g</t>
  </si>
  <si>
    <t>Bellota en tela individual</t>
  </si>
  <si>
    <t>Caucho de silicona x kilos</t>
  </si>
  <si>
    <t>Crema hidratante por 120 ml</t>
  </si>
  <si>
    <t>Crema para pestañas (cilka)</t>
  </si>
  <si>
    <t>Leche limpiadora desmaquillante caléndula x 100ml</t>
  </si>
  <si>
    <t>Crepe postizo x tira</t>
  </si>
  <si>
    <t>Esponja aplicadora blanca calibre 5mm x 10 cm de diámetro (aplicadoras de látex)</t>
  </si>
  <si>
    <t>Estuche pinceles profesionales para maquillaje</t>
  </si>
  <si>
    <t>Lápiz para ojos tonos surtidos 1.3 gr</t>
  </si>
  <si>
    <t>Paleta repuestos: 12 tonos sombras dúo, 3 rubores, 3 labiales, 3 polvos"</t>
  </si>
  <si>
    <t>Purpurina liquida x 10 gr.</t>
  </si>
  <si>
    <t>Swaroski (Piedra decorativa para maquillaje artístico)</t>
  </si>
  <si>
    <t>Cabezotes en Icopor sin frontal</t>
  </si>
  <si>
    <t>Apoyo logistico para el desarrollo de festival de atletismo</t>
  </si>
  <si>
    <t>Prestar los servicios profesionales de carácter temporal, para impartir Formación Profesional Integral de forma presencial y/o virtual, y otras acciones que se deriven de la Formación, para atender la Formación Titulada y complementaria dirigida a los aprendices de los diferentes niveles y especialidades impartidas por el CENTRO DE FORMACIÒN EN ACTIVIDAD FÌSICA Y CULTURA.</t>
  </si>
  <si>
    <t>Desarrollo de acciones de prevención de la enfermedad y promoción de la salud física; orientación en la construcción de estilos de vida saludables y entornos saludables (en articulación con las áreas de Recreación y Deporte, Arte y Cultura y Salud Mental)</t>
  </si>
  <si>
    <t>Contratar los servicios de urgencias, emergencias y traslados médicos en la modalidad de ÁREA PROTEGIDA, de los aprendices, funcionarios y público en general que se encuentre en las instalaciones de las tres (3) sedes y el parque la Amistad al servicio del Centro de Formación en actividad Física y Cultura de la Regional Distrito Capital del SENA.</t>
  </si>
  <si>
    <t xml:space="preserve">Prestación de servicios profesionales de carácter temporal de un apoyo administrativo para el area de presupuesto y tesoreria en la organización y aplicación del proceso de registro y control presupuestal y la clasificacion de informacion o documentos que se produzcan  de carácter financiero y presupuestal. </t>
  </si>
  <si>
    <t xml:space="preserve">Prestación de servicios profesionales de carácter temporal, para crear cursos virtuales a partir de la conformación de equipos de desarrollo curricular interdisciplinarios por programa o conjunto de programas por redes tecnológicas. </t>
  </si>
  <si>
    <t xml:space="preserve">Prestación de Servicios personales de carácter temporal de un apoyo administrativo  como asistente del proceso de gestión  en compras y contratación. </t>
  </si>
  <si>
    <t>Prestación de Servicios personales de carácter temporal de un apoyo administrativo para la gestión en la ejecución de las actividades correspondientes a los procesos de  contratación de adquisición de bienes y servicios.</t>
  </si>
  <si>
    <t>Prestación de Servicios personales de carácter temporal para apoyar las actividades de promoción y prevención de la salud física en los centros de formación.</t>
  </si>
  <si>
    <t xml:space="preserve">Prestación de Servicios personales de carácter temporal atender los procesos administrativos de la coordinación académica en la atención de aprendices y publico en general, interesados en los programas de formación del centro. </t>
  </si>
  <si>
    <t>Prestación de Servicios personales de carácter temporal para brindar apoyo administrativo a la gestión en actividades de asistencia de usuarios internos y externos y respuesta a las solicitudes sobre los servicios.</t>
  </si>
  <si>
    <t>Prestación de Servicios personales de carácter temporal para brindar apoyo administrativo a la gestión  en actividades de asistencia de usuarios internos y externos y respuesta a las solicitudes sobre los servicios.</t>
  </si>
  <si>
    <t xml:space="preserve">Prestación de Servicios personales de carácter temporal para apoyar la planeación y ejecución de los procesos de selección en la contratación de bienes y servicios requeridos por el SENA, así como apoyar la coordinación del proceso de liquidaciones para las diferentes áreas del SENA. </t>
  </si>
  <si>
    <t>Prestación de Servicios personales de carácter temporal  de un apoyo administrativo para manejar y aplicar los procesos de mejora continua y los sistemas de gestión integrados del SENA bajo los lineamientos de las normas legales vigentes y lineamientos institucionales</t>
  </si>
  <si>
    <t xml:space="preserve"> Prestación de servicios personales de carácter temporal para apoyar  los procesos de administración de edificios.</t>
  </si>
  <si>
    <t xml:space="preserve"> Prestación de servicios personales de carácter temporal para apoyar las actividades del Plan Nacional de Bienestar al Aprendiz e implementar estrategias de  promoción de salud mental en los centros de formación.</t>
  </si>
  <si>
    <t>Prestación de servicios personales de carácter temporal para apoyar las actividades de promoción de la cultura y la psicomotricidad (expresión corporal) a través de la danza de acuerdo al Plan Nacional de Bienestar al Aprendiz.</t>
  </si>
  <si>
    <t xml:space="preserve">Prestación de servicios personales de carácter temporal para apoyar  las actividades del Plan Nacional de Bienestar para fortalecer el desarrollo  de técnica vocal, interpretación de los instrumentos musicales y conformación de grupos musicales a nivel Centro o Regional.  </t>
  </si>
  <si>
    <t xml:space="preserve"> Prestación de servicios personales de carácter temporal para desarrollar los procesos  como Gestor de Red y Certificación por Competencias laborales en el Centro de Formación en Actividad Física y Cultura</t>
  </si>
  <si>
    <t>Prestación de servicios personales de carácter temporal  para realizar el ejercicio de actividades de  apoyo administrativo, complementarias de las tareas propias de los niveles superiores, para el desarrollo de la ejecución administrativa de la formación titulada y complementaria.</t>
  </si>
  <si>
    <t xml:space="preserve"> Prestación de servicios personales de carácter temporal  para apoyar el procesamiento técnico documental y de análisis de la formación para la automatización y actualización de la colección en la gestión bibliotecaria. </t>
  </si>
  <si>
    <t xml:space="preserve"> Prestar los servicios personales de carácter temporal para apoyar las actividades a desarrollar  en el área de articulación con le educación media. </t>
  </si>
  <si>
    <t>Prestación de Servicios personales de carácter temporal  de un apoyo administrativo para manejar y aplicar los procesos de mejora continua y los sistemas de gestión  Ambiental del SENA bajo los lineamientos de las normas legales vigentes y lineamientos institucionales.</t>
  </si>
  <si>
    <t>Prestación de Servicios personales de carácter temporal  de un apoyo administrativo para manejar y aplicar los procesos de mejora continua y los sistemas de gestión  en Salud Ocupacional del SENA bajo los lineamientos de las normas legales vigentes y lineamientos institucionales.</t>
  </si>
  <si>
    <t>Prestación de Servicios personales de carácter temporal  de un apoyo administrativo para manejar y aplicar los procesos de mejora continua en la ejecución de la Formación Profesional Integral  del SENA bajo los lineamientos de las normas legales vigentes y lineamientos institucionales.</t>
  </si>
  <si>
    <t>CENTRO METALMECANICO</t>
  </si>
  <si>
    <t>Servicios de Formación profesional industrial: Prestar los servicios profesionales de carácter temporal, para impartir Formación Profesional Integral de forma presencial y/o virtual, y otras acciones que se deriven de la formación, para atender la formación titulada y complementaria dirigida a los aprendices de los diferentes niveles y especialidades impartidas por el Centro Metalmecánico del SENA - Regional Distrito Capital,  de acuerdo con el horario de cada grupo y aplicando los procesos y procedimientos de los numerales 3.4 y 3.5 del estatuto de la Formación Profesional Integral del SENA. en el area de Promover la interaccion idonea. 16 Instructores</t>
  </si>
  <si>
    <t>Marco Antonio Salamanca Bautista
msab@misena.edu.co
Tel. 5960050 IP 14978</t>
  </si>
  <si>
    <t>Servicios de Formación profesional industrial: Prestar los servicios profesionales de carácter temporal, para impartir Formación Profesional Integral de forma presencial y/o virtual, y otras acciones que se deriven de la formación, para atender la formación titulada y complementaria dirigida a los aprendices de los diferentes niveles y especialidades impartidas por el Centro Metalmecánico del SENA - Regional Distrito Capital,  de acuerdo con el horario de cada grupo y aplicando los procesos y procedimientos de los numerales 3.4 y 3.5 del estatuto de la Formación Profesional Integral del SENA, en el Área de Automatización. 25 Instructores</t>
  </si>
  <si>
    <t>Marco Antonio Salamanca Bautista
msab@misena.edu.co
Tel. 5960050 IP 14979</t>
  </si>
  <si>
    <t>Servicios de Formación profesional industrial: Prestar los servicios profesionales de carácter temporal, para impartir Formación Profesional Integral de forma presencial y/o virtual, y otras acciones que se deriven de la formación, para atender la formación titulada y complementaria dirigida a los aprendices de los diferentes niveles y especialidades impartidas por el Centro Metalmecánico del SENA - Regional Distrito Capital,  de acuerdo con el horario de cada grupo y aplicando los procesos y procedimientos de los numerales 3.4 y 3.5 del estatuto de la Formación Profesional Integral del SENA, en el Área de Mantenimiento Industrial. 27 Instructores</t>
  </si>
  <si>
    <t>Marco Antonio Salamanca Bautista
msab@misena.edu.co
Tel. 5960050 IP 14980</t>
  </si>
  <si>
    <t>Enseñanza de idiomas extranjeros por inmersión: Prestar los servicios profesionales de carácter temporal, para impartir Formación Profesional Integral de forma presencial y/o virtual, y otras acciones que se deriven de la formación, para atender la formación titulada y complementaria dirigida a los aprendices de los diferentes niveles y especialidades impartidas por el Centro Metalmecánico del SENA - Regional Distrito Capital,  de acuerdo con el horario de cada grupo y aplicando los procesos y procedimientos de los numerales 3.4 y 3.5 del estatuto de la Formación Profesional Integral del SENA, en el Área de Bilingüismo. 8 Tutores virtuales.</t>
  </si>
  <si>
    <t>Marco Antonio Salamanca Bautista
msab@misena.edu.co
Tel. 5960050 IP 14981</t>
  </si>
  <si>
    <t>Servicios de Formación profesional industrial: Prestar los servicios profesionales de carácter temporal, para impartir Formación Profesional Integral de forma presencial y/o virtual, y otras acciones que se deriven de la formación, para atender la formación titulada y complementaria dirigida a los aprendices de los diferentes niveles y especialidades impartidas por el Centro Metalmecánico del SENA - Regional Distrito Capital,  de acuerdo con el horario de cada grupo y aplicando los procesos y procedimientos de los numerales 3.4 y 3.5 del estatuto de la Formación Profesional Integral del SENA, en el Área de Mecanizado, Fabricación de Moldes Y troqueles. 9 instructores</t>
  </si>
  <si>
    <t>Marco Antonio Salamanca Bautista
msab@misena.edu.co
Tel. 5960050 IP 14982</t>
  </si>
  <si>
    <t>Servicios de Formación profesional industrial: Prestar servicios personales de carácter temporal, para impartir formación por proyectos y de forma presencial o virtual, junto con otras actividades que se deriven de la formación de los diferentes programas del área de Manteniminiento, para atender la formación titulada y complementaria dirigida a los aprendices de los diferentes niveles y especialidades y enArticulación e integración con Media técnica impartidas por el Centro Metalmecánico del SENA - Regional Distrito Capital,  de acuerdo con el horario de cada grupo y aplicando los procesos y procedimientos de los numerales 3.4 y 3.5 del estatuto de la Formación Profesional Integral del SENA, en el Área de Articulación con la Media Tecnica. 6 Instructores</t>
  </si>
  <si>
    <t>Marco Antonio Salamanca Bautista
msab@misena.edu.co
Tel. 5960050 IP 14983</t>
  </si>
  <si>
    <t>Servicios de Formación profesional industrial: Prestar servicios personales de carácter temporal, para impartir formación por proyectos y de forma presencial o virtual, junto con otras actividades que se deriven de la formación de los diferentes programas del área de Manteniminiento, para atender la formación titulada y complementaria dirigida a los aprendices de los diferentes niveles y especialidades y enArticulación e integración con Media técnica impartidas por el Centro Metalmecánico del SENA - Regional Distrito Capital,  de acuerdo con el horario de cada grupo y aplicando los procesos y procedimientos de los numerales 3.4 y 3.5 del estatuto de la Formación Profesional Integral del SENA, en el Área de  Mantenimiento, Mecanizado, Virtual, 6 Instructores HORAS</t>
  </si>
  <si>
    <t>Servicios de Formación profesional industrial: Prestar los servicios profesionales de carácter temporal, para impartir Formación Profesional Integral de forma presencial y/o virtual, y otras acciones que se deriven de la formación, para atender la formación titulada y complementaria dirigida a los aprendices de los diferentes niveles y especialidades impartidas por el Centro Metalmecánico del SENA - Regional Distrito Capital,  de acuerdo con el horario de cada grupo y aplicando los procesos y procedimientos de los numerales 3.4 y 3.5 del estatuto de la Formación Profesional Integral del SENA, en el Área de Fabricación de Productos Plásticos por Inyección y Soplado, 4 Instructores</t>
  </si>
  <si>
    <t>Marco Antonio Salamanca Bautista
msab@misena.edu.co
Tel. 5960050 IP 14984</t>
  </si>
  <si>
    <t>Servicios de Formación profesional industrial: Prestar los servicios profesionales de carácter temporal, para impartir Formación Profesional Integral de forma presencial y/o virtual, y otras acciones que se deriven de la formación, para atender la formación titulada y complementaria dirigida a los aprendices de los diferentes niveles y especialidades impartidas por el Centro Metalmecánico del SENA - Regional Distrito Capital,  de acuerdo con el horario de cada grupo y aplicando los procesos y procedimientos de los numerales 3.4 y 3.5 del estatuto de la Formación Profesional Integral del SENA, en el Área deSeguimiento del Aprendiz en la etapa productiva, 8 Instructores</t>
  </si>
  <si>
    <t>Marco Antonio Salamanca Bautista
msab@misena.edu.co
Tel. 5960050 IP 14985</t>
  </si>
  <si>
    <t>Servicios de aprendizaje a distancia: Prestar los servicios profesionales de carácter temporal, para impartir Formación Profesional Integral de forma presencial y/o virtual, y otras acciones que se deriven de la formación, para atender la formación titulada y complementaria dirigida a los aprendices de los diferentes niveles y especialidades impartidas por el Centro Metalmecánico del SENA - Regional Distrito Capital,  de acuerdo con el horario de cada grupo y aplicando los procesos y procedimientos de los numerales 3.4 y 3.5 del estatuto de la Formación Profesional Integral del SENA, en el Área de Formacion Virtual, 23 Tutores</t>
  </si>
  <si>
    <t>Marco Antonio Salamanca Bautista
msab@misena.edu.co
Tel. 5960050 IP 14986</t>
  </si>
  <si>
    <t>Servicios secretariales o de administración de oficinas: Prestación de servicios personales de carácter temporal de un (1) Profesional para Apoyo de Procesos de Gestión Educativa</t>
  </si>
  <si>
    <t>11.5</t>
  </si>
  <si>
    <t>Servicios secretariales o de administración de oficinas: Prestación de servicios personales de carácter temporal de un (1) Profesional, como apoyo en el Proceso de Supervisión de Contratos.</t>
  </si>
  <si>
    <t>Servicios secretariales o de administración de oficinas: Prestación de servicios personales de carácter temporal de un (1) Profesional, como apoyo en el Proceso de Gestión del Talento Humano.</t>
  </si>
  <si>
    <t>Servicios secretariales o de administración de oficinas: Prestar los servicios de carácter temporal, de un  (1)  profesional  para apoyar los Procesos de Gestión Ambiental.</t>
  </si>
  <si>
    <t>Marco Antonio Salamanca Bautista
msab@misena.edu.co
Tel. 5960050 IP 14988</t>
  </si>
  <si>
    <t>Servicios secretariales o de administración de oficinas: Prestar los servicios de carácter temporal, de una  (1) Persona natural con educación superior  para apoyar los Procesos de Gestión de Información.</t>
  </si>
  <si>
    <t>Marco Antonio Salamanca Bautista
msab@misena.edu.co
Tel. 5960050 IP 14989</t>
  </si>
  <si>
    <t>Servicios secretariales o de administración de oficinas: Prestación de servicios personales de carácter temporal para lograr el canal de comunicación entre empresas y aprendices a través del Sistema Gestión Virtual de Aprendices (SGVA), ejecutando tareas de relacionamiento corporativo con las empresas, apoyo y asesoría a los aprendices en el manejo operativo y normativo del Contrato de aprendizaje y garantizando un registro oportuno de la modalidad del contrato de aprendizaje en SOFIA para la adecuada migración en el SGVA, así como la depuración permanente de la plataforma en lo que se refiere a aprendices disponibles y susceptibles de Contrato de Aprendizaje. Contribuyendo a una mayor participación de contratos de aprendizaje SENA en las empresas obligadas y fortaleciendo el incremento de contratos voluntarios de especialidades dictadas por el Centro de Formación al que se encuentra asociado (a) en las empresas que no están obligadas a la contratación de aprendices.</t>
  </si>
  <si>
    <t>Servicios secretariales o de administración de oficinas: Prestar servicios personales de carácter temporal de un (1) Tecnólogo para apoyo de administración educativa de selección e ingreso al Centro Metalmecánico.</t>
  </si>
  <si>
    <t>Servicios secretariales o de administración de oficinas: Prestar servicios personales de carácter temporal de Un (01) Apoyo al área de Gestión Documental.</t>
  </si>
  <si>
    <t>Marco Antonio Salamanca Bautista
msab@misena.edu.co
Tel. 5960050 IP 14991</t>
  </si>
  <si>
    <t>Servicios secretariales o de administración de oficinas: Prestar servicios personales de carácter temporal de Un (01) Apoyo al área de Homologo de Sistemas</t>
  </si>
  <si>
    <t>Servicios secretariales o de administración de oficinas: Prestar servicios personales de carácter temporal de un (01) Apoyo al área de Soporte Plataformas de Gestión Académica en Formación</t>
  </si>
  <si>
    <t>Servicios secretariales o de administración de oficinas: Prestar servicios personales de carácter temporal de un (01) Apoyo al área de Soporte Plataformas de Gestión Académica en Certificación de Competencias Laborales</t>
  </si>
  <si>
    <t>Marco Antonio Salamanca Bautista
msab@misena.edu.co
Tel. 5960050 IP 14992</t>
  </si>
  <si>
    <t>Servicios secretariales o de administración de oficinas: Prestar los servicios profesionales de carácter temporal para apoyar las actividades  contempladas en el plan de  Bienestar aprendices de conformidad con los lineamientos establecidos para tal fin, en la parte de apoyo psicológico.</t>
  </si>
  <si>
    <t>Marco Antonio Salamanca Bautista
msab@misena.edu.co
Tel. 5960050 IP 14997</t>
  </si>
  <si>
    <t>Servicios secretariales o de administración de oficinas: Prestar los servicios profesionales de carácter temporal para apoyar las actividades  contempladas en el plan de  Bienestar aprendices de conformidad con los lineamientos establecidos para tal fin, en la parte de de trabajo social.</t>
  </si>
  <si>
    <t>Marco Antonio Salamanca Bautista
msab@misena.edu.co
Tel. 5960050 IP 14998</t>
  </si>
  <si>
    <t>Servicios secretariales o de administración de oficinas: Prestar los servicios profesionales de carácter temporal para apoyar la creación de cursos virtuales a partir de la conformación de equipos de desarrollo curricular interdisciplinarios por programa o conjunto de programas por redes tecnológicas. Como Instructor de Virtualización, impartir Formación Profesional Integral de forma presencial y/o virtual, y otras acciones que se deriven de la formación, para atender la formación titulada y complementaria dirigida a los aprendices de los diferentes niveles y especialidades impartidas por el Centro Metalmecánico del SENA - Regional Distrito Capital,  de acuerdo con el horario de cada grupo y aplicando los procesos y procedimientos de los numerales 3.4 y 3.5 del estatuto de la Formación Profesional Integral del SENA, en el Área de Formación Virtual.</t>
  </si>
  <si>
    <t>Marco Antonio Salamanca Bautista
msab@misena.edu.co
Tel. 5960050 IP 14999</t>
  </si>
  <si>
    <t>Prestar los servicios personales de carácter temporal para apoyar las actividades inherentes al proceso de almacén y control de inventarios de acuerdo con los parámetros de calidad definidos.</t>
  </si>
  <si>
    <t>Marco Antonio Salamanca Bautista
msab@misena.edu.co
Tel. 5960050 IP 15000</t>
  </si>
  <si>
    <t>Servicios secretariales o de administración de oficinas: Prestar los servicios personales para apoyar  la organización de los depósitos de archivo central, el levantamiento de inventarios y la consulta y préstamo de documentos que reposan en el archivo central</t>
  </si>
  <si>
    <t>Marco Antonio Salamanca Bautista
msab@misena.edu.co
Tel. 5960050 IP 15002</t>
  </si>
  <si>
    <t>Servicios secretariales o de administración de oficinas: Prestar los servicios de carácter temporal, de un  (1)  profesional  para apoyar los Procesos de Innovación y Competitividad.</t>
  </si>
  <si>
    <t>Prestación de servicios personales de carácter temporal de un (1) Profesional en Derecho para Apoyo de los Procesos Administrativos y Financieros.</t>
  </si>
  <si>
    <t>Servicios secretariales o de administración de oficinas: prestar los servicios de carácter temporal, de un  (1)  profesional  para apoyar los procesos de gestión estratégica y relacionamiento con las empresas.</t>
  </si>
  <si>
    <t>Servicios secretariales o de administración de oficinas: Prestar servicios personales de carácter temporal de dos (2) Tecnólogo en áreas Administrativas para efectuar el servicio al usuario durante la vigencia del 2014, de tal manera que sirva de comunicación y efectué el contacto con el cliente ofrezca la información y  orientación necesaria en las jornadas de mañana, tarde, noche, de lunes a viernes.</t>
  </si>
  <si>
    <t>Marco Antonio Salamanca Bautista
msab@misena.edu.co
Tel. 5960050 IP 14990</t>
  </si>
  <si>
    <t>Servicios secretariales o de administración de oficinas: Contratar los servicios personales de carácter temporal de un (01) Tecnólogo para efectuar el servicio al usuario durante la vigencia del Año 2014, de tal manera que sirva de comunicación  y efectué el contacto con el cliente  ofrezca  la información y  orientación necesaria en las jornadas de mañana, tarde, noche, de lunes a viernes.</t>
  </si>
  <si>
    <t>Marco Antonio Salamanca Bautista
msab@misena.edu.co
Tel. 5960050 IP 14993</t>
  </si>
  <si>
    <t>Servicios secretariales o de administración de oficinas: Prestación de servicios personales de carácter temporal de un (1) Profesional en Ingeniería Mecánica, como apoyo en el Proceso de Planeación Estratégica.</t>
  </si>
  <si>
    <t>Prestación de servicios personales de carácter temporal de un (1) Profesional en ingeniería para los Procesos de educación calidad, saber pro y alta calidad.</t>
  </si>
  <si>
    <t>Contratar el suministro de refrigerios y almuerzos  para las diferentes actividades desarrolladas con los aprendices del Centro Metalmecánico</t>
  </si>
  <si>
    <t>YOLANDA ARANGO FRANCO
yarango@sena.edu.co
Tel. 5960050 IP 14982</t>
  </si>
  <si>
    <t>Contratar el apoyo logístico para llevar a cabo Salidas pedagógicas o convivencias de Aprendices del Centro Metalmecánico</t>
  </si>
  <si>
    <t>YOLANDA ARANGO FRANCO
yarango@sena.edu.co
Tel. 5960050 IP 14983</t>
  </si>
  <si>
    <t>Actividad con toda la comunidad educativa.</t>
  </si>
  <si>
    <t>YOLANDA ARANGO FRANCO
yarango@sena.edu.co
Tel. 5960050 IP 14984</t>
  </si>
  <si>
    <t>Boquitoquis  y camaras fotograficas</t>
  </si>
  <si>
    <t>YOLANDA ARANGO FRANCO
yarango@sena.edu.co
Tel. 5960050 IP 14985</t>
  </si>
  <si>
    <t>Salida de aprendices Sistema Nacional de liderazgo</t>
  </si>
  <si>
    <t>YOLANDA ARANGO FRANCO
yarango@sena.edu.co
Tel. 5960050 IP 14986</t>
  </si>
  <si>
    <t>Salida de Representantes Sistema Nacional de liderazgo</t>
  </si>
  <si>
    <t>YOLANDA ARANGO FRANCO
yarango@sena.edu.co
Tel. 5960050 IP 14987</t>
  </si>
  <si>
    <t>Transporte- uniformes y/o camisetas, material para actividades- arbitraje- premiación logística</t>
  </si>
  <si>
    <t>YOLANDA ARANGO FRANCO
yarango@sena.edu.co
Tel. 5960050 IP 14988</t>
  </si>
  <si>
    <t>MALLA PROFESIONAL  CON SOPORTE TIPO PRENSA EN ACERO RESISTENTE</t>
  </si>
  <si>
    <t>YOLANDA ARANGO FRANCO
yarango@sena.edu.co
Tel. 5960050 IP 14989</t>
  </si>
  <si>
    <t>HORNO MICROONDA INDUSTRIAL DE 1200 W, 5 NIVELES DE POTENCIA, MECANISMOS DE CIERRE DISEÑADOS PARA ALTO TRAFICO, DISEÑO COMPACTO EN ACERO INOXIDABLE</t>
  </si>
  <si>
    <t>YOLANDA ARANGO FRANCO
yarango@sena.edu.co
Tel. 5960050 IP 14990</t>
  </si>
  <si>
    <t>Adquisición de bonos de alimentos para  aprendices de muy bajos recursos</t>
  </si>
  <si>
    <t>YOLANDA ARANGO FRANCO
yarango@sena.edu.co
Tel. 5960050 IP 14991</t>
  </si>
  <si>
    <t>Transporte para el traslado de los aprendices para las diferentes actividades</t>
  </si>
  <si>
    <t>YOLANDA ARANGO FRANCO
yarango@sena.edu.co
Tel. 5960050 IP 14992</t>
  </si>
  <si>
    <t>Compra de elementos para prestación de primeros auxilios</t>
  </si>
  <si>
    <t>YOLANDA ARANGO FRANCO
yarango@sena.edu.co
Tel. 5960050 IP 14993</t>
  </si>
  <si>
    <t xml:space="preserve">Botiquines con elementos básicos de atención </t>
  </si>
  <si>
    <t>YOLANDA ARANGO FRANCO
yarango@sena.edu.co
Tel. 5960050 IP 14994</t>
  </si>
  <si>
    <t>Incentivos (económicos o en especie) según su participación en las diferentes actividades</t>
  </si>
  <si>
    <t>YOLANDA ARANGO FRANCO
yarango@sena.edu.co
Tel. 5960050 IP 14995</t>
  </si>
  <si>
    <t>Extrusora para pelicula mono orientado - diametro tornillo 50 mm  - potencia motor 15Hp variador</t>
  </si>
  <si>
    <t>4meses</t>
  </si>
  <si>
    <t>Licitación</t>
  </si>
  <si>
    <t xml:space="preserve">IVAN CASTRO SANTAMARIA
icastro@sena.edu.co
Tel. 5960050 IP </t>
  </si>
  <si>
    <t>molino para triturar plastico con camara de corte 240 * 346 mm - 2 Cuchillas fijas - 3 Rodillos - 1,5 Kw potencia - 270 rpm La velocidad del rotor - Rendimiento medio 20kg/h</t>
  </si>
  <si>
    <t>Chiller de enfriamiento - capacidad 10 toneladas</t>
  </si>
  <si>
    <t>angulo de 1" x 3/16 " X 6 metros</t>
  </si>
  <si>
    <t xml:space="preserve">Broca de centro HSS No 3 </t>
  </si>
  <si>
    <t xml:space="preserve">Broca de centros n 4 </t>
  </si>
  <si>
    <t>Buril de acero rapido de 5/16 x 3" (W6%-MO5%-CR4%-V2%)</t>
  </si>
  <si>
    <t>Buriles punta de tungsteno de 5/16 AR8 P40</t>
  </si>
  <si>
    <t xml:space="preserve">Escariadores en HSS de 12 mm </t>
  </si>
  <si>
    <t xml:space="preserve">Lamina C.R calibre 18 1x2 metros </t>
  </si>
  <si>
    <t xml:space="preserve">Lamina C.R. calibre 20 1x2 metros </t>
  </si>
  <si>
    <t xml:space="preserve">Lamina perforada de aluminio 2m x 1m x 3mm, agujero oblongo de 19.05 x 3.8 mm y con un 40% de area libre </t>
  </si>
  <si>
    <t>platina SAE 1020  de 3/16 x 3 " x 6 m</t>
  </si>
  <si>
    <t xml:space="preserve">Electro valvula 5/2 biestable de 24 V  conexión 1/8 , 6 mm </t>
  </si>
  <si>
    <t>Manguera flexible de 6mm</t>
  </si>
  <si>
    <t>Manometro FMA conexión trasera G ¼”</t>
  </si>
  <si>
    <t xml:space="preserve">sesores inductivos 24 v </t>
  </si>
  <si>
    <t>ValVula 3/2 pulsador resorte 1/4"</t>
  </si>
  <si>
    <t xml:space="preserve">ValVula 5/2 biestable aire-aire  G 1/8" </t>
  </si>
  <si>
    <t>ValVula de Vacio ESG-6 G 1/8”</t>
  </si>
  <si>
    <t>ValVula 5/2 monoestable aire-resorte  G 1/8"</t>
  </si>
  <si>
    <t>Acero SAE redondo 1020 de diámetro de 1”</t>
  </si>
  <si>
    <t xml:space="preserve">Acero SAE redondo 1045 1 1/2" </t>
  </si>
  <si>
    <t xml:space="preserve">Abrazadera metálica 30mm tipo cremallera </t>
  </si>
  <si>
    <t xml:space="preserve">Acople tipo disco de diámetro 145 mm </t>
  </si>
  <si>
    <t>Alicate 9" Cuerpo forjado
Fabricados en acero Cromo Niquel
Con recubrimiento anti-corrosión</t>
  </si>
  <si>
    <t xml:space="preserve">Arandela cincada J 5,3 </t>
  </si>
  <si>
    <t xml:space="preserve">Arandela cincada J 6,4 </t>
  </si>
  <si>
    <t>Balanzas de precisión Capacidad Máxima 1 kg Resolución 0,01 g Rango de tara -1 kg Repetibilidad 0,02 g Linealidad ±0,02 g Mínimo 0,2 g Tamaño del plato 128×128 mm Tiempo de estabilización 2 segundos Temperatura de trabajo +15°C a +30 °C Fuente de poder 120VAC 50-60Hz / 11V AC 380 mA ó Acumulador interno SLA 3.4 Ah Tiempo promedio 45 horas trabajando con baterías Display LCD numérico (retroiluminado) Unidades g, ct (carats), % y piezas</t>
  </si>
  <si>
    <t xml:space="preserve">Acople tipo Rex omega de diámetro 2 “ </t>
  </si>
  <si>
    <t>Alicate hombresolo de 10" para lamina  Mordazas en acero Cromo Vanadio y palanca de afloje rápido</t>
  </si>
  <si>
    <t xml:space="preserve">Bayetilla </t>
  </si>
  <si>
    <t xml:space="preserve">Balines de Acero 3/8 para rodadura </t>
  </si>
  <si>
    <t xml:space="preserve">Brocha cerda mona de 4" </t>
  </si>
  <si>
    <t xml:space="preserve">Brocha cerda mona de 3" </t>
  </si>
  <si>
    <t xml:space="preserve">Brochas cerda mona de 2” </t>
  </si>
  <si>
    <t xml:space="preserve">Brochas cerda mona de 1” </t>
  </si>
  <si>
    <t xml:space="preserve">Balines de Acero 5/16 para rodadura </t>
  </si>
  <si>
    <t xml:space="preserve">CALIBRADOR COMPENSADOR DE ALTURAS ANALOGO MAG HP 50A </t>
  </si>
  <si>
    <t xml:space="preserve">Cinta de enmascarar 1" x 40 m </t>
  </si>
  <si>
    <t xml:space="preserve">Cinta de enmascarar 1/2" x 40 m </t>
  </si>
  <si>
    <t xml:space="preserve">Cinta de enmascarar 1/4" x 40 m </t>
  </si>
  <si>
    <t xml:space="preserve">Cinta de enmascarar 1/8" x 40 m </t>
  </si>
  <si>
    <t xml:space="preserve">Cinta de enmascarar 2" x 40 m </t>
  </si>
  <si>
    <t xml:space="preserve">Bomba de engranajes para impulsión de aceites </t>
  </si>
  <si>
    <t xml:space="preserve">Bomba para agua de 1/8 HP </t>
  </si>
  <si>
    <t xml:space="preserve">Calentador de inducción portátil de alta frecuencia TMBH 1 </t>
  </si>
  <si>
    <t>Cepillo Acero (Grata) mango de madera</t>
  </si>
  <si>
    <t xml:space="preserve">Chumacera 1” Tipo pie P205 con rodamiento </t>
  </si>
  <si>
    <t xml:space="preserve">Cojinete de Bolas de ranura 6003 2Z </t>
  </si>
  <si>
    <t>Crisol 70 ml de grafito</t>
  </si>
  <si>
    <t>Disco para pulidora de 8 " GRANO  240</t>
  </si>
  <si>
    <t xml:space="preserve">Juego de Brocas Cil Juego HSS 1- 13 mm </t>
  </si>
  <si>
    <t xml:space="preserve">Juego de Brocas de 1/8 hasta ½” </t>
  </si>
  <si>
    <t xml:space="preserve">Limas de 6" surdidas x 5 piezas </t>
  </si>
  <si>
    <t xml:space="preserve">Juego de piedra de afilado para pulir moldes x6 uds </t>
  </si>
  <si>
    <t xml:space="preserve">JUEGO DE REGLAS PARALELAS 90 GRADOS </t>
  </si>
  <si>
    <t xml:space="preserve">lamina de triplex 3 mm </t>
  </si>
  <si>
    <t xml:space="preserve">Lija seca Grano 150 </t>
  </si>
  <si>
    <t xml:space="preserve">Lija seca Grano 1500 </t>
  </si>
  <si>
    <t xml:space="preserve">Lija seca Grano 220 </t>
  </si>
  <si>
    <t xml:space="preserve">Lija seca Grano 400 </t>
  </si>
  <si>
    <t xml:space="preserve">Lija seca Grano 600 </t>
  </si>
  <si>
    <t xml:space="preserve">Lija seca Grano 80 </t>
  </si>
  <si>
    <t xml:space="preserve">lijadora roto orbital mps 120V 3 Amps Órbitas/min 12.000 opm Bolsa recolectora de polvo Sí Diámetro orbital 3/32" Tamaño/tipo de papel 5", 8 orificios </t>
  </si>
  <si>
    <t xml:space="preserve">Machos M10 </t>
  </si>
  <si>
    <t xml:space="preserve">Machos M12 </t>
  </si>
  <si>
    <t xml:space="preserve">Machos M5 </t>
  </si>
  <si>
    <t xml:space="preserve">Mandril de ajuste rapido 1 a 16 mm para torno con cono morse n 3 </t>
  </si>
  <si>
    <t xml:space="preserve">Mandril de ajuste rapido de 1 a 16 mm para fresadora cono BT40 </t>
  </si>
  <si>
    <t>Martillo de golpe seco plastificado de 21 oz</t>
  </si>
  <si>
    <t xml:space="preserve">Mechero metalico para alcohol </t>
  </si>
  <si>
    <t xml:space="preserve">Picnómetro de 25 ml </t>
  </si>
  <si>
    <t xml:space="preserve">Porta Brocas de 1/8” a ½” </t>
  </si>
  <si>
    <t xml:space="preserve">Probeta de 500 ml vidrio </t>
  </si>
  <si>
    <t>Kit de extractores para soportes ciegos TMBP 20E</t>
  </si>
  <si>
    <t xml:space="preserve">Kits de extracción de rodamientos internos, serie TMIP 7-28 </t>
  </si>
  <si>
    <t xml:space="preserve">Lima plana bastarda de 12 pulgadas con mango plastico </t>
  </si>
  <si>
    <t xml:space="preserve">taladro manual de 0 a 12 mm, motor de 1/3 hp, 110v </t>
  </si>
  <si>
    <t xml:space="preserve">Limas de 8" para mecanico juego 5 Piezas ( plana, cuadrada, redonda y m/caña ) </t>
  </si>
  <si>
    <t xml:space="preserve">Machos y volvedor  para roscar 3mm a 12mm rosca corriente juego de 8Pzs </t>
  </si>
  <si>
    <t xml:space="preserve">Mandril Torno Taladro Cono Morse N°3 Brocas De 5mm A 20mm </t>
  </si>
  <si>
    <t xml:space="preserve">Tornillo cabeza avellanada bristol M5X16 </t>
  </si>
  <si>
    <t xml:space="preserve">Pulidora De 9"-5/8"-6500rpm-2000w a 110V </t>
  </si>
  <si>
    <t xml:space="preserve">Tornillo Cabeza de Avellán M4 x 0,7 long 10 mm grado 5 </t>
  </si>
  <si>
    <t xml:space="preserve">Tornillo cabeza hexagonal 1/4 u.n.c long 1 3/4" grado 5 </t>
  </si>
  <si>
    <t xml:space="preserve">Tornillo cabeza hexagonal 1/4 u.n.c long 1/2" grado 5 </t>
  </si>
  <si>
    <t xml:space="preserve">Tornillo cabeza hexagonal 3/8 UNC 16 long 1 1/4" grado 5 </t>
  </si>
  <si>
    <t xml:space="preserve">Tornillo cabeza hexagonal rosca parcial 3/8 u.n.c long 4" grado 5 </t>
  </si>
  <si>
    <t xml:space="preserve">Tornillo cabeza hexagonal rosca parcial 3/8 u.n.c long 2 1/4" grado 5 </t>
  </si>
  <si>
    <t xml:space="preserve">Tornillo cabeza hexagonal Rosca parcial1/4 u.n.c. long 1 1/4" grado 5 </t>
  </si>
  <si>
    <t xml:space="preserve">Tornillos cabeza hexagonal de 3/4 UNC long 8" grado 5 </t>
  </si>
  <si>
    <t xml:space="preserve">Tornillos cabeza hexagonal de 9/16 UNC long 3" grado 5 </t>
  </si>
  <si>
    <t xml:space="preserve">Tornillo cabeza aVellan ranurada M6 x 1.0 long 30 mm. Grado 5 </t>
  </si>
  <si>
    <t xml:space="preserve">Tornillo Cabeza aVellaneda ranurada M4x0.7 long 10 mm. Grado 5 </t>
  </si>
  <si>
    <t xml:space="preserve">Tuerca hexagonal ciega de 3/8 grado 5 </t>
  </si>
  <si>
    <t xml:space="preserve">Tuerca hexagonal de ¾ grado 5 </t>
  </si>
  <si>
    <t xml:space="preserve">Tuerca hexagonal de seguridad 7/16 UNC </t>
  </si>
  <si>
    <t xml:space="preserve">Tuerca hexagonal M12 </t>
  </si>
  <si>
    <t xml:space="preserve">Tuercas hexagonal de 3/8" </t>
  </si>
  <si>
    <t xml:space="preserve">Ventilador de 1 HP montaje Vertical </t>
  </si>
  <si>
    <t xml:space="preserve">Amarre plastico de 100x2,5mm color blanco bolsa por 100 unidades </t>
  </si>
  <si>
    <t xml:space="preserve">ACEITE DE CORTE PARA ACERO AEROSOL </t>
  </si>
  <si>
    <t xml:space="preserve">ACEITE DE CORTE PARA ALUMINIO EN AEROSOL </t>
  </si>
  <si>
    <t xml:space="preserve">BARRA DE INTERIOR ROSCADO Y ALEZADO MGSIR 08-06W ALEZAR Y ROSCAR </t>
  </si>
  <si>
    <t xml:space="preserve">BARRA DE RANURADO GEHIR 12-15-3-T6 </t>
  </si>
  <si>
    <t xml:space="preserve">BARRA DE RANURADO HELIIR 20C-305 </t>
  </si>
  <si>
    <t xml:space="preserve">BARRA DE ROSCADO INTERIOR SIR 0013 M16 </t>
  </si>
  <si>
    <t xml:space="preserve">BARRA DE ROSCADO INTERIOR SIR 0020 P16 </t>
  </si>
  <si>
    <t xml:space="preserve">BARRA DE TORNEADO S12M SDUCR-07 </t>
  </si>
  <si>
    <t xml:space="preserve">BARRA DE TORNEADO S16Q SDUCR-08 </t>
  </si>
  <si>
    <t xml:space="preserve">BARRA DE TORNEADO A20Q SVUNR-12 </t>
  </si>
  <si>
    <t xml:space="preserve">BARRA S12M STFCR-11 ALEZADO </t>
  </si>
  <si>
    <t xml:space="preserve">BARRA SIR 0013 M16 ROSCAR </t>
  </si>
  <si>
    <t xml:space="preserve">CARRO PORTA HERRAMIENTAS </t>
  </si>
  <si>
    <t xml:space="preserve">ESCARIADORES PUNTA PLANA PARA ACERO EC080B20-4C08 IC900 Ø8mm </t>
  </si>
  <si>
    <t xml:space="preserve">ESCARIADORES PUNTA PLANA PARA ACERO EC100B22-4C10 IC900 Ø10mm </t>
  </si>
  <si>
    <t xml:space="preserve">ESCARIADORES PUNTA PLANA PARA ACERO EC120B25-4C12 IC900 Ø12mm </t>
  </si>
  <si>
    <t xml:space="preserve">ESCARIADORES PUNTA PLANA PARA ACERO EC160B32-4C16 IC900 Ø16mm </t>
  </si>
  <si>
    <t xml:space="preserve">ESCARIADORES PUNTA PLANA PARA ACERO EC-A4 03-12C03E38 IC900 Ø3mm </t>
  </si>
  <si>
    <t xml:space="preserve">ESCARIADORES PUNTA PLANA PARA ACERO EC-A4 04-12C04E50 IC900 Ø4mm </t>
  </si>
  <si>
    <t xml:space="preserve">ESCARIADORES PUNTA PLANA PARA ACERO EC-A4 05-14C05E50 IC900 Ø5mm </t>
  </si>
  <si>
    <t xml:space="preserve">ESCARIADORES PUNTA PLANA PARA ACERO EC-A4 06-16C06E50 IC900 Ø6mm </t>
  </si>
  <si>
    <t xml:space="preserve">ESCARIADORES PUNTA PLANA PARA ACERO EC-A4 20-65C20E150 IC900 Ø20mm </t>
  </si>
  <si>
    <t xml:space="preserve">ESCARIADORES PUNTA PLANA PARA ACERO EFS-B44 10-22C10-72 IC900 Ø10mm </t>
  </si>
  <si>
    <t xml:space="preserve">ESCARIADORES PUNTA PLANA PARA ACERO EFS-B44 16-34C16-92 900 Ø16mm </t>
  </si>
  <si>
    <t xml:space="preserve">ESCARIADORES PUNTA PLANA PARA Aluminio EC-A4 03-12C03E38 IC08 Ø3mm </t>
  </si>
  <si>
    <t xml:space="preserve">ESCARIADORES PUNTA PLANA PARA Aluminio EC-A4 04-12C04E50 IC08 Ø4mm </t>
  </si>
  <si>
    <t xml:space="preserve">ESCARIADORES PUNTA PLANA PARA Aluminio EC-A4 05-14C05E50 IC08 Ø5mm </t>
  </si>
  <si>
    <t xml:space="preserve">ESCARIADORES PUNTA PLANA PARA Aluminio EC-A4 06-50C06E150 IC08 Ø6mm </t>
  </si>
  <si>
    <t xml:space="preserve">ESCARIADORES PUNTA PLANA PARA Aluminio ECA-B-3 08-20C08-63 IC08 Ø8mm </t>
  </si>
  <si>
    <t xml:space="preserve">ESCARIADORES PUNTA PLANA PARA Aluminio ECA-B-3 10-22C10-72 IC08 Ø10mm </t>
  </si>
  <si>
    <t xml:space="preserve">ESCARIADORES PUNTA PLANA PARA Aluminio ECA-B-3 12-25C12-83 IC08 Ø12mm </t>
  </si>
  <si>
    <t xml:space="preserve">ESCARIADORES PUNTA PLANA PARA Aluminio ECA-B-3 16-32C16-92 IC08 Ø16mm </t>
  </si>
  <si>
    <t xml:space="preserve">ESCARIADORES PUNTA PLANA PARA Aluminio ECA-B-3 20-38C20-104 IC08 Ø20mm </t>
  </si>
  <si>
    <t xml:space="preserve">GRIP 3003Y IC08 (ALUMINIOS) </t>
  </si>
  <si>
    <t xml:space="preserve">GRIP 3003Y IC808 (ACEROS) </t>
  </si>
  <si>
    <t xml:space="preserve">INSERTO 06IRM A 60 IC228 ROSCADO ACEROS Y ALUMINIOS 05 A 1.25mm PASO </t>
  </si>
  <si>
    <t xml:space="preserve">INSERTO AVELLANADO 90º Ø16 MM HCD160-090-2T10 IC908 </t>
  </si>
  <si>
    <t xml:space="preserve">INSERTO BARRA ROSCADO INTERIOR 16IRM AG 60 IC908 </t>
  </si>
  <si>
    <t xml:space="preserve">INSERTO DE RANURADO GEPI 2.47-0.20 IC908 CAJA X 10 UNIDADES </t>
  </si>
  <si>
    <t xml:space="preserve">INSERTO DE RANURADO GEPI 2.70-0.20 IC08 CAJA X 10 UNIDADES </t>
  </si>
  <si>
    <t xml:space="preserve">INSERTO DE RANURADO GEPI 3.00-0.20 IC08 CAJA X 10 UNIDADES </t>
  </si>
  <si>
    <t xml:space="preserve">INSERTO DE RANURADO GEPI 3.00-0.20 IC908 CAJA X 10 UNIDADES </t>
  </si>
  <si>
    <t xml:space="preserve">INSERTO DE RANURADO GRIP 3003Y IC08 CAJA X 10 UNIDADES </t>
  </si>
  <si>
    <t xml:space="preserve">INSERTO DE RANURADO GRIP 3003Y IC808 CAJA X 10 UNIDADES </t>
  </si>
  <si>
    <t xml:space="preserve">INSERTO DE RANURADO GRIP 3015Y IC08 CAJA X 10 UNIDADES </t>
  </si>
  <si>
    <t xml:space="preserve">INSERTO DE RANURADO GRIP 3015Y IC908 CAJA X 10 UNIDADES </t>
  </si>
  <si>
    <t xml:space="preserve">INSERTO DE RANURADO Y TORNEADO GIP 3.00E-0.40 IC20 CAJA X 10 UNIDADES </t>
  </si>
  <si>
    <t xml:space="preserve">INSERTO DE RANURADO Y TORNEADO GIP 3.00E-0.40 IC908 CAJA X 10 UNIDADES </t>
  </si>
  <si>
    <t xml:space="preserve">INSERTO DE ROSCADO EXTERIOR 16ERM AG 60 IC908 CAJA X 5 UNIDADES </t>
  </si>
  <si>
    <t xml:space="preserve">INSERTO DE ROSCADO INTERIOR 16IRM AG 60 IC908 CAJA X 10 UNIDADES </t>
  </si>
  <si>
    <t xml:space="preserve">INSERTO DE ROSCADO PARA PORTA GHGR TIP 4MT-0.15 IC08 (aluminio) </t>
  </si>
  <si>
    <t xml:space="preserve">INSERTO DE ROSCADO PARA PORTA GHGR TIP 4MT-0.15 IC908 (acero) </t>
  </si>
  <si>
    <t xml:space="preserve">INSERTO DE TORNEADO 35° VNMG 12T304-NF IC10 CAJA X 10 UNIDADES </t>
  </si>
  <si>
    <t xml:space="preserve">INSERTO DE TORNEADO 35° VNMG 12T304-NF IC907 CAJA X 10 UNIDADES </t>
  </si>
  <si>
    <t xml:space="preserve">INSERTO 16IRM AG 60 IC908 ROSCADO 0.5 A 3 mm PASO </t>
  </si>
  <si>
    <t xml:space="preserve">INSERTO PARA PORTA GHGR GIP 3.00E-0.40 IC20 (aluminio) </t>
  </si>
  <si>
    <t xml:space="preserve">INSERTO PARA PORTA GHGR GIP 3.00E-0.40 IC908 (acero) </t>
  </si>
  <si>
    <t xml:space="preserve">INSERTO PARA PORTA SVJNR VNMG 12T304-NF IC907 (acero) </t>
  </si>
  <si>
    <t xml:space="preserve">INSERTO PARA PORTA SVJNR VNMM 12T304-PP IC20 (aluminio) </t>
  </si>
  <si>
    <t xml:space="preserve">INSERTO SOGX 050204-AL IC08 </t>
  </si>
  <si>
    <t xml:space="preserve">INSERTO SOGX 060304-AL IC08 </t>
  </si>
  <si>
    <t xml:space="preserve">INSERTO SOMT 09T306-DT IC908 CAJA X 10 UNIDADES </t>
  </si>
  <si>
    <t xml:space="preserve">INSERTO SOMT 09T306-GF IC908 CAJA X 10 UNIDADES </t>
  </si>
  <si>
    <t xml:space="preserve">INSERTO SOMX 050204-DT IC 908 </t>
  </si>
  <si>
    <t xml:space="preserve">INSERTO SOMX 060304-DT IC908 </t>
  </si>
  <si>
    <t xml:space="preserve">INSERTO TCGT110204-AS IC20 ALEZAR ALUMINIO </t>
  </si>
  <si>
    <t xml:space="preserve">INSERTO TCMT 110204-SM IC907 ALEZADO ACEROS </t>
  </si>
  <si>
    <t xml:space="preserve">INSERTO VCGT 160404 ID5 </t>
  </si>
  <si>
    <t xml:space="preserve">INSERTO WBMT 060102L IC30N ALEZADO </t>
  </si>
  <si>
    <t xml:space="preserve">INSERTOS DE TORNEADO A 55° DNMG 150404-TF IC20 CAJA X 10 UNIDADES </t>
  </si>
  <si>
    <t xml:space="preserve">INSERTOS DE TORNEADO A 55° DNMG 150404-TF IC907 CAJA X 10 UNIDADES </t>
  </si>
  <si>
    <t xml:space="preserve">INSERTOS PARA FRESA DE PLANEADO SPKR 1203ED-R IC20 aluminio) </t>
  </si>
  <si>
    <t xml:space="preserve">INSERTOS PARA FRESA DE PLANEADO SPKR 1203EDR-76 IC328 acero) </t>
  </si>
  <si>
    <t xml:space="preserve">INSERTOS PARA FRESA DE PLANEADO SEHT 43AFN IC 28 (aluminio) </t>
  </si>
  <si>
    <t xml:space="preserve">INSERTOS PARA FRESA DE PLANEADO SEHT 43AFN IC 328 (acero) </t>
  </si>
  <si>
    <t xml:space="preserve">INSERTOS PARA FRESAS HM90 E90A APCR 1003PDFR-P IC28 (aluminio) </t>
  </si>
  <si>
    <t xml:space="preserve">INSERTOS PARA FRESAS HM90 E90A HM90 APKT1003PDR IC908 (acero) </t>
  </si>
  <si>
    <t xml:space="preserve">INSERTOS PARA PORTA DWLNR WNMG 432-PP IC10 (aluminio) </t>
  </si>
  <si>
    <t xml:space="preserve">INSERTOS PARA PORTA DWLNR WNMG 432-TF IC908 (acero) </t>
  </si>
  <si>
    <t>REFRIGERANTE SINTETICO</t>
  </si>
  <si>
    <t>ADITAMENTO PARA SUPERFICIES ELECTRICAS Aditamento para superficies cilíndrica</t>
  </si>
  <si>
    <t>Base para micrometros hasta 100 mm, tipo de angulo ajustable</t>
  </si>
  <si>
    <t>CALIBRADOR DE ALTURAS DIGITAL</t>
  </si>
  <si>
    <t>CALIBRADOR DIGITAL CON PROTECCION IP 67  6"</t>
  </si>
  <si>
    <t>CALIBRADOR DIGITAL CON PROTECCION IP 67  8"</t>
  </si>
  <si>
    <t>Calibrador pie de rey de 6" 0.05mm x 1 / 128"</t>
  </si>
  <si>
    <t xml:space="preserve">Equipo de medicion  INDUSTRIAL PESADO </t>
  </si>
  <si>
    <t>ESCUADRA DE PRECISION</t>
  </si>
  <si>
    <t>Goniómetro Longitud de la Hoja: 300mm</t>
  </si>
  <si>
    <t>JUEGO DE ESCUADRA DE COMBINACION Tamaño: 300m</t>
  </si>
  <si>
    <t>Juego de micrometros para interiores digitales de tres puntos. Rangos de 20 a 50mm con patrones</t>
  </si>
  <si>
    <t>Juego de micrometros para interiores digitales de tres puntos. Rangos de 50 a 100mm con patrones</t>
  </si>
  <si>
    <t>Micrómetro  de 0-25</t>
  </si>
  <si>
    <t>Micrómetro de 25- 50</t>
  </si>
  <si>
    <t>MICROMETRO DE EXTERIORES DIGITAL  Rango: 0-25mm SPC
Resolucion: 0.001mm</t>
  </si>
  <si>
    <t>MICROMETRO DE EXTERIORES DIGITAL CON SALIDA DATOS  Rango: 50-75mm SPC
Resolucion: 0.001mm</t>
  </si>
  <si>
    <t>MICROMETRO DE EXTERIORES DIGITAL CON SALIDA DATOS  Rango: 75 - 100mm SPC
Resolucion: 0.001mm</t>
  </si>
  <si>
    <t>MICROMETRO DE EXTERIORES DIGITAL CON SALIDA DATOS Rango: 25-50mm SPC
Resolucion: 0.001mm</t>
  </si>
  <si>
    <t>MICROMETRO DE EXTERIORES
Intervalo: 0-25mm
Resolucion. 0.001mm</t>
  </si>
  <si>
    <t>MICROMETRO DE EXTERIORES
Intervalo: 25-50mm
Resolucion. 0.001mm</t>
  </si>
  <si>
    <t>MICROMETRO DE EXTERIORES
Intervalo: 50-75mm
Resolucion. 0.001mm</t>
  </si>
  <si>
    <t>MICROMETRO DE INTERIORES HOLTEST 
Intervalo: 12-20mm
Intervalo individual: 12-16, 16-20mm
Anillos de fijacion incluidos: ø16mm</t>
  </si>
  <si>
    <t>MICROMETRO DIGITAL PARA PROFUNDIDAD, Rango: 0-150mm Resolucion: 0.001mm</t>
  </si>
  <si>
    <t>Micrometro digital para roscas exteriores. Rango 0 a 25mm con puntas</t>
  </si>
  <si>
    <t>Micrometro digital para roscas exteriores. Rango 25 a 50mm con puntas</t>
  </si>
  <si>
    <t>MICROMETRO PARA ROSCAS 
Intervalo: 25-50mm
Resolucion: 0.001mm
Error Instrumental: ±4μm</t>
  </si>
  <si>
    <t>RELOJ COMPARADOR ANALOGO
Rango: 20mm
Resolucion: 0.01mm</t>
  </si>
  <si>
    <t>RELOJ PALPADOR ANALOGO
Rango: 1mm
Graduacion: 0.01mm
Juego Completo</t>
  </si>
  <si>
    <t>RELOJ PALPADOR, Graduación 0.001 mm, Rango 1mm, con kit completo de accesorios</t>
  </si>
  <si>
    <t>Colbon madera  MR-60</t>
  </si>
  <si>
    <t>Diluyente para Poliester (estireno monomero)</t>
  </si>
  <si>
    <t>dioxido titanio</t>
  </si>
  <si>
    <t>Masilla Bondo Masilla Bondo</t>
  </si>
  <si>
    <t xml:space="preserve">Poliuretano expandido de alta densidad isosianato </t>
  </si>
  <si>
    <t>Poliuretano expandido de alta densidad poliol g-035</t>
  </si>
  <si>
    <t xml:space="preserve">Botas puntera de acero industrial keen </t>
  </si>
  <si>
    <t xml:space="preserve">GAFAS DE SEGURIDAD </t>
  </si>
  <si>
    <t xml:space="preserve">Guante de vaqueta corto para uso industrial </t>
  </si>
  <si>
    <t xml:space="preserve">guantes de nitrilo talla variada, caja por 50 unidades </t>
  </si>
  <si>
    <t xml:space="preserve">GUANTES DE NYLON </t>
  </si>
  <si>
    <t xml:space="preserve">Mangas para soldar </t>
  </si>
  <si>
    <t xml:space="preserve">monogafas con ventilación integrada de norma 1826 ICONTEC </t>
  </si>
  <si>
    <t xml:space="preserve">Monogafas para soldadura oxiacetilénica </t>
  </si>
  <si>
    <t xml:space="preserve">Overol negro </t>
  </si>
  <si>
    <t>protector auditivo desechable 30 db</t>
  </si>
  <si>
    <t>METIL METACRILATO X GALÓN</t>
  </si>
  <si>
    <t>RESINA POLIESTER CRISTALAN 801,  X KILOS</t>
  </si>
  <si>
    <t xml:space="preserve">RESINA MOLDES CRISTALAN 809, X KILOS </t>
  </si>
  <si>
    <t xml:space="preserve">Tornillo bristol cabeza boton 1/4 u.n.c long 3/8" grado 5 </t>
  </si>
  <si>
    <t xml:space="preserve">Tornillo brístol M6x1 long 25mm </t>
  </si>
  <si>
    <t xml:space="preserve">Tornillo bristol M8x1.25 long 25 mm. Grado 5 </t>
  </si>
  <si>
    <t xml:space="preserve">Tornillo cabeza bristol 1/4 u.n.c long 1" grado 5 </t>
  </si>
  <si>
    <t xml:space="preserve">Tornillo cabeza bristol 1/4 u.n.c long 3/4" grado 5 </t>
  </si>
  <si>
    <t xml:space="preserve">Tornillo cabeza bristol 1/4 u.n.c long 5/8" grado 5 </t>
  </si>
  <si>
    <t xml:space="preserve">Tornillo cabeza bristol 1/4 u.n.c long 7/8" grado 5 </t>
  </si>
  <si>
    <t xml:space="preserve">Tornillo cabeza bristol 1/4 u.n.c. long 3" grado 5 </t>
  </si>
  <si>
    <t xml:space="preserve">Tornillo cabeza bristol 1/4 u.n.c. long 1 1/2" grado 5 </t>
  </si>
  <si>
    <t xml:space="preserve">Tornillo cabeza bristol 1/4 u.n.c. long 1/2" grado 5 </t>
  </si>
  <si>
    <t xml:space="preserve">Tornillo cabeza bristol 1/4 u.n.c. long 2" grado 5 </t>
  </si>
  <si>
    <t xml:space="preserve">Tornillo cabeza bristol 10-24 t.p.i. long 3/4" grado 5 </t>
  </si>
  <si>
    <t xml:space="preserve">Tornillo cabeza bristol 10-24 u.n.c long 1 1/4" grado 5 </t>
  </si>
  <si>
    <t xml:space="preserve">Tornillo cabeza bristol 10-24 u.n.c long 1/2" grado 5 </t>
  </si>
  <si>
    <t xml:space="preserve">Tornillo cabeza bristol 10-24 u.n.c long 3/4" grado 5 </t>
  </si>
  <si>
    <t xml:space="preserve">Tornillo cabeza bristol 3/8 u.n.c long 2 3/4" grado 5 </t>
  </si>
  <si>
    <t xml:space="preserve">Tornillo cabeza bristol 5/16 u.n.c long 2 1/4 grado" 5 </t>
  </si>
  <si>
    <t xml:space="preserve">Tornillo cabeza bristol 5/16 u.n.c long 1 3/4" grado 5 </t>
  </si>
  <si>
    <t xml:space="preserve">Tornillo cabeza bristol 5/16 u.n.c long 1" grado 5 </t>
  </si>
  <si>
    <t xml:space="preserve">Tornillo cabeza bristol 5/16 u.n.c long 2 3/4" grado 5 </t>
  </si>
  <si>
    <t xml:space="preserve">Tornillo cabeza bristol 5/16 u.n.c long 3" grado 5 </t>
  </si>
  <si>
    <t xml:space="preserve">Tornillo Cabeza bristol AVellán M6x1 long 10 mm grado 5 </t>
  </si>
  <si>
    <t xml:space="preserve">Tornillo cabeza bristol cabeza boton 1/4 u.n.c long 1/2" grado 5 </t>
  </si>
  <si>
    <t xml:space="preserve">Tornillo Cabeza bristol M10 x 1,5 long 80 mm l rosca parcial de 25 mm </t>
  </si>
  <si>
    <t xml:space="preserve">Tornillo cabeza brístol M6x1 long 62 mm </t>
  </si>
  <si>
    <t xml:space="preserve">Tornillo Cabeza cuadrada M14 x 2 long 55 a60 mm rosca total </t>
  </si>
  <si>
    <t xml:space="preserve">Tornillo prisionero cabeza hueca bristol 3/8 u.n.c long 1/2" grado 5 </t>
  </si>
  <si>
    <t xml:space="preserve">CONOS PORTA FRESAS BT40 SEM 22X 60 </t>
  </si>
  <si>
    <t xml:space="preserve">CONOS PORTA FRESAS BT40 SEM 27X 60 </t>
  </si>
  <si>
    <t xml:space="preserve">CONOS PORTA PINZA BT40 ER32X 60 </t>
  </si>
  <si>
    <t>CONOS CON CONEXION MB BT40 MB-50</t>
  </si>
  <si>
    <t xml:space="preserve">FRESAS DE RANURADO CON MANGO REDUCIDO HM90 E90A-D16-2-C15-B-C </t>
  </si>
  <si>
    <t xml:space="preserve">FRESAS DE RANURADO CON MANGO REDUCIDO HM90 E90A-D20-2-C19-B-C </t>
  </si>
  <si>
    <t xml:space="preserve">FRESA DE PLANEADO F75 D80-27 </t>
  </si>
  <si>
    <t xml:space="preserve">FRESA PUNTA PLANA EC-A4 08-20C08E63 IC900 </t>
  </si>
  <si>
    <t xml:space="preserve">FRESA PUNTA PLANA EC-A4 05-14C05E50 IC08 </t>
  </si>
  <si>
    <t xml:space="preserve">FRESA PUNTA PLANA EC-A4 05-14C05E50 IC900 </t>
  </si>
  <si>
    <t xml:space="preserve">FRESA PUNTA PLANA EC-A4 06-16C06E50 IC900 </t>
  </si>
  <si>
    <t xml:space="preserve">FRESA PUNTA PLANA EC-A4 07-20C07E60 IC08 </t>
  </si>
  <si>
    <t xml:space="preserve">FRESA PUNTA PLANA EC-A4 07-20C07E60 IC900 </t>
  </si>
  <si>
    <t xml:space="preserve">FRESA PUNTA PLANA EC-A4 08-20C08E63 IC08 </t>
  </si>
  <si>
    <t xml:space="preserve">FRESA PUNTA PLANA EC-A4 09-20C09E60 IC08 </t>
  </si>
  <si>
    <t xml:space="preserve">FRESA PUNTA PLANA EC-A4 09-20C09E60 IC900 </t>
  </si>
  <si>
    <t xml:space="preserve">FRESA PUNTA PLANA EC-A4 10-22C10E72 IC08 </t>
  </si>
  <si>
    <t xml:space="preserve">FRESA PUNTA PLANA EC-A4 10-22C10E72 IC900 </t>
  </si>
  <si>
    <t xml:space="preserve">BROCA CON INSERTO INTERCAMBIABLE DR030-090-32-09-3D-N </t>
  </si>
  <si>
    <t xml:space="preserve">BROCA CON INSERTO INTERCAMBIABLE DR150-045-20-05-3D-N </t>
  </si>
  <si>
    <t xml:space="preserve">BROCA CON INSERTO INTERCAMBIABLE DR200-060-25-06-3D-N </t>
  </si>
  <si>
    <t>JUEGO PALPADOR+BASE</t>
  </si>
  <si>
    <t>Racor rapido en T  G 1/8" x 6mm</t>
  </si>
  <si>
    <t>Racor rapido roscados recto  G 1/8" x 8mm</t>
  </si>
  <si>
    <t>Racor rapido roscados recto con antiretorno  G 1/8" x 8mm</t>
  </si>
  <si>
    <t xml:space="preserve">tubo cuadrado 1 1/4 calibre 18  x  6 m </t>
  </si>
  <si>
    <t xml:space="preserve">sensores opticos  24 v </t>
  </si>
  <si>
    <t>Aceiteras 1/2 litro con manguera dosificadora</t>
  </si>
  <si>
    <t xml:space="preserve">PORTA DE RANURADO HELIR 2020-3T20 </t>
  </si>
  <si>
    <t xml:space="preserve">PORTA DE ROSCADO EXTERIOR. SER 2020 K16 </t>
  </si>
  <si>
    <t xml:space="preserve">PORTA DE TORNEADO DDJNR 2020K-15/ L </t>
  </si>
  <si>
    <t xml:space="preserve">PORTA DE TORNEADO DDJNR 2020K-15/ R </t>
  </si>
  <si>
    <t xml:space="preserve">PORTA DE TORNEADO SVJNL 2020K-12F </t>
  </si>
  <si>
    <t xml:space="preserve">PORTA DE TORNEADO SVJNR 2020K-12F </t>
  </si>
  <si>
    <t xml:space="preserve">PORTA DE TORNEADO SVVNN 2020K-12F </t>
  </si>
  <si>
    <t xml:space="preserve">PORTA DE TORNEADO SVXCL 2020K-16 </t>
  </si>
  <si>
    <t xml:space="preserve">PORTA DE TORNEADO SVXCR 2020K-16 </t>
  </si>
  <si>
    <t xml:space="preserve">PORTA TORNEADO EXTERIOR DWLNR 2020K-08 </t>
  </si>
  <si>
    <t xml:space="preserve">PORTA TORNEADO MULTIDIRECCIONAL GHGR 20-3 </t>
  </si>
  <si>
    <t xml:space="preserve">PORTAS PARA RANURADO Y TRONZADO GHGL 20-2 </t>
  </si>
  <si>
    <t xml:space="preserve">PORTAS PARA RANURADO Y TRONZADO GHGL 20-3 </t>
  </si>
  <si>
    <t xml:space="preserve">ST 30X50 ER32 F PORTA PINZA PARA TORNO </t>
  </si>
  <si>
    <t xml:space="preserve">Careta para soldar por arco eléctrico </t>
  </si>
  <si>
    <t xml:space="preserve">Aditamentos soporte universal </t>
  </si>
  <si>
    <t>Base universal  metálica con varilla removible de 20" longitud,para laboratorio</t>
  </si>
  <si>
    <t xml:space="preserve">JUEGO DE TERRAJAS DE M3 A M12 </t>
  </si>
  <si>
    <t xml:space="preserve">Lamina  odena 2 mm </t>
  </si>
  <si>
    <t>Polipasto de cadena eléctrico capacidad 1 toneladas x 7 mts de cadena con control</t>
  </si>
  <si>
    <t xml:space="preserve">Punto giratorio tipo B angulo de 6 grados cono morse n 3 </t>
  </si>
  <si>
    <t xml:space="preserve">Hoja de segueta de mano para metales de 12" x 18 dientes bimetal </t>
  </si>
  <si>
    <t>Tripoide mediano para laboratorio</t>
  </si>
  <si>
    <t xml:space="preserve">Torquimetro 1/2" 50-250Ft-Lb ST13-572 </t>
  </si>
  <si>
    <t xml:space="preserve">LLAVE EDG 23B </t>
  </si>
  <si>
    <t>GALGAS PARA ROSCAS
Rango: 0.35-6mm.
Resolucion: Metrica 21LAM.</t>
  </si>
  <si>
    <t>GALGAS PARA ROSCAS
Rango: 4 - 42 TP1
Resolucion: Unificada 30LAM.</t>
  </si>
  <si>
    <t>ALESADOR KIT BHF MB50-80</t>
  </si>
  <si>
    <t xml:space="preserve">HGHF 32-3 LAMA </t>
  </si>
  <si>
    <t>ANILLO PATRON</t>
  </si>
  <si>
    <t>ADAPTADOR PARA ALTURAS EN MILIMETROS Medidor de alturas en mm (9mm x 9mm)</t>
  </si>
  <si>
    <t>keblar 0,090 X 1,10</t>
  </si>
  <si>
    <t>desmoldante epoxico liquido tarro x0, 750 kg</t>
  </si>
  <si>
    <t xml:space="preserve">cloruro de metelino </t>
  </si>
  <si>
    <t xml:space="preserve">Kit para montaje de rugosimetro en  trazador de alturas 9 mm x 9 mm </t>
  </si>
  <si>
    <t>Cable de  con interfaz para micrometro. Transferencia de datos de medicion minimo 2metros de longitud</t>
  </si>
  <si>
    <t>BASE MAGNETICA ARTICULADA, Radio de Alcance: 420mm. Altura Total: 340mm.</t>
  </si>
  <si>
    <t>BASE MAGNETICA Altura total: 266mm
Radio Maximo de articulacion: 192mm</t>
  </si>
  <si>
    <t>ACERO CUADRADO BARRA CUADRADA DE ACERO AL CARBONO 1020 DIMENSION 1 1/2"</t>
  </si>
  <si>
    <t xml:space="preserve">ACERO REDONDO BARRA CILINDRICA DE ACERO CR AL CARBONO 1020 DIMENSION  1" </t>
  </si>
  <si>
    <t xml:space="preserve"> TUBERIA CUADRADA AISI 1020 3/4 ESP 1/16</t>
  </si>
  <si>
    <t xml:space="preserve"> ACERO CUADRADO AISI 1020 1 ½</t>
  </si>
  <si>
    <t>LAMINA HR ACERO HR 1/8  X 1M X 2 M</t>
  </si>
  <si>
    <t>LAMINA CR ACERO HR 1/16 X 1M X 2 M</t>
  </si>
  <si>
    <t>TUERCA  HEXAGONAL M 8 X 1,25 GRADO 2</t>
  </si>
  <si>
    <t>TUERCA DE SEGURIDAD M8 X 1,25 GRADO 2</t>
  </si>
  <si>
    <t xml:space="preserve">  MACHOS   M8 X 1,25 ROSCA DERECHA, ESTUCHE DE 3 UNIDADES</t>
  </si>
  <si>
    <t>MACHOS  M8 X 1,25 ROSCA IZQUIERDA ESTUCHE DE 3 UNIDADES</t>
  </si>
  <si>
    <t>TUERCA DE SEGURIDAD  M10 X 1,25 GRADO 2</t>
  </si>
  <si>
    <t>TUERCA  HEXAGONAL M10 X 1,25 GRADO 2</t>
  </si>
  <si>
    <t>MACHOS  M10 X 1,25 ROSCA DERECHA, , ESTUCHE DE 3 UNIDADES</t>
  </si>
  <si>
    <t>MACHOS  M10 X 1,25 ROSCA IZQUIERDA, ESTUCHE DE 3 UNIDADES</t>
  </si>
  <si>
    <t>TUERCA HEXAGONAL  M10 X 1,5 GRADO 2</t>
  </si>
  <si>
    <t>TUERCA DE SEGURIDAD  M10 X 1,5 GRADO 2</t>
  </si>
  <si>
    <t>MACHOS  M10 X 1,5 ROSCA DERECHA, ESTUCHE DE 3 UNIDADES</t>
  </si>
  <si>
    <t>MACHOS  M10 X 1,5 ROSCA IZQUIERDA, , ESTUCHE DE 3 UNIDADES</t>
  </si>
  <si>
    <t>TUERCA DE SEGURIDAD M12 X 1,25 GRADO 2</t>
  </si>
  <si>
    <t>TUERCA HEXAGONAL  M12 X 1,25 GRADO 2</t>
  </si>
  <si>
    <t>TUERCA HEXAGONAL  M12 X 1,5 GRADO 2</t>
  </si>
  <si>
    <t>TUERCA DE SEGURIDAD  M12 X 1,5 GRADO 2</t>
  </si>
  <si>
    <t xml:space="preserve"> MACHOS  M12 X 1,5 ROSCA DERECHA , ESTUCHE DE 3 UNIDADES</t>
  </si>
  <si>
    <t>MACHOS  M12 X 1,5 ROSCA IZQUIERDA, ESTUCHE DE 3 UNIDADES</t>
  </si>
  <si>
    <t>TUERCA HEXAGONAL M14 X 2 GRADO 2</t>
  </si>
  <si>
    <t>Porta HERRAMIENTA MULTIMASTER en acero MM S-A-L090-C12-T08 para usar con insertos multimaster con Tamaño de la rosca:T08 Par de Apriete 1500 N.cm/130 Lbfxin</t>
  </si>
  <si>
    <t>Escariador Punta plana para Aluminio EC-A4 04-12C04E50 IC08 Ø4mm.</t>
  </si>
  <si>
    <t>Escariador Punta plana para Aluminio EC-A4 05-14C05E50 IC08 Ø5mm.</t>
  </si>
  <si>
    <t>Escariador Punta plana para Aluminio EC-A4 06-50C06E150 IC08 Ø6mm.</t>
  </si>
  <si>
    <t>Escariador Punta plana paraAluminio ECA-B-3 08-20C08-63 IC08 Ø8mm.</t>
  </si>
  <si>
    <t>Escariador Punta plana para Aluminio ECA-B-3 10-22C10-72 IC08  Ø10mm.</t>
  </si>
  <si>
    <t>Escariador Punta plana para Aluminio ECA-B-3 12-25C12-83 IC08  Ø12mm.</t>
  </si>
  <si>
    <t>Escariador Punta plana para Aluminio ECA-B-3 12-25C12-83 IC08  Ø14mm.</t>
  </si>
  <si>
    <t>Escariador Punta plana para Aluminio ECA-B-3 16-32C16-92 IC08 Ø16mm.</t>
  </si>
  <si>
    <t>Escariador Punta plana para Aluminio ECA-B-3 20-38C20-104  08 Ø20mm.</t>
  </si>
  <si>
    <t>Escariador Punta plana para acero EC-A4 03-12C03E38 IC900  Ø3mm.</t>
  </si>
  <si>
    <t>Escariador Punta plana para acero EC-A4 04-12C04E50 IC900  Ø4mm.</t>
  </si>
  <si>
    <t>Escariador Punta plana para acero EC-A4 05-14C05E50 IC900  Ø5mm.</t>
  </si>
  <si>
    <t>Escariador Punta plana para acero EC-A4 06-16C06E50 IC900 Ø6mm.</t>
  </si>
  <si>
    <t>Escariador Punta plana para acero EC080B20-4C08 IC900  Ø8mm.</t>
  </si>
  <si>
    <t>Escariador Punta plana para acero EC100B22-4C10 IC900  Ø10mm.</t>
  </si>
  <si>
    <t>Escariador Punta plana para acero EC120B25-4C12  IC900 Ø12mm.</t>
  </si>
  <si>
    <t>Escariador Punta plana para acero EC120B25-4C12  IC900 Ø14mm.</t>
  </si>
  <si>
    <t>Escariador Punta plana para acero EC160B32-4C16  IC900 Ø16mm.</t>
  </si>
  <si>
    <t>Escariador Punta plana para acero EC-A4 20-65C20E150 IC900 Ø20mm .</t>
  </si>
  <si>
    <t>Escariador Punta plana para acero EFS-B44 10-22C10-72  900 Ø10mm.</t>
  </si>
  <si>
    <t>Escariador Punta plana para acero ACERO EFS-B44 16-34C16-92 900 Ø16mm .</t>
  </si>
  <si>
    <t>Inserto Para fresa de planeado SPKR 1203EDR-76  IC328 acero.</t>
  </si>
  <si>
    <t>Inserto Para fresa de planeado SPKR 1203ED-R    IC20 aluminio.</t>
  </si>
  <si>
    <t>Inserto  GRIP 3003Y IC808 (ACEROS).</t>
  </si>
  <si>
    <t>Inserto GRIP 3003Y IC08 (ALUMINIOS).</t>
  </si>
  <si>
    <t>Inserto Avellanado 90º Ø16  MM HCD160-090-2T10 IC908.</t>
  </si>
  <si>
    <t>Aceite De corte para acero AEROSOL 300 ml.</t>
  </si>
  <si>
    <t>Aceite De corte para aluminio AEROSOL 300ml.</t>
  </si>
  <si>
    <t xml:space="preserve"> Fresa Cola de milano a 60 grados. Bastago diametro  16</t>
  </si>
  <si>
    <t xml:space="preserve">Broca Caja de brocas para metal de 119 piezas con recubrimieto de Cobalto con brocas de 1 a 2.5 aumento en intervalo de 0.5mm, de 2.6 a 10 aumento de  0.1mm entre medida  y 12 brocas de 10.2 a 13 mm en caja metalica </t>
  </si>
  <si>
    <t>Boquilla Caja de pinzas ER25 de 1 a 20 mm SET ER25 SPR18 Ultraprecisión 'AA', cumple con la norma DIN 6499, oscilacion de 0.01mm, dureza de la superficie de 46 a 48 HRc, rugosidad superficial N5 con certificado de oscilacion</t>
  </si>
  <si>
    <t>Boquilla Caja de pinzas ER32 de 3 a 20 mmSET ER32 SPR18 cumple con la norma DIN 6499, oscilacion de 0.01mm, dureza de la superficie de 46 a 48 HRc, rugosidad superficial N5 con certificado de oscilacion</t>
  </si>
  <si>
    <t>Boquilla Caja de pinzas ER40 de 3 a 26 mmSET ER40 SPR23 cumple con la norma DIN 6499, oscilacion de 0.01mm, dureza de la superficie de 46 a 48 HRc, rugosidad superficial N5 con certificado de oscilacion</t>
  </si>
  <si>
    <t>Inserto Punta redonta D.12mm intercambiable para herramienta MULTIMASTER MM EB120A09-4T08 IC908 Tamaño de la rosca:T08 Par de Apriete 1500 N.cm/130 Lbfxin</t>
  </si>
  <si>
    <t>Inserto Punta para hacer chaflanes a 45º intercambiable para herramienta MULTIMASTER MM HCD120-060-2T08 IC908 Tamaño de la rosca:T08 Par de Apriete 1500 N.cm/130 Lbfxin</t>
  </si>
  <si>
    <t xml:space="preserve">Aceite De corte en aerosol para Aluminio de 300 ml. </t>
  </si>
  <si>
    <t>Aceite De corte en aerosol para Acero de 300 ml.</t>
  </si>
  <si>
    <t>Aceite De corte en aerosol para Aluminio de 300 ml</t>
  </si>
  <si>
    <t>Aceite De corte en aerosol para Acero 300 ml</t>
  </si>
  <si>
    <t>Destornillador TORX juego de 4piezas, CON MANGO ANTIDESLIZANTE</t>
  </si>
  <si>
    <t>Refrigerante (concentrado en galones) para tornos, Sintetico.</t>
  </si>
  <si>
    <t>Inserto Para Tronzado y Ranurado GIP 3,00 E 0.4, X CAJA 10 UNIDADES</t>
  </si>
  <si>
    <t>Inserto Para Torneado Exterior WNMG 432-TF, X CAJA 10 UNIDADES</t>
  </si>
  <si>
    <t>Inserto Para Torneado Exterior Acabado VNMG 12T304, X CAJA 10 UNIDADES</t>
  </si>
  <si>
    <t>Inserto Para Ranurado Interior GRIP 3003Y, X CAJA 10 UNIDADES</t>
  </si>
  <si>
    <t>Inserto Para Torneado Interior DCMT 070202-SM, X CAJA 10 UNIDADES</t>
  </si>
  <si>
    <t>Inserto Para Roscado Exterior 16 ERM AG60, X CAJA 10 UNIDADES</t>
  </si>
  <si>
    <t>Inserto Para Roscado Interior 16 IRM AG60, X CAJA 10 UNIDADES</t>
  </si>
  <si>
    <t>Inserto Para Ranurado Frontal GRIP 3003Y, X CAJA 10 UNIDADES</t>
  </si>
  <si>
    <t>Inserto Para Ranurado Frontal GRIP 3015Y, X CAJA 10 UNIDADES</t>
  </si>
  <si>
    <t>Inserto Para Ranurado Radial GRIP 3003Y, X CAJA 10 UNIDADES</t>
  </si>
  <si>
    <t>Inserto Para Ranurado Radial GRIP 3015Y, X CAJA 10 UNIDADES</t>
  </si>
  <si>
    <t>Broca Para Taladrado SOMX-HD, X CAJA 10 UNIDADES</t>
  </si>
  <si>
    <t xml:space="preserve">Escariador Punta Redonda, 2 cortes, Recubierto TinAl, Ø 1 mmFresa </t>
  </si>
  <si>
    <t>Escariador Para centro Juego #1,#2, #3,  #4 con recubrimiento en cobalto.</t>
  </si>
  <si>
    <t xml:space="preserve">Calibrador Calibrador pie de rey de 6" 0.02mm x 1/1000" </t>
  </si>
  <si>
    <t>Calibrador Calibrador pie de rey de 6" digital electronico 0.01 mm /.0005" exactitud 0.02mm</t>
  </si>
  <si>
    <t>Barra Acero (8620)
• Dimensiones del Material en Bruto: Ø100x140 mm;
(Mecanizado en la verificación de la geometría)</t>
  </si>
  <si>
    <t>Barra Acero (8620)
• Dimensiones del Material en Bruto: Ø60x140 mm;
(Mecanizado en la verificación de la geometría)</t>
  </si>
  <si>
    <t>placa de acero de SAE/AISI 1045 de 100x50x150mm</t>
  </si>
  <si>
    <t>Tapete  workstep (tapete de caucho para cada maquina) de 1m X 1m ensamblable  tipo malla de 20mm de espesor</t>
  </si>
  <si>
    <t>Placa Acero AISI 1020 86mm X 28 mmX 131mm.</t>
  </si>
  <si>
    <t>Placa Latón 38 X 50 X 26 mm.</t>
  </si>
  <si>
    <t>Placa  AISI 1020 48 X 21 X 78 mm.</t>
  </si>
  <si>
    <t>Placa AISI 1020 99 X 51 X 16 mm.</t>
  </si>
  <si>
    <t>Placa LATON 56 X 51X 18 mm.</t>
  </si>
  <si>
    <t>Placa AISI 1020 36 X 41 X 21 mm.</t>
  </si>
  <si>
    <t>Placa  AISI 1020  10 X 51 X51 mm.</t>
  </si>
  <si>
    <t>Placa  AISI 1020 16 X 42 X 62 mm.</t>
  </si>
  <si>
    <t>Placa Bronce  Diametro 32 mm  X  Long.20 mm.</t>
  </si>
  <si>
    <t>Barra AISI 1020 Diametro 19 mm  X  longitud120 mm.</t>
  </si>
  <si>
    <t>Placa Acero AISI 1020 14 mm X 100 mm X 22 mm.</t>
  </si>
  <si>
    <t>Placa Acero AISI 1020 32mm X 46mm X 14mm.</t>
  </si>
  <si>
    <t>Lámina Lisa de aluminio2m x1m de  3mm espesor.</t>
  </si>
  <si>
    <t>Lámina De poliestireno (blanco y negro)de 2 mm de 1.22 x 2.44</t>
  </si>
  <si>
    <t>Placa De aluminio de 50mm x 150mm 6061  de  500 mm de longitud.</t>
  </si>
  <si>
    <t>Barra De aluminio redondo,de 50 mm de diámetro 6.061 - 150 mm longitud.</t>
  </si>
  <si>
    <t>Barra De acero 1020 - 50 mm de diámetro, 150mm longitud.</t>
  </si>
  <si>
    <t>Placa De aluminio 100 x 100 x 50 mm.</t>
  </si>
  <si>
    <t>Placa De aluminio 150 x 100 x 50 mm.</t>
  </si>
  <si>
    <t>Placa De aluminio 100 x 25 mm x 300mm.</t>
  </si>
  <si>
    <t>Placa De aluminio 100 x 10 mm x 250 mm.</t>
  </si>
  <si>
    <t>Barra De acero SAE 1045 diametro de 1" x 150mm de longitud.</t>
  </si>
  <si>
    <t>Barra De aluminio de diametro de 2" x 150 mm de longitud.</t>
  </si>
  <si>
    <t>Placa De acero SAE 1020 de 50 mm x 5 mm   x 250mm de longitud.</t>
  </si>
  <si>
    <t>Lámina De acero CR  de  1,6 mm de espesor de hoja plana MS - 400 x 400 mm.</t>
  </si>
  <si>
    <t>Barra  De acero SAE 1045 de diametro 1" y 150mm de longitud.</t>
  </si>
  <si>
    <t>Perfil De aluminio Angular 90º de 1/2" x 1/8"  x 3m de longitud.</t>
  </si>
  <si>
    <t>Lámina De triplex de 1mm ancho 1.22 m y largo de 2.44 m</t>
  </si>
  <si>
    <t>Lámina De aluminio de 1 m x 2 m calibre 24.</t>
  </si>
  <si>
    <t>Barra De acero SAE 1045 de 1  1/2" de diametro x 2 m.</t>
  </si>
  <si>
    <t>Platina De acero SAE 1020 de 50 mm 5 mm, longitud total de 2500mm</t>
  </si>
  <si>
    <t>Manguera De 1/4" traslucida longitud 2 metros</t>
  </si>
  <si>
    <t>Remache Tipo POP de 1/16" x 1/2" CAJA 500 unidades.</t>
  </si>
  <si>
    <t>Micrómetro 103-129 Exteriores analogo Rango 0-25mm con resolución 0.001 mm. Arco acabado en pintura esmaltada. Graduación: 0.01mm
Planitud: 0.6μm
Paralelismo: (2+L/100)μm, L = intervalo máx. (mm)
[.00008+.00004(L/4)]pulg
Superficies de medición: Punta de carburo
• Trinquete o tambor de fricción para
lecturas repetitivas exacta. Error de medición +/-  2 micrómetros</t>
  </si>
  <si>
    <t>Micrómetro 103-130 Exteriores analogo Rango 25 - 50 mm con resolución 0.001 mm. Arco acabado en pintura esmaltada. Graduación: 0.01mm
Planitud: 0.6μm
Paralelismo: (2+L/100)μm, L = intervalo máx. (mm)
[.00008+.00004(L/4)]pulg
Superficies de medición: Punta de carburo
• Trinquete o tambor de fricción para
lecturas repetitivas exacta. Error de medición +/-  2 micrómetros</t>
  </si>
  <si>
    <t>Micrómetro 103-139-10 Exteriores analogo Rango 50 -75 mm con resolución 0.01 mm. Arco acabado en pintura esmaltada. Graduación: 0.01mm
Planitud: 0.6μm
Paralelismo: (2+L/100)μm, L = intervalo máx. (mm)
[.00008+.00004(L/4)]pulg
Superficies de medición: Punta de carburo
• Trinquete o tambor de fricción para
lecturas repetitivas exacta. Error de medición +/-  2 micrómetros</t>
  </si>
  <si>
    <t>Micrómetro 103-141-10 Exteriores analogo Rango 100 - 125 mm con resolución 0.01 mm. Arco acabado en pintura esmaltada. Graduación: 0.01mm
Planitud: 0.6μm
Paralelismo: (2+L/100)μm, L = intervalo máx. (mm)
[.00008+.00004(L/4)]pulg
Superficies de medición: Punta de carburo
• Trinquete o tambor de fricción para
lecturas repetitivas exacta. Error de medición +/-  2 micrómetros</t>
  </si>
  <si>
    <t>Micrómetro 103-142-10 Exteriores analogo Rango 125 -150 mm con resolución 0.01 mm. Arco acabado en pintura esmaltada. Graduación: 0.01mm
Planitud: 0.6μm
Paralelismo: (2+L/100)μm, L = intervalo máx. (mm)
[.00008+.00004(L/4)]pulg
Superficies de medición: Punta de carburo
• Trinquete o tambor de fricción para
lecturas repetitivas exacta. Error de medición +/-  2 micrómetros</t>
  </si>
  <si>
    <t>Comparador 2900s-10 con apreciacion de 0.001mm, antimagnetico. Se incorpora un mecanismo único a prueba
de impactos que proporciona inmunidad
al choque debido a la retracción súbita del
husillo causada por un alto impacto. Tapa posterior con oreja. Intervalo/ recorrido 0,08 mm / 0,1 mm. Error de indicación +/-3 micrómetros. Retroceso 2,5 micrómetros. Repetibilidad 0,5 micrómetros. Tipo de Carátula 40-0-40</t>
  </si>
  <si>
    <t xml:space="preserve">Calibrador 500-752-10 Se puede utilizar en condiciones de trabajo
expuestos a refrigerantes, agua, polvo o
aceite.
• Fácil de usar - no necesita limpiar la escala.
• Diseño avanzado.
• Incorpora el sistema de medición. Encendido/Apagado automático. Escala en milímetros y pulgadas. Datos Técnicos
Error de indicación: ±0.02mm (≤200mm), ±0.03mm (&gt;200mm)
(excluye error de conteo)
Resolución: 0.01mm ó .0005pulg/0.01mm
Repetibilidad:0.01mm
Pantalla: LCD
Patrón de longitud: Codificador lineal de inducción electromagnética. Velocidad máx. de respuesta: Ilimitada
</t>
  </si>
  <si>
    <t>Goniómetro Para angulos de 0 - 320 grados precision 5 Minutos</t>
  </si>
  <si>
    <t>Calibrador Pantalla de lectura LCD grande y clara.
• El botón ZERO/ABS permite poner el cero en
la pantalla en cualquier posición a lo largo de
la escala para mediciones de comparación
incremental. También permitirá regresar a
las coordenadas absolutas (ABS) y mostrar la
posición verdadera desde el punto de origen
(usualmente con la puntas de medición
cerradas). Error de indicación: ±0.02mm (≤200mm), Resolución: 0.0005pulg/0.01mm, Pantalla: LCD
Patrón de longitud: Codificador lineal tipo capacitancia
electrostática ABSOLUTE
Velocidad máx. de respuesta: Ilimitada. Rango: 0 - 150mm / 0 - 6"</t>
  </si>
  <si>
    <t>Calibrador Pantalla de lectura LCD grande y clara.
• El botón ZERO/ABS permite poner el cero en
la pantalla en cualquier posición a lo largo de
la escala para mediciones de comparación
incremental. También permitirá regresar a
las coordenadas absolutas (ABS) y mostrar la
posición verdadera desde el punto de origen
(usualmente con la puntas de medición
cerradas). Error de indicación: ±0.02mm (≤200mm), Resolución: 0.0005pulg/0.01mm, Pantalla: LCD
Patrón de longitud: Codificador lineal tipo capacitancia
electrostática ABSOLUTE
Velocidad máx. de respuesta: Ilimitada. Rango: 0 - 200mm / 0 - 8"</t>
  </si>
  <si>
    <t>Bloque Caja de bloques patron Numero de piezas: 88
Grado: 0
Rango: 1.0005 - 100mm
Material: Ceramica516-370-10 bloques hechos en material ceramico</t>
  </si>
  <si>
    <t>Micrómetro Para profundidades digital, rango 0-150 mm, Base: 101.6 x16mm, Número de varillas: 6                                                                                                                                                                                                 , Varillas intercambiables de ø4mm, con
superficies de medición lapeadas, permiten   Error de indicación: ±3µm/±.00015 pulg para avance de
cabeza micrométrica (excluye error de conteo
para modelos digitales) ±(2+L/75)µm para
varilla intercambiable, L = Longitud de medición
máx. (mm)
un amplio intervalo de medición.
• La longitud de la varilla se puede ajustar en
incrementos de 25mm.
• Con trinquete para fuerza constante.
• Con sujetador para varilla de medición.</t>
  </si>
  <si>
    <t>Micrómetro Para exteriores digital, rango 0-25 mm, Resolución: 0.001mm                                                                                                                                                                                                                                   • Nivel de Protección IP65</t>
  </si>
  <si>
    <t>Micrómetro Para exteriores digital, rango 25-50 mm Resolución: 0.001mm                                                                                                                                                                                                                                   • Nivel de Protección IP65</t>
  </si>
  <si>
    <t>Micrómetro Para exteriores digital, rango 50-75 mm, Resolución: 0.001mm                                                                                                                                                                                                                                   • Nivel de Protección IP65</t>
  </si>
  <si>
    <t>Micrómetro Para exteriores digital, rango 75-100 mm. Resolución: 0.001mm                                                                                                                                                                                                                                   • Nivel de Protección IP65</t>
  </si>
  <si>
    <t>Calibrador Pie de rey digital, rango 0-200 mm, precision 0,001 mm. IP67</t>
  </si>
  <si>
    <t>Calibrador Pie de rey digital, rango 0-150 mm, precision 0,001 mm. IP67</t>
  </si>
  <si>
    <t>Micrómetro Para interiores, digitales, tres puntos, con patron, rangos de MEDICION 25-30, 30-40 y 40-50 mm. Cada juego incluye instrumentos completos (unidades de pantalla y cabezas de medición para cada tamaño). Anillos de fijado incluidos</t>
  </si>
  <si>
    <t>Micrómetro Para interiores, digitales, tres puntos, con patron, rangos de MEDICION 50-63, 62-75 mm. Cada juego incluye instrumentos completos (unidades de pantalla y cabezas de medición para cada tamaño). Anillos de fijado incluidos</t>
  </si>
  <si>
    <t>Micrómetro Para interiores, digitales, tres puntos, con patron, rangos de MEDICION 75-88, 87-100 mm. Cada juego incluye instrumentos completos (unidades de pantalla y cabezas de medición para cada tamaño). Anillos de fijado incluidos</t>
  </si>
  <si>
    <t>Micrómetro Para roscas exteriores, digital, rango hasta 25 mm, con juego de puntas. Resolución: 0.001mm, Error de avance del husillo: 3μm</t>
  </si>
  <si>
    <t>Micrómetro Para roscas exteriores, digital, rango 25 a 50 mm, con juego de puntas. Resolución: 0.001mm, Error de avance del husillo: 3μm</t>
  </si>
  <si>
    <t>Micrómetro Base porta micrometro Hasta 100mm (4")</t>
  </si>
  <si>
    <t>calibrador  digimatic 571-251-10 calibrador de profundidades 0-150mm digital con protecion IP 65, Error de indicación: ±0.02mm (≤200mm), Resolución: 0.01mm</t>
  </si>
  <si>
    <t>calibrador  digimatic 570-313 caliibrador de alturas digital 0-150mm digital con protecion IP 65. resolucion: 0.0005pulg/0.01mm. Pantalla: LCD, 6 digitos. Error de
indicación: ±.002"</t>
  </si>
  <si>
    <t>Calibrador  digimatic digital de 0-200mm con protecion IP 67                                                                                                                                            Se puede utilizar en condiciones de taller expuestos al refrigerante, agua, polvo o aceite.
Fácil de usar - no hay necesidad de borrar o limpiar la balanza.
Estilo de diseño avanzado.
Incorpora sistema de medición absoluta.
Automatic energía-en/de.
Función de salida de datos.
Con el rodillo pulgar.
Se suministra en caja de plástico equipada.                                                                                                                                                                                                 Accuracy: Refer to the list of specifications Resolution: 0.01mm or .0005"/0.01mm Repeatability: 0.01mm / .0005” Display: LCD Length standard: ABSOLUTE electromagnetic induction linear encoder Max. response speed: Unlimited Battery: SR44 (1 pc./2 pcs*), 938882 Battery life: Approx. 3 years under normal use (1 year: over 300mm / 12” models) Dust/Water protection level:IP67 - See more at: http://ecatalog.mitutoyo.com/ABSOLUTE-Coolant-Proof-Caliper-Series-500-with-DustWater-Protection-Conforming-to-IP67-Level-C1384.aspx#sthash.nPoxfXvw.dpuf</t>
  </si>
  <si>
    <t>Cubierta Para micrometro tambor y husillo x Juego 10 (varios colores)</t>
  </si>
  <si>
    <t>Comparador palpador 513-908  reloj  con apreciacion de 0.01mm antimagnetismo, con base magnetica pequeña en combo</t>
  </si>
  <si>
    <t xml:space="preserve">Micrómetro  para roscas 0-25mm digital con proteccion IP65                                                                 datos técnicos
Precisión: Consulte la tabla de especificaciones.
Resolución: 0.001mm ó 0,00005 "/ 0.001mm
Llanura: 0.3μm/.000012 "
Paralelismo: 1μm/.00004 "para los modelos de hasta 50 mm / 2"
2μm/.00008 "para los modelos de hasta 100 mm / 4"
Superficies de medición: Punta de carburo
Pantalla: LCD
Pila: SR44 (1 pza.), 938.882
Duración de la batería: Aprox. 1.2 años bajo uso normal
(8 meses: respecto a los modelos de 100 mm)
Polvo / Agua Nivel de protección: IP65
función
Fijado del origen, Zero / ABS, Hold, función de bloqueo de energía Encendido / apagado automático,
La salida de datos (modelos de salida),
Conversión pulg / mm (sólo en modelos pulg / mm)
Alarma: voltaje, Error de composición del valor de baja </t>
  </si>
  <si>
    <t xml:space="preserve">Micrómetro  para roscas 25-50mm digital  con proteccion IP65                                                          datos técnicos
Precisión: Consulte la tabla de especificaciones.
Resolución: 0.001mm ó 0,00005 "/ 0.001mm
Llanura: 0.3μm/.000012 "
Paralelismo: 1μm/.00004 "para los modelos de hasta 50 mm / 2"
2μm/.00008 "para los modelos de hasta 100 mm / 4"
Superficies de medición: Punta de carburo
Pantalla: LCD
Pila: SR44 (1 pza.), 938.882
Duración de la batería: Aprox. 1.2 años bajo uso normal
(8 meses: respecto a los modelos de 100 mm)
Polvo / Agua Nivel de protección: IP65
función
Fijado del origen, Zero / ABS, Hold, función de bloqueo de energía Encendido / apagado automático,
La salida de datos (modelos de salida),
Conversión pulg / mm (sólo en modelos pulg / mm)
Alarma: voltaje, Error de composición del valor de baja </t>
  </si>
  <si>
    <t>calibrador  digimatic  calibrador de profundidades 0-150mm digital con protecion IP 67 Se puede utilizar en condiciones de taller expuestos al refrigerante, agua, polvo o aceite.
Fácil de usar - no hay necesidad de borrar o limpiar la balanza.
Estilo de diseño avanzado.
Incorpora sistema de medición absoluta.
Automatic energía-en/de.
Función de salida de datos.
Con el rodillo pulgar.
Se suministra en caja de plástico equipada.                                                                                                                                                                                           Accuracy: Refer to the list of specifications Resolution: 0.01mm or .0005"/0.01mm Repeatability: 0.01mm / .0005” Display: LCD Length standard: ABSOLUTE electromagnetic induction linear encoder Max. response speed: Unlimited Battery: SR44 (1 pc./2 pcs*), 938882 Battery life: Approx. 3 years under normal use (1 year: over 300mm / 12” models) Dust/Water protection level:IP67 - See more at: http://ecatalog.mitutoyo.com/ABSOLUTE-Coolant-Proof-Caliper-Series-500-with-DustWater-Protection-Conforming-to-IP67-Level-C1384.aspx#sthash.nPoxfXvw.dpuf</t>
  </si>
  <si>
    <t>calibrador  digimatic  caliibrador de alturas digital 0-150mm digital con protecion IP 67                                                    desplazamiento está garantizada con el control deslizante
alimentar rueda idéntica a la de doble columna probada
medidores de altura.                                                                                                                                                                                                                                                              Construido en ABS (Absolute) Encoder
• Este codificador elimina
la necesidad de establecer
el punto de referencia en el
cada encendido.
• Se ha mejorado la confiabilidad
porque hay exceso de velocidad
se producirá de error.                                                                                                                                                                                                                                                                            Column
• Durability and high measuring accuracy are ensured.
• Increased rigidity: 1.38" x 0.59" (35 x 15mm) common
to all models.
• Instrumental error of 12"/300mm model:
±.0015"/±0.03mm, an improvement over earlier models                                                                                                                                                          Gran pantalla de cristal líquido
• Tamaño de letra: 0.39 "x 0.15" (10 x 3,8 mm),
es más grande y más fácil de leer en comparación con los modelos anteriores.
• Legible en ambientes oscuros.</t>
  </si>
  <si>
    <t xml:space="preserve">Micrómetro de profundidades 0-150mm 329-250-10 digital con protecion IP 65                                                  datos técnicos
Precisión: Consulte la tabla de especificaciones.
Resolución: 0.001mm ó 0,00005 "/ 0.001mm
Llanura: 0.3μm/.000012 "
Paralelismo: 1μm/.00004 "para los modelos de hasta 50 mm / 2"
2μm/.00008 "para los modelos de hasta 100 mm / 4"
Superficies de medición: Punta de carburo
Pantalla: LCD
Pila: SR44 (1 pza.), 938.882
Duración de la batería: Aprox. 1.2 años bajo uso normal
(8 meses: respecto a los modelos de 100 mm)
Polvo / Agua Nivel de protección: IP65
función
Fijado del origen, Zero / ABS, Hold, función de bloqueo de energía Encendido / apagado automático,
La salida de datos (modelos de salida),
Conversión pulg / mm (sólo en modelos pulg / mm)
Alarma: voltaje, Error de composición del valor de baja </t>
  </si>
  <si>
    <t xml:space="preserve">Micrómetro de discos 0-25mm 369-411 Características
Medición más rápido con 2 mm por vuelta. en lugar de la estándar 0,5
Un mecanismo de trinquete dedal patentada ayuda a garantizar la repetibilidad
Una función de bloqueo ayuda a evitar errores a nivel de protección IP-65
Se proporciona certificado de inspección.
Con una barra estándar a excepción de 0-25mm/0-1 "modelo
Se suministra en caja de plástico equipada.
datos técnicos
Precisión: Consulte la tabla de especificaciones.
Resolución: 0.001mm ó 0,00005 "/ 0.001mm
Llanura: 0.3μm/.000012 "
Paralelismo: 1μm/.00004 "para los modelos de hasta 50 mm / 2"
2μm/.00008 "para los modelos de hasta 100 mm / 4"
Superficies de medición: Punta de carburo
Pantalla: LCD
Pila: SR44 (1 pza.), 938.882
Duración de la batería: Aprox. 1.2 años bajo uso normal
(8 meses: respecto a los modelos de 100 mm)
Polvo / Agua Nivel de protección: IP65
función
Fijado del origen, Zero / ABS, Hold, función de bloqueo de energía Encendido / apagado automático,
La salida de datos (modelos de salida),
Conversión pulg / mm (sólo en modelos pulg / mm)
Alarma: voltaje, Error de composición del valor de baja </t>
  </si>
  <si>
    <t xml:space="preserve">Micrómetro de discos 25-50mm digital 369-412                                                                                     Características
Medición más rápido con 2 mm por vuelta. en lugar de la estándar 0,5
Un mecanismo de trinquete dedal patentada ayuda a garantizar la repetibilidad
Una función de bloqueo ayuda a evitar errores a nivel de protección IP-65
Se proporciona certificado de inspección.
Se suministra en caja de plástico equipada.
datos técnicos
Precisión: Consulte la tabla de especificaciones.
Resolución: 0.001mm ó 0,00005 "/ 0.001mm
Llanura: 0.3μm/.000012 "
Paralelismo: 1μm/.00004 "para los modelos de hasta 50 mm / 2"
2μm/.00008 "para los modelos de hasta 100 mm / 4"
Superficies de medición: Punta de carburo
Pantalla: LCD
Pila: SR44 (1 pza.), 938.882
Duración de la batería: Aprox. 1.2 años bajo uso normal
(8 meses: respecto a los modelos de 100 mm)
Polvo / Agua Nivel de protección: IP65
función
Fijado del origen, Zero / ABS, Hold, función de bloqueo de energía Encendido / apagado automático,
La salida de datos (modelos de salida),
Conversión pulg / mm (sólo en modelos pulg / mm)
Alarma: voltaje, Error de composición del valor de baja </t>
  </si>
  <si>
    <t xml:space="preserve">Micrómetro de exteriores digital de 0-25mm   293-140                                                                                           Características
Medición más rápido con 2 mm por vuelta. en lugar de la estándar 0,5
Un mecanismo de trinquete dedal patentada ayuda a garantizar la repetibilidad
Una función de bloqueo ayuda a evitar errores a nivel de protección IP-65
Se proporciona certificado de inspección.
Con una barra estándar a excepción de 0-25mm/0-1 "modelo
Se suministra en caja de plástico equipada.
datos técnicos
Precisión: Consulte la tabla de especificaciones.
Resolución: 0.001mm ó 0,00005 "/ 0.001mm
Llanura: 0.3μm/.000012 "
Paralelismo: 1μm/.00004 "para los modelos de hasta 50 mm / 2"
2μm/.00008 "para los modelos de hasta 100 mm / 4"
Superficies de medición: Punta de carburo
Pantalla: LCD
Pila: SR44 (1 pza.), 938.882
Duración de la batería: Aprox. 1.2 años bajo uso normal
(8 meses: respecto a los modelos de 100 mm)
Polvo / Agua Nivel de protección: IP65
función
Fijado del origen, Zero / ABS, Hold, función de bloqueo de energía Encendido / apagado automático,
La salida de datos (modelos de salida),
Conversión pulg / mm (sólo en modelos pulg / mm)
Alarma: voltaje, Error de composición del valor de baja </t>
  </si>
  <si>
    <t xml:space="preserve">Micrómetro  de exteriores digital 25-50mm 293-141                                                                                                                                                                                             Características
Medición más rápido con 2 mm por vuelta. en lugar de la estándar 0,5
Un mecanismo de trinquete dedal patentada ayuda a garantizar la repetibilidad
Una función de bloqueo ayuda a evitar errores a nivel de protección IP-65
Se proporciona certificado de inspección.
Se suministra en caja de plástico equipada.
datos técnicos
Precisión: Consulte la tabla de especificaciones.
Resolución: 0.001mm ó 0,00005 "/ 0.001mm
Llanura: 0.3μm/.000012 "
Paralelismo: 1μm/.00004 "para los modelos de hasta 50 mm / 2"
2μm/.00008 "para los modelos de hasta 100 mm / 4"
Superficies de medición: Punta de carburo
Pantalla: LCD
Pila: SR44 (1 pza.), 938.882
Duración de la batería: Aprox. 1.2 años bajo uso normal
(8 meses: respecto a los modelos de 100 mm)
Polvo / Agua Nivel de protección: IP65
función
Fijado del origen, Zero / ABS, Hold, función de bloqueo de energía Encendido / apagado automático,
La salida de datos (modelos de salida),
Conversión pulg / mm (sólo en modelos pulg / mm)
Alarma: voltaje, Error de composición del valor de baja </t>
  </si>
  <si>
    <t xml:space="preserve"> Micrómetro de exteriores digital 50-75mm 293-142 Características
Medición más rápido con 2 mm por vuelta. en lugar de la estándar 0,5
Un mecanismo de trinquete dedal patentada ayuda a garantizar la repetibilidad
Una función de bloqueo ayuda a evitar errores a nivel de protección IP-65
Se proporciona certificado de inspección.
Con una barra estándar a excepción de 0-25mm/0-1 "modelo
Se suministra en caja de plástico equipada.
datos técnicos
Precisión: Consulte la tabla de especificaciones.
Resolución: 0.001mm ó 0,00005 "/ 0.001mm
Llanura: 0.3μm/.000012 "
Paralelismo: 1μm/.00004 "para los modelos de hasta 50 mm / 2"
2μm/.00008 "para los modelos de hasta 100 mm / 4"
Superficies de medición: Punta de carburo
Pantalla: LCD
Pila: SR44 (1 pza.), 938.882
Duración de la batería: Aprox. 1.2 años bajo uso normal
(8 meses: respecto a los modelos de 100 mm)
Polvo / Agua Nivel de protección: IP65
función
Fijado del origen, Zero / ABS, Hold, función de bloqueo de energía Encendido / apagado automático,
La salida de datos (modelos de salida),
Conversión pulg / mm (sólo en modelos pulg / mm)
Alarma: voltaje, Error de composición del valor de baja </t>
  </si>
  <si>
    <t xml:space="preserve">Micrómetro de exteriores digital 75-100mm 293-143Características
Medición más rápido con 2 mm por vuelta. en lugar de la estándar 0,5
Un mecanismo de trinquete dedal patentada ayuda a garantizar la repetibilidad
Una función de bloqueo ayuda a evitar errores a nivel de protección IP-65
Se proporciona certificado de inspección.
Con una barra estándar a excepción de 0-25mm/0-1 "modelo
Se suministra en caja de plástico equipada.
datos técnicos
Precisión: Consulte la tabla de especificaciones.
Resolución: 0.001mm ó 0,00005 "/ 0.001mm
Llanura: 0.3μm/.000012 "
Paralelismo: 1μm/.00004 "para los modelos de hasta 50 mm / 2"
2μm/.00008 "para los modelos de hasta 100 mm / 4"
Superficies de medición: Punta de carburo
Pantalla: LCD
Pila: SR44 (1 pza.), 938.882
Duración de la batería: Aprox. 1.2 años bajo uso normal
(8 meses: respecto a los modelos de 100 mm)
Polvo / Agua Nivel de protección: IP65
función
Fijado del origen, Zero / ABS, Hold, función de bloqueo de energía Encendido / apagado automático,
La salida de datos (modelos de salida),
Conversión pulg / mm (sólo en modelos pulg / mm)
Alarma: voltaje, Error de composición del valor de baja </t>
  </si>
  <si>
    <t xml:space="preserve"> Micrómetro de exteriores digital 100-125mm 293-250-10 Características
Medición más rápido con 2 mm por vuelta. en lugar de la estándar 0,5
Un mecanismo de trinquete dedal patentada ayuda a garantizar la repetibilidad
Una función de bloqueo ayuda a evitar errores a nivel de protección IP-65
Se proporciona certificado de inspección.
Con una barra estándar a excepción de 0-25mm/0-1 "modelo
Se suministra en caja de plástico equipada.
datos técnicos
Precisión: Consulte la tabla de especificaciones.
Resolución: 0.001mm ó 0,00005 "/ 0.001mm
Llanura: 0.3μm/.000012 "
Paralelismo: 1μm/.00004 "para los modelos de hasta 50 mm / 2"
2μm/.00008 "para los modelos de hasta 100 mm / 4"
Superficies de medición: Punta de carburo
Pantalla: LCD
Pila: SR44 (1 pza.), 938.882
Duración de la batería: Aprox. 1.2 años bajo uso normal
(8 meses: respecto a los modelos de 100 mm)
Polvo / Agua Nivel de protección: IP65
función
Fijado del origen, Zero / ABS, Hold, función de bloqueo de energía Encendido / apagado automático,
La salida de datos (modelos de salida),
Conversión pulg / mm (sólo en modelos pulg / mm)
Alarma: voltaje, Error de composición del valor de baja </t>
  </si>
  <si>
    <t xml:space="preserve"> Micrómetro de exteriores digital 125-150mm 293-251-10 Características
Medición más rápido con 2 mm por vuelta. en lugar de la estándar 0,5
Un mecanismo de trinquete dedal patentada ayuda a garantizar la repetibilidad
Una función de bloqueo ayuda a evitar errores a nivel de protección IP-65
Se proporciona certificado de inspección.
Con una barra estándar a excepción de 0-25mm/0-1 "modelo
Se suministra en caja de plástico equipada.
datos técnicos
Precisión: Consulte la tabla de especificaciones.
Resolución: 0.001mm ó 0,00005 "/ 0.001mm
Llanura: 0.3μm/.000012 "
Paralelismo: 1μm/.00004 "para los modelos de hasta 50 mm / 2"
2μm/.00008 "para los modelos de hasta 100 mm / 4"
Superficies de medición: Punta de carburo
Pantalla: LCD
Pila: SR44 (1 pza.), 938.882
Duración de la batería: Aprox. 1.2 años bajo uso normal
(8 meses: respecto a los modelos de 100 mm)
Polvo / Agua Nivel de protección: IP65
función
Fijado del origen, Zero / ABS, Hold, función de bloqueo de energía Encendido / apagado automático,
La salida de datos (modelos de salida),
Conversión pulg / mm (sólo en modelos pulg / mm)
Alarma: voltaje, Error de composición del valor de baja </t>
  </si>
  <si>
    <t>Micrómetro JUEGO DE HOLTEST CON 3 UNIDADES de 6-8mm; 8-10mm; 10-12mm  568-981-10 micrometro de interiores de 3 contctos con recubrimiento de titanio, display rotable a 330 grados, con salida de datos, con anilllos  patronadores de D8 y D10, con funcion pasa/no pasa      Los micrometros holtest permite al operador tomar
mediciones más exactas y más rápidas
que antes. Uno de los puntos de origen se
fija con el botón de ORIGIN, el Borematic
retiene el valor prefijado durante toda la
vida útil de la pila. Por tanto no es necesario
volver a fijar el punto de origen (prefijado).</t>
  </si>
  <si>
    <t>Micrómetro JUEGO DE HOLTEST  de cabezas intercambiables CON 3 UNIDADES de 12-16mm; 16-20mm; 20-25mm 568-982-10 micrometro de interiores de 3 contctos con recubrimiento de titanio, display rotable a 330 grados, con salida de datos, con anilllos  patronadores de D16 y D20, con funcion pasa/no pasa     Los micrometros holtest permite al operador tomar
mediciones más exactas y más rápidas
que antes. Uno de los puntos de origen se
fija con el botón de ORIGIN, el Borematic
retiene el valor prefijado durante toda la
vida útil de la pila. Por tanto no es necesario
volver a fijar el punto de origen (prefijado).</t>
  </si>
  <si>
    <t>Micrómetro JUEGO DE HOLTEST de cabezas intercambiables CON 3 UNIDADES de 25-30mm; 30-40mm; 40-50mm 568-983-10 micrometro de interiores de 3 contctos con recubrimiento de titanio, display rotable a 330 grados, con salida de datos, con anilllo patronador de D25 y D40, con funcion pasa/no pasa     Los micrometros holtest permite al operador tomar
mediciones más exactas y más rápidas
que antes. Uno de los puntos de origen se
fija con el botón de ORIGIN, el Borematic
retiene el valor prefijado durante toda la
vida útil de la pila. Por tanto no es necesario
volver a fijar el punto de origen (prefijado).</t>
  </si>
  <si>
    <t>Micrómetro JUEGO DE HOLTESTcon cabezas intercambiables  de 50-63 mm, 62-75mm  568-984-10 micrometro de interiores de 3 contactos con recubrimiento de titanio, display rotable a 330 grados, con salida de datos, con anilllos  patronadores de D62 y D87, con funcion pasa/no pasa    Los micrometros holtest permite al operador tomar
mediciones más exactas y más rápidas
que antes. Uno de los puntos de origen se
fija con el botón de ORIGIN, el Borematic
retiene el valor prefijado durante toda la
vida útil de la pila. Por tanto no es necesario
volver a fijar el punto de origen (prefijado).</t>
  </si>
  <si>
    <t>Micrómetro JUEGO  DE HOLTEST con cabezas intercambiables  de 75-88mm, 87-100mm  568-985-10 micrometro de interiores de 3 contctos con recubrimiento de titanio, display rotable a 330 grados, con salida de datos, con anilllo patronador de D87, con funcion pasa/no pasaLos micrometros holtest permite al operador tomar
mediciones más exactas y más rápidas
que antes. Uno de los puntos de origen se
fija con el botón de ORIGIN, el Borematic
retiene el valor prefijado durante toda la
vida útil de la pila. Por tanto no es necesario
volver a fijar el punto de origen (prefijado).</t>
  </si>
  <si>
    <t>comparador con apreciacion de 0.001mm, antimagnetico 2900s-10 con cuerpo en metal y vidrio en policarbonato</t>
  </si>
  <si>
    <t>comparador palpador 513-908  reloj  con apreciacion de 0.01mm antimagnetismo, con base magnetica pequeña en combo</t>
  </si>
  <si>
    <t>Escuadra  de Precision 90° Angle 150x100 con borde en V</t>
  </si>
  <si>
    <t>Goniómetro  escuadra universal con lupa en acero inoxidable  apreciación 5min ranfo de 12" - 300mm</t>
  </si>
  <si>
    <t>Puntas Para reloj palpador con diametro de esfera de 3 mmm rectificada y enduecida</t>
  </si>
  <si>
    <t>Calibrador  de alturas LH 600 Linear Height Excelente error máximo de (1.1+0.6L/600)μm con resolución/repetibilidad de 0.1μm/0.4μm. L: Longitud de medición (mm)• Garantizada la perpendicularidad (frontal) de 5μm y la rectitud de 4μm.• Sistema neumático total / semi-flotante permite el ajuste de la altura del cojín de aire.
• Con funciones de estadística básica, y adicionalmente, salida de datos RS- 232C y USB proporciona la opciónde evaluar los datos de la medición externamente con software de SPC en una PC. Intervalo de medición: 0 - 972mmRecorrido del cursor: 600mmResolución: 0.0001 / 0.001 / 0.01 / 0.1mm ó (seleccionable) .000001pulg / .00001pulg / .0001pulg / .001pulgError de indicación a 20°C: (1.1+0.6L/600)μm L = Longitud de medición (mm)Repetibilidad (2σ)*: Plano: 0.4μm, Agujero: 0.9μmPerpendicularidad**: 5μm (después de compensación)Rectitud**: 4μm (rectitud mecánica)Método de impulso: Manual / motorizado (5 - 40mm/s, 7 pasos)Fuerza de medición: 1NMétodo de balanceo: ContrapesoMétodo de flotación: Total / semi flotante con compresor de aire interconstruido</t>
  </si>
  <si>
    <t xml:space="preserve">Calibrador pie de rey de 6" 0.02mm x 1/1000" </t>
  </si>
  <si>
    <t>Calibrador pie de rey de 6" digital electronico 0.01 mm /.0005" exactitud 0.02mm</t>
  </si>
  <si>
    <t>Calibrador De roscas, mixto mm y plg. de 48 hojas</t>
  </si>
  <si>
    <t>Calibrador De radios de 0.5 a 13mm 26Pz</t>
  </si>
  <si>
    <t xml:space="preserve">Escuadras Universal </t>
  </si>
  <si>
    <t xml:space="preserve"> Carro portaherramientas para cono iso 40 con puertas laterales en acrilico o vidrio, con rodachinas para trabajo pesado carga minima 1ton.dos moviles con freno y dos fijas,  con gabetas modulares, con posicion ajustable para almacenar conos, medidas 1000x500x1000mm o equivalente</t>
  </si>
  <si>
    <t>Plotter Calidad de impresión (óptima)
Color: Hasta 1200 x 1200 ppp optimizados desde 600 x 600 ppp de entrada y optimización para papel fotográfico seleccionado
Negro: Hasta 1200 x 1200 ppp optimizados desde 600 x 600 ppp de entrada y optimización para papel fotográfico seleccionado
Tecnología de impresión Inyección térmica de tinta HP
Número de cartuchos de impresión 4 (cian, magenta, amarillo, negro)
Tipos de tinta compatibles Basada en tintes (C, M, Y)
Basada en pigmento (K)
Área no imprimible (hoja cortada) 5 x 17 x 5 x 5 mm
Ancho de línea mínimo garantizado 0,07 mm (ISO/IEC 13660:2001(E))
Precisión de la línea +/- 0.1%
%%maximum_optical_density%%
2,10 Densidad óptica máxima de negro (8 L * min)
Manejo de papel, Manipulación de los medios de salida acabados, Alimentación de hojas: 
alimentación de rollo, Bandeja de entrada, cortador automático, Tipos de soporte admitidos
Papel bond y recubierto (bond, recubierto o recubierto de gramaje extra, reciclado, normal, blanco brillante), documento técnico (calco natural, vitela), la película (claro, mate), papel fotográfico (satinada,, semigloss, premium, polipropileno), autoadhesivos (adhesivo, polipropileno)
Pesos de soportes, recomendados, 60 a 280 g/m² (rollo, alimentación manual); 60 a 220 g/m² (bandeja de entrada), Tamaños de papel estándar (medida de los rollos), Hojas de 210 a 610 mm de ancho, Rollos de 279 a 610 mm, Salida máxima de rollo  45,7 m, Diámetro externo del rollo  100 mm
Grosor del soporte, Hasta 0,3 mm a color, Conectividad Web y certificación Wi-Fi.
de 24 pulgadas (610 mm) de ancho.
Construido en bandeja, rollo delantero y sola hoja.
Soporte disponible como accesorio.
70 seg / página en A1 / D, 40 impresiones A1 / D por hora.
Resolución de impresión de hasta 1200 dpi.
256 MB de RAM.                                                                                                                                                                        Juego de Tintas para Designjet T120, Cian Magenta y Yellow y Sporte sostenible para Designjet T120</t>
  </si>
  <si>
    <t>Torno Paralelo para formación en mecanizado convencional</t>
  </si>
  <si>
    <t>Fresadora de torreta vertical N°4</t>
  </si>
  <si>
    <t>Pinzas con Nuez</t>
  </si>
  <si>
    <t>cronometros digitales</t>
  </si>
  <si>
    <t>embudo mediano</t>
  </si>
  <si>
    <t>Espátula mango plástico</t>
  </si>
  <si>
    <t>Gotero</t>
  </si>
  <si>
    <t>Pinza para Bureta con Nuez</t>
  </si>
  <si>
    <t>Pinza para Condensador, Probeta y Vaso 250ml</t>
  </si>
  <si>
    <t>Pinza Metálica para Tubo de Ensayo</t>
  </si>
  <si>
    <t>Probeta graduada plástica</t>
  </si>
  <si>
    <t>Regla Metálica Milimétrica 50cm</t>
  </si>
  <si>
    <t>Tubo de ensayo - Flameable 13 x 100 - 16x150 – 18 x 150 – 20 x 200 -  Tubo en Borosilicato resistente a altas temperaturas.</t>
  </si>
  <si>
    <t>Bureta graduada - - llave recta o de piston
· Bureta de vidrio graduada con llave, apreciación: 1ml.</t>
  </si>
  <si>
    <t>Balanza triple brazo - · Balanza mecánica para todo tipo de aplicaciones con capacidad de 2610 gr.
· Sensibilidad 0.1gr.
· Plato de acero inoxidable y tres brazos con indicadores.
· Resorte de compensación de ajuste de cero.</t>
  </si>
  <si>
    <t xml:space="preserve">Vaso de precipitado 600ml 20 uni
</t>
  </si>
  <si>
    <t>TORNILLO  BRISTOL M8 X 45 MM X 1.25 DIN GRADO 8</t>
  </si>
  <si>
    <t>TORNILLO BRISTOL  M10 X 45 MM X 1.25 DIN GRADO 8</t>
  </si>
  <si>
    <t>TORNILLO BRISTOL  M10 X 60 MM X 1.25 DIN GRADO 8</t>
  </si>
  <si>
    <t>TORNILLO BRISTOL  M10 X 90 MM X 1.25 DIN GRADO 8</t>
  </si>
  <si>
    <t>TORNILLO BRISTOL  M10 X 120 MM X 1.5 DIN GRADO 8</t>
  </si>
  <si>
    <t>TORNILLO BRISTOL  M10 X 170 MM X 1.5 DIN GRADO 8</t>
  </si>
  <si>
    <t>TORNILLO BRISTOL  M12 X 45 MM X 1.25 DIN GRADO 8</t>
  </si>
  <si>
    <t>TORNILLO  BRISTOL M12 X 60 MM X 1.25 DIN GRADO 8</t>
  </si>
  <si>
    <t>TORNILLO  BRISTOL M12 X 90 MM X 1.25 DIN GRADO 8</t>
  </si>
  <si>
    <t>TORNILLO BRISTOL  M12 X 90 MM X 1.5 DIN GRADO 8</t>
  </si>
  <si>
    <t>TORNILLO BRISTOL  M12 X 120 MM X 1.5 DIN GRADO 8</t>
  </si>
  <si>
    <t>TORNILLO BRISTOL  M12 X 60 MM X 1.5 DIN GRADO 8</t>
  </si>
  <si>
    <t>TORNILLO BRISTOL M12 X 130 MM X 1.75 DIN GRADO 8</t>
  </si>
  <si>
    <t>ESTUCHE  DE MACHOS  M12 X 1,25 ROSCA DERECHA</t>
  </si>
  <si>
    <t>ESTUCHE  DE MACHOS  MACHOS M12 X 1,25 ROSCA IZQUIERDA</t>
  </si>
  <si>
    <t>GUAZA PARA TORNILLO M8</t>
  </si>
  <si>
    <t>GUAZA PARA TORNILLO M10</t>
  </si>
  <si>
    <t>GUAZA PARA TORNILLO M12</t>
  </si>
  <si>
    <t>GUAZA PARA TORNILLO M14</t>
  </si>
  <si>
    <t>ARANDELA PARA TORNILLO M8</t>
  </si>
  <si>
    <t>ARANDELA PARA TORNILLO M10</t>
  </si>
  <si>
    <t>ARANDELA PARA TORNILLO M12</t>
  </si>
  <si>
    <t>ARANDELA PARA TORNILLO M14</t>
  </si>
  <si>
    <t>DURAALUMINIO ALUMOL 500 T6 - 51 PLACA    2M X 1M X 10MM</t>
  </si>
  <si>
    <t>BARRA CILINDRICA  DE BRONCE FOSFORADO MACIZO DIMENSION 1" O SUPERIOR</t>
  </si>
  <si>
    <t>Cono portapinza BT 40 para pinza ER40con oscilacion de 0.003, con superficie endurecida entre 58 y 60 HRc, acabado superficial N5, balanceados a 12000 RPM</t>
  </si>
  <si>
    <t>cono porta MACHOS CON PINZA ER32 GTI BT40 ER32 oscilacion de 0.003, con superficie endurecida entre 58 y 60 HRc, acabado superficial N5, balanceados a 12000 RPM</t>
  </si>
  <si>
    <t>cono portamandril con mandril de ajuste rápido de 0 a 13mm  con oscilacion de 0.003, con superficie endurecida entre 58 y 60 HRc, acabado superficial N5, balanceados a 12000 RPM</t>
  </si>
  <si>
    <t>Cono hidraulico para herramienta de 6mm   con oscilacion de 0.003, con superficie endurecida entre 58 y 60 HRc, acabado superficial N5, balanceados a 20000, bajo torque para activar el mecanismo hidráulico de apriete, con solo
usar una llave allen de 4mm RPM BT 40 HYDRO 6X90</t>
  </si>
  <si>
    <t>Cono hidraulico para herramienta de 8mm   con oscilacion de 0.003, con superficie endurecida entre 58 y 60 HRc, acabado superficial N5, balanceados a 20000  bajo torque para activar el mecanismo hidráulico de apriete, con solo
usar una llave allen de 4mm RPMHYDRO 8X90</t>
  </si>
  <si>
    <t>Cono hidraulico para herramienta de 10mm BT  con oscilacion de 0.003, con superficie endurecida entre 58 y 60 HRc, acabado superficial N5, balanceados a 20000  bajo torque para activar el mecanismo hidráulico de apriete, con solo
usar una llave allen de 4mm RPM40 HYDRO 10X90</t>
  </si>
  <si>
    <t>Cono hidraulico para herramienta de 12mm  BT  con oscilacion de 0.003, con superficie endurecida entre 58 y 60 HRc, acabado superficial N5, balanceados a 20000 RPM  bajo torque para activar el mecanismo hidráulico de apriete, con solo
usar una llave allen de 4mm BT 40 HYDRO 12X90</t>
  </si>
  <si>
    <t>Cono hidraulico para herramienta de 16mm   con oscilacion de 0.003, con superficie endurecida entre 58 y 60 HRc, acabado superficial N5, balanceados a 20000 RPM  bajo torque para activar el mecanismo hidráulico de apriete, con solo
usar una llave allen de 4mm BT40 HYDRO 16X90</t>
  </si>
  <si>
    <t>Cono hidraulico para herramienta de 20mm   con oscilacion de 0.003, con superficie endurecida entre 58 y 60 HRc, acabado superficial N5, balanceados a 20000 RPM   bajo torque para activar el mecanismo hidráulico de apriete, con solo
usar una llave allen de 4mm BT40 HYDRO 20X90</t>
  </si>
  <si>
    <t>Cono hidraulico para herramienta de 25mm    con oscilacion de 0.003, con superficie endurecida entre 58 y 60 HRc, acabado superficial N5, balanceados a 20000 RPM  bajo torque para activar el mecanismo hidráulico de apriete, con solo
usar una llave allen de 4mm BT40 HYDRO 25X90</t>
  </si>
  <si>
    <t>CONO BT40 PORTA PINZA ER16 L=100 (BT40ER16100) BT40 PORTA PINZA ER16 L=10, con juego de 10 pinzas (SER1610).</t>
  </si>
  <si>
    <t>CONO BT40 PORTA PINZA ER32 L=100  (BT40ER32100) cantidad 1, JUEGO DE 18 PINZAS ER32 (V) cantidad 1, LLAVE ER 32 (SPER32).</t>
  </si>
  <si>
    <t>Cono BT40 CON MANDRIL DE AJUSTE RAPIDO (3-16)mm (BT40 APU16-135)</t>
  </si>
  <si>
    <t>Cono BT40 PORTA PINZA ROSCADOR ER32 L=100 (BT40TER32100)</t>
  </si>
  <si>
    <t>Cono Caja con cono contrapunta torno con multiples montajes</t>
  </si>
  <si>
    <t>Cono NT40 para fresa de planear D80.</t>
  </si>
  <si>
    <t>Cono NT40 SEM 22X 60mm para mandril de ajuste rapido.</t>
  </si>
  <si>
    <t>Portainserto Para Tronzado Derecho GHGR 2020 - 3</t>
  </si>
  <si>
    <t>PortainsertoPara Torneado Exterior DWLNR 2020 K-08</t>
  </si>
  <si>
    <t>Portainsertos Para Torneado Exterior  y Acabado SVJNR2020K-12F</t>
  </si>
  <si>
    <t>PortaInsertosPara Ranurado Interior HELIIR 20C-305</t>
  </si>
  <si>
    <t>Portainsertos Para Torneado Interior S16Q SDUCR07</t>
  </si>
  <si>
    <t>Portainsertos Para Roscado Exterior SER2020K16</t>
  </si>
  <si>
    <t>Portainsertos Para Roscado Interior SIR 0013 - M16</t>
  </si>
  <si>
    <t>Porta Insertois Para Ranurado Frontal MAHR20</t>
  </si>
  <si>
    <t>Portainsertos Para Ranurado Frontal MAHL20</t>
  </si>
  <si>
    <t>Para Ranurado Frontal HFPAD 3R - 30 T10</t>
  </si>
  <si>
    <t>Padaptador Radial para Ranurado Radial Perpendicular MAHPR20</t>
  </si>
  <si>
    <t>Portainserto Para Ranurado Radial Perpendicular MAHPL20</t>
  </si>
  <si>
    <t>Portainserto Refractometro  Analogo, Rango 0 - 32 % Concentración</t>
  </si>
  <si>
    <t>Porta pinza Con portapinzas cono NT30, llaves de servicio y juego de 15 boquillas milimetricas.</t>
  </si>
  <si>
    <t>Porta pinza  NT40 .</t>
  </si>
  <si>
    <t>Portainserto Para torno desbaste WWLNR 2525 M08, con juego de Insertos ; uno montado y veinte de repuesto, placa base y llave de ajuste de inserto.</t>
  </si>
  <si>
    <t>Portainserto Para torno para acabado WWLNR 2525 M08, con juego de Insertos ; uno montado y veinte de repuesto, placa base y llave de ajuste de inserto.</t>
  </si>
  <si>
    <t>Portainserto Para torno roscado exterior  2525, con juego de Insertos ; uno montado y veinte de repuesto</t>
  </si>
  <si>
    <t>Barra Portainsertos para torno roscado interior  WWLNR 2525 M08, con juego de Insertos ; uno montado y veinte de repuesto.</t>
  </si>
  <si>
    <t>Barra Portainsertos para torno desbaste interior  WWLNR 2525 M08, con juego de Insertos ; uno montado y dos de repuesto.</t>
  </si>
  <si>
    <t>Refractometro punta plana para Aluminio EC-A4 03-12C03E38 IC08 Ø3mm.</t>
  </si>
  <si>
    <t>Lama SGTBU 20-6G 1.</t>
  </si>
  <si>
    <t>Fresa de escuadrar D. 50mm con 25 insertos para mecanizar aluminio y 25 insertos para mecanizar acero, permite mecanizado en rampa y deja superficies a 90º</t>
  </si>
  <si>
    <t>Fresa Punta plana para mecanizar acero EC-A4 04-12C04E50 IC900 D4</t>
  </si>
  <si>
    <t>Fresa Punta plana para mecanizar acero EC-A4 05-14C05E50 IC900 D5</t>
  </si>
  <si>
    <t>Fresa Punta plana para mecanizar acero EC-A4 06-16C06E50 IC900 D6</t>
  </si>
  <si>
    <t>Fresa Punta plana para mecanizar acero EC080B20-4C08 IC900 D8</t>
  </si>
  <si>
    <t>Fresa Punta plana para mecanizar acero EC100B22-4C10 IC900 D10</t>
  </si>
  <si>
    <t>FresaPunta plana para mecanizar acero EC120B25-4C12 IC900 D12</t>
  </si>
  <si>
    <t>Fresa Punta plana para mecanizar acero  EC160B32-4C16 IC900 D16</t>
  </si>
  <si>
    <t>Fresa Punta plana para mecanizar acero  EC-A4 20-65C20E150 IC900 D20</t>
  </si>
  <si>
    <t>Fresa Punta plana para mecanizar aluminio EC-A4 03-12C03E38 IC08 D3</t>
  </si>
  <si>
    <t>Fresa Punta plana para mecanizar aluminio EC-A4 04-12C04E50 IC08 D4</t>
  </si>
  <si>
    <t>Fresa Punta plana para mecanizar aluminioEC-A4 05-14C05E50 IC08 D5</t>
  </si>
  <si>
    <t>Fresa Punta plana para mecanizar aluminio EC-A4 06-50C06E150 IC08 D6</t>
  </si>
  <si>
    <t>Fresa Punta plana para mecanizar aluminio ECA-B-3 08-20C08-63 IC08 D8</t>
  </si>
  <si>
    <t>Fresa Punta plana para mecanizar aluminio ECA-B-3 10-22C10-72 IC08 D10</t>
  </si>
  <si>
    <t>Fresa Punta plana para mecanizar aluminio ECA-B-3 12-25C12-83 IC08 D12</t>
  </si>
  <si>
    <t>Fresa Punta plana para mecanizar aluminio ECA-B-3 16-32C16-92 IC08 D16</t>
  </si>
  <si>
    <t>Fresa Punta plana para mecanizar aluminio ECA-B-3 20-38C20-104 IC08 D20</t>
  </si>
  <si>
    <t>Fresa de insertos de 10mm HPE90AN-D10-1-C09-L120  con 30 insertos de repuesto para acero (HP ANKT 0702 PN-R IC908) y 30 para aluminio (HP ANCR 070204PNFR-P IC28)</t>
  </si>
  <si>
    <t>Fresa de insertos de 12mm HPE90AN-D12-2-C11-L120-C con 30 insertos de repuesto para acero(HP ANKT 0702 PN-R IC908) y 30 para aluminio (HP ANCR 070204PNFR-P IC28 )</t>
  </si>
  <si>
    <t xml:space="preserve"> Fresa de planeado D.63mm para inserto octagonal, F45KT D063-22-R06  con 25 insertos para mecanizado de aluminio(OEMT 060405 IC 908) y 25 insertos para mecanizado de acero(OEMT 060405 IC 28)</t>
  </si>
  <si>
    <t>Fresa de insertos D.20mm (HM90 E90A-D20-2-C19-B) con 25 insertos para mecanizado de acero ( HM90 E90A HM90 APKT1003PDR IC908 ) y 25 insertos para mecanizado de aluminio (HM90 E90A APCR 1003PDFR-P IC28)</t>
  </si>
  <si>
    <t xml:space="preserve">Fresa para roscar por interpolacion con paso de 1.5 en máquina de CNC con recubrimiento Substrato sub-micron tenaz con recubrimiento PVD TiAlN. Recomendada para velocidades medias a elevadas.
Diseñada para mecanizado de aleaciones resistentes al calor, acero inoxidable austenítico, aleaciones pesada y acero
al carbono con corte interrumpido.MTEC 0807C24 1.5ISO 908 </t>
  </si>
  <si>
    <t>Fresa Punta Plana, 4 cortes, Recubierto TinAl, Ø 12 mm</t>
  </si>
  <si>
    <t>Fresa Punta Plana, 4 cortes, Recubierto TinAl, Ø 10 mm</t>
  </si>
  <si>
    <t>Fresa Punta Plana, 4 cortes, Recubierto TinAl, Ø 8 mm</t>
  </si>
  <si>
    <t>Fresa Punta Plana, 4 cortes, Recubierto TinAl, Ø 6 mm</t>
  </si>
  <si>
    <t>FresaPunta Plana, 4 cortes, Recubierto TinAl, Ø 5 mm</t>
  </si>
  <si>
    <t>Fresa Punta Plana, 4 cortes, Recubierto TinAl, Ø 4 mm</t>
  </si>
  <si>
    <t>Fresa Punta Plana, 4 cortes, Recubierto TinAl, Ø 3 mm</t>
  </si>
  <si>
    <t>Fresa Punta Plana, 4 cortes, Recubierto TinAl, Ø 2 mm</t>
  </si>
  <si>
    <t>Fresa Punta Plana, 4 cortes, Recubierto TinAl, Ø 1 mm</t>
  </si>
  <si>
    <t>Fresa Punta Plana, 2 cortes, Recubierto TinAl, Ø 12 mm</t>
  </si>
  <si>
    <t>Fresa Punta Plana, 2 cortes, Recubierto TinAl, Ø 10 mm</t>
  </si>
  <si>
    <t>Fresa Punta Plana, 2 cortes, Recubierto TinAl, Ø 8 mm</t>
  </si>
  <si>
    <t>Fresa Punta Plana, 2 cortes, Recubierto TinAl, Ø 6 mm</t>
  </si>
  <si>
    <t>Fresa Punta Plana, 2 cortes, Recubierto TinAl, Ø 5 mm</t>
  </si>
  <si>
    <t>Fresa Punta Plana, 2 cortes, Recubierto TinAl, Ø 4 mm</t>
  </si>
  <si>
    <t>Fresa Punta Plana, 2 cortes, Recubierto TinAl, Ø 3 mm</t>
  </si>
  <si>
    <t>Fresa Punta Plana, 2 cortes, Recubierto TinAl, Ø 2 mm</t>
  </si>
  <si>
    <t>Fresa Punta Plana, 2 cortes, Recubierto TinAl, Ø 1 mm</t>
  </si>
  <si>
    <t>Fresa Punta Redonda, 4 cortes, Recubierto TinAl, Ø 12 mm</t>
  </si>
  <si>
    <t>Fresa Punta Redonda, 4 cortes, Recubierto TinAl, Ø 10 mm</t>
  </si>
  <si>
    <t>Fresa Punta Redonda, 4 cortes, Recubierto TinAl, Ø 6 mm</t>
  </si>
  <si>
    <t>Fresa Punta Redonda, 4 cortes, Recubierto TinAl, Ø 5 mm</t>
  </si>
  <si>
    <t>Fresa Punta Redonda, 4 cortes, Recubierto TinAl, Ø 4 mm</t>
  </si>
  <si>
    <t>Fresa Punta Redonda, 4 cortes, Recubierto TinAl, Ø 3 mm</t>
  </si>
  <si>
    <t>Fresa Punta Redonda, 4 cortes, Recubierto TinAl, Ø 2 mm</t>
  </si>
  <si>
    <t>Fresa Punta Redonda, 4 cortes, Recubierto TinAl, Ø 1 mm</t>
  </si>
  <si>
    <t>Fresa Punta Redonda, 2 cortes, Recubierto TinAl, Ø 12 mm</t>
  </si>
  <si>
    <t>Fresa Punta Redonda, 2 cortes, Recubierto TinAl, Ø 10 mm</t>
  </si>
  <si>
    <t>Fresa Punta Redonda, 2 cortes, Recubierto TinAl, Ø 8 mm</t>
  </si>
  <si>
    <t>Fresa Punta Redonda, 2 cortes, Recubierto TinAl, Ø 6 mm</t>
  </si>
  <si>
    <t>Fresa Punta Redonda, 2 cortes, Recubierto TinAl, Ø 5 mm</t>
  </si>
  <si>
    <t>Fresa Punta Redonda, 2 cortes, Recubierto TinAl, Ø 4 mm</t>
  </si>
  <si>
    <t>Fresa Punta Redonda, 2 cortes, Recubierto TinAl, Ø 3 mm</t>
  </si>
  <si>
    <t>Fresa Punta Redonda, 2 cortes, Recubierto TinAl, Ø 2 mm</t>
  </si>
  <si>
    <t>Fresa Punta plana para acero EC-A4 06-16C06E50 IC900 Ø6mm.</t>
  </si>
  <si>
    <t>Fresa Punta plana para acero EC080B20-4C08 IC900  Ø8mm.</t>
  </si>
  <si>
    <t>Fresa Punta plana para acero EC100B22-4C10 IC900  Ø10mm.</t>
  </si>
  <si>
    <t>Fresa Punta plana para acero EC120B25-4C12  IC900 Ø12mm.</t>
  </si>
  <si>
    <t>Fresa Punta plana para acero EC-A4 03-12C03E38 IC900  Ø3mm.</t>
  </si>
  <si>
    <t>Fresa Punta plana para acero EC-A4 04-12C04E50 IC900  Ø4mm.</t>
  </si>
  <si>
    <t>Fresa KIT DE PLANEADO PARA ACEROS Tipo ODMT  D=63, CONTIENE: FRESA DE PLANEAR Da=73, Dc=63 Z =5, K=43, d1=22, LLAVE FS1486 (F4080.B22.063DC.Z05.04) de 5 insertos ,Llave Torx 20IP FS1486, para INSERTOS ODMT0605ZZN-D57 WKP25 ACERO cantidad 20 insertos; INSERTO FRESADO WALTER ODHT0605ZZN-G88 WXN15 PARA ALUMINIO cantidad 20 insertos , CONO PORTA FRESA BT40, d1=22, L=90 JIMMORE (BT40FMB2290)</t>
  </si>
  <si>
    <t>Fresa KIT DE ESCUADRADO 4 insertos PARA ACERO MANGO WELDON D=25 CONTIENE: FRESA DE ESCUADRAR DIAM= 25,Z =4, K=90, d1=25, LLAVE FS1483 (F4042R.W25.025.Z04.10) cantidad 1, INSERTOS ADMT10T308R-F56 WKP25 ACERO cantidad 20 insertos, ADMT para aluminio y INSERTOS ADHT10T3PER-G88 WXN15 ALUMINIO cantidad 20 para acero, Llave Torx 8IP FS1483, CONO BT40, WELDOM d=25, L=90</t>
  </si>
  <si>
    <t>Fresa KIT DE PLANEAR DIAM= 63,Z =6, K=45, d1=22, (F4033B063Z0606) cantidad 1, INSERTO DE FRES. SNMX 1205ANNF57 WKP25 (SNMX1205ANNF57 WKP25) cantidad 20, TORNILLO TORX 15 IP PARA INSERTO (FS1459) cantidad 5, CONO PORTA FRESA BT40, d1=22, L=60 (BT40FMB2260) cantidad 1.</t>
  </si>
  <si>
    <t>Broca de centros Nº3 con recubrimiento de cobalto.</t>
  </si>
  <si>
    <t xml:space="preserve"> Broca de insertos D. 20mm con longitud de corte de 80mm, vástago de 25mm  DR200-080-25-06-4D-N con 50 insertos de repuesto para trabajar acero (SOMX 060304-DT IC908) y 50 insertos de repuesto para trabajar en aluminio (SOGX 050204-AL IC08)</t>
  </si>
  <si>
    <t>Broca DR200-060-2506 3DN</t>
  </si>
  <si>
    <t>rima para maquina de 10mm con recubrimiento de cobalto RM-SHR-1000-H7N-CS-CH 07</t>
  </si>
  <si>
    <t>rima para maquina de 12mm con recubrimiento de cobalto RM-SHR-1200-H7N-CS-CH 07</t>
  </si>
  <si>
    <t>Machuelo para maquina 10 x 1.5 mm HSS Plug para agujeros pasantes con recubrimiento de TiAIN</t>
  </si>
  <si>
    <t>Machuelo  para maquina 6 x 1 mm HSS para agujeros pasantes con recubrimiento TiAIN</t>
  </si>
  <si>
    <t>Machuelo para maquina 10 x 1.5 mm  para agujeros ciegos con recubrimiento TiAIN</t>
  </si>
  <si>
    <t>Machuelo  para maquina 6 x 1 mm  para agujeros ciegos con recubrimiento TiAIN</t>
  </si>
  <si>
    <t>Fresa Punta plana para mecanizar acero EC-A4 03-12C03E38 IC900 D3</t>
  </si>
  <si>
    <t>Rebabador set de 10 cuchillas S10 con recubrimiento de TiN para rebabar aluminio, plastico y acero,con mango en plástico y funcion de almacenar</t>
  </si>
  <si>
    <t>Rebabador set de 4 rebabadores para diferentes materiales S10 (verde)para aluminio, s20(rojo) para fundicion, s100(azul) para acero, S150 (amarillo) para plastico</t>
  </si>
  <si>
    <t xml:space="preserve">palpador 3d con apreciacion de 0.001mm 3D-TASTER digital </t>
  </si>
  <si>
    <t xml:space="preserve">palpador 3d con apreciacion de 0.01mm 3D-TASTER analogo </t>
  </si>
  <si>
    <t>Adaptador Radial Para Ranurado Frontal HFPAD 3R - 30 T10</t>
  </si>
  <si>
    <t>Barra Duraluminio (AIMSi1 3.2315)
• Dimensiones del Material en Bruto: Ø60x140 mm;</t>
  </si>
  <si>
    <t>Barra Duraluminio (AIMSi1 3.2315)
• Dimensiones del Material en Bruto: Ø100x140 mm;</t>
  </si>
  <si>
    <t>placa de  duraluminio 6075 de 100x50x100</t>
  </si>
  <si>
    <t>Placa Duraluminio C330R  38 X 42 X 34  mm.</t>
  </si>
  <si>
    <t>Barra Duraluminio C330R   Diametro 16 mm X  longitud 40 mm.</t>
  </si>
  <si>
    <t>Barra BronceDiametro 22 mm X Longitud 40 mm.</t>
  </si>
  <si>
    <t>Perfil De cold rolled angular de 1/2" x 1/8"  x 3m de longitud</t>
  </si>
  <si>
    <t>Lámina Galvanizada Calibre 24 de 1.22 mx 2.44 m</t>
  </si>
  <si>
    <t>Rueda De 50 Kg de 50 mm de diametro cada una con soporte y freno.</t>
  </si>
  <si>
    <t>Piedra esmeril Para afilado de tugnsteno (Carburo de silicio).</t>
  </si>
  <si>
    <t>Rugosimetro Kit para montaje de rugosimetro</t>
  </si>
  <si>
    <t>Bloque Juego de Bloques en "V", con prensa</t>
  </si>
  <si>
    <t>puntas  juego de puntas tope husillo para micrometro de roscas</t>
  </si>
  <si>
    <t xml:space="preserve">Base 7033B base magnetica para reloj comparador y palpador ,400 mm ajuste unico e hidraulico en el brazo , con interruptor ON-OFF ofrece el montaje y desmontaje </t>
  </si>
  <si>
    <t>Galga para roscas  188-151 sistema metrico tipo peine  rango 0.4-7mm/4-42 TPI</t>
  </si>
  <si>
    <t xml:space="preserve"> Galga telescopicas 8-150mm 6pzs155-905 con puntas endurecidas</t>
  </si>
  <si>
    <t xml:space="preserve">Bloque  EN V PARES de soporte diam max 25mm rectificados  181-902-10    </t>
  </si>
  <si>
    <t>Nivel  de presición 960-603  Resolución: 0,02 mm/m.</t>
  </si>
  <si>
    <t xml:space="preserve">Galga de rosca tipo tapón (macho) pasa/ no pasaM10x1.5 6H  con superficies rectificadas y endurecidas, con aislamiento es plástico. </t>
  </si>
  <si>
    <t>Galga para agujeros tipo taón (macho) pasa/ no pasa DIN 2245 12 H7  con superficies rectificadas y endurecidas, con aislamiento es plástico</t>
  </si>
  <si>
    <t>Galga para agujeros tipo taón (macho) pasa/ no pasa DIN 2245 10 H7  con superficies rectificadas y endurecidas, con aislamiento es plástico</t>
  </si>
  <si>
    <t>Galga Anillo de rosca pasa/ no pasaM42x1.5 6g endurecido y superpicies rectificadas, con labrado exterior para mejor agarre</t>
  </si>
  <si>
    <t>Galga de rosca tapón pasa/ no pasaM42x1.5 6g endurecido y con superficies rectificadas</t>
  </si>
  <si>
    <t>Galga de rosca pasa/ no pasaM30x1.5 6H tipo tapón endurecido y con caras rectificadas, con labrado exterior para un buen agarre</t>
  </si>
  <si>
    <t>Galga de rosca tipo tapón (macho) pasa/ no pasaM6x1.0  6H  con superficies rectificadas y endurecidas, con aislamiento es plástico</t>
  </si>
  <si>
    <t>Bloque En V PARES Tipo Magnetico</t>
  </si>
  <si>
    <t xml:space="preserve">bloque  De presición graduable con rango  en con angulo de 0 a 60 grados </t>
  </si>
  <si>
    <t>Multimetro Digital Autorango 600V (medicion de Condensadores y transistores).NEMA150</t>
  </si>
  <si>
    <t>Bloque 516-370-10   Caja de bloques patron Numero de piezas</t>
  </si>
  <si>
    <t xml:space="preserve">Durómetro instrumento para medición de durezas </t>
  </si>
  <si>
    <t>Mesa de medición de coordenadas  manual, automatica o semiautomatico con palpador</t>
  </si>
  <si>
    <t xml:space="preserve">Rugosímetro Portátil Instrumento para medición de superficies </t>
  </si>
  <si>
    <t>Aros o Anillos de extención diametro 15cm.</t>
  </si>
  <si>
    <t>Pipetas graduadas</t>
  </si>
  <si>
    <t>Mallas de Asbesto Mallas cuadradas de asbesto o amianto para calentamiento de recipientes en el</t>
  </si>
  <si>
    <t xml:space="preserve">IVAN CASTRO SANTAMARIA
@sena.edu.co
Tel. 5960050 IP </t>
  </si>
  <si>
    <t xml:space="preserve">Cable encauchetado 3x12 AWG </t>
  </si>
  <si>
    <t xml:space="preserve">CAMPO ELIAS LEGUIZAMON
cleguizamon@sena.edu.co
Tel. 5960050 IP </t>
  </si>
  <si>
    <t xml:space="preserve">Cable encauchetado 4x12 AWG </t>
  </si>
  <si>
    <t>Cable flexible Color negro calibre 12 TWK 600V    Temperatura 60°C</t>
  </si>
  <si>
    <t>Cable flexible Color rojo calibre 18 TWK 600V    Temperatura 60°C</t>
  </si>
  <si>
    <t>Cable flexible Color verde calibre 12 TWK 600V    Temperatura 60°C</t>
  </si>
  <si>
    <t>Riel omega DIN ranurado de 35mm x 1 metro</t>
  </si>
  <si>
    <t>Alicate 9" New England aislado de alta palanca</t>
  </si>
  <si>
    <t>Amarre plastico de 15 cm x 3.2 mm bolsa x 100 unidades</t>
  </si>
  <si>
    <t>Armario de mando según plano en lámina calibre 18, con puerta y chapa de seguridad, con bisagra, recubierto con pintura electrostatica (según muestra)</t>
  </si>
  <si>
    <t>Bloque de contactos auxiliares  10 A-220 V 2NA- 2NC para contactor</t>
  </si>
  <si>
    <t>Borna para riel OMEGA Calibre de 10 a 12 (4 mm) 34 A AWG</t>
  </si>
  <si>
    <t>Borna para riel OMEGA Calibre de 16 a 18 (2,5mm) 34 A  AWG</t>
  </si>
  <si>
    <t>Botonera (caja tipo XA) contactos 3NO 3NC TM</t>
  </si>
  <si>
    <t>Breaker termomagnetico para riel omega  3x32 A serie IC60N, 45 KA</t>
  </si>
  <si>
    <t>Breaker termomagnetico para riel omega 1x2 A serie IC60N, 50KA</t>
  </si>
  <si>
    <t>Breaker termomagnetico para riel omega 2x10 A serie IC60N, 45KA</t>
  </si>
  <si>
    <t>Breaker termomagnetico para riel omega 2x2 A serie IC60N, 50KA</t>
  </si>
  <si>
    <t>Breaker termomagnetico para riel omega 3x1 A serie IC60N, 45 KA</t>
  </si>
  <si>
    <t>Breaker termomagnetico para riel omega 3x20 A serie IC60N, 45 KA</t>
  </si>
  <si>
    <t>Canaleta Ranurada  plástica 25 mm x 40mm x 2 metros con tapa</t>
  </si>
  <si>
    <t>Canaleta Ranurada  plástica 45 mm x 45 mm  X 2 metros con tapa</t>
  </si>
  <si>
    <t xml:space="preserve">30241511
</t>
  </si>
  <si>
    <t>Clavija bifasica 20 A pata cruzada</t>
  </si>
  <si>
    <t>Clavija de seguridad 3P+N+T 16 A de norma IP44</t>
  </si>
  <si>
    <t>Clavija de seguridad 3P+N+T 16 A de norma IP44 azul</t>
  </si>
  <si>
    <t>Clavija monofasica con polo a tierra 15 A</t>
  </si>
  <si>
    <t>Contactor Tripolar LC1 D09 a 110 V AC con 2NA-2NC, categoría AC3 TM</t>
  </si>
  <si>
    <t>Contactor Tripolar LC1 D09 a 220 V AC con 2NA-2NC, categoría AC3 TM</t>
  </si>
  <si>
    <t xml:space="preserve">Contactor Tripolar LC1 D32 a 220 V AC con 2NA-4NC, categoría AC3 TM </t>
  </si>
  <si>
    <t>Cortafrios de 9" aislado de alta palanca</t>
  </si>
  <si>
    <t>Desarmador pala Ø1/4" aislado x 6 inch</t>
  </si>
  <si>
    <t>Destornillador para borneras - punta plana de 1/8"</t>
  </si>
  <si>
    <t>Destornilladores perilleros caja de 6 unidades mango aislado para borneras</t>
  </si>
  <si>
    <t>Freno borna en riel omega DIN ranurado 9.5 mm</t>
  </si>
  <si>
    <t>Gabinete metalico (cofre) de 50 cm x 40 cm x 25 cm con tapa fondo, terminación en pintura electrostatica</t>
  </si>
  <si>
    <t>Horometro LE 8N-BF para conexión a 220 V</t>
  </si>
  <si>
    <t>Indicador de factor de potencia
110VAC 72x72mm</t>
  </si>
  <si>
    <t>Interruptor commutable domiciliario 15A con caja rectangular plastica</t>
  </si>
  <si>
    <t>Interruptor doble domiciliario 15A con caja rectangular plastica</t>
  </si>
  <si>
    <t>Interruptor seleccionador de conmutación de mando giratorio de 2 posiciones  a 16A tripolar  para fijar en panel frontal.</t>
  </si>
  <si>
    <t>Interruptor seleccionador de conmutación de mando giratorio de 2 posiciones  a 32A tripolar  para fijar en panel frontal.</t>
  </si>
  <si>
    <t>Interruptor seleccionador de conmutación de mando giratorio de 3 posiciones  a 25A tripolar  para fijar en panel frontal.</t>
  </si>
  <si>
    <t>Interruptor sencillo de sobreponer domiciliario 10A con caja hexagonal plastica</t>
  </si>
  <si>
    <t>Lampara de halogeno Iluminacion con LED 2W 120V, bombillo LED rosca E27 de alta intensidad, articulaciones Flexible de 50 Cm metalica.</t>
  </si>
  <si>
    <t>Limpia contactos en aerosol para uso electrico y electronico botella por 16 oz</t>
  </si>
  <si>
    <t xml:space="preserve">Linterna de emergencia portátil LED recargable </t>
  </si>
  <si>
    <t>Marquillas para cable numero 0 bolsa de 100 unidades</t>
  </si>
  <si>
    <t>Marquillas para cable numero 1 bolsa de 100 unidades</t>
  </si>
  <si>
    <t>Marquillas para cable numero 2 bolsa de 100 unidades</t>
  </si>
  <si>
    <t>Marquillas para cable numero 3 bolsa de 100 unidades</t>
  </si>
  <si>
    <t>Marquillas para cable numero 4 bolsa de 100 unidades</t>
  </si>
  <si>
    <t>Marquillas para cable numero 5 bolsa de 100 unidades</t>
  </si>
  <si>
    <t>Marquillas para cable numero 6 bolsa de 100 unidades</t>
  </si>
  <si>
    <t>Marquillas para cable numero 7 bolsa de 100 unidades</t>
  </si>
  <si>
    <t>Marquillas para cable numero 8 bolsa de 100 unidades</t>
  </si>
  <si>
    <t>Marquillas para cable numero 9 bolsa de 100 unidades</t>
  </si>
  <si>
    <t>Medidor de aislamiento Megger digital seguridad CAT III  250 V, 500 V y 1000 V,con resistencias de 20, 200 y 2000 Ohnmios selectivos.</t>
  </si>
  <si>
    <t>Microrruptor Seguridad FINAL de carrera Metálico cabeza de movimiento rectilínea fijación por el cuerpo 1NO / 1NC con PUNTO COMUN , 5 - 14 V de 0,1 a 2 A sin palanquilla</t>
  </si>
  <si>
    <t>Microrruptor Seguridad final de carrera Metálico cabeza de movimiento rectilínea fijación por el cuerpo 1NO / 1NC con punto comun, 5KV de 0,25 a 4 A sin palanquilla</t>
  </si>
  <si>
    <t>Microrruptor Seguridad FINAL de carrera Metálico cabeza de movimiento rectilínea fijación por el cuerpo 1NO / 1NC sin PUNTO COMUN , 5 - 14 V de 0,1 a 2 A sin palanquilla contactos independientes</t>
  </si>
  <si>
    <t>Microrruptor Seguridad FINAL de carrera Metálico cabeza de movimiento rectilínea fijación por el cuerpo 1NO V0,1 a 2 A sin palanquilla</t>
  </si>
  <si>
    <t>Microrruptor Seguridad FINAL de carrera NA-NC AT11-1L-250 TM</t>
  </si>
  <si>
    <t>Motobomba para taladrina 90 W (1/8 HP) para refrigeración 3 fases 220V, 400 gl/h Long. Caña de 150 mm</t>
  </si>
  <si>
    <t>Motor trifasico 3 fases, 60 Hz, 2,2 Kw (3 HP) 220V, 1680 RPM eje 15/16" montaje horizontal</t>
  </si>
  <si>
    <t>Pila cuadrada de 9 voltios alcalina</t>
  </si>
  <si>
    <t>Piloto luminoso de 16 mm amarillo con tuerca y tornillos en contactos 220V AC/60 Hz con led integrado VCP</t>
  </si>
  <si>
    <t>Piloto luminoso de 16 mm rojo con tuerca y tornillos en contactos 220V AC/60 Hz con led integrado VCP</t>
  </si>
  <si>
    <t>Piloto luminoso de 22 mm amarillo con tuerca y tornillo en contactos, 220 V AC / 60 HZ con led integrado VCP</t>
  </si>
  <si>
    <t>Piloto luminoso de 22 mm rojo con tuerca y tornillo en contactos, 220 V AC / 60 HZ con led integrado VCP</t>
  </si>
  <si>
    <t>Piloto luminoso de 22 mm verde con tuerca y tornillo en contactos, 220 V AC / 60 HZ con led integrado VCP</t>
  </si>
  <si>
    <t>Pinza pelacable y ponchadora de terminales de 9", para calibres de 22 a 10</t>
  </si>
  <si>
    <t>Pinza voltiamperimetrica Autorango DC/AC, digital toma de medida de Voltaje, amp, ohmios, diodos, condensadores, continuidad, temperatura y Hz. Hasta 600 A em ac/dc - epd 50.</t>
  </si>
  <si>
    <t>Potenciómetro de 5K</t>
  </si>
  <si>
    <t>Pulsador  verde 22 mm 1NC  TM</t>
  </si>
  <si>
    <t>Pulsador parada de emergencia Tipo seta de Ø 22 mm color rojo girar para desenclavar NC 10(6)A ; 400V ; AC15  240   6A</t>
  </si>
  <si>
    <t>Pulsador rojo 22 mm 1NA- 1NC TM</t>
  </si>
  <si>
    <t>Relé de sobrecarga térmica con reinicio manual o automático de 0.25 a 0.4 Amp de 45 mm de ancho TM</t>
  </si>
  <si>
    <t>Relé de sobrecarga térmica con reinicio manual o automático de 16 a 24 Amp de 45 mm de ancho TM</t>
  </si>
  <si>
    <t>Relé de sobrecarga térmica con reinicio manual o automático de 23 a 32 Amp de 45 mm de ancho TM</t>
  </si>
  <si>
    <t>Relé de sobrecarga térmica con reinicio manual o automático de 7 a 10 Amp de 45 mm de ancho TM</t>
  </si>
  <si>
    <t>Relevo de 14 pines a 220V universal 4 NA o NC con base para riel omega</t>
  </si>
  <si>
    <t xml:space="preserve">Relevo de 8 pines a 220V Universal MK - 2P - 1 2NA - 2NC con base para riel omega </t>
  </si>
  <si>
    <t>Selector de muletilla dos posiciones  22mm -WRK (6A a 600 V)</t>
  </si>
  <si>
    <t>Selector de muletilla tres posiciones 22 mm 3NA (6A a 600V)</t>
  </si>
  <si>
    <t>Selector dos posiciones con llave 22mm y  2 NA (6A a 600 V)</t>
  </si>
  <si>
    <t>temporizador electronico 110 - 220V 0-60 seg 10A ON DELAY tm con base para riel omega</t>
  </si>
  <si>
    <t>temporizador neumatico off delay 0 - 60 seg 1NC, 1NO  TM</t>
  </si>
  <si>
    <t xml:space="preserve">temporizador neumatico on delay 0,1 - 30 seg 1 NC, 1 NO  TM </t>
  </si>
  <si>
    <t>Terminal Curva para coraza americana 3/4"</t>
  </si>
  <si>
    <t>Terminal Horquilla Aislado rigido cal 18-22 AWG</t>
  </si>
  <si>
    <t>Terminal horquilla aislado rigido calibre 10-12 AWG</t>
  </si>
  <si>
    <t>Terminal Ojo Aislado calibre 18-22 AWG</t>
  </si>
  <si>
    <t>Terminal Ojo Aislado rigido calibre 10-12 AWG</t>
  </si>
  <si>
    <t>Terminal Pin Aislado rigido calibre 10-12 AWG</t>
  </si>
  <si>
    <t>Terminal Pin Aislado rigido calibre 18-22 AWG</t>
  </si>
  <si>
    <t xml:space="preserve">Terminal recto para coraza americana 3/4" </t>
  </si>
  <si>
    <t>Terminales PVC de 1/2 pulg. Con tuerca  para cajas electricas</t>
  </si>
  <si>
    <t>Toma bifasica 20A pata cruzada</t>
  </si>
  <si>
    <t>Toma de seguridad 3P+N+T 16A de norma IP44 azul</t>
  </si>
  <si>
    <t>Toma monofasica con polo a tierra 15A</t>
  </si>
  <si>
    <t>Tubo pvc de 1/2 Pulg. Para instalacion electrica (tubo de 3m)</t>
  </si>
  <si>
    <t xml:space="preserve">Variador de frecuencia Micromaster 420 Sin Filtro 1/3ac200- 240v +10/-10% 47-63hz Par Resist. Constante 2,2 Kw Sobrecarga 150% Durante 60s Par Resist. Cuadratico 2,2 Kw 202 X 149 X 172 (Al X An X P) Grado De Proteccion Ip20 Temp. Ambiente -10+50grd C Sin Panel Aop/Bop
</t>
  </si>
  <si>
    <t>Vatímetro digital monofásico y trifásico equilibrado con salida de datos - PX120</t>
  </si>
  <si>
    <t>Alicate miniatura corte diagonal 4" aislada</t>
  </si>
  <si>
    <t>Alicate miniatura corte diagonal 6" aislada</t>
  </si>
  <si>
    <t>Alicate miniatura punta chata 4" aislada</t>
  </si>
  <si>
    <t>Baquela virgen en fibra de vidrio para circuito impreso a una sola cara de 20 Cm x 20 Cm</t>
  </si>
  <si>
    <t>Bateria recargable 12V- 5 A</t>
  </si>
  <si>
    <t>Caiman mediano con forro de vinil rojo y negro</t>
  </si>
  <si>
    <t>Cargador de bateria (Bateria12V- 5 A)</t>
  </si>
  <si>
    <t>Cautin Weller 110V-35W con porta cautin</t>
  </si>
  <si>
    <t xml:space="preserve">circuito integrado 74LS00 </t>
  </si>
  <si>
    <t>Circuito integrado 74LS02</t>
  </si>
  <si>
    <t>Circuito Integrado 74LS04</t>
  </si>
  <si>
    <t>Circuito Integrado 74LS08</t>
  </si>
  <si>
    <t>Circuito integrado 74LS32</t>
  </si>
  <si>
    <t>Circuito integrado 74LS47</t>
  </si>
  <si>
    <t>Circuito integrado 74LS48</t>
  </si>
  <si>
    <t>Circuito integrado 74LS86</t>
  </si>
  <si>
    <t>circuito Integrado LM324</t>
  </si>
  <si>
    <t>circuito Integrado LM358</t>
  </si>
  <si>
    <t>Circuito integrado LM741</t>
  </si>
  <si>
    <t>Circuito intergrado LM 555</t>
  </si>
  <si>
    <t>condensador ceramico 100nf</t>
  </si>
  <si>
    <t>condensador ceramico 10nf</t>
  </si>
  <si>
    <t>condensador ceramico 15pf</t>
  </si>
  <si>
    <t>condensador ceramico 1nf</t>
  </si>
  <si>
    <t>condensador ceramico 22pf</t>
  </si>
  <si>
    <t>condensador ceramico 4,7nf</t>
  </si>
  <si>
    <t>condensador ceramico 47nf</t>
  </si>
  <si>
    <t>condensador de poliester metalizado de 0,22uF a 400V</t>
  </si>
  <si>
    <t>condensador de poliester metalizado de 0,33uF a 400V</t>
  </si>
  <si>
    <t>condensador de poliester metalizado de 0,47uF a 400V</t>
  </si>
  <si>
    <t>condensador electrolítico de 1000uF 50 V</t>
  </si>
  <si>
    <t>condensador electrolítico de 100uF 50 V</t>
  </si>
  <si>
    <t>condensador electrolítico de 10uF 50 V</t>
  </si>
  <si>
    <t>condensador electrolítico de 1uF 50 V</t>
  </si>
  <si>
    <t>condensador electrolítico de 2200uF 50 V</t>
  </si>
  <si>
    <t>condensador electrolítico de 220uF 50 V</t>
  </si>
  <si>
    <t>condensador electrolítico de 4,7uF 50 V</t>
  </si>
  <si>
    <t>condensador electrolítico de 4700uF 50 V</t>
  </si>
  <si>
    <t>condensador electrolítico de 470uF 50 V</t>
  </si>
  <si>
    <t xml:space="preserve">condensador electrolítico de 47uF 50 V </t>
  </si>
  <si>
    <t>Conector tipo banana hembra 4 mm con protector</t>
  </si>
  <si>
    <t>Conector tipo banana macho 4 mm con protector</t>
  </si>
  <si>
    <t>Desoldador de estaño proskit ref:PK-366</t>
  </si>
  <si>
    <t>Diodo led amarillo de 5mm</t>
  </si>
  <si>
    <t>Diodo led rojo de 5mm</t>
  </si>
  <si>
    <t>Diodo led verde de 5mm</t>
  </si>
  <si>
    <t xml:space="preserve">Diodo rectificador 1N4007 </t>
  </si>
  <si>
    <t>Diodo rectificador 1N5408</t>
  </si>
  <si>
    <t>Diodo rectificador P600K</t>
  </si>
  <si>
    <t xml:space="preserve">Diodo zener a 12V-500mW ref:DZ12V </t>
  </si>
  <si>
    <t>Diodo zener a 12V-5W ref:DZ12V5W</t>
  </si>
  <si>
    <t>Diodo zener a 3,3V-500mW ref:DZ3V3</t>
  </si>
  <si>
    <t>Diodo zener a 5,1V-500mW ref:DZ5V1</t>
  </si>
  <si>
    <t>Diodo zener a 5,1V-5W ref:DZ5V15W</t>
  </si>
  <si>
    <t>Diodo zener a 9,1V-500mW ref:DZ9V1</t>
  </si>
  <si>
    <t>Diodo zener a 9,1V-5W ref:DZ9V15W</t>
  </si>
  <si>
    <t>Dipswich x 2</t>
  </si>
  <si>
    <t>DipSwich x 4</t>
  </si>
  <si>
    <t>Dipswitch x 8</t>
  </si>
  <si>
    <t>Display 7 segmentos Anodo comun color rojo tamaño 0,5"</t>
  </si>
  <si>
    <t>Display 7 segmentos Catodo comun  color rojo tamaño 0,5"</t>
  </si>
  <si>
    <t>Display doble 7 segmentos Anodo común color rojo</t>
  </si>
  <si>
    <t>Display doble 7 segmentos Catodo común color rojo</t>
  </si>
  <si>
    <t>Fuente alimentación. estabilizada PS307 Entrada: AC 120/230 V Salida: DC 24 V/5 A</t>
  </si>
  <si>
    <t>Fusible corto de 2A 250V</t>
  </si>
  <si>
    <t>Fusible corto de 400mA 250V (para los multimetros)</t>
  </si>
  <si>
    <t>Fusible de cristal corto de 5A 250V</t>
  </si>
  <si>
    <t>Fusible largo de 2A 250V</t>
  </si>
  <si>
    <t>Fusible largo de 5A 250V</t>
  </si>
  <si>
    <t>Mini switch con luz piloto. 220VCA 10 Amperes, 1 polo 1 tiro.</t>
  </si>
  <si>
    <t>Multimetro digital autorango 600V Nema 150 (medicion de Condensadores y transistores)</t>
  </si>
  <si>
    <t>Pistola para soldar Weller 110V-85W</t>
  </si>
  <si>
    <t>Pomada para soldar con estaño 50gr</t>
  </si>
  <si>
    <t xml:space="preserve">Portafusible aereo Portafusibles con cables para fusibles de 6x30 mm, cable color rojo </t>
  </si>
  <si>
    <t>Potenciometro  10KOhm</t>
  </si>
  <si>
    <t>Potenciometro 100KOhm</t>
  </si>
  <si>
    <t>Potenciometro 1KOhm</t>
  </si>
  <si>
    <t>potenciometro 1MOhm</t>
  </si>
  <si>
    <t>potenciometro 50KOhm</t>
  </si>
  <si>
    <t>Potenciometro de 5KOhm</t>
  </si>
  <si>
    <t>potenciometro Trimmer 10KOhm</t>
  </si>
  <si>
    <t>potenciometro Trimmer 1KOhm</t>
  </si>
  <si>
    <t xml:space="preserve">32101669
</t>
  </si>
  <si>
    <t xml:space="preserve">Protoboard doble 1680 contactos marca Wish ref:WB-104
</t>
  </si>
  <si>
    <t>Protoboard sencilla 840 contactos marca Wish</t>
  </si>
  <si>
    <t>Puente rectificador a 2A ref.RS205</t>
  </si>
  <si>
    <t>Puente rectificador a 6A ref.KBPC606</t>
  </si>
  <si>
    <t>Pulsador N.A. para protoboard</t>
  </si>
  <si>
    <t>Pulsador N.C. para protoboard</t>
  </si>
  <si>
    <t>Regulador  de tensión LM333T</t>
  </si>
  <si>
    <t>Regulador  de tensión LM337T</t>
  </si>
  <si>
    <t xml:space="preserve">Regulador de tensión LM317T </t>
  </si>
  <si>
    <t>Regulador de tensión LM338K</t>
  </si>
  <si>
    <t>Regulador de tensión LM350T</t>
  </si>
  <si>
    <t>Regulador de tensión LM7805</t>
  </si>
  <si>
    <t>Regulador de tensión LM7812</t>
  </si>
  <si>
    <t>Regulador de tensión LM7905</t>
  </si>
  <si>
    <t>Regulador de tensión LM7912</t>
  </si>
  <si>
    <t>Relevo de 12V a 10A/250V y 5 pines ref:JQC-3F(T73)</t>
  </si>
  <si>
    <t>Relevo de 5V a 5A/250V y 6 pines</t>
  </si>
  <si>
    <t>Resistencia 1 Ohm a 1/2 W</t>
  </si>
  <si>
    <t>Resistencia 1,5KOhm a 1/2 W</t>
  </si>
  <si>
    <t>Resistencia 10 Ohm a 1/2 W</t>
  </si>
  <si>
    <t>Resistencia 100 Ohm a 1/2 W</t>
  </si>
  <si>
    <t>Resistencia 100KOhm a 1/2 W</t>
  </si>
  <si>
    <t>Resistencia 10KOhm a 1/2 W</t>
  </si>
  <si>
    <t>Resistencia 120 Ohm a 1/2 W</t>
  </si>
  <si>
    <t>Resistencia 150 Ohm a 1/2 W</t>
  </si>
  <si>
    <t>Resistencia 150KOhm a 1/2 W</t>
  </si>
  <si>
    <t>Resistencia 15KOhm a 1/2 W</t>
  </si>
  <si>
    <t>Resistencia 180 Ohm a 1/2 W</t>
  </si>
  <si>
    <t>Resistencia 1KOhm a 1/2 W</t>
  </si>
  <si>
    <t>Resistencia 1M Ohm a 1/2 W</t>
  </si>
  <si>
    <t>Resistencia 2,2KOhm a 1/2 W</t>
  </si>
  <si>
    <t>Resistencia 220 Ohm a 1/2 W</t>
  </si>
  <si>
    <t>Resistencia 220KOhm a 1/2 W</t>
  </si>
  <si>
    <t>Resistencia 22KOhm a 1/2 W</t>
  </si>
  <si>
    <t>Resistencia 3,3 Ohm a 1/2 W</t>
  </si>
  <si>
    <t>Resistencia 3,3KOhm a 1/2 W</t>
  </si>
  <si>
    <t>Resistencia 33 Ohm a 1/2 W</t>
  </si>
  <si>
    <t>Resistencia 330 Ohm a 1/2 W</t>
  </si>
  <si>
    <t>Resistencia 33KOhm a 1/2 W</t>
  </si>
  <si>
    <t>Resistencia 4,7 Ohm a 1/2 W</t>
  </si>
  <si>
    <t>Resistencia 4,7KOhm a 1/2 W</t>
  </si>
  <si>
    <t>Resistencia 47 Ohm a 1/2 W</t>
  </si>
  <si>
    <t>Resistencia 470 Ohm a 1/2 W</t>
  </si>
  <si>
    <t>Resistencia 470KOhm a 1/2 W</t>
  </si>
  <si>
    <t>Resistencia 47KOhm a 1/2 W</t>
  </si>
  <si>
    <t>Resistencia 5,1M Ohm a 1/2 W</t>
  </si>
  <si>
    <t>Resistencia 51KOhm a 1/2 W</t>
  </si>
  <si>
    <t>Resistencia 6,8KOhm a 1/2 W</t>
  </si>
  <si>
    <t>Resistencia 68 Ohm a 1/2 W</t>
  </si>
  <si>
    <t>Resistencia 680 Ohm a 1/2 W</t>
  </si>
  <si>
    <t>Resistencia 68KOhm a 1/2 W</t>
  </si>
  <si>
    <t>Soldadura de estaño 60/40 de 1mm rollo de 500 gr</t>
  </si>
  <si>
    <t>Switch de palanca con rosca y tuerca para fijar en panel, 1 polo 1 tiros, ON-OFF</t>
  </si>
  <si>
    <t>Switch de palanca con rosca y tuerca para fijar en panel, 1 polo 2 tiros, ON-ON</t>
  </si>
  <si>
    <t>Transformador electrico con derivación central de 115V a 12V- 0V-12V  a 2A</t>
  </si>
  <si>
    <t>transistor 2N2222</t>
  </si>
  <si>
    <t>Transistor 2N3055</t>
  </si>
  <si>
    <t>Transistor 2N3904</t>
  </si>
  <si>
    <t>Transistor 2N3906</t>
  </si>
  <si>
    <t>Transistor BD139</t>
  </si>
  <si>
    <t>Transistor BD140</t>
  </si>
  <si>
    <t>Transistor MJ2955</t>
  </si>
  <si>
    <t>Transistor TIP31C</t>
  </si>
  <si>
    <t>Transistor TIP32C</t>
  </si>
  <si>
    <t>Acople rapido tipo bola conexión 1/4</t>
  </si>
  <si>
    <t>Bomba multietapas horizontal hp=2  /  220/440 voltios</t>
  </si>
  <si>
    <t>Bomba multietapas vertical hp=1,5  /  220/440 voltios</t>
  </si>
  <si>
    <t>Bomba sumergibles "sta rite" hp=0,5  /  220/440 voltios</t>
  </si>
  <si>
    <t>Cheque acople   1 - 1/2"</t>
  </si>
  <si>
    <t>Cheque de bola acople   1 - 1/2"</t>
  </si>
  <si>
    <t>Cheque de cortina sello metalico acople   1 - 1/2"</t>
  </si>
  <si>
    <t>Filtro en y acople   1 - 1/2"</t>
  </si>
  <si>
    <t>Manguera hidraulica 1/4 x 3000 psi puntas adaptador macho 1/4 npt longitud total 80 cms</t>
  </si>
  <si>
    <t>Manometro conexión trasera 1/4rango 0- 1000 psi</t>
  </si>
  <si>
    <t>Modulos de montajes electricos conexión tipo banana, con relevos de 24 V contactos abiertos y cerrados, temporizadores On delay y off delay, pilotos de visualización, contadores electricos, alarmas auditivas.</t>
  </si>
  <si>
    <t>Valvula check con desbloqueo hidraulico conexión 1/4base de fijacion sin racores</t>
  </si>
  <si>
    <t>Valvula de alivio para agua acople   1 - 1/2" x 1 - 1/2"</t>
  </si>
  <si>
    <t>Valvula de paso bola accionamiento palanca base de fijacion sin racores</t>
  </si>
  <si>
    <t>Valvula de pie acople   1 - 1/2"</t>
  </si>
  <si>
    <t>Valvula de pie antigolpe de ariete acople     3"</t>
  </si>
  <si>
    <t>Valvula de seguridad con palanca acople   1 - 1/2" x 1 - 1/2"</t>
  </si>
  <si>
    <t>Valvula direccional 2/2  accionamiento palanca manual base de fijacion sin racores</t>
  </si>
  <si>
    <t>Valvula direccional 3/2 accionamiento palanca manual base de fijacion sin racores</t>
  </si>
  <si>
    <t>Valvula direccional 4/2  accionamiento palanca manual base de fijacion sin racores</t>
  </si>
  <si>
    <t>Valvula direccional 4/3 accionamiento palanca manual base de fijacion sin racores</t>
  </si>
  <si>
    <t>Valvula limitadora de presion con base de fijacion sin racores</t>
  </si>
  <si>
    <t>Valvulas control flujo unidireccional base de fijacion sin racores</t>
  </si>
  <si>
    <t>LijaDe tela patelox 4" Numero 120</t>
  </si>
  <si>
    <t>LijaDe tela patelox 4" Numero 220</t>
  </si>
  <si>
    <t>LijaDe tela patelox 4" Numero 400</t>
  </si>
  <si>
    <t>LijaDe tela patelox 4" Numero 80</t>
  </si>
  <si>
    <t>Electrodo E 308-16 de 1/8".</t>
  </si>
  <si>
    <t>Electrodo Nickel  100 de 1/8".</t>
  </si>
  <si>
    <t>Manguera de 1/2" x 200 PSI con refuerzo en nylon</t>
  </si>
  <si>
    <t>Accesorios para equipo de soldadura proceso GMAW (MIG) como son toberas, difusores, tubos de contacto para alambre 0.35, para equipo millermatic 252. Cantidad  5 (CINCO)</t>
  </si>
  <si>
    <t>Accesorios para proceso GTAW (TIG) como son cerámicas, tungstenos, porta tungstenos, difusores, antorcha completa enfriamiento por  aire.</t>
  </si>
  <si>
    <t>Acetileno cilindro de 6 metros cubicos.</t>
  </si>
  <si>
    <t>Alicate hombresolo de 10" para lamina</t>
  </si>
  <si>
    <t>Alicate.</t>
  </si>
  <si>
    <t>Angulo de 1 (UNA) pulgada por 1/8 por 6 metros.</t>
  </si>
  <si>
    <t>Angulo de 1 (UNA) pulgada por 3/16 por 6 metros.</t>
  </si>
  <si>
    <t>Base magnetica para comparador de caratula</t>
  </si>
  <si>
    <t>Bases para elementos en banco 14/"</t>
  </si>
  <si>
    <t>Bloque de valvula OR X 4 1/8"</t>
  </si>
  <si>
    <t>Bomba de engranajes para impulsión de aceites de 0.5 GPM eje conico Grupo 1 DIN</t>
  </si>
  <si>
    <t>Bomba refrigeracion 1/8 HP por caña de 150 mm</t>
  </si>
  <si>
    <t>Brocha cerda mona de 4"</t>
  </si>
  <si>
    <t>Cabezales careta para soldar por arco eléctrico.</t>
  </si>
  <si>
    <t>Caja de brocas americanas (1/16 a 1/2 inch) para metal de 30 piezas.</t>
  </si>
  <si>
    <t>Caja de brocas metricas ( 1 mm a 13 mm) metal de 25 piezs</t>
  </si>
  <si>
    <t>Caja de Machos para roscar 3,4, 5, 6, 8, 10 y 12mm rosca corriente (cada uno con los tres machos) de 21 Piezas y volvedor.</t>
  </si>
  <si>
    <t>Calentador de inducción portátil de alta frecuencia TMBH 1</t>
  </si>
  <si>
    <t>Calibrador pie de rey de 6" 0.05mm x 1 / 128" metálico.</t>
  </si>
  <si>
    <t>Careta para soldar por arco electrico</t>
  </si>
  <si>
    <t xml:space="preserve">Cepillo Acero (Grata) </t>
  </si>
  <si>
    <t xml:space="preserve">Cerradura de escritorio metálica </t>
  </si>
  <si>
    <t>Cilindro doble efecto 25 x 100m</t>
  </si>
  <si>
    <t>Cilindro simple efecto 25 x 100 mm</t>
  </si>
  <si>
    <t>Cincel.</t>
  </si>
  <si>
    <t>Comparador de caratula 10mm X 0.01mm lectura 0 - 100</t>
  </si>
  <si>
    <t>Correa dentada Roflex - vari 37J0910F9 403 4311 (ancho 30.74 x espesor 10 x paso de 7 mm longitud 900 mm)</t>
  </si>
  <si>
    <t>Correa trapezoidal  tipo A82</t>
  </si>
  <si>
    <t>Cuenta hilos de 30 hojas 0,25-11,5mm (métrica)
2.1/4-84 FPP (pulgada)</t>
  </si>
  <si>
    <t>Disco para pulir metal  de 7".</t>
  </si>
  <si>
    <t>Equipo de soldadura proceso GMAW (MIG)  referencia Millermatic 252</t>
  </si>
  <si>
    <t>Equipo de soldadura proceso SMAW tipo inversor referencia MILLER  Maxtar 150STL</t>
  </si>
  <si>
    <t>Equipo para procesos de soldadura Mig, Procesos, MIG (GMAW) Alambre tubular con fundente (FCAW) Potencia de entrada 200(208)/230 V, 230/460/575 V, Salida nominal de corriente, 
200 A a 28 VCD, 60% de ciclo de trabajo, 250 A a 28 VCD, 40% de ciclo de trabajo, Máximo voltaje de circuito abierto 38, 
Gama de amperaje 30 – 300 A,Velocidad de alimentación de alambre 50–700 IPM (Pulgs./min.) (1,3–17,8 m/min)</t>
  </si>
  <si>
    <t>Escuadra metalica.</t>
  </si>
  <si>
    <t>Esmeril de 1,5 HP 220 V con dos piedras de óxido de aluminio A60 y dos piedras de carburo de silicio GC80</t>
  </si>
  <si>
    <t>Galgas para espesores de 13 piezas</t>
  </si>
  <si>
    <t>Galgas para radios cóncavos y convexos de láminas de acero</t>
  </si>
  <si>
    <t>Galgas plantilla para afilado de  roscas universales</t>
  </si>
  <si>
    <t>Goniometro para calcular angulos 0 - 360 grados</t>
  </si>
  <si>
    <t>Hoja de segueta de mano para metales de 12" x 18 dientes bimetal</t>
  </si>
  <si>
    <t>Hojas de segueta 12 in x 18 dientes bimetal</t>
  </si>
  <si>
    <t>Hombre solo.</t>
  </si>
  <si>
    <t>Lamina C.R  calibre 18 1.22 x 2.44 metros</t>
  </si>
  <si>
    <t>Lamina C.R  calibre 18 1x2 metros</t>
  </si>
  <si>
    <t>Lamina C.R. calibre 20 1x2 metros</t>
  </si>
  <si>
    <t>Lamina de aluminio ranurada de 1m x 2m</t>
  </si>
  <si>
    <t>Lima media caña de 12”</t>
  </si>
  <si>
    <t>Lima plana bastarda de 14 pulgadas con mango plastico</t>
  </si>
  <si>
    <t>Lima plana bastarda de 14”</t>
  </si>
  <si>
    <t>Lima redonda de 14”</t>
  </si>
  <si>
    <t>Limas de 8" para mecanico caja de 5 Piezas ( plana, cuadrada, redonda, triangular y mediacaña, para desbaste)</t>
  </si>
  <si>
    <t>Mandril Torno Taladro Cono Morse N°3 Brocas De 5mm A 20mm</t>
  </si>
  <si>
    <t>Mangas para soldar</t>
  </si>
  <si>
    <t>Manguera articulada metalica de 3/8" x 50 cm con boquilla y valvula de paso para refrigeracion.</t>
  </si>
  <si>
    <t>Marco para segueta de 12 inch tipo pesado.</t>
  </si>
  <si>
    <t>Martillo de bola de una libra.</t>
  </si>
  <si>
    <t>Martillo de uña de 27mm pulido</t>
  </si>
  <si>
    <t>Martillo golpe seco plastificado</t>
  </si>
  <si>
    <t>Mezcla CO2 Argon cilindro de 6 metros cubicos</t>
  </si>
  <si>
    <t>Micrometro 25 mm de punta para roscas</t>
  </si>
  <si>
    <t>Micrometro para exteriores de 0 mm a 25 mm 0.001 mm</t>
  </si>
  <si>
    <t>Micrometro para exteriores de 25 mm a 50 mm 0.001 mm</t>
  </si>
  <si>
    <t>Micrometro para interiores tipo calibrador de 25mm - 50mm graduacion 0.01mm</t>
  </si>
  <si>
    <t>Moleteador Grafilador 3 Rodajas cruzado  45° DE 5X5/8X5/16
Ref: 1405-0204</t>
  </si>
  <si>
    <t>Monogafas para soldadura oxiacetilenica</t>
  </si>
  <si>
    <t>Mototool De 27.000rpm - 4.6a - 500w 1.5kg Trabajo Pesado Industrial</t>
  </si>
  <si>
    <t>Oxigeno gaseoso cilindro de 6 metros cubicos.</t>
  </si>
  <si>
    <t>Peto en carnaza.</t>
  </si>
  <si>
    <t>Piedra de esmeril Oxido de aluminio A60 DE 8¨ x 1¨</t>
  </si>
  <si>
    <t>Piedra esmeril para Carburo de Silicio de 8" x 1"</t>
  </si>
  <si>
    <t xml:space="preserve">Pinza masa </t>
  </si>
  <si>
    <t>Pinza porta electrodo  de 300 amperios marca Jackson</t>
  </si>
  <si>
    <t>Platina de CR 1" por  24 cm por 35 cm</t>
  </si>
  <si>
    <t>Platina de CR 1" por 40 cm por 44 cm</t>
  </si>
  <si>
    <t>Platina de CR 1" por 60 cm por 44 cm</t>
  </si>
  <si>
    <t>Platina H.R. 1/4 (6mm) espesor 4inch ancho x 6 metros</t>
  </si>
  <si>
    <t>Platina H.R. 3/16 espesor por 2 inch de ancho x 6 metros</t>
  </si>
  <si>
    <t>Pulidora De 9" - 5/8" - 6500rpm - 2000w a 110V</t>
  </si>
  <si>
    <t>Racor rapido roscado codo G 1/8" x6 mm</t>
  </si>
  <si>
    <t xml:space="preserve">Regulador de presión LR-DB G 1/8" </t>
  </si>
  <si>
    <t>Remachadora pop.</t>
  </si>
  <si>
    <t>Rodamiento Axial 51103</t>
  </si>
  <si>
    <t>Rodamiento axial de bolas 51101</t>
  </si>
  <si>
    <t>Rueda de 500 Kg para montaje con tornillos fija de 4 pulgadas trabajo pesado</t>
  </si>
  <si>
    <t>Rueda de 500 Kg para montaje con tornillos movil de 4 pulgadas trabajo pesado</t>
  </si>
  <si>
    <t xml:space="preserve">Soporte tipo pie SYP205 con rodamiento UC 205 - 16 </t>
  </si>
  <si>
    <t>Taladro Percutor Industrial De 1/2" - 800w - 2 Vel.Var. Rev.</t>
  </si>
  <si>
    <t>Tornillo bristol M8x1.25 long 25 mm. Grado 5</t>
  </si>
  <si>
    <t>Tornillo cabeza avellan ranurada  M6 x 1.0 long 30 mm. Grado 5</t>
  </si>
  <si>
    <t>Tornillo Cabeza avellaneda ranurada M4x0.7  long 10 mm. Grado 5</t>
  </si>
  <si>
    <t>Tornillo Cabeza bristol M10 x 1,5 long 80 mm l rosca parcial de 25 mm</t>
  </si>
  <si>
    <t>Tornillo Cabeza cuadrada M10 corriente long 40 a 45 mm rosca total</t>
  </si>
  <si>
    <t>Tornillo Cabeza cuadrada M14 x 2 long 55 a60 mm rosca total</t>
  </si>
  <si>
    <t>Tubo colmena cuadrado de 1 1/2 pulgadas calibre 16 x 6m</t>
  </si>
  <si>
    <t>Tubo colmena cuadrado de 1 1/2 pulgadas calibre 18 x 6m</t>
  </si>
  <si>
    <t>Tubo cuadrado de 1 ½ pulgada calibre 18 por 6 metros.</t>
  </si>
  <si>
    <t>Tuerca hexagonal Ciega de 3/8 grado 5</t>
  </si>
  <si>
    <t>Unidad de mantenimiento FRT+M  G 1/8"</t>
  </si>
  <si>
    <t>Valavula 3/2 accionamiento leva G 1/8"</t>
  </si>
  <si>
    <t>Valvula 3/2 aire-aire G 1/8"</t>
  </si>
  <si>
    <t>Valvula 3/2 pulsador resorte 1/4"</t>
  </si>
  <si>
    <t xml:space="preserve">Valvula 5/2 biestable aire-aire  G 1/8" </t>
  </si>
  <si>
    <t>Valvula 5/2 monoestable aire-aire  G 1/8"</t>
  </si>
  <si>
    <t>Valvula AND X 4 1/8"</t>
  </si>
  <si>
    <t>Valvula de vacio ESG-6 G 1/8”</t>
  </si>
  <si>
    <t>Valvula escape rapido 1/8"</t>
  </si>
  <si>
    <t>Valvula estranguladora caudal 1/8" conexión directa</t>
  </si>
  <si>
    <t>Caja de extracción de rodamientos internos, serie TMIP 7-28</t>
  </si>
  <si>
    <t>Caja de extractores para soportes ciegos TMBP 20E</t>
  </si>
  <si>
    <t>Aceites 75W90, por cuartos de galón.</t>
  </si>
  <si>
    <t>Aceites ISO 100, por cuartos de galón.</t>
  </si>
  <si>
    <t>Aceites ISO 1000, por cuartos de galón.</t>
  </si>
  <si>
    <t>Aceites ISO 140, por cuartos de galón.</t>
  </si>
  <si>
    <t>Aceites ISO 20, por cuartos de galón.</t>
  </si>
  <si>
    <t>Aceites ISO 220, por cuartos de galón.</t>
  </si>
  <si>
    <t>Aceites ISO 30, por cuartos de galón.</t>
  </si>
  <si>
    <t>Aceites ISO 320, por cuartos de galón.</t>
  </si>
  <si>
    <t>Aceites ISO 40, por cuartos de galón.</t>
  </si>
  <si>
    <t>Aceites ISO 46 AW, por cuartos de galón.</t>
  </si>
  <si>
    <t>Aceites ISO 50, por cuartos de galón.</t>
  </si>
  <si>
    <t>Aceites ISO 60, por cuartos de galón.</t>
  </si>
  <si>
    <t>Aceites ISO 68 AW, por cuartos de galón.</t>
  </si>
  <si>
    <t>Aceites ISO 680, por cuartos de galón.</t>
  </si>
  <si>
    <t>Aceites ISO 80, por cuartos de galón.</t>
  </si>
  <si>
    <t>Aceites ISO 90, por cuartos de galón.</t>
  </si>
  <si>
    <t>Aceites ISO VG 32, por cuartos de galón.</t>
  </si>
  <si>
    <t>Aceites Mobil Jet Oil 254, por cuartos de galón.</t>
  </si>
  <si>
    <t>Aceites Mobil Turbo 319A-2, por cuartos de galón.</t>
  </si>
  <si>
    <t>Aceites SAE 80W140, por cuartos de galón.</t>
  </si>
  <si>
    <t>Analizador de aceites mide los cambios en la constante dieléctrica de un aceite de uso industrial o automotriz, portable y ligero, • Medición dieléctrica para comparación con el valor de un aceite limpio y así determinar la degradación del lubricante.
• Índice Ferroso: medición de partículas Ferrosas &gt; 5 micrones.
• Indicación de Ferrosos Grandes: Medición de partículas ferrosas &gt;&gt; 60 micrones.
• Indicación de No-Ferrosos Grandes: Medición de partículas no-ferrosas &gt;&gt; 60
micrones.
• Indicación de gota: Gotas libres de agua en el aceite.
• Agua: Estimación de agua en porcentaje.
• VOLUMEN DE MUESTRA Mínimo 30 ml
• TIEMPO DE LA PRUEBA1 Minuto (dilución requerida).
• VISCOSIDAD Todos los aceites
• TIPOS DE LUBRICANTES Todos los aceites minerales y sintéticos
• LIMPIEZA Trapo con tejido absorbente
• ALIMENTACIÓN110 a 240 V AC Universal, IEC Entrada 50 o 60 Hz.
• DIMENSIONES FÍSICAS Profundidad: 8.3 in. (21,2 cm), Altura: 2.6 in. (6,5 cm)
7Ancho: 12.75 in. (32,5 cm), Peso: 6.10 lb. (2.87 kg).
Evalúa las tres áreas críticas de aceites industriales:
• Química del aceite.
• Contaminación del sistema.
• Desgaste de maquinaria.</t>
  </si>
  <si>
    <t>DMM/pinza de RMS (media cuadrática) verdadera de CA/CC de 1000 A + termómetro de infrarrojos</t>
  </si>
  <si>
    <t>Limpiador baño preparado 7HF spray de 300 gramos</t>
  </si>
  <si>
    <t>Manometro conexión trasera G ¼” con glicerina</t>
  </si>
  <si>
    <t>Medidor de aislamiento Tipo Meger Autoranging Digital Megohmmeter
1000V digital tester with large dual backlit display
Features:
§  250V, 500V, and 1000V test voltages
§  Insulation Resistance to 2000MOhm
§  Lo Ohm function for testing connections
§  Lock Power On Function for hands-free operation
§  Data Hold to freeze displayed reading
§  Complete with heavy duty test leads, alligator clip test lead, 6 x AA batteries, hanging strap and hard carrying case</t>
  </si>
  <si>
    <t>Medidor de campo magnetico Gaussímetros digitales rango con 4 niveles de rango (de 0.0 Tesla a 299,99 mT) en unidades de Tesla, Gauss, Amps/m or Oersted.</t>
  </si>
  <si>
    <t>Medidor de PH.Medidor de pH PCE-PH 22
- indicación simultánea del valor pH y la
  temperatura: no es necesario disponer de
  un termómetro por separado
- compensación de temperatura automática
- (ATC) en el rango de 0 ... +80 °C
- indicación de temperatura (°C, °F)
- función mín, máx, y retención de datos 
  (Data-Hold)
- registrador de datos de 100 valores (recupe-
  rables en pantalla)
- resistente al agua según IP 67
- calibración automática: le ahorra tiempo y le
  suministra una alta precisión
- desconexión automática
- incluido con baterías e instrucciones de uso
- obtener las soluciones de calibración opcionales
Especificaciones técnicas
Rangos de medición
0,0 ... 14,0 pH
-5 ... +80,0 °C
Resolución
0,01 pH
0,1 °C
Precisión
± 0,02 pH
± 0,8 °C
Calibración
automática en pH 4,7 o 10
Compensación de temperatura
-5 ... +80 ºC
Pantalla
pantalla LCD de 4 dígitos
Condiciones ambientales
0 ... + 60 °C / &lt;80 % H.r.
Dimensiones
186 x 40 mm
Alimentación
4 baterías de 1,5 V AAA (incluidas)
Peso
130 g</t>
  </si>
  <si>
    <t>MINI TERMO-ANEMOMETRO + HUMEDAD</t>
  </si>
  <si>
    <t>Particulas humedas fluorecentes baño preparado 14AM spray de 300 gramos</t>
  </si>
  <si>
    <t>Particulas secas Magnavis 2 Yellow</t>
  </si>
  <si>
    <t>Particulas secas oxido de hierro Magnavis 8A Red</t>
  </si>
  <si>
    <t>Particulas secas oxido de Titanio Magnavis 1 Gray</t>
  </si>
  <si>
    <t>Penetrante rojo eliminable con disolvente SKL-SP1 Spray de 300 gramos</t>
  </si>
  <si>
    <t>PHL FM10/400 - Medidor de tensión por frecuencia.</t>
  </si>
  <si>
    <t xml:space="preserve">Pluma medidora de vibración, Medidor de vibración global en RMS de aceleración y velocidad.Rangos de medición:
• Pantalla LCD, 20 mm x 28 mm.
• Tasa de muestreo Aprox. 1 segundo.
• Temperatura de operación 0 a 50°C (32 a 122°F).
• Humedad de operación &lt; 80% RH.
• Consumo de energía Aprox. CD 12 mA.
• Peso 240 g/0.53 lb. ).
• Dimensiones Medidor: 175 x 40 x 32 mm, (6.9 x 1.6 x 1.3 pulgada).
• Cabeza sensible: Redonda 9 mm díam. x 30 mm.
• Aceleración (RMS): 656ft/s2; 20.39g; 200m/s2.
• Velocidad (RMS): 7.87in / s; 2.00cm / s; 200 mm / s.
• Amplio rango de frecuencia de 10 Hz a 1 kHz.
• Resolución de 1ft/s2; 0,01 g; 0.1m/s2 y 0.02in / s, 0,01 cm / s; 0,1 mm / s.
• Mejor precisión de ± (5% + 2 dígitos).
• Ajuste a cero, retención de datos, indicador de batería baja.
• El agua y resistente al polvo según IP65.
• Completar con la prueba de punta de alfiler, base magnética, 4 pilas AAA, y la caja de la bolsa.
</t>
  </si>
  <si>
    <t>Revelador con base disolvente SKD-S2 Spray de 300 gramos</t>
  </si>
  <si>
    <t xml:space="preserve">Termómetro Infrarrojo                                                                          • Toma de temperatura de la superficie mediante presión de un botón.
• Posee una lente óptica que recoge la energía infrarroja radiada desde el objeto y la enfoca en el detector.
• SoC (System-on-a-Chip) Tecnología - Diseño completo IR incorporado en un solo chip, creando compacta y su diseño ligero.
• Lente óptica - mediciones de alta precisión en amplios rangos de temperatura. 20:01
• Distancia al punto (20: 1).
• Puntero láser.
• Filtros de paso alto y bajo con alarmas audibles para salir de mediciones de distancia.
• Modos de temperatura de - máximo (MAX), mínima (MIN), Diferencia (DIF), y media (AVG) de temperatura.
• Los indicadores visuales de batería baja, requiere dos pilas "AAA".
• Rango de temperaturas -76 a +1400 ºF (-60 a +760 ºC).
• Rango de medición de termopar 83.2 to +1999°F (-64 to +1400°C).
• Precisión: ºT obj = 59 ° -95 ° F (15-35 ° C). Tamb=77°F (25°C); ±1.8°F (1.0°C)
• Precisión :º Tobj= -27-932°F (-33-500°C) Tamb= 73°F ±5°F (23 ± 3°C) ; ± 2% de la lectura ó 4 ° F (2 ° C).
• Precisión termopar: ± 1% de la lectura o 1,8 ° F (1 ° C), (Ensayo con Tamb = 73 ± 11 ° F [23 ° C 6]).
• Emisividad: Ajustable.
• Resolución: 14.2 ° F ~ 199.9 ° F (-9.9 ~ 199.9 ° C) ; 0.1 ° F/0.1 ° C (1 ° por debajo de 9,9 y por encima de 199,9).
• Respuesta espectral: 8 ~ 14μm.
• Tiempo de respuesta (90%); 0.5 Segundos.
• Distancia SP 20:1.
• Dimensiones: 175.2 x 39.0 x 71.9 mm.
• Peso: 179 gramos incluyendo pilas (AAA * 2 unidades).
</t>
  </si>
  <si>
    <t>Tintas penetrantes SKC-S Spray de 300 gramos.</t>
  </si>
  <si>
    <t>WD-40 Lubricante Wd-40 turbo tapa 374 gramos 13,2 onzas</t>
  </si>
  <si>
    <t>ACEITERA INDUSTRIAL CON CARRO Capacidad 6 lts</t>
  </si>
  <si>
    <t>BALANZA ELECTRONICA DE PRECISION 3100 g  /  0.001 g</t>
  </si>
  <si>
    <t>CAJA DE TRES ACEITERAS METALICAS INDUSTRIAL 250 CC, 350 CC, 500 C, Aceiteras de chapa ideales para lubricar todo tipo de superficie en talleres de reparación, industrias, establecimiento agrícolas, etc. Características Técnicas Peso (kg) 0,25 Recipiente de Chapa Baomba PVC Pico Rígido</t>
  </si>
  <si>
    <t>Carro Lubrindustrial CLIL 2000 PESSO 35 Kg,ALTO 90 cm, LARGO  90cm Y ANCHO 70 cm, LAMINA EN ACERO INXIDABLE 304, PARA TRANSPORTAR 100 KG DE LUBRICANTES, HERRAMIENTAS Y MATERIALES para TRANSPORTE DE LUBRICANTES EN PLANTAS INDUSTRIALES</t>
  </si>
  <si>
    <t>DENSIMETRO DIGITAL DMA 35 0 A 3 g/cm3 ,   +/- 0.001 g/cm3</t>
  </si>
  <si>
    <t>EMBUDON METALICO CON FILTRO Y EXTENCION FLEXIBLE 160 Y 200 mm</t>
  </si>
  <si>
    <t>ENGRASADOR NEUMATICO CAPACIDAD 6000  kg</t>
  </si>
  <si>
    <t>ENGRASADORA DE PIE CAPACIDAD 3000   kg</t>
  </si>
  <si>
    <t>ENGRASADORA MANUAL DE EMPUJE  CAPACIDAD 300 g</t>
  </si>
  <si>
    <t>EQUIPO MANUAL ENGRASADORA MECANICA POR PALANCA CAPACIDAD 500 CC</t>
  </si>
  <si>
    <t>MEDIDOR GRADUADO PARA 2 LITROS</t>
  </si>
  <si>
    <t>PENETROMERTO DIGITAL PARA GRASAS Rango de medición de 0-620 en pasos de 1⁄10mm o 1⁄100mm scale, K95500  ASTM, IP, ISO</t>
  </si>
  <si>
    <t>PENETROMETRO MANUAL Permite lectura en todo el rango entre 0 a 62.0mm con subdivisiones de 1⁄10mm para un rango en escala de penetración de 0-620. K19500 ASTM</t>
  </si>
  <si>
    <t>PISTOLA  PULVERIZADORA PARA LIMPIAR 1/4 DE ENTRADA</t>
  </si>
  <si>
    <t>TERMOMETRO BIMETALICO 2 ´´ DE DIAL  X   1,5 DE BULBO     0 C a 300 C</t>
  </si>
  <si>
    <t>VISCOSIMETRO  DE ROTACION  BLACK ONE 21 NIVELES DE ROTACION DIN 2555</t>
  </si>
  <si>
    <t>Caja de PROBETAS DIFERENTES MEDIDAS Y FORMAS BLAUBRAND</t>
  </si>
  <si>
    <t>Caja de EMBUDOS DIFERENTES APLICACIONES 50, 70, 90, 115, 150  mm</t>
  </si>
  <si>
    <t xml:space="preserve">Electrodo 6013 - 3/32 pulgada </t>
  </si>
  <si>
    <t>Electrodo E 6013 de 1/8</t>
  </si>
  <si>
    <t>Electrodo E 7018 1/8</t>
  </si>
  <si>
    <t xml:space="preserve">Rollo alambre MIG 0.35 para acero al carbon </t>
  </si>
  <si>
    <t>TARJETA PULSADORES</t>
  </si>
  <si>
    <t>LEONEL ALBERTO GOMEZ
lgomez@sena.edu.co
Tel. 5960050 IP 14945</t>
  </si>
  <si>
    <t>TARJETA TEMPORIZADOR</t>
  </si>
  <si>
    <t>LEONEL ALBERTO GOMEZ
lgomez@sena.edu.co
Tel. 5960050 IP 14946</t>
  </si>
  <si>
    <t>TARJETA CONTADOR</t>
  </si>
  <si>
    <t>LEONEL ALBERTO GOMEZ
lgomez@sena.edu.co
Tel. 5960050 IP 14947</t>
  </si>
  <si>
    <t xml:space="preserve">ELECTROVALVULA MONOESTABLE  2/2 </t>
  </si>
  <si>
    <t>LEONEL ALBERTO GOMEZ
lgomez@sena.edu.co
Tel. 5960050 IP 14948</t>
  </si>
  <si>
    <t xml:space="preserve">ELECTROVALVULA MONOESTABLE 3/2 </t>
  </si>
  <si>
    <t>LEONEL ALBERTO GOMEZ
lgomez@sena.edu.co
Tel. 5960050 IP 14949</t>
  </si>
  <si>
    <t>ELECTROVALVULA MONOESTABLE 4/2</t>
  </si>
  <si>
    <t>LEONEL ALBERTO GOMEZ
lgomez@sena.edu.co
Tel. 5960050 IP 14950</t>
  </si>
  <si>
    <t xml:space="preserve">ELECTROVALVULA BIESTABLE 4/2 </t>
  </si>
  <si>
    <t>LEONEL ALBERTO GOMEZ
lgomez@sena.edu.co
Tel. 5960050 IP 14951</t>
  </si>
  <si>
    <t>ELECTROVALVULA BIESTABLE 4/3 CENTRO TANDEM</t>
  </si>
  <si>
    <t>LEONEL ALBERTO GOMEZ
lgomez@sena.edu.co
Tel. 5960050 IP 14952</t>
  </si>
  <si>
    <t>ELECTROVALVULA BIESTABLE 4/3 AY B TANQUE , P CERRADO</t>
  </si>
  <si>
    <t>LEONEL ALBERTO GOMEZ
lgomez@sena.edu.co
Tel. 5960050 IP 14953</t>
  </si>
  <si>
    <t>MOTOR HIDRAULICO</t>
  </si>
  <si>
    <t>LEONEL ALBERTO GOMEZ
lgomez@sena.edu.co
Tel. 5960050 IP 14954</t>
  </si>
  <si>
    <t>VALVULAS DE ALIVIO</t>
  </si>
  <si>
    <t>LEONEL ALBERTO GOMEZ
lgomez@sena.edu.co
Tel. 5960050 IP 14955</t>
  </si>
  <si>
    <t>VALVULAS DE CIERRE</t>
  </si>
  <si>
    <t>LEONEL ALBERTO GOMEZ
lgomez@sena.edu.co
Tel. 5960050 IP 14956</t>
  </si>
  <si>
    <t>MANGUERAS HIDRAULICAS 1/4</t>
  </si>
  <si>
    <t>LEONEL ALBERTO GOMEZ
lgomez@sena.edu.co
Tel. 5960050 IP 14957</t>
  </si>
  <si>
    <t>ACOPLES RADIDOS 1/4</t>
  </si>
  <si>
    <t>LEONEL ALBERTO GOMEZ
lgomez@sena.edu.co
Tel. 5960050 IP 14958</t>
  </si>
  <si>
    <t>MANTENIMIENTO CILINDROS HIDRAULICOS</t>
  </si>
  <si>
    <t>LEONEL ALBERTO GOMEZ
lgomez@sena.edu.co
Tel. 5960050 IP 14959</t>
  </si>
  <si>
    <t>FUENTE DE VOLTAJE</t>
  </si>
  <si>
    <t>LEONEL ALBERTO GOMEZ
lgomez@sena.edu.co
Tel. 5960050 IP 14960</t>
  </si>
  <si>
    <t>FINALES CARRERA ELECTRICO RODILLO</t>
  </si>
  <si>
    <t>LEONEL ALBERTO GOMEZ
lgomez@sena.edu.co
Tel. 5960050 IP 14961</t>
  </si>
  <si>
    <t>SENSORES CAPACITIVOS</t>
  </si>
  <si>
    <t>LEONEL ALBERTO GOMEZ
lgomez@sena.edu.co
Tel. 5960050 IP 14962</t>
  </si>
  <si>
    <t>SENSORES INDUCTIVOS</t>
  </si>
  <si>
    <t>LEONEL ALBERTO GOMEZ
lgomez@sena.edu.co
Tel. 5960050 IP 14963</t>
  </si>
  <si>
    <t>PRESOSTATOS</t>
  </si>
  <si>
    <t>LEONEL ALBERTO GOMEZ
lgomez@sena.edu.co
Tel. 5960050 IP 14964</t>
  </si>
  <si>
    <t>CONECTOS DE 3 CAVIDADES HEMBRA A CONECTOR BANANA</t>
  </si>
  <si>
    <t>LEONEL ALBERTO GOMEZ
lgomez@sena.edu.co
Tel. 5960050 IP 14965</t>
  </si>
  <si>
    <t>CABLES ROJOS PAQUETE</t>
  </si>
  <si>
    <t>LEONEL ALBERTO GOMEZ
lgomez@sena.edu.co
Tel. 5960050 IP 14966</t>
  </si>
  <si>
    <t>CABLES AZULES PAQUETE</t>
  </si>
  <si>
    <t>LEONEL ALBERTO GOMEZ
lgomez@sena.edu.co
Tel. 5960050 IP 14967</t>
  </si>
  <si>
    <t xml:space="preserve">BANCO HIDRAULICO DE PRUEBA DE BOMBAS </t>
  </si>
  <si>
    <t>LEONEL ALBERTO GOMEZ
lgomez@sena.edu.co
Tel. 5960050 IP 14968</t>
  </si>
  <si>
    <t>1 BOMBA HIDRAULICA DE PIÑONES DOBLE</t>
  </si>
  <si>
    <t>LEONEL ALBERTO GOMEZ
lgomez@sena.edu.co
Tel. 5960050 IP 14969</t>
  </si>
  <si>
    <t xml:space="preserve">BOTONERAS DE MANDO </t>
  </si>
  <si>
    <t>LEONEL ALBERTO GOMEZ
lgomez@sena.edu.co
Tel. 5960050 IP 14970</t>
  </si>
  <si>
    <t>ACEITE ISO 68</t>
  </si>
  <si>
    <t>LEONEL ALBERTO GOMEZ
lgomez@sena.edu.co
Tel. 5960050 IP 14971</t>
  </si>
  <si>
    <t>MALETIN CARGA ACUMULADORES</t>
  </si>
  <si>
    <t>LEONEL ALBERTO GOMEZ
lgomez@sena.edu.co
Tel. 5960050 IP 14972</t>
  </si>
  <si>
    <t>TARJETA RELEVOS</t>
  </si>
  <si>
    <t>LEONEL ALBERTO GOMEZ
lgomez@sena.edu.co
Tel. 5960050 IP 14973</t>
  </si>
  <si>
    <t>LEONEL ALBERTO GOMEZ
lgomez@sena.edu.co
Tel. 5960050 IP 14974</t>
  </si>
  <si>
    <t>3 TARJETAS VALOR CONSIGNA</t>
  </si>
  <si>
    <t>LEONEL ALBERTO GOMEZ
lgomez@sena.edu.co
Tel. 5960050 IP 14975</t>
  </si>
  <si>
    <t>3 TARJETAS AMPLIFICARORAS</t>
  </si>
  <si>
    <t>LEONEL ALBERTO GOMEZ
lgomez@sena.edu.co
Tel. 5960050 IP 14976</t>
  </si>
  <si>
    <t>MANOMETROS</t>
  </si>
  <si>
    <t>LEONEL ALBERTO GOMEZ
lgomez@sena.edu.co
Tel. 5960050 IP 14977</t>
  </si>
  <si>
    <t>Interruptor seccionador de conmutación de mando giratorio de 2 posiciones  a 32A tripolar  para fijar en panel frontal</t>
  </si>
  <si>
    <t>LEONEL ALBERTO GOMEZ
lgomez@sena.edu.co
Tel. 5960050 IP 14978</t>
  </si>
  <si>
    <t>Breaker interruptor termomagnetico para riel omega 3x20A</t>
  </si>
  <si>
    <t>LEONEL ALBERTO GOMEZ
lgomez@sena.edu.co
Tel. 5960050 IP 14979</t>
  </si>
  <si>
    <t>30211931</t>
  </si>
  <si>
    <t xml:space="preserve">Contactor AC3 7A,  3RT1015 </t>
  </si>
  <si>
    <t>LEONEL ALBERTO GOMEZ
lgomez@sena.edu.co
Tel. 5960050 IP 14980</t>
  </si>
  <si>
    <t>Acido ferrico para quemar circuitos impresos (Cloruro ferrico liquido)</t>
  </si>
  <si>
    <t>LEONEL ALBERTO GOMEZ
lgomez@sena.edu.co
Tel. 5960050 IP 14981</t>
  </si>
  <si>
    <t>26121522</t>
  </si>
  <si>
    <t>Alambre desnudo Cu numero 12</t>
  </si>
  <si>
    <t>LEONEL ALBERTO GOMEZ
lgomez@sena.edu.co
Tel. 5960050 IP 14982</t>
  </si>
  <si>
    <t>Alambre N 10 Cu  rollo de 100 mts  THHN THWN AWG de norma color amarillo</t>
  </si>
  <si>
    <t>LEONEL ALBERTO GOMEZ
lgomez@sena.edu.co
Tel. 5960050 IP 14983</t>
  </si>
  <si>
    <t>Alambre N 10 Cu  rollo de 100 mts  THHN THWN AWG de norma color azul</t>
  </si>
  <si>
    <t>LEONEL ALBERTO GOMEZ
lgomez@sena.edu.co
Tel. 5960050 IP 14984</t>
  </si>
  <si>
    <t>Alambre N 10 Cu  rollo de 100 mts  THHN THWN AWG de norma color blanco</t>
  </si>
  <si>
    <t>LEONEL ALBERTO GOMEZ
lgomez@sena.edu.co
Tel. 5960050 IP 14985</t>
  </si>
  <si>
    <t>Alambre N 10 Cu  rollo de 100 mts  THHN THWN AWG de norma color rojo</t>
  </si>
  <si>
    <t>LEONEL ALBERTO GOMEZ
lgomez@sena.edu.co
Tel. 5960050 IP 14986</t>
  </si>
  <si>
    <t>Alambre N 10 Cu  rollo de 100 mts  THHN THWN AWG de norma color verde</t>
  </si>
  <si>
    <t>LEONEL ALBERTO GOMEZ
lgomez@sena.edu.co
Tel. 5960050 IP 14987</t>
  </si>
  <si>
    <t>Alambre N 12 Cu  rollo de 100 mts  THHN THWN AWG de norma color amarillo</t>
  </si>
  <si>
    <t>LEONEL ALBERTO GOMEZ
lgomez@sena.edu.co
Tel. 5960050 IP 14988</t>
  </si>
  <si>
    <t>Alambre N 12 Cu  rollo de 100 mts  THHN THWN AWG de norma color azul</t>
  </si>
  <si>
    <t>LEONEL ALBERTO GOMEZ
lgomez@sena.edu.co
Tel. 5960050 IP 14989</t>
  </si>
  <si>
    <t>Alambre N 12 Cu  rollo de 100 mts  THHN THWN AWG de norma color blanco</t>
  </si>
  <si>
    <t>LEONEL ALBERTO GOMEZ
lgomez@sena.edu.co
Tel. 5960050 IP 14990</t>
  </si>
  <si>
    <t>Alambre N 12 Cu  rollo de 100 mts  THHN THWN AWG de norma color rojo</t>
  </si>
  <si>
    <t>LEONEL ALBERTO GOMEZ
lgomez@sena.edu.co
Tel. 5960050 IP 14991</t>
  </si>
  <si>
    <t>Alambre N 12 Cu  rollo de 100 mts  THHN THWN AWG de norma color verde</t>
  </si>
  <si>
    <t>LEONEL ALBERTO GOMEZ
lgomez@sena.edu.co
Tel. 5960050 IP 14992</t>
  </si>
  <si>
    <t>27112122</t>
  </si>
  <si>
    <t>Alicate   4" aislada</t>
  </si>
  <si>
    <t>LEONEL ALBERTO GOMEZ
lgomez@sena.edu.co
Tel. 5960050 IP 14993</t>
  </si>
  <si>
    <t>Alicate 8" aislada</t>
  </si>
  <si>
    <t>LEONEL ALBERTO GOMEZ
lgomez@sena.edu.co
Tel. 5960050 IP 14994</t>
  </si>
  <si>
    <t>amarre plastico de 15 cm x 3.2 mm paquete de 100</t>
  </si>
  <si>
    <t>LEONEL ALBERTO GOMEZ
lgomez@sena.edu.co
Tel. 5960050 IP 14995</t>
  </si>
  <si>
    <t>Amarre plastico de 4" x 3.2 mm x 100 und</t>
  </si>
  <si>
    <t>LEONEL ALBERTO GOMEZ
lgomez@sena.edu.co
Tel. 5960050 IP 14996</t>
  </si>
  <si>
    <t>Amarres plasticos de 5,5 mm X 20 cm de largo por bolsa de 100 unidades</t>
  </si>
  <si>
    <t>LEONEL ALBERTO GOMEZ
lgomez@sena.edu.co
Tel. 5960050 IP 14997</t>
  </si>
  <si>
    <t>32101620</t>
  </si>
  <si>
    <t>Amplificador operacional lm324</t>
  </si>
  <si>
    <t>LEONEL ALBERTO GOMEZ
lgomez@sena.edu.co
Tel. 5960050 IP 14998</t>
  </si>
  <si>
    <t>Amplificador operacional lm358</t>
  </si>
  <si>
    <t>LEONEL ALBERTO GOMEZ
lgomez@sena.edu.co
Tel. 5960050 IP 14999</t>
  </si>
  <si>
    <t>Amplificador operacional uA741</t>
  </si>
  <si>
    <t>LEONEL ALBERTO GOMEZ
lgomez@sena.edu.co
Tel. 5960050 IP 15000</t>
  </si>
  <si>
    <t>39101701</t>
  </si>
  <si>
    <t>Balasto t8 2*96 59 w multivoltaje norma UL</t>
  </si>
  <si>
    <t>LEONEL ALBERTO GOMEZ
lgomez@sena.edu.co
Tel. 5960050 IP 15001</t>
  </si>
  <si>
    <t>Baquela virgen para circuito impreso a una sola cara de 20Cmx20Cm</t>
  </si>
  <si>
    <t>LEONEL ALBERTO GOMEZ
lgomez@sena.edu.co
Tel. 5960050 IP 15002</t>
  </si>
  <si>
    <t>Baquela virgen para circuito impreso a una sola cara de 25cmx25cm</t>
  </si>
  <si>
    <t>LEONEL ALBERTO GOMEZ
lgomez@sena.edu.co
Tel. 5960050 IP 15003</t>
  </si>
  <si>
    <t>Bateria recargable 12V- 5Amp</t>
  </si>
  <si>
    <t>LEONEL ALBERTO GOMEZ
lgomez@sena.edu.co
Tel. 5960050 IP 15004</t>
  </si>
  <si>
    <t>30211923</t>
  </si>
  <si>
    <t>Bloque de contactos 1NA + 1NC 2sb3400</t>
  </si>
  <si>
    <t>LEONEL ALBERTO GOMEZ
lgomez@sena.edu.co
Tel. 5960050 IP 15005</t>
  </si>
  <si>
    <t>Bloque de contactos auxiliares frontal para contactor 2NA, 2NC  3RH1911</t>
  </si>
  <si>
    <t>LEONEL ALBERTO GOMEZ
lgomez@sena.edu.co
Tel. 5960050 IP 15006</t>
  </si>
  <si>
    <t>Bloque Terminales</t>
  </si>
  <si>
    <t>LEONEL ALBERTO GOMEZ
lgomez@sena.edu.co
Tel. 5960050 IP 15007</t>
  </si>
  <si>
    <t>Bornera plástica Calibre de 10 a 12 (4 mm) para Riel DIN 34 Amp AWG</t>
  </si>
  <si>
    <t>LEONEL ALBERTO GOMEZ
lgomez@sena.edu.co
Tel. 5960050 IP 15008</t>
  </si>
  <si>
    <t>Bornera plástica Calibre de 16 a 18 (2,5mm ) para Riel DIN 34 Amp AWG</t>
  </si>
  <si>
    <t>LEONEL ALBERTO GOMEZ
lgomez@sena.edu.co
Tel. 5960050 IP 15009</t>
  </si>
  <si>
    <t>Botonera (caja tipo XAL) contactos 3NO 3NC TM</t>
  </si>
  <si>
    <t>LEONEL ALBERTO GOMEZ
lgomez@sena.edu.co
Tel. 5960050 IP 15010</t>
  </si>
  <si>
    <t>Breaker interruptor termomagnetico para riel omega 1x2A</t>
  </si>
  <si>
    <t>LEONEL ALBERTO GOMEZ
lgomez@sena.edu.co
Tel. 5960050 IP 15011</t>
  </si>
  <si>
    <t>Breaker interruptor termomagnetico para riel omega 2x2A</t>
  </si>
  <si>
    <t>LEONEL ALBERTO GOMEZ
lgomez@sena.edu.co
Tel. 5960050 IP 15012</t>
  </si>
  <si>
    <t>Breaker interruptor termomagnetico para riel omega 2x3A</t>
  </si>
  <si>
    <t>LEONEL ALBERTO GOMEZ
lgomez@sena.edu.co
Tel. 5960050 IP 15013</t>
  </si>
  <si>
    <t>Breaker interruptor termomagnetico para riel omega  2x4 A</t>
  </si>
  <si>
    <t>LEONEL ALBERTO GOMEZ
lgomez@sena.edu.co
Tel. 5960050 IP 15014</t>
  </si>
  <si>
    <t>Breaker interruptor termomagnetico para riel omega  3x16 A</t>
  </si>
  <si>
    <t>LEONEL ALBERTO GOMEZ
lgomez@sena.edu.co
Tel. 5960050 IP 15015</t>
  </si>
  <si>
    <t>Breaker interruptor termomagnetico para riel omega  3x50 A</t>
  </si>
  <si>
    <t>LEONEL ALBERTO GOMEZ
lgomez@sena.edu.co
Tel. 5960050 IP 15016</t>
  </si>
  <si>
    <t xml:space="preserve">Breaker interruptor termomagnetico para riel omega 1x4A </t>
  </si>
  <si>
    <t>LEONEL ALBERTO GOMEZ
lgomez@sena.edu.co
Tel. 5960050 IP 15017</t>
  </si>
  <si>
    <t>Breaker interruptor termomagnetico para riel omega 2x15A</t>
  </si>
  <si>
    <t>LEONEL ALBERTO GOMEZ
lgomez@sena.edu.co
Tel. 5960050 IP 15018</t>
  </si>
  <si>
    <t>Breaker interruptor termomagnetico para riel omega 2x1A</t>
  </si>
  <si>
    <t>LEONEL ALBERTO GOMEZ
lgomez@sena.edu.co
Tel. 5960050 IP 15019</t>
  </si>
  <si>
    <t>Breaker interruptor termomagnetico para riel omega 2x5A</t>
  </si>
  <si>
    <t>LEONEL ALBERTO GOMEZ
lgomez@sena.edu.co
Tel. 5960050 IP 15020</t>
  </si>
  <si>
    <t>Breaker interruptor termomagnetico para riel omega 3x1A</t>
  </si>
  <si>
    <t>LEONEL ALBERTO GOMEZ
lgomez@sena.edu.co
Tel. 5960050 IP 15021</t>
  </si>
  <si>
    <t xml:space="preserve">Breaker interruptor termomagnetico para riel omega 3x20A </t>
  </si>
  <si>
    <t>LEONEL ALBERTO GOMEZ
lgomez@sena.edu.co
Tel. 5960050 IP 15022</t>
  </si>
  <si>
    <t>Breaker interruptor termomagnetico para riel omega 3x30A</t>
  </si>
  <si>
    <t>LEONEL ALBERTO GOMEZ
lgomez@sena.edu.co
Tel. 5960050 IP 15023</t>
  </si>
  <si>
    <t>Breaker interruptor termomagnetico para riel omega 3x50A</t>
  </si>
  <si>
    <t>LEONEL ALBERTO GOMEZ
lgomez@sena.edu.co
Tel. 5960050 IP 15024</t>
  </si>
  <si>
    <t>Breaker interruptor termomagnetico para riel omegar 3x6 A</t>
  </si>
  <si>
    <t>LEONEL ALBERTO GOMEZ
lgomez@sena.edu.co
Tel. 5960050 IP 15025</t>
  </si>
  <si>
    <t>Breakers industrial tripolar  80A 25 KA 200/240v M.G. Retie</t>
  </si>
  <si>
    <t>LEONEL ALBERTO GOMEZ
lgomez@sena.edu.co
Tel. 5960050 IP 15026</t>
  </si>
  <si>
    <t>Breakers industrial tripolar 100A 25 KA 200/240v M.G. Retie</t>
  </si>
  <si>
    <t>LEONEL ALBERTO GOMEZ
lgomez@sena.edu.co
Tel. 5960050 IP 15027</t>
  </si>
  <si>
    <t xml:space="preserve">Cable Encauchetado 3x12 Awg 600 v de norma Retie </t>
  </si>
  <si>
    <t>LEONEL ALBERTO GOMEZ
lgomez@sena.edu.co
Tel. 5960050 IP 15028</t>
  </si>
  <si>
    <t xml:space="preserve">Cable encauchetado 3x14 Awg 600 v de norma Retie </t>
  </si>
  <si>
    <t>LEONEL ALBERTO GOMEZ
lgomez@sena.edu.co
Tel. 5960050 IP 15029</t>
  </si>
  <si>
    <t>Cable Encauchetado 4x12 Awg 600 v de norma Retie</t>
  </si>
  <si>
    <t>LEONEL ALBERTO GOMEZ
lgomez@sena.edu.co
Tel. 5960050 IP 15030</t>
  </si>
  <si>
    <t>Cable flexible color Azul calibre 18 tff 600v temperatura 75°c rollo X 100 mt</t>
  </si>
  <si>
    <t>LEONEL ALBERTO GOMEZ
lgomez@sena.edu.co
Tel. 5960050 IP 15031</t>
  </si>
  <si>
    <t>Cable flexible color Azul calibre 22 tff 600v temperatura 75°c rollo X 100 mt</t>
  </si>
  <si>
    <t>LEONEL ALBERTO GOMEZ
lgomez@sena.edu.co
Tel. 5960050 IP 15032</t>
  </si>
  <si>
    <t>Cable flexible color Blanco calibre 18 tff 600v temperatura 75°c rollo X 100 mt</t>
  </si>
  <si>
    <t>LEONEL ALBERTO GOMEZ
lgomez@sena.edu.co
Tel. 5960050 IP 15033</t>
  </si>
  <si>
    <t xml:space="preserve">Cable flexible Color negro calibre 10 TWH 600V    Temperatura 60°C </t>
  </si>
  <si>
    <t>LEONEL ALBERTO GOMEZ
lgomez@sena.edu.co
Tel. 5960050 IP 15034</t>
  </si>
  <si>
    <t xml:space="preserve">Cable flexible Color negro calibre 12 TWH 600V    Temperatura 60°C </t>
  </si>
  <si>
    <t>LEONEL ALBERTO GOMEZ
lgomez@sena.edu.co
Tel. 5960050 IP 15035</t>
  </si>
  <si>
    <t>Cable flexible color Negro calibre 14 tff 600v temperatura 75°c rollo X 100 mt</t>
  </si>
  <si>
    <t>LEONEL ALBERTO GOMEZ
lgomez@sena.edu.co
Tel. 5960050 IP 15036</t>
  </si>
  <si>
    <t>Cable flexible Color rojo calibre 18 TWH 600V    Temperatura 60°C rollo X 100 mt</t>
  </si>
  <si>
    <t>LEONEL ALBERTO GOMEZ
lgomez@sena.edu.co
Tel. 5960050 IP 15037</t>
  </si>
  <si>
    <t>Cable flexible Color verde calibre 12 TWH 600V    Temperatura 60°C rollo X 100 mt</t>
  </si>
  <si>
    <t>LEONEL ALBERTO GOMEZ
lgomez@sena.edu.co
Tel. 5960050 IP 15038</t>
  </si>
  <si>
    <t>Cable flexible color Verde calibre 18 tff 600v temperatura 75°c rollo X 100 mt</t>
  </si>
  <si>
    <t>LEONEL ALBERTO GOMEZ
lgomez@sena.edu.co
Tel. 5960050 IP 15039</t>
  </si>
  <si>
    <t>Cable numero 4 Cu 7 hilos color NEGRO THHN, THWN,AWG 600V Retie  rollo X 100 mt</t>
  </si>
  <si>
    <t>LEONEL ALBERTO GOMEZ
lgomez@sena.edu.co
Tel. 5960050 IP 15040</t>
  </si>
  <si>
    <t>Cable numero 6 Cu 7 hilos color NEGRO THHN, THWN,AWG 600V Retie  rollo X 100 mt</t>
  </si>
  <si>
    <t>LEONEL ALBERTO GOMEZ
lgomez@sena.edu.co
Tel. 5960050 IP 15041</t>
  </si>
  <si>
    <t>Cable trensado 3x12 awg 600V THHN,THWN-AWG rojo verde blanco Retie</t>
  </si>
  <si>
    <t>LEONEL ALBERTO GOMEZ
lgomez@sena.edu.co
Tel. 5960050 IP 15042</t>
  </si>
  <si>
    <t>LEONEL ALBERTO GOMEZ
lgomez@sena.edu.co
Tel. 5960050 IP 15043</t>
  </si>
  <si>
    <t>Canaleta Ranurada  plástica 25 mm x 40mm  con tapa</t>
  </si>
  <si>
    <t>LEONEL ALBERTO GOMEZ
lgomez@sena.edu.co
Tel. 5960050 IP 15044</t>
  </si>
  <si>
    <t>Canaleta Ranurada  plástica 45 mm x 45 mm  con tapa</t>
  </si>
  <si>
    <t>LEONEL ALBERTO GOMEZ
lgomez@sena.edu.co
Tel. 5960050 IP 15045</t>
  </si>
  <si>
    <t>32121501</t>
  </si>
  <si>
    <t>capacitor ceramico 102</t>
  </si>
  <si>
    <t>LEONEL ALBERTO GOMEZ
lgomez@sena.edu.co
Tel. 5960050 IP 15046</t>
  </si>
  <si>
    <t>Capacitor ceramico 103</t>
  </si>
  <si>
    <t>LEONEL ALBERTO GOMEZ
lgomez@sena.edu.co
Tel. 5960050 IP 15047</t>
  </si>
  <si>
    <t>Capacitor ceramico 104</t>
  </si>
  <si>
    <t>LEONEL ALBERTO GOMEZ
lgomez@sena.edu.co
Tel. 5960050 IP 15048</t>
  </si>
  <si>
    <t>Capacitor ceramico 150</t>
  </si>
  <si>
    <t>LEONEL ALBERTO GOMEZ
lgomez@sena.edu.co
Tel. 5960050 IP 15049</t>
  </si>
  <si>
    <t>capacitor ceramico 220</t>
  </si>
  <si>
    <t>LEONEL ALBERTO GOMEZ
lgomez@sena.edu.co
Tel. 5960050 IP 15050</t>
  </si>
  <si>
    <t>capacitor ceramico 473</t>
  </si>
  <si>
    <t>LEONEL ALBERTO GOMEZ
lgomez@sena.edu.co
Tel. 5960050 IP 15051</t>
  </si>
  <si>
    <t>capacitor electrolítico de 1000uf 25 v</t>
  </si>
  <si>
    <t>LEONEL ALBERTO GOMEZ
lgomez@sena.edu.co
Tel. 5960050 IP 15052</t>
  </si>
  <si>
    <t>capacitor electrolítico de 100uf 25 v</t>
  </si>
  <si>
    <t>LEONEL ALBERTO GOMEZ
lgomez@sena.edu.co
Tel. 5960050 IP 15053</t>
  </si>
  <si>
    <t>capacitor electrolítico de 10uf 25 v</t>
  </si>
  <si>
    <t>LEONEL ALBERTO GOMEZ
lgomez@sena.edu.co
Tel. 5960050 IP 15054</t>
  </si>
  <si>
    <t>capacitor electrolítico de 1uf 25 v</t>
  </si>
  <si>
    <t>LEONEL ALBERTO GOMEZ
lgomez@sena.edu.co
Tel. 5960050 IP 15055</t>
  </si>
  <si>
    <t>capacitor electrolítico de 2200uf 25 v</t>
  </si>
  <si>
    <t>LEONEL ALBERTO GOMEZ
lgomez@sena.edu.co
Tel. 5960050 IP 15056</t>
  </si>
  <si>
    <t>capacitor electrolítico de 220uf 25 v</t>
  </si>
  <si>
    <t>LEONEL ALBERTO GOMEZ
lgomez@sena.edu.co
Tel. 5960050 IP 15057</t>
  </si>
  <si>
    <t>capacitor electrolítico de 4,7uf 25 v</t>
  </si>
  <si>
    <t>LEONEL ALBERTO GOMEZ
lgomez@sena.edu.co
Tel. 5960050 IP 15058</t>
  </si>
  <si>
    <t>capacitor electrolítico de 4700uf 25 v</t>
  </si>
  <si>
    <t>LEONEL ALBERTO GOMEZ
lgomez@sena.edu.co
Tel. 5960050 IP 15059</t>
  </si>
  <si>
    <t>capacitor electrolítico de 470uf 25 v</t>
  </si>
  <si>
    <t>LEONEL ALBERTO GOMEZ
lgomez@sena.edu.co
Tel. 5960050 IP 15060</t>
  </si>
  <si>
    <t xml:space="preserve">capacitor electrolítico de 47uf 25 v </t>
  </si>
  <si>
    <t>LEONEL ALBERTO GOMEZ
lgomez@sena.edu.co
Tel. 5960050 IP 15061</t>
  </si>
  <si>
    <t>Cargador de bateria (Bateria12V- 5Amp)</t>
  </si>
  <si>
    <t>LEONEL ALBERTO GOMEZ
lgomez@sena.edu.co
Tel. 5960050 IP 15062</t>
  </si>
  <si>
    <t>LEONEL ALBERTO GOMEZ
lgomez@sena.edu.co
Tel. 5960050 IP 15063</t>
  </si>
  <si>
    <t xml:space="preserve">Circuito integrado 74hc00 </t>
  </si>
  <si>
    <t>LEONEL ALBERTO GOMEZ
lgomez@sena.edu.co
Tel. 5960050 IP 15064</t>
  </si>
  <si>
    <t>Circuito integrado 74hc02</t>
  </si>
  <si>
    <t>LEONEL ALBERTO GOMEZ
lgomez@sena.edu.co
Tel. 5960050 IP 15065</t>
  </si>
  <si>
    <t>Circuito integrado 74hc04</t>
  </si>
  <si>
    <t>LEONEL ALBERTO GOMEZ
lgomez@sena.edu.co
Tel. 5960050 IP 15066</t>
  </si>
  <si>
    <t>Circuito integrado 74hc08</t>
  </si>
  <si>
    <t>LEONEL ALBERTO GOMEZ
lgomez@sena.edu.co
Tel. 5960050 IP 15067</t>
  </si>
  <si>
    <t>Circuito Integrado 74HC154</t>
  </si>
  <si>
    <t>LEONEL ALBERTO GOMEZ
lgomez@sena.edu.co
Tel. 5960050 IP 15068</t>
  </si>
  <si>
    <t>Circuito integrado 74hc32</t>
  </si>
  <si>
    <t>LEONEL ALBERTO GOMEZ
lgomez@sena.edu.co
Tel. 5960050 IP 15069</t>
  </si>
  <si>
    <t>Circuito integrado 74hc47</t>
  </si>
  <si>
    <t>LEONEL ALBERTO GOMEZ
lgomez@sena.edu.co
Tel. 5960050 IP 15070</t>
  </si>
  <si>
    <t>Circuito integrado 74hc48</t>
  </si>
  <si>
    <t>LEONEL ALBERTO GOMEZ
lgomez@sena.edu.co
Tel. 5960050 IP 15071</t>
  </si>
  <si>
    <t>Circuito integrado 74hc86</t>
  </si>
  <si>
    <t>LEONEL ALBERTO GOMEZ
lgomez@sena.edu.co
Tel. 5960050 IP 15072</t>
  </si>
  <si>
    <t>LEONEL ALBERTO GOMEZ
lgomez@sena.edu.co
Tel. 5960050 IP 15073</t>
  </si>
  <si>
    <t>LEONEL ALBERTO GOMEZ
lgomez@sena.edu.co
Tel. 5960050 IP 15074</t>
  </si>
  <si>
    <t>LEONEL ALBERTO GOMEZ
lgomez@sena.edu.co
Tel. 5960050 IP 15075</t>
  </si>
  <si>
    <t>LEONEL ALBERTO GOMEZ
lgomez@sena.edu.co
Tel. 5960050 IP 15076</t>
  </si>
  <si>
    <t>LEONEL ALBERTO GOMEZ
lgomez@sena.edu.co
Tel. 5960050 IP 15077</t>
  </si>
  <si>
    <t>LEONEL ALBERTO GOMEZ
lgomez@sena.edu.co
Tel. 5960050 IP 15078</t>
  </si>
  <si>
    <t>LEONEL ALBERTO GOMEZ
lgomez@sena.edu.co
Tel. 5960050 IP 15079</t>
  </si>
  <si>
    <t>LEONEL ALBERTO GOMEZ
lgomez@sena.edu.co
Tel. 5960050 IP 15080</t>
  </si>
  <si>
    <t>Circuito Integrado L293</t>
  </si>
  <si>
    <t>LEONEL ALBERTO GOMEZ
lgomez@sena.edu.co
Tel. 5960050 IP 15081</t>
  </si>
  <si>
    <t>Circuito integrado L298</t>
  </si>
  <si>
    <t>LEONEL ALBERTO GOMEZ
lgomez@sena.edu.co
Tel. 5960050 IP 15082</t>
  </si>
  <si>
    <t>Circuito Integrado LF 353</t>
  </si>
  <si>
    <t>LEONEL ALBERTO GOMEZ
lgomez@sena.edu.co
Tel. 5960050 IP 15083</t>
  </si>
  <si>
    <t>LEONEL ALBERTO GOMEZ
lgomez@sena.edu.co
Tel. 5960050 IP 15084</t>
  </si>
  <si>
    <t>Circuito integrado LM338</t>
  </si>
  <si>
    <t>LEONEL ALBERTO GOMEZ
lgomez@sena.edu.co
Tel. 5960050 IP 15085</t>
  </si>
  <si>
    <t>LEONEL ALBERTO GOMEZ
lgomez@sena.edu.co
Tel. 5960050 IP 15086</t>
  </si>
  <si>
    <t>Circuito Integrado LM566</t>
  </si>
  <si>
    <t>LEONEL ALBERTO GOMEZ
lgomez@sena.edu.co
Tel. 5960050 IP 15087</t>
  </si>
  <si>
    <t>LEONEL ALBERTO GOMEZ
lgomez@sena.edu.co
Tel. 5960050 IP 15088</t>
  </si>
  <si>
    <t>Circuito Integrado LM7809</t>
  </si>
  <si>
    <t>LEONEL ALBERTO GOMEZ
lgomez@sena.edu.co
Tel. 5960050 IP 15089</t>
  </si>
  <si>
    <t>Circuito Integrado TL494</t>
  </si>
  <si>
    <t>LEONEL ALBERTO GOMEZ
lgomez@sena.edu.co
Tel. 5960050 IP 15090</t>
  </si>
  <si>
    <t>LEONEL ALBERTO GOMEZ
lgomez@sena.edu.co
Tel. 5960050 IP 15091</t>
  </si>
  <si>
    <t>Clavija Base aerea CEE 16 AMP. Pentapolar</t>
  </si>
  <si>
    <t>LEONEL ALBERTO GOMEZ
lgomez@sena.edu.co
Tel. 5960050 IP 15092</t>
  </si>
  <si>
    <t>Clavija bifasica con polo a tierra 20A pata cruzada</t>
  </si>
  <si>
    <t>LEONEL ALBERTO GOMEZ
lgomez@sena.edu.co
Tel. 5960050 IP 15093</t>
  </si>
  <si>
    <t>clavija monofasica con polo a tierra</t>
  </si>
  <si>
    <t>LEONEL ALBERTO GOMEZ
lgomez@sena.edu.co
Tel. 5960050 IP 15094</t>
  </si>
  <si>
    <t>43171801</t>
  </si>
  <si>
    <t>Computadores  portátiles para el área de Mecatrónica </t>
  </si>
  <si>
    <t>LEONEL ALBERTO GOMEZ
lgomez@sena.edu.co
Tel. 5960050 IP 15095</t>
  </si>
  <si>
    <t>LEONEL ALBERTO GOMEZ
lgomez@sena.edu.co
Tel. 5960050 IP 15096</t>
  </si>
  <si>
    <t>LEONEL ALBERTO GOMEZ
lgomez@sena.edu.co
Tel. 5960050 IP 15097</t>
  </si>
  <si>
    <t>LEONEL ALBERTO GOMEZ
lgomez@sena.edu.co
Tel. 5960050 IP 15098</t>
  </si>
  <si>
    <t>LEONEL ALBERTO GOMEZ
lgomez@sena.edu.co
Tel. 5960050 IP 15099</t>
  </si>
  <si>
    <t>LEONEL ALBERTO GOMEZ
lgomez@sena.edu.co
Tel. 5960050 IP 15100</t>
  </si>
  <si>
    <t>LEONEL ALBERTO GOMEZ
lgomez@sena.edu.co
Tel. 5960050 IP 15101</t>
  </si>
  <si>
    <t>LEONEL ALBERTO GOMEZ
lgomez@sena.edu.co
Tel. 5960050 IP 15102</t>
  </si>
  <si>
    <t>LEONEL ALBERTO GOMEZ
lgomez@sena.edu.co
Tel. 5960050 IP 15103</t>
  </si>
  <si>
    <t>LEONEL ALBERTO GOMEZ
lgomez@sena.edu.co
Tel. 5960050 IP 15104</t>
  </si>
  <si>
    <t>LEONEL ALBERTO GOMEZ
lgomez@sena.edu.co
Tel. 5960050 IP 15105</t>
  </si>
  <si>
    <t>LEONEL ALBERTO GOMEZ
lgomez@sena.edu.co
Tel. 5960050 IP 15106</t>
  </si>
  <si>
    <t>LEONEL ALBERTO GOMEZ
lgomez@sena.edu.co
Tel. 5960050 IP 15107</t>
  </si>
  <si>
    <t>LEONEL ALBERTO GOMEZ
lgomez@sena.edu.co
Tel. 5960050 IP 15108</t>
  </si>
  <si>
    <t>LEONEL ALBERTO GOMEZ
lgomez@sena.edu.co
Tel. 5960050 IP 15109</t>
  </si>
  <si>
    <t>LEONEL ALBERTO GOMEZ
lgomez@sena.edu.co
Tel. 5960050 IP 15110</t>
  </si>
  <si>
    <t>LEONEL ALBERTO GOMEZ
lgomez@sena.edu.co
Tel. 5960050 IP 15111</t>
  </si>
  <si>
    <t>LEONEL ALBERTO GOMEZ
lgomez@sena.edu.co
Tel. 5960050 IP 15112</t>
  </si>
  <si>
    <t>LEONEL ALBERTO GOMEZ
lgomez@sena.edu.co
Tel. 5960050 IP 15113</t>
  </si>
  <si>
    <t>LEONEL ALBERTO GOMEZ
lgomez@sena.edu.co
Tel. 5960050 IP 15114</t>
  </si>
  <si>
    <t>LEONEL ALBERTO GOMEZ
lgomez@sena.edu.co
Tel. 5960050 IP 15115</t>
  </si>
  <si>
    <t>27131600</t>
  </si>
  <si>
    <t>Conector tipo zócalo con cable KMYZ-4-24-2,5 – 185520</t>
  </si>
  <si>
    <t>LEONEL ALBERTO GOMEZ
lgomez@sena.edu.co
Tel. 5960050 IP 15116</t>
  </si>
  <si>
    <t>contacto para pulsador telemecanique NC</t>
  </si>
  <si>
    <t>LEONEL ALBERTO GOMEZ
lgomez@sena.edu.co
Tel. 5960050 IP 15117</t>
  </si>
  <si>
    <t>contacto para pulsador telemecanique No</t>
  </si>
  <si>
    <t>LEONEL ALBERTO GOMEZ
lgomez@sena.edu.co
Tel. 5960050 IP 15118</t>
  </si>
  <si>
    <t>Contactor LC1 D09 a 110 V con 2NA-2NC, categoría AC3 TM</t>
  </si>
  <si>
    <t>LEONEL ALBERTO GOMEZ
lgomez@sena.edu.co
Tel. 5960050 IP 15119</t>
  </si>
  <si>
    <t>Contactor LC1 D09 a 220 V con 2NA-2NC, categoría AC3 TM</t>
  </si>
  <si>
    <t>LEONEL ALBERTO GOMEZ
lgomez@sena.edu.co
Tel. 5960050 IP 15120</t>
  </si>
  <si>
    <t xml:space="preserve">Contactor LC1 D18, a 220 V con 2NC- 4NA, categoria AC3 TM </t>
  </si>
  <si>
    <t>LEONEL ALBERTO GOMEZ
lgomez@sena.edu.co
Tel. 5960050 IP 15121</t>
  </si>
  <si>
    <t xml:space="preserve">Contactor LC1 D25, a 220 V con 2NC- 4NA, categoria AC3 TM </t>
  </si>
  <si>
    <t>LEONEL ALBERTO GOMEZ
lgomez@sena.edu.co
Tel. 5960050 IP 15122</t>
  </si>
  <si>
    <t xml:space="preserve">Contactor LC1 D32, a 220 V con 2NC- 4NA, categoria AC3 TM </t>
  </si>
  <si>
    <t>LEONEL ALBERTO GOMEZ
lgomez@sena.edu.co
Tel. 5960050 IP 15123</t>
  </si>
  <si>
    <t>27112114</t>
  </si>
  <si>
    <t>cortafrio corte diagonal 8"</t>
  </si>
  <si>
    <t>LEONEL ALBERTO GOMEZ
lgomez@sena.edu.co
Tel. 5960050 IP 15124</t>
  </si>
  <si>
    <t>23171522</t>
  </si>
  <si>
    <t>Crema fundente 50gr</t>
  </si>
  <si>
    <t>LEONEL ALBERTO GOMEZ
lgomez@sena.edu.co
Tel. 5960050 IP 15125</t>
  </si>
  <si>
    <t>LEONEL ALBERTO GOMEZ
lgomez@sena.edu.co
Tel. 5960050 IP 15126</t>
  </si>
  <si>
    <t>Destornillador Juego destornilladores mango aislado para borneras</t>
  </si>
  <si>
    <t>LEONEL ALBERTO GOMEZ
lgomez@sena.edu.co
Tel. 5960050 IP 15127</t>
  </si>
  <si>
    <t>LEONEL ALBERTO GOMEZ
lgomez@sena.edu.co
Tel. 5960050 IP 15128</t>
  </si>
  <si>
    <t>Diodo led chorro ámbar de 5mm</t>
  </si>
  <si>
    <t>LEONEL ALBERTO GOMEZ
lgomez@sena.edu.co
Tel. 5960050 IP 15129</t>
  </si>
  <si>
    <t>Diodo led chorro azul de 5mm</t>
  </si>
  <si>
    <t>LEONEL ALBERTO GOMEZ
lgomez@sena.edu.co
Tel. 5960050 IP 15130</t>
  </si>
  <si>
    <t>LEONEL ALBERTO GOMEZ
lgomez@sena.edu.co
Tel. 5960050 IP 15131</t>
  </si>
  <si>
    <t>LEONEL ALBERTO GOMEZ
lgomez@sena.edu.co
Tel. 5960050 IP 15132</t>
  </si>
  <si>
    <t>Diodo rectificador 1n4004</t>
  </si>
  <si>
    <t>LEONEL ALBERTO GOMEZ
lgomez@sena.edu.co
Tel. 5960050 IP 15133</t>
  </si>
  <si>
    <t>LEONEL ALBERTO GOMEZ
lgomez@sena.edu.co
Tel. 5960050 IP 15134</t>
  </si>
  <si>
    <t>LEONEL ALBERTO GOMEZ
lgomez@sena.edu.co
Tel. 5960050 IP 15135</t>
  </si>
  <si>
    <t>LEONEL ALBERTO GOMEZ
lgomez@sena.edu.co
Tel. 5960050 IP 15136</t>
  </si>
  <si>
    <t xml:space="preserve">Diodo zener a 12v-1w </t>
  </si>
  <si>
    <t>LEONEL ALBERTO GOMEZ
lgomez@sena.edu.co
Tel. 5960050 IP 15137</t>
  </si>
  <si>
    <t>LEONEL ALBERTO GOMEZ
lgomez@sena.edu.co
Tel. 5960050 IP 15138</t>
  </si>
  <si>
    <t>LEONEL ALBERTO GOMEZ
lgomez@sena.edu.co
Tel. 5960050 IP 15139</t>
  </si>
  <si>
    <t xml:space="preserve">Diodo zener a 3,3v 1/2 w </t>
  </si>
  <si>
    <t>LEONEL ALBERTO GOMEZ
lgomez@sena.edu.co
Tel. 5960050 IP 15140</t>
  </si>
  <si>
    <t>LEONEL ALBERTO GOMEZ
lgomez@sena.edu.co
Tel. 5960050 IP 15141</t>
  </si>
  <si>
    <t>Diodo zener a 5,1v-1w</t>
  </si>
  <si>
    <t>LEONEL ALBERTO GOMEZ
lgomez@sena.edu.co
Tel. 5960050 IP 15142</t>
  </si>
  <si>
    <t>LEONEL ALBERTO GOMEZ
lgomez@sena.edu.co
Tel. 5960050 IP 15143</t>
  </si>
  <si>
    <t>LEONEL ALBERTO GOMEZ
lgomez@sena.edu.co
Tel. 5960050 IP 15144</t>
  </si>
  <si>
    <t>Diodo zener a 9,1v-1/2w</t>
  </si>
  <si>
    <t>LEONEL ALBERTO GOMEZ
lgomez@sena.edu.co
Tel. 5960050 IP 15145</t>
  </si>
  <si>
    <t>LEONEL ALBERTO GOMEZ
lgomez@sena.edu.co
Tel. 5960050 IP 15146</t>
  </si>
  <si>
    <t>LEONEL ALBERTO GOMEZ
lgomez@sena.edu.co
Tel. 5960050 IP 15147</t>
  </si>
  <si>
    <t>Dip swich x 2</t>
  </si>
  <si>
    <t>LEONEL ALBERTO GOMEZ
lgomez@sena.edu.co
Tel. 5960050 IP 15148</t>
  </si>
  <si>
    <t>Dip Swich x 4</t>
  </si>
  <si>
    <t>LEONEL ALBERTO GOMEZ
lgomez@sena.edu.co
Tel. 5960050 IP 15149</t>
  </si>
  <si>
    <t>Dip switch x 8</t>
  </si>
  <si>
    <t>LEONEL ALBERTO GOMEZ
lgomez@sena.edu.co
Tel. 5960050 IP 15150</t>
  </si>
  <si>
    <t>LEONEL ALBERTO GOMEZ
lgomez@sena.edu.co
Tel. 5960050 IP 15151</t>
  </si>
  <si>
    <t>Display 7 segmentos anodo comun color verde</t>
  </si>
  <si>
    <t>LEONEL ALBERTO GOMEZ
lgomez@sena.edu.co
Tel. 5960050 IP 15152</t>
  </si>
  <si>
    <t>LEONEL ALBERTO GOMEZ
lgomez@sena.edu.co
Tel. 5960050 IP 15153</t>
  </si>
  <si>
    <t>Display 7 segmentos catodo comun color verde</t>
  </si>
  <si>
    <t>LEONEL ALBERTO GOMEZ
lgomez@sena.edu.co
Tel. 5960050 IP 15154</t>
  </si>
  <si>
    <t>Display doble 7 segmentos anodo común color azul</t>
  </si>
  <si>
    <t>LEONEL ALBERTO GOMEZ
lgomez@sena.edu.co
Tel. 5960050 IP 15155</t>
  </si>
  <si>
    <t>LEONEL ALBERTO GOMEZ
lgomez@sena.edu.co
Tel. 5960050 IP 15156</t>
  </si>
  <si>
    <t>Display doble 7 segmentos catodo común color azul</t>
  </si>
  <si>
    <t>LEONEL ALBERTO GOMEZ
lgomez@sena.edu.co
Tel. 5960050 IP 15157</t>
  </si>
  <si>
    <t>LEONEL ALBERTO GOMEZ
lgomez@sena.edu.co
Tel. 5960050 IP 15158</t>
  </si>
  <si>
    <t>32101503</t>
  </si>
  <si>
    <t>Driver de potencia con operación de vóltaje de 5 a 12 VDC, para controlar 2 motores o 1 motor paso a paso, de 2 a 4 A máximo por canal, programación por puerto USB</t>
  </si>
  <si>
    <t>LEONEL ALBERTO GOMEZ
lgomez@sena.edu.co
Tel. 5960050 IP 15159</t>
  </si>
  <si>
    <t>encauchetado 4por 12 AGWG</t>
  </si>
  <si>
    <t>LEONEL ALBERTO GOMEZ
lgomez@sena.edu.co
Tel. 5960050 IP 15160</t>
  </si>
  <si>
    <t>Finales de Carrera</t>
  </si>
  <si>
    <t>LEONEL ALBERTO GOMEZ
lgomez@sena.edu.co
Tel. 5960050 IP 15161</t>
  </si>
  <si>
    <t>Finales de Carrera pequeño</t>
  </si>
  <si>
    <t>LEONEL ALBERTO GOMEZ
lgomez@sena.edu.co
Tel. 5960050 IP 15162</t>
  </si>
  <si>
    <t>Freno Plástico para borna en riel omega o DIN 9.5 mm</t>
  </si>
  <si>
    <t>LEONEL ALBERTO GOMEZ
lgomez@sena.edu.co
Tel. 5960050 IP 15163</t>
  </si>
  <si>
    <t>30211510</t>
  </si>
  <si>
    <t>Fuente de tension Variable, dos canales 0-30v DC/5A, un canal 5V DC/3A, Alimentacion 120V AC/60HZ.</t>
  </si>
  <si>
    <t>LEONEL ALBERTO GOMEZ
lgomez@sena.edu.co
Tel. 5960050 IP 15164</t>
  </si>
  <si>
    <t>Fusible corto de 1a 250v</t>
  </si>
  <si>
    <t>LEONEL ALBERTO GOMEZ
lgomez@sena.edu.co
Tel. 5960050 IP 15165</t>
  </si>
  <si>
    <t>LEONEL ALBERTO GOMEZ
lgomez@sena.edu.co
Tel. 5960050 IP 15166</t>
  </si>
  <si>
    <t>LEONEL ALBERTO GOMEZ
lgomez@sena.edu.co
Tel. 5960050 IP 15167</t>
  </si>
  <si>
    <t>Fusible corto de 5A 250V</t>
  </si>
  <si>
    <t>LEONEL ALBERTO GOMEZ
lgomez@sena.edu.co
Tel. 5960050 IP 15168</t>
  </si>
  <si>
    <t>LEONEL ALBERTO GOMEZ
lgomez@sena.edu.co
Tel. 5960050 IP 15169</t>
  </si>
  <si>
    <t>LEONEL ALBERTO GOMEZ
lgomez@sena.edu.co
Tel. 5960050 IP 15170</t>
  </si>
  <si>
    <t>Interruptor de codillo de dos posiciones</t>
  </si>
  <si>
    <t>LEONEL ALBERTO GOMEZ
lgomez@sena.edu.co
Tel. 5960050 IP 15171</t>
  </si>
  <si>
    <t>Interruptor de codillo de tres posiciones</t>
  </si>
  <si>
    <t>LEONEL ALBERTO GOMEZ
lgomez@sena.edu.co
Tel. 5960050 IP 15172</t>
  </si>
  <si>
    <t>interruptor doble levinton domiciliario 10A</t>
  </si>
  <si>
    <t>LEONEL ALBERTO GOMEZ
lgomez@sena.edu.co
Tel. 5960050 IP 15173</t>
  </si>
  <si>
    <t>Interruptor dos posiciones para montaje en panel</t>
  </si>
  <si>
    <t>LEONEL ALBERTO GOMEZ
lgomez@sena.edu.co
Tel. 5960050 IP 15174</t>
  </si>
  <si>
    <t>Interruptor seccionador de conmutación de mando giratorio de 2 posiciones  a 10A tripolar  para fijar en panel frontal.</t>
  </si>
  <si>
    <t>LEONEL ALBERTO GOMEZ
lgomez@sena.edu.co
Tel. 5960050 IP 15175</t>
  </si>
  <si>
    <t>Interruptor seccionador de conmutación de mando giratorio de 2 posiciones  a 25A tripolar  para fijar en panel frontal de 3 posiciones</t>
  </si>
  <si>
    <t>LEONEL ALBERTO GOMEZ
lgomez@sena.edu.co
Tel. 5960050 IP 15176</t>
  </si>
  <si>
    <t>Interruptor seccionador de conmutación de mando giratorio de 2 posiciones  a 50A tripolar  para fijar en panel frontal.</t>
  </si>
  <si>
    <t>LEONEL ALBERTO GOMEZ
lgomez@sena.edu.co
Tel. 5960050 IP 15177</t>
  </si>
  <si>
    <t xml:space="preserve">interruptor sencillo levinton domiciliario 10A </t>
  </si>
  <si>
    <t>LEONEL ALBERTO GOMEZ
lgomez@sena.edu.co
Tel. 5960050 IP 15178</t>
  </si>
  <si>
    <t>30211805</t>
  </si>
  <si>
    <t>Jack cat 6 color marfil AMP Retie</t>
  </si>
  <si>
    <t>LEONEL ALBERTO GOMEZ
lgomez@sena.edu.co
Tel. 5960050 IP 15179</t>
  </si>
  <si>
    <t>30211810</t>
  </si>
  <si>
    <t>Juego de caimanes x10</t>
  </si>
  <si>
    <t>LEONEL ALBERTO GOMEZ
lgomez@sena.edu.co
Tel. 5960050 IP 15180</t>
  </si>
  <si>
    <t>Juego de destornilladores 1000 V</t>
  </si>
  <si>
    <t>LEONEL ALBERTO GOMEZ
lgomez@sena.edu.co
Tel. 5960050 IP 15181</t>
  </si>
  <si>
    <t>JUEGO DE DESTORNILLADORES MIXTO 10 PIEZAS</t>
  </si>
  <si>
    <t>LEONEL ALBERTO GOMEZ
lgomez@sena.edu.co
Tel. 5960050 IP 15182</t>
  </si>
  <si>
    <t>Lampara de emergencia 2 focos 120V Norma LITH-UL</t>
  </si>
  <si>
    <t>LEONEL ALBERTO GOMEZ
lgomez@sena.edu.co
Tel. 5960050 IP 15183</t>
  </si>
  <si>
    <t>43171810</t>
  </si>
  <si>
    <t>LOGO 12/24RC,Basic, DISPLAY 8 DI/4 DO 6ED1052‐1MD00‐0BA6</t>
  </si>
  <si>
    <t>LEONEL ALBERTO GOMEZ
lgomez@sena.edu.co
Tel. 5960050 IP 15184</t>
  </si>
  <si>
    <t>LOGO CONTACT 24 Switching module</t>
  </si>
  <si>
    <t>LEONEL ALBERTO GOMEZ
lgomez@sena.edu.co
Tel. 5960050 IP 15185</t>
  </si>
  <si>
    <t>LOGO DM8 24R Expansion module , 24V/24V/RELAIS, 4 DI/ 4 DO, AC/DC/NPN INPUT</t>
  </si>
  <si>
    <t>LEONEL ALBERTO GOMEZ
lgomez@sena.edu.co
Tel. 5960050 IP 15186</t>
  </si>
  <si>
    <t xml:space="preserve">LOGO Power supply Input: AC 100‐240 </t>
  </si>
  <si>
    <t>LEONEL ALBERTO GOMEZ
lgomez@sena.edu.co
Tel. 5960050 IP 15187</t>
  </si>
  <si>
    <t>LEONEL ALBERTO GOMEZ
lgomez@sena.edu.co
Tel. 5960050 IP 15188</t>
  </si>
  <si>
    <t>LEONEL ALBERTO GOMEZ
lgomez@sena.edu.co
Tel. 5960050 IP 15189</t>
  </si>
  <si>
    <t>26101603</t>
  </si>
  <si>
    <t>Motor asincrono trifasico nueve puntas   60 hz, 0,5 Kw   220v/440v,  Y / YY</t>
  </si>
  <si>
    <t>LEONEL ALBERTO GOMEZ
lgomez@sena.edu.co
Tel. 5960050 IP 15190</t>
  </si>
  <si>
    <r>
      <t xml:space="preserve">Motor asincrono trifasico nueve puntas  60 hz, 0,5 Kw   220v/440v, </t>
    </r>
    <r>
      <rPr>
        <sz val="10"/>
        <color indexed="8"/>
        <rFont val="Arial"/>
        <family val="2"/>
      </rPr>
      <t>Δ /ΔΔ</t>
    </r>
  </si>
  <si>
    <t>LEONEL ALBERTO GOMEZ
lgomez@sena.edu.co
Tel. 5960050 IP 15191</t>
  </si>
  <si>
    <t>26101601</t>
  </si>
  <si>
    <t xml:space="preserve">Motor monofasico de con capacitor de arranque y marcha  0.5Kw    60 hz, </t>
  </si>
  <si>
    <t>LEONEL ALBERTO GOMEZ
lgomez@sena.edu.co
Tel. 5960050 IP 15192</t>
  </si>
  <si>
    <t>Motor trifásico 1800 RPM 220V/440V con electrofreno 5 o mas kilovatios Marca Siemens Montaje vertical a apoyos</t>
  </si>
  <si>
    <t>LEONEL ALBERTO GOMEZ
lgomez@sena.edu.co
Tel. 5960050 IP 15193</t>
  </si>
  <si>
    <t>Motor trifásico jaula de ardilla Montaje frontal tapa flanche 220V con electrofreno 1.8 o mas kilovatios Marca Siemens.</t>
  </si>
  <si>
    <t>LEONEL ALBERTO GOMEZ
lgomez@sena.edu.co
Tel. 5960050 IP 15194</t>
  </si>
  <si>
    <t>41113630</t>
  </si>
  <si>
    <t>Multimetro digital con funciones especiales(medicion de Condensadores y transistores)</t>
  </si>
  <si>
    <t>LEONEL ALBERTO GOMEZ
lgomez@sena.edu.co
Tel. 5960050 IP 15195</t>
  </si>
  <si>
    <t>41113632</t>
  </si>
  <si>
    <t>Osciloscopio Digital, dos canales, Ancho de banda 40Mhz, tension max de entrada 300Vpp. Comunicación USB, Alimentacion 120V AC/60HZ.</t>
  </si>
  <si>
    <t>LEONEL ALBERTO GOMEZ
lgomez@sena.edu.co
Tel. 5960050 IP 15196</t>
  </si>
  <si>
    <t>Piloto luminoso De 16 mm color amarillo con tuerca y tornillos para contactos 220VAC/60 Hz cuerpo completo, con led integrado</t>
  </si>
  <si>
    <t>LEONEL ALBERTO GOMEZ
lgomez@sena.edu.co
Tel. 5960050 IP 15197</t>
  </si>
  <si>
    <t>Piloto luminoso De 16 mm rojo con tuerca y tornillos en contactos, 220 V AC / 60 HZ con led integrado</t>
  </si>
  <si>
    <t>LEONEL ALBERTO GOMEZ
lgomez@sena.edu.co
Tel. 5960050 IP 15198</t>
  </si>
  <si>
    <t>Piloto luminoso De 16 mm verde con tuerca y tornillos en contactos, 220 V AC / 60 HZ con led integrado</t>
  </si>
  <si>
    <t>LEONEL ALBERTO GOMEZ
lgomez@sena.edu.co
Tel. 5960050 IP 15199</t>
  </si>
  <si>
    <t>Piloto luminoso De 22 mm amarillo con tuerca y tornillos en contactos, 220 V AC / 60 HZ con led integrado</t>
  </si>
  <si>
    <t>LEONEL ALBERTO GOMEZ
lgomez@sena.edu.co
Tel. 5960050 IP 15200</t>
  </si>
  <si>
    <t>Piloto luminoso De 22 mm rojo con tuerca y tornillos en contactos, 220 V AC / 60 HZ con led integrado</t>
  </si>
  <si>
    <t>LEONEL ALBERTO GOMEZ
lgomez@sena.edu.co
Tel. 5960050 IP 15201</t>
  </si>
  <si>
    <t>Piloto luminoso De 22 mm Verde con tuerca y tornillos en contactos, 220 V AC / 60 HZ con led integrado</t>
  </si>
  <si>
    <t>LEONEL ALBERTO GOMEZ
lgomez@sena.edu.co
Tel. 5960050 IP 15202</t>
  </si>
  <si>
    <t>Pinza de corte de mango con forro anti-derrapante para trabajo electronico</t>
  </si>
  <si>
    <t>LEONEL ALBERTO GOMEZ
lgomez@sena.edu.co
Tel. 5960050 IP 15203</t>
  </si>
  <si>
    <t>Pinza de corte fino con forro anti-estatico para trabajo electronico</t>
  </si>
  <si>
    <t>LEONEL ALBERTO GOMEZ
lgomez@sena.edu.co
Tel. 5960050 IP 15204</t>
  </si>
  <si>
    <t>pinza de punta 4"</t>
  </si>
  <si>
    <t>LEONEL ALBERTO GOMEZ
lgomez@sena.edu.co
Tel. 5960050 IP 15205</t>
  </si>
  <si>
    <t>Pinza de punta de mango con forro anti-derrapante para trabajo electronico</t>
  </si>
  <si>
    <t>LEONEL ALBERTO GOMEZ
lgomez@sena.edu.co
Tel. 5960050 IP 15206</t>
  </si>
  <si>
    <t>Pinza pelacable y ponchadora de terminales de 8", para calibres de 22 a 10</t>
  </si>
  <si>
    <t>LEONEL ALBERTO GOMEZ
lgomez@sena.edu.co
Tel. 5960050 IP 15207</t>
  </si>
  <si>
    <t>Pinza voltiamperimetrica Autorango DC/AC, digital toma de medida de Voltaje, amp, ohmios, diodos, condensadores, continuidad, temperatura y Hz. Hasta 600 A.</t>
  </si>
  <si>
    <t>LEONEL ALBERTO GOMEZ
lgomez@sena.edu.co
Tel. 5960050 IP 15208</t>
  </si>
  <si>
    <t>LEONEL ALBERTO GOMEZ
lgomez@sena.edu.co
Tel. 5960050 IP 15209</t>
  </si>
  <si>
    <t>LEONEL ALBERTO GOMEZ
lgomez@sena.edu.co
Tel. 5960050 IP 15210</t>
  </si>
  <si>
    <t>LEONEL ALBERTO GOMEZ
lgomez@sena.edu.co
Tel. 5960050 IP 15211</t>
  </si>
  <si>
    <t>LEONEL ALBERTO GOMEZ
lgomez@sena.edu.co
Tel. 5960050 IP 15212</t>
  </si>
  <si>
    <t>LEONEL ALBERTO GOMEZ
lgomez@sena.edu.co
Tel. 5960050 IP 15213</t>
  </si>
  <si>
    <t>LEONEL ALBERTO GOMEZ
lgomez@sena.edu.co
Tel. 5960050 IP 15214</t>
  </si>
  <si>
    <t>LEONEL ALBERTO GOMEZ
lgomez@sena.edu.co
Tel. 5960050 IP 15215</t>
  </si>
  <si>
    <t>LEONEL ALBERTO GOMEZ
lgomez@sena.edu.co
Tel. 5960050 IP 15216</t>
  </si>
  <si>
    <t>LEONEL ALBERTO GOMEZ
lgomez@sena.edu.co
Tel. 5960050 IP 15217</t>
  </si>
  <si>
    <t>Protoboard doble con base metálica</t>
  </si>
  <si>
    <t>LEONEL ALBERTO GOMEZ
lgomez@sena.edu.co
Tel. 5960050 IP 15218</t>
  </si>
  <si>
    <t>LEONEL ALBERTO GOMEZ
lgomez@sena.edu.co
Tel. 5960050 IP 15219</t>
  </si>
  <si>
    <t>LEONEL ALBERTO GOMEZ
lgomez@sena.edu.co
Tel. 5960050 IP 15220</t>
  </si>
  <si>
    <t>LEONEL ALBERTO GOMEZ
lgomez@sena.edu.co
Tel. 5960050 IP 15221</t>
  </si>
  <si>
    <t>Pulsador amarillo 1NA- 1NC TM</t>
  </si>
  <si>
    <t>LEONEL ALBERTO GOMEZ
lgomez@sena.edu.co
Tel. 5960050 IP 15222</t>
  </si>
  <si>
    <t>Pulsador Luminoso220V 22mm rojo 1nc 3sb3654</t>
  </si>
  <si>
    <t>LEONEL ALBERTO GOMEZ
lgomez@sena.edu.co
Tel. 5960050 IP 15223</t>
  </si>
  <si>
    <t>Pulsador Luminoso220V 22mm verde 1na 3sb3653</t>
  </si>
  <si>
    <t>LEONEL ALBERTO GOMEZ
lgomez@sena.edu.co
Tel. 5960050 IP 15224</t>
  </si>
  <si>
    <t>LEONEL ALBERTO GOMEZ
lgomez@sena.edu.co
Tel. 5960050 IP 15225</t>
  </si>
  <si>
    <t>LEONEL ALBERTO GOMEZ
lgomez@sena.edu.co
Tel. 5960050 IP 15226</t>
  </si>
  <si>
    <t>30211913</t>
  </si>
  <si>
    <t>PULSADOR N/A 3SB3201-0AA11</t>
  </si>
  <si>
    <t>LEONEL ALBERTO GOMEZ
lgomez@sena.edu.co
Tel. 5960050 IP 15227</t>
  </si>
  <si>
    <t xml:space="preserve">PULSADOR PARA DE EMERGENCIA CON RETENCION DE 22 mm </t>
  </si>
  <si>
    <t>LEONEL ALBERTO GOMEZ
lgomez@sena.edu.co
Tel. 5960050 IP 15228</t>
  </si>
  <si>
    <t>Pulsador parada de emergencia Tipo seta de Ø 40 mm color rojo girar para desenclavar NC 10(6)A ; 400V ; AC15  240   6A</t>
  </si>
  <si>
    <t>LEONEL ALBERTO GOMEZ
lgomez@sena.edu.co
Tel. 5960050 IP 15229</t>
  </si>
  <si>
    <t>Pulsador rojo 1NA- 1NC TM</t>
  </si>
  <si>
    <t>LEONEL ALBERTO GOMEZ
lgomez@sena.edu.co
Tel. 5960050 IP 15230</t>
  </si>
  <si>
    <t>Puntas de prueba para multimetro, V Max. 1000V, Corriente Max 10A.</t>
  </si>
  <si>
    <t>LEONEL ALBERTO GOMEZ
lgomez@sena.edu.co
Tel. 5960050 IP 15231</t>
  </si>
  <si>
    <t>43172206</t>
  </si>
  <si>
    <t>Quemador de microcontroladores avr</t>
  </si>
  <si>
    <t>LEONEL ALBERTO GOMEZ
lgomez@sena.edu.co
Tel. 5960050 IP 15232</t>
  </si>
  <si>
    <t>Quemador de PIC´s USB, 8,16,18,28,40 pines.</t>
  </si>
  <si>
    <t>LEONEL ALBERTO GOMEZ
lgomez@sena.edu.co
Tel. 5960050 IP 15233</t>
  </si>
  <si>
    <t>LEONEL ALBERTO GOMEZ
lgomez@sena.edu.co
Tel. 5960050 IP 15234</t>
  </si>
  <si>
    <t>LEONEL ALBERTO GOMEZ
lgomez@sena.edu.co
Tel. 5960050 IP 15235</t>
  </si>
  <si>
    <t>Regulador de tensión  3A variable  -1.5V a -32V, TO220</t>
  </si>
  <si>
    <t>LEONEL ALBERTO GOMEZ
lgomez@sena.edu.co
Tel. 5960050 IP 15236</t>
  </si>
  <si>
    <t>Regulador de tensión 1.5 A variable  1.5V a 32V, TO220</t>
  </si>
  <si>
    <t>LEONEL ALBERTO GOMEZ
lgomez@sena.edu.co
Tel. 5960050 IP 15237</t>
  </si>
  <si>
    <t>Regulador de tensión 1.5 A variable  -1.5V a -32V, TO220</t>
  </si>
  <si>
    <t>LEONEL ALBERTO GOMEZ
lgomez@sena.edu.co
Tel. 5960050 IP 15238</t>
  </si>
  <si>
    <t>Regulador de tensión 12 Voltios / 1,5 Amperios</t>
  </si>
  <si>
    <t>LEONEL ALBERTO GOMEZ
lgomez@sena.edu.co
Tel. 5960050 IP 15239</t>
  </si>
  <si>
    <t>Regulador de tensión -12 Voltios / 1,5 Amperios</t>
  </si>
  <si>
    <t>LEONEL ALBERTO GOMEZ
lgomez@sena.edu.co
Tel. 5960050 IP 15240</t>
  </si>
  <si>
    <t>Regulador de tensión 3A variable  1.5V a 32V, TO220</t>
  </si>
  <si>
    <t>LEONEL ALBERTO GOMEZ
lgomez@sena.edu.co
Tel. 5960050 IP 15241</t>
  </si>
  <si>
    <t>Regulador de tensión 5 Voltios / 1,5 Amperios</t>
  </si>
  <si>
    <t>LEONEL ALBERTO GOMEZ
lgomez@sena.edu.co
Tel. 5960050 IP 15242</t>
  </si>
  <si>
    <t>Regulador de tensión -5 Voltios / 1,5 Amperios</t>
  </si>
  <si>
    <t>LEONEL ALBERTO GOMEZ
lgomez@sena.edu.co
Tel. 5960050 IP 15243</t>
  </si>
  <si>
    <t>LEONEL ALBERTO GOMEZ
lgomez@sena.edu.co
Tel. 5960050 IP 15244</t>
  </si>
  <si>
    <t>LEONEL ALBERTO GOMEZ
lgomez@sena.edu.co
Tel. 5960050 IP 15245</t>
  </si>
  <si>
    <t>LEONEL ALBERTO GOMEZ
lgomez@sena.edu.co
Tel. 5960050 IP 15246</t>
  </si>
  <si>
    <t>LEONEL ALBERTO GOMEZ
lgomez@sena.edu.co
Tel. 5960050 IP 15247</t>
  </si>
  <si>
    <t>LEONEL ALBERTO GOMEZ
lgomez@sena.edu.co
Tel. 5960050 IP 15248</t>
  </si>
  <si>
    <t>LEONEL ALBERTO GOMEZ
lgomez@sena.edu.co
Tel. 5960050 IP 15249</t>
  </si>
  <si>
    <t>LEONEL ALBERTO GOMEZ
lgomez@sena.edu.co
Tel. 5960050 IP 15250</t>
  </si>
  <si>
    <t>Relé de 12V a 10A/250V y 5 pines ref:JQC-3F(T73)</t>
  </si>
  <si>
    <t>LEONEL ALBERTO GOMEZ
lgomez@sena.edu.co
Tel. 5960050 IP 15251</t>
  </si>
  <si>
    <t>Rele de 5V a 5A/250V y 6 pines</t>
  </si>
  <si>
    <t>LEONEL ALBERTO GOMEZ
lgomez@sena.edu.co
Tel. 5960050 IP 15252</t>
  </si>
  <si>
    <t>Relé de sobrecarga térmica con reinicio manual o automático de 0.16 a 0.25 Amp de 45 mm de ancho TM</t>
  </si>
  <si>
    <t>LEONEL ALBERTO GOMEZ
lgomez@sena.edu.co
Tel. 5960050 IP 15253</t>
  </si>
  <si>
    <t>Relé de sobrecarga térmica con reinicio manual o automático de 1 A  a 1,6 Amp de 45 mm de ancho TM</t>
  </si>
  <si>
    <t>LEONEL ALBERTO GOMEZ
lgomez@sena.edu.co
Tel. 5960050 IP 15254</t>
  </si>
  <si>
    <t>Relé de sobrecarga térmica con reinicio manual o automático de 18 a 25 Amp de 45 mm de ancho TM</t>
  </si>
  <si>
    <t>LEONEL ALBERTO GOMEZ
lgomez@sena.edu.co
Tel. 5960050 IP 15255</t>
  </si>
  <si>
    <t xml:space="preserve">Relé de sobrecarga térmica con reinicio manual o automático de 22A a 32 Amp de 45 mm de ancho TM  22A 32A </t>
  </si>
  <si>
    <t>LEONEL ALBERTO GOMEZ
lgomez@sena.edu.co
Tel. 5960050 IP 15256</t>
  </si>
  <si>
    <t>LEONEL ALBERTO GOMEZ
lgomez@sena.edu.co
Tel. 5960050 IP 15257</t>
  </si>
  <si>
    <t>LEONEL ALBERTO GOMEZ
lgomez@sena.edu.co
Tel. 5960050 IP 15258</t>
  </si>
  <si>
    <t xml:space="preserve">Relé de sobrecarga térmica con reinicio manual o automático de 3 a 6 Amp de 45 mm de ancho TM </t>
  </si>
  <si>
    <t>LEONEL ALBERTO GOMEZ
lgomez@sena.edu.co
Tel. 5960050 IP 15259</t>
  </si>
  <si>
    <t>Relé de sobrecarga térmica con reinicio manual o automático de 4,5-63,  3ru1116</t>
  </si>
  <si>
    <t>LEONEL ALBERTO GOMEZ
lgomez@sena.edu.co
Tel. 5960050 IP 15260</t>
  </si>
  <si>
    <t>LEONEL ALBERTO GOMEZ
lgomez@sena.edu.co
Tel. 5960050 IP 15261</t>
  </si>
  <si>
    <t>rele universal  de 14 pines 4 contactos conmutables na o nc</t>
  </si>
  <si>
    <t>LEONEL ALBERTO GOMEZ
lgomez@sena.edu.co
Tel. 5960050 IP 15262</t>
  </si>
  <si>
    <t>Relés 710755</t>
  </si>
  <si>
    <t>LEONEL ALBERTO GOMEZ
lgomez@sena.edu.co
Tel. 5960050 IP 15263</t>
  </si>
  <si>
    <t>LEONEL ALBERTO GOMEZ
lgomez@sena.edu.co
Tel. 5960050 IP 15264</t>
  </si>
  <si>
    <t xml:space="preserve">Relevo de 8 pines a 220V Universal Modelo: MK - 2P - 1 2NA - 2NC con base para riel omega </t>
  </si>
  <si>
    <t>LEONEL ALBERTO GOMEZ
lgomez@sena.edu.co
Tel. 5960050 IP 15265</t>
  </si>
  <si>
    <t>Relevo universal 11P 24V 3NC 3NO 3 comunes</t>
  </si>
  <si>
    <t>LEONEL ALBERTO GOMEZ
lgomez@sena.edu.co
Tel. 5960050 IP 15266</t>
  </si>
  <si>
    <t>LEONEL ALBERTO GOMEZ
lgomez@sena.edu.co
Tel. 5960050 IP 15267</t>
  </si>
  <si>
    <t>Resistencia 1 ohm a 1/4 w</t>
  </si>
  <si>
    <t>LEONEL ALBERTO GOMEZ
lgomez@sena.edu.co
Tel. 5960050 IP 15268</t>
  </si>
  <si>
    <t>LEONEL ALBERTO GOMEZ
lgomez@sena.edu.co
Tel. 5960050 IP 15269</t>
  </si>
  <si>
    <t>Resistencia 1,5kohm a 1/4 w</t>
  </si>
  <si>
    <t>LEONEL ALBERTO GOMEZ
lgomez@sena.edu.co
Tel. 5960050 IP 15270</t>
  </si>
  <si>
    <t>LEONEL ALBERTO GOMEZ
lgomez@sena.edu.co
Tel. 5960050 IP 15271</t>
  </si>
  <si>
    <t>Resistencia 10 ohm a 1/4 w</t>
  </si>
  <si>
    <t>LEONEL ALBERTO GOMEZ
lgomez@sena.edu.co
Tel. 5960050 IP 15272</t>
  </si>
  <si>
    <t>LEONEL ALBERTO GOMEZ
lgomez@sena.edu.co
Tel. 5960050 IP 15273</t>
  </si>
  <si>
    <t>Resistencia 100 ohm a 1/4 w</t>
  </si>
  <si>
    <t>LEONEL ALBERTO GOMEZ
lgomez@sena.edu.co
Tel. 5960050 IP 15274</t>
  </si>
  <si>
    <t>LEONEL ALBERTO GOMEZ
lgomez@sena.edu.co
Tel. 5960050 IP 15275</t>
  </si>
  <si>
    <t>Resistencia 100kohm a 1/4 w</t>
  </si>
  <si>
    <t>LEONEL ALBERTO GOMEZ
lgomez@sena.edu.co
Tel. 5960050 IP 15276</t>
  </si>
  <si>
    <t>LEONEL ALBERTO GOMEZ
lgomez@sena.edu.co
Tel. 5960050 IP 15277</t>
  </si>
  <si>
    <t>Resistencia 10kohm a 1/4 w</t>
  </si>
  <si>
    <t>LEONEL ALBERTO GOMEZ
lgomez@sena.edu.co
Tel. 5960050 IP 15278</t>
  </si>
  <si>
    <t>LEONEL ALBERTO GOMEZ
lgomez@sena.edu.co
Tel. 5960050 IP 15279</t>
  </si>
  <si>
    <t>Resistencia 120 ohm a 1/4 w</t>
  </si>
  <si>
    <t>LEONEL ALBERTO GOMEZ
lgomez@sena.edu.co
Tel. 5960050 IP 15280</t>
  </si>
  <si>
    <t>LEONEL ALBERTO GOMEZ
lgomez@sena.edu.co
Tel. 5960050 IP 15281</t>
  </si>
  <si>
    <t>Resistencia 150 ohm a 1/4 w</t>
  </si>
  <si>
    <t>LEONEL ALBERTO GOMEZ
lgomez@sena.edu.co
Tel. 5960050 IP 15282</t>
  </si>
  <si>
    <t>LEONEL ALBERTO GOMEZ
lgomez@sena.edu.co
Tel. 5960050 IP 15283</t>
  </si>
  <si>
    <t>Resistencia 150kohm a 1/4 w</t>
  </si>
  <si>
    <t>LEONEL ALBERTO GOMEZ
lgomez@sena.edu.co
Tel. 5960050 IP 15284</t>
  </si>
  <si>
    <t>LEONEL ALBERTO GOMEZ
lgomez@sena.edu.co
Tel. 5960050 IP 15285</t>
  </si>
  <si>
    <t>Resistencia 15kohm a 1/4 w</t>
  </si>
  <si>
    <t>LEONEL ALBERTO GOMEZ
lgomez@sena.edu.co
Tel. 5960050 IP 15286</t>
  </si>
  <si>
    <t>LEONEL ALBERTO GOMEZ
lgomez@sena.edu.co
Tel. 5960050 IP 15287</t>
  </si>
  <si>
    <t>Resistencia 180 ohm a 1/4 w</t>
  </si>
  <si>
    <t>LEONEL ALBERTO GOMEZ
lgomez@sena.edu.co
Tel. 5960050 IP 15288</t>
  </si>
  <si>
    <t>LEONEL ALBERTO GOMEZ
lgomez@sena.edu.co
Tel. 5960050 IP 15289</t>
  </si>
  <si>
    <t>Resistencia 1kohm a 1/4 w</t>
  </si>
  <si>
    <t>LEONEL ALBERTO GOMEZ
lgomez@sena.edu.co
Tel. 5960050 IP 15290</t>
  </si>
  <si>
    <t>LEONEL ALBERTO GOMEZ
lgomez@sena.edu.co
Tel. 5960050 IP 15291</t>
  </si>
  <si>
    <t>Resistencia 1m ohm a 1/4 w</t>
  </si>
  <si>
    <t>LEONEL ALBERTO GOMEZ
lgomez@sena.edu.co
Tel. 5960050 IP 15292</t>
  </si>
  <si>
    <t>LEONEL ALBERTO GOMEZ
lgomez@sena.edu.co
Tel. 5960050 IP 15293</t>
  </si>
  <si>
    <t>Resistencia 2,2kohm a 1/4 w</t>
  </si>
  <si>
    <t>LEONEL ALBERTO GOMEZ
lgomez@sena.edu.co
Tel. 5960050 IP 15294</t>
  </si>
  <si>
    <t>LEONEL ALBERTO GOMEZ
lgomez@sena.edu.co
Tel. 5960050 IP 15295</t>
  </si>
  <si>
    <t>Resistencia 220 ohm a 1/4 w</t>
  </si>
  <si>
    <t>LEONEL ALBERTO GOMEZ
lgomez@sena.edu.co
Tel. 5960050 IP 15296</t>
  </si>
  <si>
    <t>LEONEL ALBERTO GOMEZ
lgomez@sena.edu.co
Tel. 5960050 IP 15297</t>
  </si>
  <si>
    <t>Resistencia 220kohm a 1/4 w</t>
  </si>
  <si>
    <t>LEONEL ALBERTO GOMEZ
lgomez@sena.edu.co
Tel. 5960050 IP 15298</t>
  </si>
  <si>
    <t>LEONEL ALBERTO GOMEZ
lgomez@sena.edu.co
Tel. 5960050 IP 15299</t>
  </si>
  <si>
    <t>Resistencia 22kohm a 1/4 w</t>
  </si>
  <si>
    <t>LEONEL ALBERTO GOMEZ
lgomez@sena.edu.co
Tel. 5960050 IP 15300</t>
  </si>
  <si>
    <t>LEONEL ALBERTO GOMEZ
lgomez@sena.edu.co
Tel. 5960050 IP 15301</t>
  </si>
  <si>
    <t>Resistencia 3,3 ohm a 1/4 w</t>
  </si>
  <si>
    <t>LEONEL ALBERTO GOMEZ
lgomez@sena.edu.co
Tel. 5960050 IP 15302</t>
  </si>
  <si>
    <t>LEONEL ALBERTO GOMEZ
lgomez@sena.edu.co
Tel. 5960050 IP 15303</t>
  </si>
  <si>
    <t>Resistencia 3,3kohm a 1/4 w</t>
  </si>
  <si>
    <t>LEONEL ALBERTO GOMEZ
lgomez@sena.edu.co
Tel. 5960050 IP 15304</t>
  </si>
  <si>
    <t>LEONEL ALBERTO GOMEZ
lgomez@sena.edu.co
Tel. 5960050 IP 15305</t>
  </si>
  <si>
    <t>Resistencia 33 ohm a 1/4 w</t>
  </si>
  <si>
    <t>LEONEL ALBERTO GOMEZ
lgomez@sena.edu.co
Tel. 5960050 IP 15306</t>
  </si>
  <si>
    <t>LEONEL ALBERTO GOMEZ
lgomez@sena.edu.co
Tel. 5960050 IP 15307</t>
  </si>
  <si>
    <t>Resistencia 330 ohm a 1/4 w</t>
  </si>
  <si>
    <t>LEONEL ALBERTO GOMEZ
lgomez@sena.edu.co
Tel. 5960050 IP 15308</t>
  </si>
  <si>
    <t>LEONEL ALBERTO GOMEZ
lgomez@sena.edu.co
Tel. 5960050 IP 15309</t>
  </si>
  <si>
    <t>Resistencia 33kohm a 1/4 w</t>
  </si>
  <si>
    <t>LEONEL ALBERTO GOMEZ
lgomez@sena.edu.co
Tel. 5960050 IP 15310</t>
  </si>
  <si>
    <t>LEONEL ALBERTO GOMEZ
lgomez@sena.edu.co
Tel. 5960050 IP 15311</t>
  </si>
  <si>
    <t>Resistencia 4,7 ohm a 1/4 w</t>
  </si>
  <si>
    <t>LEONEL ALBERTO GOMEZ
lgomez@sena.edu.co
Tel. 5960050 IP 15312</t>
  </si>
  <si>
    <t>LEONEL ALBERTO GOMEZ
lgomez@sena.edu.co
Tel. 5960050 IP 15313</t>
  </si>
  <si>
    <t>Resistencia 4,7kohm a 1/4 w</t>
  </si>
  <si>
    <t>LEONEL ALBERTO GOMEZ
lgomez@sena.edu.co
Tel. 5960050 IP 15314</t>
  </si>
  <si>
    <t>LEONEL ALBERTO GOMEZ
lgomez@sena.edu.co
Tel. 5960050 IP 15315</t>
  </si>
  <si>
    <t>Resistencia 47 ohm a 1/4 w</t>
  </si>
  <si>
    <t>LEONEL ALBERTO GOMEZ
lgomez@sena.edu.co
Tel. 5960050 IP 15316</t>
  </si>
  <si>
    <t>LEONEL ALBERTO GOMEZ
lgomez@sena.edu.co
Tel. 5960050 IP 15317</t>
  </si>
  <si>
    <t>Resistencia 470 ohm a 1/4 w</t>
  </si>
  <si>
    <t>LEONEL ALBERTO GOMEZ
lgomez@sena.edu.co
Tel. 5960050 IP 15318</t>
  </si>
  <si>
    <t>LEONEL ALBERTO GOMEZ
lgomez@sena.edu.co
Tel. 5960050 IP 15319</t>
  </si>
  <si>
    <t>Resistencia 470kohm a 1/4 w</t>
  </si>
  <si>
    <t>LEONEL ALBERTO GOMEZ
lgomez@sena.edu.co
Tel. 5960050 IP 15320</t>
  </si>
  <si>
    <t>LEONEL ALBERTO GOMEZ
lgomez@sena.edu.co
Tel. 5960050 IP 15321</t>
  </si>
  <si>
    <t>Resistencia 47kohm a 1/4 w</t>
  </si>
  <si>
    <t>LEONEL ALBERTO GOMEZ
lgomez@sena.edu.co
Tel. 5960050 IP 15322</t>
  </si>
  <si>
    <t>LEONEL ALBERTO GOMEZ
lgomez@sena.edu.co
Tel. 5960050 IP 15323</t>
  </si>
  <si>
    <t>Resistencia 5,1m ohm a 1/4 w</t>
  </si>
  <si>
    <t>LEONEL ALBERTO GOMEZ
lgomez@sena.edu.co
Tel. 5960050 IP 15324</t>
  </si>
  <si>
    <t>LEONEL ALBERTO GOMEZ
lgomez@sena.edu.co
Tel. 5960050 IP 15325</t>
  </si>
  <si>
    <t>Resistencia 51kohm a 1/4 w</t>
  </si>
  <si>
    <t>LEONEL ALBERTO GOMEZ
lgomez@sena.edu.co
Tel. 5960050 IP 15326</t>
  </si>
  <si>
    <t>LEONEL ALBERTO GOMEZ
lgomez@sena.edu.co
Tel. 5960050 IP 15327</t>
  </si>
  <si>
    <t>Resistencia 6,8kohm a 1/4 w</t>
  </si>
  <si>
    <t>LEONEL ALBERTO GOMEZ
lgomez@sena.edu.co
Tel. 5960050 IP 15328</t>
  </si>
  <si>
    <t>LEONEL ALBERTO GOMEZ
lgomez@sena.edu.co
Tel. 5960050 IP 15329</t>
  </si>
  <si>
    <t>Resistencia 68 ohm a 1/4 w</t>
  </si>
  <si>
    <t>LEONEL ALBERTO GOMEZ
lgomez@sena.edu.co
Tel. 5960050 IP 15330</t>
  </si>
  <si>
    <t>LEONEL ALBERTO GOMEZ
lgomez@sena.edu.co
Tel. 5960050 IP 15331</t>
  </si>
  <si>
    <t>Resistencia 680 ohm a 1/4 w</t>
  </si>
  <si>
    <t>LEONEL ALBERTO GOMEZ
lgomez@sena.edu.co
Tel. 5960050 IP 15332</t>
  </si>
  <si>
    <t>LEONEL ALBERTO GOMEZ
lgomez@sena.edu.co
Tel. 5960050 IP 15333</t>
  </si>
  <si>
    <t>Resistencia 68kohm a 1/4 w</t>
  </si>
  <si>
    <t>LEONEL ALBERTO GOMEZ
lgomez@sena.edu.co
Tel. 5960050 IP 15334</t>
  </si>
  <si>
    <t>Riel perforado DIN de 35mm x 1mm</t>
  </si>
  <si>
    <t>LEONEL ALBERTO GOMEZ
lgomez@sena.edu.co
Tel. 5960050 IP 15335</t>
  </si>
  <si>
    <t>variador de velocidad de corriente alterna activar 31 de 0,75 Kw</t>
  </si>
  <si>
    <t>LEONEL ALBERTO GOMEZ
lgomez@sena.edu.co
Tel. 5960050 IP 15336</t>
  </si>
  <si>
    <t>Selector Dos posiciones con llave M22 y  un contactos NA</t>
  </si>
  <si>
    <t>LEONEL ALBERTO GOMEZ
lgomez@sena.edu.co
Tel. 5960050 IP 15337</t>
  </si>
  <si>
    <t>Sensor Difuso Tipo 1</t>
  </si>
  <si>
    <t>LEONEL ALBERTO GOMEZ
lgomez@sena.edu.co
Tel. 5960050 IP 15338</t>
  </si>
  <si>
    <t>Sensor Difuso Tipo 2</t>
  </si>
  <si>
    <t>LEONEL ALBERTO GOMEZ
lgomez@sena.edu.co
Tel. 5960050 IP 15339</t>
  </si>
  <si>
    <t>46171608</t>
  </si>
  <si>
    <t>Sensor Giroscopío para el desempeño y ubicación de los robots movíles con algoritmos de odometría</t>
  </si>
  <si>
    <t>LEONEL ALBERTO GOMEZ
lgomez@sena.edu.co
Tel. 5960050 IP 15340</t>
  </si>
  <si>
    <t>Sensor Inductivo</t>
  </si>
  <si>
    <t>LEONEL ALBERTO GOMEZ
lgomez@sena.edu.co
Tel. 5960050 IP 15341</t>
  </si>
  <si>
    <t>SENSOR NORTH STAR</t>
  </si>
  <si>
    <t>LEONEL ALBERTO GOMEZ
lgomez@sena.edu.co
Tel. 5960050 IP 15342</t>
  </si>
  <si>
    <t>Sensor Receptor</t>
  </si>
  <si>
    <t>LEONEL ALBERTO GOMEZ
lgomez@sena.edu.co
Tel. 5960050 IP 15343</t>
  </si>
  <si>
    <t>Sensor Reflex</t>
  </si>
  <si>
    <t>LEONEL ALBERTO GOMEZ
lgomez@sena.edu.co
Tel. 5960050 IP 15344</t>
  </si>
  <si>
    <t>Sensor Tipo REED</t>
  </si>
  <si>
    <t>LEONEL ALBERTO GOMEZ
lgomez@sena.edu.co
Tel. 5960050 IP 15345</t>
  </si>
  <si>
    <t>Sensor Transmisor</t>
  </si>
  <si>
    <t>LEONEL ALBERTO GOMEZ
lgomez@sena.edu.co
Tel. 5960050 IP 15346</t>
  </si>
  <si>
    <t>Sensores Capacitivos</t>
  </si>
  <si>
    <t>LEONEL ALBERTO GOMEZ
lgomez@sena.edu.co
Tel. 5960050 IP 15347</t>
  </si>
  <si>
    <t>Sensores Inductivos</t>
  </si>
  <si>
    <t>LEONEL ALBERTO GOMEZ
lgomez@sena.edu.co
Tel. 5960050 IP 15348</t>
  </si>
  <si>
    <t>Sensores Magnéticos Elevador SMTO-1-PS-LED-24-C</t>
  </si>
  <si>
    <t>LEONEL ALBERTO GOMEZ
lgomez@sena.edu.co
Tel. 5960050 IP 15349</t>
  </si>
  <si>
    <t>Sensores Magnéticos</t>
  </si>
  <si>
    <t>LEONEL ALBERTO GOMEZ
lgomez@sena.edu.co
Tel. 5960050 IP 15350</t>
  </si>
  <si>
    <t>Sensores Ópticos</t>
  </si>
  <si>
    <t>LEONEL ALBERTO GOMEZ
lgomez@sena.edu.co
Tel. 5960050 IP 15351</t>
  </si>
  <si>
    <t>Socket juego hembra-macho tipo riel norma LEV</t>
  </si>
  <si>
    <t>LEONEL ALBERTO GOMEZ
lgomez@sena.edu.co
Tel. 5960050 IP 15352</t>
  </si>
  <si>
    <t>LEONEL ALBERTO GOMEZ
lgomez@sena.edu.co
Tel. 5960050 IP 15353</t>
  </si>
  <si>
    <t>Sondas para osciloscopio, 60MHz, Atenuación 10:1, 1M ohm:10M ohm</t>
  </si>
  <si>
    <t>LEONEL ALBERTO GOMEZ
lgomez@sena.edu.co
Tel. 5960050 IP 15354</t>
  </si>
  <si>
    <t>Switch de palanca con rosca y tuerca para fijar en panel, 1 polo 1 tiro, ON-OFF</t>
  </si>
  <si>
    <t>LEONEL ALBERTO GOMEZ
lgomez@sena.edu.co
Tel. 5960050 IP 15355</t>
  </si>
  <si>
    <t>LEONEL ALBERTO GOMEZ
lgomez@sena.edu.co
Tel. 5960050 IP 15356</t>
  </si>
  <si>
    <t>Tablero de distribucion de 36 circuitos con espacio para totalizador Retie LM</t>
  </si>
  <si>
    <t>LEONEL ALBERTO GOMEZ
lgomez@sena.edu.co
Tel. 5960050 IP 15357</t>
  </si>
  <si>
    <t>LEONEL ALBERTO GOMEZ
lgomez@sena.edu.co
Tel. 5960050 IP 15358</t>
  </si>
  <si>
    <t>Teclado matricial</t>
  </si>
  <si>
    <t>LEONEL ALBERTO GOMEZ
lgomez@sena.edu.co
Tel. 5960050 IP 15359</t>
  </si>
  <si>
    <t>52161505</t>
  </si>
  <si>
    <t xml:space="preserve">Televisor LED  40 </t>
  </si>
  <si>
    <t>LEONEL ALBERTO GOMEZ
lgomez@sena.edu.co
Tel. 5960050 IP 15360</t>
  </si>
  <si>
    <t>temporizador electronico 110V/220V 10A TM ON DELAY</t>
  </si>
  <si>
    <t>LEONEL ALBERTO GOMEZ
lgomez@sena.edu.co
Tel. 5960050 IP 15361</t>
  </si>
  <si>
    <t>temporizador neumatico off delay 1 NC, 1 NO  TM</t>
  </si>
  <si>
    <t>LEONEL ALBERTO GOMEZ
lgomez@sena.edu.co
Tel. 5960050 IP 15362</t>
  </si>
  <si>
    <t>temporizador neumatico on delay 1 NC, 1 NO  TM</t>
  </si>
  <si>
    <t>LEONEL ALBERTO GOMEZ
lgomez@sena.edu.co
Tel. 5960050 IP 15363</t>
  </si>
  <si>
    <t>Terminal de cobre estañado numero 6 Retie</t>
  </si>
  <si>
    <t>LEONEL ALBERTO GOMEZ
lgomez@sena.edu.co
Tel. 5960050 IP 15364</t>
  </si>
  <si>
    <t>Terminal horquilla aislado rigido cal 14 awg 3m</t>
  </si>
  <si>
    <t>LEONEL ALBERTO GOMEZ
lgomez@sena.edu.co
Tel. 5960050 IP 15365</t>
  </si>
  <si>
    <t>LEONEL ALBERTO GOMEZ
lgomez@sena.edu.co
Tel. 5960050 IP 15366</t>
  </si>
  <si>
    <t>LEONEL ALBERTO GOMEZ
lgomez@sena.edu.co
Tel. 5960050 IP 15367</t>
  </si>
  <si>
    <t>Terminal Ojo Aislado cal 18-22 AWG</t>
  </si>
  <si>
    <t>LEONEL ALBERTO GOMEZ
lgomez@sena.edu.co
Tel. 5960050 IP 15368</t>
  </si>
  <si>
    <t>Terminal Ojo Aislado rigido cal 10-12 AWG</t>
  </si>
  <si>
    <t>LEONEL ALBERTO GOMEZ
lgomez@sena.edu.co
Tel. 5960050 IP 15369</t>
  </si>
  <si>
    <t>Terminal Pin Aislado rigido cal 18-22 AWG</t>
  </si>
  <si>
    <t>LEONEL ALBERTO GOMEZ
lgomez@sena.edu.co
Tel. 5960050 IP 15370</t>
  </si>
  <si>
    <t>Terminal RJ45</t>
  </si>
  <si>
    <t>LEONEL ALBERTO GOMEZ
lgomez@sena.edu.co
Tel. 5960050 IP 15371</t>
  </si>
  <si>
    <t>Toma, clavija de seguridad 25A 3P+N+ T250V -600AWG IP44 LG Retie</t>
  </si>
  <si>
    <t>LEONEL ALBERTO GOMEZ
lgomez@sena.edu.co
Tel. 5960050 IP 15372</t>
  </si>
  <si>
    <t>LEONEL ALBERTO GOMEZ
lgomez@sena.edu.co
Tel. 5960050 IP 15373</t>
  </si>
  <si>
    <t>LEONEL ALBERTO GOMEZ
lgomez@sena.edu.co
Tel. 5960050 IP 15374</t>
  </si>
  <si>
    <t>LEONEL ALBERTO GOMEZ
lgomez@sena.edu.co
Tel. 5960050 IP 15375</t>
  </si>
  <si>
    <t>LEONEL ALBERTO GOMEZ
lgomez@sena.edu.co
Tel. 5960050 IP 15376</t>
  </si>
  <si>
    <t>LEONEL ALBERTO GOMEZ
lgomez@sena.edu.co
Tel. 5960050 IP 15377</t>
  </si>
  <si>
    <t>LEONEL ALBERTO GOMEZ
lgomez@sena.edu.co
Tel. 5960050 IP 15378</t>
  </si>
  <si>
    <t>LEONEL ALBERTO GOMEZ
lgomez@sena.edu.co
Tel. 5960050 IP 15379</t>
  </si>
  <si>
    <t>LEONEL ALBERTO GOMEZ
lgomez@sena.edu.co
Tel. 5960050 IP 15380</t>
  </si>
  <si>
    <t>LEONEL ALBERTO GOMEZ
lgomez@sena.edu.co
Tel. 5960050 IP 15381</t>
  </si>
  <si>
    <t>LEONEL ALBERTO GOMEZ
lgomez@sena.edu.co
Tel. 5960050 IP 15382</t>
  </si>
  <si>
    <t>45111604</t>
  </si>
  <si>
    <t>LEONEL ALBERTO GOMEZ
lgomez@sena.edu.co
Tel. 5960050 IP 15383</t>
  </si>
  <si>
    <t>Ventanas Fijas: 14 Ventanas para ambientes de formación, con vidrio a prueba de ruido y marco de aluminio. Unidad de medida (metros), Medida 4 mts x 3,4 mts. Incluye mano de obra</t>
  </si>
  <si>
    <t>60 días</t>
  </si>
  <si>
    <t>Marco Antonio Salamanca Bautista
msab@misena.edu.co
Tel. 5960050 IP 14976</t>
  </si>
  <si>
    <r>
      <t>Pisos de Boldosa o Piedra: Adecuación de pisos para 14 ambientes de formación de tráfico pesado. Unidad de medida (metros cuadrados) m</t>
    </r>
    <r>
      <rPr>
        <vertAlign val="superscript"/>
        <sz val="11"/>
        <color indexed="8"/>
        <rFont val="Calibri"/>
        <family val="2"/>
      </rPr>
      <t>2</t>
    </r>
    <r>
      <rPr>
        <sz val="11"/>
        <color theme="1"/>
        <rFont val="Calibri"/>
        <family val="2"/>
        <scheme val="minor"/>
      </rPr>
      <t>. Medida por ambiente 200 m</t>
    </r>
    <r>
      <rPr>
        <vertAlign val="superscript"/>
        <sz val="11"/>
        <color indexed="8"/>
        <rFont val="Calibri"/>
        <family val="2"/>
      </rPr>
      <t>2</t>
    </r>
    <r>
      <rPr>
        <sz val="11"/>
        <color theme="1"/>
        <rFont val="Calibri"/>
        <family val="2"/>
        <scheme val="minor"/>
      </rPr>
      <t xml:space="preserve"> aprox. Incluye mano de obra</t>
    </r>
  </si>
  <si>
    <t>Pintura de Revestimiento: Adecuación de pisos para 14 ambientes de formación de tráfico pesado. Unidad de medida (canecas). Medida por ambiente 2 canecas aprox por ambiente. Incluye mano de obra</t>
  </si>
  <si>
    <t>Marco Antonio Salamanca Bautista
msab@misena.edu.co
Tel. 5960050 IP 14977</t>
  </si>
  <si>
    <t>Pintura de Aceite: Adecuación de paredes y techos para 14 ambientes de formación. Unidad de medida (galones) gal. Medida por ambiente 15 gal aprox por ambiente.  Incluye mano de obra</t>
  </si>
  <si>
    <t>Puerta Automática: 14 pertas de acceso automático para los 14 ambientes de formación que se pretenden adecuar. Incluye mano de obra</t>
  </si>
  <si>
    <r>
      <t>Bandejas para Cables: Para la adecuación de 14 ambientes de formación, que deben contener canaletas laterales, y bandejas aéreas. Unidad de medida (metros), Cantidad (Lo requerido por ambiente 60 m</t>
    </r>
    <r>
      <rPr>
        <vertAlign val="superscript"/>
        <sz val="11"/>
        <color indexed="8"/>
        <rFont val="Calibri"/>
        <family val="2"/>
      </rPr>
      <t>2</t>
    </r>
    <r>
      <rPr>
        <sz val="11"/>
        <color theme="1"/>
        <rFont val="Calibri"/>
        <family val="2"/>
        <scheme val="minor"/>
      </rPr>
      <t>). Incluye mano de obra</t>
    </r>
  </si>
  <si>
    <t>Dispositivos y accesorios de cableado eléctrico: Para la adecuación de 14 ambientes de formación se requieren los siguientes ítems:
1. Cable UTP por 80 m por ambiente
2. Polos a tierra en cada ambiente
3. Tableros para peinado de cableado por cada ambiente
4. Cable y distribución de voz y datos
Incluye mano de obra</t>
  </si>
  <si>
    <t>Lámparas Halógenas para adecuación de 14 ambientes de formación, que contienen 24 lamparas por ambiente de formación con su respectivos turbos y soquets. Incluye mano de obra</t>
  </si>
  <si>
    <t>Ventanas Fijas: 10 ventanas para culminar segunda fase de área administrativa del centro Medida 4 mts x 3,4 mts. Incluye mano de obra</t>
  </si>
  <si>
    <r>
      <t>Divisiones en vidrio: Divisiones requeridas para la organización del área administrativa en su segunda fase del Centro Metalmecánico. Unidad de medida m</t>
    </r>
    <r>
      <rPr>
        <vertAlign val="superscript"/>
        <sz val="11"/>
        <color indexed="8"/>
        <rFont val="Calibri"/>
        <family val="2"/>
      </rPr>
      <t>2</t>
    </r>
    <r>
      <rPr>
        <sz val="11"/>
        <color theme="1"/>
        <rFont val="Calibri"/>
        <family val="2"/>
        <scheme val="minor"/>
      </rPr>
      <t>. Se requiere aproximadamente 60 divisiones de 60 m</t>
    </r>
    <r>
      <rPr>
        <vertAlign val="superscript"/>
        <sz val="11"/>
        <color indexed="8"/>
        <rFont val="Calibri"/>
        <family val="2"/>
      </rPr>
      <t>2</t>
    </r>
    <r>
      <rPr>
        <sz val="11"/>
        <color theme="1"/>
        <rFont val="Calibri"/>
        <family val="2"/>
        <scheme val="minor"/>
      </rPr>
      <t>. Incluye mano de obra</t>
    </r>
  </si>
  <si>
    <t>Inodoros o excusados: Para culminar segunda etapa de área administrativa del Centro de formación</t>
  </si>
  <si>
    <t>Gasolina vales para combustible de los Automotores del Centro</t>
  </si>
  <si>
    <t xml:space="preserve">Archivadores Móviles para contratación </t>
  </si>
  <si>
    <t>Marco Antonio Salamanca Bautista
msab@misena.edu.co
Tel. 5960050 IP 14987</t>
  </si>
  <si>
    <t>Kits de señalización</t>
  </si>
  <si>
    <t xml:space="preserve">bateria de Baños </t>
  </si>
  <si>
    <t>Mobiliario Silla y Muebles de Oficina </t>
  </si>
  <si>
    <t>Torre para trabajo en alturas de 6 metros</t>
  </si>
  <si>
    <t>Arrendamiento de ambientes de formación</t>
  </si>
  <si>
    <t xml:space="preserve">Arrendamientos Bodega </t>
  </si>
  <si>
    <t>13 meses</t>
  </si>
  <si>
    <t>Falta de accesibilidad de personas y equipos a los pisos superiores, ambientes y áreas administrativas del complejo sur. Lo anterior se exige por norma. Adecuar e Instalar dos ascensores para atención de los tres pisos del complejo por cuanto por norma lo exigen y el complejo Sur no cuenta con ello, por normas de accesibilidad se requiere, tanto para ingreso de personas discapacitadas como el subir y bajar equipos pesados como maquinaria. Su altura es de 9 mts y puede ser panorámico. 110 mts, para instalar 2 ascensores uno de carga y otro para personas discapacitadas
Equipo: 6 – 8  personas, y otro para carga que soporte peso 1.000 kgr. Para este proceso se calculó también la obra civil y electroca correspondiente.</t>
  </si>
  <si>
    <t>Marco Antonio Salamanca Bautista
msab@misena.edu.co
Tel. 5960050 IP 14995</t>
  </si>
  <si>
    <t>Licencias para Herramienta que permite transformar los datos en análisis interactivos y enviar instantáneamente a cualquier dispositivo Apple.</t>
  </si>
  <si>
    <t>Se requiere la construcción de nuevas Baterías Sanitarias, ubicadas en zonas estratégicas del Complejo del Sur, con el fin de dismuir la problemática de aseo y salubridad por insuficiencia de este servicio básico y de acuerdo a las estadísticas dadas por salud ocupacional del conteo de aprendices por piso, lo que indica la necesidad de ampliar la cobertura de este servicio.</t>
  </si>
  <si>
    <t>Se requiere la instalación de Control de Acceso por Biometrícos, molinetes, detectores de metales, sistema de registro de equipos y visitantes del complejo sur de acuerdo a las situaciones presentadas de inseguridad y complemento del sistema de control y vigilancia.</t>
  </si>
  <si>
    <t>De acuerdo con Salud Ocupacional , los reclamos continuos de aprendices del Centro y compromiso con los líderes voceros, se requiere convertir ambiente 800 mts en  tres ambientes (confort acústico) y por requerimiento del ente Certificador realizar el encerramiento ambiente de Certificación Internacional</t>
  </si>
  <si>
    <t>Se hace necesario adecuar área de 200 mts. con cubierta, pisos y divisiones para trabajo en Alturas, para proteger los equipos y prestar servicios de formación cómodos, en la instalación del campo de Certificación en Alturas, que según la norma y con el ánimo de dar valor agregado a nuestros aprendices para empleabilidad donde les exigen esta certificación y en la actualidad están siendo rechazados en las empresas</t>
  </si>
  <si>
    <t>Marco Antonio Salamanca Bautista
msab@misena.edu.co
Tel. 5960050 IP 14996</t>
  </si>
  <si>
    <t>C. NECESIDADES ADICIONALES</t>
  </si>
  <si>
    <t>Posibles códigos UNSPSC</t>
  </si>
  <si>
    <t>DESPACHO REGIONAL DISTRITO CAPITAL</t>
  </si>
  <si>
    <t xml:space="preserve"> </t>
  </si>
  <si>
    <t xml:space="preserve">Un (01)  abogados para prestar los  servicios profesionales de carácter temporal, para apoyar al funcionario ejecutor y al secretario de la Jurisdicción Coactiva en el cumplimiento de las funciones establecidas en la revisión y análisis procesal de los expedientes de cobro coactivo que se encuentran en el despacho, con el fin de minimizar el riesgo de pérdida de los recursos de la entidad por prescripción o remisibilidad en la gestión de la cartera que la entidad tiene en mora. Así mismo, adelantar los trámites necesarios para la depuración de la cartera que así lo amerite… ( sic). </t>
  </si>
  <si>
    <t xml:space="preserve">    Camilo Ernesto Salas Quintero                               Asesor Juridico                                                        Tel.: +57 (1) 5461600  IP 14104             cesalasq@sena.edu.co </t>
  </si>
  <si>
    <t>suministro de Cartuchos de Tintas de diferentes colores y  Referencias (en su mayoria de marca Hewlett-Packard)</t>
  </si>
  <si>
    <t>Cabezales de impresión (en su mayoria referencias  de la marca Hewlett-Packard)</t>
  </si>
  <si>
    <t>MICRÓFONO DE SOLAPA Sennheiser ew112-p G3</t>
  </si>
  <si>
    <t>Apple  New iMac 27" Core i5 8GB 1TB / ME088E/A</t>
  </si>
  <si>
    <t>Compra  De Un Scaner Digital De Microfilmación</t>
  </si>
  <si>
    <t>43211711
45121800</t>
  </si>
  <si>
    <t>Compra  De  Cuatro Scaner Para Trabajo Pesado Para  La Digitalización De Comunicaciones Oficiales</t>
  </si>
  <si>
    <t>Contratar El Mantenimiento Y Reparación De   Una  Multifuncional Xerox  Ubicada En El Archivo Central  Regional Distrito Capital  Y De  Una Multifuncional Minolta Ubicada En El  Archivo De Álamos</t>
  </si>
  <si>
    <t>72151800
72154065</t>
  </si>
  <si>
    <t>Compra  De Implementos De Seguridad  Y Salud (Guantes Tapabocas) Para  Los Aprendices  Que Realizan  Su Practica En El Archivo Central</t>
  </si>
  <si>
    <t>46181504
46182001</t>
  </si>
  <si>
    <t>Compra De Tres  Tóner Para Los Lectores  De microfilmación</t>
  </si>
  <si>
    <t>Cuatro (4) Profesionales en derecho para garantizar  adecuada gestión a las empresas deudoras que se encuentran en cobro persuasivo, ofreciendo alternativas de pago acordes a la normatividad vigente, garantizando volumen de recaudo al SENA, realizando el proceso de Agotamiento de Vía Gubernativa de tal manera que se garantice el derecho a la defensa a los empresarios, y se disminuya el riesgo de prescripción y/o remisibilidad de las obligaciones del SENA.</t>
  </si>
  <si>
    <t>Tres (3) profesionales que Garanticen adecuada función  fiscalizadora a las empresas,  determinando las posibles  empresas deudoras, evasoras y elusoras de los aportes parafiscales, y determinando las empresas que no han cancelado la cuota regulada de contrato de aprendizaje, apoyando el cumplimiento de los indicadores de gestión de fiscalización y recaudo de la Dirección de Promoción y Relaciones Corporativas.  Instando a los empresarios a contribuir con sus obligaciones parafiscales y de contrato de aprendizaje, asegurando  el correcto, integro y oportuno pago de los mismos. Asegurando volumen adecuado de pago de aportes parafiscales y el adecuado cumplimiento de las cuotas reguladas de las empresas, contribuyendo así al fortalecimiento y cobertura de educación de la población más vulnerable del país.</t>
  </si>
  <si>
    <t>Dos (2) bachilleres  para apoyar  las actividades que se adelantan en la oficina de Relaciones corporativas e y apoyo informatico en el aplicativo  Virtual   de Aprendices.</t>
  </si>
  <si>
    <t>Prestar los servicios de tres (3) profesionales de carácter temporal para apoyar la atención de necesidades y expectativas de las empresas que designe la Dirección de Promoción y Relaciones Corporativas o que soliciten los servicios de un gestor, coordinando con las Áreas Misionales, Regionales, Centros de Formación Profesional del SENA, Mesas Sectoriales, Sectores de Clase Mundial y Redes tecnológicas, promoviendo la Formación Integral, Innovación, Responsabilidad Social Empresarial, Emprendimiento y el Sistema Público de Empleo, entre otros, así como apoyar el cumplimiento de los indicadores de gestión de la Dirección de Promoción y Relaciones Corporativas. Adicionalmente, identificar mejores prácticas con el fin de establecer convenios de cooperación nacional e internacional, que permitan la transferencia de conocimiento y tecnologías.</t>
  </si>
  <si>
    <t xml:space="preserve">Dos (2) tecnicos que presten los servicios personales de carácter temporal para apoyar en los procesos y procedimientos de la entidad  definidos para el tema de Atención al Ciudadano de manera presencial en los puntos destinados en la institución y en los eventos y ferias externos acordes con el Programa Institucional de Servicio al Ciudadano y según programación del Responsable del Punto de Atención . </t>
  </si>
  <si>
    <t xml:space="preserve">Un profesional que Preste los servicios  de carácter temporal para apoyar la Atención al Ciudadano de manera presencial, en los puntos destinados en la institución y en los eventos y ferias externos acordes con el Programa Institucional de Servicio al Ciudadano. </t>
  </si>
  <si>
    <t xml:space="preserve">    Prestar los servicios de Carácter Temporal de un profesional para atender de acuerdo al Código Contencioso Administrativo los requerimientos presentados  por el recurrente en el agotamiento de la Vía Gubernativa  de Regulación de Cuota como son los Recursos de Reposición,  Recursos de Apelación, Revocatorias Directa o Revocatorias de Oficio, aclaraciones de Actos Administrativos ,     y Derechos de petición. De igual forma Notificar y ejecutoriar Actos Administrativos  referentes al proceso de Regulación. Prestar como ente de consulta al grupo de regulación de la Regional respecto al trámite a seguir en casos que se consideren necesarios.</t>
  </si>
  <si>
    <t>Tres (3) Pantallas de plasma</t>
  </si>
  <si>
    <t>Impresoras de múltiples funciones</t>
  </si>
  <si>
    <t>Cinco (5) Ventiladores</t>
  </si>
  <si>
    <t>Cuatro (4) Proyectores de video</t>
  </si>
  <si>
    <t>Ocho (8) computadores personales</t>
  </si>
  <si>
    <t>Tres (3) soportes para televisores</t>
  </si>
  <si>
    <t>Cuatro (4) carritos o soportes para proyectores</t>
  </si>
  <si>
    <t>Servicio de remodelación de baños</t>
  </si>
  <si>
    <t>Servicios de enchapado</t>
  </si>
  <si>
    <t>Exhibiciones y ferias comerciales</t>
  </si>
  <si>
    <t xml:space="preserve">Servicios de organización o administración de ferias </t>
  </si>
  <si>
    <t>Publicidad impresa</t>
  </si>
  <si>
    <t>Impresión tipográfica o por serigrafía</t>
  </si>
  <si>
    <t xml:space="preserve">Prestación De Servicios Personales De Carácter Temporal De Un 1 Profesional Que Desarrolle Actividades En La Fase Precontractual, Contractual Y De Liquidación De Los Convenios Interadministrativos  Suscritos En La Regional Distrito Capital Del SENA </t>
  </si>
  <si>
    <t xml:space="preserve">Prestación De Servicios De Un Profesional Para Realizar El Apoyo Jurídico En Las Fases  Precontractual, Contractual Y De Liquidación De Los Convenios Sucritos En La Regional Distrito Capital </t>
  </si>
  <si>
    <t>Prestación Se Servicios De Un Profesional Encargado Del Plan De Bienestar De La Regional Distrito Capital</t>
  </si>
  <si>
    <t>Prestación De Servicios De Un Profesional Para Realizar El Apoyo Y Seguimiento A Los Centros De Formación De La Regional Distrito Capital</t>
  </si>
  <si>
    <t>Prestación De Servicios De Un Profesional Para Realizar El Apoyo Y Seguimiento A Los Programas De Población Vulnerable E Inclusión Social, Que Maneja La Regional Distrito Capital</t>
  </si>
  <si>
    <t>Prestación Servicios Temporales Para El Diseño, Organización, Ejecucion Y Control De Planes, Programas, Proyectos, Acciones Del Programa De Cadena De Formación</t>
  </si>
  <si>
    <t xml:space="preserve"> Prestación de servicios personales de un tecnólogo para apoyar la gestión para la orientación y atención al usuario por ventanilla, correo y telefónicamente para entrega y descarga de certificados, inscripción de cursos, inquietudes sobre oferta de cursos virtuales, recepción de solicitudes y quejas y su direccionamiento, clasificación y actualización de la base de datos de certificados virtuales.</t>
  </si>
  <si>
    <t xml:space="preserve"> Prestación de de servicios profesionales de un ingeniero de sistemas para apoyar las actividades de creación, asignación y soporte técnico de los diferentes cursos y objetos virtuales de aprendizaje.</t>
  </si>
  <si>
    <t>PRESTACIÓN DE SERVICIOS PERSONALES DE CARÁCTER TEMPORAL DE UN PROFESIONAL PARA EL MANEJO Y SOPORTE ESTADISTICO DE LA INFORMACIÓN QUE SE GENERE  EN LA REGIONAL DISTRITO CAPITAL</t>
  </si>
  <si>
    <t xml:space="preserve">Compra  De  Un (1) Scaner Para Trabajo Pesado Se Requiere  En   La Digitalizacion De Las Fichas Academicas Y Documentos Academicos Que Deben Enviarse Todos Los Dias A Las Regionales Y Centros De Formación </t>
  </si>
  <si>
    <t xml:space="preserve">Compra  De Implementos De Seguridad  Y Salud(Guantes Tapabocas) </t>
  </si>
  <si>
    <t xml:space="preserve">Manteminiento De La Cubierta De La Bodega Alamos Cra 89 A  No. 64c - 33 </t>
  </si>
  <si>
    <t xml:space="preserve">Manteminiento Pintura General  De La Bodega Alamos Cra 89 A  No. 64c - 33 </t>
  </si>
  <si>
    <t xml:space="preserve">Cajas X200  U Organizadores De Almacenamiento De Archivos  </t>
  </si>
  <si>
    <t>Elaborar Aviso Alusivo Al SENA</t>
  </si>
  <si>
    <t>Mantenimiento equipo biomédico</t>
  </si>
  <si>
    <t>Compra materiales de odontología y medicina</t>
  </si>
  <si>
    <t xml:space="preserve">Compra elementos de aseo </t>
  </si>
  <si>
    <t>Mantenimiento sede Servicio Médico Asistencial</t>
  </si>
  <si>
    <t>Suministro de elementos para archivo</t>
  </si>
  <si>
    <t>Prestar los servicios profesionales de carácter temporal, para apoyar el análisis, control y evaluación del cumplimiento de la normatividad ambiental de la entidad y asesorar a la Regional Distrito Capital y los Centros de Formación adscritos en aspectos ambientales.</t>
  </si>
  <si>
    <t xml:space="preserve">Alba Lucía Olmos Trujillo
Profesional Despacho Regional
Regional 
Tel.: +57 (1) 546 1600  IP 14595 
aolmos@sena.edu.co 
</t>
  </si>
  <si>
    <t>Prestacion de servicios personales para apoyara al Grupo de apoyo administrativo  Mixto en labores asistenciales con ocacion depuracion contable de la Regional Distrito capital.</t>
  </si>
  <si>
    <t xml:space="preserve">Aura Marina Silva Sabogal
Técnica  – Talento Humano
Tel.: +57 (1) 5461600  IP 14461
amsilva@sena.edu.co 
</t>
  </si>
  <si>
    <t>Prestar los servicios profesionales de carácter temporal para brindar apoyo a la Regional Ditristo Capital del SENA en el seguimiento del plan de acción para el cumplimiento de metas y de la ejecución del presupuesto del Despacho y los Centros de Formación adscritos a la misma.</t>
  </si>
  <si>
    <t xml:space="preserve">Victor Hugo Torres Leiva
Profesional Despacho Regional
Tel.: +57 (1) 5461600  IP 
vhtorres@sena.edu.co 
</t>
  </si>
  <si>
    <t>PRESTAR LOS SERVICIOS DE FORMA TEMPORAL  DE  UN TECNICO PARA APOYAR EL PROCESO DE ADMINISTRACION, MANEJO Y CONTROL DE LOS INVENTARIOS   PARA LLEVAR A CABO  EL PLAN DE ACCION 2014 SENA MAS TRABAJO DEL DESPACHO  REGIONAL DISTRITO  CAPITAL  Y LOS CONVENIOS DE AMPLIACION DE COBERTURA</t>
  </si>
  <si>
    <t xml:space="preserve">Nidia Consuelo Hernandez Cepeda
Tenico Almacen Regional D.C
Tel.: +57 (1) 5461600  IP 14712
nchernandez@sena.edu.co 
</t>
  </si>
  <si>
    <r>
      <rPr>
        <sz val="7"/>
        <rFont val="Times New Roman"/>
        <family val="1"/>
      </rPr>
      <t xml:space="preserve">  </t>
    </r>
    <r>
      <rPr>
        <sz val="11"/>
        <rFont val="Calibri"/>
        <family val="2"/>
      </rPr>
      <t>Prestar los servicios personales de carácter temporal de un tecnico profesional para apoyar los procesos asistenciales que demande la dependencia</t>
    </r>
  </si>
  <si>
    <t xml:space="preserve">Alba Lucia Olmos
Profesional Regional D.C
Tel.: +57 (1) 5461600  IP 14595 
aolmos@sena.edu.co 
</t>
  </si>
  <si>
    <t>Contratar la prestacion de servicios temporales de Tres (3) tecnicos para garantizar que al potencial de empresas obligadas a la contratación de aprendices se les ha enviado oportunamente la solicitud de planta de personal, de acuerdo a los cruces de bases de datos que se efectúen desde la Dirección General y acorde a los lineamientos que desde allí se envíen. Realizar el efectivo seguimiento a las empresas que dan respuesta a los requerimientos de solicitud de planta de personal así como a las que no envían respuesta del requerimiento, enviando nuevos requerimientos reiterativos a estas últimas. Debe apoyar el proceso de regulación de cuota de aprendices en relación a: Análisis de planta de personal, registro de empresas en el Sistema Gestión Virtual de Aprendices, Citaciones a notificaciones, notificaciones de actos administrativos de regulación de cuota de aprendices y/o nueva regulación por variación en la planta de personal, ejecutorias de actos administrativos, organización de expedientes con actos administrativos que tengan completamente la vía gubernativa agotada y depuración de la base de datos de las empresas obligadas que ejecuten procesos de liquidación, concordato, reorganización, restructuración u otros equivalentes entregando información oportunamente a los fiscalizadores para la expedición de los estados de cuenta de estas empresas y garantizado el adecuado proceso legal para la exclusión de dichas empresas.</t>
  </si>
  <si>
    <t>Contratar la prestacion de servicios personales de carácter temporal de un profesional para la revision y segumiento de autorizaciones de los 15 centros asignados a la regional Distrito Capital</t>
  </si>
  <si>
    <t> Prestar los servicios profesionales de carácter temporal de un arquitecto para apoyar en la definición y ejecución d e los estudios previos, procesos de diseño arquitectónico, definición de especificaciones técnicas de los proyectos, supervisión de contratos de obra y consultorías, y demás labores profesionales  necesarias para las construcciones, adecuaciones, mantenimiento de edificaciones que el SENA requiera en la regional D.C. y sus centros  de formación</t>
  </si>
  <si>
    <t>Prestar los servicios personales como auxiliar bachiller para manejo de excedentes</t>
  </si>
  <si>
    <t>Abogado especializado en derecho administrativo para apoyar jurídicamente al Grupo de Apoyo Administrativo Mixto en la atención oportuna a tutelas, derechos de petición, recursos y demás requerimientos, proyectar y revisar jurídicamente actos administrativos, y apoyo en el estudio de temas jurídicos que se le requiera.</t>
  </si>
  <si>
    <t>Abogado especializado para apoyar jurídicamente la revisión, ajustes, estudio, conceptos, modelos y liquidación de  procesos contractuales y sus diferentes etapas, y que estén a cargo del Grupo de Apoyo Administrativo Mixto.</t>
  </si>
  <si>
    <t>Prestar los servicios profesionales de carácter temporal para apoyar las acciones de orientación profesional dirigidas a la población colombiana en situación de vulnerabilidad usuaria del la agencia publica de empleo</t>
  </si>
  <si>
    <t>Prestar los servicios profesionales de carácter temporal para apoyar las acciones de orientación profesional dirigidas a la población colombiana en situación de vulnerabilidad usuaria de la agencia publica de empleo</t>
  </si>
  <si>
    <t>Apoyar la formulación, análisis de viabilidad y dimensionamiento de recursos para los proyectos de TIC de la Regional o Centros de Formación de conformidad con la planeación estratégica y operativa vigente</t>
  </si>
  <si>
    <t>811027002
811123007</t>
  </si>
  <si>
    <t xml:space="preserve">Carlos Mario Franco Rendon
Profesional Despacho
Regional Distrito Capital  
Tel.: +57 (1) 546 1600  IP 14599 
cfrancor@sena.edu.co </t>
  </si>
  <si>
    <t>Brocas para madera  Tamaño: 1/8, 5/3, 7/32, 1/4, 5/16, 3/8; por juego</t>
  </si>
  <si>
    <t>Luis Alejandro Zarta Administrador edificio Ip 16027 email lzartab@sena.edu.co</t>
  </si>
  <si>
    <t>Brocas para Muro Tamaño: 1/8, 5/3, 7/32, 1/4, 5/16, 3/8; por juego</t>
  </si>
  <si>
    <t>Brocas para Metal Tamaño: 1/8, 5/3, 7/32, 1/4, 5/16, 3/8; por juego</t>
  </si>
  <si>
    <t>Chaso de seguridad Tamaño: 5/16 X millar</t>
  </si>
  <si>
    <t>Tornillo para madera Tamaño: 1/2 y 2 pulgadas X millar</t>
  </si>
  <si>
    <t>Juego Llaves bristol x juego</t>
  </si>
  <si>
    <t>Tornillo goloso cabeza avellanada Tamaño: 1/4 X millar</t>
  </si>
  <si>
    <t>Chaso plastico Tamaño: 5/16 x 1 millar</t>
  </si>
  <si>
    <t>Tornillo carriaje x 1 millar</t>
  </si>
  <si>
    <t>Hoja de segueta x 5 unidades</t>
  </si>
  <si>
    <t>Clavos acerados Tamaño: 1 y 2 pulgadas x 2 cajas</t>
  </si>
  <si>
    <t>Clavos para madera Tamaño: 1/2 pulgada x 1 caja</t>
  </si>
  <si>
    <t>Llave jardín cromo Tamaño: 1/2 por 3/4 x 15 unidades</t>
  </si>
  <si>
    <t xml:space="preserve">Colbón para madera x 2 galones </t>
  </si>
  <si>
    <t>Pintura Negra vinilo tipo uno x 10 galones</t>
  </si>
  <si>
    <t>Pintura blanca vinilo tipo 1 x 15 canecas</t>
  </si>
  <si>
    <t>Pintura blanca tipo esmalte x 15 canecas</t>
  </si>
  <si>
    <t>Pintura amarilla Asfaltica x 3 galones</t>
  </si>
  <si>
    <t>Pintura negra asfaltica x 2 galones</t>
  </si>
  <si>
    <t>Rodillos x 10 unidades</t>
  </si>
  <si>
    <t>Brochas x 10 unidades</t>
  </si>
  <si>
    <t>Tiner x 5 galones</t>
  </si>
  <si>
    <t>Estopa x 6000 gramos</t>
  </si>
  <si>
    <t>Estuco plastico x 5 galones</t>
  </si>
  <si>
    <t>Soldadura electrica Ref: 60/13 x 5 kilos</t>
  </si>
  <si>
    <t>Soldadura Acero inoxidable Ref: 3-08L x 5 kilos</t>
  </si>
  <si>
    <t xml:space="preserve">Antorcha Mig para soldadura x 1 unidad </t>
  </si>
  <si>
    <t>Destornilladores ref: magna de puntas x 1 juego</t>
  </si>
  <si>
    <t>Cadena galvanizada x 5 metros</t>
  </si>
  <si>
    <t>Disco de corte Tamaño 14 pulgadas x 2 unidades</t>
  </si>
  <si>
    <t>Remache ciego pop Tamaño 5/32 x 1 caja</t>
  </si>
  <si>
    <t>Puertas madera con marco y cerradura, Tamaño: 70 cm por 203 cm x 2 unidades</t>
  </si>
  <si>
    <t>Bombillo ahorrador 15 W 110V x 100 unidades</t>
  </si>
  <si>
    <t>Bombillo LEFT 5W 110V x 50 unidades</t>
  </si>
  <si>
    <t>Bombillo ahorrador 32W 110V x 50 unidades</t>
  </si>
  <si>
    <t>Tubo T5 17 W  x 2000 unidades</t>
  </si>
  <si>
    <t>Tubo T8 32W x 500 unidades</t>
  </si>
  <si>
    <t>Balastro T5 4 x 32 W x 500 unidades</t>
  </si>
  <si>
    <t>Balastro T8 2 x 32 W x 200 unidades</t>
  </si>
  <si>
    <t>Rejilla para Lampara T8 2 x 32  x 20 unidaes</t>
  </si>
  <si>
    <t>Rejilla para Lampara T5 4 x 32  x 20 unidades</t>
  </si>
  <si>
    <t>Canaleta Plastica 20 x 12  x 40 unidades</t>
  </si>
  <si>
    <t>Interruptor sencillo de sobreponer x 10 unidades</t>
  </si>
  <si>
    <t>Interruptor sencillo de incrustar x 20 unidades</t>
  </si>
  <si>
    <t>Toma doble con polo a tierra x 50 unidades</t>
  </si>
  <si>
    <t>Cable alambre 3 x 12 x 300 metros</t>
  </si>
  <si>
    <t>Cable Cauchetiando 3 x 12 x 100 metros</t>
  </si>
  <si>
    <t>Interruptor doble de incrustar x 20 unidades</t>
  </si>
  <si>
    <t>Interruptor de codillo  x 35 unidades</t>
  </si>
  <si>
    <t>Automatico Unipolar de 20 amp. X 50 unidades</t>
  </si>
  <si>
    <t>Cajas 5800 plástica x 30 unidades</t>
  </si>
  <si>
    <t>Tester destornillador pequeño x 10 unidades</t>
  </si>
  <si>
    <t>Mueble Cocina Intetral x 1 unidad</t>
  </si>
  <si>
    <t>Guantes para cocina color amarillo x 60 pares</t>
  </si>
  <si>
    <t>Linterna trabajo pesado recargable  x 15 unidades</t>
  </si>
  <si>
    <t>Mango trapeador ergonómico cabeza grande de plástico amarillo y mango de aluminio con recubrimiento de vinilo x 80 unidades</t>
  </si>
  <si>
    <t>Ambientador electrico  x 20 unidades</t>
  </si>
  <si>
    <t>Repuesto ambientador electrico</t>
  </si>
  <si>
    <t>silicona en barra 1/2 pulgada x 300 unidades</t>
  </si>
  <si>
    <t>UPS para trabajo pesado x 4 unidades</t>
  </si>
  <si>
    <t>Rejilla en estructura de lamina metalica de transito pesado. Cambio de tapa concreto del contador del agua x 1 unidad</t>
  </si>
  <si>
    <t>Agendas x 12 unidades</t>
  </si>
  <si>
    <t>Alcohol x 4 frascos de 1000 ml</t>
  </si>
  <si>
    <t>Folder blanco 3 anillos x 160 unidades</t>
  </si>
  <si>
    <t>carpeta yute oficio x 1080 unidades</t>
  </si>
  <si>
    <t>Formulario retención en la fuente x 840 paquetes</t>
  </si>
  <si>
    <t>Gancho clip metalico x 80 cajas</t>
  </si>
  <si>
    <t>gancho doble clip 1/2", 3/4", 1", 1 1/4" y 2" x 2500 cajas</t>
  </si>
  <si>
    <t>pad mouse x 60 unidades</t>
  </si>
  <si>
    <t>Libreta taquigrafia x 80 unidades</t>
  </si>
  <si>
    <t>memoria USB x 150 unidades</t>
  </si>
  <si>
    <t>Micropunta color surtido x 800 unidades</t>
  </si>
  <si>
    <t>Nota autoadhesiva colores surtidos tamaño pequeño, mediano y grande X 400 unidades</t>
  </si>
  <si>
    <t>Protector de mangas de plastico x 100 unidades</t>
  </si>
  <si>
    <t>Revistero plastico y de madera x 30 uniaddes</t>
  </si>
  <si>
    <t>Toner marca HP ref. 42a x 20 unidades</t>
  </si>
  <si>
    <t>Toner marca HP ref. 12a x 50 unidades</t>
  </si>
  <si>
    <t>Toner marca HP ref. 53a x 35 unidades</t>
  </si>
  <si>
    <t>Toner marca HP ref. 49a x 25 unidades</t>
  </si>
  <si>
    <t>Toner marca Oki ref B6500DN X 35 unidades</t>
  </si>
  <si>
    <t>Toner marca Oki ref B730 X 35 unidades</t>
  </si>
  <si>
    <t>Toner marca Oki ref mps5500mb X 50 unidades</t>
  </si>
  <si>
    <t>Archivadores Rodantes para archivo intermedio del Centro, material metal x 4 unidades</t>
  </si>
  <si>
    <t>Estante metalico para almacenamiento liviano tipo industrial  Cantidad 10 unidades</t>
  </si>
  <si>
    <t>Escalera multifuncional convertible en carro de carga x 2 unidades</t>
  </si>
  <si>
    <t>Reja metalica. Dimensiones 5 metros de largo x 3 metros de alto x 1 unidad</t>
  </si>
  <si>
    <t>Disposición final de residuos peligrosos luminarias Contratación Gestor Respel</t>
  </si>
  <si>
    <t>Alba Lucia Rojas Lider ambiental del Centro IP 16187 email simcisenacga@gmail.com</t>
  </si>
  <si>
    <t>Analisis de vertimientos del Centro (agua)</t>
  </si>
  <si>
    <t>Publicidad exterior visual. Retiro de Valla</t>
  </si>
  <si>
    <t xml:space="preserve">Puntos ecologicos para residuos peligrosos (aceite usado) x 2 unidades </t>
  </si>
  <si>
    <t>MESA DE COMPUTO</t>
  </si>
  <si>
    <t>Mesa de juntas:: ARD MESA DEJUNTAS RECTANGULAR 205 X 90 MADERA</t>
  </si>
  <si>
    <t xml:space="preserve">Módulos de trabajo con accesorios tamaño 1,30X 1,,80 </t>
  </si>
  <si>
    <t>Descansapies para salud ocupacional</t>
  </si>
  <si>
    <t>MAQUINAS PARA DOTACIÓN GIMNASIO (TROTADORA, ELIPTICA, BICICLETA PARA SPINNING, MULTIFUERZA, PESAS)</t>
  </si>
  <si>
    <t>Prestación de servicios personales de carácter temporal para apoyar la gestión administrativa de la Entidad en la ejecución de actividades correspondientes a la administración de edificios, en el apoyo de gestión logistica de alistamiento en ambientes de aprendizaje, talleres academicos y mantenimiento de edificios del Centro.</t>
  </si>
  <si>
    <t>Fernando Franco Coordinador Administración Educativa Centro de Gestión Administrativa IP 16001 email jffranco@sena.edu.co</t>
  </si>
  <si>
    <t>CENTRO NACIONAL DE HOTELERIA TURISMO Y ALIMENTOS</t>
  </si>
  <si>
    <t xml:space="preserve">Contratar el mantenimiento de gasodomesticos </t>
  </si>
  <si>
    <t xml:space="preserve">Mantenimientos preventivo y correctivo de las instalaciones electricas </t>
  </si>
  <si>
    <t>Compras de Persianas  para todos los ambientes.</t>
  </si>
  <si>
    <t>Compras de cortinas  para todos los ambientes.</t>
  </si>
  <si>
    <t xml:space="preserve">Mantenimiento preventivo y correctivos de todas las campanas que estan en las cocinas </t>
  </si>
  <si>
    <t>Servicio de Aseo y Cafeteria para el Centro Nacional de Hoteleria Turismo y Alimentos y sus subsedes.</t>
  </si>
  <si>
    <t>Comprar e instalacion de vidrios para el Edificio del Centro Nacional de Hoteleria Turismo y Alimentos.</t>
  </si>
  <si>
    <t>Servicio de limpieza y aseo a la fachada de Centro Nacional de Hoteleria Turismo y Alimentos.</t>
  </si>
  <si>
    <t>Compra  de Bio Tratamiento Polimerico Calderas de para las calderas Centro Nacional de Hoteleria Turismo y Alimentos.</t>
  </si>
  <si>
    <t>Compra de puerta de vidrio templado con instalacion para aula café</t>
  </si>
  <si>
    <t xml:space="preserve">Adecuacion  de la ventana de la ventana del Office donde se atienden todos los aprendices de talleres cerrados y abiertos pára la recepcion de menaje del Centro Nacional de Hoteleria Turismo y Alimentos </t>
  </si>
  <si>
    <t>mantenimiento  preventivo  y/o correctivo de todo el sistema de camaras</t>
  </si>
  <si>
    <t>Comprar de un sistema de circuito cerrado de television perimetral e interior con suministro de mareriales e instalacion que incluye camaras,sistema de grabacion monitor y demas implementos necesarios para la implementacion.</t>
  </si>
  <si>
    <t>Mantenimiento de avisos de las fachadas exteriores</t>
  </si>
  <si>
    <t>Mantenimiento correctivo y preventivo de los equipos industriales en el area de lavanderia</t>
  </si>
  <si>
    <t>Contratar el mantenimiento preventivo y correctivo con el suministro e instalación de los repuestos originales de los  vehículos asignados al centro</t>
  </si>
  <si>
    <t>Contratar el servicio de jardinería para los alrededores del Centro</t>
  </si>
  <si>
    <t>ADECUACION DE PISOS SEGÚN LA NORMA DE HOTELERIA</t>
  </si>
  <si>
    <t>Compra de vehiculo para la Subdireccion del Centro</t>
  </si>
  <si>
    <t>Compra mantelería, tapas servilletas, faldones y clips para faldones para el hotel escuela</t>
  </si>
  <si>
    <t>CENTRO DE MANUFACTURA TEXTIL Y EL CUERO</t>
  </si>
  <si>
    <t xml:space="preserve">Prestar los servicios profesionales de carácter temporal para apoyar, desarrollar, implementar y realizar seguimiento a los planes y programas de bienestar a los aprendices diseñados para la adecuada interacción del aprendiz, institución, familia y sociedad en el Centro de Manufactura en Textiles y Cuero. Un Profesional. </t>
  </si>
  <si>
    <r>
      <rPr>
        <b/>
        <sz val="10"/>
        <color indexed="8"/>
        <rFont val="Calibri"/>
        <family val="2"/>
      </rPr>
      <t>Diana Moreno Brand.</t>
    </r>
    <r>
      <rPr>
        <sz val="10"/>
        <color indexed="8"/>
        <rFont val="Calibri"/>
        <family val="2"/>
      </rPr>
      <t xml:space="preserve"> IP: 14908. dmorenob@sena.edu.co                                                </t>
    </r>
    <r>
      <rPr>
        <b/>
        <sz val="10"/>
        <color indexed="8"/>
        <rFont val="Calibri"/>
        <family val="2"/>
      </rPr>
      <t>María Isabel Avellaneda</t>
    </r>
    <r>
      <rPr>
        <sz val="10"/>
        <color indexed="8"/>
        <rFont val="Calibri"/>
        <family val="2"/>
      </rPr>
      <t xml:space="preserve"> IP: 14944 interventcmtc@misena.edu.co</t>
    </r>
  </si>
  <si>
    <t xml:space="preserve">La prestación de servicios personales de carácter temporal de profesionales para diseñar, implementar y mejorar aspectos relacionados con la Calidad, el Medio Ambiente, la Salud Ocupacional y la Seguridad Industrial para el Centro de Manufactura en Textiles y Cuero.  Un Profesional. </t>
  </si>
  <si>
    <t xml:space="preserve">La prestación de servicios personales de carácter temporal de un profesional para realizar el apoyo en los procesos a cargo de la coordinación académica del Centro de Manufactura en Textiles y Cuero.  Un Profesional. </t>
  </si>
  <si>
    <t>RECURSOS CORRIENTES DEL TESORO</t>
  </si>
  <si>
    <t>William Dario Riaño Baròn Subdirector del CTT                   5461600 ext. 18500-18502  wdriano@sena.edu.co</t>
  </si>
  <si>
    <t>PRESTACION SERVICIOS PERSONALES INDIRECTOS APOYO ADMINISTRATIVO Y MISIONAL (15 CONTRATOS)</t>
  </si>
  <si>
    <t>11.5 MESES</t>
  </si>
  <si>
    <t>CONTRATACIÓN SERVICIOS PERSONALES ASOCIADOS A BIENESTAR APRENDICES (11 CONTRATOS)</t>
  </si>
  <si>
    <t>PRESTACION SERVICIOS PERSONALES INDIRECTOS DE EVALUACION DE COMPETENCIAS LABORALES (  7 EVALUADORES)</t>
  </si>
  <si>
    <t>IMPUESTO DE VEHICULO</t>
  </si>
  <si>
    <t>IMPUESTO PREDIAL</t>
  </si>
  <si>
    <t>OTROS IMPUESTOS</t>
  </si>
  <si>
    <t>MOBILIARIO Y ENSERES</t>
  </si>
  <si>
    <t>ACUEDUCTO ALCANTARILLADO Y ASEO</t>
  </si>
  <si>
    <t>ENERGIA</t>
  </si>
  <si>
    <t>Prestación de servicios personales de carácter temporal, para desarrollo de actividades del área de comunicaciones relacionadas con bienestar de aprendices del Centro de Servicios Financieros, así como las actividades de capacitación y/o auditoria para el Sistema Integrado de Gestión de Calidad del SENA que acuerden las partes</t>
  </si>
  <si>
    <t>Contratar la prestación de los servicios de carácter temporal de Un  (1) apoyo administrativo para realizar  la   reparación  y   rotulación de los AZ de documentos basicos,  libros de registro academico, catalogos e itinerarios de formación  y  Carpetas de  información  academica  de Registro y Certificación de la Entidad que reposan en Álamos , es decir,  archivos académicos  años  anteriores a 1999</t>
  </si>
  <si>
    <t xml:space="preserve">Prestar los servicios personales de carácter temporal, de un  (1) especialista por medio tiempo, para lograr la acreditación del laboratorio de pruebas y ensayos del Centro para la Industria de la Comunicación Gráfica por parte de la Organización Nacional de Acreditación - ONAC, de acuerdo con los requisitos de la norma ISO 17025.
</t>
  </si>
  <si>
    <t>Prestar los servicios personales de carácter temporal, para impartir formación profesional integral presencial y/o virtual en titulada y/o complementaria y hacer seguimiento formativo de aprendices en etapa productiva en acciones de formación en la Competencia dede desarrollo artístico; teatro, cuentería y expresiones culturales en los centros de formación que promuevan la identidad cultural de la Nación en los centros que conforman el Complejo de Paloquemao, de acuerdo con la programación de cada grupo de aprendices de los diferentes niveles, aplicando las metodología y criterios técnico pedagógicos establecidos por el Centro para la Industria de la Comunicación Gráfica del SENA. Cantidad: 1</t>
  </si>
  <si>
    <t>Prestar los servicios profesionales de carácter temporal para apoyar los diferentes procesos de la gestión administrativa relacionada con la contratación, en las etapas precontractual, contractual y pos contractual del Centro de Servicios Financieros y el Despacho de la Regional Distrito Capital.</t>
  </si>
  <si>
    <t>Nidia Consuelo Hernandez</t>
  </si>
  <si>
    <t>Prestar los servicios personales de carácter temporal de un (1) instructor por horas, para la ejecución de acciones de formación en el área de Cocina,  en el Centro Nacional de Hotelería Turismo y Alimentos de la Regional Distrito Capital del SENA.</t>
  </si>
  <si>
    <t>Prestar los servicios personales de carácter temporal de un (1) instructor por horas, para la ejecución de acciones de formación en el área de Panadería,  en el Centro Nacional de Hotelería Turismo y Alimentos de la Regional Distrito Capital del SENA.</t>
  </si>
  <si>
    <t>Prestar los servicios personales de carácter temporal de un (1) instructor por horas, para la ejecución de acciones de formación en el área de Frutas y Hortalizas en el Centro Nacional de Hotelería Turismo y Alimentos de la Regional Distrito Capital del SENA.</t>
  </si>
  <si>
    <t> Prestar los servicios profesionales de carácter temporal de  tres arquitectos para apoyar en la definición y ejecución d e los estudios previos, procesos de diseño arquitectónico, definición de especificaciones técnicas de los proyectos, supervisión de contratos de obra y consultorías, y demás labores profesionales  necesarias para las construcciones, adecuaciones, mantenimiento de edificaciones que el SENA requiera en la regional D.C. y sus centros  de formación</t>
  </si>
  <si>
    <t>Carlos Eduardo Hernández Hernández
Coordinador – Relaciones Corporativas e Internacionales
Tel.: +57 (1) 5461600  IP 14332
cehernandezh@sena.edu.co</t>
  </si>
  <si>
    <t xml:space="preserve">Abogado  para apoyar jurídicamente al Despacho Regional y asesorarlo en los procesos jurídicos asignados al mismo incluyendo las área de cobro coactivo administrativo, vía gubernativa, revisión y verificación de actos administrativo. </t>
  </si>
  <si>
    <t xml:space="preserve">Camilo Ernesto Salas Quintero                              Asesor Juridico                                                        Tel.: +57 (1) 5461600  IP 14104                                                cesalasq@sena.edu.co </t>
  </si>
  <si>
    <t>Prestación de servicios personales de carácter temporal de dos (2) tecnólogos para apoyar la implentacion ejecucion seguimiento y evaluacion de las acciones que el programa de salud ocupacional de la regional debe desarrollar en cumplimiento de la normatividad viegente y los lineamientos que para esta area establecio la direccion general del Sena</t>
  </si>
  <si>
    <t xml:space="preserve">Tatiana Maiguel Colina
Coordinadora - Grupo de Apoyo Administrativo Mixto 
Tels.: +57(1)  546 1600 IP 14507
tmaiguel@sena.edu.co </t>
  </si>
  <si>
    <t>Médico especialista en Salud Ocupacional para que se encargue de realizar las actividades de promoción prevención y control del subprograma de medicina preventiva del trabajo de la  Regional Distrito capital del Servicio de Aprendizaje SENA.</t>
  </si>
  <si>
    <t xml:space="preserve">Un auxiliar administrativo para apoyar al Despacho regional en las acciones propias de depuración de cartera en lo relativo a los informes presentados por el área de Relaciones Corporativas, Cobro Coactivo y Contabilidad. </t>
  </si>
  <si>
    <t>Prestar servicio profesional en el área de contabilidad para el análisis, conciliación y depuración de la cartera misional , depuración de viáticos</t>
  </si>
  <si>
    <t>Prestar servicio profesional en el área de contabilidad para hacer los análisis y registros contables</t>
  </si>
  <si>
    <t>Un apoyo administrativo gestión bancaria, notas y demas tramites administrtativos</t>
  </si>
  <si>
    <t>Un apoyo administrativo para el grupo de talento humano en la busqueda de información y archivos del area de seguridad social</t>
  </si>
  <si>
    <t>Prestar los servicios personales de carácter temporal para apoyar y brindar soporte a la aplicación de las normas y procesos administrativos concernientes al manejo de personales necesarios para el correcto desarrollo organizacional y laboral”</t>
  </si>
  <si>
    <t xml:space="preserve"> Prestar servicio profesional en el área de contabilidad para hacer los análisis y registros contables</t>
  </si>
  <si>
    <t xml:space="preserve">apoyo para la realización de labores de acondicionamiento físico, y dirección del grupo de danzas de los servidores públicos de la Regional Distrito Capital  en cumplimiento del Plan de Bienestar </t>
  </si>
  <si>
    <t>apoyo para la realización de labores de acondicionamiento físico, y dirección de los equipos de voleibol de los servidores públicos de la Regional Distrito Capital  en cumplimiento del Plan de Bienestar</t>
  </si>
  <si>
    <t xml:space="preserve">apoyo para la realización de labores de acondicionamiento físico, y dirección delos equipos de Baloncesto de los servidores públicos de la Regional Distrito Capital  en cumplimiento del Plan de Bienestar </t>
  </si>
  <si>
    <t xml:space="preserve">apoyo para la realización de labores de acondicionamiento físico, y dirección de los integrantes de Atletismo de los servidores públicos de la Regional Distrito Capital  en cumplimiento del Plan de Bienestar </t>
  </si>
  <si>
    <t>apoyo para la realización de labores de acondicionamiento físico, y dirección del grupo de Softbol de los servidores públicos de la Regional Distrito Capital  en cumplimiento del Plan de Bienestar</t>
  </si>
  <si>
    <t xml:space="preserve">apoyo para la realización de labores de acondicionamiento físico, y dirección del seleccionado de Futbol de los servidores públicos de la Regional Distrito Capital  en cumplimiento del Plan de Bienestar </t>
  </si>
  <si>
    <t>apoyo para la realización de labores de acondicionamiento físico, y dirección del grupo de Teatro de los servidores públicos de la Regional Distrito Capital  en cumplimiento del Plan de Bienestar</t>
  </si>
  <si>
    <t>apoyo para la realización de labores de acondicionamiento físico, y dirección del Seleccionado de Natación de los servidores públicos de la Regional Distrito Capital  en cumplimiento del Plan de Bienestar</t>
  </si>
  <si>
    <t xml:space="preserve">Un abogado para representar como apoderado judicialmente al SENA en los diferentes procesos de nulidad y restablecimiento del derecho, acciones contractuales y apoyar al despacho Regional en los procedimiento laborales administrativos. </t>
  </si>
  <si>
    <t xml:space="preserve">Prestacion de servicios personales de un apoyo  administrativo  para la atencion  y servicio al cliente </t>
  </si>
  <si>
    <t>Prestar los servicios personales  de carácter temporal para apoyar el area de pensiones,en archivo, registro y respuesta e informacion a los derechos de peticion.</t>
  </si>
  <si>
    <t>Prestación de servicios profesionales de carácter temporal para contratar los servicios personales de carácter personal de un profesional que sirva de apoyo para garantizar el soporte en aspectos técnicos y pedagógicos a los instructores contratistas de la jornada diurna, así como las actividades de capacitación y/o auditoría para el Sistema Integrado de Gestión de Calidad del SENA que acuerden las partes.</t>
  </si>
  <si>
    <t>Julio Cesar Cadavid</t>
  </si>
  <si>
    <t xml:space="preserve">Prestar servicio profesional en el area de contabilidad para el analisis conciliacion  y depuracion de la cartera misional  y depuracion de viaticos. </t>
  </si>
  <si>
    <t>Prestar los servicios temporales como auxiliar administrativo para apoyar al grupo de Apoyo Administrativo  en las acciones propias de depuración de cartera, en lo relativo a los informes presentados por el area de relaciones corporativas cobro coactivo y contabilidad</t>
  </si>
  <si>
    <t>Prestar los servicios personales de carácter temporal de un apoyo para el archivo de tesoreria del grupo de Apoyo Administrativo Mixto</t>
  </si>
  <si>
    <t xml:space="preserve">Prestar los servicios personales de carácter temporal para apoyar los procesos de comunicación del área de Bienestar de Aprendices así como de las demás dependencias  del Centro Nacional de Hotelería, Turismo y Alimentos. </t>
  </si>
  <si>
    <t xml:space="preserve">Contratar los servicios personales de carácter temporal de (25) tecnologos para prestar los servicios para lograr el canal de comunicación entre empresas y aprendices a través del Sistema Gestión Virtual de Aprendices (SGVA), ejecutando tareas de relacionamiento corporativo con las empresas, apoyo y asesoría a los aprendices en el manejo operativo y normativo del Contrato de aprendizaje y garantizando un registro oportuno de la modalidad del contrato de aprendizaje en SOFIA para la adecuada migración en el SGVA, así como la depuración permanente de la plataforma en lo que se refiere a aprendices disponibles y susceptibles de Contrato de Aprendizaje. Contribuyendo a una mayor participación de contratos de aprendizaje SENA en las empresas obligadas y fortaleciendo el incremento de contratos voluntarios de especialidades dictadas por el Centro de Formación al que se encuentra asociado (a) en las empresas que no están obligadas a la contratación de aprendices. Adicionalmente debe diseñar estrategias para celebrar contratos de aprendizaje SENA con las empresas que están monetizando la cuota de aprendices, acorde a las estrategias y los lineamientos entregados desde la Dirección General. Todo lo anterior enmarcado en: el Plan de gobierno "Menos pobreza más trabajo y en el Plan Estratégico de la Entidad. </t>
  </si>
  <si>
    <t>IMPARTIR FORMACION PROFESIONAL INTEGRAL (CONTRATACION DE 124 INSTRUCTORES TECNOLOGOS Y PROFESIONALES, 31 INSTRUCTORES TECNICOS Y 4 DE AVIACIÓN)</t>
  </si>
  <si>
    <t>15-01-2014</t>
  </si>
  <si>
    <t>CON TÍTULO PROFESIONAL EN SALUD OCUPACIONAL, ENFERMERÍA,  BACTERIOLOGÍA, FISIOTERAPIA (1 HORAS), 12 MESES DE EXPERIENCIA EN EL AREA</t>
  </si>
  <si>
    <t>700 HORAS</t>
  </si>
  <si>
    <t>680 HORAS</t>
  </si>
  <si>
    <t>10,75 MESES</t>
  </si>
  <si>
    <t>CONTRATACIÓN INSTRUCTOR  TÍTULO PROFESIONAL EN ÁREAS DE LA SALUD SALUD O EN ÁREAS ADMINISTRATIVAS CON ESPECIALIZACIÓN EN GERENCIA O ADMINISTRACIÓN EN SALUD. 24 MESES DE EXPERIENCIA EN EL AREA. (1 FIJO)</t>
  </si>
  <si>
    <t>TITULO PROFESIONAL EN MEDICINA O ENFERMERÍA. CERTIFICADO EN EL CURSO DE INSTRUCTOR VIRTUAL VIGENTE, ESTABLECIDO POR LA DIRECCIÓN DE FORMACIÓN  PROFESIONAL DEL SENA Y /O CERTIFICADO RELACIONADO CON TUTORÍA VIRTUAL EXPEDIDO EN LOS TRES ÚLTIMOS AÑOS. 3 AÑOS DE EXPERIENCIA EN ATENCIÓN EN SERVICIOS DE URGENCIAS. 1 AÑO COMO INSTRUCTOR EN PROGRAMAS DE FORMACIÓN CON MODALIDAD VIRTUAL (2 POR HORAS)</t>
  </si>
  <si>
    <t>1280 HORAS</t>
  </si>
  <si>
    <t>480 HORAS</t>
  </si>
  <si>
    <t>CONTRATACIÓN INSTRUCTOR  TÍTULO PROFESIONAL EN ÁREAS DE LA SALUD, Y ESPECIALIZACIÓN EN BIOÉTICA. 12 MESES DE EXPERIENCIA EN EL AREA. (1 POR HORAS)</t>
  </si>
  <si>
    <t>1480 HORAS</t>
  </si>
  <si>
    <t>TÍTULO PROFESIONAL EN INGENIERÍA DE SISTEMAS, O TECNOLOGO EN SISTEMAS EXPERIENCIA MINIMA 24 MESES EN PROCESOS DE FORMACIÓN (UN INSTRUCTOR)</t>
  </si>
  <si>
    <t xml:space="preserve">TÍTULO PROFESIONAL EN CIENCIAS HUMANAS 24 MESES DE EXPERIENCIA EN EL ÁREA DE FORMACIÓN (DOS INSTRUCTORES) </t>
  </si>
  <si>
    <t>TÍTULO PROFESIONAL EN CIENCIAS ADMINISTRATIVAS, ECONOMICAS O SOCIALES Y 24 MESES DE EXPERIENCIA EN EL ÁREA DE FORMACIÓN (DOS INSTRUCTORES)</t>
  </si>
  <si>
    <t>TÍTULO PROFESIONAL EN IDIOMAS O LENGUAS MODERNAS CON CONOCIMIENTO DEL IDIOMA INGLÉS EXPERINCIA DOCENTE 24 MESES (DOS INSTRUCTORES)</t>
  </si>
  <si>
    <t>TITULO PROFESIONAL EN FISIOTERAPIA O PROFESIONAL EN EDUCACIONFISICA, RECREACION Y DEPORTE CON EXPERIENCIA LABORAL Y DOCENTE DE MINIMO 24 MESES. (UN INSTRUCTOR)</t>
  </si>
  <si>
    <t>PROFESIONAL EN COMUNICACIÓN SOCIAL EXPERIENCIA PEDAGOGICA O LABORAL DE 2 AÑOS. (UN INSTRUCTOR)</t>
  </si>
  <si>
    <t>TITULO PROFESIONAL EN AREAS ADMINISTRATIVAS O DE LA SALUD CON ESPECIALIZACION EN ADMINISTRACIÓN HOSPITALARIA, GERENCIA EN SALUD O AUDITORIA MEDICA. EXPERIENCIA LABORAL ESPECIFICA EN FACTURACIÓN O CUENTAS MEDICAS DE SERVICIOS DE SALUD. (UN INSTRUCTOR)</t>
  </si>
  <si>
    <t>8,25 MESES</t>
  </si>
  <si>
    <t>PROFESIONAL DE LA SALUD, EXPERIENCIA EN IMPLEMENTACIÓN DE SERVICIOS DE TELESALUD CON POSTGRADO EN AREAS ADMINISTRATIVAS SANITARIAS. (1 INSTRUCTOR)</t>
  </si>
  <si>
    <t>2,5 MESES</t>
  </si>
  <si>
    <t>TÍTULO PROFESIONAL EN ÁREAS DE LA SALUD CON ESPECIALIZACION EN GERENCIA O ADMINISTRACION EN SALUD  ( 5 INSTRUCTORES)</t>
  </si>
  <si>
    <t>10.75 MESES</t>
  </si>
  <si>
    <t>TÍTULO PROFESIONAL EN ÁREAS DE LA SALUD CON ESPECIALIZACION EN GERENCIA O ADMINISTRACION EN SALUD  ( 1 INSTRUCTOR)</t>
  </si>
  <si>
    <t>TÍTULO PROFESIONAL EN ÁREAS DE LA SALUD Y EXPERIENCIA DE DOS AÑOS EN INSTITUCIONES DE SALUD, EN CARGOS ADMINISTRATIVOS EN INSTITUCIONES DE SALUD ( 7 INSTRUCTORES)</t>
  </si>
  <si>
    <t>TÍTULO PROFESIONAL EN ÁREAS DE LA SALUD Y EXPERIENCIA DE DOS AÑOS EN INSTITUCIONES DE SALUD, EN CARGOS ADMINISTRATIVOS EN INSTITUCIONES DE SALUD ( 1 INSTRUCTORES)</t>
  </si>
  <si>
    <t>1085 HORAS</t>
  </si>
  <si>
    <t>TITULO PROFESIONAL EN ÁREAS DE LA SALUD,  CON ESPECILAIZACIÓN  EN SALUD PÚBLICA (1 INSTRUCTOR)</t>
  </si>
  <si>
    <t>5,25 MESES</t>
  </si>
  <si>
    <t>TITULO PROFESIONAL EN ÁREAS DE LA SALUD,  CON ESPECILAIZACIÓN  EN SALUD PÚBLICA (2 INSTRUCTORES)</t>
  </si>
  <si>
    <t>2,75 MESES</t>
  </si>
  <si>
    <t>TÍTULO PROFESIONAL EN AREAS DE LA SALUD CON MINIMO 24 MESES DE EXPERIENCIA EN EL DESEMPEÑO DE FUNCIONES RELACIONADAS CON LA GESTION DE PROCESOS ADMINISTRATIVOS EN SALUD. ESPECIALISTA O MAGISTER EN GERENCIA DE SERVICIOS DE SALUD O GESTION DEL TALENTO HUMANO O EN SISTEMAS INTEGRADOS DE CALIDAD O GERENCIA DE LA CALIDA D EN SALUD O AUDITORIA O SEURIDAD SOCIAL O GERENCIA SALUD O AFINES (TRECE INSTRUCTORES)</t>
  </si>
  <si>
    <t>TÍTULO PROFESIONAL EN AREAS DE LA SALUD CON MINIMO 24 MESES DE EXPERIENCIA EN EL DESEMPEÑO DE FUNCIONES RELACIONADAS CON LA GESTION DE PROCESOS ADMINISTRATIVOS EN SALUD. ESPECIALISTA O MAGISTER EN GERENCIA DE SERVICIOS DE SALUD O GESTION DEL TALENTO HUMANO O EN SISTEMAS INTEGRADOS DE CALIDAD O GERENCIA DE LA CALIDA D EN SALUD O AUDITORIA O SEURIDAD SOCIAL O GERENCIA SALUD O AFINES (UN INSTRUCTOR)</t>
  </si>
  <si>
    <t>TÍTULO PROFESIONAL EN ADMINISTRACION DE EMPRESAS CON MINIMO 24 MESES DE EXPERIENCIA PROFESIONAL EN EL DESEMPEÑO DE FUNCIONES RELACIONADAS CON LA GESTION DE PROCESOSO ADMINISTRATIVOS EN SALUD. ESPECIALISTA O MAGISTER EN GERENCIA DE SERVICIOS DE SALUD O GESTION DEL TALENTO HUMANO O EN SISTEMAS INTEGRADOS DE CALIDAD O GERENCIA DE LA CALIDA D EN SALUD O AUDITORIA O SEURIDAD SOCIAL O GERENCIA SALUD O AFINES (UN INSTRUCTOR)</t>
  </si>
  <si>
    <t>TÍTULO PROFESIONAL EN ÁREAS DE LA SALUD, PROFESIONAL EN INGENIERIA INDUSTRIAL O ECONOMISTA O CONTADOR O ADMINISTRADOR DE EMPRESAS O ADMINISTRADOR EN SALUD O PSICOLOGO O PROFSIONAL EN DERECHO CON MINIMO DOS AÑOS DE EXPERIENCIA PROFESIONAL, MINIMO DOS AÑOS DE VINCULACION LABORAL EN EL DESEMPEÑO DE FUNCIONES RELACIONADAS CON LA GESTION DE PROCESOS ADMINISTRATIVOS EN SALUD, ESPECIALISTA O MAGISTER EN GERENCIA DE SERVICIOS DE SALUD O GESTION DEL TALENTO HUMANO O EN SISTEMAS INTEGRADOS DE CALIDAD O GERENCIA DE LA CALIDAD EN SALUD O AUDITORIA O SEGURIDAD SOCIAL O GERENCIA EN SALUD O AFINES. (UN INSTRUCTOR)</t>
  </si>
  <si>
    <t>10,75</t>
  </si>
  <si>
    <t>TÍTULO DE TECNOLOGO EN IMÁGENES DIAGNÓSTICAS CON EXPERIENCIA CLÌNICA DE 24 MESES EN LAS ÁREAS ESPECÍFICAS DE IMAGENOLOGIA. (DOS INSTRUCTORES)</t>
  </si>
  <si>
    <t>TÍTULO DE TECNOLOGO EN IMÁGENES DIAGNÓSTICAS CON EXPERIENCIA CLÌNICA DE 24 MESES EN LAS ÁREAS ESPECÍFICAS DE IMAGENOLOGIA. (TRES INSTRUCTORES)</t>
  </si>
  <si>
    <t>TÍTULO DE TECNOLOGO EN IMÁGENES DIAGNÓSTICAS CON EXPERIENCIA CLÌNICA DE 24 MESES EN LAS ÁREAS ESPECÍFICAS DE IMAGENOLOGIA. (UNO INSTRUCTOR)</t>
  </si>
  <si>
    <t>TÍTULO DE TECNOLOGO EN IMÁGENES DIAGNÓSTICAS CON EXPERIENCIA CLÌNICA DE 24 MESES EN LAS ÁREAS ESPECÍFICAS DE IMAGENOLOGIA. (UNO INSTRUCTORES)</t>
  </si>
  <si>
    <t>TECNOLOGO EN IMÁGENES DIAGNOSTICASO PROFESIOANLES DE LA SALUD CON EXPERINECIA DE 24 MESES EN LAS AREAS ESPECIFICAS DE IMAGENOLOGIA (UN INSTRUCTOR)</t>
  </si>
  <si>
    <t>TITULO PROFESIONAL EN MEDICINA CON ESPECIALZACIÓN EN RADIOLOGIA (UN INSTRUCTOR)</t>
  </si>
  <si>
    <t>TITULO PROFESIONAL EN ENFERMERIA (UN INSTRUCTOR)</t>
  </si>
  <si>
    <t>TITULO PROFESIONAL EN AREAS DE LA SALUD O TECNOLOGO EN MEDICINA NUCLEAR  CON EXPERIENCIA LABORAL DE DOCE MESES (UN INSTRUCTOR)</t>
  </si>
  <si>
    <t>TITULO PROFESIONAL EN AREAS DE LA SALUD O TECNOLOGO EN MEDICINA NUCLEAR  CON EXPERIENCIA LABORAL DE DOCE MESES (DOS INSTRUCTORES)</t>
  </si>
  <si>
    <t>TÍTULO PROFESIONAL EN ÁREAS DE LA SALUD,CON ESPECIALIZACIÓN EN MEDICINA NUCLEAR (UN INSTRUCTOR)</t>
  </si>
  <si>
    <t>102 HORAS</t>
  </si>
  <si>
    <t>TITULO PROFESIONAL O DE LICENCIATURA EN FISICA CON ESPECIALIZACIÓN EN FISICA MEDICA (UN INSTRUCTOR)</t>
  </si>
  <si>
    <t>PROFESIONAL DE LAS AREAS DE LA SALUD CON FORMACIÓN Y/O EXPERINECIA CERTIFICADA EN ATENCIÓN PRIMARIA EN SALUD, EXPERINECIA LABORAL DE MINIMO SEIS MESES EN SALUD PUBLICA O EN LA IMPLEMENTACIÓN DE LA ESTRATEGIA DE ATENCIÓN PRIMARIA EN SALUD. EXPERINECIA PEDAGOGICA DE SEIS MESES (DOS INSTRUCTORES)</t>
  </si>
  <si>
    <t>8,25</t>
  </si>
  <si>
    <t>TITULO PROFESIONAL EN MEDICINA CON ESPECIALIZACIÓN EN RADIOTERAPIA ONCOLOGICA (UN INSTRUCTOR)</t>
  </si>
  <si>
    <t>PROFESIONAL EN AREAS DE LA SALUD O TECNOLOGO EN RADIOTERAPIA CON DOCE MESES DE EXPERINECIA EN DISEÑO EN CONSTRUCCCIÓN DE ACCESORIOS PARA TRATAMIENTOS CON RADIOTERAPIA (UN INSTRUCTOR)</t>
  </si>
  <si>
    <t>PROFESIONAL EN BACTERIOLOGÍA, PERIODO FIJO,  CON EXPERIENCIA DE 24 MESES EN EL ÁREA DE LIMPIEZA Y DESINFECCIÓN DE SUPERFICIES. (1 FIJO)</t>
  </si>
  <si>
    <t>PROFESIONAL EN INGENIERIA DE SISTEMAS PERIODO FIJO,  CON EXPERIENCIA DE 24 MESES. (2 FIJO)</t>
  </si>
  <si>
    <t>PROFESIONAL EN INGENIERIA DE SISTEMAS PERIODO FIJO,  CON EXPERIENCIA DE 24 MESES. (1 HORAS)</t>
  </si>
  <si>
    <t>PROFESIONAL QUE TENGA COMPETENCIAS HUMANISTICAS Y FORMACIÓN EN CIENCIAS HUMANAS CON EXPERIENCIA DE 24 MESES EN FORMACIÓN BASADA EN COMPETENCIAS (2 FIJO)</t>
  </si>
  <si>
    <t>PROFESIONAL EN GERONTOLOGIA, PERIDO FIJO,  24 MESES DE EXPERIENCIA PROFESIONAL, 12 MESES DE EXPERIENCIA PEDAGOGICA. (1 FIJO)</t>
  </si>
  <si>
    <t>PROFESIONAL EN IDIOMAS O LENGUAS MODERNAS, CON CONOCIMIENTO DEL IDIOMA INGLÉS, EXPERIENCIA COMO DOCENTE 24 MESES  (2 FIJO)</t>
  </si>
  <si>
    <t>PROFESIONAL EN SALUD OCUPACIONAL O ENFERMERÍA O BACTERIOLOGÍA O FISIOTERAPIA. TRES AÑOS DE EXPERIENCIA LABORAL (1 FIJO)</t>
  </si>
  <si>
    <t>PROFESIONAL EN SALUD OCUPACIONAL O ENFERMERÍA O BACTERIOLOGÍA O FISIOTERAPIA. TRES AÑOS DE EXPERIENCIA LABORAL (3 FIJO)</t>
  </si>
  <si>
    <t>PROFESIONAL EN PSICÓLOGO, PSICOPEDAGOGO O LICENCIADO EN PEDAGOGÍA O EN EDUCACIÓN PREESCOLAR PERIODO FIJO. 12 MESES DE EXPERIENCIA LABORAL EN EDUCACIÓN PREESCOLAR O EN ATENCIÓN INTEGRAL A LA PRIMERA INFANCIA (2 FIJOS)</t>
  </si>
  <si>
    <t>PROFESIONAL EN PSICÓLOGO, PSICOPEDAGOGO O LICENCIADO EN PEDAGOGÍA O EN EDUCACIÓN PREESCOLAR PERIODO FIJO. 12 MESES DE EXPERIENCIA LABORAL EN EDUCACIÓN PREESCOLAR O EN ATENCIÓN INTEGRAL A LA PRIMERA INFANCIA (1 HORAS)</t>
  </si>
  <si>
    <t>814 HORAS</t>
  </si>
  <si>
    <t>PROFESIONAL EN PSICÓLOGO, PSICOPEDAGOGO O LICENCIADO EN PEDAGOGÍA O EN EDUCACIÓN PREESCOLAR PERIODO FIJO. 12 MESES DE EXPERIENCIA LABORAL EN EDUCACIÓN PREESCOLAR O EN ATENCIÓN INTEGRAL A LA PRIMERA INFANCIA (3 FIJOS)</t>
  </si>
  <si>
    <t>PROFESIONAL EN PSICÓLOGO, PSICOPEDAGOGO O LICENCIADO EN PEDAGOGÍA O EN EDUCACIÓN PREESCOLAR PERIODO FIJO. 12 MESES DE EXPERIENCIA LABORAL EN EDUCACIÓN PREESCOLAR O EN ATENCIÓN INTEGRAL A LA PRIMERA INFANCIA (1 FIJO)</t>
  </si>
  <si>
    <t>500 HORAS</t>
  </si>
  <si>
    <t>PROFESIONAL EN PSICÓLOGO, PSICOPEDAGOGO O LICENCIADO EN PEDAGOGÍA O EN EDUCACIÓN PREESCOLAR PERIODO FIJO. 12 MESES DE EXPERIENCIA LABORAL EN EDUCACIÓN PREESCOLAR O EN ATENCIÓN INTEGRAL A LA PRIMERA INFANCIA (2 HORAS)</t>
  </si>
  <si>
    <t>650 HORAS</t>
  </si>
  <si>
    <t>PROFESIONAL EN ENFERMERÍA PERIODO FIJO, 12 MESES DE EXPERIENCIA PROFESIONAL. (5 FIJO)</t>
  </si>
  <si>
    <t>PROFESIONAL EN ENFERMERÍA , 12 MESES DE EXPERIENCIA PROFESIONAL, (1 FIJO)</t>
  </si>
  <si>
    <t>PROFESIONAL EN CIENCIAS DE LA SALUD OCUPACIONAL, CON 24 MESES DE EXPERIENCIA PROFESIONAL.  (1 FIJO)</t>
  </si>
  <si>
    <t>COMUNICADOR SOCIAL, CON EXPERIENCIA DE 24 MESES EN FORMACIÓN BASADA EN COMPETENCIAS.  (1 FIJO)</t>
  </si>
  <si>
    <t>PROFESIONAL EN EDUCACIÓN FISICA RECREACIÓN Y DEPORTES, CON EXPERIENCIA DE 24 MESES EN FORMACIÓN BASADA EN COMPETENCIAS.  (1 FIJO)</t>
  </si>
  <si>
    <t>PROFESIONAL EN AREAS ADMINISTRATIVAS Y/O MERCADEO. MÍNIMO 24 MESES DE VINCULACIÓN LABORAL CON EL ÁREA DE SU PROFESIÓN.  (2 FIJO)</t>
  </si>
  <si>
    <t>PROFESIONAL EN AREAS ADMINISTRATIVAS Y/O MERCADEO. MÍNIMO 24 MESES DE VINCULACIÓN LABORAL CON EL ÁREA DE SU PROFESIÓN.  (1 FIJO)</t>
  </si>
  <si>
    <t>PROFESIONAL EN SICOLOGIA 24 MESES DE EXPERIENCIA LABORAL EN ASISTENCIA A PERSONAS MAYORES SANAS O ENFERMAS Y 12 MESES DE EXPERIENCIA DOCENTE.  (1 HORAS)</t>
  </si>
  <si>
    <t>TÉCNICO PELUQUERÍA,  ESTETICISTA EXPERTO EN MAQUILLAJE O TÉCNICO EN MAQUILLAJE ARTÍSTICO Y DECORATIVO, TECNICO LABORAL EN BELLEZA INTEGRAL MÍNIMO 24 MESES DE VINCULACIÓN LABORAL CON EL ÁREA DE SU PROFESIÓN. MÍNIMO 12 MESES DE EXPERIENCIA LABORAL COMO DOCENTE Y/O INSTRUCTOR (3 POR HORAS)</t>
  </si>
  <si>
    <t>TÉCNICO PELUQUERÍA,  ESTETICISTA EXPERTO EN MAQUILLAJE O TÉCNICO EN MAQUILLAJE ARTÍSTICO Y DECORATIVO, TECNICO LABORAL EN BELLEZA INTEGRAL MÍNIMO 24 MESES DE VINCULACIÓN LABORAL CON EL ÁREA DE SU PROFESIÓN. MÍNIMO 12 MESES DE EXPERIENCIA LABORAL COMO DOCENTE Y/O INSTRUCTOR (1 POR HORAS)</t>
  </si>
  <si>
    <t>785 HORAS</t>
  </si>
  <si>
    <t xml:space="preserve">TÉCNICO PELUQUERÍA,  ESTETICISTA EXPERTO EN MAQUILLAJE O TÉCNICO EN MAQUILLAJE ARTÍSTICO Y DECORATIVO, TECNICO LABORAL EN BELLEZA INTEGRAL POR PERIODO FIJO.  MÍNIMO 24 MESES DE VINCULACIÓN LABORAL CON EL ÁREA DE SU PROFESIÓN. MÍNIMO 12 MESES DE EXPERIENCIA LABORAL COMO DOCENTE Y/O INSTRUCTOR (1 FIJO)
</t>
  </si>
  <si>
    <t xml:space="preserve">TÉCNICO PELUQUERÍA,  ESTETICISTA EXPERTO EN MAQUILLAJE O TÉCNICO EN MAQUILLAJE ARTÍSTICO Y DECORATIVO, TECNICO LABORAL EN BELLEZA INTEGRAL POR PERIODO FIJO.  MÍNIMO 24 MESES DE VINCULACIÓN LABORAL CON EL ÁREA DE SU PROFESIÓN. MÍNIMO 12 MESES DE EXPERIENCIA LABORAL COMO DOCENTE Y/O INSTRUCTOR (7 FIJO)
</t>
  </si>
  <si>
    <t>PROFESIONAL EN CIENCIAS ADMINISTRATIVAS O ECONOMICAS O SOCIALES, CON COMPETENCIAS COMUNICATIVAS Y DE LIDERAZGO, 24 MESES DE EXPERINCIA EN EL AREA (1 FIJO)</t>
  </si>
  <si>
    <t>PROFESIONAL EN DERECHO O TRABAJO SOCIAL O SICOLOGO ESPECIALISTA EN SICOLOGIA JURIDICA, 12 MESES DE EXPERIENCIA LABORAL (1 HORAS)</t>
  </si>
  <si>
    <t>110 HORAS</t>
  </si>
  <si>
    <t xml:space="preserve">TÉCNICO EN COSMETOLOGIA Y ESTETICA INTEGRAL, TECNICO EN BELLEZA INTEGRAL 2 AÑOS DE EXPERIENCIA LABORAL Y EXPERIENCIA DOCENTE MINMA DE 12 MESES  (2 FIJO)
</t>
  </si>
  <si>
    <t xml:space="preserve">TÉCNICO EN COSMETOLOGIA Y ESTETICA INTEGRAL, TECNICO EN BELLEZA INTEGRAL 2 AÑOS DE EXPERIENCIA LABORAL Y EXPERIENCIA DOCENTE MINMA DE 12 MESES  (1 FIJO)
</t>
  </si>
  <si>
    <t>CONTRATACIÓN INSTRUCTOR  TÍTULO PROFESIONAL EN AREAS DE LA SALUD, INGENIERO AMBIENTAL O PROFESIONAL EN SALUD OCUPACIONAL. (1 POR HORAS)</t>
  </si>
  <si>
    <t>1400 HORAS</t>
  </si>
  <si>
    <t>Profesional en  Fisioterapia, con experiencia profesional de 24 meses . (1Instructores)</t>
  </si>
  <si>
    <t>Titulo profesional en enfermería 24 meses de experiencia profesional (3Instructores)</t>
  </si>
  <si>
    <t>8,5 MESES</t>
  </si>
  <si>
    <t>Titulo Tecnólogo de Regencia en Farmacia 24 meses de experiencia en el área. (1Instructores)</t>
  </si>
  <si>
    <t>Titulo profesional en Medicina con experiencia en Urgencias, emergencia y atencion prehospitalaria con certificaciones expedidas por entidades reguladoras Nacionales e Internacionales.  5 Años de Experiencia profesional. (3Instructores)</t>
  </si>
  <si>
    <t>Titulo profesional en Química farmaceutica. Con experiencia de 12 meses. (2Instructores)</t>
  </si>
  <si>
    <t>Titulo profesional en enfermeria con 24 meses de experiencia profesional en Urgencias, emergencia o atencion prehospitalaria. (1Instructores)</t>
  </si>
  <si>
    <t>5,5 MESES</t>
  </si>
  <si>
    <t>Titulo profesional en Medicina con experiencia en Urgencias, emergencia y atencion prehospitalaria con certificaciones expedidas por entidades reguladoras Nacionales e Internacionales.  5 Años de Experiencia profesional. (2Instructores)</t>
  </si>
  <si>
    <t>Titulo profesional en Química farmaceutica. Con experiencia de 12 meses. (1Instructores)</t>
  </si>
  <si>
    <t>Titulo profesional en enfermería 24 meses de experiencia profesional (1Instructores)</t>
  </si>
  <si>
    <t>Profesional en  Ingeniero de Sistemas, con experiencia profesional de 24 meses . (3Instructores)</t>
  </si>
  <si>
    <t>Profesional en idiomas o lenguas modernas, con conocimiento del idioma Ingles. Nivel B2 de acreditación de acuerdo al MCER. con 24 meses de experiencia como docente. (1Instructores)</t>
  </si>
  <si>
    <t>Título de Comunicador Social, con experiencia de 24 meses en formación basada en competencias (3Instructores)</t>
  </si>
  <si>
    <t>Titulo Profesional en Ciencias Administrativas o económicas  con competencias Comunicativas y de liderazgo, 12 meses de experiencia en emprendimiento (2Instructores)</t>
  </si>
  <si>
    <t>Titulo profesional en filosofía. Experiencia profesional de 24 meses (1Instructores)</t>
  </si>
  <si>
    <t>Titulo profesional en matemáticas. 12 meses de experiencia profesional.  (1Instructores)</t>
  </si>
  <si>
    <t>Titulo profesional en Química farmaceutica. Con experiencia laboral de 12 meses. (10Instructores)</t>
  </si>
  <si>
    <t>Titulo Tecnólogo de Regencia en Farmacia. 24 meses de experiencia en el área. (5Instructores)</t>
  </si>
  <si>
    <t>Titulo profesional en enfermería 36 meses de experiencia profesional en cuidado intensivo neonatal y especializacion en cuidado critico neonatal. (1Instructores)</t>
  </si>
  <si>
    <t>Titulo profesional en enfermería 36 meses de experiencia profesional en cuidado critico pediatrico y especializacion en cuidado critico pediatrico. (1Instructores)</t>
  </si>
  <si>
    <t>960 HORAS</t>
  </si>
  <si>
    <t>Titulo profesional en enfermería 24 meses de experiencia laboral en areas de cirugia. (1Instructores)</t>
  </si>
  <si>
    <t>Titulo profesional en enfermería 36 meses de experiencia laboral en servicios oncologicos y especializacion en el área de oncologia. (1Instructores)</t>
  </si>
  <si>
    <t>Titulo profesional en enfermería 36 meses de experiencia laboral  en unidad renal y especializacion en nefrologia. (1Instructores)</t>
  </si>
  <si>
    <t>Titulo profesional en enfermería 24 meses de experiencia laboral en servicios de urgencias y especializacion en urgencias. (1Instructores)</t>
  </si>
  <si>
    <t>Titulo profesional en enfermería 36 meses de experiencia profesional en cuidado intensivo adultos y especializacion en cuidado critico adultos. (1Instructores)</t>
  </si>
  <si>
    <t>Titulo profesional en enfermería 24 meses de experiencia laboral en funciones relacionadas con la asistencia y desarrollo de planes de atencion domiciliaria. (1Instructores)</t>
  </si>
  <si>
    <t>Titulo profesional en enfermería 24 meses de experiencia profesional (9Instructores)</t>
  </si>
  <si>
    <t>1070 HORAS</t>
  </si>
  <si>
    <t>Titulo profesional en enfermería 24 meses de experiencia profesional (2Instructores)</t>
  </si>
  <si>
    <t>1088 HORAS</t>
  </si>
  <si>
    <t>1094 HORAS</t>
  </si>
  <si>
    <t>Titulo profesional en enfermería 24 meses de experiencia profesional (17Instructores)</t>
  </si>
  <si>
    <t>Profesional en Psicologia, ciencias sociales o educativas con experiencia en asesoria pedagogica 24 meses experiencia profesional (1Instructores)</t>
  </si>
  <si>
    <t>Obras de adecucion para las areas de la regional Distrito Capital</t>
  </si>
  <si>
    <t>Prestación de servicios personales de carácter temporal de (2)  apoyos para el office (almacén de utensilios) en actividades tales como entrega y recepción de elementos y/o utensilios, para los restaurantes, cocinas, talleres de aprendices y el hotel escuela, así como manejo de inventarios de la dependencia.</t>
  </si>
  <si>
    <t xml:space="preserve">Prestación de servicios personales de carácter temporal de dos (2) apoyos  para la atención del sistema de información académica en el proceso de administración educativa en el Centro Nacional de Hotelería Turismo y Alimentos del SENA Regional Distrito Capital  en jornada diurna. </t>
  </si>
  <si>
    <t xml:space="preserve">Prestar los servicios personales de carácter temporal, para apoyar los procesos de formación de aprendices con limitaciones auditivas y que requieran del uso del lenguaje de señas en el Centro para la Industria de la Comunicación Gráfica del SENA. </t>
  </si>
  <si>
    <t xml:space="preserve">Prestar los servicios personales de carácter temporal, para participar en la elaboración de los diferentes recursos requeridos para la adecuación del Programa Especialización Tecnológica en Webmaster,  para llevar el programa a la modalidad virtual. </t>
  </si>
  <si>
    <t>5,5, meses</t>
  </si>
  <si>
    <r>
      <t xml:space="preserve">Prestar los servicios </t>
    </r>
    <r>
      <rPr>
        <sz val="10"/>
        <color indexed="30"/>
        <rFont val="Arial"/>
        <family val="2"/>
      </rPr>
      <t>personales de carácter temporal para impartir formación profesional integral presencial y/o virtual en titulada y/o complementaria y hacer seguimiento formativo de aprendices en etapa productiva en acciones de formación en la Competencia de Interactuar idóneamente consigo mismo con los demás y con la naturaleza y procesos de desarrollo humano según las particularidades de los contextos sociales y productivos (Salud Ocupacional), de acuerdo con la programación de cada grupo de aprendices de los diferentes niveles, aplicando las metodología y criterios técnico pedagógicos establecidos por el Centro para la Industria de la Comunicación Gráfica del SENA</t>
    </r>
  </si>
  <si>
    <t>Apoyar el proceso de liquidación y pago de prestaciones de sociales (nómina, seguridad social, cesantías, liquidación de prestaciones sociales definitivas) de los funcionarios de la Regional Distrito Capital.</t>
  </si>
  <si>
    <t>Cambio correa repartición y patín VEHICULO LUV-DMAX Modelo 2009</t>
  </si>
  <si>
    <t>Cambio correa y patín aire acondicionado  VEHICULO LUV-DMAX Modelo 2009</t>
  </si>
  <si>
    <t>Cambio de aceite y filtros y puesta a punto VEHICULO LUV-DMAX Modelo 2009</t>
  </si>
  <si>
    <t>Cambio discos y campanas de frenos VEHICULO LUV-DMAX Modelo 2009</t>
  </si>
  <si>
    <t>Cambio impulsadores culata VEHICULO LUV-DMAX Modelo 2009</t>
  </si>
  <si>
    <t>Cambio regulador alternador VEHICULO LUV-DMAX Modelo 2009</t>
  </si>
  <si>
    <t>Desmontar caja velocidades para cambio kit clutch VEHICULO LUV-DMAX Modelo 2009</t>
  </si>
  <si>
    <t>Revisión y cambio partes suspensión delant y trasera VEHICULO LUV-DMAX Modelo 2009</t>
  </si>
  <si>
    <t>Desmontar inyectores para lavado ultrasonido VEHICULO LUV-DMAX Modelo 2009</t>
  </si>
  <si>
    <t>Revisión general de frenos VEHICULO LUV-DMAX Modelo 2009</t>
  </si>
  <si>
    <t>Revisión general de luces  VEHICULO LUV-DMAX Modelo 2009</t>
  </si>
  <si>
    <t>Revisión rodamientos delanteros y traseros  VEHICULO LUV-DMAX Modelo 2009</t>
  </si>
  <si>
    <t>Revisión y alinear hausing  VEHICULO LUV-DMAX Modelo 2009</t>
  </si>
  <si>
    <t>Aceite hidráulico 2/4  VEHICULO LUV-DMAX Modelo 2009</t>
  </si>
  <si>
    <t>Aceite motor 5/4  VEHICULO LUV-DMAX Modelo 2009</t>
  </si>
  <si>
    <t>Aceite caja y transmisión 3/4  VEHICULO LUV-DMAX Modelo 2009</t>
  </si>
  <si>
    <t>Alineación de dirección delantera  VEHICULO LUV-DMAX Modelo 2009</t>
  </si>
  <si>
    <t>Alineación y balanceo  VEHICULO LUV-DMAX Modelo 2009</t>
  </si>
  <si>
    <t>Amortiguadores delantero y traseros  VEHICULO LUV-DMAX Modelo 2009</t>
  </si>
  <si>
    <t>Bandas frenos traseros -Juego  VEHICULO LUV-DMAX Modelo 2009</t>
  </si>
  <si>
    <t>Bombillos farolas  VEHICULO LUV-DMAX Modelo 2009</t>
  </si>
  <si>
    <t>Bombillos varios  VEHICULO LUV-DMAX Modelo 2009</t>
  </si>
  <si>
    <t>Bujías -Juego (04)  VEHICULO LUV-DMAX Modelo 2009</t>
  </si>
  <si>
    <t>Campanas frenos  VEHICULO LUV-DMAX Modelo 2009</t>
  </si>
  <si>
    <t>Cauchos válvulas -Juego  VEHICULO LUV-DMAX Modelo 2009</t>
  </si>
  <si>
    <t>Certificado revisión tecno mecánica  VEHICULO LUV-DMAX Modelo 2009</t>
  </si>
  <si>
    <t>Correa aire acondicionado  VEHICULO LUV-DMAX Modelo 2009</t>
  </si>
  <si>
    <t>Correa repartición  VEHICULO LUV-DMAX Modelo 2009</t>
  </si>
  <si>
    <t>Disco frenos  VEHICULO LUV-DMAX Modelo 2009</t>
  </si>
  <si>
    <t>Empaque culata  VEHICULO LUV-DMAX Modelo 2009</t>
  </si>
  <si>
    <t>Filtro aceite  VEHICULO LUV-DMAX Modelo 2009</t>
  </si>
  <si>
    <t>Filtro aire  VEHICULO LUV-DMAX Modelo 2009</t>
  </si>
  <si>
    <t>Filtro combustible  VEHICULO LUV-DMAX Modelo 2009</t>
  </si>
  <si>
    <t>Impulsadores culata -Juego  VEHICULO LUV-DMAX Modelo 2009</t>
  </si>
  <si>
    <t>Lavado exterior, partes bajas  VEHICULO LUV-DMAX Modelo 2009</t>
  </si>
  <si>
    <t>Liquido batería  VEHICULO LUV-DMAX Modelo 2009</t>
  </si>
  <si>
    <t>Liquido para frenos  VEHICULO LUV-DMAX Modelo 2009</t>
  </si>
  <si>
    <t>Pastillas frenos -juego- Originales  VEHICULO LUV-DMAX Modelo 2009</t>
  </si>
  <si>
    <t>Juego tijeras superiores e inferiores  VEHICULO LUV-DMAX Modelo 2009</t>
  </si>
  <si>
    <t>Regulador alternador  VEHICULO LUV-DMAX Modelo 2009</t>
  </si>
  <si>
    <t>Lavado de tapicería  VEHICULO LUV-DMAX Modelo 2009</t>
  </si>
  <si>
    <t>Batería  VEHICULO LUV-DMAX Modelo 2009</t>
  </si>
  <si>
    <t>Mantenimiento y cambio de motor de vidrios eléctricos  VEHICULO LUV-DMAX Modelo 2009</t>
  </si>
  <si>
    <t>Correa del alternador  VEHICULO LUV-DMAX Modelo 2009</t>
  </si>
  <si>
    <t>Ajuste y mantenimiento de carrocería  VEHICULO LUV-DMAX Modelo 2009</t>
  </si>
  <si>
    <t>Rectificación de rines  VEHICULO LUV-DMAX Modelo 2009</t>
  </si>
  <si>
    <t>Cambio de carpa playera</t>
  </si>
  <si>
    <t>Cambio de Estribos en aluminio</t>
  </si>
  <si>
    <t>Kit carretera (completo)</t>
  </si>
  <si>
    <t>Tapetes</t>
  </si>
  <si>
    <t>Seguros rines (pernos de seguridad)</t>
  </si>
  <si>
    <t>Seguro de repuesto</t>
  </si>
  <si>
    <t>Cambio de alarma</t>
  </si>
  <si>
    <t>Cuchillas limpiabrisas</t>
  </si>
  <si>
    <t>Recarga de aire acondicionado</t>
  </si>
  <si>
    <t>Cambio de luces exploradoras</t>
  </si>
  <si>
    <t>Prestar los servicios profesionales de carácter temporal, para impartir Formación Profesional Integral en Medicina Deportiva de forma presencial y/o virtual, y otras acciones que se deriven de la Formación, para atender la Formación Titulada y complementaria dirigida a los aprendices de los diferentes niveles y especialidades impartidas por El Centro de Formación en Actividad Física y Cultura</t>
  </si>
  <si>
    <t>Prestación de Servicios personales de carácter temporal para brindar apoyo administrativo a la gestión en actividades de asistencia de usuarios internos y externos y respuesta a las solicitudes sobre los servicios del Plan Nacional de Bienestar al Aprendiz</t>
  </si>
  <si>
    <t xml:space="preserve">11 meses y cinco días </t>
  </si>
  <si>
    <t xml:space="preserve">$          14.000.000 </t>
  </si>
  <si>
    <t xml:space="preserve"> $          14.000.000 </t>
  </si>
  <si>
    <t>Jose Bernanrdo Lanza Rodriguez                                    Coordinador Misional                                                       546 1600  Ext. 16594                                    jlanza@sena.edu.co</t>
  </si>
  <si>
    <t>Servicios secretariales o de administración de oficinas: Prestar los servicios personales indirectos de carácter temporal de dos (2) persona natural como Evaluador de Competencias Laborales requeridos para realizar procesos de Evaluación y Certificación de Competencias Laborales en las normas correspondientes a las espacialidades de Mantenimiento Mecánico Industrial, Mantenimiento Electromecánico Industrial, Automatización Industrial, Mecanizado CNC, Fabricación de Productos Plásticos por Inyección y Soplado, Educación y Salud Ocupacional.</t>
  </si>
  <si>
    <t>Prestar los servicios personales de carácter temporal para apoyar las actividades administrativas de oficina.</t>
  </si>
  <si>
    <t>Liderar la integración con la educación  media, apoyando las actividades relacionadas con el programa de articulación con la educación media y dem{as actividades que el Centro proyecte.</t>
  </si>
  <si>
    <t>Deyadira villamil</t>
  </si>
  <si>
    <t>Prestación de servicios personales de carácter temporal para apoyar y brindar soporte a la aplicación de las normas y procesos administrativos concernientes al manejo de personal  para el correcto desarrollo organizacional y laboral de la Regional</t>
  </si>
  <si>
    <t>Prestar los servicios personales de carácter temporal de un (1) instructor por horas, para la ejecución de acciones de formación en el área de Panadería  en el Centro Nacional de Hotelería Turismo y Alimentos de la Regional Distrito Capital del SENA.</t>
  </si>
  <si>
    <t>Prestar los servicios personales de carácter temporal de uno (1)  instructores por horas, para la ejecución de acciones de formación en el área de Cocina,  en el Centro Nacional de Hotelería Turismo y Alimentos de la Regional Distrito Capital del SENA.</t>
  </si>
  <si>
    <t>Prestar los servicios personales de carácter temporal de uno (1) instructores por horas, para la ejecución de acciones de formación en el área de Cocina,  en el Centro Nacional de Hotelería Turismo y Alimentos de la Regional Distrito Capital del SENA.</t>
  </si>
  <si>
    <t>PRESTACION DE SERVICIOS PERSONALES DE CARÁCTER TEMPORAL PARA IMPARTIR FORMACIÓN EN EL ÁREA DE  EMPRENDIMIENTO (10 INSTRUCTORES FIJOS Y POR HORAS)</t>
  </si>
  <si>
    <t xml:space="preserve">PRESTACION DE SERVICIOS PERSONALES DE CARÁCTER TEMPORAL PARA ATENDER EL PROYECTO ESPECIAL DE FORMACIÓN PROFESIONAL DE 100.000 TECNOLOGOS ADICIONALES, IMPARTIENDO FORMACIÓN EN EL ÁREA DE TELEINFORMATICA (14 INSTRUCTORES FIJOS Y POR HORAS) </t>
  </si>
  <si>
    <t>PRESTACIÓN DE SERVICIOS PERSONALES DE CARÁCTER TEMPORAL DE DOS (2) TÉCNICOS PROFESIONALES PARA APOYAR LAS ACTIVIDADES DE GESTIÓN DE LAS COORDINACIONES ACADÉMICAS DE MERCADEO CALLE 52 Y LOGÍSTICA DEL CENTRO DE GESTIÓN DE MERCADOS LOGÍSTICA Y TECNOLOGÍAS DE LA INFORMACIÓN, DE LA REGIONAL DISTRITO CAPITAL DEL SENA DE LA REGIONAL DISTRITO CAPITAL</t>
  </si>
  <si>
    <t>SILVIO GALINDO/JOSE VICENTE CORTES</t>
  </si>
  <si>
    <t>LA PRESTACIÓN DE SERVICIOS PERSONALES DE CARÁCTER TEMPORAL, DE UN (1) ABOGADO ESPECIALISTA EN DERECHO ADMINISTRATIVO, PARA ADELANTAR LOS PROCESOS DE CONTRATACIÓN Y ASESORAMIENTO JURÍDICO EN MATERIA DE CONTRATACIÓN EN EL GRUPO DE APOYO ADMINISTRATIVO INTERCENTROS CENTRO DE GESTIÓN DE MERCADOS LOGÍSTICA Y TECNOLOGÍAS DE LA INFORMACIÓN / CENTRO DE FORMACIÓN DE TALENTO HUMANO  EN SALUD.</t>
  </si>
  <si>
    <t xml:space="preserve">PRESTAR LOS LOS SERVICIOS PERSONALES DE CARÁCTER TEMPORAL PARA APOYAR ADMINISTRATIVAMENTE EN LA GESITON DE PROCESOS DE CARNETIZACION Y RECIBO Y ENTERGA DE EQUIPOS DE COMPUTO Y AUDIOVISUAL EL LOS AMBIENTES DE FORMACION DEL CENTRO </t>
  </si>
  <si>
    <t>CONTRATAR LA PRESTACION DE SERVICIOS PERSONALES DE CARÁCTER TEMPORAL DE TRES (3) PROFESIONALES PARA APOYAR EL PLAN DE BIENESTAR AL APRENDIZ 2014 EN EL DESSARROLLO DE LAS ACTIVIDADES CONTEMPLADAS EN EL PLAN DE BIENESTAR.</t>
  </si>
  <si>
    <t>SERVICIOS DE PERSONAL TEMPORAL:  UN APOYO ADMINISTRATIVO PARA LA REVISION, ALISTAMIENTO,FOLIACION Y CARGUE EN APLICATIVO ON-BASE DE LOS CONTRATOS DE LOS CENTROS DE GESTIÓN DE MERCADOS LOGÍSTICA Y TECNOLOGÍAS DE LA INFORMACIÓN Y DE FORMACIÓN DE TALENTO HUMANO EN SALUD.</t>
  </si>
  <si>
    <t xml:space="preserve">CONTRATAR LA PRESTACION DE SERVICIOS DE CARÁCTER TEMPORAL PARA APOYAR A LA COORDINACIÓN ACADEMICA DE LAS INSTITUCIONES EDUCATIVAS EN ASPECTOS TECNICOS , ADMINISTRATIVOS Y OPERACIONEALES Y REALIZAR APOYO PEDAGOGICO A LOS INSTRUCTORES EN EL DESARROLLO DE LOS OBJETIVOS DE LA FORMACION PROFESIONAL INTEGRAL </t>
  </si>
  <si>
    <t>CONTRATAR LA PRESTACIÓN DE LOS SERVICIOS PROFESIONALES  DE CARÁCTER TEMPORAL PARA APOYAR  EL MONITOREO SOBRE LOS PROCESOS DE CALIDAD EN LA FORMACIÓN, LOS GRUPOS DE INVESTIGACIÓN APLICADA Y CONTROLAR EL REGISTRO DE LA INFORMACIÓN Y SU ARTICULACIÓN EN EL SISTEMA DE INFORMACIÓN ACADÉMICA.</t>
  </si>
  <si>
    <t xml:space="preserve">PRESTAR LOS SERVICIOS PROFESIONALES DE CARÁCTER TEMPORAL COMO GESTOR DE FORTALECIMIENTO RURAL EN SITIO DE UNIDADES PRODUCTIVAS DEL PROGRAMA JÓVENES RURALES EMPRENDEDORES DEL SENA PARA ASESORAR, ACOMPAÑAR Y FORTALECER  EL DESARROLLO EMPRESARIAL DE UNIDADES PRODUCTIVAS DE MANERA QUE SE CONSOLIDEN COMO UNIDADES PRODUCTIVAS Y EMPRESAS RURALES SOSTENIBLES CON CARÁCTER INNOVADOR, TECNOLÓGICO Y DE CLASE MUNDIAL, QUE CONTRIBUYAN A LA PRODUCTIVIDAD Y COMPETITIVIDAD DEL CAMPO COLOMBIANO, FAVORECIENDO LOS ÍNDICES DE GENERACIÓN DE  INGRESOS,  EMPLEABILIDAD, NUEVOS EMPLEOS Y CALIDAD DEL EMPLEO DE LA POBLACIÓN JOVEN Y VULNERABLE DEL SECTOR RURAL. </t>
  </si>
  <si>
    <t xml:space="preserve">CONTRATAR LA PRESTACIÓN DE LOS SERVICIOS PROFESIONALES DE CARÁCTER TEMPORAL PARA APOYAR A INSTRUCTORES DE PLANTA, CONTRATISTAS Y APRENDICES EN LA CONTRUCCIÓN DE LOS PROYECTOS FORMATIVOS PARA QUE ESTOS GARANTICEN LA PERTINENCIA, LA INCORPORACIÓN DE NUEVAS TECNÓLOGIAS, EL POTENCIA DE TRASFERENCIA TECNOLÓGICA, LA MIGRACIÓN DE IMPACTOS AMBIENTALES. </t>
  </si>
  <si>
    <t>SILVIO ALBERTO GALINDO</t>
  </si>
  <si>
    <t>CONTRATAR LA PRESTACIÓN DE LOS SERVICIOS PERSONALES DE CARÁCTER TEMPORAL DE  UN (1) TECNOLOGO  PARA APOYAR LA GESTION ADMINISTRATIVA EN EL AREA DE ADMNISTRACION EDUCATIVA Y CERTIFICACION ACADEMICA DEL CENTRO GESTIÓN DE MERCADOS, LOGÍSTICA Y TECNOLOGÍAS DE LA INFORMACIÓN, DE LA REGIONAL DISTRITO CAPITAL.</t>
  </si>
  <si>
    <t>PRESTACIÓN DE SERVICIOS PROFESIONALES PARA APOYAR EL DESARROLLO DE PROTOTIPOS DE PRODUCTOS Y SERVICIOS, QUE FORTALECEN LAS COMPETENCIAS, CONOCIMIENTOS Y HABILIDADES DE LOS APRENDICES MATRICULADOS EN DIFERENTES PROGRAMAS DE FORMACIÓN Y CENTROS DEL SENA, EN LA LÍNEA DE ELECTRÓNICA Y TELECOMUNICACIONES QUE APUNTAN A MEJORAR LA COMPETITIVIDAD DE LA REGIÓN. REGIONAL BOGOTÁ DISTRITO CAPITAL, CENTRO DE FORMACIÓN CENTRO DE GESTIÓN DE MERCADOS, LOGÍSTICA Y TECNOLOGÍAS DE LA INFORMACIÓN</t>
  </si>
  <si>
    <t xml:space="preserve">Prestar los servicios profesionales para apoyar la estructuración de planes estratégicos, alianzas y convenios con gremios y empresas para atender las necesidades del sector de hidrocarburos y promover la formación profesional integral, los programas de innovación, certificación de competencias, el desarrollo de programas de responsabilidad social empresarial, la contratación y vinculación de aprendices en coordinación con las diferentes Áreas Misionales, Regionales, Centros de Formación del SENA, Mesas Sectoriales y Redes de Conocimiento. </t>
  </si>
  <si>
    <t>Marco Antonio Salamanca Bautista</t>
  </si>
  <si>
    <t>msab@misena.edu.co</t>
  </si>
  <si>
    <t>Tel. 5960050 IP 14986</t>
  </si>
  <si>
    <t>Prestación de servicio personales de carácter temporal para lograr el canal de comunicación entre empresas y aprendices a través del Sistema Gestión Virtual de Aprendices (SGVA), ejecutando tareas de relacionamiento corporativo con las empresas, apoyo y asesoría a los aprendices en el manejo operativo y normativo del Contrato de aprendizaje y garantizando un registro oportuno de la modalidad del contrato de aprendizaje en SOFIA para la adecuada migración en el SGVA, así como la depuración permanente de la plataforma en lo que se refiere a aprendices disponibles y susceptibles de Contrato de Aprendizaje. Contribuyendo a una mayor participación de contratos de aprendizaje SENA en las empresas obligadas y fortaleciendo el incremento de contratos voluntarios de especialidades dictadas por el Centro de Formación al que se encuentra asociado (a) en las empresas que no están obligadas a la contratación de aprendices. Adicionalmente debe diseñar estrategias para celebrar contratos de aprendizaje SENA con las empresas que están monetizando la cuota de aprendices, acorde a las Estrategias y los lineamientos entregados desde la Dirección General. Todo lo anterior enmarcado en: El Plan de gobierno "Menos pobreza más trabajo" y en el Plan Estratégico de la Entidad.</t>
  </si>
  <si>
    <t>Gestionar estrategia de articulación de aprendices e instructores de la regional  distrito capital a programas desarrollo de proyectos de base tecnológica finalizados en prototipo. alineados con los sectores de clase mundial.</t>
  </si>
  <si>
    <t>Prestación de Servicios Personales de carácter temporal de Un (1) apoyo administrativo para apoyar las funciones jurídicas propias del Despacho Regional Distrito Capital del Servicio Nacional de Aprendizaje SENA, especialmente al funcionario ejecutor y al Secretario de la Jurisdicción Coactiva en el seguimiento, impulso y control a la gestión en las actuaciones propias del proceso de cobro coactivo a cargo de la Regional, como el apoyar a la misma en la realización de informe que solicite la Coordinación de Cobro Coactivo- Dirección Jurídica  de la Dirección General y los entes de control.</t>
  </si>
  <si>
    <r>
      <t xml:space="preserve">Prestar </t>
    </r>
    <r>
      <rPr>
        <sz val="11"/>
        <rFont val="Tahoma"/>
        <family val="2"/>
      </rPr>
      <t>los servicios especializados en consulta externa en el área de enfermedades metabólicas (Endocrinología).</t>
    </r>
  </si>
  <si>
    <t>Prestar los servicios especializados en consulta externa en el área de enfermedades metabólicas (Endocrinología).</t>
  </si>
  <si>
    <t>Prestar los servicios profesionales de caracter temporal de dos (2) arquitectos para apoyar en la definicion y ejecucion de los estudios previos, procesos de diseño arquitectonico, definicion de especificaciones tecnicas de los proyectos, supervision de contratos de obra y consultorias, y demas labores profesionales  necesarias para las construcciones, adecuaciones, mantenimiento de edificaciones que el SENA requiera en la regional D.C. y sus centros  de formación</t>
  </si>
  <si>
    <t>prestar servicios profesionales caracter temporal en diseño industrial competencias en diseño grafico,apoyo diseño,creacion de material promocion y manejo imagen corporativa frente cliente interno,externo acuerdo politicas</t>
  </si>
  <si>
    <t>Prestación de servicios personales de carácter temporal de 1 apoyo administrativo para apoyar funciones jurídicas</t>
  </si>
  <si>
    <t xml:space="preserve">Prestar servicios profesionales temporales como abogado para representar como apoderado jurídicamente al Sena en los diferentes procesos de nulidad y restablecimiento del derecho </t>
  </si>
  <si>
    <t>Prestación de servicios personales de carácter temporal para seguimiento a la ejecución de las alternativas de etapa productiva. vigencia.</t>
  </si>
  <si>
    <t>Prestar servicios personales caracter temporal apoyo administrativo para recepcion correspondencia atencion publico SMA del Sena RDC.</t>
  </si>
  <si>
    <t>Gestionar estrategia de articulación de aprendices e instructores de la regional Distrito Capital a programas desarrollo de proyectos de base tecnológica finalizados en prototipo alineados con los sectores de clase mundial.</t>
  </si>
  <si>
    <t xml:space="preserve">Myriam Serna
Coordinadora de Formacion Profesional 
</t>
  </si>
  <si>
    <t xml:space="preserve">Yolanda Rodriguez Parra
Servicio Medico
IP 16650
yrodriguez@sena.edu.co
</t>
  </si>
  <si>
    <t xml:space="preserve">Alba lucia Olmos </t>
  </si>
  <si>
    <t>Magally Sanchez
Comunicaciones</t>
  </si>
  <si>
    <t>Profesional para la promoción y divulgación de la oferta académica y los servicios propios de la Regional Distrito Capital a través de las localidades que componen Bogotá Distrito Capital.</t>
  </si>
  <si>
    <t>Olga lucia Aldana</t>
  </si>
  <si>
    <t>Aida Bohorquez</t>
  </si>
  <si>
    <t>Prestacion de servicios personales de carácter temporal, para apoyar al grupo de servicio al cliente en las actividades que se requieran para el ejercicio de sus funciones con el objetivo d emejorar las respuestas en oportunidad, servicio, canales de atención, que se tienen para los grupos de ineters en la entidad</t>
  </si>
  <si>
    <t>tatiana maiguel</t>
  </si>
  <si>
    <t>PRESTAR LOS SERVICIOS PROFESIONALES DE CARACTER TEMPORAL PARA APOYAR SEGUIMIENTO ANAALISIS Y DEPURACION DE LAS CUENTAS QUE CONFORMAN LA INTEGRALIDAD DE LAS OPERACIONES DEL GUPO DE APOYO</t>
  </si>
  <si>
    <r>
      <t xml:space="preserve">Prestar los servicios profesionales de carácter temporal para orientar formación y hacer seguimiento en el programa de Técnico en Contabilización de Operaciones Comerciales o Financieras en los diferentes </t>
    </r>
    <r>
      <rPr>
        <b/>
        <sz val="9"/>
        <color theme="1"/>
        <rFont val="Calibri"/>
        <family val="2"/>
      </rPr>
      <t>colegios articulados</t>
    </r>
    <r>
      <rPr>
        <sz val="9"/>
        <color theme="1"/>
        <rFont val="Calibri"/>
        <family val="2"/>
      </rPr>
      <t xml:space="preserve"> con el Centro de Servicios Financieros.</t>
    </r>
  </si>
  <si>
    <t>enero 15 de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</si>
</sst>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5" formatCode="&quot;$&quot;\ #,##0_);\(&quot;$&quot;\ #,##0\)"/>
    <numFmt numFmtId="6" formatCode="&quot;$&quot;\ #,##0_);[Red]\(&quot;$&quot;\ #,##0\)"/>
    <numFmt numFmtId="41" formatCode="_(* #,##0_);_(* \(#,##0\);_(* &quot;-&quot;_);_(@_)"/>
    <numFmt numFmtId="44" formatCode="_(&quot;$&quot;\ * #,##0.00_);_(&quot;$&quot;\ * \(#,##0.00\);_(&quot;$&quot;\ * &quot;-&quot;??_);_(@_)"/>
    <numFmt numFmtId="43" formatCode="_(* #,##0.00_);_(* \(#,##0.00\);_(* &quot;-&quot;??_);_(@_)"/>
    <numFmt numFmtId="164" formatCode="_(* #,##0_);_(* \(#,##0\);_(* &quot;-&quot;??_);_(@_)"/>
    <numFmt numFmtId="165" formatCode="&quot;$&quot;\ #,##0"/>
    <numFmt numFmtId="166" formatCode="&quot;$&quot;\ #,##0;[Red]&quot;$&quot;\ #,##0"/>
    <numFmt numFmtId="167" formatCode="_([$$-240A]\ * #,##0_);_([$$-240A]\ * \(#,##0\);_([$$-240A]\ * &quot;-&quot;_);_(@_)"/>
    <numFmt numFmtId="168" formatCode="_(&quot;$&quot;\ * #,##0_);_(&quot;$&quot;\ * \(#,##0\);_(&quot;$&quot;\ * &quot;-&quot;??_);_(@_)"/>
    <numFmt numFmtId="169" formatCode="&quot;$&quot;\ #,##0.00"/>
    <numFmt numFmtId="170" formatCode="d/mm/yyyy;@"/>
    <numFmt numFmtId="171" formatCode="&quot;$&quot;#,##0"/>
    <numFmt numFmtId="172" formatCode="&quot;$&quot;#,##0.00"/>
    <numFmt numFmtId="173" formatCode="[$$-240A]\ #,##0;[Red][$$-240A]\ #,##0"/>
    <numFmt numFmtId="174" formatCode="_-&quot;$&quot;* #,##0.00_-;\-&quot;$&quot;* #,##0.00_-;_-&quot;$&quot;* &quot;-&quot;??_-;_-@_-"/>
    <numFmt numFmtId="175" formatCode="&quot;$&quot;#,##0;[Red]\-&quot;$&quot;#,##0"/>
    <numFmt numFmtId="176" formatCode="dd/mm/yyyy;@"/>
  </numFmts>
  <fonts count="102"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9"/>
      <color rgb="FF585857"/>
      <name val="Arial"/>
      <family val="2"/>
    </font>
    <font>
      <b/>
      <sz val="9"/>
      <color indexed="63"/>
      <name val="Arial"/>
      <family val="2"/>
    </font>
    <font>
      <sz val="9"/>
      <color indexed="63"/>
      <name val="Arial"/>
      <family val="2"/>
    </font>
    <font>
      <sz val="14"/>
      <color theme="0"/>
      <name val="Arial"/>
      <family val="2"/>
    </font>
    <font>
      <sz val="11"/>
      <name val="Calibri"/>
      <family val="2"/>
      <scheme val="minor"/>
    </font>
    <font>
      <sz val="11"/>
      <color rgb="FF000000"/>
      <name val="Calibri"/>
      <family val="2"/>
      <scheme val="minor"/>
    </font>
    <font>
      <sz val="11"/>
      <name val="Calibri"/>
      <family val="2"/>
    </font>
    <font>
      <sz val="11"/>
      <color indexed="8"/>
      <name val="Arial"/>
      <family val="2"/>
    </font>
    <font>
      <sz val="12"/>
      <color theme="1"/>
      <name val="Arial"/>
      <family val="2"/>
    </font>
    <font>
      <b/>
      <sz val="10"/>
      <color theme="1"/>
      <name val="Arial Narrow"/>
      <family val="2"/>
    </font>
    <font>
      <sz val="12"/>
      <color rgb="FF000000"/>
      <name val="Arial"/>
      <family val="2"/>
    </font>
    <font>
      <b/>
      <sz val="7"/>
      <color rgb="FF000000"/>
      <name val="Times New Roman"/>
      <family val="1"/>
    </font>
    <font>
      <sz val="12"/>
      <color theme="1"/>
      <name val="Calibri"/>
      <family val="2"/>
      <scheme val="minor"/>
    </font>
    <font>
      <sz val="11"/>
      <name val="Arial"/>
      <family val="2"/>
    </font>
    <font>
      <sz val="11"/>
      <color indexed="8"/>
      <name val="Calibri"/>
      <family val="2"/>
    </font>
    <font>
      <sz val="12"/>
      <color theme="1"/>
      <name val="Cambria"/>
      <family val="1"/>
      <scheme val="major"/>
    </font>
    <font>
      <sz val="12"/>
      <color indexed="8"/>
      <name val="Cambria"/>
      <family val="1"/>
    </font>
    <font>
      <b/>
      <u/>
      <sz val="12"/>
      <color indexed="8"/>
      <name val="Cambria"/>
      <family val="1"/>
    </font>
    <font>
      <sz val="12"/>
      <color indexed="10"/>
      <name val="Cambria"/>
      <family val="1"/>
    </font>
    <font>
      <sz val="11"/>
      <name val="Cambria"/>
      <family val="1"/>
      <scheme val="major"/>
    </font>
    <font>
      <sz val="10"/>
      <name val="Calibri"/>
      <family val="2"/>
      <scheme val="minor"/>
    </font>
    <font>
      <b/>
      <u/>
      <sz val="12"/>
      <color indexed="10"/>
      <name val="Cambria"/>
      <family val="1"/>
    </font>
    <font>
      <sz val="10"/>
      <color theme="1"/>
      <name val="Calibri"/>
      <family val="2"/>
      <scheme val="minor"/>
    </font>
    <font>
      <sz val="10"/>
      <name val="Arial"/>
      <family val="2"/>
    </font>
    <font>
      <sz val="16"/>
      <color theme="0"/>
      <name val="Calibri"/>
      <family val="2"/>
      <scheme val="minor"/>
    </font>
    <font>
      <b/>
      <sz val="11"/>
      <color indexed="10"/>
      <name val="Calibri"/>
      <family val="2"/>
    </font>
    <font>
      <sz val="14"/>
      <color theme="0"/>
      <name val="Calibri"/>
      <family val="2"/>
      <scheme val="minor"/>
    </font>
    <font>
      <sz val="11"/>
      <color rgb="FF404040"/>
      <name val="Calibri"/>
      <family val="2"/>
      <scheme val="minor"/>
    </font>
    <font>
      <sz val="11"/>
      <color indexed="8"/>
      <name val="Calibri"/>
      <family val="2"/>
      <scheme val="minor"/>
    </font>
    <font>
      <sz val="11"/>
      <color rgb="FF3D3D3D"/>
      <name val="Calibri"/>
      <family val="2"/>
      <scheme val="minor"/>
    </font>
    <font>
      <sz val="11"/>
      <color theme="3" tint="-0.249977111117893"/>
      <name val="Calibri"/>
      <family val="2"/>
      <scheme val="minor"/>
    </font>
    <font>
      <sz val="9"/>
      <name val="Calibri"/>
      <family val="2"/>
      <scheme val="minor"/>
    </font>
    <font>
      <sz val="8"/>
      <color indexed="8"/>
      <name val="Calibri"/>
      <family val="2"/>
    </font>
    <font>
      <sz val="10"/>
      <color indexed="8"/>
      <name val="Calibri"/>
      <family val="2"/>
    </font>
    <font>
      <sz val="11"/>
      <color theme="1"/>
      <name val="Arial Narrow"/>
      <family val="2"/>
    </font>
    <font>
      <sz val="10"/>
      <color rgb="FF000000"/>
      <name val="Calibri"/>
      <family val="2"/>
      <scheme val="minor"/>
    </font>
    <font>
      <sz val="10"/>
      <name val="Arial Narrow"/>
      <family val="2"/>
    </font>
    <font>
      <sz val="9"/>
      <name val="Arial Narrow"/>
      <family val="2"/>
    </font>
    <font>
      <b/>
      <sz val="9"/>
      <name val="Arial Narrow"/>
      <family val="2"/>
    </font>
    <font>
      <sz val="10"/>
      <color theme="1"/>
      <name val="Arial"/>
      <family val="2"/>
    </font>
    <font>
      <sz val="10"/>
      <color theme="1"/>
      <name val="Arial Narrow"/>
      <family val="2"/>
    </font>
    <font>
      <sz val="10"/>
      <color indexed="8"/>
      <name val="Arial"/>
      <family val="2"/>
    </font>
    <font>
      <sz val="14"/>
      <color theme="0"/>
      <name val="Arial Narrow"/>
      <family val="2"/>
    </font>
    <font>
      <sz val="9"/>
      <color theme="1"/>
      <name val="Calibri"/>
      <family val="2"/>
      <scheme val="minor"/>
    </font>
    <font>
      <sz val="9"/>
      <color theme="1"/>
      <name val="Arial"/>
      <family val="2"/>
    </font>
    <font>
      <sz val="9"/>
      <color rgb="FF000000"/>
      <name val="Arial"/>
      <family val="2"/>
    </font>
    <font>
      <sz val="9"/>
      <color rgb="FF404040"/>
      <name val="Calibri"/>
      <family val="2"/>
      <scheme val="minor"/>
    </font>
    <font>
      <i/>
      <sz val="11"/>
      <color indexed="8"/>
      <name val="Calibri"/>
      <family val="2"/>
    </font>
    <font>
      <b/>
      <sz val="9"/>
      <color indexed="8"/>
      <name val="Calibri"/>
      <family val="2"/>
    </font>
    <font>
      <sz val="9"/>
      <color indexed="8"/>
      <name val="Calibri"/>
      <family val="2"/>
    </font>
    <font>
      <sz val="9"/>
      <color rgb="FFFF0000"/>
      <name val="Calibri"/>
      <family val="2"/>
      <scheme val="minor"/>
    </font>
    <font>
      <b/>
      <sz val="9"/>
      <color indexed="10"/>
      <name val="Calibri"/>
      <family val="2"/>
    </font>
    <font>
      <sz val="9"/>
      <color indexed="10"/>
      <name val="Calibri"/>
      <family val="2"/>
    </font>
    <font>
      <sz val="9"/>
      <name val="Arial"/>
      <family val="2"/>
    </font>
    <font>
      <sz val="16"/>
      <color theme="0"/>
      <name val="Arial Narrow"/>
      <family val="2"/>
    </font>
    <font>
      <b/>
      <sz val="11"/>
      <name val="Calibri"/>
      <family val="2"/>
    </font>
    <font>
      <sz val="12"/>
      <color rgb="FF404040"/>
      <name val="Calibri"/>
      <family val="2"/>
      <scheme val="minor"/>
    </font>
    <font>
      <sz val="12"/>
      <name val="Calibri"/>
      <family val="2"/>
      <scheme val="minor"/>
    </font>
    <font>
      <sz val="10.5"/>
      <name val="Arial"/>
      <family val="2"/>
    </font>
    <font>
      <sz val="10.5"/>
      <name val="Calibri"/>
      <family val="2"/>
    </font>
    <font>
      <u/>
      <sz val="11"/>
      <name val="Calibri"/>
      <family val="2"/>
      <scheme val="minor"/>
    </font>
    <font>
      <sz val="12"/>
      <color indexed="8"/>
      <name val="Arial"/>
      <family val="2"/>
    </font>
    <font>
      <sz val="11"/>
      <color theme="1"/>
      <name val="Arial"/>
      <family val="2"/>
    </font>
    <font>
      <sz val="10"/>
      <color rgb="FF000000"/>
      <name val="Arial"/>
      <family val="2"/>
    </font>
    <font>
      <sz val="10"/>
      <color rgb="FF222222"/>
      <name val="Arial"/>
      <family val="2"/>
    </font>
    <font>
      <sz val="12"/>
      <color rgb="FF000000"/>
      <name val="Calibri"/>
      <family val="2"/>
      <scheme val="minor"/>
    </font>
    <font>
      <sz val="10"/>
      <color rgb="FF3D3D3D"/>
      <name val="Calibri"/>
      <family val="2"/>
      <scheme val="minor"/>
    </font>
    <font>
      <sz val="9"/>
      <color rgb="FF3D3D3D"/>
      <name val="Arial"/>
      <family val="2"/>
    </font>
    <font>
      <sz val="10"/>
      <color indexed="8"/>
      <name val="MS Gothic"/>
      <family val="3"/>
    </font>
    <font>
      <sz val="9"/>
      <color theme="1"/>
      <name val="Calibri"/>
      <family val="2"/>
    </font>
    <font>
      <b/>
      <sz val="10"/>
      <color indexed="8"/>
      <name val="Arial Narrow"/>
      <family val="2"/>
    </font>
    <font>
      <sz val="10"/>
      <color indexed="8"/>
      <name val="Arial Narrow"/>
      <family val="2"/>
    </font>
    <font>
      <sz val="16"/>
      <color theme="0"/>
      <name val="Calibri"/>
      <family val="2"/>
    </font>
    <font>
      <b/>
      <sz val="11"/>
      <name val="Calibri"/>
      <family val="2"/>
      <scheme val="minor"/>
    </font>
    <font>
      <vertAlign val="superscript"/>
      <sz val="11"/>
      <color indexed="8"/>
      <name val="Calibri"/>
      <family val="2"/>
    </font>
    <font>
      <sz val="12"/>
      <color theme="0"/>
      <name val="Calibri"/>
      <family val="2"/>
      <scheme val="minor"/>
    </font>
    <font>
      <sz val="12"/>
      <name val="Arial"/>
      <family val="2"/>
    </font>
    <font>
      <sz val="12"/>
      <name val="Cambria"/>
      <family val="1"/>
      <scheme val="major"/>
    </font>
    <font>
      <sz val="7"/>
      <name val="Times New Roman"/>
      <family val="1"/>
    </font>
    <font>
      <sz val="11"/>
      <color rgb="FF000000"/>
      <name val="Calibri"/>
      <family val="2"/>
    </font>
    <font>
      <b/>
      <sz val="10"/>
      <color indexed="8"/>
      <name val="Calibri"/>
      <family val="2"/>
    </font>
    <font>
      <sz val="9"/>
      <color indexed="81"/>
      <name val="Tahoma"/>
      <family val="2"/>
    </font>
    <font>
      <b/>
      <sz val="9"/>
      <color indexed="81"/>
      <name val="Tahoma"/>
      <family val="2"/>
    </font>
    <font>
      <sz val="11"/>
      <color rgb="FF0070C0"/>
      <name val="Calibri"/>
      <family val="2"/>
      <scheme val="minor"/>
    </font>
    <font>
      <sz val="9"/>
      <color rgb="FF0070C0"/>
      <name val="Calibri"/>
      <family val="2"/>
      <scheme val="minor"/>
    </font>
    <font>
      <u/>
      <sz val="11"/>
      <color theme="1"/>
      <name val="Calibri"/>
      <family val="2"/>
      <scheme val="minor"/>
    </font>
    <font>
      <sz val="9"/>
      <color rgb="FFFF0000"/>
      <name val="Arial"/>
      <family val="2"/>
    </font>
    <font>
      <sz val="9"/>
      <color theme="9" tint="-0.249977111117893"/>
      <name val="Calibri"/>
      <family val="2"/>
      <scheme val="minor"/>
    </font>
    <font>
      <sz val="10"/>
      <color rgb="FFFF0000"/>
      <name val="Arial"/>
      <family val="2"/>
    </font>
    <font>
      <sz val="11"/>
      <color theme="1"/>
      <name val="Calibri"/>
      <family val="2"/>
    </font>
    <font>
      <sz val="10"/>
      <color indexed="30"/>
      <name val="Arial"/>
      <family val="2"/>
    </font>
    <font>
      <sz val="12"/>
      <color theme="0"/>
      <name val="Arial"/>
      <family val="2"/>
    </font>
    <font>
      <sz val="11"/>
      <color rgb="FF000000"/>
      <name val="Arial"/>
      <family val="2"/>
    </font>
    <font>
      <sz val="11"/>
      <name val="Tahoma"/>
      <family val="2"/>
    </font>
    <font>
      <sz val="9"/>
      <color theme="1"/>
      <name val="Arial Narrow"/>
      <family val="2"/>
    </font>
    <font>
      <b/>
      <sz val="9"/>
      <color theme="1"/>
      <name val="Calibri"/>
      <family val="2"/>
    </font>
  </fonts>
  <fills count="9">
    <fill>
      <patternFill patternType="none"/>
    </fill>
    <fill>
      <patternFill patternType="gray125"/>
    </fill>
    <fill>
      <patternFill patternType="solid">
        <fgColor theme="4"/>
      </patternFill>
    </fill>
    <fill>
      <patternFill patternType="solid">
        <fgColor rgb="FFFFFF00"/>
        <bgColor indexed="64"/>
      </patternFill>
    </fill>
    <fill>
      <patternFill patternType="solid">
        <fgColor rgb="FF92D050"/>
        <bgColor indexed="64"/>
      </patternFill>
    </fill>
    <fill>
      <patternFill patternType="solid">
        <fgColor rgb="FF0070C0"/>
        <bgColor indexed="64"/>
      </patternFill>
    </fill>
    <fill>
      <patternFill patternType="solid">
        <fgColor theme="0"/>
        <bgColor indexed="64"/>
      </patternFill>
    </fill>
    <fill>
      <patternFill patternType="solid">
        <fgColor rgb="FFFFFFFF"/>
        <bgColor indexed="64"/>
      </patternFill>
    </fill>
    <fill>
      <patternFill patternType="solid">
        <fgColor rgb="FF7030A0"/>
        <bgColor indexed="64"/>
      </patternFill>
    </fill>
  </fills>
  <borders count="46">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0" fontId="4" fillId="2" borderId="0" applyNumberFormat="0" applyBorder="0" applyAlignment="0" applyProtection="0"/>
    <xf numFmtId="0" fontId="5" fillId="0" borderId="0" applyNumberFormat="0" applyFill="0" applyBorder="0" applyAlignment="0" applyProtection="0"/>
    <xf numFmtId="0" fontId="29" fillId="0" borderId="0"/>
    <xf numFmtId="0" fontId="29" fillId="0" borderId="0"/>
    <xf numFmtId="0" fontId="29" fillId="0" borderId="0"/>
    <xf numFmtId="0" fontId="40" fillId="0" borderId="0"/>
    <xf numFmtId="0" fontId="29" fillId="0" borderId="0"/>
  </cellStyleXfs>
  <cellXfs count="761">
    <xf numFmtId="0" fontId="0" fillId="0" borderId="0" xfId="0"/>
    <xf numFmtId="0" fontId="3" fillId="0" borderId="0" xfId="0" applyFont="1" applyAlignment="1"/>
    <xf numFmtId="0" fontId="0" fillId="0" borderId="0" xfId="0" applyAlignment="1">
      <alignment wrapText="1"/>
    </xf>
    <xf numFmtId="0" fontId="0" fillId="0" borderId="1" xfId="0" applyBorder="1" applyAlignment="1">
      <alignment horizontal="left" vertical="center" wrapText="1"/>
    </xf>
    <xf numFmtId="0" fontId="0" fillId="0" borderId="2" xfId="0" applyBorder="1" applyAlignment="1">
      <alignment horizontal="center" vertical="center" wrapText="1"/>
    </xf>
    <xf numFmtId="0" fontId="0" fillId="0" borderId="6" xfId="0" applyBorder="1" applyAlignment="1">
      <alignment horizontal="left" vertical="center" wrapText="1"/>
    </xf>
    <xf numFmtId="0" fontId="0" fillId="0" borderId="7" xfId="0" applyBorder="1" applyAlignment="1">
      <alignment horizontal="center" vertical="center" wrapText="1"/>
    </xf>
    <xf numFmtId="0" fontId="0" fillId="0" borderId="7" xfId="0" quotePrefix="1" applyBorder="1" applyAlignment="1">
      <alignment horizontal="center" vertical="center" wrapText="1"/>
    </xf>
    <xf numFmtId="0" fontId="5" fillId="0" borderId="7" xfId="4" quotePrefix="1" applyBorder="1" applyAlignment="1">
      <alignment horizontal="center" vertical="center" wrapText="1"/>
    </xf>
    <xf numFmtId="0" fontId="6" fillId="0" borderId="7" xfId="0" applyFont="1" applyBorder="1" applyAlignment="1">
      <alignment vertical="center" wrapText="1"/>
    </xf>
    <xf numFmtId="0" fontId="0" fillId="0" borderId="0" xfId="0" applyFill="1" applyAlignment="1">
      <alignment wrapText="1"/>
    </xf>
    <xf numFmtId="3" fontId="0" fillId="0" borderId="0" xfId="0" applyNumberFormat="1" applyBorder="1" applyAlignment="1">
      <alignment horizontal="center" wrapText="1"/>
    </xf>
    <xf numFmtId="5" fontId="0" fillId="0" borderId="7" xfId="0" applyNumberFormat="1" applyBorder="1" applyAlignment="1">
      <alignment horizontal="center" vertical="center" wrapText="1"/>
    </xf>
    <xf numFmtId="0" fontId="0" fillId="0" borderId="13" xfId="0" applyBorder="1" applyAlignment="1">
      <alignment horizontal="left" vertical="center" wrapText="1"/>
    </xf>
    <xf numFmtId="49" fontId="0" fillId="0" borderId="14" xfId="0" applyNumberFormat="1" applyBorder="1" applyAlignment="1">
      <alignment horizontal="center" vertical="center" wrapText="1"/>
    </xf>
    <xf numFmtId="0" fontId="4" fillId="2" borderId="1" xfId="3" applyBorder="1" applyAlignment="1">
      <alignment horizontal="left" wrapText="1"/>
    </xf>
    <xf numFmtId="0" fontId="4" fillId="2" borderId="15" xfId="3" applyBorder="1" applyAlignment="1">
      <alignment wrapText="1"/>
    </xf>
    <xf numFmtId="0" fontId="4" fillId="2" borderId="2" xfId="3" applyBorder="1" applyAlignment="1">
      <alignment wrapText="1"/>
    </xf>
    <xf numFmtId="0" fontId="10" fillId="0" borderId="17" xfId="0" applyFont="1" applyBorder="1" applyAlignment="1">
      <alignment horizontal="center" vertical="center" wrapText="1"/>
    </xf>
    <xf numFmtId="0" fontId="0" fillId="0" borderId="17" xfId="0" applyBorder="1" applyAlignment="1">
      <alignment horizontal="center" vertical="center" wrapText="1"/>
    </xf>
    <xf numFmtId="0" fontId="0" fillId="0" borderId="17" xfId="0" applyBorder="1" applyAlignment="1">
      <alignment horizontal="center" vertical="center"/>
    </xf>
    <xf numFmtId="0" fontId="0" fillId="0" borderId="17" xfId="0" applyBorder="1" applyAlignment="1">
      <alignment wrapText="1"/>
    </xf>
    <xf numFmtId="0" fontId="10" fillId="0" borderId="17" xfId="0" applyFont="1" applyFill="1" applyBorder="1" applyAlignment="1">
      <alignment horizontal="center" vertical="center" wrapText="1"/>
    </xf>
    <xf numFmtId="0" fontId="0" fillId="0" borderId="17" xfId="0" applyFill="1" applyBorder="1" applyAlignment="1">
      <alignment vertical="center" wrapText="1"/>
    </xf>
    <xf numFmtId="49" fontId="0" fillId="0" borderId="17" xfId="0" applyNumberFormat="1" applyFill="1" applyBorder="1" applyAlignment="1">
      <alignment horizontal="center" vertical="center" wrapText="1"/>
    </xf>
    <xf numFmtId="0" fontId="0" fillId="0" borderId="17" xfId="0" applyFill="1" applyBorder="1" applyAlignment="1">
      <alignment horizontal="center" vertical="center" wrapText="1"/>
    </xf>
    <xf numFmtId="165" fontId="0" fillId="0" borderId="17" xfId="0" applyNumberFormat="1" applyFill="1" applyBorder="1" applyAlignment="1">
      <alignment horizontal="center" vertical="center" wrapText="1"/>
    </xf>
    <xf numFmtId="0" fontId="0" fillId="0" borderId="17" xfId="0" applyFill="1" applyBorder="1" applyAlignment="1">
      <alignment wrapText="1"/>
    </xf>
    <xf numFmtId="0" fontId="18" fillId="0" borderId="17" xfId="0" applyFont="1" applyFill="1" applyBorder="1" applyAlignment="1">
      <alignment horizontal="center" vertical="center" wrapText="1"/>
    </xf>
    <xf numFmtId="165" fontId="18" fillId="0" borderId="17" xfId="0" applyNumberFormat="1" applyFont="1" applyFill="1" applyBorder="1" applyAlignment="1">
      <alignment horizontal="center" vertical="center" wrapText="1"/>
    </xf>
    <xf numFmtId="166" fontId="0" fillId="0" borderId="17" xfId="0" applyNumberFormat="1" applyFill="1" applyBorder="1" applyAlignment="1">
      <alignment horizontal="center" vertical="center" wrapText="1"/>
    </xf>
    <xf numFmtId="0" fontId="10" fillId="0" borderId="17" xfId="0" applyFont="1" applyFill="1" applyBorder="1" applyAlignment="1">
      <alignment vertical="center" wrapText="1"/>
    </xf>
    <xf numFmtId="165" fontId="10" fillId="0" borderId="17" xfId="0" applyNumberFormat="1" applyFont="1" applyFill="1" applyBorder="1" applyAlignment="1">
      <alignment horizontal="center" vertical="center" wrapText="1"/>
    </xf>
    <xf numFmtId="49" fontId="12" fillId="0" borderId="17" xfId="0" applyNumberFormat="1" applyFont="1" applyFill="1" applyBorder="1" applyAlignment="1">
      <alignment horizontal="center" vertical="center" wrapText="1"/>
    </xf>
    <xf numFmtId="0" fontId="19" fillId="0" borderId="17" xfId="0" applyFont="1" applyFill="1" applyBorder="1" applyAlignment="1">
      <alignment horizontal="justify" vertical="center" wrapText="1"/>
    </xf>
    <xf numFmtId="5" fontId="1" fillId="0" borderId="17" xfId="2" applyNumberFormat="1" applyFont="1" applyFill="1" applyBorder="1" applyAlignment="1">
      <alignment horizontal="center" vertical="center" wrapText="1"/>
    </xf>
    <xf numFmtId="0" fontId="0" fillId="0" borderId="17" xfId="0" applyFont="1" applyFill="1" applyBorder="1" applyAlignment="1">
      <alignment vertical="center" wrapText="1"/>
    </xf>
    <xf numFmtId="0" fontId="21" fillId="0" borderId="17" xfId="0" applyFont="1" applyFill="1" applyBorder="1" applyAlignment="1">
      <alignment horizontal="center" vertical="center" wrapText="1"/>
    </xf>
    <xf numFmtId="0" fontId="0" fillId="3" borderId="17" xfId="0" applyFill="1" applyBorder="1" applyAlignment="1">
      <alignment horizontal="center" vertical="center" wrapText="1"/>
    </xf>
    <xf numFmtId="165" fontId="0" fillId="3" borderId="17" xfId="0" applyNumberFormat="1" applyFill="1" applyBorder="1" applyAlignment="1">
      <alignment horizontal="center" vertical="center" wrapText="1"/>
    </xf>
    <xf numFmtId="0" fontId="0" fillId="3" borderId="17" xfId="0" applyFill="1" applyBorder="1" applyAlignment="1">
      <alignment wrapText="1"/>
    </xf>
    <xf numFmtId="0" fontId="22" fillId="0" borderId="17" xfId="0" applyFont="1" applyFill="1" applyBorder="1" applyAlignment="1">
      <alignment wrapText="1"/>
    </xf>
    <xf numFmtId="5" fontId="25" fillId="0" borderId="17" xfId="1" applyNumberFormat="1" applyFont="1" applyFill="1" applyBorder="1" applyAlignment="1">
      <alignment horizontal="center" vertical="center" wrapText="1"/>
    </xf>
    <xf numFmtId="0" fontId="22" fillId="0" borderId="17" xfId="0" applyFont="1" applyFill="1" applyBorder="1" applyAlignment="1">
      <alignment vertical="center" wrapText="1"/>
    </xf>
    <xf numFmtId="5" fontId="26" fillId="0" borderId="17" xfId="1" applyNumberFormat="1" applyFont="1" applyFill="1" applyBorder="1" applyAlignment="1">
      <alignment horizontal="center" vertical="center" wrapText="1"/>
    </xf>
    <xf numFmtId="0" fontId="21" fillId="0" borderId="17" xfId="0" applyFont="1" applyFill="1" applyBorder="1" applyAlignment="1">
      <alignment wrapText="1"/>
    </xf>
    <xf numFmtId="5" fontId="28" fillId="0" borderId="17" xfId="1" applyNumberFormat="1" applyFont="1" applyFill="1" applyBorder="1" applyAlignment="1">
      <alignment horizontal="center" vertical="center" wrapText="1"/>
    </xf>
    <xf numFmtId="0" fontId="11" fillId="0" borderId="17" xfId="0" applyFont="1" applyFill="1" applyBorder="1" applyAlignment="1">
      <alignment vertical="center" wrapText="1"/>
    </xf>
    <xf numFmtId="49" fontId="0" fillId="0" borderId="17" xfId="0" applyNumberFormat="1" applyFont="1" applyFill="1" applyBorder="1" applyAlignment="1">
      <alignment horizontal="left" vertical="center" wrapText="1"/>
    </xf>
    <xf numFmtId="5" fontId="0" fillId="0" borderId="17" xfId="0" applyNumberFormat="1" applyFont="1" applyFill="1" applyBorder="1" applyAlignment="1">
      <alignment horizontal="center" vertical="center"/>
    </xf>
    <xf numFmtId="0" fontId="0" fillId="0" borderId="17" xfId="0" applyFill="1" applyBorder="1" applyAlignment="1">
      <alignment horizontal="left" vertical="center" wrapText="1"/>
    </xf>
    <xf numFmtId="5" fontId="0" fillId="0" borderId="17" xfId="0" applyNumberFormat="1" applyFill="1" applyBorder="1" applyAlignment="1">
      <alignment horizontal="center" vertical="center" wrapText="1"/>
    </xf>
    <xf numFmtId="0" fontId="0" fillId="0" borderId="0" xfId="0" applyFill="1" applyAlignment="1">
      <alignment vertical="center" wrapText="1"/>
    </xf>
    <xf numFmtId="0" fontId="10" fillId="0" borderId="17" xfId="0" applyFont="1" applyFill="1" applyBorder="1" applyAlignment="1">
      <alignment horizontal="justify" vertical="center" wrapText="1"/>
    </xf>
    <xf numFmtId="165" fontId="29" fillId="0" borderId="17" xfId="0" applyNumberFormat="1" applyFont="1" applyFill="1" applyBorder="1" applyAlignment="1">
      <alignment horizontal="center" vertical="center" wrapText="1"/>
    </xf>
    <xf numFmtId="0" fontId="10" fillId="0" borderId="17" xfId="0" applyNumberFormat="1" applyFont="1" applyFill="1" applyBorder="1" applyAlignment="1">
      <alignment horizontal="justify" vertical="center" wrapText="1"/>
    </xf>
    <xf numFmtId="0" fontId="10" fillId="0" borderId="22" xfId="0" applyFont="1" applyFill="1" applyBorder="1" applyAlignment="1">
      <alignment horizontal="justify" vertical="center" wrapText="1"/>
    </xf>
    <xf numFmtId="17" fontId="0" fillId="0" borderId="17" xfId="0" applyNumberFormat="1" applyFill="1" applyBorder="1" applyAlignment="1">
      <alignment horizontal="center" wrapText="1"/>
    </xf>
    <xf numFmtId="167" fontId="1" fillId="0" borderId="17" xfId="2" applyNumberFormat="1" applyFont="1" applyFill="1" applyBorder="1" applyAlignment="1">
      <alignment horizontal="left" wrapText="1"/>
    </xf>
    <xf numFmtId="0" fontId="0" fillId="0" borderId="7" xfId="0" applyFill="1" applyBorder="1" applyAlignment="1">
      <alignment horizontal="center" vertical="center" wrapText="1"/>
    </xf>
    <xf numFmtId="1" fontId="10" fillId="0" borderId="23" xfId="0" applyNumberFormat="1" applyFont="1" applyFill="1" applyBorder="1" applyAlignment="1">
      <alignment horizontal="center" vertical="center" wrapText="1"/>
    </xf>
    <xf numFmtId="3" fontId="0" fillId="0" borderId="17" xfId="0" applyNumberFormat="1" applyFill="1" applyBorder="1" applyAlignment="1">
      <alignment horizontal="center" vertical="center" wrapText="1"/>
    </xf>
    <xf numFmtId="0" fontId="0" fillId="0" borderId="17" xfId="0" applyFill="1" applyBorder="1" applyAlignment="1">
      <alignment horizontal="center" wrapText="1"/>
    </xf>
    <xf numFmtId="0" fontId="0" fillId="0" borderId="6" xfId="0" applyFill="1" applyBorder="1" applyAlignment="1">
      <alignment horizontal="center" wrapText="1"/>
    </xf>
    <xf numFmtId="49" fontId="0" fillId="0" borderId="17" xfId="0" applyNumberFormat="1" applyFill="1" applyBorder="1" applyAlignment="1">
      <alignment horizontal="center" wrapText="1"/>
    </xf>
    <xf numFmtId="3" fontId="0" fillId="0" borderId="17" xfId="0" applyNumberFormat="1" applyFill="1" applyBorder="1" applyAlignment="1">
      <alignment wrapText="1"/>
    </xf>
    <xf numFmtId="0" fontId="0" fillId="0" borderId="17" xfId="0" applyFont="1" applyFill="1" applyBorder="1" applyAlignment="1">
      <alignment horizontal="center" wrapText="1"/>
    </xf>
    <xf numFmtId="0" fontId="0" fillId="0" borderId="17" xfId="0" applyFont="1" applyFill="1" applyBorder="1" applyAlignment="1">
      <alignment wrapText="1"/>
    </xf>
    <xf numFmtId="0" fontId="0" fillId="0" borderId="22" xfId="0" applyFill="1" applyBorder="1" applyAlignment="1">
      <alignment horizontal="center" wrapText="1"/>
    </xf>
    <xf numFmtId="3" fontId="0" fillId="0" borderId="22" xfId="0" applyNumberFormat="1" applyFill="1" applyBorder="1" applyAlignment="1">
      <alignment wrapText="1"/>
    </xf>
    <xf numFmtId="3" fontId="0" fillId="0" borderId="17" xfId="0" applyNumberFormat="1" applyFont="1" applyFill="1" applyBorder="1" applyAlignment="1">
      <alignment wrapText="1"/>
    </xf>
    <xf numFmtId="0" fontId="0" fillId="0" borderId="7" xfId="0" applyFont="1" applyFill="1" applyBorder="1" applyAlignment="1">
      <alignment wrapText="1"/>
    </xf>
    <xf numFmtId="0" fontId="0" fillId="0" borderId="14" xfId="0" applyFont="1" applyFill="1" applyBorder="1" applyAlignment="1">
      <alignment wrapText="1"/>
    </xf>
    <xf numFmtId="14" fontId="0" fillId="0" borderId="17" xfId="0" applyNumberFormat="1" applyBorder="1" applyAlignment="1">
      <alignment wrapText="1"/>
    </xf>
    <xf numFmtId="168" fontId="1" fillId="0" borderId="17" xfId="2" applyNumberFormat="1" applyFont="1" applyBorder="1" applyAlignment="1">
      <alignment wrapText="1"/>
    </xf>
    <xf numFmtId="0" fontId="0" fillId="3" borderId="7" xfId="0" applyFill="1" applyBorder="1" applyAlignment="1">
      <alignment wrapText="1"/>
    </xf>
    <xf numFmtId="0" fontId="0" fillId="0" borderId="6" xfId="0" applyFill="1" applyBorder="1" applyAlignment="1">
      <alignment horizontal="center" vertical="center" wrapText="1"/>
    </xf>
    <xf numFmtId="0" fontId="0" fillId="0" borderId="17" xfId="0" applyFont="1" applyFill="1" applyBorder="1" applyAlignment="1">
      <alignment horizontal="left" vertical="center" wrapText="1"/>
    </xf>
    <xf numFmtId="14" fontId="0" fillId="0" borderId="17" xfId="0" applyNumberFormat="1" applyFill="1" applyBorder="1" applyAlignment="1">
      <alignment horizontal="center" vertical="center" wrapText="1"/>
    </xf>
    <xf numFmtId="165" fontId="0" fillId="0" borderId="17" xfId="0" applyNumberFormat="1" applyFill="1" applyBorder="1" applyAlignment="1">
      <alignment vertical="center" wrapText="1"/>
    </xf>
    <xf numFmtId="0" fontId="11" fillId="0" borderId="17" xfId="0" applyFont="1" applyFill="1" applyBorder="1" applyAlignment="1">
      <alignment horizontal="left" vertical="center" wrapText="1"/>
    </xf>
    <xf numFmtId="44" fontId="1" fillId="0" borderId="17" xfId="2" applyFont="1" applyFill="1" applyBorder="1" applyAlignment="1">
      <alignment vertical="center"/>
    </xf>
    <xf numFmtId="44" fontId="1" fillId="0" borderId="17" xfId="2" applyFont="1" applyFill="1" applyBorder="1" applyAlignment="1">
      <alignment vertical="center" wrapText="1"/>
    </xf>
    <xf numFmtId="0" fontId="10" fillId="0" borderId="17" xfId="0" applyFont="1" applyFill="1" applyBorder="1" applyAlignment="1">
      <alignment horizontal="left" vertical="center" wrapText="1"/>
    </xf>
    <xf numFmtId="44" fontId="1" fillId="0" borderId="17" xfId="2" applyFont="1" applyFill="1" applyBorder="1" applyAlignment="1">
      <alignment horizontal="center" vertical="center"/>
    </xf>
    <xf numFmtId="0" fontId="10" fillId="0" borderId="6" xfId="0" applyFont="1" applyFill="1" applyBorder="1" applyAlignment="1">
      <alignment horizontal="center" vertical="center" wrapText="1"/>
    </xf>
    <xf numFmtId="14" fontId="10" fillId="0" borderId="17" xfId="0" applyNumberFormat="1" applyFont="1" applyFill="1" applyBorder="1" applyAlignment="1">
      <alignment horizontal="center" vertical="center" wrapText="1"/>
    </xf>
    <xf numFmtId="44" fontId="10" fillId="0" borderId="17" xfId="2" applyFont="1" applyFill="1" applyBorder="1" applyAlignment="1">
      <alignment vertical="center"/>
    </xf>
    <xf numFmtId="44" fontId="10" fillId="0" borderId="17" xfId="2" applyFont="1" applyFill="1" applyBorder="1" applyAlignment="1">
      <alignment vertical="center" wrapText="1"/>
    </xf>
    <xf numFmtId="0" fontId="10" fillId="0" borderId="17" xfId="0" applyFont="1" applyFill="1" applyBorder="1" applyAlignment="1">
      <alignment wrapText="1"/>
    </xf>
    <xf numFmtId="0" fontId="10" fillId="0" borderId="7" xfId="0" applyFont="1" applyFill="1" applyBorder="1" applyAlignment="1">
      <alignment horizontal="center" vertical="center" wrapText="1"/>
    </xf>
    <xf numFmtId="44" fontId="0" fillId="0" borderId="17" xfId="0" applyNumberFormat="1" applyFill="1" applyBorder="1" applyAlignment="1">
      <alignment wrapText="1"/>
    </xf>
    <xf numFmtId="44" fontId="1" fillId="0" borderId="17" xfId="2" applyFont="1" applyFill="1" applyBorder="1" applyAlignment="1">
      <alignment horizontal="center" vertical="center" wrapText="1"/>
    </xf>
    <xf numFmtId="168" fontId="1" fillId="0" borderId="17" xfId="2" applyNumberFormat="1" applyFont="1" applyFill="1" applyBorder="1" applyAlignment="1">
      <alignment horizontal="center" vertical="center"/>
    </xf>
    <xf numFmtId="168" fontId="1" fillId="0" borderId="17" xfId="2" applyNumberFormat="1" applyFont="1" applyFill="1" applyBorder="1" applyAlignment="1">
      <alignment horizontal="center" vertical="center" wrapText="1"/>
    </xf>
    <xf numFmtId="168" fontId="0" fillId="0" borderId="17" xfId="0" applyNumberFormat="1" applyFill="1" applyBorder="1" applyAlignment="1">
      <alignment horizontal="center" vertical="center" wrapText="1"/>
    </xf>
    <xf numFmtId="168" fontId="10" fillId="0" borderId="17" xfId="0" applyNumberFormat="1" applyFont="1" applyFill="1" applyBorder="1" applyAlignment="1">
      <alignment horizontal="center" vertical="center" wrapText="1"/>
    </xf>
    <xf numFmtId="44" fontId="10" fillId="0" borderId="17" xfId="2" applyFont="1" applyFill="1" applyBorder="1" applyAlignment="1">
      <alignment horizontal="center" vertical="center" wrapText="1"/>
    </xf>
    <xf numFmtId="0" fontId="0" fillId="0" borderId="16" xfId="0" applyFill="1" applyBorder="1" applyAlignment="1">
      <alignment horizontal="center" vertical="center" wrapText="1"/>
    </xf>
    <xf numFmtId="0" fontId="0" fillId="0" borderId="16" xfId="0" applyFont="1" applyFill="1" applyBorder="1" applyAlignment="1">
      <alignment horizontal="left" vertical="center" wrapText="1"/>
    </xf>
    <xf numFmtId="14" fontId="0" fillId="0" borderId="16" xfId="0" applyNumberFormat="1" applyFill="1" applyBorder="1" applyAlignment="1">
      <alignment horizontal="center" vertical="center" wrapText="1"/>
    </xf>
    <xf numFmtId="0" fontId="0" fillId="0" borderId="16" xfId="0" applyFill="1" applyBorder="1" applyAlignment="1">
      <alignment vertical="center" wrapText="1"/>
    </xf>
    <xf numFmtId="0" fontId="10" fillId="0" borderId="16" xfId="0" applyFont="1" applyFill="1" applyBorder="1" applyAlignment="1">
      <alignment horizontal="center" vertical="center" wrapText="1"/>
    </xf>
    <xf numFmtId="165" fontId="3" fillId="0" borderId="16" xfId="0" applyNumberFormat="1" applyFont="1" applyFill="1" applyBorder="1" applyAlignment="1">
      <alignment vertical="center" wrapText="1"/>
    </xf>
    <xf numFmtId="165" fontId="0" fillId="0" borderId="16" xfId="0" applyNumberFormat="1" applyFill="1" applyBorder="1" applyAlignment="1">
      <alignment vertical="center" wrapText="1"/>
    </xf>
    <xf numFmtId="0" fontId="0" fillId="0" borderId="16" xfId="0" applyFill="1" applyBorder="1" applyAlignment="1">
      <alignment wrapText="1"/>
    </xf>
    <xf numFmtId="0" fontId="0" fillId="0" borderId="24" xfId="0" applyFill="1" applyBorder="1" applyAlignment="1">
      <alignment horizontal="center" vertical="center" wrapText="1"/>
    </xf>
    <xf numFmtId="0" fontId="0" fillId="0" borderId="17" xfId="0" applyFont="1" applyFill="1" applyBorder="1" applyAlignment="1">
      <alignment horizontal="justify" wrapText="1"/>
    </xf>
    <xf numFmtId="14" fontId="0" fillId="0" borderId="17" xfId="0" applyNumberFormat="1" applyFont="1" applyFill="1" applyBorder="1" applyAlignment="1">
      <alignment horizontal="justify" wrapText="1"/>
    </xf>
    <xf numFmtId="44" fontId="1" fillId="0" borderId="17" xfId="2" applyFont="1" applyFill="1" applyBorder="1" applyAlignment="1">
      <alignment horizontal="justify" wrapText="1"/>
    </xf>
    <xf numFmtId="0" fontId="0" fillId="0" borderId="17" xfId="0" applyFill="1" applyBorder="1" applyAlignment="1">
      <alignment horizontal="justify" wrapText="1"/>
    </xf>
    <xf numFmtId="169" fontId="10" fillId="0" borderId="17" xfId="0" applyNumberFormat="1" applyFont="1" applyFill="1" applyBorder="1" applyAlignment="1">
      <alignment horizontal="justify"/>
    </xf>
    <xf numFmtId="0" fontId="0" fillId="0" borderId="17" xfId="0" applyBorder="1" applyAlignment="1">
      <alignment horizontal="justify"/>
    </xf>
    <xf numFmtId="14" fontId="10" fillId="0" borderId="17" xfId="0" applyNumberFormat="1" applyFont="1" applyFill="1" applyBorder="1" applyAlignment="1">
      <alignment horizontal="justify" wrapText="1"/>
    </xf>
    <xf numFmtId="0" fontId="10" fillId="0" borderId="17" xfId="0" applyFont="1" applyFill="1" applyBorder="1" applyAlignment="1">
      <alignment horizontal="justify" wrapText="1"/>
    </xf>
    <xf numFmtId="44" fontId="10" fillId="0" borderId="17" xfId="2" applyFont="1" applyFill="1" applyBorder="1" applyAlignment="1">
      <alignment horizontal="justify" wrapText="1"/>
    </xf>
    <xf numFmtId="0" fontId="11" fillId="0" borderId="17" xfId="0" applyFont="1" applyFill="1" applyBorder="1" applyAlignment="1">
      <alignment horizontal="justify" wrapText="1"/>
    </xf>
    <xf numFmtId="0" fontId="10" fillId="0" borderId="17" xfId="5" applyFont="1" applyFill="1" applyBorder="1" applyAlignment="1">
      <alignment horizontal="justify" vertical="center" wrapText="1"/>
    </xf>
    <xf numFmtId="0" fontId="0" fillId="0" borderId="17" xfId="0" applyFont="1" applyFill="1" applyBorder="1" applyAlignment="1">
      <alignment horizontal="justify" vertical="center" wrapText="1"/>
    </xf>
    <xf numFmtId="0" fontId="33" fillId="0" borderId="17" xfId="0" applyFont="1" applyFill="1" applyBorder="1" applyAlignment="1">
      <alignment horizontal="justify"/>
    </xf>
    <xf numFmtId="0" fontId="34" fillId="0" borderId="17" xfId="0" applyFont="1" applyFill="1" applyBorder="1" applyAlignment="1">
      <alignment horizontal="justify" vertical="center"/>
    </xf>
    <xf numFmtId="0" fontId="34" fillId="0" borderId="17" xfId="0" applyFont="1" applyFill="1" applyBorder="1" applyAlignment="1">
      <alignment horizontal="justify" wrapText="1"/>
    </xf>
    <xf numFmtId="0" fontId="34" fillId="0" borderId="17" xfId="0" applyFont="1" applyFill="1" applyBorder="1" applyAlignment="1">
      <alignment horizontal="justify" vertical="center" wrapText="1"/>
    </xf>
    <xf numFmtId="0" fontId="35" fillId="0" borderId="17" xfId="0" applyFont="1" applyFill="1" applyBorder="1" applyAlignment="1">
      <alignment horizontal="justify"/>
    </xf>
    <xf numFmtId="0" fontId="10" fillId="0" borderId="17" xfId="0" applyNumberFormat="1" applyFont="1" applyFill="1" applyBorder="1" applyAlignment="1" applyProtection="1">
      <alignment horizontal="justify" vertical="center" wrapText="1"/>
    </xf>
    <xf numFmtId="6" fontId="1" fillId="0" borderId="17" xfId="2" applyNumberFormat="1" applyFont="1" applyFill="1" applyBorder="1" applyAlignment="1">
      <alignment horizontal="justify" wrapText="1"/>
    </xf>
    <xf numFmtId="14" fontId="36" fillId="0" borderId="17" xfId="0" applyNumberFormat="1" applyFont="1" applyFill="1" applyBorder="1" applyAlignment="1">
      <alignment horizontal="justify" vertical="center" wrapText="1"/>
    </xf>
    <xf numFmtId="0" fontId="10" fillId="0" borderId="17" xfId="6" applyFont="1" applyFill="1" applyBorder="1" applyAlignment="1" applyProtection="1">
      <alignment horizontal="justify" vertical="center"/>
      <protection locked="0"/>
    </xf>
    <xf numFmtId="0" fontId="33" fillId="0" borderId="23" xfId="0" applyFont="1" applyFill="1" applyBorder="1" applyAlignment="1">
      <alignment horizontal="justify"/>
    </xf>
    <xf numFmtId="0" fontId="10" fillId="0" borderId="16" xfId="6" applyFont="1" applyFill="1" applyBorder="1" applyAlignment="1" applyProtection="1">
      <alignment horizontal="justify" vertical="center"/>
      <protection locked="0"/>
    </xf>
    <xf numFmtId="14" fontId="0" fillId="0" borderId="16" xfId="0" applyNumberFormat="1" applyFont="1" applyFill="1" applyBorder="1" applyAlignment="1">
      <alignment horizontal="justify" wrapText="1"/>
    </xf>
    <xf numFmtId="0" fontId="0" fillId="0" borderId="16" xfId="0" applyFont="1" applyFill="1" applyBorder="1" applyAlignment="1">
      <alignment horizontal="justify" wrapText="1"/>
    </xf>
    <xf numFmtId="44" fontId="1" fillId="0" borderId="16" xfId="2" applyFont="1" applyFill="1" applyBorder="1" applyAlignment="1">
      <alignment horizontal="justify" wrapText="1"/>
    </xf>
    <xf numFmtId="0" fontId="0" fillId="0" borderId="16" xfId="0" applyFont="1" applyFill="1" applyBorder="1" applyAlignment="1">
      <alignment horizontal="center" wrapText="1"/>
    </xf>
    <xf numFmtId="0" fontId="0" fillId="0" borderId="24" xfId="0" applyFont="1" applyFill="1" applyBorder="1" applyAlignment="1">
      <alignment horizontal="justify" wrapText="1"/>
    </xf>
    <xf numFmtId="0" fontId="0" fillId="0" borderId="17" xfId="0" applyFont="1" applyBorder="1" applyAlignment="1">
      <alignment horizontal="center" vertical="center" wrapText="1"/>
    </xf>
    <xf numFmtId="0" fontId="0" fillId="0" borderId="17" xfId="0" applyFont="1" applyBorder="1" applyAlignment="1">
      <alignment vertical="center"/>
    </xf>
    <xf numFmtId="14" fontId="0" fillId="0" borderId="17" xfId="0" applyNumberFormat="1" applyBorder="1" applyAlignment="1">
      <alignment horizontal="center" vertical="center" wrapText="1"/>
    </xf>
    <xf numFmtId="164" fontId="1" fillId="0" borderId="17" xfId="1" applyNumberFormat="1" applyFont="1" applyBorder="1" applyAlignment="1">
      <alignment horizontal="center" vertical="center" wrapText="1"/>
    </xf>
    <xf numFmtId="0" fontId="11" fillId="6" borderId="17" xfId="0" applyFont="1" applyFill="1" applyBorder="1" applyAlignment="1">
      <alignment horizontal="left" vertical="center" wrapText="1"/>
    </xf>
    <xf numFmtId="0" fontId="0" fillId="0" borderId="17" xfId="0" applyFont="1" applyFill="1" applyBorder="1" applyAlignment="1">
      <alignment vertical="center"/>
    </xf>
    <xf numFmtId="0" fontId="11" fillId="0" borderId="17" xfId="0" applyFont="1" applyBorder="1" applyAlignment="1">
      <alignment vertical="center" wrapText="1"/>
    </xf>
    <xf numFmtId="0" fontId="0" fillId="0" borderId="17" xfId="0" applyFont="1" applyFill="1" applyBorder="1" applyAlignment="1">
      <alignment horizontal="left" vertical="center"/>
    </xf>
    <xf numFmtId="0" fontId="0" fillId="0" borderId="17" xfId="0" applyFont="1" applyBorder="1" applyAlignment="1">
      <alignment vertical="center" wrapText="1"/>
    </xf>
    <xf numFmtId="0" fontId="0" fillId="0" borderId="17" xfId="0" applyBorder="1" applyAlignment="1">
      <alignment vertical="center" wrapText="1"/>
    </xf>
    <xf numFmtId="164" fontId="1" fillId="0" borderId="17" xfId="1" applyNumberFormat="1" applyFont="1" applyFill="1" applyBorder="1" applyAlignment="1">
      <alignment horizontal="center" vertical="center" wrapText="1"/>
    </xf>
    <xf numFmtId="0" fontId="10" fillId="0" borderId="17" xfId="5" applyFont="1" applyFill="1" applyBorder="1" applyAlignment="1" applyProtection="1">
      <alignment horizontal="left" vertical="center" wrapText="1"/>
    </xf>
    <xf numFmtId="0" fontId="11" fillId="6" borderId="17" xfId="0" applyFont="1" applyFill="1" applyBorder="1" applyAlignment="1">
      <alignment vertical="center" wrapText="1"/>
    </xf>
    <xf numFmtId="0" fontId="10" fillId="6" borderId="17" xfId="0" applyFont="1" applyFill="1" applyBorder="1" applyAlignment="1">
      <alignment vertical="center" wrapText="1"/>
    </xf>
    <xf numFmtId="164" fontId="1" fillId="0" borderId="17" xfId="1" applyNumberFormat="1" applyFont="1" applyBorder="1" applyAlignment="1">
      <alignment horizontal="center" vertical="center"/>
    </xf>
    <xf numFmtId="164" fontId="1" fillId="0" borderId="17" xfId="1" applyNumberFormat="1" applyFont="1" applyFill="1" applyBorder="1" applyAlignment="1">
      <alignment horizontal="center" vertical="center"/>
    </xf>
    <xf numFmtId="164" fontId="1" fillId="0" borderId="22" xfId="1" applyNumberFormat="1" applyFont="1" applyFill="1" applyBorder="1" applyAlignment="1">
      <alignment horizontal="center" vertical="center" wrapText="1"/>
    </xf>
    <xf numFmtId="0" fontId="10" fillId="0" borderId="17" xfId="7" applyFont="1" applyFill="1" applyBorder="1" applyAlignment="1" applyProtection="1">
      <alignment vertical="center" shrinkToFit="1"/>
      <protection locked="0"/>
    </xf>
    <xf numFmtId="164" fontId="1" fillId="0" borderId="0" xfId="1" applyNumberFormat="1" applyFont="1" applyFill="1" applyBorder="1" applyAlignment="1">
      <alignment horizontal="center" vertical="center" wrapText="1"/>
    </xf>
    <xf numFmtId="0" fontId="10" fillId="0" borderId="17" xfId="5" applyFont="1" applyFill="1" applyBorder="1" applyAlignment="1">
      <alignment horizontal="left" vertical="center" wrapText="1"/>
    </xf>
    <xf numFmtId="0" fontId="37" fillId="0" borderId="17" xfId="0" applyFont="1" applyFill="1" applyBorder="1" applyAlignment="1">
      <alignment horizontal="center" vertical="center" wrapText="1"/>
    </xf>
    <xf numFmtId="164" fontId="10" fillId="0" borderId="17" xfId="1" applyNumberFormat="1" applyFont="1" applyFill="1" applyBorder="1" applyAlignment="1">
      <alignment horizontal="center" vertical="center" wrapText="1"/>
    </xf>
    <xf numFmtId="0" fontId="38" fillId="0" borderId="17" xfId="0" applyFont="1" applyFill="1" applyBorder="1" applyAlignment="1" applyProtection="1">
      <alignment horizontal="center" vertical="center" wrapText="1"/>
    </xf>
    <xf numFmtId="0" fontId="0" fillId="6" borderId="17" xfId="0" applyFont="1" applyFill="1" applyBorder="1" applyAlignment="1">
      <alignment vertical="center" wrapText="1"/>
    </xf>
    <xf numFmtId="0" fontId="0" fillId="0" borderId="16" xfId="0" applyBorder="1" applyAlignment="1">
      <alignment horizontal="center" vertical="center" wrapText="1"/>
    </xf>
    <xf numFmtId="0" fontId="0" fillId="0" borderId="16" xfId="0" applyBorder="1" applyAlignment="1">
      <alignment vertical="center" wrapText="1"/>
    </xf>
    <xf numFmtId="14" fontId="0" fillId="0" borderId="16" xfId="0" applyNumberFormat="1" applyBorder="1" applyAlignment="1">
      <alignment horizontal="center" vertical="center" wrapText="1"/>
    </xf>
    <xf numFmtId="164" fontId="1" fillId="0" borderId="16" xfId="1" applyNumberFormat="1" applyFont="1" applyBorder="1" applyAlignment="1">
      <alignment horizontal="center" vertical="center" wrapText="1"/>
    </xf>
    <xf numFmtId="164" fontId="1" fillId="0" borderId="16" xfId="1" applyNumberFormat="1" applyFont="1" applyFill="1" applyBorder="1" applyAlignment="1">
      <alignment horizontal="center" vertical="center" wrapText="1"/>
    </xf>
    <xf numFmtId="0" fontId="0" fillId="0" borderId="16" xfId="0" applyFont="1" applyBorder="1" applyAlignment="1">
      <alignment horizontal="center" vertical="center" wrapText="1"/>
    </xf>
    <xf numFmtId="0" fontId="28" fillId="6" borderId="6" xfId="0" applyFont="1" applyFill="1" applyBorder="1" applyAlignment="1">
      <alignment horizontal="center" vertical="top" wrapText="1"/>
    </xf>
    <xf numFmtId="0" fontId="28" fillId="0" borderId="17" xfId="0" applyFont="1" applyFill="1" applyBorder="1" applyAlignment="1">
      <alignment horizontal="justify" vertical="top" wrapText="1"/>
    </xf>
    <xf numFmtId="14" fontId="28" fillId="0" borderId="17" xfId="0" applyNumberFormat="1" applyFont="1" applyFill="1" applyBorder="1" applyAlignment="1">
      <alignment horizontal="center" vertical="top" wrapText="1"/>
    </xf>
    <xf numFmtId="0" fontId="28" fillId="0" borderId="17" xfId="0" applyFont="1" applyFill="1" applyBorder="1" applyAlignment="1">
      <alignment horizontal="center" vertical="top" wrapText="1"/>
    </xf>
    <xf numFmtId="43" fontId="28" fillId="0" borderId="17" xfId="1" applyNumberFormat="1" applyFont="1" applyFill="1" applyBorder="1" applyAlignment="1">
      <alignment horizontal="center" vertical="top" wrapText="1"/>
    </xf>
    <xf numFmtId="0" fontId="39" fillId="6" borderId="7" xfId="0" applyFont="1" applyFill="1" applyBorder="1" applyAlignment="1">
      <alignment horizontal="left" vertical="top" wrapText="1"/>
    </xf>
    <xf numFmtId="0" fontId="26" fillId="6" borderId="6" xfId="0" applyFont="1" applyFill="1" applyBorder="1" applyAlignment="1">
      <alignment horizontal="left" vertical="top" wrapText="1"/>
    </xf>
    <xf numFmtId="0" fontId="26" fillId="0" borderId="17" xfId="0" applyFont="1" applyFill="1" applyBorder="1" applyAlignment="1">
      <alignment horizontal="left" vertical="top" wrapText="1"/>
    </xf>
    <xf numFmtId="14" fontId="26" fillId="0" borderId="17" xfId="0" applyNumberFormat="1" applyFont="1" applyFill="1" applyBorder="1" applyAlignment="1">
      <alignment horizontal="left" vertical="top" wrapText="1"/>
    </xf>
    <xf numFmtId="43" fontId="26" fillId="0" borderId="17" xfId="1" applyFont="1" applyFill="1" applyBorder="1" applyAlignment="1">
      <alignment horizontal="left" vertical="top" wrapText="1"/>
    </xf>
    <xf numFmtId="0" fontId="26" fillId="6" borderId="7" xfId="0" applyFont="1" applyFill="1" applyBorder="1" applyAlignment="1">
      <alignment horizontal="left" vertical="top" wrapText="1"/>
    </xf>
    <xf numFmtId="0" fontId="26" fillId="0" borderId="17" xfId="0" applyFont="1" applyFill="1" applyBorder="1" applyAlignment="1">
      <alignment horizontal="left" vertical="top"/>
    </xf>
    <xf numFmtId="0" fontId="26" fillId="0" borderId="17" xfId="8" applyFont="1" applyFill="1" applyBorder="1" applyAlignment="1">
      <alignment horizontal="left" vertical="top" wrapText="1"/>
    </xf>
    <xf numFmtId="0" fontId="26" fillId="6" borderId="6" xfId="0" applyFont="1" applyFill="1" applyBorder="1" applyAlignment="1">
      <alignment horizontal="left" vertical="top"/>
    </xf>
    <xf numFmtId="0" fontId="26" fillId="6" borderId="17" xfId="0" applyFont="1" applyFill="1" applyBorder="1" applyAlignment="1">
      <alignment horizontal="left" vertical="top" wrapText="1"/>
    </xf>
    <xf numFmtId="14" fontId="26" fillId="6" borderId="17" xfId="0" applyNumberFormat="1" applyFont="1" applyFill="1" applyBorder="1" applyAlignment="1">
      <alignment horizontal="left" vertical="top" wrapText="1"/>
    </xf>
    <xf numFmtId="43" fontId="26" fillId="6" borderId="17" xfId="1" applyFont="1" applyFill="1" applyBorder="1" applyAlignment="1">
      <alignment horizontal="left" vertical="top" wrapText="1"/>
    </xf>
    <xf numFmtId="0" fontId="26" fillId="6" borderId="17" xfId="0" applyFont="1" applyFill="1" applyBorder="1" applyAlignment="1">
      <alignment horizontal="left" vertical="top"/>
    </xf>
    <xf numFmtId="0" fontId="26" fillId="6" borderId="17" xfId="8" applyFont="1" applyFill="1" applyBorder="1" applyAlignment="1">
      <alignment horizontal="left" vertical="top" wrapText="1"/>
    </xf>
    <xf numFmtId="0" fontId="41" fillId="6" borderId="17" xfId="0" applyFont="1" applyFill="1" applyBorder="1" applyAlignment="1">
      <alignment vertical="top"/>
    </xf>
    <xf numFmtId="0" fontId="41" fillId="6" borderId="17" xfId="0" applyFont="1" applyFill="1" applyBorder="1" applyAlignment="1">
      <alignment vertical="top" wrapText="1"/>
    </xf>
    <xf numFmtId="0" fontId="26" fillId="6" borderId="27" xfId="0" applyFont="1" applyFill="1" applyBorder="1" applyAlignment="1">
      <alignment horizontal="left" vertical="top" wrapText="1"/>
    </xf>
    <xf numFmtId="0" fontId="41" fillId="6" borderId="22" xfId="0" applyFont="1" applyFill="1" applyBorder="1" applyAlignment="1">
      <alignment vertical="top" wrapText="1"/>
    </xf>
    <xf numFmtId="14" fontId="26" fillId="6" borderId="28" xfId="0" applyNumberFormat="1" applyFont="1" applyFill="1" applyBorder="1" applyAlignment="1">
      <alignment horizontal="left" vertical="top" wrapText="1"/>
    </xf>
    <xf numFmtId="0" fontId="26" fillId="6" borderId="22" xfId="0" applyFont="1" applyFill="1" applyBorder="1" applyAlignment="1">
      <alignment horizontal="left" vertical="top" wrapText="1"/>
    </xf>
    <xf numFmtId="43" fontId="26" fillId="6" borderId="22" xfId="1" applyFont="1" applyFill="1" applyBorder="1" applyAlignment="1">
      <alignment horizontal="left" vertical="top" wrapText="1"/>
    </xf>
    <xf numFmtId="0" fontId="26" fillId="6" borderId="13" xfId="0" applyFont="1" applyFill="1" applyBorder="1" applyAlignment="1">
      <alignment horizontal="left" vertical="top" wrapText="1"/>
    </xf>
    <xf numFmtId="0" fontId="41" fillId="6" borderId="28" xfId="0" applyFont="1" applyFill="1" applyBorder="1" applyAlignment="1">
      <alignment vertical="top"/>
    </xf>
    <xf numFmtId="0" fontId="26" fillId="6" borderId="28" xfId="0" applyFont="1" applyFill="1" applyBorder="1" applyAlignment="1">
      <alignment horizontal="left" vertical="top" wrapText="1"/>
    </xf>
    <xf numFmtId="43" fontId="26" fillId="6" borderId="28" xfId="1" applyFont="1" applyFill="1" applyBorder="1" applyAlignment="1">
      <alignment horizontal="left" vertical="top" wrapText="1"/>
    </xf>
    <xf numFmtId="0" fontId="26" fillId="6" borderId="0" xfId="0" applyFont="1" applyFill="1" applyBorder="1" applyAlignment="1">
      <alignment horizontal="left" vertical="top" wrapText="1"/>
    </xf>
    <xf numFmtId="0" fontId="41" fillId="6" borderId="0" xfId="0" applyFont="1" applyFill="1" applyBorder="1" applyAlignment="1">
      <alignment vertical="top"/>
    </xf>
    <xf numFmtId="14" fontId="26" fillId="6" borderId="0" xfId="0" applyNumberFormat="1" applyFont="1" applyFill="1" applyBorder="1" applyAlignment="1">
      <alignment horizontal="left" vertical="top" wrapText="1"/>
    </xf>
    <xf numFmtId="43" fontId="26" fillId="6" borderId="0" xfId="1" applyFont="1" applyFill="1" applyBorder="1" applyAlignment="1">
      <alignment horizontal="left" vertical="top" wrapText="1"/>
    </xf>
    <xf numFmtId="0" fontId="26" fillId="6" borderId="11" xfId="0" applyFont="1" applyFill="1" applyBorder="1" applyAlignment="1">
      <alignment horizontal="left" vertical="top" wrapText="1"/>
    </xf>
    <xf numFmtId="0" fontId="42" fillId="0" borderId="17" xfId="0" applyFont="1" applyFill="1" applyBorder="1" applyAlignment="1">
      <alignment horizontal="center" vertical="center" wrapText="1"/>
    </xf>
    <xf numFmtId="0" fontId="43" fillId="0" borderId="17" xfId="0" applyFont="1" applyFill="1" applyBorder="1" applyAlignment="1">
      <alignment vertical="center" wrapText="1"/>
    </xf>
    <xf numFmtId="170" fontId="42" fillId="0" borderId="17" xfId="0" applyNumberFormat="1" applyFont="1" applyFill="1" applyBorder="1" applyAlignment="1">
      <alignment horizontal="center" vertical="center" wrapText="1"/>
    </xf>
    <xf numFmtId="164" fontId="42" fillId="0" borderId="17" xfId="1" applyNumberFormat="1" applyFont="1" applyFill="1" applyBorder="1" applyAlignment="1">
      <alignment horizontal="center" vertical="center" wrapText="1"/>
    </xf>
    <xf numFmtId="3" fontId="42" fillId="0" borderId="17" xfId="0" applyNumberFormat="1" applyFont="1" applyFill="1" applyBorder="1" applyAlignment="1">
      <alignment horizontal="center" vertical="center" wrapText="1"/>
    </xf>
    <xf numFmtId="170" fontId="42" fillId="0" borderId="17" xfId="3" applyNumberFormat="1" applyFont="1" applyFill="1" applyBorder="1" applyAlignment="1">
      <alignment horizontal="center" vertical="center" wrapText="1"/>
    </xf>
    <xf numFmtId="0" fontId="42" fillId="0" borderId="17" xfId="0" applyFont="1" applyBorder="1" applyAlignment="1">
      <alignment horizontal="center" vertical="center" wrapText="1"/>
    </xf>
    <xf numFmtId="171" fontId="42" fillId="0" borderId="17" xfId="0" applyNumberFormat="1" applyFont="1" applyFill="1" applyBorder="1" applyAlignment="1">
      <alignment horizontal="center" vertical="center" wrapText="1"/>
    </xf>
    <xf numFmtId="0" fontId="43" fillId="0" borderId="17" xfId="0" applyFont="1" applyBorder="1" applyAlignment="1">
      <alignment vertical="center" wrapText="1"/>
    </xf>
    <xf numFmtId="164" fontId="42" fillId="0" borderId="17" xfId="1" applyNumberFormat="1" applyFont="1" applyBorder="1" applyAlignment="1">
      <alignment horizontal="center" vertical="center" wrapText="1"/>
    </xf>
    <xf numFmtId="0" fontId="42" fillId="0" borderId="17" xfId="0" applyFont="1" applyBorder="1" applyAlignment="1">
      <alignment horizontal="center" vertical="center"/>
    </xf>
    <xf numFmtId="41" fontId="42" fillId="0" borderId="17" xfId="0" applyNumberFormat="1" applyFont="1" applyFill="1" applyBorder="1" applyAlignment="1">
      <alignment horizontal="center" vertical="center" wrapText="1"/>
    </xf>
    <xf numFmtId="0" fontId="44" fillId="0" borderId="17" xfId="0" applyFont="1" applyFill="1" applyBorder="1" applyAlignment="1">
      <alignment vertical="center" wrapText="1"/>
    </xf>
    <xf numFmtId="0" fontId="43" fillId="6" borderId="17" xfId="6" applyFont="1" applyFill="1" applyBorder="1" applyAlignment="1">
      <alignment vertical="center" wrapText="1"/>
    </xf>
    <xf numFmtId="170" fontId="42" fillId="0" borderId="17" xfId="0" applyNumberFormat="1" applyFont="1" applyBorder="1" applyAlignment="1">
      <alignment horizontal="center" vertical="center" wrapText="1"/>
    </xf>
    <xf numFmtId="0" fontId="43" fillId="6" borderId="17" xfId="0" applyFont="1" applyFill="1" applyBorder="1" applyAlignment="1">
      <alignment vertical="center" wrapText="1"/>
    </xf>
    <xf numFmtId="164" fontId="42" fillId="0" borderId="17" xfId="1" applyNumberFormat="1" applyFont="1" applyBorder="1" applyAlignment="1">
      <alignment horizontal="center" vertical="center"/>
    </xf>
    <xf numFmtId="49" fontId="45" fillId="0" borderId="17" xfId="0" applyNumberFormat="1" applyFont="1" applyFill="1" applyBorder="1" applyAlignment="1">
      <alignment wrapText="1"/>
    </xf>
    <xf numFmtId="0" fontId="46" fillId="0" borderId="17" xfId="0" applyFont="1" applyFill="1" applyBorder="1" applyAlignment="1">
      <alignment horizontal="center" vertical="center" wrapText="1"/>
    </xf>
    <xf numFmtId="164" fontId="46" fillId="0" borderId="17" xfId="1" applyNumberFormat="1" applyFont="1" applyFill="1" applyBorder="1" applyAlignment="1">
      <alignment horizontal="center" vertical="center" wrapText="1"/>
    </xf>
    <xf numFmtId="49" fontId="45" fillId="0" borderId="17" xfId="0" applyNumberFormat="1" applyFont="1" applyFill="1" applyBorder="1" applyAlignment="1">
      <alignment vertical="center" wrapText="1"/>
    </xf>
    <xf numFmtId="3" fontId="47" fillId="0" borderId="17" xfId="6" applyNumberFormat="1" applyFont="1" applyFill="1" applyBorder="1" applyAlignment="1">
      <alignment horizontal="center" vertical="center" wrapText="1"/>
    </xf>
    <xf numFmtId="0" fontId="0" fillId="0" borderId="17" xfId="0" applyFill="1" applyBorder="1"/>
    <xf numFmtId="170" fontId="46" fillId="0" borderId="17" xfId="0" applyNumberFormat="1" applyFont="1" applyFill="1" applyBorder="1" applyAlignment="1">
      <alignment horizontal="center" vertical="center" wrapText="1"/>
    </xf>
    <xf numFmtId="0" fontId="42" fillId="0" borderId="17" xfId="0" applyFont="1" applyFill="1" applyBorder="1" applyAlignment="1">
      <alignment vertical="center" wrapText="1"/>
    </xf>
    <xf numFmtId="165" fontId="42" fillId="0" borderId="17" xfId="1" applyNumberFormat="1" applyFont="1" applyFill="1" applyBorder="1" applyAlignment="1">
      <alignment horizontal="center" vertical="center" wrapText="1"/>
    </xf>
    <xf numFmtId="1" fontId="42" fillId="0" borderId="17" xfId="1" applyNumberFormat="1" applyFont="1" applyFill="1" applyBorder="1" applyAlignment="1">
      <alignment horizontal="center" vertical="center" wrapText="1"/>
    </xf>
    <xf numFmtId="0" fontId="42" fillId="0" borderId="23" xfId="0" applyFont="1" applyFill="1" applyBorder="1" applyAlignment="1">
      <alignment horizontal="center" vertical="center" wrapText="1"/>
    </xf>
    <xf numFmtId="0" fontId="42" fillId="0" borderId="16" xfId="0" applyFont="1" applyFill="1" applyBorder="1" applyAlignment="1">
      <alignment vertical="center" wrapText="1"/>
    </xf>
    <xf numFmtId="170" fontId="42" fillId="0" borderId="16" xfId="0" applyNumberFormat="1" applyFont="1" applyFill="1" applyBorder="1" applyAlignment="1">
      <alignment horizontal="center" vertical="center" wrapText="1"/>
    </xf>
    <xf numFmtId="0" fontId="42" fillId="0" borderId="16" xfId="0" applyFont="1" applyFill="1" applyBorder="1" applyAlignment="1">
      <alignment horizontal="center" vertical="center" wrapText="1"/>
    </xf>
    <xf numFmtId="164" fontId="42" fillId="0" borderId="16" xfId="1" applyNumberFormat="1" applyFont="1" applyFill="1" applyBorder="1" applyAlignment="1">
      <alignment horizontal="center" vertical="center" wrapText="1"/>
    </xf>
    <xf numFmtId="165" fontId="49" fillId="0" borderId="17" xfId="0" applyNumberFormat="1" applyFont="1" applyFill="1" applyBorder="1" applyAlignment="1">
      <alignment horizontal="right" vertical="center" wrapText="1"/>
    </xf>
    <xf numFmtId="0" fontId="49" fillId="0" borderId="17" xfId="0" applyFont="1" applyFill="1" applyBorder="1" applyAlignment="1">
      <alignment vertical="center" wrapText="1"/>
    </xf>
    <xf numFmtId="0" fontId="49" fillId="0" borderId="17" xfId="0" applyFont="1" applyFill="1" applyBorder="1" applyAlignment="1">
      <alignment horizontal="center" vertical="center" wrapText="1"/>
    </xf>
    <xf numFmtId="43" fontId="49" fillId="0" borderId="17" xfId="1" applyFont="1" applyFill="1" applyBorder="1" applyAlignment="1">
      <alignment horizontal="center" vertical="center" wrapText="1"/>
    </xf>
    <xf numFmtId="0" fontId="59" fillId="0" borderId="17" xfId="0" applyFont="1" applyFill="1" applyBorder="1" applyAlignment="1">
      <alignment horizontal="justify" vertical="center" wrapText="1"/>
    </xf>
    <xf numFmtId="0" fontId="49" fillId="0" borderId="23" xfId="0" applyFont="1" applyBorder="1" applyAlignment="1">
      <alignment horizontal="center" vertical="center" wrapText="1"/>
    </xf>
    <xf numFmtId="0" fontId="49" fillId="0" borderId="16" xfId="0" applyFont="1" applyBorder="1" applyAlignment="1">
      <alignment wrapText="1"/>
    </xf>
    <xf numFmtId="14" fontId="49" fillId="0" borderId="16" xfId="0" applyNumberFormat="1" applyFont="1" applyBorder="1" applyAlignment="1">
      <alignment horizontal="center" vertical="center" wrapText="1"/>
    </xf>
    <xf numFmtId="0" fontId="49" fillId="0" borderId="16" xfId="0" applyFont="1" applyBorder="1" applyAlignment="1">
      <alignment horizontal="center" vertical="center" wrapText="1"/>
    </xf>
    <xf numFmtId="0" fontId="49" fillId="0" borderId="16" xfId="0" applyFont="1" applyBorder="1" applyAlignment="1">
      <alignment vertical="center" wrapText="1"/>
    </xf>
    <xf numFmtId="168" fontId="49" fillId="0" borderId="16" xfId="0" applyNumberFormat="1" applyFont="1" applyBorder="1" applyAlignment="1">
      <alignment horizontal="right" vertical="center" wrapText="1"/>
    </xf>
    <xf numFmtId="168" fontId="49" fillId="0" borderId="16" xfId="2" applyNumberFormat="1" applyFont="1" applyBorder="1" applyAlignment="1">
      <alignment vertical="center" wrapText="1"/>
    </xf>
    <xf numFmtId="0" fontId="46" fillId="0" borderId="17" xfId="0" applyFont="1" applyBorder="1" applyAlignment="1">
      <alignment horizontal="center" vertical="center" wrapText="1"/>
    </xf>
    <xf numFmtId="14" fontId="46" fillId="0" borderId="17" xfId="0" applyNumberFormat="1" applyFont="1" applyBorder="1" applyAlignment="1">
      <alignment horizontal="center" vertical="center" wrapText="1"/>
    </xf>
    <xf numFmtId="169" fontId="46" fillId="0" borderId="17" xfId="0" applyNumberFormat="1" applyFont="1" applyBorder="1" applyAlignment="1">
      <alignment horizontal="center" vertical="center" wrapText="1"/>
    </xf>
    <xf numFmtId="0" fontId="46" fillId="6" borderId="17" xfId="0" applyFont="1" applyFill="1" applyBorder="1" applyAlignment="1">
      <alignment horizontal="center" vertical="center" wrapText="1"/>
    </xf>
    <xf numFmtId="14" fontId="46" fillId="6" borderId="17" xfId="0" applyNumberFormat="1" applyFont="1" applyFill="1" applyBorder="1" applyAlignment="1">
      <alignment horizontal="center" vertical="center" wrapText="1"/>
    </xf>
    <xf numFmtId="169" fontId="46" fillId="6" borderId="17" xfId="0" applyNumberFormat="1" applyFont="1" applyFill="1" applyBorder="1" applyAlignment="1">
      <alignment horizontal="center" vertical="center" wrapText="1"/>
    </xf>
    <xf numFmtId="0" fontId="46" fillId="0" borderId="23" xfId="0" applyFont="1" applyBorder="1" applyAlignment="1">
      <alignment horizontal="center" vertical="center" wrapText="1"/>
    </xf>
    <xf numFmtId="0" fontId="46" fillId="0" borderId="16" xfId="0" applyFont="1" applyBorder="1" applyAlignment="1">
      <alignment horizontal="center" vertical="center" wrapText="1"/>
    </xf>
    <xf numFmtId="14" fontId="46" fillId="0" borderId="16" xfId="0" applyNumberFormat="1" applyFont="1" applyBorder="1" applyAlignment="1">
      <alignment horizontal="center" vertical="center" wrapText="1"/>
    </xf>
    <xf numFmtId="169" fontId="46" fillId="0" borderId="16" xfId="0" applyNumberFormat="1" applyFont="1" applyBorder="1" applyAlignment="1">
      <alignment horizontal="center" vertical="center" wrapText="1"/>
    </xf>
    <xf numFmtId="0" fontId="46" fillId="0" borderId="24" xfId="0" applyFont="1" applyBorder="1" applyAlignment="1">
      <alignment horizontal="center" vertical="center" wrapText="1"/>
    </xf>
    <xf numFmtId="0" fontId="10" fillId="0" borderId="17" xfId="0" applyFont="1" applyBorder="1" applyAlignment="1">
      <alignment horizontal="center" vertical="center"/>
    </xf>
    <xf numFmtId="17" fontId="10" fillId="0" borderId="17" xfId="0" applyNumberFormat="1" applyFont="1" applyBorder="1" applyAlignment="1">
      <alignment horizontal="center" vertical="center" wrapText="1"/>
    </xf>
    <xf numFmtId="0" fontId="10" fillId="0" borderId="17" xfId="0" applyFont="1" applyBorder="1" applyAlignment="1">
      <alignment vertical="center" wrapText="1"/>
    </xf>
    <xf numFmtId="3" fontId="10" fillId="0" borderId="17" xfId="2" applyNumberFormat="1" applyFont="1" applyBorder="1" applyAlignment="1">
      <alignment vertical="center" wrapText="1"/>
    </xf>
    <xf numFmtId="3" fontId="10" fillId="0" borderId="17" xfId="0" applyNumberFormat="1" applyFont="1" applyBorder="1" applyAlignment="1">
      <alignment vertical="center" wrapText="1"/>
    </xf>
    <xf numFmtId="0" fontId="37" fillId="0" borderId="17" xfId="0" applyFont="1" applyBorder="1" applyAlignment="1">
      <alignment vertical="center" wrapText="1"/>
    </xf>
    <xf numFmtId="0" fontId="10" fillId="0" borderId="17" xfId="0" applyFont="1" applyFill="1" applyBorder="1" applyAlignment="1">
      <alignment horizontal="center" vertical="center"/>
    </xf>
    <xf numFmtId="0" fontId="10" fillId="0" borderId="17" xfId="0" applyFont="1" applyFill="1" applyBorder="1" applyAlignment="1">
      <alignment vertical="center"/>
    </xf>
    <xf numFmtId="3" fontId="0" fillId="0" borderId="17" xfId="0" applyNumberFormat="1" applyBorder="1" applyAlignment="1">
      <alignment wrapText="1"/>
    </xf>
    <xf numFmtId="3" fontId="10" fillId="0" borderId="17" xfId="0" applyNumberFormat="1" applyFont="1" applyBorder="1" applyAlignment="1">
      <alignment horizontal="center" vertical="center" wrapText="1"/>
    </xf>
    <xf numFmtId="0" fontId="10" fillId="0" borderId="17" xfId="0" applyFont="1" applyFill="1" applyBorder="1"/>
    <xf numFmtId="3" fontId="10" fillId="0" borderId="17" xfId="2" applyNumberFormat="1" applyFont="1" applyBorder="1" applyAlignment="1">
      <alignment horizontal="right" vertical="center"/>
    </xf>
    <xf numFmtId="3" fontId="10" fillId="0" borderId="17" xfId="2" applyNumberFormat="1" applyFont="1" applyBorder="1" applyAlignment="1">
      <alignment horizontal="right" vertical="center" wrapText="1"/>
    </xf>
    <xf numFmtId="0" fontId="10" fillId="0" borderId="17" xfId="0" applyFont="1" applyFill="1" applyBorder="1" applyAlignment="1">
      <alignment horizontal="left" wrapText="1"/>
    </xf>
    <xf numFmtId="0" fontId="10" fillId="0" borderId="17" xfId="0" applyFont="1" applyFill="1" applyBorder="1" applyAlignment="1">
      <alignment vertical="top" wrapText="1"/>
    </xf>
    <xf numFmtId="3" fontId="10" fillId="0" borderId="17" xfId="2" applyNumberFormat="1" applyFont="1" applyFill="1" applyBorder="1" applyAlignment="1">
      <alignment horizontal="right" vertical="center" wrapText="1"/>
    </xf>
    <xf numFmtId="3" fontId="10" fillId="0" borderId="17" xfId="0" applyNumberFormat="1" applyFont="1" applyBorder="1" applyAlignment="1">
      <alignment horizontal="right" vertical="center" wrapText="1"/>
    </xf>
    <xf numFmtId="0" fontId="10" fillId="0" borderId="17" xfId="0" applyFont="1" applyFill="1" applyBorder="1" applyAlignment="1">
      <alignment horizontal="left" vertical="top" wrapText="1"/>
    </xf>
    <xf numFmtId="3" fontId="10" fillId="0" borderId="17" xfId="2" applyNumberFormat="1" applyFont="1" applyBorder="1" applyAlignment="1">
      <alignment vertical="center"/>
    </xf>
    <xf numFmtId="3" fontId="10" fillId="0" borderId="17" xfId="2" applyNumberFormat="1" applyFont="1" applyFill="1" applyBorder="1" applyAlignment="1">
      <alignment vertical="center"/>
    </xf>
    <xf numFmtId="0" fontId="10" fillId="6" borderId="17" xfId="0" applyFont="1" applyFill="1" applyBorder="1" applyAlignment="1">
      <alignment horizontal="center" vertical="center" wrapText="1"/>
    </xf>
    <xf numFmtId="0" fontId="10" fillId="6" borderId="17" xfId="0" applyFont="1" applyFill="1" applyBorder="1" applyAlignment="1">
      <alignment horizontal="center" vertical="center"/>
    </xf>
    <xf numFmtId="3" fontId="10" fillId="0" borderId="17" xfId="2" applyNumberFormat="1" applyFont="1" applyFill="1" applyBorder="1" applyAlignment="1">
      <alignment vertical="center" wrapText="1"/>
    </xf>
    <xf numFmtId="0" fontId="10" fillId="0" borderId="17" xfId="8" applyFont="1" applyFill="1" applyBorder="1" applyAlignment="1">
      <alignment horizontal="justify" vertical="center" wrapText="1"/>
    </xf>
    <xf numFmtId="3" fontId="10" fillId="0" borderId="17" xfId="8" applyNumberFormat="1" applyFont="1" applyFill="1" applyBorder="1" applyAlignment="1">
      <alignment vertical="center" wrapText="1"/>
    </xf>
    <xf numFmtId="3" fontId="10" fillId="0" borderId="17" xfId="0" applyNumberFormat="1" applyFont="1" applyFill="1" applyBorder="1" applyAlignment="1">
      <alignment vertical="center"/>
    </xf>
    <xf numFmtId="0" fontId="10" fillId="0" borderId="17" xfId="0" applyFont="1" applyFill="1" applyBorder="1" applyAlignment="1">
      <alignment horizontal="left" vertical="center"/>
    </xf>
    <xf numFmtId="0" fontId="10" fillId="0" borderId="17" xfId="0" applyFont="1" applyFill="1" applyBorder="1" applyAlignment="1">
      <alignment horizontal="left" vertical="justify" wrapText="1"/>
    </xf>
    <xf numFmtId="0" fontId="10" fillId="0" borderId="17" xfId="0" applyFont="1" applyFill="1" applyBorder="1" applyAlignment="1"/>
    <xf numFmtId="14" fontId="10" fillId="0" borderId="17" xfId="0" applyNumberFormat="1" applyFont="1" applyBorder="1" applyAlignment="1">
      <alignment horizontal="center" vertical="center" wrapText="1"/>
    </xf>
    <xf numFmtId="0" fontId="0" fillId="0" borderId="17" xfId="0" applyFont="1" applyFill="1" applyBorder="1" applyAlignment="1">
      <alignment horizontal="center" vertical="center" wrapText="1"/>
    </xf>
    <xf numFmtId="14" fontId="0" fillId="0" borderId="17" xfId="0" applyNumberFormat="1" applyFont="1" applyFill="1" applyBorder="1" applyAlignment="1">
      <alignment horizontal="center" vertical="center" wrapText="1"/>
    </xf>
    <xf numFmtId="3" fontId="0" fillId="0" borderId="17" xfId="0" applyNumberFormat="1" applyFont="1" applyFill="1" applyBorder="1" applyAlignment="1">
      <alignment vertical="center" wrapText="1"/>
    </xf>
    <xf numFmtId="3" fontId="0" fillId="0" borderId="17" xfId="0" applyNumberFormat="1" applyFont="1" applyFill="1" applyBorder="1" applyAlignment="1">
      <alignment horizontal="right" vertical="center" wrapText="1"/>
    </xf>
    <xf numFmtId="0" fontId="0" fillId="0" borderId="17" xfId="0" applyFont="1" applyFill="1" applyBorder="1" applyAlignment="1">
      <alignment vertical="top" wrapText="1"/>
    </xf>
    <xf numFmtId="0" fontId="0" fillId="0" borderId="17" xfId="0" applyFont="1" applyFill="1" applyBorder="1" applyAlignment="1">
      <alignment horizontal="left" wrapText="1"/>
    </xf>
    <xf numFmtId="0" fontId="45" fillId="0" borderId="17" xfId="0" applyFont="1" applyFill="1" applyBorder="1" applyAlignment="1">
      <alignment vertical="top" wrapText="1"/>
    </xf>
    <xf numFmtId="0" fontId="0" fillId="0" borderId="23" xfId="0" applyFont="1" applyFill="1" applyBorder="1" applyAlignment="1">
      <alignment horizontal="center" vertical="center" wrapText="1"/>
    </xf>
    <xf numFmtId="0" fontId="49" fillId="0" borderId="24" xfId="0" applyFont="1" applyFill="1" applyBorder="1" applyAlignment="1">
      <alignment vertical="center" wrapText="1"/>
    </xf>
    <xf numFmtId="0" fontId="62" fillId="0" borderId="17" xfId="0" applyFont="1" applyFill="1" applyBorder="1" applyAlignment="1">
      <alignment horizontal="center" vertical="center" wrapText="1"/>
    </xf>
    <xf numFmtId="0" fontId="18" fillId="6" borderId="17" xfId="0" applyFont="1" applyFill="1" applyBorder="1" applyAlignment="1">
      <alignment vertical="center" wrapText="1"/>
    </xf>
    <xf numFmtId="14" fontId="18" fillId="0" borderId="17" xfId="0" applyNumberFormat="1" applyFont="1" applyFill="1" applyBorder="1" applyAlignment="1">
      <alignment horizontal="center" vertical="center" wrapText="1"/>
    </xf>
    <xf numFmtId="0" fontId="18" fillId="0" borderId="17" xfId="0" applyFont="1" applyFill="1" applyBorder="1" applyAlignment="1">
      <alignment vertical="center" wrapText="1"/>
    </xf>
    <xf numFmtId="168" fontId="18" fillId="0" borderId="17" xfId="2" applyNumberFormat="1" applyFont="1" applyFill="1" applyBorder="1" applyAlignment="1">
      <alignment horizontal="right" vertical="center" wrapText="1"/>
    </xf>
    <xf numFmtId="168" fontId="18" fillId="0" borderId="17" xfId="2" applyNumberFormat="1" applyFont="1" applyFill="1" applyBorder="1" applyAlignment="1">
      <alignment vertical="center" wrapText="1"/>
    </xf>
    <xf numFmtId="0" fontId="18" fillId="0" borderId="17" xfId="0" applyFont="1" applyFill="1" applyBorder="1" applyAlignment="1">
      <alignment wrapText="1"/>
    </xf>
    <xf numFmtId="0" fontId="18" fillId="6" borderId="17" xfId="0" applyFont="1" applyFill="1" applyBorder="1" applyAlignment="1">
      <alignment vertical="top" wrapText="1"/>
    </xf>
    <xf numFmtId="0" fontId="62" fillId="6" borderId="17" xfId="0" applyFont="1" applyFill="1" applyBorder="1" applyAlignment="1">
      <alignment horizontal="center" vertical="center" wrapText="1"/>
    </xf>
    <xf numFmtId="0" fontId="18" fillId="6" borderId="17" xfId="0" applyFont="1" applyFill="1" applyBorder="1" applyAlignment="1">
      <alignment wrapText="1"/>
    </xf>
    <xf numFmtId="0" fontId="18" fillId="0" borderId="17" xfId="0" applyFont="1" applyBorder="1" applyAlignment="1">
      <alignment horizontal="center" vertical="center"/>
    </xf>
    <xf numFmtId="0" fontId="63" fillId="6" borderId="17" xfId="0" applyFont="1" applyFill="1" applyBorder="1" applyAlignment="1">
      <alignment wrapText="1"/>
    </xf>
    <xf numFmtId="0" fontId="63" fillId="0" borderId="17" xfId="0" applyFont="1" applyFill="1" applyBorder="1" applyAlignment="1">
      <alignment horizontal="center" vertical="center" wrapText="1"/>
    </xf>
    <xf numFmtId="0" fontId="18" fillId="6" borderId="17" xfId="0" applyFont="1" applyFill="1" applyBorder="1" applyAlignment="1">
      <alignment horizontal="justify" vertical="top" wrapText="1"/>
    </xf>
    <xf numFmtId="168" fontId="18" fillId="0" borderId="17" xfId="2" applyNumberFormat="1" applyFont="1" applyBorder="1"/>
    <xf numFmtId="0" fontId="63" fillId="6" borderId="17" xfId="0" applyFont="1" applyFill="1" applyBorder="1" applyAlignment="1">
      <alignment horizontal="justify" vertical="top" wrapText="1"/>
    </xf>
    <xf numFmtId="0" fontId="0" fillId="0" borderId="6" xfId="0" applyFill="1" applyBorder="1" applyAlignment="1">
      <alignment wrapText="1"/>
    </xf>
    <xf numFmtId="14" fontId="0" fillId="0" borderId="6" xfId="0" applyNumberFormat="1" applyFill="1" applyBorder="1" applyAlignment="1">
      <alignment wrapText="1"/>
    </xf>
    <xf numFmtId="164" fontId="1" fillId="0" borderId="6" xfId="1" applyNumberFormat="1" applyFont="1" applyFill="1" applyBorder="1" applyAlignment="1">
      <alignment wrapText="1"/>
    </xf>
    <xf numFmtId="0" fontId="5" fillId="0" borderId="6" xfId="4" applyFill="1" applyBorder="1" applyAlignment="1">
      <alignment wrapText="1"/>
    </xf>
    <xf numFmtId="0" fontId="0" fillId="0" borderId="6" xfId="0" applyFill="1" applyBorder="1" applyAlignment="1">
      <alignment vertical="top" wrapText="1"/>
    </xf>
    <xf numFmtId="0" fontId="10" fillId="0" borderId="6" xfId="0" applyFont="1" applyFill="1" applyBorder="1" applyAlignment="1">
      <alignment wrapText="1"/>
    </xf>
    <xf numFmtId="14" fontId="10" fillId="0" borderId="6" xfId="0" applyNumberFormat="1" applyFont="1" applyFill="1" applyBorder="1" applyAlignment="1">
      <alignment wrapText="1"/>
    </xf>
    <xf numFmtId="164" fontId="10" fillId="0" borderId="6" xfId="1" applyNumberFormat="1" applyFont="1" applyFill="1" applyBorder="1" applyAlignment="1">
      <alignment wrapText="1"/>
    </xf>
    <xf numFmtId="0" fontId="66" fillId="0" borderId="6" xfId="4" applyFont="1" applyFill="1" applyBorder="1" applyAlignment="1">
      <alignment wrapText="1"/>
    </xf>
    <xf numFmtId="14" fontId="0" fillId="0" borderId="16" xfId="0" applyNumberFormat="1" applyFill="1" applyBorder="1" applyAlignment="1">
      <alignment wrapText="1"/>
    </xf>
    <xf numFmtId="164" fontId="1" fillId="0" borderId="16" xfId="1" applyNumberFormat="1" applyFont="1" applyFill="1" applyBorder="1" applyAlignment="1">
      <alignment wrapText="1"/>
    </xf>
    <xf numFmtId="0" fontId="5" fillId="0" borderId="16" xfId="4" applyFill="1" applyBorder="1" applyAlignment="1">
      <alignment wrapText="1"/>
    </xf>
    <xf numFmtId="0" fontId="0" fillId="6" borderId="17" xfId="0" applyFill="1" applyBorder="1" applyAlignment="1">
      <alignment wrapText="1"/>
    </xf>
    <xf numFmtId="14" fontId="0" fillId="6" borderId="17" xfId="0" applyNumberFormat="1" applyFill="1" applyBorder="1" applyAlignment="1">
      <alignment wrapText="1"/>
    </xf>
    <xf numFmtId="44" fontId="1" fillId="6" borderId="17" xfId="2" applyFont="1" applyFill="1" applyBorder="1" applyAlignment="1">
      <alignment wrapText="1"/>
    </xf>
    <xf numFmtId="0" fontId="0" fillId="0" borderId="7" xfId="0" applyBorder="1" applyAlignment="1">
      <alignment wrapText="1"/>
    </xf>
    <xf numFmtId="14" fontId="26" fillId="6" borderId="17" xfId="0" applyNumberFormat="1" applyFont="1" applyFill="1" applyBorder="1" applyAlignment="1">
      <alignment wrapText="1"/>
    </xf>
    <xf numFmtId="44" fontId="1" fillId="0" borderId="17" xfId="2" applyFont="1" applyBorder="1" applyAlignment="1">
      <alignment wrapText="1"/>
    </xf>
    <xf numFmtId="0" fontId="68" fillId="0" borderId="17" xfId="0" applyFont="1" applyBorder="1"/>
    <xf numFmtId="0" fontId="69" fillId="0" borderId="17" xfId="0" applyFont="1" applyBorder="1" applyAlignment="1">
      <alignment vertical="center" wrapText="1"/>
    </xf>
    <xf numFmtId="169" fontId="10" fillId="0" borderId="17" xfId="0" applyNumberFormat="1" applyFont="1" applyBorder="1"/>
    <xf numFmtId="0" fontId="68" fillId="0" borderId="17" xfId="0" applyFont="1" applyBorder="1" applyAlignment="1">
      <alignment horizontal="right"/>
    </xf>
    <xf numFmtId="0" fontId="69" fillId="6" borderId="17" xfId="0" applyFont="1" applyFill="1" applyBorder="1" applyAlignment="1">
      <alignment vertical="center" wrapText="1"/>
    </xf>
    <xf numFmtId="0" fontId="69" fillId="0" borderId="22" xfId="0" applyFont="1" applyBorder="1" applyAlignment="1">
      <alignment vertical="center" wrapText="1"/>
    </xf>
    <xf numFmtId="44" fontId="1" fillId="0" borderId="22" xfId="2" applyFont="1" applyBorder="1" applyAlignment="1">
      <alignment wrapText="1"/>
    </xf>
    <xf numFmtId="0" fontId="69" fillId="0" borderId="17" xfId="0" applyFont="1" applyBorder="1" applyAlignment="1">
      <alignment vertical="center"/>
    </xf>
    <xf numFmtId="0" fontId="45" fillId="0" borderId="17" xfId="0" applyFont="1" applyBorder="1"/>
    <xf numFmtId="172" fontId="0" fillId="0" borderId="17" xfId="0" applyNumberFormat="1" applyBorder="1" applyAlignment="1">
      <alignment wrapText="1"/>
    </xf>
    <xf numFmtId="0" fontId="69" fillId="6" borderId="17" xfId="0" applyFont="1" applyFill="1" applyBorder="1"/>
    <xf numFmtId="0" fontId="29" fillId="6" borderId="17" xfId="0" applyFont="1" applyFill="1" applyBorder="1"/>
    <xf numFmtId="0" fontId="70" fillId="0" borderId="17" xfId="0" applyFont="1" applyBorder="1"/>
    <xf numFmtId="0" fontId="29" fillId="0" borderId="17" xfId="0" applyFont="1" applyBorder="1"/>
    <xf numFmtId="0" fontId="29" fillId="0" borderId="17" xfId="0" applyFont="1" applyBorder="1" applyAlignment="1">
      <alignment wrapText="1"/>
    </xf>
    <xf numFmtId="4" fontId="0" fillId="0" borderId="17" xfId="0" applyNumberFormat="1" applyBorder="1" applyAlignment="1">
      <alignment wrapText="1"/>
    </xf>
    <xf numFmtId="0" fontId="0" fillId="0" borderId="17" xfId="0" applyBorder="1" applyAlignment="1">
      <alignment horizontal="right" wrapText="1"/>
    </xf>
    <xf numFmtId="0" fontId="45" fillId="6" borderId="17" xfId="0" applyFont="1" applyFill="1" applyBorder="1" applyAlignment="1">
      <alignment vertical="center"/>
    </xf>
    <xf numFmtId="0" fontId="45" fillId="0" borderId="17" xfId="0" applyFont="1" applyBorder="1" applyAlignment="1">
      <alignment vertical="center"/>
    </xf>
    <xf numFmtId="0" fontId="45" fillId="6" borderId="17" xfId="0" applyFont="1" applyFill="1" applyBorder="1" applyAlignment="1">
      <alignment vertical="center" wrapText="1"/>
    </xf>
    <xf numFmtId="0" fontId="0" fillId="0" borderId="17" xfId="0" applyBorder="1"/>
    <xf numFmtId="0" fontId="68" fillId="6" borderId="17" xfId="0" applyFont="1" applyFill="1" applyBorder="1" applyAlignment="1">
      <alignment horizontal="right" vertical="center" wrapText="1"/>
    </xf>
    <xf numFmtId="0" fontId="11" fillId="7" borderId="17" xfId="0" applyFont="1" applyFill="1" applyBorder="1" applyAlignment="1">
      <alignment vertical="center" wrapText="1"/>
    </xf>
    <xf numFmtId="0" fontId="68" fillId="0" borderId="17" xfId="0" applyFont="1" applyBorder="1" applyAlignment="1">
      <alignment horizontal="right" vertical="center" wrapText="1"/>
    </xf>
    <xf numFmtId="0" fontId="41" fillId="0" borderId="17" xfId="0" applyFont="1" applyBorder="1" applyAlignment="1">
      <alignment vertical="center" wrapText="1"/>
    </xf>
    <xf numFmtId="0" fontId="71" fillId="0" borderId="17" xfId="0" applyFont="1" applyBorder="1" applyAlignment="1">
      <alignment vertical="center" wrapText="1"/>
    </xf>
    <xf numFmtId="0" fontId="11" fillId="7" borderId="22" xfId="0" applyFont="1" applyFill="1" applyBorder="1" applyAlignment="1">
      <alignment vertical="center" wrapText="1"/>
    </xf>
    <xf numFmtId="0" fontId="0" fillId="0" borderId="22" xfId="0" applyBorder="1" applyAlignment="1">
      <alignment wrapText="1"/>
    </xf>
    <xf numFmtId="0" fontId="11" fillId="0" borderId="17" xfId="0" applyFont="1" applyFill="1" applyBorder="1"/>
    <xf numFmtId="14" fontId="69" fillId="0" borderId="17" xfId="0" applyNumberFormat="1" applyFont="1" applyFill="1" applyBorder="1"/>
    <xf numFmtId="0" fontId="69" fillId="0" borderId="17" xfId="0" applyFont="1" applyFill="1" applyBorder="1"/>
    <xf numFmtId="3" fontId="69" fillId="0" borderId="17" xfId="0" applyNumberFormat="1" applyFont="1" applyFill="1" applyBorder="1"/>
    <xf numFmtId="0" fontId="45" fillId="0" borderId="17" xfId="0" applyFont="1" applyFill="1" applyBorder="1" applyAlignment="1">
      <alignment horizontal="left" wrapText="1"/>
    </xf>
    <xf numFmtId="14" fontId="45" fillId="0" borderId="17" xfId="0" applyNumberFormat="1" applyFont="1" applyFill="1" applyBorder="1" applyAlignment="1">
      <alignment horizontal="right"/>
    </xf>
    <xf numFmtId="0" fontId="45" fillId="0" borderId="17" xfId="0" applyFont="1" applyFill="1" applyBorder="1" applyAlignment="1">
      <alignment horizontal="right"/>
    </xf>
    <xf numFmtId="0" fontId="45" fillId="0" borderId="17" xfId="0" applyFont="1" applyFill="1" applyBorder="1" applyAlignment="1">
      <alignment horizontal="left"/>
    </xf>
    <xf numFmtId="3" fontId="45" fillId="0" borderId="17" xfId="0" applyNumberFormat="1" applyFont="1" applyFill="1" applyBorder="1" applyAlignment="1">
      <alignment horizontal="right"/>
    </xf>
    <xf numFmtId="0" fontId="45" fillId="0" borderId="17" xfId="0" applyFont="1" applyFill="1" applyBorder="1" applyAlignment="1">
      <alignment horizontal="center"/>
    </xf>
    <xf numFmtId="14" fontId="0" fillId="0" borderId="24" xfId="0" applyNumberFormat="1" applyBorder="1" applyAlignment="1">
      <alignment wrapText="1"/>
    </xf>
    <xf numFmtId="173" fontId="1" fillId="0" borderId="17" xfId="2" applyNumberFormat="1" applyFont="1" applyBorder="1" applyAlignment="1">
      <alignment wrapText="1"/>
    </xf>
    <xf numFmtId="173" fontId="50" fillId="0" borderId="17" xfId="0" applyNumberFormat="1" applyFont="1" applyFill="1" applyBorder="1"/>
    <xf numFmtId="14" fontId="28" fillId="0" borderId="17" xfId="0" applyNumberFormat="1" applyFont="1" applyBorder="1" applyAlignment="1">
      <alignment wrapText="1"/>
    </xf>
    <xf numFmtId="0" fontId="72" fillId="0" borderId="17" xfId="0" applyFont="1" applyBorder="1"/>
    <xf numFmtId="0" fontId="28" fillId="0" borderId="17" xfId="0" applyFont="1" applyBorder="1" applyAlignment="1">
      <alignment wrapText="1"/>
    </xf>
    <xf numFmtId="44" fontId="28" fillId="0" borderId="17" xfId="2" applyFont="1" applyBorder="1" applyAlignment="1">
      <alignment wrapText="1"/>
    </xf>
    <xf numFmtId="0" fontId="28" fillId="0" borderId="17" xfId="0" applyFont="1" applyBorder="1"/>
    <xf numFmtId="0" fontId="26" fillId="0" borderId="17" xfId="0" applyFont="1" applyBorder="1"/>
    <xf numFmtId="174" fontId="28" fillId="0" borderId="0" xfId="0" applyNumberFormat="1" applyFont="1"/>
    <xf numFmtId="0" fontId="72" fillId="0" borderId="17" xfId="0" applyFont="1" applyBorder="1" applyAlignment="1">
      <alignment horizontal="left" wrapText="1"/>
    </xf>
    <xf numFmtId="14" fontId="26" fillId="6" borderId="17" xfId="0" applyNumberFormat="1" applyFont="1" applyFill="1" applyBorder="1" applyAlignment="1">
      <alignment horizontal="left" wrapText="1"/>
    </xf>
    <xf numFmtId="0" fontId="73" fillId="0" borderId="17" xfId="0" applyFont="1" applyBorder="1"/>
    <xf numFmtId="0" fontId="28" fillId="6" borderId="17" xfId="0" applyFont="1" applyFill="1" applyBorder="1" applyAlignment="1">
      <alignment horizontal="left" vertical="center" wrapText="1"/>
    </xf>
    <xf numFmtId="0" fontId="28" fillId="6" borderId="17" xfId="0" applyFont="1" applyFill="1" applyBorder="1" applyAlignment="1">
      <alignment wrapText="1"/>
    </xf>
    <xf numFmtId="44" fontId="28" fillId="6" borderId="17" xfId="2" applyFont="1" applyFill="1" applyBorder="1" applyAlignment="1">
      <alignment wrapText="1"/>
    </xf>
    <xf numFmtId="175" fontId="11" fillId="0" borderId="29" xfId="0" applyNumberFormat="1" applyFont="1" applyBorder="1" applyAlignment="1">
      <alignment horizontal="right" vertical="center"/>
    </xf>
    <xf numFmtId="14" fontId="0" fillId="0" borderId="17" xfId="0" applyNumberFormat="1" applyFill="1" applyBorder="1" applyAlignment="1">
      <alignment wrapText="1"/>
    </xf>
    <xf numFmtId="0" fontId="28" fillId="0" borderId="17" xfId="0" applyFont="1" applyFill="1" applyBorder="1" applyAlignment="1">
      <alignment wrapText="1"/>
    </xf>
    <xf numFmtId="175" fontId="11" fillId="0" borderId="29" xfId="0" applyNumberFormat="1" applyFont="1" applyFill="1" applyBorder="1" applyAlignment="1">
      <alignment horizontal="right" vertical="center"/>
    </xf>
    <xf numFmtId="0" fontId="0" fillId="0" borderId="0" xfId="0" applyFill="1" applyBorder="1" applyAlignment="1">
      <alignment wrapText="1"/>
    </xf>
    <xf numFmtId="0" fontId="11" fillId="0" borderId="0" xfId="0" applyFont="1" applyFill="1" applyBorder="1" applyAlignment="1">
      <alignment vertical="center" wrapText="1"/>
    </xf>
    <xf numFmtId="14" fontId="0" fillId="0" borderId="0" xfId="0" applyNumberFormat="1" applyFill="1" applyBorder="1" applyAlignment="1">
      <alignment wrapText="1"/>
    </xf>
    <xf numFmtId="0" fontId="28" fillId="0" borderId="0" xfId="0" applyFont="1" applyFill="1" applyBorder="1" applyAlignment="1">
      <alignment wrapText="1"/>
    </xf>
    <xf numFmtId="175" fontId="11" fillId="0" borderId="0" xfId="0" applyNumberFormat="1" applyFont="1" applyFill="1" applyBorder="1" applyAlignment="1">
      <alignment horizontal="right" vertical="center"/>
    </xf>
    <xf numFmtId="0" fontId="1" fillId="6" borderId="30" xfId="3" applyFont="1" applyFill="1" applyBorder="1" applyAlignment="1">
      <alignment horizontal="left" wrapText="1"/>
    </xf>
    <xf numFmtId="0" fontId="29" fillId="0" borderId="17" xfId="0" applyFont="1" applyFill="1" applyBorder="1" applyAlignment="1">
      <alignment vertical="center" wrapText="1"/>
    </xf>
    <xf numFmtId="0" fontId="29" fillId="0" borderId="17" xfId="0" applyFont="1" applyBorder="1" applyAlignment="1">
      <alignment vertical="center" wrapText="1"/>
    </xf>
    <xf numFmtId="3" fontId="1" fillId="6" borderId="17" xfId="3" applyNumberFormat="1" applyFont="1" applyFill="1" applyBorder="1" applyAlignment="1">
      <alignment wrapText="1"/>
    </xf>
    <xf numFmtId="3" fontId="1" fillId="6" borderId="18" xfId="3" applyNumberFormat="1" applyFont="1" applyFill="1" applyBorder="1" applyAlignment="1">
      <alignment wrapText="1"/>
    </xf>
    <xf numFmtId="0" fontId="1" fillId="6" borderId="18" xfId="3" applyFont="1" applyFill="1" applyBorder="1" applyAlignment="1">
      <alignment wrapText="1"/>
    </xf>
    <xf numFmtId="0" fontId="1" fillId="6" borderId="31" xfId="3" applyFont="1" applyFill="1" applyBorder="1" applyAlignment="1">
      <alignment wrapText="1"/>
    </xf>
    <xf numFmtId="0" fontId="0" fillId="8" borderId="0" xfId="0" applyFill="1" applyAlignment="1">
      <alignment wrapText="1"/>
    </xf>
    <xf numFmtId="0" fontId="0" fillId="0" borderId="25" xfId="0" applyBorder="1" applyAlignment="1">
      <alignment horizontal="left" wrapText="1"/>
    </xf>
    <xf numFmtId="0" fontId="0" fillId="0" borderId="25" xfId="0" applyBorder="1" applyAlignment="1">
      <alignment horizontal="left"/>
    </xf>
    <xf numFmtId="0" fontId="29" fillId="0" borderId="17" xfId="0" applyFont="1" applyFill="1" applyBorder="1" applyAlignment="1">
      <alignment vertical="center"/>
    </xf>
    <xf numFmtId="0" fontId="0" fillId="0" borderId="17" xfId="0" applyBorder="1" applyAlignment="1"/>
    <xf numFmtId="3" fontId="0" fillId="0" borderId="22" xfId="0" applyNumberFormat="1" applyBorder="1" applyAlignment="1">
      <alignment wrapText="1"/>
    </xf>
    <xf numFmtId="0" fontId="0" fillId="0" borderId="22" xfId="0" applyBorder="1" applyAlignment="1">
      <alignment vertical="center" wrapText="1"/>
    </xf>
    <xf numFmtId="0" fontId="0" fillId="0" borderId="32" xfId="0" applyBorder="1" applyAlignment="1">
      <alignment horizontal="left" wrapText="1"/>
    </xf>
    <xf numFmtId="0" fontId="0" fillId="0" borderId="17" xfId="0" applyBorder="1" applyAlignment="1">
      <alignment horizontal="left" wrapText="1"/>
    </xf>
    <xf numFmtId="0" fontId="0" fillId="0" borderId="16" xfId="0" applyBorder="1" applyAlignment="1">
      <alignment wrapText="1"/>
    </xf>
    <xf numFmtId="0" fontId="2" fillId="6" borderId="17" xfId="3" applyFont="1" applyFill="1" applyBorder="1" applyAlignment="1">
      <alignment wrapText="1"/>
    </xf>
    <xf numFmtId="0" fontId="2" fillId="6" borderId="11" xfId="3" applyFont="1" applyFill="1" applyBorder="1" applyAlignment="1">
      <alignment wrapText="1"/>
    </xf>
    <xf numFmtId="3" fontId="2" fillId="6" borderId="18" xfId="3" applyNumberFormat="1" applyFont="1" applyFill="1" applyBorder="1" applyAlignment="1">
      <alignment wrapText="1"/>
    </xf>
    <xf numFmtId="0" fontId="0" fillId="0" borderId="32" xfId="0" applyBorder="1" applyAlignment="1">
      <alignment wrapText="1"/>
    </xf>
    <xf numFmtId="17" fontId="0" fillId="0" borderId="17" xfId="0" applyNumberFormat="1" applyBorder="1" applyAlignment="1">
      <alignment wrapText="1"/>
    </xf>
    <xf numFmtId="165" fontId="0" fillId="0" borderId="17" xfId="0" applyNumberFormat="1" applyBorder="1" applyAlignment="1">
      <alignment wrapText="1"/>
    </xf>
    <xf numFmtId="165" fontId="0" fillId="0" borderId="17" xfId="0" applyNumberFormat="1" applyFill="1" applyBorder="1" applyAlignment="1">
      <alignment wrapText="1"/>
    </xf>
    <xf numFmtId="0" fontId="0" fillId="6" borderId="25" xfId="0" applyFill="1" applyBorder="1" applyAlignment="1">
      <alignment horizontal="left" wrapText="1"/>
    </xf>
    <xf numFmtId="17" fontId="0" fillId="6" borderId="17" xfId="0" applyNumberFormat="1" applyFill="1" applyBorder="1" applyAlignment="1">
      <alignment wrapText="1"/>
    </xf>
    <xf numFmtId="165" fontId="0" fillId="6" borderId="17" xfId="0" applyNumberFormat="1" applyFill="1" applyBorder="1" applyAlignment="1">
      <alignment wrapText="1"/>
    </xf>
    <xf numFmtId="0" fontId="0" fillId="6" borderId="7" xfId="0" applyFill="1" applyBorder="1" applyAlignment="1">
      <alignment wrapText="1"/>
    </xf>
    <xf numFmtId="0" fontId="0" fillId="3" borderId="6" xfId="0" applyFill="1" applyBorder="1" applyAlignment="1">
      <alignment horizontal="left" wrapText="1"/>
    </xf>
    <xf numFmtId="17" fontId="0" fillId="3" borderId="17" xfId="0" applyNumberFormat="1" applyFill="1" applyBorder="1" applyAlignment="1">
      <alignment horizontal="right" wrapText="1"/>
    </xf>
    <xf numFmtId="0" fontId="0" fillId="3" borderId="17" xfId="0" applyFill="1" applyBorder="1" applyAlignment="1">
      <alignment horizontal="right" wrapText="1"/>
    </xf>
    <xf numFmtId="165" fontId="0" fillId="3" borderId="17" xfId="0" applyNumberFormat="1" applyFill="1" applyBorder="1" applyAlignment="1">
      <alignment wrapText="1"/>
    </xf>
    <xf numFmtId="0" fontId="0" fillId="3" borderId="25" xfId="0" applyFill="1" applyBorder="1" applyAlignment="1">
      <alignment horizontal="left" wrapText="1"/>
    </xf>
    <xf numFmtId="0" fontId="0" fillId="3" borderId="16" xfId="0" applyFill="1" applyBorder="1" applyAlignment="1">
      <alignment wrapText="1"/>
    </xf>
    <xf numFmtId="17" fontId="0" fillId="3" borderId="16" xfId="0" applyNumberFormat="1" applyFill="1" applyBorder="1" applyAlignment="1">
      <alignment horizontal="right" wrapText="1"/>
    </xf>
    <xf numFmtId="0" fontId="0" fillId="3" borderId="16" xfId="0" applyFill="1" applyBorder="1" applyAlignment="1">
      <alignment horizontal="right" wrapText="1"/>
    </xf>
    <xf numFmtId="165" fontId="0" fillId="3" borderId="16" xfId="0" applyNumberFormat="1" applyFill="1" applyBorder="1" applyAlignment="1">
      <alignment wrapText="1"/>
    </xf>
    <xf numFmtId="0" fontId="0" fillId="3" borderId="26" xfId="0" applyFill="1" applyBorder="1" applyAlignment="1">
      <alignment wrapText="1"/>
    </xf>
    <xf numFmtId="0" fontId="45" fillId="6" borderId="23" xfId="0" applyFont="1" applyFill="1" applyBorder="1" applyAlignment="1" applyProtection="1">
      <alignment horizontal="center" vertical="center"/>
    </xf>
    <xf numFmtId="0" fontId="75" fillId="6" borderId="17" xfId="0" applyFont="1" applyFill="1" applyBorder="1" applyAlignment="1">
      <alignment vertical="center" wrapText="1"/>
    </xf>
    <xf numFmtId="49" fontId="0" fillId="6" borderId="17" xfId="0" applyNumberFormat="1" applyFont="1" applyFill="1" applyBorder="1" applyAlignment="1">
      <alignment wrapText="1"/>
    </xf>
    <xf numFmtId="0" fontId="0" fillId="6" borderId="17" xfId="0" applyFont="1" applyFill="1" applyBorder="1" applyAlignment="1">
      <alignment wrapText="1"/>
    </xf>
    <xf numFmtId="0" fontId="0" fillId="6" borderId="17" xfId="0" applyFont="1" applyFill="1" applyBorder="1" applyAlignment="1">
      <alignment horizontal="center" vertical="center" wrapText="1"/>
    </xf>
    <xf numFmtId="0" fontId="0" fillId="6" borderId="17" xfId="0" applyFont="1" applyFill="1" applyBorder="1" applyAlignment="1">
      <alignment horizontal="center" wrapText="1"/>
    </xf>
    <xf numFmtId="168" fontId="0" fillId="6" borderId="17" xfId="0" applyNumberFormat="1" applyFont="1" applyFill="1" applyBorder="1" applyAlignment="1">
      <alignment wrapText="1"/>
    </xf>
    <xf numFmtId="0" fontId="75" fillId="0" borderId="17" xfId="0" applyFont="1" applyFill="1" applyBorder="1" applyAlignment="1">
      <alignment vertical="center" wrapText="1"/>
    </xf>
    <xf numFmtId="0" fontId="45" fillId="6" borderId="17"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28" fillId="6" borderId="17" xfId="0" applyFont="1" applyFill="1" applyBorder="1" applyAlignment="1">
      <alignment horizontal="justify" vertical="top" wrapText="1"/>
    </xf>
    <xf numFmtId="0" fontId="0" fillId="6" borderId="17" xfId="0" applyFont="1" applyFill="1" applyBorder="1" applyAlignment="1">
      <alignment horizontal="left" wrapText="1"/>
    </xf>
    <xf numFmtId="165" fontId="0" fillId="0" borderId="17" xfId="0" applyNumberFormat="1" applyFont="1" applyBorder="1" applyAlignment="1">
      <alignment horizontal="center" vertical="center"/>
    </xf>
    <xf numFmtId="0" fontId="45" fillId="6" borderId="16" xfId="0" applyFont="1" applyFill="1" applyBorder="1" applyAlignment="1" applyProtection="1">
      <alignment horizontal="center" vertical="center"/>
    </xf>
    <xf numFmtId="0" fontId="75" fillId="6" borderId="16" xfId="0" applyFont="1" applyFill="1" applyBorder="1" applyAlignment="1">
      <alignment vertical="center" wrapText="1"/>
    </xf>
    <xf numFmtId="49" fontId="0" fillId="6" borderId="16" xfId="0" applyNumberFormat="1" applyFont="1" applyFill="1" applyBorder="1" applyAlignment="1">
      <alignment wrapText="1"/>
    </xf>
    <xf numFmtId="0" fontId="0" fillId="6" borderId="16" xfId="0" applyFont="1" applyFill="1" applyBorder="1" applyAlignment="1">
      <alignment horizontal="left" wrapText="1"/>
    </xf>
    <xf numFmtId="0" fontId="0" fillId="6" borderId="16" xfId="0" applyFont="1" applyFill="1" applyBorder="1" applyAlignment="1">
      <alignment horizontal="center" vertical="center" wrapText="1"/>
    </xf>
    <xf numFmtId="0" fontId="0" fillId="6" borderId="16" xfId="0" applyFont="1" applyFill="1" applyBorder="1" applyAlignment="1">
      <alignment horizontal="center" wrapText="1"/>
    </xf>
    <xf numFmtId="168" fontId="0" fillId="6" borderId="16" xfId="0" applyNumberFormat="1" applyFont="1" applyFill="1" applyBorder="1" applyAlignment="1">
      <alignment wrapText="1"/>
    </xf>
    <xf numFmtId="0" fontId="0" fillId="6" borderId="16" xfId="0" applyFont="1" applyFill="1" applyBorder="1" applyAlignment="1">
      <alignment wrapText="1"/>
    </xf>
    <xf numFmtId="0" fontId="0" fillId="0" borderId="6" xfId="0" applyBorder="1" applyAlignment="1">
      <alignment horizontal="center" vertical="center" wrapText="1"/>
    </xf>
    <xf numFmtId="0" fontId="68" fillId="0" borderId="17" xfId="0" applyFont="1" applyFill="1" applyBorder="1" applyAlignment="1">
      <alignment vertical="center" wrapText="1"/>
    </xf>
    <xf numFmtId="0" fontId="0" fillId="0" borderId="17" xfId="0" applyNumberFormat="1" applyBorder="1" applyAlignment="1">
      <alignment horizontal="center" vertical="center" wrapText="1"/>
    </xf>
    <xf numFmtId="165" fontId="0" fillId="0" borderId="17" xfId="0" applyNumberFormat="1" applyBorder="1" applyAlignment="1">
      <alignment horizontal="center" vertical="center" wrapText="1"/>
    </xf>
    <xf numFmtId="0" fontId="0" fillId="0" borderId="17" xfId="0" applyNumberFormat="1" applyFill="1" applyBorder="1" applyAlignment="1">
      <alignment horizontal="center" vertical="center" wrapText="1"/>
    </xf>
    <xf numFmtId="0" fontId="79" fillId="0" borderId="6" xfId="0" applyFont="1" applyFill="1" applyBorder="1" applyAlignment="1">
      <alignment horizontal="center" vertical="center" wrapText="1"/>
    </xf>
    <xf numFmtId="0" fontId="0" fillId="3" borderId="6" xfId="0" applyFill="1" applyBorder="1" applyAlignment="1">
      <alignment horizontal="center" vertical="center" wrapText="1"/>
    </xf>
    <xf numFmtId="0" fontId="68" fillId="3" borderId="17" xfId="0" applyFont="1" applyFill="1" applyBorder="1" applyAlignment="1">
      <alignment vertical="center" wrapText="1"/>
    </xf>
    <xf numFmtId="14" fontId="0" fillId="3" borderId="17" xfId="0" applyNumberFormat="1" applyFill="1" applyBorder="1" applyAlignment="1">
      <alignment horizontal="center" vertical="center" wrapText="1"/>
    </xf>
    <xf numFmtId="0" fontId="0" fillId="3" borderId="17" xfId="0" applyNumberFormat="1" applyFill="1" applyBorder="1" applyAlignment="1">
      <alignment horizontal="center" vertical="center" wrapText="1"/>
    </xf>
    <xf numFmtId="0" fontId="0" fillId="3" borderId="7" xfId="0" applyFill="1" applyBorder="1" applyAlignment="1">
      <alignment horizontal="center" vertical="center" wrapText="1"/>
    </xf>
    <xf numFmtId="0" fontId="19" fillId="0" borderId="17" xfId="0" applyFont="1" applyFill="1" applyBorder="1" applyAlignment="1">
      <alignment vertical="center" wrapText="1"/>
    </xf>
    <xf numFmtId="0" fontId="10" fillId="0" borderId="17" xfId="0" applyNumberFormat="1" applyFont="1" applyFill="1" applyBorder="1" applyAlignment="1">
      <alignment horizontal="center" vertical="center" wrapText="1"/>
    </xf>
    <xf numFmtId="168" fontId="1" fillId="0" borderId="22" xfId="2" applyNumberFormat="1" applyFont="1" applyBorder="1" applyAlignment="1">
      <alignment wrapText="1"/>
    </xf>
    <xf numFmtId="0" fontId="0" fillId="0" borderId="17" xfId="0" applyBorder="1" applyAlignment="1">
      <alignment horizontal="left" vertical="center" wrapText="1"/>
    </xf>
    <xf numFmtId="0" fontId="0" fillId="0" borderId="0" xfId="0" applyAlignment="1">
      <alignment vertical="center"/>
    </xf>
    <xf numFmtId="0" fontId="0" fillId="0" borderId="6" xfId="0" applyBorder="1" applyAlignment="1">
      <alignment wrapText="1"/>
    </xf>
    <xf numFmtId="0" fontId="0" fillId="0" borderId="13" xfId="0" applyBorder="1" applyAlignment="1">
      <alignment wrapText="1"/>
    </xf>
    <xf numFmtId="0" fontId="0" fillId="0" borderId="28" xfId="0" applyBorder="1" applyAlignment="1">
      <alignment wrapText="1"/>
    </xf>
    <xf numFmtId="0" fontId="0" fillId="0" borderId="14" xfId="0" applyBorder="1" applyAlignment="1">
      <alignment wrapText="1"/>
    </xf>
    <xf numFmtId="0" fontId="3" fillId="0" borderId="0" xfId="0" applyFont="1" applyAlignment="1">
      <alignment wrapText="1"/>
    </xf>
    <xf numFmtId="0" fontId="4" fillId="2" borderId="1" xfId="3" applyBorder="1" applyAlignment="1">
      <alignment wrapText="1"/>
    </xf>
    <xf numFmtId="0" fontId="4" fillId="2" borderId="15" xfId="3" applyBorder="1" applyAlignment="1">
      <alignment horizontal="left" wrapText="1"/>
    </xf>
    <xf numFmtId="164" fontId="1" fillId="0" borderId="0" xfId="1" applyNumberFormat="1" applyFont="1" applyAlignment="1">
      <alignment wrapText="1"/>
    </xf>
    <xf numFmtId="0" fontId="10" fillId="0" borderId="18" xfId="0" applyFont="1" applyFill="1" applyBorder="1" applyAlignment="1">
      <alignment horizontal="left" vertical="center" wrapText="1"/>
    </xf>
    <xf numFmtId="0" fontId="10" fillId="0" borderId="18" xfId="0" applyFont="1" applyFill="1" applyBorder="1" applyAlignment="1">
      <alignment horizontal="center" vertical="center" wrapText="1"/>
    </xf>
    <xf numFmtId="0" fontId="82" fillId="0" borderId="6" xfId="0" applyFont="1" applyFill="1" applyBorder="1" applyAlignment="1"/>
    <xf numFmtId="0" fontId="82" fillId="0" borderId="17" xfId="0" applyFont="1" applyFill="1" applyBorder="1" applyAlignment="1">
      <alignment horizontal="center" vertical="center"/>
    </xf>
    <xf numFmtId="0" fontId="10" fillId="0" borderId="13" xfId="0" applyFont="1" applyFill="1" applyBorder="1" applyAlignment="1">
      <alignment wrapText="1"/>
    </xf>
    <xf numFmtId="0" fontId="82" fillId="0" borderId="28" xfId="0" applyFont="1" applyFill="1" applyBorder="1" applyAlignment="1">
      <alignment horizontal="center" vertical="center"/>
    </xf>
    <xf numFmtId="0" fontId="19" fillId="0" borderId="17" xfId="0" applyFont="1" applyFill="1" applyBorder="1" applyAlignment="1">
      <alignment horizontal="left" vertical="center" wrapText="1"/>
    </xf>
    <xf numFmtId="0" fontId="29" fillId="0" borderId="17" xfId="0" applyFont="1" applyFill="1" applyBorder="1" applyAlignment="1">
      <alignment horizontal="left" vertical="center" wrapText="1"/>
    </xf>
    <xf numFmtId="0" fontId="83" fillId="0" borderId="17" xfId="0" applyFont="1" applyFill="1" applyBorder="1" applyAlignment="1">
      <alignment horizontal="left" vertical="center"/>
    </xf>
    <xf numFmtId="0" fontId="83" fillId="0" borderId="17" xfId="0" applyFont="1" applyFill="1" applyBorder="1" applyAlignment="1">
      <alignment horizontal="center" vertical="center"/>
    </xf>
    <xf numFmtId="0" fontId="63" fillId="0" borderId="17" xfId="0" applyFont="1" applyFill="1" applyBorder="1" applyAlignment="1">
      <alignment horizontal="left" vertical="center" wrapText="1"/>
    </xf>
    <xf numFmtId="49" fontId="10" fillId="0" borderId="17" xfId="0" applyNumberFormat="1" applyFont="1" applyFill="1" applyBorder="1" applyAlignment="1">
      <alignment horizontal="left" vertical="center" wrapText="1"/>
    </xf>
    <xf numFmtId="0" fontId="29" fillId="0" borderId="17" xfId="0" applyFont="1" applyFill="1" applyBorder="1" applyAlignment="1">
      <alignment horizontal="justify" vertical="center"/>
    </xf>
    <xf numFmtId="0" fontId="85" fillId="0" borderId="37" xfId="0" applyFont="1" applyBorder="1" applyAlignment="1">
      <alignment vertical="center" wrapText="1"/>
    </xf>
    <xf numFmtId="0" fontId="85" fillId="0" borderId="17" xfId="0" applyFont="1" applyFill="1" applyBorder="1" applyAlignment="1">
      <alignment vertical="center" wrapText="1"/>
    </xf>
    <xf numFmtId="0" fontId="0" fillId="0" borderId="17" xfId="0" applyFont="1" applyFill="1" applyBorder="1" applyAlignment="1">
      <alignment horizontal="justify" vertical="top" wrapText="1"/>
    </xf>
    <xf numFmtId="0" fontId="0" fillId="0" borderId="18" xfId="0" applyFont="1" applyFill="1" applyBorder="1" applyAlignment="1">
      <alignment horizontal="justify" vertical="top" wrapText="1"/>
    </xf>
    <xf numFmtId="0" fontId="0" fillId="0" borderId="6" xfId="0" applyFont="1" applyFill="1" applyBorder="1" applyAlignment="1">
      <alignment horizontal="justify" vertical="top" wrapText="1"/>
    </xf>
    <xf numFmtId="0" fontId="0" fillId="0" borderId="27" xfId="0" applyFont="1" applyFill="1" applyBorder="1" applyAlignment="1">
      <alignment horizontal="justify" vertical="top" wrapText="1"/>
    </xf>
    <xf numFmtId="0" fontId="0" fillId="0" borderId="5" xfId="0" applyFill="1" applyBorder="1" applyAlignment="1">
      <alignment horizontal="center" vertical="center" wrapText="1"/>
    </xf>
    <xf numFmtId="0" fontId="0" fillId="0" borderId="38" xfId="0" applyFont="1" applyFill="1" applyBorder="1" applyAlignment="1">
      <alignment wrapText="1"/>
    </xf>
    <xf numFmtId="0" fontId="0" fillId="0" borderId="1" xfId="0" applyBorder="1" applyAlignment="1">
      <alignment horizontal="justify" vertical="top" wrapText="1"/>
    </xf>
    <xf numFmtId="0" fontId="0" fillId="6" borderId="39" xfId="0" applyFill="1" applyBorder="1" applyAlignment="1">
      <alignment horizontal="center" vertical="center" wrapText="1"/>
    </xf>
    <xf numFmtId="0" fontId="0" fillId="0" borderId="2" xfId="0" applyFont="1" applyBorder="1" applyAlignment="1">
      <alignment wrapText="1"/>
    </xf>
    <xf numFmtId="0" fontId="0" fillId="0" borderId="27" xfId="0" applyBorder="1" applyAlignment="1">
      <alignment wrapText="1"/>
    </xf>
    <xf numFmtId="0" fontId="0" fillId="6" borderId="5" xfId="0" applyFill="1" applyBorder="1" applyAlignment="1">
      <alignment horizontal="center" vertical="center" wrapText="1"/>
    </xf>
    <xf numFmtId="0" fontId="0" fillId="0" borderId="38" xfId="0" applyFont="1" applyBorder="1" applyAlignment="1">
      <alignment wrapText="1"/>
    </xf>
    <xf numFmtId="0" fontId="0" fillId="6" borderId="17" xfId="0" applyFill="1" applyBorder="1" applyAlignment="1">
      <alignment horizontal="center" vertical="center" wrapText="1"/>
    </xf>
    <xf numFmtId="0" fontId="0" fillId="0" borderId="17" xfId="0" applyFont="1" applyBorder="1" applyAlignment="1">
      <alignment wrapText="1"/>
    </xf>
    <xf numFmtId="0" fontId="62" fillId="0" borderId="17" xfId="0" applyFont="1" applyFill="1" applyBorder="1" applyAlignment="1">
      <alignment horizontal="left" vertical="center" wrapText="1"/>
    </xf>
    <xf numFmtId="0" fontId="28" fillId="0" borderId="25" xfId="0" applyFont="1" applyFill="1" applyBorder="1" applyAlignment="1">
      <alignment vertical="center" wrapText="1"/>
    </xf>
    <xf numFmtId="0" fontId="28" fillId="0" borderId="27" xfId="0" applyFont="1" applyFill="1" applyBorder="1" applyAlignment="1">
      <alignment horizontal="center" vertical="center" wrapText="1"/>
    </xf>
    <xf numFmtId="0" fontId="28" fillId="0" borderId="17"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17" xfId="0" applyFont="1" applyBorder="1" applyAlignment="1">
      <alignment horizontal="center" vertical="center" wrapText="1"/>
    </xf>
    <xf numFmtId="0" fontId="28" fillId="0" borderId="17" xfId="0" applyFont="1" applyBorder="1" applyAlignment="1">
      <alignment horizontal="left" vertical="center" wrapText="1"/>
    </xf>
    <xf numFmtId="176" fontId="28" fillId="6" borderId="17" xfId="2" applyNumberFormat="1" applyFont="1" applyFill="1" applyBorder="1" applyAlignment="1">
      <alignment horizontal="center" vertical="center" wrapText="1"/>
    </xf>
    <xf numFmtId="165" fontId="28" fillId="6" borderId="17" xfId="2" applyNumberFormat="1" applyFont="1" applyFill="1" applyBorder="1" applyAlignment="1">
      <alignment horizontal="center" vertical="center" wrapText="1"/>
    </xf>
    <xf numFmtId="165" fontId="28" fillId="0" borderId="17" xfId="0" applyNumberFormat="1" applyFont="1" applyBorder="1" applyAlignment="1">
      <alignment horizontal="center" vertical="center" wrapText="1"/>
    </xf>
    <xf numFmtId="0" fontId="0" fillId="0" borderId="23" xfId="0" applyFill="1" applyBorder="1" applyAlignment="1">
      <alignment horizontal="center" vertical="center" wrapText="1"/>
    </xf>
    <xf numFmtId="14" fontId="49" fillId="0" borderId="17" xfId="0" applyNumberFormat="1" applyFont="1" applyFill="1" applyBorder="1" applyAlignment="1">
      <alignment horizontal="center" vertical="center" wrapText="1"/>
    </xf>
    <xf numFmtId="0" fontId="49" fillId="0" borderId="7" xfId="0" applyFont="1" applyFill="1" applyBorder="1" applyAlignment="1">
      <alignment horizontal="center" vertical="center" wrapText="1"/>
    </xf>
    <xf numFmtId="0" fontId="50" fillId="0" borderId="0" xfId="0" applyFont="1" applyFill="1" applyBorder="1" applyAlignment="1">
      <alignment vertical="center" wrapText="1"/>
    </xf>
    <xf numFmtId="0" fontId="49" fillId="0" borderId="0" xfId="0" applyFont="1" applyFill="1" applyBorder="1" applyAlignment="1">
      <alignment vertical="center" wrapText="1"/>
    </xf>
    <xf numFmtId="0" fontId="51" fillId="0" borderId="24" xfId="0" applyFont="1" applyFill="1" applyBorder="1" applyAlignment="1">
      <alignment vertical="center" wrapText="1"/>
    </xf>
    <xf numFmtId="0" fontId="50" fillId="0" borderId="24" xfId="0" applyFont="1" applyFill="1" applyBorder="1" applyAlignment="1">
      <alignment vertical="center" wrapText="1"/>
    </xf>
    <xf numFmtId="0" fontId="49" fillId="0" borderId="17" xfId="0" applyFont="1" applyFill="1" applyBorder="1" applyAlignment="1">
      <alignment horizontal="left" vertical="center" wrapText="1"/>
    </xf>
    <xf numFmtId="165" fontId="49" fillId="0" borderId="17" xfId="1" applyNumberFormat="1" applyFont="1" applyFill="1" applyBorder="1" applyAlignment="1">
      <alignment horizontal="right" vertical="center" wrapText="1"/>
    </xf>
    <xf numFmtId="165" fontId="49" fillId="0" borderId="17" xfId="1" applyNumberFormat="1" applyFont="1" applyFill="1" applyBorder="1" applyAlignment="1">
      <alignment vertical="center" wrapText="1"/>
    </xf>
    <xf numFmtId="165" fontId="49" fillId="0" borderId="17" xfId="0" applyNumberFormat="1" applyFont="1" applyFill="1" applyBorder="1" applyAlignment="1">
      <alignment vertical="center" wrapText="1"/>
    </xf>
    <xf numFmtId="0" fontId="52" fillId="0" borderId="17" xfId="0" applyFont="1" applyFill="1" applyBorder="1" applyAlignment="1">
      <alignment horizontal="center" vertical="center"/>
    </xf>
    <xf numFmtId="0" fontId="43" fillId="0" borderId="24" xfId="0" applyFont="1" applyFill="1" applyBorder="1" applyAlignment="1">
      <alignment vertical="center" wrapText="1"/>
    </xf>
    <xf numFmtId="0" fontId="43" fillId="0" borderId="24" xfId="9" applyFont="1" applyFill="1" applyBorder="1" applyAlignment="1">
      <alignment vertical="center" wrapText="1"/>
    </xf>
    <xf numFmtId="0" fontId="0" fillId="0" borderId="24" xfId="0" applyFont="1" applyFill="1" applyBorder="1" applyAlignment="1">
      <alignment vertical="center" wrapText="1"/>
    </xf>
    <xf numFmtId="49" fontId="0" fillId="0" borderId="24" xfId="0" applyNumberFormat="1" applyFill="1" applyBorder="1" applyAlignment="1">
      <alignment vertical="center" wrapText="1"/>
    </xf>
    <xf numFmtId="0" fontId="0" fillId="0" borderId="24" xfId="0" applyFill="1" applyBorder="1" applyAlignment="1">
      <alignment vertical="center" wrapText="1"/>
    </xf>
    <xf numFmtId="0" fontId="52" fillId="0" borderId="17" xfId="0" applyFont="1" applyFill="1" applyBorder="1" applyAlignment="1">
      <alignment horizontal="center" vertical="center" wrapText="1"/>
    </xf>
    <xf numFmtId="14" fontId="49" fillId="0" borderId="17" xfId="0" applyNumberFormat="1" applyFont="1" applyFill="1" applyBorder="1" applyAlignment="1">
      <alignment vertical="center" wrapText="1"/>
    </xf>
    <xf numFmtId="0" fontId="56" fillId="0" borderId="24" xfId="0" applyFont="1" applyFill="1" applyBorder="1" applyAlignment="1">
      <alignment vertical="center" wrapText="1"/>
    </xf>
    <xf numFmtId="0" fontId="49" fillId="0" borderId="24" xfId="0" applyFont="1" applyFill="1" applyBorder="1" applyAlignment="1">
      <alignment wrapText="1"/>
    </xf>
    <xf numFmtId="15" fontId="49" fillId="0" borderId="17" xfId="0" applyNumberFormat="1" applyFont="1" applyFill="1" applyBorder="1" applyAlignment="1">
      <alignment horizontal="center" vertical="center" wrapText="1"/>
    </xf>
    <xf numFmtId="0" fontId="49" fillId="0" borderId="24" xfId="0" applyFont="1" applyFill="1" applyBorder="1" applyAlignment="1">
      <alignment horizontal="left" vertical="center" wrapText="1"/>
    </xf>
    <xf numFmtId="168" fontId="49" fillId="0" borderId="17" xfId="2" applyNumberFormat="1" applyFont="1" applyFill="1" applyBorder="1" applyAlignment="1">
      <alignment horizontal="right" vertical="center" wrapText="1"/>
    </xf>
    <xf numFmtId="168" fontId="49" fillId="0" borderId="17" xfId="2" applyNumberFormat="1" applyFont="1" applyFill="1" applyBorder="1" applyAlignment="1">
      <alignment vertical="center" wrapText="1"/>
    </xf>
    <xf numFmtId="0" fontId="49" fillId="0" borderId="17" xfId="0" applyFont="1" applyFill="1" applyBorder="1" applyAlignment="1">
      <alignment vertical="top" wrapText="1"/>
    </xf>
    <xf numFmtId="168" fontId="49" fillId="0" borderId="17" xfId="0" applyNumberFormat="1" applyFont="1" applyFill="1" applyBorder="1" applyAlignment="1">
      <alignment horizontal="right" vertical="center" wrapText="1"/>
    </xf>
    <xf numFmtId="0" fontId="49" fillId="0" borderId="17" xfId="0" applyFont="1" applyFill="1" applyBorder="1" applyAlignment="1">
      <alignment wrapText="1"/>
    </xf>
    <xf numFmtId="0" fontId="89" fillId="0" borderId="23" xfId="0" applyFont="1" applyFill="1" applyBorder="1" applyAlignment="1">
      <alignment horizontal="center" vertical="center" wrapText="1"/>
    </xf>
    <xf numFmtId="0" fontId="89" fillId="0" borderId="16" xfId="0" applyFont="1" applyFill="1" applyBorder="1" applyAlignment="1">
      <alignment vertical="top" wrapText="1"/>
    </xf>
    <xf numFmtId="0" fontId="89" fillId="0" borderId="16" xfId="0" applyFont="1" applyFill="1" applyBorder="1" applyAlignment="1">
      <alignment horizontal="center" vertical="center" wrapText="1"/>
    </xf>
    <xf numFmtId="0" fontId="89" fillId="0" borderId="16" xfId="0" applyFont="1" applyFill="1" applyBorder="1" applyAlignment="1">
      <alignment vertical="center" wrapText="1"/>
    </xf>
    <xf numFmtId="3" fontId="89" fillId="0" borderId="16" xfId="0" applyNumberFormat="1" applyFont="1" applyFill="1" applyBorder="1" applyAlignment="1">
      <alignment vertical="center" wrapText="1"/>
    </xf>
    <xf numFmtId="3" fontId="89" fillId="0" borderId="16" xfId="0" applyNumberFormat="1" applyFont="1" applyFill="1" applyBorder="1" applyAlignment="1">
      <alignment horizontal="right" vertical="center" wrapText="1"/>
    </xf>
    <xf numFmtId="0" fontId="90" fillId="0" borderId="24" xfId="0" applyFont="1" applyFill="1" applyBorder="1" applyAlignment="1">
      <alignment vertical="center" wrapText="1"/>
    </xf>
    <xf numFmtId="0" fontId="91" fillId="0" borderId="17" xfId="0" applyFont="1" applyFill="1" applyBorder="1" applyAlignment="1">
      <alignment horizontal="center" vertical="center" wrapText="1"/>
    </xf>
    <xf numFmtId="0" fontId="0" fillId="0" borderId="22" xfId="0" applyFont="1" applyFill="1" applyBorder="1" applyAlignment="1">
      <alignment vertical="center" wrapText="1"/>
    </xf>
    <xf numFmtId="14" fontId="0" fillId="0" borderId="24" xfId="0" applyNumberFormat="1" applyFont="1" applyFill="1" applyBorder="1" applyAlignment="1">
      <alignment horizontal="center" vertical="center" wrapText="1"/>
    </xf>
    <xf numFmtId="0" fontId="0" fillId="0" borderId="18" xfId="0" applyFont="1" applyFill="1" applyBorder="1" applyAlignment="1">
      <alignment vertical="center" wrapText="1"/>
    </xf>
    <xf numFmtId="0" fontId="56" fillId="0" borderId="17" xfId="0" applyFont="1" applyFill="1" applyBorder="1" applyAlignment="1">
      <alignment horizontal="center" vertical="center" wrapText="1"/>
    </xf>
    <xf numFmtId="14" fontId="56" fillId="0" borderId="17" xfId="0" applyNumberFormat="1" applyFont="1" applyFill="1" applyBorder="1" applyAlignment="1">
      <alignment horizontal="center" vertical="center" wrapText="1"/>
    </xf>
    <xf numFmtId="165" fontId="56" fillId="0" borderId="17" xfId="0" applyNumberFormat="1" applyFont="1" applyFill="1" applyBorder="1" applyAlignment="1">
      <alignment horizontal="right" vertical="center" wrapText="1"/>
    </xf>
    <xf numFmtId="0" fontId="56" fillId="0" borderId="7" xfId="0" applyFont="1" applyFill="1" applyBorder="1" applyAlignment="1">
      <alignment horizontal="center" vertical="center" wrapText="1"/>
    </xf>
    <xf numFmtId="0" fontId="92" fillId="0" borderId="17" xfId="0" applyFont="1" applyFill="1" applyBorder="1" applyAlignment="1">
      <alignment horizontal="justify" vertical="center" wrapText="1"/>
    </xf>
    <xf numFmtId="0" fontId="93" fillId="0" borderId="17" xfId="0" applyFont="1" applyFill="1" applyBorder="1" applyAlignment="1">
      <alignment horizontal="center" vertical="center" wrapText="1"/>
    </xf>
    <xf numFmtId="0" fontId="93" fillId="0" borderId="7" xfId="0" applyFont="1" applyFill="1" applyBorder="1" applyAlignment="1">
      <alignment horizontal="center" vertical="center" wrapText="1"/>
    </xf>
    <xf numFmtId="0" fontId="56" fillId="0" borderId="17" xfId="0" applyFont="1" applyFill="1" applyBorder="1" applyAlignment="1">
      <alignment vertical="center" wrapText="1"/>
    </xf>
    <xf numFmtId="168" fontId="56" fillId="0" borderId="17" xfId="0" applyNumberFormat="1" applyFont="1" applyFill="1" applyBorder="1" applyAlignment="1">
      <alignment horizontal="right" vertical="center" wrapText="1"/>
    </xf>
    <xf numFmtId="168" fontId="56" fillId="0" borderId="17" xfId="2" applyNumberFormat="1" applyFont="1" applyFill="1" applyBorder="1" applyAlignment="1">
      <alignment vertical="center" wrapText="1"/>
    </xf>
    <xf numFmtId="0" fontId="94" fillId="0" borderId="17" xfId="0" applyFont="1" applyFill="1" applyBorder="1" applyAlignment="1">
      <alignment horizontal="justify" wrapText="1"/>
    </xf>
    <xf numFmtId="168" fontId="0" fillId="0" borderId="17" xfId="2" applyNumberFormat="1" applyFont="1" applyBorder="1" applyAlignment="1">
      <alignment vertical="center"/>
    </xf>
    <xf numFmtId="168" fontId="0" fillId="0" borderId="17" xfId="2" applyNumberFormat="1" applyFont="1" applyBorder="1"/>
    <xf numFmtId="14" fontId="18" fillId="6" borderId="17" xfId="0" applyNumberFormat="1" applyFont="1" applyFill="1" applyBorder="1" applyAlignment="1">
      <alignment horizontal="center" vertical="center" wrapText="1"/>
    </xf>
    <xf numFmtId="0" fontId="18" fillId="6" borderId="17" xfId="0" applyFont="1" applyFill="1" applyBorder="1" applyAlignment="1">
      <alignment horizontal="center" vertical="center" wrapText="1"/>
    </xf>
    <xf numFmtId="168" fontId="18" fillId="6" borderId="17" xfId="2" applyNumberFormat="1" applyFont="1" applyFill="1" applyBorder="1"/>
    <xf numFmtId="168" fontId="0" fillId="6" borderId="17" xfId="2" applyNumberFormat="1" applyFont="1" applyFill="1" applyBorder="1"/>
    <xf numFmtId="165" fontId="18" fillId="6" borderId="17" xfId="0" applyNumberFormat="1" applyFont="1" applyFill="1" applyBorder="1" applyAlignment="1">
      <alignment horizontal="right" vertical="center" wrapText="1"/>
    </xf>
    <xf numFmtId="168" fontId="0" fillId="6" borderId="23" xfId="2" applyNumberFormat="1" applyFont="1" applyFill="1" applyBorder="1" applyAlignment="1">
      <alignment horizontal="center" vertical="center"/>
    </xf>
    <xf numFmtId="168" fontId="0" fillId="6" borderId="3" xfId="2" applyNumberFormat="1" applyFont="1" applyFill="1" applyBorder="1" applyAlignment="1">
      <alignment horizontal="center" vertical="center"/>
    </xf>
    <xf numFmtId="168" fontId="0" fillId="6" borderId="17" xfId="2" applyNumberFormat="1" applyFont="1" applyFill="1" applyBorder="1" applyAlignment="1">
      <alignment horizontal="center" vertical="center"/>
    </xf>
    <xf numFmtId="0" fontId="18" fillId="6" borderId="0" xfId="0" applyFont="1" applyFill="1" applyBorder="1" applyAlignment="1">
      <alignment wrapText="1"/>
    </xf>
    <xf numFmtId="0" fontId="62" fillId="6" borderId="22" xfId="0" applyFont="1" applyFill="1" applyBorder="1" applyAlignment="1">
      <alignment horizontal="center" vertical="center" wrapText="1"/>
    </xf>
    <xf numFmtId="0" fontId="18" fillId="6" borderId="22" xfId="0" applyFont="1" applyFill="1" applyBorder="1" applyAlignment="1">
      <alignment wrapText="1"/>
    </xf>
    <xf numFmtId="14" fontId="18" fillId="6" borderId="22" xfId="0" applyNumberFormat="1" applyFont="1" applyFill="1" applyBorder="1" applyAlignment="1">
      <alignment horizontal="center" vertical="center" wrapText="1"/>
    </xf>
    <xf numFmtId="0" fontId="18" fillId="6" borderId="22" xfId="0" applyFont="1" applyFill="1" applyBorder="1" applyAlignment="1">
      <alignment horizontal="center" vertical="center"/>
    </xf>
    <xf numFmtId="0" fontId="18" fillId="6" borderId="22" xfId="0" applyFont="1" applyFill="1" applyBorder="1" applyAlignment="1">
      <alignment vertical="center" wrapText="1"/>
    </xf>
    <xf numFmtId="168" fontId="18" fillId="6" borderId="22" xfId="2" applyNumberFormat="1" applyFont="1" applyFill="1" applyBorder="1" applyAlignment="1">
      <alignment horizontal="right" vertical="center" wrapText="1"/>
    </xf>
    <xf numFmtId="168" fontId="0" fillId="6" borderId="22" xfId="2" applyNumberFormat="1" applyFont="1" applyFill="1" applyBorder="1" applyAlignment="1">
      <alignment vertical="center"/>
    </xf>
    <xf numFmtId="0" fontId="18" fillId="6" borderId="22" xfId="0" applyFont="1" applyFill="1" applyBorder="1" applyAlignment="1">
      <alignment horizontal="center" vertical="center" wrapText="1"/>
    </xf>
    <xf numFmtId="0" fontId="95" fillId="0" borderId="17" xfId="0" applyFont="1" applyBorder="1" applyAlignment="1">
      <alignment vertical="center" wrapText="1"/>
    </xf>
    <xf numFmtId="0" fontId="10" fillId="0" borderId="24" xfId="0" applyFont="1" applyFill="1" applyBorder="1" applyAlignment="1">
      <alignment horizontal="center" vertical="center" wrapText="1"/>
    </xf>
    <xf numFmtId="0" fontId="95" fillId="0" borderId="17" xfId="0" applyFont="1" applyFill="1" applyBorder="1" applyAlignment="1">
      <alignment vertical="center" wrapText="1"/>
    </xf>
    <xf numFmtId="14" fontId="46" fillId="0" borderId="17" xfId="0" applyNumberFormat="1" applyFont="1" applyFill="1" applyBorder="1" applyAlignment="1">
      <alignment horizontal="center" vertical="center" wrapText="1"/>
    </xf>
    <xf numFmtId="169" fontId="46" fillId="0" borderId="17" xfId="0" applyNumberFormat="1" applyFont="1" applyFill="1" applyBorder="1" applyAlignment="1">
      <alignment horizontal="center" vertical="center" wrapText="1"/>
    </xf>
    <xf numFmtId="0" fontId="42" fillId="0" borderId="0" xfId="0" applyFont="1" applyFill="1" applyAlignment="1">
      <alignment horizontal="justify" vertical="justify" wrapText="1"/>
    </xf>
    <xf numFmtId="14" fontId="42" fillId="0" borderId="17" xfId="3" applyNumberFormat="1" applyFont="1" applyFill="1" applyBorder="1" applyAlignment="1">
      <alignment horizontal="center" vertical="center" wrapText="1"/>
    </xf>
    <xf numFmtId="0" fontId="42" fillId="0" borderId="17" xfId="3" applyFont="1" applyFill="1" applyBorder="1" applyAlignment="1">
      <alignment horizontal="center" vertical="center" wrapText="1"/>
    </xf>
    <xf numFmtId="165" fontId="42" fillId="0" borderId="17" xfId="0" applyNumberFormat="1" applyFont="1" applyFill="1" applyBorder="1" applyAlignment="1">
      <alignment horizontal="center" vertical="center" wrapText="1"/>
    </xf>
    <xf numFmtId="0" fontId="0" fillId="4" borderId="0" xfId="0" applyFill="1" applyAlignment="1">
      <alignment wrapText="1"/>
    </xf>
    <xf numFmtId="0" fontId="0" fillId="0" borderId="17" xfId="0" applyFont="1" applyFill="1" applyBorder="1" applyAlignment="1">
      <alignment horizontal="center" vertical="center"/>
    </xf>
    <xf numFmtId="0" fontId="89" fillId="0" borderId="17" xfId="0" applyFont="1" applyFill="1" applyBorder="1" applyAlignment="1">
      <alignment horizontal="center" vertical="center" wrapText="1"/>
    </xf>
    <xf numFmtId="0" fontId="89" fillId="0" borderId="17" xfId="0" applyFont="1" applyFill="1" applyBorder="1" applyAlignment="1">
      <alignment vertical="center" wrapText="1"/>
    </xf>
    <xf numFmtId="14" fontId="89" fillId="0" borderId="17" xfId="0" applyNumberFormat="1" applyFont="1" applyFill="1" applyBorder="1" applyAlignment="1">
      <alignment horizontal="center" vertical="center" wrapText="1"/>
    </xf>
    <xf numFmtId="3" fontId="89" fillId="0" borderId="17" xfId="0" applyNumberFormat="1" applyFont="1" applyFill="1" applyBorder="1" applyAlignment="1">
      <alignment vertical="center" wrapText="1"/>
    </xf>
    <xf numFmtId="3" fontId="89" fillId="0" borderId="17" xfId="0" applyNumberFormat="1" applyFont="1" applyFill="1" applyBorder="1" applyAlignment="1">
      <alignment horizontal="right" vertical="center" wrapText="1"/>
    </xf>
    <xf numFmtId="0" fontId="90" fillId="0" borderId="17" xfId="0" applyFont="1" applyFill="1" applyBorder="1" applyAlignment="1">
      <alignment vertical="center" wrapText="1"/>
    </xf>
    <xf numFmtId="0" fontId="89" fillId="0" borderId="17" xfId="0" applyFont="1" applyFill="1" applyBorder="1" applyAlignment="1">
      <alignment vertical="top" wrapText="1"/>
    </xf>
    <xf numFmtId="0" fontId="45" fillId="6" borderId="22" xfId="0" applyFont="1" applyFill="1" applyBorder="1" applyAlignment="1" applyProtection="1">
      <alignment horizontal="center" vertical="center"/>
    </xf>
    <xf numFmtId="0" fontId="75" fillId="3" borderId="17" xfId="0" applyFont="1" applyFill="1" applyBorder="1" applyAlignment="1">
      <alignment vertical="center" wrapText="1"/>
    </xf>
    <xf numFmtId="49" fontId="0" fillId="3" borderId="17" xfId="0" applyNumberFormat="1" applyFont="1" applyFill="1" applyBorder="1" applyAlignment="1">
      <alignment wrapText="1"/>
    </xf>
    <xf numFmtId="0" fontId="69" fillId="3" borderId="40" xfId="0" applyFont="1" applyFill="1" applyBorder="1" applyAlignment="1">
      <alignment horizontal="center" vertical="center"/>
    </xf>
    <xf numFmtId="0" fontId="75" fillId="3" borderId="22" xfId="0" applyFont="1" applyFill="1" applyBorder="1" applyAlignment="1">
      <alignment vertical="center" wrapText="1"/>
    </xf>
    <xf numFmtId="0" fontId="75" fillId="3" borderId="22" xfId="0" applyFont="1" applyFill="1" applyBorder="1" applyAlignment="1">
      <alignment horizontal="left" vertical="center" wrapText="1"/>
    </xf>
    <xf numFmtId="168" fontId="0" fillId="3" borderId="17" xfId="0" applyNumberFormat="1" applyFont="1" applyFill="1" applyBorder="1" applyAlignment="1">
      <alignment vertical="center" wrapText="1"/>
    </xf>
    <xf numFmtId="0" fontId="75" fillId="3" borderId="22" xfId="0" applyFont="1" applyFill="1" applyBorder="1" applyAlignment="1">
      <alignment horizontal="center" vertical="center" wrapText="1"/>
    </xf>
    <xf numFmtId="0" fontId="69" fillId="3" borderId="17" xfId="0" applyFont="1" applyFill="1" applyBorder="1" applyAlignment="1">
      <alignment horizontal="center" vertical="center"/>
    </xf>
    <xf numFmtId="0" fontId="75" fillId="3" borderId="17" xfId="0" applyFont="1" applyFill="1" applyBorder="1" applyAlignment="1">
      <alignment horizontal="center" vertical="center" wrapText="1"/>
    </xf>
    <xf numFmtId="0" fontId="46" fillId="0" borderId="17" xfId="0" applyFont="1" applyFill="1" applyBorder="1" applyAlignment="1">
      <alignment vertical="center" wrapText="1"/>
    </xf>
    <xf numFmtId="171" fontId="46" fillId="0" borderId="17" xfId="0" applyNumberFormat="1" applyFont="1" applyFill="1" applyBorder="1" applyAlignment="1">
      <alignment horizontal="center" vertical="center" wrapText="1"/>
    </xf>
    <xf numFmtId="0" fontId="42" fillId="0" borderId="17" xfId="0" applyFont="1" applyFill="1" applyBorder="1" applyAlignment="1">
      <alignment horizontal="center" vertical="center"/>
    </xf>
    <xf numFmtId="0" fontId="50" fillId="0" borderId="17" xfId="0" applyFont="1" applyFill="1" applyBorder="1" applyAlignment="1">
      <alignment vertical="center" wrapText="1"/>
    </xf>
    <xf numFmtId="0" fontId="28" fillId="0" borderId="11" xfId="0" applyFont="1" applyBorder="1" applyAlignment="1">
      <alignment horizontal="center" vertical="center" wrapText="1"/>
    </xf>
    <xf numFmtId="0" fontId="28" fillId="0" borderId="11" xfId="0" applyFont="1" applyBorder="1" applyAlignment="1">
      <alignment horizontal="left" vertical="center" wrapText="1"/>
    </xf>
    <xf numFmtId="176" fontId="28" fillId="6" borderId="11" xfId="2" applyNumberFormat="1" applyFont="1" applyFill="1" applyBorder="1" applyAlignment="1">
      <alignment horizontal="center" vertical="center" wrapText="1"/>
    </xf>
    <xf numFmtId="165" fontId="28" fillId="6" borderId="11" xfId="2" applyNumberFormat="1" applyFont="1" applyFill="1" applyBorder="1" applyAlignment="1">
      <alignment horizontal="center" vertical="center" wrapText="1"/>
    </xf>
    <xf numFmtId="165" fontId="28" fillId="0" borderId="11" xfId="0" applyNumberFormat="1" applyFont="1" applyBorder="1" applyAlignment="1">
      <alignment horizontal="center" vertical="center" wrapText="1"/>
    </xf>
    <xf numFmtId="0" fontId="12" fillId="0" borderId="17" xfId="0" applyFont="1" applyFill="1" applyBorder="1" applyAlignment="1">
      <alignment horizontal="center" vertical="center" wrapText="1"/>
    </xf>
    <xf numFmtId="0" fontId="0" fillId="0" borderId="0" xfId="0" applyFont="1" applyFill="1" applyAlignment="1">
      <alignment wrapText="1"/>
    </xf>
    <xf numFmtId="0" fontId="0" fillId="0" borderId="24" xfId="0" applyFont="1" applyFill="1" applyBorder="1" applyAlignment="1">
      <alignment horizontal="center" vertical="center" wrapText="1"/>
    </xf>
    <xf numFmtId="0" fontId="100" fillId="0" borderId="24" xfId="0" applyFont="1" applyFill="1" applyBorder="1" applyAlignment="1">
      <alignment vertical="center" wrapText="1"/>
    </xf>
    <xf numFmtId="0" fontId="49" fillId="0" borderId="17" xfId="0" applyFont="1" applyFill="1" applyBorder="1" applyAlignment="1">
      <alignment horizontal="center" vertical="center"/>
    </xf>
    <xf numFmtId="0" fontId="95" fillId="0" borderId="17" xfId="0" applyFont="1" applyFill="1" applyBorder="1" applyAlignment="1">
      <alignment horizontal="center" vertical="center" wrapText="1"/>
    </xf>
    <xf numFmtId="0" fontId="18" fillId="0" borderId="17" xfId="0" applyFont="1" applyFill="1" applyBorder="1" applyAlignment="1">
      <alignment horizontal="left" vertical="center" wrapText="1"/>
    </xf>
    <xf numFmtId="0" fontId="0" fillId="0" borderId="22" xfId="0" applyFill="1" applyBorder="1" applyAlignment="1">
      <alignment vertical="center" wrapText="1"/>
    </xf>
    <xf numFmtId="0" fontId="0" fillId="0" borderId="22" xfId="0" applyFill="1" applyBorder="1" applyAlignment="1">
      <alignment horizontal="center" vertical="center" wrapText="1"/>
    </xf>
    <xf numFmtId="0" fontId="11" fillId="0" borderId="17" xfId="0" applyFont="1" applyFill="1" applyBorder="1" applyAlignment="1">
      <alignment horizontal="center" vertical="center" wrapText="1"/>
    </xf>
    <xf numFmtId="164" fontId="0" fillId="0" borderId="17" xfId="1" applyNumberFormat="1" applyFont="1" applyFill="1" applyBorder="1" applyAlignment="1">
      <alignment wrapText="1"/>
    </xf>
    <xf numFmtId="0" fontId="11" fillId="0" borderId="17" xfId="0" applyFont="1" applyFill="1" applyBorder="1" applyAlignment="1">
      <alignment horizontal="center" wrapText="1"/>
    </xf>
    <xf numFmtId="49" fontId="10" fillId="0" borderId="17" xfId="0" applyNumberFormat="1" applyFont="1" applyFill="1" applyBorder="1" applyAlignment="1">
      <alignment horizontal="center" vertical="center" wrapText="1"/>
    </xf>
    <xf numFmtId="0" fontId="10" fillId="0" borderId="17" xfId="0" applyFont="1" applyFill="1" applyBorder="1" applyAlignment="1">
      <alignment horizontal="center" vertical="justify" wrapText="1"/>
    </xf>
    <xf numFmtId="49" fontId="0" fillId="0" borderId="19" xfId="0" applyNumberFormat="1" applyFill="1" applyBorder="1" applyAlignment="1">
      <alignment horizontal="center" vertical="center" wrapText="1"/>
    </xf>
    <xf numFmtId="49" fontId="0" fillId="0" borderId="18" xfId="0" applyNumberFormat="1" applyFill="1" applyBorder="1" applyAlignment="1">
      <alignment horizontal="center" vertical="center" wrapText="1"/>
    </xf>
    <xf numFmtId="0" fontId="0" fillId="0" borderId="18" xfId="0" applyFill="1" applyBorder="1" applyAlignment="1">
      <alignment horizontal="center" vertical="center" wrapText="1"/>
    </xf>
    <xf numFmtId="49" fontId="10" fillId="0" borderId="20" xfId="0" applyNumberFormat="1" applyFont="1" applyFill="1" applyBorder="1" applyAlignment="1">
      <alignment horizontal="center" vertical="center" wrapText="1"/>
    </xf>
    <xf numFmtId="0" fontId="0" fillId="0" borderId="17" xfId="0" applyFill="1" applyBorder="1" applyAlignment="1">
      <alignment horizontal="center" vertical="center"/>
    </xf>
    <xf numFmtId="49" fontId="10" fillId="0" borderId="21" xfId="0" applyNumberFormat="1" applyFont="1" applyFill="1" applyBorder="1" applyAlignment="1">
      <alignment horizontal="center" vertical="center" wrapText="1"/>
    </xf>
    <xf numFmtId="0" fontId="14" fillId="0" borderId="17" xfId="0" applyFont="1" applyFill="1" applyBorder="1" applyAlignment="1">
      <alignment horizontal="justify" vertical="center"/>
    </xf>
    <xf numFmtId="0" fontId="16" fillId="0" borderId="17" xfId="0" applyFont="1" applyFill="1" applyBorder="1" applyAlignment="1">
      <alignment horizontal="justify" vertical="center"/>
    </xf>
    <xf numFmtId="0" fontId="2" fillId="0" borderId="17" xfId="0" applyFont="1" applyFill="1" applyBorder="1" applyAlignment="1">
      <alignment vertical="center" wrapText="1"/>
    </xf>
    <xf numFmtId="0" fontId="0" fillId="0" borderId="17" xfId="0" applyFill="1" applyBorder="1" applyAlignment="1">
      <alignment vertical="top" wrapText="1"/>
    </xf>
    <xf numFmtId="168" fontId="0" fillId="0" borderId="17" xfId="0" applyNumberFormat="1" applyFont="1" applyFill="1" applyBorder="1" applyAlignment="1">
      <alignment wrapText="1"/>
    </xf>
    <xf numFmtId="168" fontId="1" fillId="0" borderId="17" xfId="2" applyNumberFormat="1" applyFont="1" applyFill="1" applyBorder="1" applyAlignment="1">
      <alignment wrapText="1"/>
    </xf>
    <xf numFmtId="168" fontId="0" fillId="0" borderId="17" xfId="0" applyNumberFormat="1" applyFill="1" applyBorder="1" applyAlignment="1">
      <alignment wrapText="1"/>
    </xf>
    <xf numFmtId="0" fontId="0" fillId="0" borderId="7" xfId="0" applyFill="1" applyBorder="1" applyAlignment="1">
      <alignment wrapText="1"/>
    </xf>
    <xf numFmtId="0" fontId="0" fillId="0" borderId="11" xfId="0" applyFill="1" applyBorder="1" applyAlignment="1">
      <alignment wrapText="1"/>
    </xf>
    <xf numFmtId="14" fontId="0" fillId="0" borderId="11" xfId="0" applyNumberFormat="1" applyFill="1" applyBorder="1" applyAlignment="1">
      <alignment wrapText="1"/>
    </xf>
    <xf numFmtId="168" fontId="0" fillId="0" borderId="11" xfId="0" applyNumberFormat="1" applyFill="1" applyBorder="1" applyAlignment="1">
      <alignment wrapText="1"/>
    </xf>
    <xf numFmtId="168" fontId="1" fillId="0" borderId="11" xfId="2" applyNumberFormat="1" applyFont="1" applyFill="1" applyBorder="1" applyAlignment="1">
      <alignment wrapText="1"/>
    </xf>
    <xf numFmtId="49" fontId="0" fillId="0" borderId="17" xfId="0" applyNumberFormat="1" applyFont="1" applyFill="1" applyBorder="1" applyAlignment="1">
      <alignment horizontal="center" vertical="center" wrapText="1"/>
    </xf>
    <xf numFmtId="165" fontId="0" fillId="0" borderId="17" xfId="0" applyNumberFormat="1" applyFont="1" applyFill="1" applyBorder="1" applyAlignment="1">
      <alignment horizontal="center" vertical="center" wrapText="1"/>
    </xf>
    <xf numFmtId="0" fontId="28" fillId="0" borderId="24" xfId="0" applyFont="1" applyFill="1" applyBorder="1" applyAlignment="1">
      <alignment vertical="center" wrapText="1"/>
    </xf>
    <xf numFmtId="0" fontId="18" fillId="0" borderId="17" xfId="0" applyFont="1" applyFill="1" applyBorder="1" applyAlignment="1">
      <alignment horizontal="center" vertical="center"/>
    </xf>
    <xf numFmtId="168" fontId="0" fillId="0" borderId="17" xfId="2" applyNumberFormat="1" applyFont="1" applyFill="1" applyBorder="1" applyAlignment="1">
      <alignment vertical="center"/>
    </xf>
    <xf numFmtId="0" fontId="62" fillId="0" borderId="16" xfId="0" applyFont="1" applyFill="1" applyBorder="1" applyAlignment="1">
      <alignment horizontal="center" vertical="center" wrapText="1"/>
    </xf>
    <xf numFmtId="0" fontId="18" fillId="0" borderId="16" xfId="0" applyFont="1" applyFill="1" applyBorder="1" applyAlignment="1">
      <alignment wrapText="1"/>
    </xf>
    <xf numFmtId="14" fontId="18" fillId="0" borderId="16" xfId="0" applyNumberFormat="1" applyFont="1" applyFill="1" applyBorder="1" applyAlignment="1">
      <alignment horizontal="center" vertical="center" wrapText="1"/>
    </xf>
    <xf numFmtId="0" fontId="18" fillId="0" borderId="16" xfId="0" applyFont="1" applyFill="1" applyBorder="1" applyAlignment="1">
      <alignment horizontal="center" vertical="center"/>
    </xf>
    <xf numFmtId="0" fontId="18" fillId="0" borderId="16" xfId="0" applyFont="1" applyFill="1" applyBorder="1" applyAlignment="1">
      <alignment vertical="center" wrapText="1"/>
    </xf>
    <xf numFmtId="165" fontId="18" fillId="0" borderId="16" xfId="2" applyNumberFormat="1" applyFont="1" applyFill="1" applyBorder="1" applyAlignment="1">
      <alignment horizontal="right" vertical="center" wrapText="1"/>
    </xf>
    <xf numFmtId="168" fontId="0" fillId="0" borderId="16" xfId="2" applyNumberFormat="1" applyFont="1" applyFill="1" applyBorder="1" applyAlignment="1">
      <alignment vertical="center"/>
    </xf>
    <xf numFmtId="0" fontId="18" fillId="0" borderId="16" xfId="0" applyFont="1" applyFill="1" applyBorder="1" applyAlignment="1">
      <alignment horizontal="center" vertical="center" wrapText="1"/>
    </xf>
    <xf numFmtId="0" fontId="18" fillId="0" borderId="24" xfId="0" applyFont="1" applyFill="1" applyBorder="1" applyAlignment="1">
      <alignment wrapText="1"/>
    </xf>
    <xf numFmtId="0" fontId="85" fillId="0" borderId="44" xfId="0" applyFont="1" applyFill="1" applyBorder="1" applyAlignment="1">
      <alignment horizontal="center" vertical="center" wrapText="1"/>
    </xf>
    <xf numFmtId="0" fontId="5" fillId="0" borderId="45" xfId="4" applyFill="1" applyBorder="1" applyAlignment="1">
      <alignment horizontal="center" vertical="center" wrapText="1"/>
    </xf>
    <xf numFmtId="0" fontId="85" fillId="0" borderId="29" xfId="0" applyFont="1" applyFill="1" applyBorder="1" applyAlignment="1">
      <alignment horizontal="center" vertical="center" wrapText="1"/>
    </xf>
    <xf numFmtId="0" fontId="0" fillId="0" borderId="0" xfId="0" applyFont="1" applyAlignment="1">
      <alignment wrapText="1"/>
    </xf>
    <xf numFmtId="0" fontId="45" fillId="0" borderId="23" xfId="0" applyFont="1" applyFill="1" applyBorder="1" applyAlignment="1" applyProtection="1">
      <alignment horizontal="center" vertical="center"/>
    </xf>
    <xf numFmtId="49" fontId="0" fillId="0" borderId="17" xfId="0" applyNumberFormat="1" applyFont="1" applyFill="1" applyBorder="1" applyAlignment="1">
      <alignment wrapText="1"/>
    </xf>
    <xf numFmtId="168" fontId="0" fillId="0" borderId="17" xfId="2" applyNumberFormat="1" applyFont="1" applyFill="1" applyBorder="1" applyAlignment="1">
      <alignment wrapText="1"/>
    </xf>
    <xf numFmtId="0" fontId="45" fillId="0" borderId="23" xfId="0" applyFont="1" applyFill="1" applyBorder="1" applyAlignment="1">
      <alignment horizontal="center"/>
    </xf>
    <xf numFmtId="0" fontId="85" fillId="0" borderId="41" xfId="0" applyFont="1" applyFill="1" applyBorder="1" applyAlignment="1">
      <alignment horizontal="center" vertical="center" wrapText="1"/>
    </xf>
    <xf numFmtId="0" fontId="85" fillId="0" borderId="42" xfId="0" applyFont="1" applyFill="1" applyBorder="1" applyAlignment="1">
      <alignment horizontal="center" vertical="center" wrapText="1"/>
    </xf>
    <xf numFmtId="0" fontId="85" fillId="0" borderId="43" xfId="0" applyFont="1" applyFill="1" applyBorder="1" applyAlignment="1">
      <alignment horizontal="center" vertical="center" wrapText="1"/>
    </xf>
    <xf numFmtId="0" fontId="98" fillId="0" borderId="41" xfId="0" applyFont="1" applyFill="1" applyBorder="1" applyAlignment="1">
      <alignment vertical="center" wrapText="1"/>
    </xf>
    <xf numFmtId="0" fontId="98" fillId="0" borderId="42" xfId="0" applyFont="1" applyFill="1" applyBorder="1" applyAlignment="1">
      <alignment vertical="center" wrapText="1"/>
    </xf>
    <xf numFmtId="0" fontId="98" fillId="0" borderId="43" xfId="0" applyFont="1" applyFill="1" applyBorder="1" applyAlignment="1">
      <alignment vertical="center" wrapText="1"/>
    </xf>
    <xf numFmtId="14" fontId="85" fillId="0" borderId="41" xfId="0" applyNumberFormat="1" applyFont="1" applyFill="1" applyBorder="1" applyAlignment="1">
      <alignment horizontal="center" vertical="center" wrapText="1"/>
    </xf>
    <xf numFmtId="14" fontId="85" fillId="0" borderId="42" xfId="0" applyNumberFormat="1" applyFont="1" applyFill="1" applyBorder="1" applyAlignment="1">
      <alignment horizontal="center" vertical="center" wrapText="1"/>
    </xf>
    <xf numFmtId="14" fontId="85" fillId="0" borderId="43" xfId="0" applyNumberFormat="1" applyFont="1" applyFill="1" applyBorder="1" applyAlignment="1">
      <alignment horizontal="center" vertical="center" wrapText="1"/>
    </xf>
    <xf numFmtId="6" fontId="85" fillId="0" borderId="41" xfId="0" applyNumberFormat="1" applyFont="1" applyFill="1" applyBorder="1" applyAlignment="1">
      <alignment horizontal="center" vertical="center" wrapText="1"/>
    </xf>
    <xf numFmtId="6" fontId="85" fillId="0" borderId="42" xfId="0" applyNumberFormat="1" applyFont="1" applyFill="1" applyBorder="1" applyAlignment="1">
      <alignment horizontal="center" vertical="center" wrapText="1"/>
    </xf>
    <xf numFmtId="6" fontId="85" fillId="0" borderId="43" xfId="0" applyNumberFormat="1" applyFont="1" applyFill="1" applyBorder="1" applyAlignment="1">
      <alignment horizontal="center" vertical="center" wrapText="1"/>
    </xf>
    <xf numFmtId="168" fontId="0" fillId="6" borderId="22" xfId="0" applyNumberFormat="1" applyFont="1" applyFill="1" applyBorder="1" applyAlignment="1">
      <alignment horizontal="left" vertical="center" wrapText="1"/>
    </xf>
    <xf numFmtId="168" fontId="0" fillId="6" borderId="33" xfId="0" applyNumberFormat="1" applyFont="1" applyFill="1" applyBorder="1" applyAlignment="1">
      <alignment horizontal="left" vertical="center" wrapText="1"/>
    </xf>
    <xf numFmtId="168" fontId="0" fillId="6" borderId="18" xfId="0" applyNumberFormat="1" applyFont="1" applyFill="1" applyBorder="1" applyAlignment="1">
      <alignment horizontal="left" vertical="center" wrapText="1"/>
    </xf>
    <xf numFmtId="0" fontId="0" fillId="6" borderId="22" xfId="0" applyFont="1" applyFill="1" applyBorder="1" applyAlignment="1">
      <alignment horizontal="left" vertical="center" wrapText="1"/>
    </xf>
    <xf numFmtId="0" fontId="0" fillId="6" borderId="33" xfId="0" applyFont="1" applyFill="1" applyBorder="1" applyAlignment="1">
      <alignment horizontal="left" vertical="center" wrapText="1"/>
    </xf>
    <xf numFmtId="0" fontId="0" fillId="6" borderId="18" xfId="0" applyFont="1" applyFill="1" applyBorder="1" applyAlignment="1">
      <alignment horizontal="left" vertical="center" wrapText="1"/>
    </xf>
    <xf numFmtId="0" fontId="45" fillId="6" borderId="22" xfId="0" applyFont="1" applyFill="1" applyBorder="1" applyAlignment="1" applyProtection="1">
      <alignment horizontal="center" vertical="center"/>
    </xf>
    <xf numFmtId="0" fontId="45" fillId="6" borderId="33" xfId="0" applyFont="1" applyFill="1" applyBorder="1" applyAlignment="1" applyProtection="1">
      <alignment horizontal="center" vertical="center"/>
    </xf>
    <xf numFmtId="0" fontId="45" fillId="6" borderId="18" xfId="0" applyFont="1" applyFill="1" applyBorder="1" applyAlignment="1" applyProtection="1">
      <alignment horizontal="center" vertical="center"/>
    </xf>
    <xf numFmtId="0" fontId="75" fillId="6" borderId="22" xfId="0" applyFont="1" applyFill="1" applyBorder="1" applyAlignment="1">
      <alignment horizontal="left" vertical="center" wrapText="1"/>
    </xf>
    <xf numFmtId="0" fontId="75" fillId="6" borderId="33" xfId="0" applyFont="1" applyFill="1" applyBorder="1" applyAlignment="1">
      <alignment horizontal="left" vertical="center" wrapText="1"/>
    </xf>
    <xf numFmtId="0" fontId="75" fillId="6" borderId="18" xfId="0" applyFont="1" applyFill="1" applyBorder="1" applyAlignment="1">
      <alignment horizontal="left" vertical="center" wrapText="1"/>
    </xf>
    <xf numFmtId="49" fontId="0" fillId="6" borderId="22" xfId="0" applyNumberFormat="1" applyFont="1" applyFill="1" applyBorder="1" applyAlignment="1">
      <alignment horizontal="left" vertical="center" wrapText="1"/>
    </xf>
    <xf numFmtId="49" fontId="0" fillId="6" borderId="33" xfId="0" applyNumberFormat="1" applyFont="1" applyFill="1" applyBorder="1" applyAlignment="1">
      <alignment horizontal="left" vertical="center" wrapText="1"/>
    </xf>
    <xf numFmtId="49" fontId="0" fillId="6" borderId="18" xfId="0" applyNumberFormat="1" applyFont="1" applyFill="1" applyBorder="1" applyAlignment="1">
      <alignment horizontal="left" vertical="center" wrapText="1"/>
    </xf>
    <xf numFmtId="168" fontId="0" fillId="6" borderId="22" xfId="0" applyNumberFormat="1" applyFont="1" applyFill="1" applyBorder="1" applyAlignment="1">
      <alignment horizontal="center" vertical="center" wrapText="1"/>
    </xf>
    <xf numFmtId="168" fontId="0" fillId="6" borderId="33" xfId="0" applyNumberFormat="1" applyFont="1" applyFill="1" applyBorder="1" applyAlignment="1">
      <alignment horizontal="center" vertical="center" wrapText="1"/>
    </xf>
    <xf numFmtId="168" fontId="0" fillId="6" borderId="18" xfId="0" applyNumberFormat="1" applyFont="1" applyFill="1" applyBorder="1" applyAlignment="1">
      <alignment horizontal="center" vertical="center" wrapText="1"/>
    </xf>
    <xf numFmtId="49" fontId="0" fillId="6" borderId="22" xfId="0" applyNumberFormat="1" applyFont="1" applyFill="1" applyBorder="1" applyAlignment="1">
      <alignment vertical="center" wrapText="1"/>
    </xf>
    <xf numFmtId="49" fontId="0" fillId="6" borderId="33" xfId="0" applyNumberFormat="1" applyFont="1" applyFill="1" applyBorder="1" applyAlignment="1">
      <alignment vertical="center" wrapText="1"/>
    </xf>
    <xf numFmtId="49" fontId="0" fillId="6" borderId="18" xfId="0" applyNumberFormat="1" applyFont="1" applyFill="1" applyBorder="1" applyAlignment="1">
      <alignment vertical="center" wrapText="1"/>
    </xf>
    <xf numFmtId="0" fontId="0" fillId="6" borderId="22" xfId="0" applyFont="1" applyFill="1" applyBorder="1" applyAlignment="1">
      <alignment horizontal="center" wrapText="1"/>
    </xf>
    <xf numFmtId="0" fontId="0" fillId="6" borderId="33" xfId="0" applyFont="1" applyFill="1" applyBorder="1" applyAlignment="1">
      <alignment horizontal="center" wrapText="1"/>
    </xf>
    <xf numFmtId="0" fontId="0" fillId="6" borderId="18" xfId="0" applyFont="1" applyFill="1" applyBorder="1" applyAlignment="1">
      <alignment horizontal="center" wrapText="1"/>
    </xf>
    <xf numFmtId="0" fontId="0" fillId="6" borderId="22" xfId="0" applyFont="1" applyFill="1" applyBorder="1" applyAlignment="1">
      <alignment horizontal="center" vertical="center" wrapText="1"/>
    </xf>
    <xf numFmtId="0" fontId="0" fillId="6" borderId="33" xfId="0" applyFont="1" applyFill="1" applyBorder="1" applyAlignment="1">
      <alignment horizontal="center" vertical="center" wrapText="1"/>
    </xf>
    <xf numFmtId="0" fontId="0" fillId="6" borderId="18" xfId="0" applyFont="1" applyFill="1" applyBorder="1" applyAlignment="1">
      <alignment horizontal="center" vertical="center" wrapText="1"/>
    </xf>
    <xf numFmtId="0" fontId="0" fillId="0" borderId="3" xfId="0" applyFill="1" applyBorder="1" applyAlignment="1">
      <alignment horizontal="center" wrapText="1"/>
    </xf>
    <xf numFmtId="0" fontId="0" fillId="0" borderId="4" xfId="0" applyFill="1" applyBorder="1" applyAlignment="1">
      <alignment horizontal="center" wrapText="1"/>
    </xf>
    <xf numFmtId="0" fontId="0" fillId="0" borderId="5" xfId="0" applyFill="1" applyBorder="1" applyAlignment="1">
      <alignment horizontal="center" wrapText="1"/>
    </xf>
    <xf numFmtId="0" fontId="0" fillId="0" borderId="8" xfId="0" applyFill="1" applyBorder="1" applyAlignment="1">
      <alignment horizontal="center" wrapText="1"/>
    </xf>
    <xf numFmtId="0" fontId="0" fillId="0" borderId="0" xfId="0" applyFill="1" applyBorder="1" applyAlignment="1">
      <alignment horizontal="center" wrapText="1"/>
    </xf>
    <xf numFmtId="0" fontId="0" fillId="0" borderId="9" xfId="0" applyFill="1" applyBorder="1" applyAlignment="1">
      <alignment horizontal="center" wrapText="1"/>
    </xf>
    <xf numFmtId="0" fontId="0" fillId="0" borderId="10" xfId="0" applyFill="1" applyBorder="1" applyAlignment="1">
      <alignment horizontal="center" wrapText="1"/>
    </xf>
    <xf numFmtId="0" fontId="0" fillId="0" borderId="11" xfId="0" applyFill="1" applyBorder="1" applyAlignment="1">
      <alignment horizontal="center" wrapText="1"/>
    </xf>
    <xf numFmtId="0" fontId="0" fillId="0" borderId="12" xfId="0" applyFill="1" applyBorder="1" applyAlignment="1">
      <alignment horizontal="center" wrapText="1"/>
    </xf>
    <xf numFmtId="0" fontId="9" fillId="2" borderId="16" xfId="3" applyFont="1" applyBorder="1" applyAlignment="1">
      <alignment horizontal="center" wrapText="1"/>
    </xf>
    <xf numFmtId="0" fontId="30" fillId="0" borderId="11" xfId="0" applyFont="1" applyFill="1" applyBorder="1" applyAlignment="1">
      <alignment horizontal="center" wrapText="1"/>
    </xf>
    <xf numFmtId="0" fontId="32" fillId="5" borderId="16" xfId="0" applyFont="1" applyFill="1" applyBorder="1" applyAlignment="1">
      <alignment horizontal="center" vertical="center" wrapText="1"/>
    </xf>
    <xf numFmtId="0" fontId="32" fillId="5" borderId="24" xfId="0" applyFont="1" applyFill="1" applyBorder="1" applyAlignment="1">
      <alignment horizontal="center" vertical="center" wrapText="1"/>
    </xf>
    <xf numFmtId="0" fontId="32" fillId="5" borderId="23" xfId="0" applyFont="1" applyFill="1" applyBorder="1" applyAlignment="1">
      <alignment horizontal="center" vertical="center" wrapText="1"/>
    </xf>
    <xf numFmtId="0" fontId="0" fillId="6" borderId="22" xfId="0" applyFont="1" applyFill="1" applyBorder="1" applyAlignment="1">
      <alignment vertical="center" wrapText="1"/>
    </xf>
    <xf numFmtId="0" fontId="0" fillId="6" borderId="33" xfId="0" applyFont="1" applyFill="1" applyBorder="1" applyAlignment="1">
      <alignment vertical="center" wrapText="1"/>
    </xf>
    <xf numFmtId="0" fontId="0" fillId="6" borderId="18" xfId="0" applyFont="1" applyFill="1" applyBorder="1" applyAlignment="1">
      <alignment vertical="center" wrapText="1"/>
    </xf>
    <xf numFmtId="0" fontId="0" fillId="6" borderId="22" xfId="0" applyFont="1" applyFill="1" applyBorder="1" applyAlignment="1">
      <alignment horizontal="left" wrapText="1"/>
    </xf>
    <xf numFmtId="0" fontId="0" fillId="6" borderId="33" xfId="0" applyFont="1" applyFill="1" applyBorder="1" applyAlignment="1">
      <alignment horizontal="left" wrapText="1"/>
    </xf>
    <xf numFmtId="0" fontId="0" fillId="6" borderId="18" xfId="0" applyFont="1" applyFill="1" applyBorder="1" applyAlignment="1">
      <alignment horizontal="left" wrapText="1"/>
    </xf>
    <xf numFmtId="0" fontId="32" fillId="5" borderId="25" xfId="0" applyFont="1" applyFill="1" applyBorder="1" applyAlignment="1">
      <alignment horizontal="center" wrapText="1"/>
    </xf>
    <xf numFmtId="0" fontId="32" fillId="5" borderId="16" xfId="0" applyFont="1" applyFill="1" applyBorder="1" applyAlignment="1">
      <alignment horizontal="center" wrapText="1"/>
    </xf>
    <xf numFmtId="0" fontId="32" fillId="5" borderId="26" xfId="0" applyFont="1" applyFill="1" applyBorder="1" applyAlignment="1">
      <alignment horizontal="center" wrapText="1"/>
    </xf>
    <xf numFmtId="0" fontId="32" fillId="5" borderId="11" xfId="0" applyFont="1" applyFill="1" applyBorder="1" applyAlignment="1">
      <alignment horizontal="center" vertical="top" wrapText="1"/>
    </xf>
    <xf numFmtId="0" fontId="48" fillId="5" borderId="23" xfId="0" applyFont="1" applyFill="1" applyBorder="1" applyAlignment="1">
      <alignment horizontal="center" vertical="center" wrapText="1"/>
    </xf>
    <xf numFmtId="0" fontId="48" fillId="5" borderId="16" xfId="0" applyFont="1" applyFill="1" applyBorder="1" applyAlignment="1">
      <alignment horizontal="center" vertical="center" wrapText="1"/>
    </xf>
    <xf numFmtId="0" fontId="30" fillId="5" borderId="23" xfId="0" applyFont="1" applyFill="1" applyBorder="1" applyAlignment="1">
      <alignment horizontal="center" wrapText="1"/>
    </xf>
    <xf numFmtId="0" fontId="30" fillId="5" borderId="16" xfId="0" applyFont="1" applyFill="1" applyBorder="1" applyAlignment="1">
      <alignment horizontal="center" wrapText="1"/>
    </xf>
    <xf numFmtId="0" fontId="60" fillId="5" borderId="23" xfId="0" applyFont="1" applyFill="1" applyBorder="1" applyAlignment="1">
      <alignment horizontal="center" vertical="center" wrapText="1"/>
    </xf>
    <xf numFmtId="0" fontId="60" fillId="5" borderId="16" xfId="0" applyFont="1" applyFill="1" applyBorder="1" applyAlignment="1">
      <alignment horizontal="center" vertical="center" wrapText="1"/>
    </xf>
    <xf numFmtId="0" fontId="60" fillId="5" borderId="24" xfId="0" applyFont="1" applyFill="1" applyBorder="1" applyAlignment="1">
      <alignment horizontal="center" vertical="center" wrapText="1"/>
    </xf>
    <xf numFmtId="0" fontId="30" fillId="5" borderId="23" xfId="0" applyFont="1" applyFill="1" applyBorder="1" applyAlignment="1">
      <alignment horizontal="center" vertical="top" wrapText="1"/>
    </xf>
    <xf numFmtId="0" fontId="30" fillId="5" borderId="16" xfId="0" applyFont="1" applyFill="1" applyBorder="1" applyAlignment="1">
      <alignment horizontal="center" vertical="top" wrapText="1"/>
    </xf>
    <xf numFmtId="0" fontId="30" fillId="5" borderId="24" xfId="0" applyFont="1" applyFill="1" applyBorder="1" applyAlignment="1">
      <alignment horizontal="center" vertical="top" wrapText="1"/>
    </xf>
    <xf numFmtId="0" fontId="30" fillId="5" borderId="0" xfId="0" applyFont="1" applyFill="1" applyBorder="1" applyAlignment="1">
      <alignment horizontal="center" vertical="center" wrapText="1"/>
    </xf>
    <xf numFmtId="0" fontId="30" fillId="5" borderId="25" xfId="0" applyFont="1" applyFill="1" applyBorder="1" applyAlignment="1">
      <alignment horizontal="center" wrapText="1"/>
    </xf>
    <xf numFmtId="0" fontId="30" fillId="5" borderId="26" xfId="0" applyFont="1" applyFill="1" applyBorder="1" applyAlignment="1">
      <alignment horizontal="center" wrapText="1"/>
    </xf>
    <xf numFmtId="0" fontId="30" fillId="5" borderId="11" xfId="0" applyFont="1" applyFill="1" applyBorder="1" applyAlignment="1">
      <alignment horizontal="center" wrapText="1"/>
    </xf>
    <xf numFmtId="168" fontId="0" fillId="6" borderId="22" xfId="0" applyNumberFormat="1" applyFont="1" applyFill="1" applyBorder="1" applyAlignment="1">
      <alignment vertical="center" wrapText="1"/>
    </xf>
    <xf numFmtId="168" fontId="0" fillId="6" borderId="33" xfId="0" applyNumberFormat="1" applyFont="1" applyFill="1" applyBorder="1" applyAlignment="1">
      <alignment vertical="center" wrapText="1"/>
    </xf>
    <xf numFmtId="168" fontId="0" fillId="6" borderId="18" xfId="0" applyNumberFormat="1" applyFont="1" applyFill="1" applyBorder="1" applyAlignment="1">
      <alignment vertical="center" wrapText="1"/>
    </xf>
    <xf numFmtId="0" fontId="81" fillId="2" borderId="34" xfId="3" applyFont="1" applyBorder="1" applyAlignment="1">
      <alignment horizontal="center" vertical="center" wrapText="1"/>
    </xf>
    <xf numFmtId="0" fontId="81" fillId="2" borderId="35" xfId="3" applyFont="1" applyBorder="1" applyAlignment="1">
      <alignment horizontal="center" vertical="center" wrapText="1"/>
    </xf>
    <xf numFmtId="0" fontId="81" fillId="2" borderId="36" xfId="3" applyFont="1" applyBorder="1" applyAlignment="1">
      <alignment horizontal="center" vertical="center" wrapText="1"/>
    </xf>
    <xf numFmtId="0" fontId="97" fillId="5" borderId="11" xfId="0" applyFont="1" applyFill="1" applyBorder="1" applyAlignment="1">
      <alignment horizontal="center" vertical="center" wrapText="1"/>
    </xf>
    <xf numFmtId="0" fontId="81" fillId="5" borderId="11" xfId="0" applyFont="1" applyFill="1" applyBorder="1" applyAlignment="1">
      <alignment horizontal="center" wrapText="1"/>
    </xf>
    <xf numFmtId="0" fontId="81" fillId="5" borderId="16" xfId="0" applyFont="1" applyFill="1" applyBorder="1" applyAlignment="1">
      <alignment horizontal="center" vertical="center" wrapText="1"/>
    </xf>
    <xf numFmtId="0" fontId="78" fillId="5" borderId="16" xfId="0" applyFont="1" applyFill="1" applyBorder="1" applyAlignment="1">
      <alignment horizontal="center" vertical="center" wrapText="1"/>
    </xf>
    <xf numFmtId="0" fontId="97" fillId="5" borderId="16" xfId="0" applyFont="1" applyFill="1" applyBorder="1" applyAlignment="1">
      <alignment horizontal="center" vertical="center" wrapText="1"/>
    </xf>
  </cellXfs>
  <cellStyles count="10">
    <cellStyle name="Énfasis1" xfId="3" builtinId="29"/>
    <cellStyle name="Hipervínculo" xfId="4" builtinId="8"/>
    <cellStyle name="Millares" xfId="1" builtinId="3"/>
    <cellStyle name="Moneda" xfId="2" builtinId="4"/>
    <cellStyle name="Normal" xfId="0" builtinId="0"/>
    <cellStyle name="Normal 15" xfId="8"/>
    <cellStyle name="Normal 2 2" xfId="6"/>
    <cellStyle name="Normal 3" xfId="7"/>
    <cellStyle name="Normal 4" xfId="5"/>
    <cellStyle name="Normal_Asesores Instructores Emprendimiento"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3.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3376</xdr:row>
      <xdr:rowOff>57150</xdr:rowOff>
    </xdr:from>
    <xdr:to>
      <xdr:col>2</xdr:col>
      <xdr:colOff>9525</xdr:colOff>
      <xdr:row>3376</xdr:row>
      <xdr:rowOff>190500</xdr:rowOff>
    </xdr:to>
    <xdr:pic>
      <xdr:nvPicPr>
        <xdr:cNvPr id="2"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235785375"/>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3783</xdr:row>
      <xdr:rowOff>0</xdr:rowOff>
    </xdr:from>
    <xdr:to>
      <xdr:col>2</xdr:col>
      <xdr:colOff>9525</xdr:colOff>
      <xdr:row>3783</xdr:row>
      <xdr:rowOff>190500</xdr:rowOff>
    </xdr:to>
    <xdr:pic>
      <xdr:nvPicPr>
        <xdr:cNvPr id="3"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623395725"/>
          <a:ext cx="95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4"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162385725"/>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3569</xdr:row>
      <xdr:rowOff>0</xdr:rowOff>
    </xdr:from>
    <xdr:to>
      <xdr:col>2</xdr:col>
      <xdr:colOff>9525</xdr:colOff>
      <xdr:row>3569</xdr:row>
      <xdr:rowOff>190500</xdr:rowOff>
    </xdr:to>
    <xdr:pic>
      <xdr:nvPicPr>
        <xdr:cNvPr id="5"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419560725"/>
          <a:ext cx="95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6"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162385725"/>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7"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162385725"/>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8"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162385725"/>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9"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162385725"/>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10"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162385725"/>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11"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162385725"/>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12"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162385725"/>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13"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162385725"/>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14"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162385725"/>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15"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162385725"/>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16"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162385725"/>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17"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162385725"/>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18"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162385725"/>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19"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162385725"/>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20"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162385725"/>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21"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162385725"/>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22"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162385725"/>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23"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162385725"/>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24"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162385725"/>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25"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162385725"/>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26"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162385725"/>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27"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162385725"/>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28"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162385725"/>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29"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162385725"/>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30"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162385725"/>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31"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162385725"/>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32"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162385725"/>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33"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162385725"/>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34"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3162385725"/>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4624</xdr:row>
      <xdr:rowOff>0</xdr:rowOff>
    </xdr:from>
    <xdr:to>
      <xdr:col>2</xdr:col>
      <xdr:colOff>9525</xdr:colOff>
      <xdr:row>4624</xdr:row>
      <xdr:rowOff>85725</xdr:rowOff>
    </xdr:to>
    <xdr:pic>
      <xdr:nvPicPr>
        <xdr:cNvPr id="35"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4424448225"/>
          <a:ext cx="952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4573</xdr:row>
      <xdr:rowOff>0</xdr:rowOff>
    </xdr:from>
    <xdr:to>
      <xdr:col>2</xdr:col>
      <xdr:colOff>9525</xdr:colOff>
      <xdr:row>4573</xdr:row>
      <xdr:rowOff>209550</xdr:rowOff>
    </xdr:to>
    <xdr:pic>
      <xdr:nvPicPr>
        <xdr:cNvPr id="36"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4375870725"/>
          <a:ext cx="95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37"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54292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3569</xdr:row>
      <xdr:rowOff>0</xdr:rowOff>
    </xdr:from>
    <xdr:to>
      <xdr:col>2</xdr:col>
      <xdr:colOff>9525</xdr:colOff>
      <xdr:row>3569</xdr:row>
      <xdr:rowOff>190500</xdr:rowOff>
    </xdr:to>
    <xdr:pic>
      <xdr:nvPicPr>
        <xdr:cNvPr id="38"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152847675"/>
          <a:ext cx="95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39"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54292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40"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54292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41"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54292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42"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54292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43"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54292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44"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54292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45"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54292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46"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54292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47"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54292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48"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54292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49"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54292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50"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54292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51"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54292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52"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54292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53"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54292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54"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54292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55"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54292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56"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54292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57"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54292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58"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54292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59"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54292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60"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54292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61"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54292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62"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54292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63"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54292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64"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54292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65"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54292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66"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54292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3299</xdr:row>
      <xdr:rowOff>0</xdr:rowOff>
    </xdr:from>
    <xdr:to>
      <xdr:col>2</xdr:col>
      <xdr:colOff>9525</xdr:colOff>
      <xdr:row>3299</xdr:row>
      <xdr:rowOff>133350</xdr:rowOff>
    </xdr:to>
    <xdr:pic>
      <xdr:nvPicPr>
        <xdr:cNvPr id="67"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54292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4624</xdr:row>
      <xdr:rowOff>0</xdr:rowOff>
    </xdr:from>
    <xdr:to>
      <xdr:col>2</xdr:col>
      <xdr:colOff>9525</xdr:colOff>
      <xdr:row>4624</xdr:row>
      <xdr:rowOff>85725</xdr:rowOff>
    </xdr:to>
    <xdr:pic>
      <xdr:nvPicPr>
        <xdr:cNvPr id="68"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791651325"/>
          <a:ext cx="952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4573</xdr:row>
      <xdr:rowOff>0</xdr:rowOff>
    </xdr:from>
    <xdr:to>
      <xdr:col>2</xdr:col>
      <xdr:colOff>9525</xdr:colOff>
      <xdr:row>4573</xdr:row>
      <xdr:rowOff>209550</xdr:rowOff>
    </xdr:to>
    <xdr:pic>
      <xdr:nvPicPr>
        <xdr:cNvPr id="69" name="1 Imagen" descr="material-consultas-medica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741911775"/>
          <a:ext cx="95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jlanza\AppData\Local\Microsoft\Windows\Temporary%20Internet%20Files\Content.Outlook\E6PHNHSR\6-%20CATALOGO_4_NIVELES_V2%20-%20UNSPSC%20-%20SECOP%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jlanza\AppData\Local\Microsoft\Windows\Temporary%20Internet%20Files\Content.Outlook\E6PHNHSR\6-%20CATALOGO_4_NIVELES_V2%20-%20UNSPSC%20-%20SECOP%2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sers\jlanza\AppData\Local\Microsoft\Windows\Temporary%20Internet%20Files\Content.Outlook\E6PHNHSR\6-%20CATALOGO_4_NIVELES_V2%20-%20UNSPSC%20-%20SECOP%20(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anish"/>
    </sheetNames>
    <sheetDataSet>
      <sheetData sheetId="0" refreshError="1">
        <row r="1024">
          <cell r="D1024" t="str">
            <v>12241001</v>
          </cell>
        </row>
        <row r="1262">
          <cell r="D1262" t="str">
            <v>14121503</v>
          </cell>
        </row>
        <row r="1263">
          <cell r="C1263" t="str">
            <v>14121600</v>
          </cell>
        </row>
        <row r="1268">
          <cell r="D1268" t="str">
            <v>14121605</v>
          </cell>
        </row>
        <row r="4914">
          <cell r="D4914" t="str">
            <v>31201610</v>
          </cell>
        </row>
        <row r="9274">
          <cell r="D9274" t="str">
            <v>43181602</v>
          </cell>
        </row>
        <row r="9356">
          <cell r="C9356" t="str">
            <v>44103100</v>
          </cell>
        </row>
        <row r="9444">
          <cell r="D9444" t="str">
            <v>44121708</v>
          </cell>
        </row>
        <row r="9445">
          <cell r="D9445" t="str">
            <v>44121709</v>
          </cell>
        </row>
        <row r="9460">
          <cell r="D9460" t="str">
            <v>44122003</v>
          </cell>
        </row>
        <row r="9559">
          <cell r="D9559" t="str">
            <v>45121504</v>
          </cell>
        </row>
        <row r="10084">
          <cell r="A10084" t="str">
            <v>49000000</v>
          </cell>
        </row>
        <row r="10138">
          <cell r="D10138" t="str">
            <v>49111905</v>
          </cell>
        </row>
        <row r="10204">
          <cell r="D10204" t="str">
            <v>49161503</v>
          </cell>
        </row>
        <row r="10215">
          <cell r="D10215" t="str">
            <v>49161603</v>
          </cell>
        </row>
        <row r="10220">
          <cell r="D10220" t="str">
            <v>49161608</v>
          </cell>
        </row>
        <row r="10266">
          <cell r="D10266" t="str">
            <v>49201601</v>
          </cell>
        </row>
        <row r="10281">
          <cell r="B10281" t="str">
            <v>49220000</v>
          </cell>
        </row>
        <row r="10293">
          <cell r="D10293" t="str">
            <v>49231503</v>
          </cell>
        </row>
        <row r="10296">
          <cell r="D10296" t="str">
            <v>49231506</v>
          </cell>
        </row>
        <row r="10310">
          <cell r="D10310" t="str">
            <v>49231605</v>
          </cell>
        </row>
        <row r="11194">
          <cell r="D11194" t="str">
            <v>52152005</v>
          </cell>
        </row>
        <row r="11365">
          <cell r="D11365" t="str">
            <v>53121602</v>
          </cell>
        </row>
        <row r="11379">
          <cell r="D11379" t="str">
            <v>53121804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anish"/>
    </sheetNames>
    <sheetDataSet>
      <sheetData sheetId="0" refreshError="1">
        <row r="10174">
          <cell r="C10174" t="str">
            <v>49141500</v>
          </cell>
        </row>
        <row r="10212">
          <cell r="C10212" t="str">
            <v>49161600</v>
          </cell>
        </row>
        <row r="10214">
          <cell r="D10214" t="str">
            <v>49161602</v>
          </cell>
        </row>
        <row r="10221">
          <cell r="D10221" t="str">
            <v>49161609</v>
          </cell>
        </row>
        <row r="10282">
          <cell r="C10282" t="str">
            <v>49221500</v>
          </cell>
        </row>
        <row r="10283">
          <cell r="D10283" t="str">
            <v>49221501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anish"/>
    </sheetNames>
    <sheetDataSet>
      <sheetData sheetId="0" refreshError="1">
        <row r="464">
          <cell r="C464" t="str">
            <v>11162100</v>
          </cell>
        </row>
        <row r="1389">
          <cell r="D1389" t="str">
            <v>20111614</v>
          </cell>
        </row>
        <row r="3233">
          <cell r="C3233" t="str">
            <v>27111500</v>
          </cell>
        </row>
        <row r="3709">
          <cell r="D3709" t="str">
            <v>30103605</v>
          </cell>
        </row>
        <row r="4040">
          <cell r="D4040" t="str">
            <v>30212108</v>
          </cell>
        </row>
        <row r="4706">
          <cell r="D4706" t="str">
            <v>31162001</v>
          </cell>
        </row>
        <row r="4756">
          <cell r="C4756" t="str">
            <v>31162600</v>
          </cell>
        </row>
        <row r="4858">
          <cell r="C4858" t="str">
            <v>31191500</v>
          </cell>
        </row>
        <row r="4878">
          <cell r="B4878" t="str">
            <v>31200000</v>
          </cell>
        </row>
        <row r="4956">
          <cell r="D4956" t="str">
            <v>31211904</v>
          </cell>
        </row>
        <row r="10338">
          <cell r="D10338" t="str">
            <v>49251503</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gmendietam@sena.edu.co" TargetMode="External"/><Relationship Id="rId117" Type="http://schemas.openxmlformats.org/officeDocument/2006/relationships/hyperlink" Target="mailto:gmendietam@sena.edu.co" TargetMode="External"/><Relationship Id="rId21" Type="http://schemas.openxmlformats.org/officeDocument/2006/relationships/hyperlink" Target="mailto:gmendietam@sena.edu.co" TargetMode="External"/><Relationship Id="rId42" Type="http://schemas.openxmlformats.org/officeDocument/2006/relationships/hyperlink" Target="mailto:gmendietam@sena.edu.co" TargetMode="External"/><Relationship Id="rId47" Type="http://schemas.openxmlformats.org/officeDocument/2006/relationships/hyperlink" Target="mailto:gmendietam@sena.edu.co" TargetMode="External"/><Relationship Id="rId63" Type="http://schemas.openxmlformats.org/officeDocument/2006/relationships/hyperlink" Target="mailto:gmendietam@sena.edu.co" TargetMode="External"/><Relationship Id="rId68" Type="http://schemas.openxmlformats.org/officeDocument/2006/relationships/hyperlink" Target="mailto:gmendietam@sena.edu.co" TargetMode="External"/><Relationship Id="rId84" Type="http://schemas.openxmlformats.org/officeDocument/2006/relationships/hyperlink" Target="mailto:gmendietam@sena.edu.co" TargetMode="External"/><Relationship Id="rId89" Type="http://schemas.openxmlformats.org/officeDocument/2006/relationships/hyperlink" Target="mailto:gmendietam@sena.edu.co" TargetMode="External"/><Relationship Id="rId112" Type="http://schemas.openxmlformats.org/officeDocument/2006/relationships/hyperlink" Target="mailto:gmendietam@sena.edu.co" TargetMode="External"/><Relationship Id="rId16" Type="http://schemas.openxmlformats.org/officeDocument/2006/relationships/hyperlink" Target="mailto:gmendietam@sena.edu.co" TargetMode="External"/><Relationship Id="rId107" Type="http://schemas.openxmlformats.org/officeDocument/2006/relationships/hyperlink" Target="mailto:gmendietam@sena.edu.co" TargetMode="External"/><Relationship Id="rId11" Type="http://schemas.openxmlformats.org/officeDocument/2006/relationships/hyperlink" Target="mailto:gmendietam@sena.edu.co" TargetMode="External"/><Relationship Id="rId32" Type="http://schemas.openxmlformats.org/officeDocument/2006/relationships/hyperlink" Target="mailto:gmendietam@sena.edu.co" TargetMode="External"/><Relationship Id="rId37" Type="http://schemas.openxmlformats.org/officeDocument/2006/relationships/hyperlink" Target="mailto:gmendietam@sena.edu.co" TargetMode="External"/><Relationship Id="rId53" Type="http://schemas.openxmlformats.org/officeDocument/2006/relationships/hyperlink" Target="mailto:gmendietam@sena.edu.co" TargetMode="External"/><Relationship Id="rId58" Type="http://schemas.openxmlformats.org/officeDocument/2006/relationships/hyperlink" Target="mailto:gmendietam@sena.edu.co" TargetMode="External"/><Relationship Id="rId74" Type="http://schemas.openxmlformats.org/officeDocument/2006/relationships/hyperlink" Target="mailto:gmendietam@sena.edu.co" TargetMode="External"/><Relationship Id="rId79" Type="http://schemas.openxmlformats.org/officeDocument/2006/relationships/hyperlink" Target="mailto:gmendietam@sena.edu.co" TargetMode="External"/><Relationship Id="rId102" Type="http://schemas.openxmlformats.org/officeDocument/2006/relationships/hyperlink" Target="mailto:gmendietam@sena.edu.co" TargetMode="External"/><Relationship Id="rId123" Type="http://schemas.openxmlformats.org/officeDocument/2006/relationships/drawing" Target="../drawings/drawing1.xml"/><Relationship Id="rId5" Type="http://schemas.openxmlformats.org/officeDocument/2006/relationships/hyperlink" Target="mailto:gmendietam@sena.edu.co" TargetMode="External"/><Relationship Id="rId61" Type="http://schemas.openxmlformats.org/officeDocument/2006/relationships/hyperlink" Target="mailto:gmendietam@sena.edu.co" TargetMode="External"/><Relationship Id="rId82" Type="http://schemas.openxmlformats.org/officeDocument/2006/relationships/hyperlink" Target="mailto:gmendietam@sena.edu.co" TargetMode="External"/><Relationship Id="rId90" Type="http://schemas.openxmlformats.org/officeDocument/2006/relationships/hyperlink" Target="mailto:gmendietam@sena.edu.co" TargetMode="External"/><Relationship Id="rId95" Type="http://schemas.openxmlformats.org/officeDocument/2006/relationships/hyperlink" Target="mailto:gmendietam@sena.edu.co" TargetMode="External"/><Relationship Id="rId19" Type="http://schemas.openxmlformats.org/officeDocument/2006/relationships/hyperlink" Target="mailto:gmendietam@sena.edu.co" TargetMode="External"/><Relationship Id="rId14" Type="http://schemas.openxmlformats.org/officeDocument/2006/relationships/hyperlink" Target="mailto:gmendietam@sena.edu.co" TargetMode="External"/><Relationship Id="rId22" Type="http://schemas.openxmlformats.org/officeDocument/2006/relationships/hyperlink" Target="mailto:gmendietam@sena.edu.co" TargetMode="External"/><Relationship Id="rId27" Type="http://schemas.openxmlformats.org/officeDocument/2006/relationships/hyperlink" Target="mailto:gmendietam@sena.edu.co" TargetMode="External"/><Relationship Id="rId30" Type="http://schemas.openxmlformats.org/officeDocument/2006/relationships/hyperlink" Target="mailto:gmendietam@sena.edu.co" TargetMode="External"/><Relationship Id="rId35" Type="http://schemas.openxmlformats.org/officeDocument/2006/relationships/hyperlink" Target="mailto:gmendietam@sena.edu.co" TargetMode="External"/><Relationship Id="rId43" Type="http://schemas.openxmlformats.org/officeDocument/2006/relationships/hyperlink" Target="mailto:gmendietam@sena.edu.co" TargetMode="External"/><Relationship Id="rId48" Type="http://schemas.openxmlformats.org/officeDocument/2006/relationships/hyperlink" Target="mailto:gmendietam@sena.edu.co" TargetMode="External"/><Relationship Id="rId56" Type="http://schemas.openxmlformats.org/officeDocument/2006/relationships/hyperlink" Target="mailto:gmendietam@sena.edu.co" TargetMode="External"/><Relationship Id="rId64" Type="http://schemas.openxmlformats.org/officeDocument/2006/relationships/hyperlink" Target="mailto:gmendietam@sena.edu.co" TargetMode="External"/><Relationship Id="rId69" Type="http://schemas.openxmlformats.org/officeDocument/2006/relationships/hyperlink" Target="mailto:gmendietam@sena.edu.co" TargetMode="External"/><Relationship Id="rId77" Type="http://schemas.openxmlformats.org/officeDocument/2006/relationships/hyperlink" Target="mailto:gmendietam@sena.edu.co" TargetMode="External"/><Relationship Id="rId100" Type="http://schemas.openxmlformats.org/officeDocument/2006/relationships/hyperlink" Target="mailto:gmendietam@sena.edu.co" TargetMode="External"/><Relationship Id="rId105" Type="http://schemas.openxmlformats.org/officeDocument/2006/relationships/hyperlink" Target="mailto:gmendietam@sena.edu.co" TargetMode="External"/><Relationship Id="rId113" Type="http://schemas.openxmlformats.org/officeDocument/2006/relationships/hyperlink" Target="mailto:gmendietam@sena.edu.co" TargetMode="External"/><Relationship Id="rId118" Type="http://schemas.openxmlformats.org/officeDocument/2006/relationships/hyperlink" Target="http://www.sena.edu.co/" TargetMode="External"/><Relationship Id="rId8" Type="http://schemas.openxmlformats.org/officeDocument/2006/relationships/hyperlink" Target="mailto:gmendietam@sena.edu.co" TargetMode="External"/><Relationship Id="rId51" Type="http://schemas.openxmlformats.org/officeDocument/2006/relationships/hyperlink" Target="mailto:gmendietam@sena.edu.co" TargetMode="External"/><Relationship Id="rId72" Type="http://schemas.openxmlformats.org/officeDocument/2006/relationships/hyperlink" Target="mailto:gmendietam@sena.edu.co" TargetMode="External"/><Relationship Id="rId80" Type="http://schemas.openxmlformats.org/officeDocument/2006/relationships/hyperlink" Target="mailto:gmendietam@sena.edu.co" TargetMode="External"/><Relationship Id="rId85" Type="http://schemas.openxmlformats.org/officeDocument/2006/relationships/hyperlink" Target="mailto:gmendietam@sena.edu.co" TargetMode="External"/><Relationship Id="rId93" Type="http://schemas.openxmlformats.org/officeDocument/2006/relationships/hyperlink" Target="mailto:gmendietam@sena.edu.co" TargetMode="External"/><Relationship Id="rId98" Type="http://schemas.openxmlformats.org/officeDocument/2006/relationships/hyperlink" Target="mailto:gmendietam@sena.edu.co" TargetMode="External"/><Relationship Id="rId121" Type="http://schemas.openxmlformats.org/officeDocument/2006/relationships/hyperlink" Target="mailto:msab@misena.edu.co" TargetMode="External"/><Relationship Id="rId3" Type="http://schemas.openxmlformats.org/officeDocument/2006/relationships/hyperlink" Target="mailto:gmendietam@sena.edu.co" TargetMode="External"/><Relationship Id="rId12" Type="http://schemas.openxmlformats.org/officeDocument/2006/relationships/hyperlink" Target="mailto:gmendietam@sena.edu.co" TargetMode="External"/><Relationship Id="rId17" Type="http://schemas.openxmlformats.org/officeDocument/2006/relationships/hyperlink" Target="mailto:gmendietam@sena.edu.co" TargetMode="External"/><Relationship Id="rId25" Type="http://schemas.openxmlformats.org/officeDocument/2006/relationships/hyperlink" Target="mailto:gmendietam@sena.edu.co" TargetMode="External"/><Relationship Id="rId33" Type="http://schemas.openxmlformats.org/officeDocument/2006/relationships/hyperlink" Target="mailto:gmendietam@sena.edu.co" TargetMode="External"/><Relationship Id="rId38" Type="http://schemas.openxmlformats.org/officeDocument/2006/relationships/hyperlink" Target="mailto:gmendietam@sena.edu.co" TargetMode="External"/><Relationship Id="rId46" Type="http://schemas.openxmlformats.org/officeDocument/2006/relationships/hyperlink" Target="mailto:gmendietam@sena.edu.co" TargetMode="External"/><Relationship Id="rId59" Type="http://schemas.openxmlformats.org/officeDocument/2006/relationships/hyperlink" Target="mailto:gmendietam@sena.edu.co" TargetMode="External"/><Relationship Id="rId67" Type="http://schemas.openxmlformats.org/officeDocument/2006/relationships/hyperlink" Target="mailto:gmendietam@sena.edu.co" TargetMode="External"/><Relationship Id="rId103" Type="http://schemas.openxmlformats.org/officeDocument/2006/relationships/hyperlink" Target="mailto:gmendietam@sena.edu.co" TargetMode="External"/><Relationship Id="rId108" Type="http://schemas.openxmlformats.org/officeDocument/2006/relationships/hyperlink" Target="mailto:gmendietam@sena.edu.co" TargetMode="External"/><Relationship Id="rId116" Type="http://schemas.openxmlformats.org/officeDocument/2006/relationships/hyperlink" Target="mailto:gmendietam@sena.edu.co" TargetMode="External"/><Relationship Id="rId124" Type="http://schemas.openxmlformats.org/officeDocument/2006/relationships/vmlDrawing" Target="../drawings/vmlDrawing1.vml"/><Relationship Id="rId20" Type="http://schemas.openxmlformats.org/officeDocument/2006/relationships/hyperlink" Target="mailto:gmendietam@sena.edu.co" TargetMode="External"/><Relationship Id="rId41" Type="http://schemas.openxmlformats.org/officeDocument/2006/relationships/hyperlink" Target="mailto:gmendietam@sena.edu.co" TargetMode="External"/><Relationship Id="rId54" Type="http://schemas.openxmlformats.org/officeDocument/2006/relationships/hyperlink" Target="mailto:gmendietam@sena.edu.co" TargetMode="External"/><Relationship Id="rId62" Type="http://schemas.openxmlformats.org/officeDocument/2006/relationships/hyperlink" Target="mailto:gmendietam@sena.edu.co" TargetMode="External"/><Relationship Id="rId70" Type="http://schemas.openxmlformats.org/officeDocument/2006/relationships/hyperlink" Target="mailto:gmendietam@sena.edu.co" TargetMode="External"/><Relationship Id="rId75" Type="http://schemas.openxmlformats.org/officeDocument/2006/relationships/hyperlink" Target="mailto:gmendietam@sena.edu.co" TargetMode="External"/><Relationship Id="rId83" Type="http://schemas.openxmlformats.org/officeDocument/2006/relationships/hyperlink" Target="mailto:gmendietam@sena.edu.co" TargetMode="External"/><Relationship Id="rId88" Type="http://schemas.openxmlformats.org/officeDocument/2006/relationships/hyperlink" Target="mailto:gmendietam@sena.edu.co" TargetMode="External"/><Relationship Id="rId91" Type="http://schemas.openxmlformats.org/officeDocument/2006/relationships/hyperlink" Target="mailto:gmendietam@sena.edu.co" TargetMode="External"/><Relationship Id="rId96" Type="http://schemas.openxmlformats.org/officeDocument/2006/relationships/hyperlink" Target="mailto:gmendietam@sena.edu.co" TargetMode="External"/><Relationship Id="rId111" Type="http://schemas.openxmlformats.org/officeDocument/2006/relationships/hyperlink" Target="mailto:gmendietam@sena.edu.co" TargetMode="External"/><Relationship Id="rId1" Type="http://schemas.openxmlformats.org/officeDocument/2006/relationships/hyperlink" Target="mailto:gmendietam@sena.edu.co" TargetMode="External"/><Relationship Id="rId6" Type="http://schemas.openxmlformats.org/officeDocument/2006/relationships/hyperlink" Target="mailto:gmendietam@sena.edu.co" TargetMode="External"/><Relationship Id="rId15" Type="http://schemas.openxmlformats.org/officeDocument/2006/relationships/hyperlink" Target="mailto:gmendietam@sena.edu.co" TargetMode="External"/><Relationship Id="rId23" Type="http://schemas.openxmlformats.org/officeDocument/2006/relationships/hyperlink" Target="mailto:gmendietam@sena.edu.co" TargetMode="External"/><Relationship Id="rId28" Type="http://schemas.openxmlformats.org/officeDocument/2006/relationships/hyperlink" Target="mailto:gmendietam@sena.edu.co" TargetMode="External"/><Relationship Id="rId36" Type="http://schemas.openxmlformats.org/officeDocument/2006/relationships/hyperlink" Target="mailto:gmendietam@sena.edu.co" TargetMode="External"/><Relationship Id="rId49" Type="http://schemas.openxmlformats.org/officeDocument/2006/relationships/hyperlink" Target="mailto:gmendietam@sena.edu.co" TargetMode="External"/><Relationship Id="rId57" Type="http://schemas.openxmlformats.org/officeDocument/2006/relationships/hyperlink" Target="mailto:gmendietam@sena.edu.co" TargetMode="External"/><Relationship Id="rId106" Type="http://schemas.openxmlformats.org/officeDocument/2006/relationships/hyperlink" Target="mailto:gmendietam@sena.edu.co" TargetMode="External"/><Relationship Id="rId114" Type="http://schemas.openxmlformats.org/officeDocument/2006/relationships/hyperlink" Target="mailto:gmendietam@sena.edu.co" TargetMode="External"/><Relationship Id="rId119" Type="http://schemas.openxmlformats.org/officeDocument/2006/relationships/hyperlink" Target="http://articulo.mercadolibre.com.co/MCO-407860496-rip-60-fitness-dvd-suspension-trainer-trx-nuevo-_JM" TargetMode="External"/><Relationship Id="rId10" Type="http://schemas.openxmlformats.org/officeDocument/2006/relationships/hyperlink" Target="mailto:gmendietam@sena.edu.co" TargetMode="External"/><Relationship Id="rId31" Type="http://schemas.openxmlformats.org/officeDocument/2006/relationships/hyperlink" Target="mailto:gmendietam@sena.edu.co" TargetMode="External"/><Relationship Id="rId44" Type="http://schemas.openxmlformats.org/officeDocument/2006/relationships/hyperlink" Target="mailto:gmendietam@sena.edu.co" TargetMode="External"/><Relationship Id="rId52" Type="http://schemas.openxmlformats.org/officeDocument/2006/relationships/hyperlink" Target="mailto:gmendietam@sena.edu.co" TargetMode="External"/><Relationship Id="rId60" Type="http://schemas.openxmlformats.org/officeDocument/2006/relationships/hyperlink" Target="mailto:gmendietam@sena.edu.co" TargetMode="External"/><Relationship Id="rId65" Type="http://schemas.openxmlformats.org/officeDocument/2006/relationships/hyperlink" Target="mailto:gmendietam@sena.edu.co" TargetMode="External"/><Relationship Id="rId73" Type="http://schemas.openxmlformats.org/officeDocument/2006/relationships/hyperlink" Target="mailto:gmendietam@sena.edu.co" TargetMode="External"/><Relationship Id="rId78" Type="http://schemas.openxmlformats.org/officeDocument/2006/relationships/hyperlink" Target="mailto:gmendietam@sena.edu.co" TargetMode="External"/><Relationship Id="rId81" Type="http://schemas.openxmlformats.org/officeDocument/2006/relationships/hyperlink" Target="mailto:gmendietam@sena.edu.co" TargetMode="External"/><Relationship Id="rId86" Type="http://schemas.openxmlformats.org/officeDocument/2006/relationships/hyperlink" Target="mailto:gmendietam@sena.edu.co" TargetMode="External"/><Relationship Id="rId94" Type="http://schemas.openxmlformats.org/officeDocument/2006/relationships/hyperlink" Target="mailto:gmendietam@sena.edu.co" TargetMode="External"/><Relationship Id="rId99" Type="http://schemas.openxmlformats.org/officeDocument/2006/relationships/hyperlink" Target="mailto:gmendietam@sena.edu.co" TargetMode="External"/><Relationship Id="rId101" Type="http://schemas.openxmlformats.org/officeDocument/2006/relationships/hyperlink" Target="mailto:gmendietam@sena.edu.co" TargetMode="External"/><Relationship Id="rId122" Type="http://schemas.openxmlformats.org/officeDocument/2006/relationships/printerSettings" Target="../printerSettings/printerSettings1.bin"/><Relationship Id="rId4" Type="http://schemas.openxmlformats.org/officeDocument/2006/relationships/hyperlink" Target="mailto:gmendietam@sena.edu.co" TargetMode="External"/><Relationship Id="rId9" Type="http://schemas.openxmlformats.org/officeDocument/2006/relationships/hyperlink" Target="mailto:gmendietam@sena.edu.co" TargetMode="External"/><Relationship Id="rId13" Type="http://schemas.openxmlformats.org/officeDocument/2006/relationships/hyperlink" Target="mailto:gmendietam@sena.edu.co" TargetMode="External"/><Relationship Id="rId18" Type="http://schemas.openxmlformats.org/officeDocument/2006/relationships/hyperlink" Target="mailto:gmendietam@sena.edu.co" TargetMode="External"/><Relationship Id="rId39" Type="http://schemas.openxmlformats.org/officeDocument/2006/relationships/hyperlink" Target="mailto:gmendietam@sena.edu.co" TargetMode="External"/><Relationship Id="rId109" Type="http://schemas.openxmlformats.org/officeDocument/2006/relationships/hyperlink" Target="mailto:gmendietam@sena.edu.co" TargetMode="External"/><Relationship Id="rId34" Type="http://schemas.openxmlformats.org/officeDocument/2006/relationships/hyperlink" Target="mailto:gmendietam@sena.edu.co" TargetMode="External"/><Relationship Id="rId50" Type="http://schemas.openxmlformats.org/officeDocument/2006/relationships/hyperlink" Target="mailto:gmendietam@sena.edu.co" TargetMode="External"/><Relationship Id="rId55" Type="http://schemas.openxmlformats.org/officeDocument/2006/relationships/hyperlink" Target="mailto:gmendietam@sena.edu.co" TargetMode="External"/><Relationship Id="rId76" Type="http://schemas.openxmlformats.org/officeDocument/2006/relationships/hyperlink" Target="mailto:gmendietam@sena.edu.co" TargetMode="External"/><Relationship Id="rId97" Type="http://schemas.openxmlformats.org/officeDocument/2006/relationships/hyperlink" Target="mailto:gmendietam@sena.edu.co" TargetMode="External"/><Relationship Id="rId104" Type="http://schemas.openxmlformats.org/officeDocument/2006/relationships/hyperlink" Target="mailto:gmendietam@sena.edu.co" TargetMode="External"/><Relationship Id="rId120" Type="http://schemas.openxmlformats.org/officeDocument/2006/relationships/hyperlink" Target="javascript:undefined" TargetMode="External"/><Relationship Id="rId125" Type="http://schemas.openxmlformats.org/officeDocument/2006/relationships/comments" Target="../comments1.xml"/><Relationship Id="rId7" Type="http://schemas.openxmlformats.org/officeDocument/2006/relationships/hyperlink" Target="mailto:gmendietam@sena.edu.co" TargetMode="External"/><Relationship Id="rId71" Type="http://schemas.openxmlformats.org/officeDocument/2006/relationships/hyperlink" Target="mailto:gmendietam@sena.edu.co" TargetMode="External"/><Relationship Id="rId92" Type="http://schemas.openxmlformats.org/officeDocument/2006/relationships/hyperlink" Target="mailto:gmendietam@sena.edu.co" TargetMode="External"/><Relationship Id="rId2" Type="http://schemas.openxmlformats.org/officeDocument/2006/relationships/hyperlink" Target="mailto:gmendietam@sena.edu.co" TargetMode="External"/><Relationship Id="rId29" Type="http://schemas.openxmlformats.org/officeDocument/2006/relationships/hyperlink" Target="mailto:gmendietam@sena.edu.co" TargetMode="External"/><Relationship Id="rId24" Type="http://schemas.openxmlformats.org/officeDocument/2006/relationships/hyperlink" Target="mailto:gmendietam@sena.edu.co" TargetMode="External"/><Relationship Id="rId40" Type="http://schemas.openxmlformats.org/officeDocument/2006/relationships/hyperlink" Target="mailto:gmendietam@sena.edu.co" TargetMode="External"/><Relationship Id="rId45" Type="http://schemas.openxmlformats.org/officeDocument/2006/relationships/hyperlink" Target="mailto:gmendietam@sena.edu.co" TargetMode="External"/><Relationship Id="rId66" Type="http://schemas.openxmlformats.org/officeDocument/2006/relationships/hyperlink" Target="mailto:gmendietam@sena.edu.co" TargetMode="External"/><Relationship Id="rId87" Type="http://schemas.openxmlformats.org/officeDocument/2006/relationships/hyperlink" Target="mailto:gmendietam@sena.edu.co" TargetMode="External"/><Relationship Id="rId110" Type="http://schemas.openxmlformats.org/officeDocument/2006/relationships/hyperlink" Target="mailto:gmendietam@sena.edu.co" TargetMode="External"/><Relationship Id="rId115" Type="http://schemas.openxmlformats.org/officeDocument/2006/relationships/hyperlink" Target="mailto:gmendietam@sena.edu.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L14553"/>
  <sheetViews>
    <sheetView tabSelected="1" topLeftCell="A14454" zoomScale="76" zoomScaleNormal="76" zoomScalePageLayoutView="80" workbookViewId="0">
      <selection activeCell="C14460" sqref="C14460"/>
    </sheetView>
  </sheetViews>
  <sheetFormatPr baseColWidth="10" defaultColWidth="10.85546875" defaultRowHeight="15" x14ac:dyDescent="0.25"/>
  <cols>
    <col min="1" max="1" width="10.85546875" style="2"/>
    <col min="2" max="2" width="64.140625" style="2" customWidth="1"/>
    <col min="3" max="3" width="66.42578125" style="2" customWidth="1"/>
    <col min="4" max="4" width="33.140625" style="2" customWidth="1"/>
    <col min="5" max="5" width="15.140625" style="2" customWidth="1"/>
    <col min="6" max="6" width="17.42578125" style="2" customWidth="1"/>
    <col min="7" max="7" width="13.42578125" style="2" customWidth="1"/>
    <col min="8" max="8" width="21.28515625" style="2" customWidth="1"/>
    <col min="9" max="9" width="19.140625" style="2" customWidth="1"/>
    <col min="10" max="10" width="16.140625" style="2" bestFit="1" customWidth="1"/>
    <col min="11" max="11" width="16.7109375" style="2" customWidth="1"/>
    <col min="12" max="12" width="47.140625" style="2" customWidth="1"/>
    <col min="13" max="16384" width="10.85546875" style="2"/>
  </cols>
  <sheetData>
    <row r="2" spans="2:9" x14ac:dyDescent="0.25">
      <c r="B2" s="1" t="s">
        <v>0</v>
      </c>
    </row>
    <row r="3" spans="2:9" x14ac:dyDescent="0.25">
      <c r="B3" s="1"/>
    </row>
    <row r="4" spans="2:9" ht="15.75" thickBot="1" x14ac:dyDescent="0.3">
      <c r="B4" s="1" t="s">
        <v>1</v>
      </c>
    </row>
    <row r="5" spans="2:9" x14ac:dyDescent="0.25">
      <c r="B5" s="3" t="s">
        <v>2</v>
      </c>
      <c r="C5" s="4" t="s">
        <v>3</v>
      </c>
      <c r="F5" s="712" t="s">
        <v>4</v>
      </c>
      <c r="G5" s="713"/>
      <c r="H5" s="713"/>
      <c r="I5" s="714"/>
    </row>
    <row r="6" spans="2:9" x14ac:dyDescent="0.25">
      <c r="B6" s="5" t="s">
        <v>5</v>
      </c>
      <c r="C6" s="6" t="s">
        <v>6</v>
      </c>
      <c r="F6" s="715"/>
      <c r="G6" s="716"/>
      <c r="H6" s="716"/>
      <c r="I6" s="717"/>
    </row>
    <row r="7" spans="2:9" x14ac:dyDescent="0.25">
      <c r="B7" s="5" t="s">
        <v>7</v>
      </c>
      <c r="C7" s="7" t="s">
        <v>8</v>
      </c>
      <c r="F7" s="715"/>
      <c r="G7" s="716"/>
      <c r="H7" s="716"/>
      <c r="I7" s="717"/>
    </row>
    <row r="8" spans="2:9" x14ac:dyDescent="0.25">
      <c r="B8" s="5" t="s">
        <v>9</v>
      </c>
      <c r="C8" s="8" t="s">
        <v>10</v>
      </c>
      <c r="F8" s="715"/>
      <c r="G8" s="716"/>
      <c r="H8" s="716"/>
      <c r="I8" s="717"/>
    </row>
    <row r="9" spans="2:9" ht="243" customHeight="1" x14ac:dyDescent="0.25">
      <c r="B9" s="5" t="s">
        <v>11</v>
      </c>
      <c r="C9" s="9" t="s">
        <v>12</v>
      </c>
      <c r="F9" s="718"/>
      <c r="G9" s="719"/>
      <c r="H9" s="719"/>
      <c r="I9" s="720"/>
    </row>
    <row r="10" spans="2:9" x14ac:dyDescent="0.25">
      <c r="B10" s="5" t="s">
        <v>13</v>
      </c>
      <c r="C10" s="6"/>
      <c r="F10" s="10"/>
      <c r="G10" s="10"/>
      <c r="H10" s="10"/>
      <c r="I10" s="10"/>
    </row>
    <row r="11" spans="2:9" ht="90" x14ac:dyDescent="0.25">
      <c r="B11" s="5" t="s">
        <v>14</v>
      </c>
      <c r="C11" s="6" t="s">
        <v>15</v>
      </c>
      <c r="F11" s="712" t="s">
        <v>16</v>
      </c>
      <c r="G11" s="713"/>
      <c r="H11" s="713"/>
      <c r="I11" s="714"/>
    </row>
    <row r="12" spans="2:9" x14ac:dyDescent="0.25">
      <c r="B12" s="5" t="s">
        <v>17</v>
      </c>
      <c r="C12" s="11"/>
      <c r="F12" s="715"/>
      <c r="G12" s="716"/>
      <c r="H12" s="716"/>
      <c r="I12" s="717"/>
    </row>
    <row r="13" spans="2:9" x14ac:dyDescent="0.25">
      <c r="B13" s="5" t="s">
        <v>18</v>
      </c>
      <c r="C13" s="12">
        <v>616000000</v>
      </c>
      <c r="F13" s="715"/>
      <c r="G13" s="716"/>
      <c r="H13" s="716"/>
      <c r="I13" s="717"/>
    </row>
    <row r="14" spans="2:9" x14ac:dyDescent="0.25">
      <c r="B14" s="5" t="s">
        <v>19</v>
      </c>
      <c r="C14" s="12">
        <v>61600000</v>
      </c>
      <c r="F14" s="715"/>
      <c r="G14" s="716"/>
      <c r="H14" s="716"/>
      <c r="I14" s="717"/>
    </row>
    <row r="15" spans="2:9" ht="15.75" thickBot="1" x14ac:dyDescent="0.3">
      <c r="B15" s="13" t="s">
        <v>20</v>
      </c>
      <c r="C15" s="14" t="s">
        <v>14100</v>
      </c>
      <c r="F15" s="718"/>
      <c r="G15" s="719"/>
      <c r="H15" s="719"/>
      <c r="I15" s="720"/>
    </row>
    <row r="17" spans="2:12" ht="15.75" thickBot="1" x14ac:dyDescent="0.3">
      <c r="B17" s="1" t="s">
        <v>21</v>
      </c>
    </row>
    <row r="18" spans="2:12" ht="75" customHeight="1" x14ac:dyDescent="0.25">
      <c r="B18" s="15" t="s">
        <v>22</v>
      </c>
      <c r="C18" s="16" t="s">
        <v>23</v>
      </c>
      <c r="D18" s="16" t="s">
        <v>24</v>
      </c>
      <c r="E18" s="16" t="s">
        <v>25</v>
      </c>
      <c r="F18" s="16" t="s">
        <v>26</v>
      </c>
      <c r="G18" s="16" t="s">
        <v>27</v>
      </c>
      <c r="H18" s="16" t="s">
        <v>28</v>
      </c>
      <c r="I18" s="16" t="s">
        <v>29</v>
      </c>
      <c r="J18" s="16" t="s">
        <v>30</v>
      </c>
      <c r="K18" s="16" t="s">
        <v>13845</v>
      </c>
      <c r="L18" s="17" t="s">
        <v>31</v>
      </c>
    </row>
    <row r="19" spans="2:12" ht="18" customHeight="1" x14ac:dyDescent="0.25">
      <c r="B19" s="721" t="s">
        <v>32</v>
      </c>
      <c r="C19" s="721"/>
      <c r="D19" s="721"/>
      <c r="E19" s="721"/>
      <c r="F19" s="721"/>
      <c r="G19" s="721"/>
      <c r="H19" s="721"/>
      <c r="I19" s="721"/>
      <c r="J19" s="721"/>
      <c r="K19" s="721"/>
      <c r="L19" s="721"/>
    </row>
    <row r="20" spans="2:12" s="10" customFormat="1" ht="75" customHeight="1" x14ac:dyDescent="0.25">
      <c r="B20" s="22" t="s">
        <v>33</v>
      </c>
      <c r="C20" s="628" t="s">
        <v>34</v>
      </c>
      <c r="D20" s="24" t="s">
        <v>35</v>
      </c>
      <c r="E20" s="25" t="s">
        <v>36</v>
      </c>
      <c r="F20" s="25" t="s">
        <v>37</v>
      </c>
      <c r="G20" s="25" t="s">
        <v>38</v>
      </c>
      <c r="H20" s="629">
        <v>33280000</v>
      </c>
      <c r="I20" s="629">
        <v>32000000</v>
      </c>
      <c r="J20" s="25" t="s">
        <v>39</v>
      </c>
      <c r="K20" s="25" t="s">
        <v>40</v>
      </c>
      <c r="L20" s="25" t="s">
        <v>41</v>
      </c>
    </row>
    <row r="21" spans="2:12" s="10" customFormat="1" ht="75" customHeight="1" x14ac:dyDescent="0.25">
      <c r="B21" s="22" t="s">
        <v>42</v>
      </c>
      <c r="C21" s="630" t="s">
        <v>43</v>
      </c>
      <c r="D21" s="24" t="s">
        <v>35</v>
      </c>
      <c r="E21" s="25" t="s">
        <v>40</v>
      </c>
      <c r="F21" s="25" t="s">
        <v>37</v>
      </c>
      <c r="G21" s="25" t="s">
        <v>38</v>
      </c>
      <c r="H21" s="629">
        <v>19754679.359999999</v>
      </c>
      <c r="I21" s="629">
        <v>18994884</v>
      </c>
      <c r="J21" s="25" t="s">
        <v>39</v>
      </c>
      <c r="K21" s="25" t="s">
        <v>40</v>
      </c>
      <c r="L21" s="25" t="s">
        <v>41</v>
      </c>
    </row>
    <row r="22" spans="2:12" s="10" customFormat="1" ht="75" customHeight="1" x14ac:dyDescent="0.25">
      <c r="B22" s="22" t="s">
        <v>44</v>
      </c>
      <c r="C22" s="631" t="s">
        <v>45</v>
      </c>
      <c r="D22" s="24" t="s">
        <v>46</v>
      </c>
      <c r="E22" s="25" t="s">
        <v>47</v>
      </c>
      <c r="F22" s="25" t="s">
        <v>37</v>
      </c>
      <c r="G22" s="25" t="s">
        <v>38</v>
      </c>
      <c r="H22" s="629">
        <v>41600000</v>
      </c>
      <c r="I22" s="629">
        <v>40000000</v>
      </c>
      <c r="J22" s="25" t="s">
        <v>39</v>
      </c>
      <c r="K22" s="25" t="s">
        <v>40</v>
      </c>
      <c r="L22" s="25" t="s">
        <v>41</v>
      </c>
    </row>
    <row r="23" spans="2:12" s="10" customFormat="1" ht="75" customHeight="1" x14ac:dyDescent="0.25">
      <c r="B23" s="632" t="s">
        <v>48</v>
      </c>
      <c r="C23" s="24" t="s">
        <v>49</v>
      </c>
      <c r="D23" s="24" t="s">
        <v>50</v>
      </c>
      <c r="E23" s="25" t="s">
        <v>51</v>
      </c>
      <c r="F23" s="25" t="s">
        <v>37</v>
      </c>
      <c r="G23" s="25" t="s">
        <v>38</v>
      </c>
      <c r="H23" s="629">
        <v>103201488</v>
      </c>
      <c r="I23" s="629">
        <v>99232200</v>
      </c>
      <c r="J23" s="25" t="s">
        <v>39</v>
      </c>
      <c r="K23" s="25" t="s">
        <v>40</v>
      </c>
      <c r="L23" s="25" t="s">
        <v>41</v>
      </c>
    </row>
    <row r="24" spans="2:12" s="10" customFormat="1" ht="75" customHeight="1" x14ac:dyDescent="0.25">
      <c r="B24" s="22" t="s">
        <v>52</v>
      </c>
      <c r="C24" s="24" t="s">
        <v>53</v>
      </c>
      <c r="D24" s="24" t="s">
        <v>50</v>
      </c>
      <c r="E24" s="25" t="s">
        <v>54</v>
      </c>
      <c r="F24" s="25" t="s">
        <v>37</v>
      </c>
      <c r="G24" s="25" t="s">
        <v>38</v>
      </c>
      <c r="H24" s="629">
        <v>1990560</v>
      </c>
      <c r="I24" s="629">
        <v>1914000</v>
      </c>
      <c r="J24" s="25" t="s">
        <v>39</v>
      </c>
      <c r="K24" s="25" t="s">
        <v>40</v>
      </c>
      <c r="L24" s="25" t="s">
        <v>41</v>
      </c>
    </row>
    <row r="25" spans="2:12" s="10" customFormat="1" ht="75" customHeight="1" x14ac:dyDescent="0.25">
      <c r="B25" s="22" t="s">
        <v>55</v>
      </c>
      <c r="C25" s="24" t="s">
        <v>56</v>
      </c>
      <c r="D25" s="24" t="s">
        <v>57</v>
      </c>
      <c r="E25" s="25" t="s">
        <v>40</v>
      </c>
      <c r="F25" s="25" t="s">
        <v>37</v>
      </c>
      <c r="G25" s="25" t="s">
        <v>38</v>
      </c>
      <c r="H25" s="629">
        <v>3317600</v>
      </c>
      <c r="I25" s="629">
        <v>3190000</v>
      </c>
      <c r="J25" s="25" t="s">
        <v>39</v>
      </c>
      <c r="K25" s="25" t="s">
        <v>40</v>
      </c>
      <c r="L25" s="25" t="s">
        <v>41</v>
      </c>
    </row>
    <row r="26" spans="2:12" s="10" customFormat="1" ht="75" customHeight="1" x14ac:dyDescent="0.25">
      <c r="B26" s="619" t="s">
        <v>58</v>
      </c>
      <c r="C26" s="24" t="s">
        <v>59</v>
      </c>
      <c r="D26" s="24" t="s">
        <v>60</v>
      </c>
      <c r="E26" s="25" t="s">
        <v>51</v>
      </c>
      <c r="F26" s="25" t="s">
        <v>37</v>
      </c>
      <c r="G26" s="25" t="s">
        <v>38</v>
      </c>
      <c r="H26" s="629">
        <v>304946859.36000001</v>
      </c>
      <c r="I26" s="629">
        <v>293218134</v>
      </c>
      <c r="J26" s="25" t="s">
        <v>39</v>
      </c>
      <c r="K26" s="25" t="s">
        <v>40</v>
      </c>
      <c r="L26" s="25" t="s">
        <v>41</v>
      </c>
    </row>
    <row r="27" spans="2:12" s="10" customFormat="1" ht="75" customHeight="1" x14ac:dyDescent="0.25">
      <c r="B27" s="22" t="s">
        <v>61</v>
      </c>
      <c r="C27" s="24" t="s">
        <v>62</v>
      </c>
      <c r="D27" s="24" t="s">
        <v>63</v>
      </c>
      <c r="E27" s="25" t="s">
        <v>40</v>
      </c>
      <c r="F27" s="25" t="s">
        <v>37</v>
      </c>
      <c r="G27" s="25" t="s">
        <v>38</v>
      </c>
      <c r="H27" s="629">
        <v>7675864.5599999996</v>
      </c>
      <c r="I27" s="629">
        <v>7380639</v>
      </c>
      <c r="J27" s="25" t="s">
        <v>39</v>
      </c>
      <c r="K27" s="25" t="s">
        <v>40</v>
      </c>
      <c r="L27" s="25" t="s">
        <v>41</v>
      </c>
    </row>
    <row r="28" spans="2:12" s="10" customFormat="1" ht="75" customHeight="1" x14ac:dyDescent="0.25">
      <c r="B28" s="22" t="s">
        <v>64</v>
      </c>
      <c r="C28" s="24" t="s">
        <v>65</v>
      </c>
      <c r="D28" s="24" t="s">
        <v>63</v>
      </c>
      <c r="E28" s="25" t="s">
        <v>40</v>
      </c>
      <c r="F28" s="25" t="s">
        <v>37</v>
      </c>
      <c r="G28" s="25" t="s">
        <v>38</v>
      </c>
      <c r="H28" s="629">
        <v>30140358.559999999</v>
      </c>
      <c r="I28" s="629">
        <v>28981114</v>
      </c>
      <c r="J28" s="25" t="s">
        <v>39</v>
      </c>
      <c r="K28" s="25" t="s">
        <v>40</v>
      </c>
      <c r="L28" s="25" t="s">
        <v>41</v>
      </c>
    </row>
    <row r="29" spans="2:12" s="10" customFormat="1" ht="75" customHeight="1" x14ac:dyDescent="0.25">
      <c r="B29" s="22">
        <v>80131500</v>
      </c>
      <c r="C29" s="24" t="s">
        <v>66</v>
      </c>
      <c r="D29" s="24" t="s">
        <v>63</v>
      </c>
      <c r="E29" s="25" t="s">
        <v>67</v>
      </c>
      <c r="F29" s="25" t="s">
        <v>37</v>
      </c>
      <c r="G29" s="25" t="s">
        <v>38</v>
      </c>
      <c r="H29" s="629">
        <v>53672736</v>
      </c>
      <c r="I29" s="629">
        <v>51608400</v>
      </c>
      <c r="J29" s="25" t="s">
        <v>39</v>
      </c>
      <c r="K29" s="25" t="s">
        <v>40</v>
      </c>
      <c r="L29" s="25" t="s">
        <v>41</v>
      </c>
    </row>
    <row r="30" spans="2:12" s="10" customFormat="1" ht="75" customHeight="1" x14ac:dyDescent="0.25">
      <c r="B30" s="22" t="s">
        <v>68</v>
      </c>
      <c r="C30" s="24" t="s">
        <v>69</v>
      </c>
      <c r="D30" s="24" t="s">
        <v>70</v>
      </c>
      <c r="E30" s="25" t="s">
        <v>71</v>
      </c>
      <c r="F30" s="25" t="s">
        <v>72</v>
      </c>
      <c r="G30" s="25" t="s">
        <v>38</v>
      </c>
      <c r="H30" s="629">
        <v>220860869.84</v>
      </c>
      <c r="I30" s="629">
        <v>212366221</v>
      </c>
      <c r="J30" s="25" t="s">
        <v>39</v>
      </c>
      <c r="K30" s="25" t="s">
        <v>40</v>
      </c>
      <c r="L30" s="25" t="s">
        <v>41</v>
      </c>
    </row>
    <row r="31" spans="2:12" s="10" customFormat="1" ht="75" customHeight="1" x14ac:dyDescent="0.25">
      <c r="B31" s="475" t="s">
        <v>73</v>
      </c>
      <c r="C31" s="633" t="s">
        <v>74</v>
      </c>
      <c r="D31" s="634" t="s">
        <v>75</v>
      </c>
      <c r="E31" s="635" t="s">
        <v>76</v>
      </c>
      <c r="F31" s="635" t="s">
        <v>72</v>
      </c>
      <c r="G31" s="635" t="s">
        <v>38</v>
      </c>
      <c r="H31" s="629">
        <v>518135625.27999997</v>
      </c>
      <c r="I31" s="629">
        <v>498207332</v>
      </c>
      <c r="J31" s="635" t="s">
        <v>39</v>
      </c>
      <c r="K31" s="635" t="s">
        <v>40</v>
      </c>
      <c r="L31" s="25" t="s">
        <v>41</v>
      </c>
    </row>
    <row r="32" spans="2:12" s="10" customFormat="1" ht="75" customHeight="1" x14ac:dyDescent="0.25">
      <c r="B32" s="22" t="s">
        <v>77</v>
      </c>
      <c r="C32" s="636" t="s">
        <v>78</v>
      </c>
      <c r="D32" s="634" t="s">
        <v>75</v>
      </c>
      <c r="E32" s="22" t="s">
        <v>79</v>
      </c>
      <c r="F32" s="22" t="s">
        <v>37</v>
      </c>
      <c r="G32" s="22" t="s">
        <v>38</v>
      </c>
      <c r="H32" s="629">
        <v>59626320</v>
      </c>
      <c r="I32" s="629">
        <v>57333000</v>
      </c>
      <c r="J32" s="22" t="s">
        <v>39</v>
      </c>
      <c r="K32" s="22" t="s">
        <v>40</v>
      </c>
      <c r="L32" s="25" t="s">
        <v>41</v>
      </c>
    </row>
    <row r="33" spans="2:12" s="10" customFormat="1" ht="75" customHeight="1" x14ac:dyDescent="0.25">
      <c r="B33" s="637">
        <v>80141611</v>
      </c>
      <c r="C33" s="636" t="s">
        <v>80</v>
      </c>
      <c r="D33" s="634" t="s">
        <v>75</v>
      </c>
      <c r="E33" s="22" t="s">
        <v>81</v>
      </c>
      <c r="F33" s="635" t="s">
        <v>72</v>
      </c>
      <c r="G33" s="22" t="s">
        <v>38</v>
      </c>
      <c r="H33" s="32">
        <f t="shared" ref="H33:H39" si="0">+(I33*3%)+I33</f>
        <v>131127240</v>
      </c>
      <c r="I33" s="32">
        <v>127308000</v>
      </c>
      <c r="J33" s="22" t="s">
        <v>39</v>
      </c>
      <c r="K33" s="22" t="s">
        <v>40</v>
      </c>
      <c r="L33" s="25" t="s">
        <v>41</v>
      </c>
    </row>
    <row r="34" spans="2:12" s="10" customFormat="1" ht="75" customHeight="1" x14ac:dyDescent="0.25">
      <c r="B34" s="637">
        <v>53102900</v>
      </c>
      <c r="C34" s="636" t="s">
        <v>82</v>
      </c>
      <c r="D34" s="634" t="s">
        <v>83</v>
      </c>
      <c r="E34" s="22" t="s">
        <v>84</v>
      </c>
      <c r="F34" s="22" t="s">
        <v>37</v>
      </c>
      <c r="G34" s="22" t="s">
        <v>38</v>
      </c>
      <c r="H34" s="32">
        <f t="shared" si="0"/>
        <v>59740000</v>
      </c>
      <c r="I34" s="32">
        <v>58000000</v>
      </c>
      <c r="J34" s="22" t="s">
        <v>39</v>
      </c>
      <c r="K34" s="22" t="s">
        <v>40</v>
      </c>
      <c r="L34" s="25" t="s">
        <v>41</v>
      </c>
    </row>
    <row r="35" spans="2:12" s="10" customFormat="1" ht="75" customHeight="1" x14ac:dyDescent="0.25">
      <c r="B35" s="637">
        <v>78111803</v>
      </c>
      <c r="C35" s="636" t="s">
        <v>85</v>
      </c>
      <c r="D35" s="634" t="s">
        <v>83</v>
      </c>
      <c r="E35" s="22" t="s">
        <v>86</v>
      </c>
      <c r="F35" s="22" t="s">
        <v>37</v>
      </c>
      <c r="G35" s="22" t="s">
        <v>38</v>
      </c>
      <c r="H35" s="32">
        <f t="shared" si="0"/>
        <v>8240000</v>
      </c>
      <c r="I35" s="32">
        <v>8000000</v>
      </c>
      <c r="J35" s="22" t="s">
        <v>39</v>
      </c>
      <c r="K35" s="22" t="s">
        <v>40</v>
      </c>
      <c r="L35" s="25" t="s">
        <v>41</v>
      </c>
    </row>
    <row r="36" spans="2:12" s="10" customFormat="1" ht="75" customHeight="1" x14ac:dyDescent="0.25">
      <c r="B36" s="25" t="s">
        <v>87</v>
      </c>
      <c r="C36" s="636" t="s">
        <v>88</v>
      </c>
      <c r="D36" s="634" t="s">
        <v>89</v>
      </c>
      <c r="E36" s="22" t="s">
        <v>36</v>
      </c>
      <c r="F36" s="22" t="s">
        <v>37</v>
      </c>
      <c r="G36" s="22" t="s">
        <v>38</v>
      </c>
      <c r="H36" s="32">
        <f t="shared" si="0"/>
        <v>13390000</v>
      </c>
      <c r="I36" s="32">
        <v>13000000</v>
      </c>
      <c r="J36" s="22" t="s">
        <v>39</v>
      </c>
      <c r="K36" s="22" t="s">
        <v>40</v>
      </c>
      <c r="L36" s="25" t="s">
        <v>41</v>
      </c>
    </row>
    <row r="37" spans="2:12" s="10" customFormat="1" ht="75" customHeight="1" x14ac:dyDescent="0.25">
      <c r="B37" s="25" t="s">
        <v>90</v>
      </c>
      <c r="C37" s="636" t="s">
        <v>91</v>
      </c>
      <c r="D37" s="634" t="s">
        <v>89</v>
      </c>
      <c r="E37" s="22" t="s">
        <v>36</v>
      </c>
      <c r="F37" s="25" t="s">
        <v>72</v>
      </c>
      <c r="G37" s="22" t="s">
        <v>38</v>
      </c>
      <c r="H37" s="32">
        <f t="shared" si="0"/>
        <v>463500000</v>
      </c>
      <c r="I37" s="32">
        <v>450000000</v>
      </c>
      <c r="J37" s="22" t="s">
        <v>39</v>
      </c>
      <c r="K37" s="22" t="s">
        <v>40</v>
      </c>
      <c r="L37" s="25" t="s">
        <v>41</v>
      </c>
    </row>
    <row r="38" spans="2:12" s="10" customFormat="1" ht="75" customHeight="1" x14ac:dyDescent="0.25">
      <c r="B38" s="25" t="s">
        <v>92</v>
      </c>
      <c r="C38" s="636" t="s">
        <v>93</v>
      </c>
      <c r="D38" s="634" t="s">
        <v>70</v>
      </c>
      <c r="E38" s="22" t="s">
        <v>94</v>
      </c>
      <c r="F38" s="22" t="s">
        <v>37</v>
      </c>
      <c r="G38" s="22" t="s">
        <v>38</v>
      </c>
      <c r="H38" s="32">
        <f t="shared" si="0"/>
        <v>14905130</v>
      </c>
      <c r="I38" s="32">
        <v>14471000</v>
      </c>
      <c r="J38" s="22" t="s">
        <v>39</v>
      </c>
      <c r="K38" s="22" t="s">
        <v>40</v>
      </c>
      <c r="L38" s="25" t="s">
        <v>41</v>
      </c>
    </row>
    <row r="39" spans="2:12" s="10" customFormat="1" ht="75" customHeight="1" x14ac:dyDescent="0.25">
      <c r="B39" s="25" t="s">
        <v>90</v>
      </c>
      <c r="C39" s="636" t="s">
        <v>95</v>
      </c>
      <c r="D39" s="634" t="s">
        <v>70</v>
      </c>
      <c r="E39" s="22" t="s">
        <v>94</v>
      </c>
      <c r="F39" s="22" t="s">
        <v>37</v>
      </c>
      <c r="G39" s="22" t="s">
        <v>38</v>
      </c>
      <c r="H39" s="32">
        <f t="shared" si="0"/>
        <v>59740000</v>
      </c>
      <c r="I39" s="32">
        <v>58000000</v>
      </c>
      <c r="J39" s="22" t="s">
        <v>39</v>
      </c>
      <c r="K39" s="22" t="s">
        <v>40</v>
      </c>
      <c r="L39" s="25" t="s">
        <v>41</v>
      </c>
    </row>
    <row r="40" spans="2:12" s="10" customFormat="1" ht="75" customHeight="1" x14ac:dyDescent="0.25">
      <c r="B40" s="637">
        <v>80161801</v>
      </c>
      <c r="C40" s="636" t="s">
        <v>96</v>
      </c>
      <c r="D40" s="634" t="s">
        <v>83</v>
      </c>
      <c r="E40" s="22" t="s">
        <v>97</v>
      </c>
      <c r="F40" s="22" t="s">
        <v>37</v>
      </c>
      <c r="G40" s="22" t="s">
        <v>38</v>
      </c>
      <c r="H40" s="32">
        <v>20000000</v>
      </c>
      <c r="I40" s="32">
        <v>35000000</v>
      </c>
      <c r="J40" s="22" t="s">
        <v>39</v>
      </c>
      <c r="K40" s="22" t="s">
        <v>40</v>
      </c>
      <c r="L40" s="25" t="s">
        <v>41</v>
      </c>
    </row>
    <row r="41" spans="2:12" s="10" customFormat="1" ht="75" customHeight="1" x14ac:dyDescent="0.25">
      <c r="B41" s="637">
        <v>91101803</v>
      </c>
      <c r="C41" s="638" t="s">
        <v>98</v>
      </c>
      <c r="D41" s="634" t="s">
        <v>83</v>
      </c>
      <c r="E41" s="22" t="s">
        <v>99</v>
      </c>
      <c r="F41" s="22" t="s">
        <v>37</v>
      </c>
      <c r="G41" s="22" t="s">
        <v>38</v>
      </c>
      <c r="H41" s="32">
        <f t="shared" ref="H41:H48" si="1">+(I41*3%)+I41</f>
        <v>4635000</v>
      </c>
      <c r="I41" s="32">
        <v>4500000</v>
      </c>
      <c r="J41" s="22" t="s">
        <v>39</v>
      </c>
      <c r="K41" s="22" t="s">
        <v>40</v>
      </c>
      <c r="L41" s="25" t="s">
        <v>41</v>
      </c>
    </row>
    <row r="42" spans="2:12" s="10" customFormat="1" ht="75" customHeight="1" x14ac:dyDescent="0.25">
      <c r="B42" s="25" t="s">
        <v>100</v>
      </c>
      <c r="C42" s="639" t="s">
        <v>101</v>
      </c>
      <c r="D42" s="634" t="s">
        <v>83</v>
      </c>
      <c r="E42" s="22" t="s">
        <v>99</v>
      </c>
      <c r="F42" s="22" t="s">
        <v>37</v>
      </c>
      <c r="G42" s="22" t="s">
        <v>38</v>
      </c>
      <c r="H42" s="32">
        <f t="shared" si="1"/>
        <v>15759000</v>
      </c>
      <c r="I42" s="32">
        <v>15300000</v>
      </c>
      <c r="J42" s="22" t="s">
        <v>39</v>
      </c>
      <c r="K42" s="22" t="s">
        <v>40</v>
      </c>
      <c r="L42" s="25" t="s">
        <v>41</v>
      </c>
    </row>
    <row r="43" spans="2:12" s="10" customFormat="1" ht="75" customHeight="1" x14ac:dyDescent="0.25">
      <c r="B43" s="637">
        <v>76120000</v>
      </c>
      <c r="C43" s="639" t="s">
        <v>102</v>
      </c>
      <c r="D43" s="634" t="s">
        <v>83</v>
      </c>
      <c r="E43" s="22" t="s">
        <v>99</v>
      </c>
      <c r="F43" s="22" t="s">
        <v>37</v>
      </c>
      <c r="G43" s="22" t="s">
        <v>38</v>
      </c>
      <c r="H43" s="32">
        <f t="shared" si="1"/>
        <v>2060000</v>
      </c>
      <c r="I43" s="32">
        <v>2000000</v>
      </c>
      <c r="J43" s="22" t="s">
        <v>39</v>
      </c>
      <c r="K43" s="22" t="s">
        <v>40</v>
      </c>
      <c r="L43" s="25" t="s">
        <v>41</v>
      </c>
    </row>
    <row r="44" spans="2:12" s="10" customFormat="1" ht="75" customHeight="1" x14ac:dyDescent="0.25">
      <c r="B44" s="637">
        <v>95122300</v>
      </c>
      <c r="C44" s="639" t="s">
        <v>103</v>
      </c>
      <c r="D44" s="634" t="s">
        <v>83</v>
      </c>
      <c r="E44" s="22" t="s">
        <v>99</v>
      </c>
      <c r="F44" s="22" t="s">
        <v>37</v>
      </c>
      <c r="G44" s="22" t="s">
        <v>38</v>
      </c>
      <c r="H44" s="32">
        <f t="shared" si="1"/>
        <v>4635000</v>
      </c>
      <c r="I44" s="32">
        <v>4500000</v>
      </c>
      <c r="J44" s="22" t="s">
        <v>39</v>
      </c>
      <c r="K44" s="22" t="s">
        <v>40</v>
      </c>
      <c r="L44" s="25" t="s">
        <v>41</v>
      </c>
    </row>
    <row r="45" spans="2:12" s="10" customFormat="1" ht="75" customHeight="1" x14ac:dyDescent="0.25">
      <c r="B45" s="25" t="s">
        <v>90</v>
      </c>
      <c r="C45" s="639" t="s">
        <v>104</v>
      </c>
      <c r="D45" s="634" t="s">
        <v>63</v>
      </c>
      <c r="E45" s="22" t="s">
        <v>105</v>
      </c>
      <c r="F45" s="22" t="s">
        <v>37</v>
      </c>
      <c r="G45" s="22" t="s">
        <v>38</v>
      </c>
      <c r="H45" s="32">
        <f t="shared" si="1"/>
        <v>30900000</v>
      </c>
      <c r="I45" s="32">
        <v>30000000</v>
      </c>
      <c r="J45" s="22" t="s">
        <v>39</v>
      </c>
      <c r="K45" s="22" t="s">
        <v>40</v>
      </c>
      <c r="L45" s="25" t="s">
        <v>41</v>
      </c>
    </row>
    <row r="46" spans="2:12" s="10" customFormat="1" ht="75" customHeight="1" x14ac:dyDescent="0.25">
      <c r="B46" s="25" t="s">
        <v>106</v>
      </c>
      <c r="C46" s="639" t="s">
        <v>107</v>
      </c>
      <c r="D46" s="634" t="s">
        <v>83</v>
      </c>
      <c r="E46" s="22" t="s">
        <v>51</v>
      </c>
      <c r="F46" s="22" t="s">
        <v>108</v>
      </c>
      <c r="G46" s="22" t="s">
        <v>38</v>
      </c>
      <c r="H46" s="32">
        <f t="shared" si="1"/>
        <v>1944154046</v>
      </c>
      <c r="I46" s="32">
        <f>113000000+1774528200</f>
        <v>1887528200</v>
      </c>
      <c r="J46" s="22" t="s">
        <v>39</v>
      </c>
      <c r="K46" s="22" t="s">
        <v>40</v>
      </c>
      <c r="L46" s="25" t="s">
        <v>41</v>
      </c>
    </row>
    <row r="47" spans="2:12" s="10" customFormat="1" ht="75" customHeight="1" x14ac:dyDescent="0.25">
      <c r="B47" s="592">
        <v>85111510</v>
      </c>
      <c r="C47" s="639" t="s">
        <v>109</v>
      </c>
      <c r="D47" s="634" t="s">
        <v>83</v>
      </c>
      <c r="E47" s="22" t="s">
        <v>86</v>
      </c>
      <c r="F47" s="22" t="s">
        <v>37</v>
      </c>
      <c r="G47" s="22" t="s">
        <v>38</v>
      </c>
      <c r="H47" s="32">
        <f t="shared" si="1"/>
        <v>46350000</v>
      </c>
      <c r="I47" s="32">
        <v>45000000</v>
      </c>
      <c r="J47" s="22" t="s">
        <v>39</v>
      </c>
      <c r="K47" s="22" t="s">
        <v>40</v>
      </c>
      <c r="L47" s="25" t="s">
        <v>41</v>
      </c>
    </row>
    <row r="48" spans="2:12" s="10" customFormat="1" ht="114" customHeight="1" x14ac:dyDescent="0.25">
      <c r="B48" s="592">
        <v>86111604</v>
      </c>
      <c r="C48" s="639" t="s">
        <v>110</v>
      </c>
      <c r="D48" s="634" t="s">
        <v>83</v>
      </c>
      <c r="E48" s="22" t="s">
        <v>86</v>
      </c>
      <c r="F48" s="22" t="s">
        <v>37</v>
      </c>
      <c r="G48" s="22" t="s">
        <v>38</v>
      </c>
      <c r="H48" s="32">
        <f t="shared" si="1"/>
        <v>48822000</v>
      </c>
      <c r="I48" s="32">
        <v>47400000</v>
      </c>
      <c r="J48" s="22" t="s">
        <v>39</v>
      </c>
      <c r="K48" s="22" t="s">
        <v>40</v>
      </c>
      <c r="L48" s="25" t="s">
        <v>41</v>
      </c>
    </row>
    <row r="49" spans="2:12" s="10" customFormat="1" ht="114" customHeight="1" x14ac:dyDescent="0.25">
      <c r="B49" s="285">
        <v>72154302</v>
      </c>
      <c r="C49" s="639" t="s">
        <v>111</v>
      </c>
      <c r="D49" s="634" t="s">
        <v>89</v>
      </c>
      <c r="E49" s="22" t="s">
        <v>112</v>
      </c>
      <c r="F49" s="22" t="s">
        <v>37</v>
      </c>
      <c r="G49" s="22" t="s">
        <v>38</v>
      </c>
      <c r="H49" s="32">
        <v>20000000</v>
      </c>
      <c r="I49" s="32">
        <v>9817500</v>
      </c>
      <c r="J49" s="22" t="s">
        <v>39</v>
      </c>
      <c r="K49" s="22" t="s">
        <v>40</v>
      </c>
      <c r="L49" s="25" t="s">
        <v>41</v>
      </c>
    </row>
    <row r="50" spans="2:12" s="10" customFormat="1" ht="114" customHeight="1" x14ac:dyDescent="0.25">
      <c r="B50" s="285">
        <v>93141808</v>
      </c>
      <c r="C50" s="640" t="s">
        <v>113</v>
      </c>
      <c r="D50" s="634" t="s">
        <v>57</v>
      </c>
      <c r="E50" s="22" t="s">
        <v>51</v>
      </c>
      <c r="F50" s="22" t="s">
        <v>37</v>
      </c>
      <c r="G50" s="22" t="s">
        <v>38</v>
      </c>
      <c r="H50" s="32">
        <f t="shared" ref="H50:H51" si="2">+(I50*3%)+I50</f>
        <v>58846990</v>
      </c>
      <c r="I50" s="32">
        <v>57133000</v>
      </c>
      <c r="J50" s="22" t="s">
        <v>39</v>
      </c>
      <c r="K50" s="22" t="s">
        <v>40</v>
      </c>
      <c r="L50" s="25" t="s">
        <v>41</v>
      </c>
    </row>
    <row r="51" spans="2:12" s="10" customFormat="1" ht="114" customHeight="1" x14ac:dyDescent="0.25">
      <c r="B51" s="285">
        <v>92111708</v>
      </c>
      <c r="C51" s="640" t="s">
        <v>14223</v>
      </c>
      <c r="D51" s="634" t="s">
        <v>57</v>
      </c>
      <c r="E51" s="22" t="s">
        <v>51</v>
      </c>
      <c r="F51" s="22" t="s">
        <v>37</v>
      </c>
      <c r="G51" s="22" t="s">
        <v>38</v>
      </c>
      <c r="H51" s="32">
        <f t="shared" si="2"/>
        <v>515000000</v>
      </c>
      <c r="I51" s="32">
        <v>500000000</v>
      </c>
      <c r="J51" s="22" t="s">
        <v>39</v>
      </c>
      <c r="K51" s="22" t="s">
        <v>40</v>
      </c>
      <c r="L51" s="25" t="s">
        <v>41</v>
      </c>
    </row>
    <row r="52" spans="2:12" s="10" customFormat="1" ht="147" customHeight="1" x14ac:dyDescent="0.25">
      <c r="B52" s="22">
        <v>80111607</v>
      </c>
      <c r="C52" s="23" t="s">
        <v>114</v>
      </c>
      <c r="D52" s="24" t="s">
        <v>115</v>
      </c>
      <c r="E52" s="25" t="s">
        <v>116</v>
      </c>
      <c r="F52" s="25" t="s">
        <v>117</v>
      </c>
      <c r="G52" s="25" t="s">
        <v>118</v>
      </c>
      <c r="H52" s="26">
        <v>292808400</v>
      </c>
      <c r="I52" s="26">
        <v>276000000</v>
      </c>
      <c r="J52" s="25" t="s">
        <v>39</v>
      </c>
      <c r="K52" s="25" t="s">
        <v>119</v>
      </c>
      <c r="L52" s="25" t="s">
        <v>120</v>
      </c>
    </row>
    <row r="53" spans="2:12" s="10" customFormat="1" ht="75" customHeight="1" x14ac:dyDescent="0.25">
      <c r="B53" s="22">
        <v>80111607</v>
      </c>
      <c r="C53" s="23" t="s">
        <v>121</v>
      </c>
      <c r="D53" s="24" t="s">
        <v>115</v>
      </c>
      <c r="E53" s="25" t="s">
        <v>116</v>
      </c>
      <c r="F53" s="25" t="s">
        <v>117</v>
      </c>
      <c r="G53" s="25" t="s">
        <v>118</v>
      </c>
      <c r="H53" s="26">
        <v>41405000</v>
      </c>
      <c r="I53" s="26">
        <v>7700000</v>
      </c>
      <c r="J53" s="25" t="s">
        <v>39</v>
      </c>
      <c r="K53" s="25" t="s">
        <v>119</v>
      </c>
      <c r="L53" s="25" t="s">
        <v>120</v>
      </c>
    </row>
    <row r="54" spans="2:12" s="10" customFormat="1" ht="75" customHeight="1" x14ac:dyDescent="0.25">
      <c r="B54" s="22">
        <v>80111607</v>
      </c>
      <c r="C54" s="23" t="s">
        <v>122</v>
      </c>
      <c r="D54" s="24" t="s">
        <v>115</v>
      </c>
      <c r="E54" s="25" t="s">
        <v>116</v>
      </c>
      <c r="F54" s="25" t="s">
        <v>117</v>
      </c>
      <c r="G54" s="25" t="s">
        <v>118</v>
      </c>
      <c r="H54" s="26">
        <v>103730000</v>
      </c>
      <c r="I54" s="26">
        <v>83373300</v>
      </c>
      <c r="J54" s="25" t="s">
        <v>39</v>
      </c>
      <c r="K54" s="25" t="s">
        <v>119</v>
      </c>
      <c r="L54" s="25" t="s">
        <v>120</v>
      </c>
    </row>
    <row r="55" spans="2:12" s="10" customFormat="1" ht="75" customHeight="1" x14ac:dyDescent="0.25">
      <c r="B55" s="22">
        <v>80111607</v>
      </c>
      <c r="C55" s="27" t="s">
        <v>123</v>
      </c>
      <c r="D55" s="24" t="s">
        <v>115</v>
      </c>
      <c r="E55" s="25" t="s">
        <v>116</v>
      </c>
      <c r="F55" s="28" t="s">
        <v>117</v>
      </c>
      <c r="G55" s="25" t="s">
        <v>118</v>
      </c>
      <c r="H55" s="29">
        <v>65881890</v>
      </c>
      <c r="I55" s="29">
        <v>63963000</v>
      </c>
      <c r="J55" s="25" t="s">
        <v>39</v>
      </c>
      <c r="K55" s="25" t="s">
        <v>119</v>
      </c>
      <c r="L55" s="25" t="s">
        <v>120</v>
      </c>
    </row>
    <row r="56" spans="2:12" s="10" customFormat="1" ht="75" customHeight="1" x14ac:dyDescent="0.25">
      <c r="B56" s="22">
        <v>80111607</v>
      </c>
      <c r="C56" s="27" t="s">
        <v>124</v>
      </c>
      <c r="D56" s="24" t="s">
        <v>115</v>
      </c>
      <c r="E56" s="25" t="s">
        <v>116</v>
      </c>
      <c r="F56" s="25" t="s">
        <v>117</v>
      </c>
      <c r="G56" s="25" t="s">
        <v>118</v>
      </c>
      <c r="H56" s="26">
        <v>42091207</v>
      </c>
      <c r="I56" s="26">
        <v>31033900</v>
      </c>
      <c r="J56" s="25" t="s">
        <v>39</v>
      </c>
      <c r="K56" s="25" t="s">
        <v>119</v>
      </c>
      <c r="L56" s="25" t="s">
        <v>120</v>
      </c>
    </row>
    <row r="57" spans="2:12" s="10" customFormat="1" ht="75" customHeight="1" x14ac:dyDescent="0.25">
      <c r="B57" s="22">
        <v>80111607</v>
      </c>
      <c r="C57" s="27" t="s">
        <v>125</v>
      </c>
      <c r="D57" s="24" t="s">
        <v>115</v>
      </c>
      <c r="E57" s="25" t="s">
        <v>116</v>
      </c>
      <c r="F57" s="25" t="s">
        <v>117</v>
      </c>
      <c r="G57" s="25" t="s">
        <v>118</v>
      </c>
      <c r="H57" s="26">
        <v>36601050</v>
      </c>
      <c r="I57" s="26">
        <v>33269000</v>
      </c>
      <c r="J57" s="25" t="s">
        <v>39</v>
      </c>
      <c r="K57" s="25" t="s">
        <v>119</v>
      </c>
      <c r="L57" s="25" t="s">
        <v>120</v>
      </c>
    </row>
    <row r="58" spans="2:12" s="10" customFormat="1" ht="75" customHeight="1" x14ac:dyDescent="0.25">
      <c r="B58" s="22">
        <v>80111607</v>
      </c>
      <c r="C58" s="27" t="s">
        <v>126</v>
      </c>
      <c r="D58" s="24" t="s">
        <v>115</v>
      </c>
      <c r="E58" s="25" t="s">
        <v>116</v>
      </c>
      <c r="F58" s="25" t="s">
        <v>117</v>
      </c>
      <c r="G58" s="25" t="s">
        <v>118</v>
      </c>
      <c r="H58" s="26">
        <v>35535000</v>
      </c>
      <c r="I58" s="30">
        <v>21000000</v>
      </c>
      <c r="J58" s="25" t="s">
        <v>39</v>
      </c>
      <c r="K58" s="25" t="s">
        <v>119</v>
      </c>
      <c r="L58" s="25" t="s">
        <v>120</v>
      </c>
    </row>
    <row r="59" spans="2:12" s="10" customFormat="1" ht="75" customHeight="1" x14ac:dyDescent="0.25">
      <c r="B59" s="22">
        <v>80111601</v>
      </c>
      <c r="C59" s="31" t="s">
        <v>127</v>
      </c>
      <c r="D59" s="24" t="s">
        <v>115</v>
      </c>
      <c r="E59" s="22" t="s">
        <v>116</v>
      </c>
      <c r="F59" s="22" t="s">
        <v>117</v>
      </c>
      <c r="G59" s="22" t="s">
        <v>128</v>
      </c>
      <c r="H59" s="32">
        <v>20740595</v>
      </c>
      <c r="I59" s="32">
        <v>20078200</v>
      </c>
      <c r="J59" s="22" t="s">
        <v>39</v>
      </c>
      <c r="K59" s="22" t="s">
        <v>119</v>
      </c>
      <c r="L59" s="22" t="s">
        <v>120</v>
      </c>
    </row>
    <row r="60" spans="2:12" s="10" customFormat="1" ht="75" customHeight="1" x14ac:dyDescent="0.25">
      <c r="B60" s="22">
        <v>45121800</v>
      </c>
      <c r="C60" s="25" t="s">
        <v>129</v>
      </c>
      <c r="D60" s="24" t="s">
        <v>115</v>
      </c>
      <c r="E60" s="25" t="s">
        <v>116</v>
      </c>
      <c r="F60" s="25" t="s">
        <v>37</v>
      </c>
      <c r="G60" s="25" t="s">
        <v>118</v>
      </c>
      <c r="H60" s="26">
        <v>24015480</v>
      </c>
      <c r="I60" s="26">
        <v>23316000</v>
      </c>
      <c r="J60" s="22" t="s">
        <v>39</v>
      </c>
      <c r="K60" s="22" t="s">
        <v>119</v>
      </c>
      <c r="L60" s="25" t="s">
        <v>130</v>
      </c>
    </row>
    <row r="61" spans="2:12" s="10" customFormat="1" ht="75" customHeight="1" x14ac:dyDescent="0.25">
      <c r="B61" s="22" t="s">
        <v>131</v>
      </c>
      <c r="C61" s="25" t="s">
        <v>132</v>
      </c>
      <c r="D61" s="24" t="s">
        <v>115</v>
      </c>
      <c r="E61" s="25" t="s">
        <v>40</v>
      </c>
      <c r="F61" s="25" t="s">
        <v>37</v>
      </c>
      <c r="G61" s="25" t="s">
        <v>118</v>
      </c>
      <c r="H61" s="26">
        <v>15509699</v>
      </c>
      <c r="I61" s="26">
        <v>15057960</v>
      </c>
      <c r="J61" s="22" t="s">
        <v>39</v>
      </c>
      <c r="K61" s="22" t="s">
        <v>119</v>
      </c>
      <c r="L61" s="25" t="s">
        <v>130</v>
      </c>
    </row>
    <row r="62" spans="2:12" s="10" customFormat="1" ht="75" customHeight="1" x14ac:dyDescent="0.25">
      <c r="B62" s="22">
        <v>72154066</v>
      </c>
      <c r="C62" s="33" t="s">
        <v>133</v>
      </c>
      <c r="D62" s="24" t="s">
        <v>115</v>
      </c>
      <c r="E62" s="22" t="s">
        <v>134</v>
      </c>
      <c r="F62" s="22" t="s">
        <v>37</v>
      </c>
      <c r="G62" s="22" t="s">
        <v>118</v>
      </c>
      <c r="H62" s="32">
        <v>10500000</v>
      </c>
      <c r="I62" s="32">
        <v>10500000</v>
      </c>
      <c r="J62" s="22" t="s">
        <v>39</v>
      </c>
      <c r="K62" s="22" t="s">
        <v>119</v>
      </c>
      <c r="L62" s="22" t="s">
        <v>130</v>
      </c>
    </row>
    <row r="63" spans="2:12" s="10" customFormat="1" ht="75" customHeight="1" x14ac:dyDescent="0.25">
      <c r="B63" s="22">
        <v>80111607</v>
      </c>
      <c r="C63" s="34" t="s">
        <v>135</v>
      </c>
      <c r="D63" s="24" t="s">
        <v>115</v>
      </c>
      <c r="E63" s="25" t="s">
        <v>116</v>
      </c>
      <c r="F63" s="25" t="s">
        <v>136</v>
      </c>
      <c r="G63" s="25" t="s">
        <v>118</v>
      </c>
      <c r="H63" s="35">
        <f>(I63*3/100)+I63</f>
        <v>660951000</v>
      </c>
      <c r="I63" s="35">
        <f>(3720000*11.5)*15</f>
        <v>641700000</v>
      </c>
      <c r="J63" s="22" t="s">
        <v>39</v>
      </c>
      <c r="K63" s="22" t="s">
        <v>119</v>
      </c>
      <c r="L63" s="25" t="s">
        <v>137</v>
      </c>
    </row>
    <row r="64" spans="2:12" s="10" customFormat="1" ht="75" customHeight="1" x14ac:dyDescent="0.25">
      <c r="B64" s="22" t="s">
        <v>138</v>
      </c>
      <c r="C64" s="31" t="s">
        <v>139</v>
      </c>
      <c r="D64" s="24" t="s">
        <v>115</v>
      </c>
      <c r="E64" s="25" t="s">
        <v>116</v>
      </c>
      <c r="F64" s="25" t="s">
        <v>136</v>
      </c>
      <c r="G64" s="25" t="s">
        <v>118</v>
      </c>
      <c r="H64" s="35">
        <f>(I64*3/100)+I64</f>
        <v>528760800</v>
      </c>
      <c r="I64" s="35">
        <f>(3720000*11.5)*12</f>
        <v>513360000</v>
      </c>
      <c r="J64" s="22" t="s">
        <v>39</v>
      </c>
      <c r="K64" s="22" t="s">
        <v>119</v>
      </c>
      <c r="L64" s="25" t="s">
        <v>137</v>
      </c>
    </row>
    <row r="65" spans="2:12" s="10" customFormat="1" ht="75" customHeight="1" x14ac:dyDescent="0.25">
      <c r="B65" s="22">
        <v>80111604</v>
      </c>
      <c r="C65" s="36" t="s">
        <v>140</v>
      </c>
      <c r="D65" s="24" t="s">
        <v>115</v>
      </c>
      <c r="E65" s="25" t="s">
        <v>116</v>
      </c>
      <c r="F65" s="25" t="s">
        <v>136</v>
      </c>
      <c r="G65" s="25" t="s">
        <v>118</v>
      </c>
      <c r="H65" s="26">
        <f t="shared" ref="H65:H84" si="3">(I65*3%)+I65</f>
        <v>63707148</v>
      </c>
      <c r="I65" s="26">
        <f>(1792800*11.5)*3</f>
        <v>61851600</v>
      </c>
      <c r="J65" s="22" t="s">
        <v>39</v>
      </c>
      <c r="K65" s="22" t="s">
        <v>119</v>
      </c>
      <c r="L65" s="25" t="s">
        <v>137</v>
      </c>
    </row>
    <row r="66" spans="2:12" s="10" customFormat="1" ht="75" customHeight="1" x14ac:dyDescent="0.25">
      <c r="B66" s="22">
        <v>80111604</v>
      </c>
      <c r="C66" s="36" t="s">
        <v>141</v>
      </c>
      <c r="D66" s="24" t="s">
        <v>115</v>
      </c>
      <c r="E66" s="25" t="s">
        <v>116</v>
      </c>
      <c r="F66" s="25" t="s">
        <v>136</v>
      </c>
      <c r="G66" s="25" t="s">
        <v>118</v>
      </c>
      <c r="H66" s="26">
        <f t="shared" si="3"/>
        <v>21235716</v>
      </c>
      <c r="I66" s="26">
        <f>(1792800*11.5)</f>
        <v>20617200</v>
      </c>
      <c r="J66" s="22" t="s">
        <v>39</v>
      </c>
      <c r="K66" s="22" t="s">
        <v>119</v>
      </c>
      <c r="L66" s="25" t="s">
        <v>137</v>
      </c>
    </row>
    <row r="67" spans="2:12" s="10" customFormat="1" ht="75" customHeight="1" x14ac:dyDescent="0.25">
      <c r="B67" s="22" t="s">
        <v>142</v>
      </c>
      <c r="C67" s="36" t="s">
        <v>143</v>
      </c>
      <c r="D67" s="24" t="s">
        <v>115</v>
      </c>
      <c r="E67" s="25" t="s">
        <v>116</v>
      </c>
      <c r="F67" s="25" t="s">
        <v>136</v>
      </c>
      <c r="G67" s="25" t="s">
        <v>118</v>
      </c>
      <c r="H67" s="26">
        <f t="shared" si="3"/>
        <v>113648037</v>
      </c>
      <c r="I67" s="26">
        <f>(3198200*11.5)*3</f>
        <v>110337900</v>
      </c>
      <c r="J67" s="22" t="s">
        <v>39</v>
      </c>
      <c r="K67" s="22" t="s">
        <v>119</v>
      </c>
      <c r="L67" s="25" t="s">
        <v>137</v>
      </c>
    </row>
    <row r="68" spans="2:12" s="10" customFormat="1" ht="75" customHeight="1" x14ac:dyDescent="0.25">
      <c r="B68" s="22">
        <v>80111604</v>
      </c>
      <c r="C68" s="36" t="s">
        <v>144</v>
      </c>
      <c r="D68" s="24" t="s">
        <v>115</v>
      </c>
      <c r="E68" s="25" t="s">
        <v>116</v>
      </c>
      <c r="F68" s="25" t="s">
        <v>136</v>
      </c>
      <c r="G68" s="25" t="s">
        <v>118</v>
      </c>
      <c r="H68" s="26">
        <f t="shared" si="3"/>
        <v>84942864</v>
      </c>
      <c r="I68" s="26">
        <f>(1792800*11.5)*4</f>
        <v>82468800</v>
      </c>
      <c r="J68" s="22" t="s">
        <v>39</v>
      </c>
      <c r="K68" s="22" t="s">
        <v>119</v>
      </c>
      <c r="L68" s="25" t="s">
        <v>137</v>
      </c>
    </row>
    <row r="69" spans="2:12" s="10" customFormat="1" ht="75" customHeight="1" x14ac:dyDescent="0.25">
      <c r="B69" s="22">
        <v>80111601</v>
      </c>
      <c r="C69" s="36" t="s">
        <v>145</v>
      </c>
      <c r="D69" s="24" t="s">
        <v>115</v>
      </c>
      <c r="E69" s="25" t="s">
        <v>116</v>
      </c>
      <c r="F69" s="25" t="s">
        <v>136</v>
      </c>
      <c r="G69" s="25" t="s">
        <v>118</v>
      </c>
      <c r="H69" s="26">
        <f t="shared" si="3"/>
        <v>14396413</v>
      </c>
      <c r="I69" s="26">
        <f>(1215400*11.5)</f>
        <v>13977100</v>
      </c>
      <c r="J69" s="22" t="s">
        <v>39</v>
      </c>
      <c r="K69" s="22" t="s">
        <v>119</v>
      </c>
      <c r="L69" s="25" t="s">
        <v>137</v>
      </c>
    </row>
    <row r="70" spans="2:12" s="10" customFormat="1" ht="75" customHeight="1" x14ac:dyDescent="0.25">
      <c r="B70" s="22">
        <v>80111604</v>
      </c>
      <c r="C70" s="36" t="s">
        <v>146</v>
      </c>
      <c r="D70" s="24" t="s">
        <v>115</v>
      </c>
      <c r="E70" s="25" t="s">
        <v>116</v>
      </c>
      <c r="F70" s="25" t="s">
        <v>136</v>
      </c>
      <c r="G70" s="25" t="s">
        <v>118</v>
      </c>
      <c r="H70" s="26">
        <f t="shared" si="3"/>
        <v>127414296</v>
      </c>
      <c r="I70" s="26">
        <f>(1792800*11.5)*6</f>
        <v>123703200</v>
      </c>
      <c r="J70" s="22" t="s">
        <v>39</v>
      </c>
      <c r="K70" s="22" t="s">
        <v>119</v>
      </c>
      <c r="L70" s="25" t="s">
        <v>137</v>
      </c>
    </row>
    <row r="71" spans="2:12" s="10" customFormat="1" ht="75" customHeight="1" x14ac:dyDescent="0.25">
      <c r="B71" s="22" t="s">
        <v>147</v>
      </c>
      <c r="C71" s="36" t="s">
        <v>148</v>
      </c>
      <c r="D71" s="24" t="s">
        <v>115</v>
      </c>
      <c r="E71" s="25" t="s">
        <v>116</v>
      </c>
      <c r="F71" s="25" t="s">
        <v>136</v>
      </c>
      <c r="G71" s="25" t="s">
        <v>118</v>
      </c>
      <c r="H71" s="26">
        <f t="shared" si="3"/>
        <v>139083990</v>
      </c>
      <c r="I71" s="26">
        <f>(1957000*11.5)*6</f>
        <v>135033000</v>
      </c>
      <c r="J71" s="22" t="s">
        <v>39</v>
      </c>
      <c r="K71" s="22" t="s">
        <v>119</v>
      </c>
      <c r="L71" s="25" t="s">
        <v>137</v>
      </c>
    </row>
    <row r="72" spans="2:12" s="10" customFormat="1" ht="75" customHeight="1" x14ac:dyDescent="0.25">
      <c r="B72" s="22">
        <v>80111604</v>
      </c>
      <c r="C72" s="36" t="s">
        <v>149</v>
      </c>
      <c r="D72" s="24" t="s">
        <v>115</v>
      </c>
      <c r="E72" s="25" t="s">
        <v>116</v>
      </c>
      <c r="F72" s="25" t="s">
        <v>136</v>
      </c>
      <c r="G72" s="25" t="s">
        <v>118</v>
      </c>
      <c r="H72" s="26">
        <f t="shared" si="3"/>
        <v>42471432</v>
      </c>
      <c r="I72" s="26">
        <f>(1792800*11.5)*2</f>
        <v>41234400</v>
      </c>
      <c r="J72" s="22" t="s">
        <v>39</v>
      </c>
      <c r="K72" s="22" t="s">
        <v>119</v>
      </c>
      <c r="L72" s="25" t="s">
        <v>137</v>
      </c>
    </row>
    <row r="73" spans="2:12" s="10" customFormat="1" ht="75" customHeight="1" x14ac:dyDescent="0.25">
      <c r="B73" s="22">
        <v>80111604</v>
      </c>
      <c r="C73" s="36" t="s">
        <v>150</v>
      </c>
      <c r="D73" s="24" t="s">
        <v>115</v>
      </c>
      <c r="E73" s="25" t="s">
        <v>116</v>
      </c>
      <c r="F73" s="25" t="s">
        <v>136</v>
      </c>
      <c r="G73" s="25" t="s">
        <v>118</v>
      </c>
      <c r="H73" s="26">
        <f t="shared" si="3"/>
        <v>46361330</v>
      </c>
      <c r="I73" s="26">
        <f>(1957000*11.5)*2</f>
        <v>45011000</v>
      </c>
      <c r="J73" s="22" t="s">
        <v>39</v>
      </c>
      <c r="K73" s="22" t="s">
        <v>119</v>
      </c>
      <c r="L73" s="25" t="s">
        <v>137</v>
      </c>
    </row>
    <row r="74" spans="2:12" s="10" customFormat="1" ht="75" customHeight="1" x14ac:dyDescent="0.25">
      <c r="B74" s="22">
        <v>80111601</v>
      </c>
      <c r="C74" s="36" t="s">
        <v>151</v>
      </c>
      <c r="D74" s="24" t="s">
        <v>115</v>
      </c>
      <c r="E74" s="25" t="s">
        <v>116</v>
      </c>
      <c r="F74" s="25" t="s">
        <v>136</v>
      </c>
      <c r="G74" s="25" t="s">
        <v>118</v>
      </c>
      <c r="H74" s="26">
        <f t="shared" si="3"/>
        <v>21235716</v>
      </c>
      <c r="I74" s="26">
        <f>(1792800*11.5)</f>
        <v>20617200</v>
      </c>
      <c r="J74" s="22" t="s">
        <v>39</v>
      </c>
      <c r="K74" s="22" t="s">
        <v>119</v>
      </c>
      <c r="L74" s="25" t="s">
        <v>137</v>
      </c>
    </row>
    <row r="75" spans="2:12" s="10" customFormat="1" ht="88.5" customHeight="1" x14ac:dyDescent="0.25">
      <c r="B75" s="22" t="s">
        <v>152</v>
      </c>
      <c r="C75" s="36" t="s">
        <v>153</v>
      </c>
      <c r="D75" s="24" t="s">
        <v>115</v>
      </c>
      <c r="E75" s="25" t="s">
        <v>116</v>
      </c>
      <c r="F75" s="25" t="s">
        <v>136</v>
      </c>
      <c r="G75" s="25" t="s">
        <v>118</v>
      </c>
      <c r="H75" s="26">
        <f t="shared" si="3"/>
        <v>63685827</v>
      </c>
      <c r="I75" s="26">
        <f>(1792200*11.5)*3</f>
        <v>61830900</v>
      </c>
      <c r="J75" s="22" t="s">
        <v>39</v>
      </c>
      <c r="K75" s="22" t="s">
        <v>119</v>
      </c>
      <c r="L75" s="25" t="s">
        <v>154</v>
      </c>
    </row>
    <row r="76" spans="2:12" s="10" customFormat="1" ht="75" customHeight="1" x14ac:dyDescent="0.25">
      <c r="B76" s="22" t="s">
        <v>155</v>
      </c>
      <c r="C76" s="36" t="s">
        <v>156</v>
      </c>
      <c r="D76" s="24" t="s">
        <v>115</v>
      </c>
      <c r="E76" s="25" t="s">
        <v>116</v>
      </c>
      <c r="F76" s="25" t="s">
        <v>136</v>
      </c>
      <c r="G76" s="25" t="s">
        <v>118</v>
      </c>
      <c r="H76" s="26">
        <f t="shared" si="3"/>
        <v>39041120</v>
      </c>
      <c r="I76" s="26">
        <f>(3296000*11.5)</f>
        <v>37904000</v>
      </c>
      <c r="J76" s="22" t="s">
        <v>39</v>
      </c>
      <c r="K76" s="22" t="s">
        <v>119</v>
      </c>
      <c r="L76" s="37" t="s">
        <v>157</v>
      </c>
    </row>
    <row r="77" spans="2:12" s="10" customFormat="1" ht="90" customHeight="1" x14ac:dyDescent="0.25">
      <c r="B77" s="22" t="s">
        <v>158</v>
      </c>
      <c r="C77" s="36" t="s">
        <v>159</v>
      </c>
      <c r="D77" s="24" t="s">
        <v>115</v>
      </c>
      <c r="E77" s="25" t="s">
        <v>116</v>
      </c>
      <c r="F77" s="25" t="s">
        <v>136</v>
      </c>
      <c r="G77" s="25" t="s">
        <v>118</v>
      </c>
      <c r="H77" s="26">
        <f t="shared" si="3"/>
        <v>39041120</v>
      </c>
      <c r="I77" s="26">
        <f>(3296000*11.5)</f>
        <v>37904000</v>
      </c>
      <c r="J77" s="22" t="s">
        <v>39</v>
      </c>
      <c r="K77" s="22" t="s">
        <v>119</v>
      </c>
      <c r="L77" s="37" t="s">
        <v>154</v>
      </c>
    </row>
    <row r="78" spans="2:12" s="10" customFormat="1" ht="75" customHeight="1" x14ac:dyDescent="0.25">
      <c r="B78" s="22" t="s">
        <v>160</v>
      </c>
      <c r="C78" s="36" t="s">
        <v>161</v>
      </c>
      <c r="D78" s="24" t="s">
        <v>115</v>
      </c>
      <c r="E78" s="25" t="s">
        <v>116</v>
      </c>
      <c r="F78" s="25" t="s">
        <v>136</v>
      </c>
      <c r="G78" s="25" t="s">
        <v>118</v>
      </c>
      <c r="H78" s="26">
        <f t="shared" si="3"/>
        <v>113648037</v>
      </c>
      <c r="I78" s="26">
        <f>(3198200*11.5)*3</f>
        <v>110337900</v>
      </c>
      <c r="J78" s="22" t="s">
        <v>39</v>
      </c>
      <c r="K78" s="22" t="s">
        <v>119</v>
      </c>
      <c r="L78" s="37" t="s">
        <v>154</v>
      </c>
    </row>
    <row r="79" spans="2:12" s="10" customFormat="1" ht="75" customHeight="1" x14ac:dyDescent="0.25">
      <c r="B79" s="22">
        <v>80111602</v>
      </c>
      <c r="C79" s="36" t="s">
        <v>162</v>
      </c>
      <c r="D79" s="24" t="s">
        <v>115</v>
      </c>
      <c r="E79" s="25" t="s">
        <v>116</v>
      </c>
      <c r="F79" s="25" t="s">
        <v>136</v>
      </c>
      <c r="G79" s="25" t="s">
        <v>118</v>
      </c>
      <c r="H79" s="26">
        <f t="shared" si="3"/>
        <v>33550962.5</v>
      </c>
      <c r="I79" s="26">
        <f>(2832500*11.5)</f>
        <v>32573750</v>
      </c>
      <c r="J79" s="22" t="s">
        <v>39</v>
      </c>
      <c r="K79" s="22" t="s">
        <v>119</v>
      </c>
      <c r="L79" s="37" t="s">
        <v>154</v>
      </c>
    </row>
    <row r="80" spans="2:12" s="10" customFormat="1" ht="75" customHeight="1" x14ac:dyDescent="0.25">
      <c r="B80" s="22">
        <v>80111616</v>
      </c>
      <c r="C80" s="36" t="s">
        <v>163</v>
      </c>
      <c r="D80" s="24" t="s">
        <v>115</v>
      </c>
      <c r="E80" s="25" t="s">
        <v>116</v>
      </c>
      <c r="F80" s="25" t="s">
        <v>136</v>
      </c>
      <c r="G80" s="25" t="s">
        <v>118</v>
      </c>
      <c r="H80" s="26">
        <f t="shared" si="3"/>
        <v>85284000</v>
      </c>
      <c r="I80" s="26">
        <f>(7200000*11.5)</f>
        <v>82800000</v>
      </c>
      <c r="J80" s="22" t="s">
        <v>39</v>
      </c>
      <c r="K80" s="22" t="s">
        <v>119</v>
      </c>
      <c r="L80" s="37" t="s">
        <v>154</v>
      </c>
    </row>
    <row r="81" spans="2:12" s="10" customFormat="1" ht="75" customHeight="1" x14ac:dyDescent="0.25">
      <c r="B81" s="22">
        <v>93141810</v>
      </c>
      <c r="C81" s="36" t="s">
        <v>164</v>
      </c>
      <c r="D81" s="24" t="s">
        <v>115</v>
      </c>
      <c r="E81" s="25" t="s">
        <v>116</v>
      </c>
      <c r="F81" s="25" t="s">
        <v>136</v>
      </c>
      <c r="G81" s="25" t="s">
        <v>118</v>
      </c>
      <c r="H81" s="26">
        <f t="shared" si="3"/>
        <v>704570212.5</v>
      </c>
      <c r="I81" s="26">
        <f>(2832500*11.5)*21</f>
        <v>684048750</v>
      </c>
      <c r="J81" s="22" t="s">
        <v>39</v>
      </c>
      <c r="K81" s="22" t="s">
        <v>119</v>
      </c>
      <c r="L81" s="37" t="s">
        <v>154</v>
      </c>
    </row>
    <row r="82" spans="2:12" s="10" customFormat="1" ht="115.5" customHeight="1" x14ac:dyDescent="0.25">
      <c r="B82" s="22">
        <v>93141810</v>
      </c>
      <c r="C82" s="36" t="s">
        <v>165</v>
      </c>
      <c r="D82" s="24" t="s">
        <v>115</v>
      </c>
      <c r="E82" s="25" t="s">
        <v>116</v>
      </c>
      <c r="F82" s="25" t="s">
        <v>136</v>
      </c>
      <c r="G82" s="25" t="s">
        <v>118</v>
      </c>
      <c r="H82" s="26">
        <f t="shared" si="3"/>
        <v>126267700</v>
      </c>
      <c r="I82" s="26">
        <f>(2665000*11.5)*4</f>
        <v>122590000</v>
      </c>
      <c r="J82" s="22" t="s">
        <v>39</v>
      </c>
      <c r="K82" s="22" t="s">
        <v>119</v>
      </c>
      <c r="L82" s="37" t="s">
        <v>154</v>
      </c>
    </row>
    <row r="83" spans="2:12" s="10" customFormat="1" ht="125.25" customHeight="1" x14ac:dyDescent="0.25">
      <c r="B83" s="22">
        <v>80111601</v>
      </c>
      <c r="C83" s="36" t="s">
        <v>166</v>
      </c>
      <c r="D83" s="24" t="s">
        <v>115</v>
      </c>
      <c r="E83" s="25" t="s">
        <v>116</v>
      </c>
      <c r="F83" s="25" t="s">
        <v>136</v>
      </c>
      <c r="G83" s="25" t="s">
        <v>118</v>
      </c>
      <c r="H83" s="26">
        <f t="shared" si="3"/>
        <v>28792826</v>
      </c>
      <c r="I83" s="26">
        <f>(1215400*11.5)*2</f>
        <v>27954200</v>
      </c>
      <c r="J83" s="22" t="s">
        <v>39</v>
      </c>
      <c r="K83" s="22" t="s">
        <v>119</v>
      </c>
      <c r="L83" s="37" t="s">
        <v>154</v>
      </c>
    </row>
    <row r="84" spans="2:12" s="10" customFormat="1" ht="75" customHeight="1" x14ac:dyDescent="0.25">
      <c r="B84" s="22">
        <v>80111616</v>
      </c>
      <c r="C84" s="36" t="s">
        <v>167</v>
      </c>
      <c r="D84" s="24" t="s">
        <v>115</v>
      </c>
      <c r="E84" s="25" t="s">
        <v>116</v>
      </c>
      <c r="F84" s="25" t="s">
        <v>136</v>
      </c>
      <c r="G84" s="25" t="s">
        <v>118</v>
      </c>
      <c r="H84" s="26">
        <f t="shared" si="3"/>
        <v>124809580.5</v>
      </c>
      <c r="I84" s="26">
        <f>(2107380*11.5)*5</f>
        <v>121174350</v>
      </c>
      <c r="J84" s="22" t="s">
        <v>39</v>
      </c>
      <c r="K84" s="22" t="s">
        <v>119</v>
      </c>
      <c r="L84" s="37" t="s">
        <v>154</v>
      </c>
    </row>
    <row r="85" spans="2:12" s="10" customFormat="1" ht="213.75" customHeight="1" x14ac:dyDescent="0.25">
      <c r="B85" s="22" t="s">
        <v>168</v>
      </c>
      <c r="C85" s="41" t="s">
        <v>169</v>
      </c>
      <c r="D85" s="24" t="s">
        <v>115</v>
      </c>
      <c r="E85" s="25" t="s">
        <v>116</v>
      </c>
      <c r="F85" s="25" t="s">
        <v>136</v>
      </c>
      <c r="G85" s="25" t="s">
        <v>118</v>
      </c>
      <c r="H85" s="42">
        <f>((3129655*3%+3129655)*6)*11.5</f>
        <v>222424580.84999999</v>
      </c>
      <c r="I85" s="26">
        <f>(3129655*11.5)*5</f>
        <v>179955162.5</v>
      </c>
      <c r="J85" s="22" t="s">
        <v>39</v>
      </c>
      <c r="K85" s="22" t="s">
        <v>119</v>
      </c>
      <c r="L85" s="37" t="s">
        <v>154</v>
      </c>
    </row>
    <row r="86" spans="2:12" s="10" customFormat="1" ht="240" customHeight="1" x14ac:dyDescent="0.25">
      <c r="B86" s="22" t="s">
        <v>170</v>
      </c>
      <c r="C86" s="43" t="s">
        <v>171</v>
      </c>
      <c r="D86" s="24" t="s">
        <v>115</v>
      </c>
      <c r="E86" s="25" t="s">
        <v>116</v>
      </c>
      <c r="F86" s="25" t="s">
        <v>136</v>
      </c>
      <c r="G86" s="25" t="s">
        <v>118</v>
      </c>
      <c r="H86" s="44">
        <f>((3534960*3%+3534960)*1)*11.5</f>
        <v>41871601.199999996</v>
      </c>
      <c r="I86" s="32">
        <f>(3534960*6)</f>
        <v>21209760</v>
      </c>
      <c r="J86" s="22" t="s">
        <v>39</v>
      </c>
      <c r="K86" s="22" t="s">
        <v>119</v>
      </c>
      <c r="L86" s="37" t="s">
        <v>154</v>
      </c>
    </row>
    <row r="87" spans="2:12" s="10" customFormat="1" ht="122.25" customHeight="1" x14ac:dyDescent="0.25">
      <c r="B87" s="22" t="s">
        <v>172</v>
      </c>
      <c r="C87" s="45" t="s">
        <v>173</v>
      </c>
      <c r="D87" s="24" t="s">
        <v>115</v>
      </c>
      <c r="E87" s="25" t="s">
        <v>116</v>
      </c>
      <c r="F87" s="25" t="s">
        <v>136</v>
      </c>
      <c r="G87" s="25" t="s">
        <v>118</v>
      </c>
      <c r="H87" s="26">
        <f>(I87*3%)+I87</f>
        <v>37070763.475000001</v>
      </c>
      <c r="I87" s="26">
        <f>(3129655*11.5)</f>
        <v>35991032.5</v>
      </c>
      <c r="J87" s="22" t="s">
        <v>39</v>
      </c>
      <c r="K87" s="22" t="s">
        <v>119</v>
      </c>
      <c r="L87" s="37" t="s">
        <v>154</v>
      </c>
    </row>
    <row r="88" spans="2:12" s="10" customFormat="1" ht="151.5" customHeight="1" x14ac:dyDescent="0.25">
      <c r="B88" s="22" t="s">
        <v>174</v>
      </c>
      <c r="C88" s="45" t="s">
        <v>175</v>
      </c>
      <c r="D88" s="24" t="s">
        <v>115</v>
      </c>
      <c r="E88" s="25" t="s">
        <v>116</v>
      </c>
      <c r="F88" s="25" t="s">
        <v>136</v>
      </c>
      <c r="G88" s="25" t="s">
        <v>118</v>
      </c>
      <c r="H88" s="26">
        <f>(I88*3%)+I88</f>
        <v>37070763.475000001</v>
      </c>
      <c r="I88" s="26">
        <f>(3129655*11.5)</f>
        <v>35991032.5</v>
      </c>
      <c r="J88" s="22" t="s">
        <v>39</v>
      </c>
      <c r="K88" s="22" t="s">
        <v>119</v>
      </c>
      <c r="L88" s="37" t="s">
        <v>154</v>
      </c>
    </row>
    <row r="89" spans="2:12" s="10" customFormat="1" ht="236.25" x14ac:dyDescent="0.25">
      <c r="B89" s="22" t="s">
        <v>176</v>
      </c>
      <c r="C89" s="45" t="s">
        <v>177</v>
      </c>
      <c r="D89" s="24" t="s">
        <v>115</v>
      </c>
      <c r="E89" s="25" t="s">
        <v>116</v>
      </c>
      <c r="F89" s="25" t="s">
        <v>136</v>
      </c>
      <c r="G89" s="25" t="s">
        <v>118</v>
      </c>
      <c r="H89" s="26">
        <f>(I89*3%)+I89</f>
        <v>37070763.475000001</v>
      </c>
      <c r="I89" s="26">
        <f>(3129655*11.5)</f>
        <v>35991032.5</v>
      </c>
      <c r="J89" s="22" t="s">
        <v>39</v>
      </c>
      <c r="K89" s="22" t="s">
        <v>119</v>
      </c>
      <c r="L89" s="37" t="s">
        <v>154</v>
      </c>
    </row>
    <row r="90" spans="2:12" s="10" customFormat="1" ht="182.25" customHeight="1" x14ac:dyDescent="0.25">
      <c r="B90" s="22" t="s">
        <v>172</v>
      </c>
      <c r="C90" s="41" t="s">
        <v>178</v>
      </c>
      <c r="D90" s="24" t="s">
        <v>115</v>
      </c>
      <c r="E90" s="25" t="s">
        <v>116</v>
      </c>
      <c r="F90" s="25" t="s">
        <v>136</v>
      </c>
      <c r="G90" s="25" t="s">
        <v>118</v>
      </c>
      <c r="H90" s="46">
        <f>((3129655*3%+3129655)*35)*11.5</f>
        <v>1297476721.625</v>
      </c>
      <c r="I90" s="26">
        <f>(3129655*11.5)*35</f>
        <v>1259686137.5</v>
      </c>
      <c r="J90" s="22" t="s">
        <v>39</v>
      </c>
      <c r="K90" s="22" t="s">
        <v>119</v>
      </c>
      <c r="L90" s="37" t="s">
        <v>154</v>
      </c>
    </row>
    <row r="91" spans="2:12" s="10" customFormat="1" ht="106.5" customHeight="1" x14ac:dyDescent="0.25">
      <c r="B91" s="22" t="s">
        <v>179</v>
      </c>
      <c r="C91" s="41" t="s">
        <v>180</v>
      </c>
      <c r="D91" s="24" t="s">
        <v>115</v>
      </c>
      <c r="E91" s="25" t="s">
        <v>116</v>
      </c>
      <c r="F91" s="25" t="s">
        <v>136</v>
      </c>
      <c r="G91" s="25" t="s">
        <v>118</v>
      </c>
      <c r="H91" s="46">
        <f>((3129655*3%+3129655)*6)*11.5</f>
        <v>222424580.84999999</v>
      </c>
      <c r="I91" s="26">
        <f>(3129655*11.5)*6</f>
        <v>215946195</v>
      </c>
      <c r="J91" s="22" t="s">
        <v>39</v>
      </c>
      <c r="K91" s="22" t="s">
        <v>119</v>
      </c>
      <c r="L91" s="37" t="s">
        <v>154</v>
      </c>
    </row>
    <row r="92" spans="2:12" s="10" customFormat="1" ht="118.5" customHeight="1" x14ac:dyDescent="0.25">
      <c r="B92" s="22" t="s">
        <v>181</v>
      </c>
      <c r="C92" s="45" t="s">
        <v>182</v>
      </c>
      <c r="D92" s="24" t="s">
        <v>115</v>
      </c>
      <c r="E92" s="25" t="s">
        <v>116</v>
      </c>
      <c r="F92" s="25" t="s">
        <v>136</v>
      </c>
      <c r="G92" s="25" t="s">
        <v>118</v>
      </c>
      <c r="H92" s="46">
        <f>((3150000*3%+3150000))*11.5</f>
        <v>37311750</v>
      </c>
      <c r="I92" s="26">
        <f>(3150000*7)</f>
        <v>22050000</v>
      </c>
      <c r="J92" s="22" t="s">
        <v>39</v>
      </c>
      <c r="K92" s="22" t="s">
        <v>119</v>
      </c>
      <c r="L92" s="37" t="s">
        <v>154</v>
      </c>
    </row>
    <row r="93" spans="2:12" s="10" customFormat="1" ht="110.25" customHeight="1" x14ac:dyDescent="0.25">
      <c r="B93" s="22">
        <v>80111600</v>
      </c>
      <c r="C93" s="47" t="s">
        <v>183</v>
      </c>
      <c r="D93" s="24" t="s">
        <v>115</v>
      </c>
      <c r="E93" s="25" t="s">
        <v>116</v>
      </c>
      <c r="F93" s="25" t="s">
        <v>136</v>
      </c>
      <c r="G93" s="25" t="s">
        <v>184</v>
      </c>
      <c r="H93" s="26">
        <f>(I93*3%)+I93</f>
        <v>43826500</v>
      </c>
      <c r="I93" s="26">
        <f>(3700000*11.5)</f>
        <v>42550000</v>
      </c>
      <c r="J93" s="22" t="s">
        <v>39</v>
      </c>
      <c r="K93" s="22" t="s">
        <v>119</v>
      </c>
      <c r="L93" s="25" t="s">
        <v>185</v>
      </c>
    </row>
    <row r="94" spans="2:12" s="10" customFormat="1" ht="75" customHeight="1" x14ac:dyDescent="0.25">
      <c r="B94" s="22">
        <v>80111600</v>
      </c>
      <c r="C94" s="47" t="s">
        <v>186</v>
      </c>
      <c r="D94" s="24" t="s">
        <v>115</v>
      </c>
      <c r="E94" s="25" t="s">
        <v>116</v>
      </c>
      <c r="F94" s="25" t="s">
        <v>136</v>
      </c>
      <c r="G94" s="25" t="s">
        <v>118</v>
      </c>
      <c r="H94" s="26">
        <v>22570648</v>
      </c>
      <c r="I94" s="26">
        <v>21468633</v>
      </c>
      <c r="J94" s="22" t="s">
        <v>39</v>
      </c>
      <c r="K94" s="22" t="s">
        <v>119</v>
      </c>
      <c r="L94" s="25" t="s">
        <v>185</v>
      </c>
    </row>
    <row r="95" spans="2:12" s="10" customFormat="1" ht="75" customHeight="1" x14ac:dyDescent="0.25">
      <c r="B95" s="22">
        <v>80111600</v>
      </c>
      <c r="C95" s="47" t="s">
        <v>187</v>
      </c>
      <c r="D95" s="24" t="s">
        <v>115</v>
      </c>
      <c r="E95" s="25" t="s">
        <v>116</v>
      </c>
      <c r="F95" s="25" t="s">
        <v>136</v>
      </c>
      <c r="G95" s="25" t="s">
        <v>118</v>
      </c>
      <c r="H95" s="26">
        <v>32940945</v>
      </c>
      <c r="I95" s="26">
        <v>31332600</v>
      </c>
      <c r="J95" s="22" t="s">
        <v>39</v>
      </c>
      <c r="K95" s="22" t="s">
        <v>119</v>
      </c>
      <c r="L95" s="25" t="s">
        <v>185</v>
      </c>
    </row>
    <row r="96" spans="2:12" s="10" customFormat="1" ht="75" customHeight="1" x14ac:dyDescent="0.25">
      <c r="B96" s="22">
        <v>80111600</v>
      </c>
      <c r="C96" s="641" t="s">
        <v>188</v>
      </c>
      <c r="D96" s="24" t="s">
        <v>115</v>
      </c>
      <c r="E96" s="25" t="s">
        <v>116</v>
      </c>
      <c r="F96" s="25" t="s">
        <v>136</v>
      </c>
      <c r="G96" s="25" t="s">
        <v>118</v>
      </c>
      <c r="H96" s="26">
        <v>31452500</v>
      </c>
      <c r="I96" s="26">
        <v>28526390</v>
      </c>
      <c r="J96" s="22" t="s">
        <v>39</v>
      </c>
      <c r="K96" s="22" t="s">
        <v>119</v>
      </c>
      <c r="L96" s="25" t="s">
        <v>185</v>
      </c>
    </row>
    <row r="97" spans="2:12" s="10" customFormat="1" ht="75" customHeight="1" x14ac:dyDescent="0.25">
      <c r="B97" s="22">
        <v>80111600</v>
      </c>
      <c r="C97" s="47" t="s">
        <v>189</v>
      </c>
      <c r="D97" s="24" t="s">
        <v>115</v>
      </c>
      <c r="E97" s="25" t="s">
        <v>116</v>
      </c>
      <c r="F97" s="25" t="s">
        <v>136</v>
      </c>
      <c r="G97" s="25" t="s">
        <v>118</v>
      </c>
      <c r="H97" s="26">
        <v>87400000</v>
      </c>
      <c r="I97" s="26">
        <v>79920000</v>
      </c>
      <c r="J97" s="22" t="s">
        <v>39</v>
      </c>
      <c r="K97" s="22" t="s">
        <v>119</v>
      </c>
      <c r="L97" s="25" t="s">
        <v>185</v>
      </c>
    </row>
    <row r="98" spans="2:12" s="10" customFormat="1" ht="75" customHeight="1" x14ac:dyDescent="0.25">
      <c r="B98" s="22">
        <v>80111600</v>
      </c>
      <c r="C98" s="47" t="s">
        <v>190</v>
      </c>
      <c r="D98" s="24" t="s">
        <v>115</v>
      </c>
      <c r="E98" s="25" t="s">
        <v>116</v>
      </c>
      <c r="F98" s="25" t="s">
        <v>136</v>
      </c>
      <c r="G98" s="25" t="s">
        <v>118</v>
      </c>
      <c r="H98" s="26">
        <v>43700000</v>
      </c>
      <c r="I98" s="26">
        <v>40700000</v>
      </c>
      <c r="J98" s="22" t="s">
        <v>39</v>
      </c>
      <c r="K98" s="22" t="s">
        <v>119</v>
      </c>
      <c r="L98" s="25" t="s">
        <v>185</v>
      </c>
    </row>
    <row r="99" spans="2:12" s="10" customFormat="1" ht="75" customHeight="1" x14ac:dyDescent="0.25">
      <c r="B99" s="22">
        <v>80111600</v>
      </c>
      <c r="C99" s="641" t="s">
        <v>191</v>
      </c>
      <c r="D99" s="24" t="s">
        <v>115</v>
      </c>
      <c r="E99" s="25" t="s">
        <v>116</v>
      </c>
      <c r="F99" s="25" t="s">
        <v>136</v>
      </c>
      <c r="G99" s="25" t="s">
        <v>118</v>
      </c>
      <c r="H99" s="26">
        <v>32940945</v>
      </c>
      <c r="I99" s="26">
        <v>31332600</v>
      </c>
      <c r="J99" s="22" t="s">
        <v>39</v>
      </c>
      <c r="K99" s="22" t="s">
        <v>119</v>
      </c>
      <c r="L99" s="25" t="s">
        <v>185</v>
      </c>
    </row>
    <row r="100" spans="2:12" s="10" customFormat="1" ht="75" customHeight="1" x14ac:dyDescent="0.25">
      <c r="B100" s="22">
        <v>80111600</v>
      </c>
      <c r="C100" s="47" t="s">
        <v>192</v>
      </c>
      <c r="D100" s="24" t="s">
        <v>115</v>
      </c>
      <c r="E100" s="25" t="s">
        <v>116</v>
      </c>
      <c r="F100" s="25" t="s">
        <v>136</v>
      </c>
      <c r="G100" s="25" t="s">
        <v>118</v>
      </c>
      <c r="H100" s="26">
        <v>49450000</v>
      </c>
      <c r="I100" s="26">
        <v>46200000</v>
      </c>
      <c r="J100" s="22" t="s">
        <v>39</v>
      </c>
      <c r="K100" s="22" t="s">
        <v>119</v>
      </c>
      <c r="L100" s="25" t="s">
        <v>185</v>
      </c>
    </row>
    <row r="101" spans="2:12" s="10" customFormat="1" ht="75" customHeight="1" x14ac:dyDescent="0.25">
      <c r="B101" s="22">
        <v>80111600</v>
      </c>
      <c r="C101" s="47" t="s">
        <v>193</v>
      </c>
      <c r="D101" s="24" t="s">
        <v>115</v>
      </c>
      <c r="E101" s="25" t="s">
        <v>116</v>
      </c>
      <c r="F101" s="25" t="s">
        <v>136</v>
      </c>
      <c r="G101" s="25" t="s">
        <v>118</v>
      </c>
      <c r="H101" s="26">
        <v>32940945</v>
      </c>
      <c r="I101" s="26">
        <v>31332600</v>
      </c>
      <c r="J101" s="22" t="s">
        <v>39</v>
      </c>
      <c r="K101" s="22" t="s">
        <v>119</v>
      </c>
      <c r="L101" s="25" t="s">
        <v>185</v>
      </c>
    </row>
    <row r="102" spans="2:12" s="10" customFormat="1" ht="75" customHeight="1" x14ac:dyDescent="0.25">
      <c r="B102" s="22">
        <v>80111600</v>
      </c>
      <c r="C102" s="47" t="s">
        <v>194</v>
      </c>
      <c r="D102" s="24" t="s">
        <v>115</v>
      </c>
      <c r="E102" s="25" t="s">
        <v>116</v>
      </c>
      <c r="F102" s="25" t="s">
        <v>136</v>
      </c>
      <c r="G102" s="25" t="s">
        <v>184</v>
      </c>
      <c r="H102" s="26">
        <v>75736930</v>
      </c>
      <c r="I102" s="26">
        <v>6394000</v>
      </c>
      <c r="J102" s="22" t="s">
        <v>39</v>
      </c>
      <c r="K102" s="22" t="s">
        <v>119</v>
      </c>
      <c r="L102" s="25" t="s">
        <v>185</v>
      </c>
    </row>
    <row r="103" spans="2:12" s="10" customFormat="1" ht="75" customHeight="1" x14ac:dyDescent="0.25">
      <c r="B103" s="22">
        <v>80111600</v>
      </c>
      <c r="C103" s="47" t="s">
        <v>195</v>
      </c>
      <c r="D103" s="24" t="s">
        <v>115</v>
      </c>
      <c r="E103" s="25" t="s">
        <v>116</v>
      </c>
      <c r="F103" s="25" t="s">
        <v>136</v>
      </c>
      <c r="G103" s="25"/>
      <c r="H103" s="26">
        <v>21102081</v>
      </c>
      <c r="I103" s="26">
        <f>1827653*10</f>
        <v>18276530</v>
      </c>
      <c r="J103" s="22" t="s">
        <v>39</v>
      </c>
      <c r="K103" s="22" t="s">
        <v>119</v>
      </c>
      <c r="L103" s="25" t="s">
        <v>185</v>
      </c>
    </row>
    <row r="104" spans="2:12" s="10" customFormat="1" ht="75" customHeight="1" x14ac:dyDescent="0.25">
      <c r="B104" s="22" t="s">
        <v>196</v>
      </c>
      <c r="C104" s="47" t="s">
        <v>197</v>
      </c>
      <c r="D104" s="24" t="s">
        <v>115</v>
      </c>
      <c r="E104" s="25" t="s">
        <v>116</v>
      </c>
      <c r="F104" s="25" t="s">
        <v>136</v>
      </c>
      <c r="G104" s="25" t="s">
        <v>184</v>
      </c>
      <c r="H104" s="26">
        <v>38152746</v>
      </c>
      <c r="I104" s="26">
        <v>3221000</v>
      </c>
      <c r="J104" s="22" t="s">
        <v>39</v>
      </c>
      <c r="K104" s="22" t="s">
        <v>119</v>
      </c>
      <c r="L104" s="25" t="s">
        <v>185</v>
      </c>
    </row>
    <row r="105" spans="2:12" s="10" customFormat="1" ht="75" customHeight="1" x14ac:dyDescent="0.25">
      <c r="B105" s="22" t="s">
        <v>196</v>
      </c>
      <c r="C105" s="47" t="s">
        <v>198</v>
      </c>
      <c r="D105" s="24" t="s">
        <v>115</v>
      </c>
      <c r="E105" s="25" t="s">
        <v>116</v>
      </c>
      <c r="F105" s="25" t="s">
        <v>136</v>
      </c>
      <c r="G105" s="25" t="s">
        <v>184</v>
      </c>
      <c r="H105" s="26">
        <v>23690000</v>
      </c>
      <c r="I105" s="26">
        <v>2000000</v>
      </c>
      <c r="J105" s="22" t="s">
        <v>39</v>
      </c>
      <c r="K105" s="22" t="s">
        <v>119</v>
      </c>
      <c r="L105" s="25" t="s">
        <v>185</v>
      </c>
    </row>
    <row r="106" spans="2:12" s="10" customFormat="1" ht="75" customHeight="1" x14ac:dyDescent="0.25">
      <c r="B106" s="22">
        <v>80111600</v>
      </c>
      <c r="C106" s="47" t="s">
        <v>199</v>
      </c>
      <c r="D106" s="24" t="s">
        <v>115</v>
      </c>
      <c r="E106" s="25" t="s">
        <v>116</v>
      </c>
      <c r="F106" s="25" t="s">
        <v>136</v>
      </c>
      <c r="G106" s="25" t="s">
        <v>118</v>
      </c>
      <c r="H106" s="26">
        <v>49450000</v>
      </c>
      <c r="I106" s="26">
        <v>61800000</v>
      </c>
      <c r="J106" s="22" t="s">
        <v>39</v>
      </c>
      <c r="K106" s="22" t="s">
        <v>119</v>
      </c>
      <c r="L106" s="25" t="s">
        <v>185</v>
      </c>
    </row>
    <row r="107" spans="2:12" s="620" customFormat="1" ht="75" customHeight="1" x14ac:dyDescent="0.25">
      <c r="B107" s="285">
        <v>80111600</v>
      </c>
      <c r="C107" s="36" t="s">
        <v>200</v>
      </c>
      <c r="D107" s="651" t="s">
        <v>115</v>
      </c>
      <c r="E107" s="285" t="s">
        <v>116</v>
      </c>
      <c r="F107" s="285" t="s">
        <v>136</v>
      </c>
      <c r="G107" s="285" t="s">
        <v>118</v>
      </c>
      <c r="H107" s="652">
        <v>35075000</v>
      </c>
      <c r="I107" s="652">
        <v>27479550</v>
      </c>
      <c r="J107" s="285" t="s">
        <v>39</v>
      </c>
      <c r="K107" s="285" t="s">
        <v>119</v>
      </c>
      <c r="L107" s="285" t="s">
        <v>185</v>
      </c>
    </row>
    <row r="108" spans="2:12" s="10" customFormat="1" ht="75" customHeight="1" x14ac:dyDescent="0.25">
      <c r="B108" s="22">
        <v>80111600</v>
      </c>
      <c r="C108" s="47" t="s">
        <v>201</v>
      </c>
      <c r="D108" s="24" t="s">
        <v>115</v>
      </c>
      <c r="E108" s="25" t="s">
        <v>116</v>
      </c>
      <c r="F108" s="25" t="s">
        <v>136</v>
      </c>
      <c r="G108" s="25" t="s">
        <v>118</v>
      </c>
      <c r="H108" s="26">
        <v>31566925</v>
      </c>
      <c r="I108" s="26">
        <v>29205000</v>
      </c>
      <c r="J108" s="22" t="s">
        <v>39</v>
      </c>
      <c r="K108" s="22" t="s">
        <v>119</v>
      </c>
      <c r="L108" s="25" t="s">
        <v>185</v>
      </c>
    </row>
    <row r="109" spans="2:12" s="10" customFormat="1" ht="75" customHeight="1" x14ac:dyDescent="0.25">
      <c r="B109" s="22">
        <v>80111600</v>
      </c>
      <c r="C109" s="47" t="s">
        <v>202</v>
      </c>
      <c r="D109" s="24" t="s">
        <v>115</v>
      </c>
      <c r="E109" s="25" t="s">
        <v>116</v>
      </c>
      <c r="F109" s="25" t="s">
        <v>136</v>
      </c>
      <c r="G109" s="25" t="s">
        <v>118</v>
      </c>
      <c r="H109" s="26">
        <v>49450000</v>
      </c>
      <c r="I109" s="26">
        <v>46200000</v>
      </c>
      <c r="J109" s="22" t="s">
        <v>39</v>
      </c>
      <c r="K109" s="22" t="s">
        <v>119</v>
      </c>
      <c r="L109" s="25" t="s">
        <v>185</v>
      </c>
    </row>
    <row r="110" spans="2:12" s="10" customFormat="1" ht="75" customHeight="1" x14ac:dyDescent="0.25">
      <c r="B110" s="22">
        <v>80111600</v>
      </c>
      <c r="C110" s="47" t="s">
        <v>190</v>
      </c>
      <c r="D110" s="24" t="s">
        <v>115</v>
      </c>
      <c r="E110" s="25" t="s">
        <v>116</v>
      </c>
      <c r="F110" s="25" t="s">
        <v>136</v>
      </c>
      <c r="G110" s="25" t="s">
        <v>118</v>
      </c>
      <c r="H110" s="26">
        <v>43700000</v>
      </c>
      <c r="I110" s="26">
        <v>40700000</v>
      </c>
      <c r="J110" s="22" t="s">
        <v>39</v>
      </c>
      <c r="K110" s="22" t="s">
        <v>119</v>
      </c>
      <c r="L110" s="25" t="s">
        <v>185</v>
      </c>
    </row>
    <row r="111" spans="2:12" s="10" customFormat="1" ht="75" customHeight="1" x14ac:dyDescent="0.25">
      <c r="B111" s="22">
        <v>80111600</v>
      </c>
      <c r="C111" s="47" t="s">
        <v>203</v>
      </c>
      <c r="D111" s="24" t="s">
        <v>115</v>
      </c>
      <c r="E111" s="25" t="s">
        <v>116</v>
      </c>
      <c r="F111" s="25" t="s">
        <v>136</v>
      </c>
      <c r="G111" s="25" t="s">
        <v>118</v>
      </c>
      <c r="H111" s="26">
        <v>87400000</v>
      </c>
      <c r="I111" s="26">
        <v>58706666</v>
      </c>
      <c r="J111" s="22" t="s">
        <v>39</v>
      </c>
      <c r="K111" s="22" t="s">
        <v>119</v>
      </c>
      <c r="L111" s="25" t="s">
        <v>185</v>
      </c>
    </row>
    <row r="112" spans="2:12" s="10" customFormat="1" ht="75" customHeight="1" x14ac:dyDescent="0.25">
      <c r="B112" s="22">
        <v>80111600</v>
      </c>
      <c r="C112" s="47" t="s">
        <v>190</v>
      </c>
      <c r="D112" s="24" t="s">
        <v>115</v>
      </c>
      <c r="E112" s="25" t="s">
        <v>116</v>
      </c>
      <c r="F112" s="25" t="s">
        <v>136</v>
      </c>
      <c r="G112" s="25" t="s">
        <v>118</v>
      </c>
      <c r="H112" s="26">
        <v>43700000</v>
      </c>
      <c r="I112" s="26">
        <v>33300000</v>
      </c>
      <c r="J112" s="22" t="s">
        <v>39</v>
      </c>
      <c r="K112" s="22" t="s">
        <v>119</v>
      </c>
      <c r="L112" s="25" t="s">
        <v>185</v>
      </c>
    </row>
    <row r="113" spans="2:12" s="10" customFormat="1" ht="75" customHeight="1" x14ac:dyDescent="0.25">
      <c r="B113" s="22">
        <v>80111600</v>
      </c>
      <c r="C113" s="47" t="s">
        <v>204</v>
      </c>
      <c r="D113" s="24" t="s">
        <v>115</v>
      </c>
      <c r="E113" s="25" t="s">
        <v>116</v>
      </c>
      <c r="F113" s="25" t="s">
        <v>136</v>
      </c>
      <c r="G113" s="25" t="s">
        <v>118</v>
      </c>
      <c r="H113" s="26">
        <v>87400000</v>
      </c>
      <c r="I113" s="26">
        <v>6536667</v>
      </c>
      <c r="J113" s="22" t="s">
        <v>39</v>
      </c>
      <c r="K113" s="22" t="s">
        <v>119</v>
      </c>
      <c r="L113" s="25" t="s">
        <v>185</v>
      </c>
    </row>
    <row r="114" spans="2:12" s="10" customFormat="1" ht="75" customHeight="1" x14ac:dyDescent="0.25">
      <c r="B114" s="22">
        <v>80111600</v>
      </c>
      <c r="C114" s="47" t="s">
        <v>190</v>
      </c>
      <c r="D114" s="24" t="s">
        <v>115</v>
      </c>
      <c r="E114" s="25" t="s">
        <v>116</v>
      </c>
      <c r="F114" s="25" t="s">
        <v>136</v>
      </c>
      <c r="G114" s="25" t="s">
        <v>118</v>
      </c>
      <c r="H114" s="26">
        <v>43700000</v>
      </c>
      <c r="I114" s="26">
        <v>10853333</v>
      </c>
      <c r="J114" s="22" t="s">
        <v>39</v>
      </c>
      <c r="K114" s="22" t="s">
        <v>119</v>
      </c>
      <c r="L114" s="25" t="s">
        <v>185</v>
      </c>
    </row>
    <row r="115" spans="2:12" s="10" customFormat="1" ht="103.5" customHeight="1" x14ac:dyDescent="0.25">
      <c r="B115" s="22">
        <v>80111600</v>
      </c>
      <c r="C115" s="47" t="s">
        <v>205</v>
      </c>
      <c r="D115" s="24" t="s">
        <v>115</v>
      </c>
      <c r="E115" s="25" t="s">
        <v>116</v>
      </c>
      <c r="F115" s="25" t="s">
        <v>136</v>
      </c>
      <c r="G115" s="25" t="s">
        <v>118</v>
      </c>
      <c r="H115" s="26">
        <v>32940945</v>
      </c>
      <c r="I115" s="26">
        <v>15202800</v>
      </c>
      <c r="J115" s="22" t="s">
        <v>39</v>
      </c>
      <c r="K115" s="22" t="s">
        <v>119</v>
      </c>
      <c r="L115" s="25" t="s">
        <v>185</v>
      </c>
    </row>
    <row r="116" spans="2:12" s="10" customFormat="1" ht="97.5" customHeight="1" x14ac:dyDescent="0.25">
      <c r="B116" s="22">
        <v>80111600</v>
      </c>
      <c r="C116" s="48" t="s">
        <v>206</v>
      </c>
      <c r="D116" s="24" t="s">
        <v>115</v>
      </c>
      <c r="E116" s="25" t="s">
        <v>116</v>
      </c>
      <c r="F116" s="25" t="s">
        <v>136</v>
      </c>
      <c r="G116" s="25" t="s">
        <v>118</v>
      </c>
      <c r="H116" s="49">
        <v>21018000</v>
      </c>
      <c r="I116" s="49">
        <v>1758004</v>
      </c>
      <c r="J116" s="22" t="s">
        <v>39</v>
      </c>
      <c r="K116" s="22" t="s">
        <v>119</v>
      </c>
      <c r="L116" s="25" t="s">
        <v>207</v>
      </c>
    </row>
    <row r="117" spans="2:12" s="10" customFormat="1" ht="75" customHeight="1" x14ac:dyDescent="0.25">
      <c r="B117" s="22" t="s">
        <v>208</v>
      </c>
      <c r="C117" s="50" t="s">
        <v>209</v>
      </c>
      <c r="D117" s="24" t="s">
        <v>115</v>
      </c>
      <c r="E117" s="25" t="s">
        <v>40</v>
      </c>
      <c r="F117" s="25" t="s">
        <v>37</v>
      </c>
      <c r="G117" s="25" t="s">
        <v>118</v>
      </c>
      <c r="H117" s="51">
        <f>9145100+800000</f>
        <v>9945100</v>
      </c>
      <c r="I117" s="51">
        <f>5485050+400000</f>
        <v>5885050</v>
      </c>
      <c r="J117" s="22" t="s">
        <v>39</v>
      </c>
      <c r="K117" s="22" t="s">
        <v>119</v>
      </c>
      <c r="L117" s="25" t="s">
        <v>207</v>
      </c>
    </row>
    <row r="118" spans="2:12" s="10" customFormat="1" ht="75" customHeight="1" x14ac:dyDescent="0.25">
      <c r="B118" s="22">
        <v>43202000</v>
      </c>
      <c r="C118" s="50" t="s">
        <v>210</v>
      </c>
      <c r="D118" s="24" t="s">
        <v>115</v>
      </c>
      <c r="E118" s="25" t="s">
        <v>40</v>
      </c>
      <c r="F118" s="25" t="s">
        <v>37</v>
      </c>
      <c r="G118" s="25" t="s">
        <v>118</v>
      </c>
      <c r="H118" s="26">
        <v>350000</v>
      </c>
      <c r="I118" s="26">
        <v>175000</v>
      </c>
      <c r="J118" s="22" t="s">
        <v>39</v>
      </c>
      <c r="K118" s="22" t="s">
        <v>119</v>
      </c>
      <c r="L118" s="25" t="s">
        <v>207</v>
      </c>
    </row>
    <row r="119" spans="2:12" s="10" customFormat="1" ht="75" customHeight="1" x14ac:dyDescent="0.25">
      <c r="B119" s="22" t="s">
        <v>211</v>
      </c>
      <c r="C119" s="52" t="s">
        <v>212</v>
      </c>
      <c r="D119" s="24" t="s">
        <v>115</v>
      </c>
      <c r="E119" s="25" t="s">
        <v>40</v>
      </c>
      <c r="F119" s="25" t="s">
        <v>37</v>
      </c>
      <c r="G119" s="25" t="s">
        <v>118</v>
      </c>
      <c r="H119" s="26">
        <v>3240000</v>
      </c>
      <c r="I119" s="26">
        <v>1620000</v>
      </c>
      <c r="J119" s="22" t="s">
        <v>39</v>
      </c>
      <c r="K119" s="22" t="s">
        <v>119</v>
      </c>
      <c r="L119" s="25" t="s">
        <v>207</v>
      </c>
    </row>
    <row r="120" spans="2:12" s="10" customFormat="1" ht="75" customHeight="1" x14ac:dyDescent="0.25">
      <c r="B120" s="22">
        <v>39101600</v>
      </c>
      <c r="C120" s="50" t="s">
        <v>213</v>
      </c>
      <c r="D120" s="24" t="s">
        <v>115</v>
      </c>
      <c r="E120" s="25" t="s">
        <v>40</v>
      </c>
      <c r="F120" s="25" t="s">
        <v>37</v>
      </c>
      <c r="G120" s="25" t="s">
        <v>118</v>
      </c>
      <c r="H120" s="26">
        <v>4000000</v>
      </c>
      <c r="I120" s="26">
        <v>4000000</v>
      </c>
      <c r="J120" s="22" t="s">
        <v>39</v>
      </c>
      <c r="K120" s="22" t="s">
        <v>119</v>
      </c>
      <c r="L120" s="25" t="s">
        <v>207</v>
      </c>
    </row>
    <row r="121" spans="2:12" s="10" customFormat="1" ht="75" customHeight="1" x14ac:dyDescent="0.25">
      <c r="B121" s="22">
        <v>80111607</v>
      </c>
      <c r="C121" s="53" t="s">
        <v>214</v>
      </c>
      <c r="D121" s="24" t="s">
        <v>115</v>
      </c>
      <c r="E121" s="25" t="s">
        <v>116</v>
      </c>
      <c r="F121" s="25" t="s">
        <v>215</v>
      </c>
      <c r="G121" s="25" t="s">
        <v>118</v>
      </c>
      <c r="H121" s="32">
        <f>(I121*3%)+I121</f>
        <v>65690928</v>
      </c>
      <c r="I121" s="54">
        <f>31888800*2</f>
        <v>63777600</v>
      </c>
      <c r="J121" s="22" t="s">
        <v>39</v>
      </c>
      <c r="K121" s="22" t="s">
        <v>119</v>
      </c>
      <c r="L121" s="25" t="s">
        <v>41</v>
      </c>
    </row>
    <row r="122" spans="2:12" s="10" customFormat="1" ht="75" customHeight="1" x14ac:dyDescent="0.25">
      <c r="B122" s="22">
        <v>80111604</v>
      </c>
      <c r="C122" s="53" t="s">
        <v>216</v>
      </c>
      <c r="D122" s="24" t="s">
        <v>115</v>
      </c>
      <c r="E122" s="25" t="s">
        <v>116</v>
      </c>
      <c r="F122" s="25" t="s">
        <v>215</v>
      </c>
      <c r="G122" s="25" t="s">
        <v>118</v>
      </c>
      <c r="H122" s="32">
        <f>1803530*11.5</f>
        <v>20740595</v>
      </c>
      <c r="I122" s="54">
        <v>19669567</v>
      </c>
      <c r="J122" s="22" t="s">
        <v>39</v>
      </c>
      <c r="K122" s="22" t="s">
        <v>119</v>
      </c>
      <c r="L122" s="25" t="s">
        <v>41</v>
      </c>
    </row>
    <row r="123" spans="2:12" s="10" customFormat="1" ht="75" customHeight="1" x14ac:dyDescent="0.25">
      <c r="B123" s="22">
        <v>85101700</v>
      </c>
      <c r="C123" s="53" t="s">
        <v>217</v>
      </c>
      <c r="D123" s="24" t="s">
        <v>115</v>
      </c>
      <c r="E123" s="25" t="s">
        <v>116</v>
      </c>
      <c r="F123" s="25" t="s">
        <v>215</v>
      </c>
      <c r="G123" s="25" t="s">
        <v>118</v>
      </c>
      <c r="H123" s="32">
        <f t="shared" ref="H123:H127" si="4">(I123*3%)+I123</f>
        <v>24383089.059999999</v>
      </c>
      <c r="I123" s="54">
        <v>23672902</v>
      </c>
      <c r="J123" s="22" t="s">
        <v>39</v>
      </c>
      <c r="K123" s="22" t="s">
        <v>119</v>
      </c>
      <c r="L123" s="25" t="s">
        <v>41</v>
      </c>
    </row>
    <row r="124" spans="2:12" s="10" customFormat="1" ht="75" customHeight="1" x14ac:dyDescent="0.25">
      <c r="B124" s="22">
        <v>93141808</v>
      </c>
      <c r="C124" s="53" t="s">
        <v>218</v>
      </c>
      <c r="D124" s="24" t="s">
        <v>115</v>
      </c>
      <c r="E124" s="25" t="s">
        <v>116</v>
      </c>
      <c r="F124" s="25" t="s">
        <v>215</v>
      </c>
      <c r="G124" s="25" t="s">
        <v>118</v>
      </c>
      <c r="H124" s="32">
        <f t="shared" si="4"/>
        <v>50053262</v>
      </c>
      <c r="I124" s="54">
        <v>48595400</v>
      </c>
      <c r="J124" s="22" t="s">
        <v>39</v>
      </c>
      <c r="K124" s="22" t="s">
        <v>119</v>
      </c>
      <c r="L124" s="25" t="s">
        <v>41</v>
      </c>
    </row>
    <row r="125" spans="2:12" s="10" customFormat="1" ht="75" customHeight="1" x14ac:dyDescent="0.25">
      <c r="B125" s="22">
        <v>93141808</v>
      </c>
      <c r="C125" s="55" t="s">
        <v>217</v>
      </c>
      <c r="D125" s="24" t="s">
        <v>115</v>
      </c>
      <c r="E125" s="25" t="s">
        <v>116</v>
      </c>
      <c r="F125" s="25" t="s">
        <v>215</v>
      </c>
      <c r="G125" s="25" t="s">
        <v>118</v>
      </c>
      <c r="H125" s="32">
        <f t="shared" si="4"/>
        <v>24383089.059999999</v>
      </c>
      <c r="I125" s="54">
        <v>23672902</v>
      </c>
      <c r="J125" s="22" t="s">
        <v>39</v>
      </c>
      <c r="K125" s="22" t="s">
        <v>119</v>
      </c>
      <c r="L125" s="25" t="s">
        <v>41</v>
      </c>
    </row>
    <row r="126" spans="2:12" s="10" customFormat="1" ht="75" customHeight="1" x14ac:dyDescent="0.25">
      <c r="B126" s="22">
        <v>80111604</v>
      </c>
      <c r="C126" s="53" t="s">
        <v>216</v>
      </c>
      <c r="D126" s="24" t="s">
        <v>115</v>
      </c>
      <c r="E126" s="25" t="s">
        <v>116</v>
      </c>
      <c r="F126" s="25" t="s">
        <v>215</v>
      </c>
      <c r="G126" s="25" t="s">
        <v>118</v>
      </c>
      <c r="H126" s="32">
        <f>1803530*11.5</f>
        <v>20740595</v>
      </c>
      <c r="I126" s="54">
        <v>19436100</v>
      </c>
      <c r="J126" s="22" t="s">
        <v>39</v>
      </c>
      <c r="K126" s="22" t="s">
        <v>119</v>
      </c>
      <c r="L126" s="25" t="s">
        <v>41</v>
      </c>
    </row>
    <row r="127" spans="2:12" s="10" customFormat="1" ht="75" customHeight="1" x14ac:dyDescent="0.25">
      <c r="B127" s="22">
        <v>85121608</v>
      </c>
      <c r="C127" s="53" t="s">
        <v>219</v>
      </c>
      <c r="D127" s="24" t="s">
        <v>115</v>
      </c>
      <c r="E127" s="25" t="s">
        <v>116</v>
      </c>
      <c r="F127" s="25" t="s">
        <v>215</v>
      </c>
      <c r="G127" s="25" t="s">
        <v>118</v>
      </c>
      <c r="H127" s="32">
        <f t="shared" si="4"/>
        <v>36235039.5</v>
      </c>
      <c r="I127" s="54">
        <f>3198150*11</f>
        <v>35179650</v>
      </c>
      <c r="J127" s="22" t="s">
        <v>39</v>
      </c>
      <c r="K127" s="22" t="s">
        <v>119</v>
      </c>
      <c r="L127" s="25" t="s">
        <v>41</v>
      </c>
    </row>
    <row r="128" spans="2:12" s="10" customFormat="1" ht="75" customHeight="1" x14ac:dyDescent="0.25">
      <c r="B128" s="22">
        <v>80111604</v>
      </c>
      <c r="C128" s="53" t="s">
        <v>216</v>
      </c>
      <c r="D128" s="24" t="s">
        <v>115</v>
      </c>
      <c r="E128" s="25" t="s">
        <v>116</v>
      </c>
      <c r="F128" s="25" t="s">
        <v>215</v>
      </c>
      <c r="G128" s="25" t="s">
        <v>118</v>
      </c>
      <c r="H128" s="32">
        <f>1803530*11.5</f>
        <v>20740595</v>
      </c>
      <c r="I128" s="54">
        <f>1822337*9</f>
        <v>16401033</v>
      </c>
      <c r="J128" s="22" t="s">
        <v>39</v>
      </c>
      <c r="K128" s="22" t="s">
        <v>119</v>
      </c>
      <c r="L128" s="25" t="s">
        <v>41</v>
      </c>
    </row>
    <row r="129" spans="2:12" s="10" customFormat="1" ht="75" customHeight="1" x14ac:dyDescent="0.25">
      <c r="B129" s="22">
        <v>93141808</v>
      </c>
      <c r="C129" s="56" t="s">
        <v>220</v>
      </c>
      <c r="D129" s="24" t="s">
        <v>115</v>
      </c>
      <c r="E129" s="25" t="s">
        <v>116</v>
      </c>
      <c r="F129" s="25" t="s">
        <v>215</v>
      </c>
      <c r="G129" s="25" t="s">
        <v>118</v>
      </c>
      <c r="H129" s="46">
        <f>((5750000*3%+5750000))*11.5</f>
        <v>68108750</v>
      </c>
      <c r="I129" s="54">
        <f>(5750000*4)</f>
        <v>23000000</v>
      </c>
      <c r="J129" s="22" t="s">
        <v>39</v>
      </c>
      <c r="K129" s="22" t="s">
        <v>119</v>
      </c>
      <c r="L129" s="25" t="s">
        <v>41</v>
      </c>
    </row>
    <row r="130" spans="2:12" s="10" customFormat="1" ht="75" customHeight="1" x14ac:dyDescent="0.25">
      <c r="B130" s="25">
        <v>82141505</v>
      </c>
      <c r="C130" s="27" t="s">
        <v>221</v>
      </c>
      <c r="D130" s="57">
        <v>41640</v>
      </c>
      <c r="E130" s="27" t="s">
        <v>222</v>
      </c>
      <c r="F130" s="27" t="s">
        <v>223</v>
      </c>
      <c r="G130" s="27" t="s">
        <v>224</v>
      </c>
      <c r="H130" s="58">
        <v>43260000</v>
      </c>
      <c r="I130" s="58">
        <v>43260000</v>
      </c>
      <c r="J130" s="27" t="s">
        <v>225</v>
      </c>
      <c r="K130" s="27" t="s">
        <v>225</v>
      </c>
      <c r="L130" s="59" t="s">
        <v>226</v>
      </c>
    </row>
    <row r="131" spans="2:12" s="10" customFormat="1" ht="75" customHeight="1" x14ac:dyDescent="0.25">
      <c r="B131" s="60">
        <v>80111609</v>
      </c>
      <c r="C131" s="27" t="s">
        <v>227</v>
      </c>
      <c r="D131" s="57">
        <v>41640</v>
      </c>
      <c r="E131" s="27" t="s">
        <v>222</v>
      </c>
      <c r="F131" s="27" t="s">
        <v>223</v>
      </c>
      <c r="G131" s="27" t="s">
        <v>224</v>
      </c>
      <c r="H131" s="58">
        <v>19096200</v>
      </c>
      <c r="I131" s="58">
        <v>18910800</v>
      </c>
      <c r="J131" s="27" t="s">
        <v>225</v>
      </c>
      <c r="K131" s="27" t="s">
        <v>228</v>
      </c>
      <c r="L131" s="59" t="s">
        <v>226</v>
      </c>
    </row>
    <row r="132" spans="2:12" s="10" customFormat="1" ht="75" customHeight="1" x14ac:dyDescent="0.25">
      <c r="B132" s="60">
        <v>80111620</v>
      </c>
      <c r="C132" s="27" t="s">
        <v>229</v>
      </c>
      <c r="D132" s="57">
        <v>41640</v>
      </c>
      <c r="E132" s="27" t="s">
        <v>222</v>
      </c>
      <c r="F132" s="27" t="s">
        <v>223</v>
      </c>
      <c r="G132" s="27" t="s">
        <v>224</v>
      </c>
      <c r="H132" s="58">
        <v>36601050</v>
      </c>
      <c r="I132" s="58">
        <v>34711000</v>
      </c>
      <c r="J132" s="27" t="s">
        <v>225</v>
      </c>
      <c r="K132" s="27" t="s">
        <v>228</v>
      </c>
      <c r="L132" s="59" t="s">
        <v>226</v>
      </c>
    </row>
    <row r="133" spans="2:12" s="10" customFormat="1" ht="75" customHeight="1" x14ac:dyDescent="0.25">
      <c r="B133" s="60">
        <v>82141505</v>
      </c>
      <c r="C133" s="27" t="s">
        <v>229</v>
      </c>
      <c r="D133" s="57">
        <v>41640</v>
      </c>
      <c r="E133" s="27" t="s">
        <v>222</v>
      </c>
      <c r="F133" s="27" t="s">
        <v>223</v>
      </c>
      <c r="G133" s="27" t="s">
        <v>224</v>
      </c>
      <c r="H133" s="58">
        <v>36601050</v>
      </c>
      <c r="I133" s="58">
        <v>34711000</v>
      </c>
      <c r="J133" s="27" t="s">
        <v>225</v>
      </c>
      <c r="K133" s="27" t="s">
        <v>228</v>
      </c>
      <c r="L133" s="59" t="s">
        <v>226</v>
      </c>
    </row>
    <row r="134" spans="2:12" s="10" customFormat="1" ht="75" customHeight="1" x14ac:dyDescent="0.25">
      <c r="B134" s="60">
        <v>82141505</v>
      </c>
      <c r="C134" s="27" t="s">
        <v>229</v>
      </c>
      <c r="D134" s="57">
        <v>41640</v>
      </c>
      <c r="E134" s="27" t="s">
        <v>222</v>
      </c>
      <c r="F134" s="27" t="s">
        <v>223</v>
      </c>
      <c r="G134" s="27" t="s">
        <v>224</v>
      </c>
      <c r="H134" s="58">
        <v>36601050</v>
      </c>
      <c r="I134" s="58">
        <v>34711000</v>
      </c>
      <c r="J134" s="27" t="s">
        <v>225</v>
      </c>
      <c r="K134" s="27" t="s">
        <v>228</v>
      </c>
      <c r="L134" s="59" t="s">
        <v>226</v>
      </c>
    </row>
    <row r="135" spans="2:12" s="10" customFormat="1" ht="75" customHeight="1" x14ac:dyDescent="0.25">
      <c r="B135" s="60">
        <v>82141505</v>
      </c>
      <c r="C135" s="27" t="s">
        <v>229</v>
      </c>
      <c r="D135" s="57">
        <v>41640</v>
      </c>
      <c r="E135" s="27" t="s">
        <v>222</v>
      </c>
      <c r="F135" s="27" t="s">
        <v>223</v>
      </c>
      <c r="G135" s="27" t="s">
        <v>224</v>
      </c>
      <c r="H135" s="58">
        <v>36601050</v>
      </c>
      <c r="I135" s="58">
        <v>34711000</v>
      </c>
      <c r="J135" s="27" t="s">
        <v>225</v>
      </c>
      <c r="K135" s="27" t="s">
        <v>228</v>
      </c>
      <c r="L135" s="59" t="s">
        <v>226</v>
      </c>
    </row>
    <row r="136" spans="2:12" s="10" customFormat="1" ht="75" customHeight="1" x14ac:dyDescent="0.25">
      <c r="B136" s="60">
        <v>82141505</v>
      </c>
      <c r="C136" s="27" t="s">
        <v>229</v>
      </c>
      <c r="D136" s="57">
        <v>41640</v>
      </c>
      <c r="E136" s="27" t="s">
        <v>222</v>
      </c>
      <c r="F136" s="27" t="s">
        <v>223</v>
      </c>
      <c r="G136" s="27" t="s">
        <v>224</v>
      </c>
      <c r="H136" s="58">
        <v>36601050</v>
      </c>
      <c r="I136" s="58">
        <v>34711000</v>
      </c>
      <c r="J136" s="27" t="s">
        <v>225</v>
      </c>
      <c r="K136" s="27" t="s">
        <v>228</v>
      </c>
      <c r="L136" s="59" t="s">
        <v>226</v>
      </c>
    </row>
    <row r="137" spans="2:12" s="10" customFormat="1" ht="75" customHeight="1" x14ac:dyDescent="0.25">
      <c r="B137" s="60">
        <v>80111616</v>
      </c>
      <c r="C137" s="25" t="s">
        <v>230</v>
      </c>
      <c r="D137" s="25" t="s">
        <v>231</v>
      </c>
      <c r="E137" s="25" t="s">
        <v>232</v>
      </c>
      <c r="F137" s="25" t="s">
        <v>233</v>
      </c>
      <c r="G137" s="25" t="s">
        <v>234</v>
      </c>
      <c r="H137" s="61">
        <v>22027731.925000001</v>
      </c>
      <c r="I137" s="61">
        <v>21386147.5</v>
      </c>
      <c r="J137" s="25" t="s">
        <v>40</v>
      </c>
      <c r="K137" s="25" t="s">
        <v>40</v>
      </c>
      <c r="L137" s="59" t="s">
        <v>235</v>
      </c>
    </row>
    <row r="138" spans="2:12" s="10" customFormat="1" ht="75" customHeight="1" x14ac:dyDescent="0.25">
      <c r="B138" s="60">
        <v>80111614</v>
      </c>
      <c r="C138" s="62" t="s">
        <v>236</v>
      </c>
      <c r="D138" s="25" t="s">
        <v>231</v>
      </c>
      <c r="E138" s="25" t="s">
        <v>232</v>
      </c>
      <c r="F138" s="25" t="s">
        <v>233</v>
      </c>
      <c r="G138" s="25" t="s">
        <v>234</v>
      </c>
      <c r="H138" s="61">
        <v>36601050</v>
      </c>
      <c r="I138" s="61">
        <v>35535000</v>
      </c>
      <c r="J138" s="25" t="s">
        <v>40</v>
      </c>
      <c r="K138" s="25" t="s">
        <v>40</v>
      </c>
      <c r="L138" s="59" t="s">
        <v>235</v>
      </c>
    </row>
    <row r="139" spans="2:12" s="10" customFormat="1" ht="75" customHeight="1" x14ac:dyDescent="0.25">
      <c r="B139" s="63">
        <v>85121700</v>
      </c>
      <c r="C139" s="27" t="s">
        <v>237</v>
      </c>
      <c r="D139" s="64" t="s">
        <v>238</v>
      </c>
      <c r="E139" s="62" t="s">
        <v>239</v>
      </c>
      <c r="F139" s="27" t="s">
        <v>240</v>
      </c>
      <c r="G139" s="27" t="s">
        <v>118</v>
      </c>
      <c r="H139" s="65">
        <v>285000000</v>
      </c>
      <c r="I139" s="65">
        <v>260000000</v>
      </c>
      <c r="J139" s="62" t="s">
        <v>241</v>
      </c>
      <c r="K139" s="27" t="s">
        <v>242</v>
      </c>
      <c r="L139" s="25" t="s">
        <v>243</v>
      </c>
    </row>
    <row r="140" spans="2:12" s="10" customFormat="1" ht="75" customHeight="1" x14ac:dyDescent="0.25">
      <c r="B140" s="63">
        <v>85121700</v>
      </c>
      <c r="C140" s="27" t="s">
        <v>244</v>
      </c>
      <c r="D140" s="64" t="s">
        <v>245</v>
      </c>
      <c r="E140" s="62" t="s">
        <v>239</v>
      </c>
      <c r="F140" s="27" t="s">
        <v>37</v>
      </c>
      <c r="G140" s="27" t="s">
        <v>118</v>
      </c>
      <c r="H140" s="65">
        <f>500000*12</f>
        <v>6000000</v>
      </c>
      <c r="I140" s="65">
        <v>11000000</v>
      </c>
      <c r="J140" s="62" t="s">
        <v>241</v>
      </c>
      <c r="K140" s="27" t="s">
        <v>242</v>
      </c>
      <c r="L140" s="25" t="s">
        <v>243</v>
      </c>
    </row>
    <row r="141" spans="2:12" s="10" customFormat="1" ht="75" customHeight="1" x14ac:dyDescent="0.25">
      <c r="B141" s="63">
        <v>85121700</v>
      </c>
      <c r="C141" s="27" t="s">
        <v>246</v>
      </c>
      <c r="D141" s="64" t="s">
        <v>238</v>
      </c>
      <c r="E141" s="62" t="s">
        <v>239</v>
      </c>
      <c r="F141" s="66" t="s">
        <v>247</v>
      </c>
      <c r="G141" s="27" t="s">
        <v>118</v>
      </c>
      <c r="H141" s="65">
        <v>23000000</v>
      </c>
      <c r="I141" s="65">
        <v>22590000</v>
      </c>
      <c r="J141" s="62" t="s">
        <v>241</v>
      </c>
      <c r="K141" s="27" t="s">
        <v>242</v>
      </c>
      <c r="L141" s="25" t="s">
        <v>243</v>
      </c>
    </row>
    <row r="142" spans="2:12" s="10" customFormat="1" ht="75" customHeight="1" x14ac:dyDescent="0.25">
      <c r="B142" s="63">
        <v>85121700</v>
      </c>
      <c r="C142" s="27" t="s">
        <v>248</v>
      </c>
      <c r="D142" s="64" t="s">
        <v>238</v>
      </c>
      <c r="E142" s="62" t="s">
        <v>239</v>
      </c>
      <c r="F142" s="27" t="s">
        <v>249</v>
      </c>
      <c r="G142" s="27" t="s">
        <v>118</v>
      </c>
      <c r="H142" s="65">
        <v>30000000</v>
      </c>
      <c r="I142" s="65">
        <v>45000000</v>
      </c>
      <c r="J142" s="62" t="s">
        <v>241</v>
      </c>
      <c r="K142" s="27" t="s">
        <v>242</v>
      </c>
      <c r="L142" s="25" t="s">
        <v>243</v>
      </c>
    </row>
    <row r="143" spans="2:12" s="10" customFormat="1" ht="75" customHeight="1" x14ac:dyDescent="0.25">
      <c r="B143" s="63">
        <v>85121700</v>
      </c>
      <c r="C143" s="27" t="s">
        <v>250</v>
      </c>
      <c r="D143" s="64" t="s">
        <v>238</v>
      </c>
      <c r="E143" s="62" t="s">
        <v>239</v>
      </c>
      <c r="F143" s="27" t="s">
        <v>249</v>
      </c>
      <c r="G143" s="27" t="s">
        <v>118</v>
      </c>
      <c r="H143" s="65">
        <v>6000000</v>
      </c>
      <c r="I143" s="65">
        <v>8000000</v>
      </c>
      <c r="J143" s="62" t="s">
        <v>241</v>
      </c>
      <c r="K143" s="27" t="s">
        <v>242</v>
      </c>
      <c r="L143" s="25" t="s">
        <v>243</v>
      </c>
    </row>
    <row r="144" spans="2:12" s="10" customFormat="1" ht="75" customHeight="1" x14ac:dyDescent="0.25">
      <c r="B144" s="63">
        <v>85121700</v>
      </c>
      <c r="C144" s="27" t="s">
        <v>251</v>
      </c>
      <c r="D144" s="64" t="s">
        <v>238</v>
      </c>
      <c r="E144" s="62" t="s">
        <v>239</v>
      </c>
      <c r="F144" s="62" t="s">
        <v>37</v>
      </c>
      <c r="G144" s="27" t="s">
        <v>118</v>
      </c>
      <c r="H144" s="65">
        <v>15000000</v>
      </c>
      <c r="I144" s="65">
        <v>12900000</v>
      </c>
      <c r="J144" s="62" t="s">
        <v>241</v>
      </c>
      <c r="K144" s="27" t="s">
        <v>242</v>
      </c>
      <c r="L144" s="25" t="s">
        <v>243</v>
      </c>
    </row>
    <row r="145" spans="2:12" s="10" customFormat="1" ht="75" customHeight="1" x14ac:dyDescent="0.25">
      <c r="B145" s="63">
        <v>85121700</v>
      </c>
      <c r="C145" s="67" t="s">
        <v>252</v>
      </c>
      <c r="D145" s="64" t="s">
        <v>238</v>
      </c>
      <c r="E145" s="62" t="s">
        <v>239</v>
      </c>
      <c r="F145" s="62" t="s">
        <v>215</v>
      </c>
      <c r="G145" s="27" t="s">
        <v>118</v>
      </c>
      <c r="H145" s="65">
        <v>100000000</v>
      </c>
      <c r="I145" s="65">
        <v>67671000</v>
      </c>
      <c r="J145" s="62" t="s">
        <v>241</v>
      </c>
      <c r="K145" s="27" t="s">
        <v>242</v>
      </c>
      <c r="L145" s="25" t="s">
        <v>243</v>
      </c>
    </row>
    <row r="146" spans="2:12" s="10" customFormat="1" ht="75" customHeight="1" x14ac:dyDescent="0.25">
      <c r="B146" s="63">
        <v>85121700</v>
      </c>
      <c r="C146" s="27" t="s">
        <v>253</v>
      </c>
      <c r="D146" s="64" t="s">
        <v>238</v>
      </c>
      <c r="E146" s="62" t="s">
        <v>239</v>
      </c>
      <c r="F146" s="62" t="s">
        <v>215</v>
      </c>
      <c r="G146" s="27" t="s">
        <v>118</v>
      </c>
      <c r="H146" s="65">
        <v>200000000</v>
      </c>
      <c r="I146" s="65">
        <v>240000000</v>
      </c>
      <c r="J146" s="62" t="s">
        <v>241</v>
      </c>
      <c r="K146" s="27" t="s">
        <v>242</v>
      </c>
      <c r="L146" s="25" t="s">
        <v>243</v>
      </c>
    </row>
    <row r="147" spans="2:12" s="10" customFormat="1" ht="75" customHeight="1" x14ac:dyDescent="0.25">
      <c r="B147" s="63">
        <v>85121700</v>
      </c>
      <c r="C147" s="27" t="s">
        <v>254</v>
      </c>
      <c r="D147" s="64" t="s">
        <v>238</v>
      </c>
      <c r="E147" s="68" t="s">
        <v>239</v>
      </c>
      <c r="F147" s="62" t="s">
        <v>215</v>
      </c>
      <c r="G147" s="27" t="s">
        <v>118</v>
      </c>
      <c r="H147" s="65">
        <v>24000000</v>
      </c>
      <c r="I147" s="69">
        <v>74000000</v>
      </c>
      <c r="J147" s="68" t="s">
        <v>241</v>
      </c>
      <c r="K147" s="27" t="s">
        <v>242</v>
      </c>
      <c r="L147" s="25" t="s">
        <v>243</v>
      </c>
    </row>
    <row r="148" spans="2:12" s="10" customFormat="1" ht="75" customHeight="1" x14ac:dyDescent="0.25">
      <c r="B148" s="63">
        <v>85121700</v>
      </c>
      <c r="C148" s="27" t="s">
        <v>255</v>
      </c>
      <c r="D148" s="64" t="s">
        <v>238</v>
      </c>
      <c r="E148" s="62" t="s">
        <v>239</v>
      </c>
      <c r="F148" s="62" t="s">
        <v>215</v>
      </c>
      <c r="G148" s="27" t="s">
        <v>118</v>
      </c>
      <c r="H148" s="65">
        <v>14000000</v>
      </c>
      <c r="I148" s="65">
        <v>14000000</v>
      </c>
      <c r="J148" s="62" t="s">
        <v>241</v>
      </c>
      <c r="K148" s="27" t="s">
        <v>242</v>
      </c>
      <c r="L148" s="25" t="s">
        <v>243</v>
      </c>
    </row>
    <row r="149" spans="2:12" s="10" customFormat="1" ht="75" customHeight="1" x14ac:dyDescent="0.25">
      <c r="B149" s="63">
        <v>85121700</v>
      </c>
      <c r="C149" s="27" t="s">
        <v>256</v>
      </c>
      <c r="D149" s="64" t="s">
        <v>238</v>
      </c>
      <c r="E149" s="62" t="s">
        <v>239</v>
      </c>
      <c r="F149" s="62" t="s">
        <v>215</v>
      </c>
      <c r="G149" s="27" t="s">
        <v>118</v>
      </c>
      <c r="H149" s="65">
        <v>42000000</v>
      </c>
      <c r="I149" s="65">
        <v>50000000</v>
      </c>
      <c r="J149" s="62"/>
      <c r="K149" s="27" t="s">
        <v>242</v>
      </c>
      <c r="L149" s="25" t="s">
        <v>243</v>
      </c>
    </row>
    <row r="150" spans="2:12" s="10" customFormat="1" ht="75" customHeight="1" x14ac:dyDescent="0.25">
      <c r="B150" s="63">
        <v>85121700</v>
      </c>
      <c r="C150" s="27" t="s">
        <v>257</v>
      </c>
      <c r="D150" s="64" t="s">
        <v>238</v>
      </c>
      <c r="E150" s="62" t="s">
        <v>239</v>
      </c>
      <c r="F150" s="62" t="s">
        <v>215</v>
      </c>
      <c r="G150" s="27" t="s">
        <v>118</v>
      </c>
      <c r="H150" s="65">
        <v>42000000</v>
      </c>
      <c r="I150" s="65">
        <v>60000000</v>
      </c>
      <c r="J150" s="62"/>
      <c r="K150" s="27" t="s">
        <v>242</v>
      </c>
      <c r="L150" s="25" t="s">
        <v>243</v>
      </c>
    </row>
    <row r="151" spans="2:12" s="10" customFormat="1" ht="75" customHeight="1" x14ac:dyDescent="0.25">
      <c r="B151" s="63">
        <v>85121700</v>
      </c>
      <c r="C151" s="27" t="s">
        <v>258</v>
      </c>
      <c r="D151" s="64" t="s">
        <v>259</v>
      </c>
      <c r="E151" s="62" t="s">
        <v>239</v>
      </c>
      <c r="F151" s="62" t="s">
        <v>215</v>
      </c>
      <c r="G151" s="27" t="s">
        <v>118</v>
      </c>
      <c r="H151" s="65">
        <f>2500000*12</f>
        <v>30000000</v>
      </c>
      <c r="I151" s="65">
        <v>16000000</v>
      </c>
      <c r="J151" s="62" t="s">
        <v>241</v>
      </c>
      <c r="K151" s="27" t="s">
        <v>242</v>
      </c>
      <c r="L151" s="25" t="s">
        <v>243</v>
      </c>
    </row>
    <row r="152" spans="2:12" s="10" customFormat="1" ht="75" customHeight="1" x14ac:dyDescent="0.25">
      <c r="B152" s="63">
        <v>85121700</v>
      </c>
      <c r="C152" s="27" t="s">
        <v>260</v>
      </c>
      <c r="D152" s="64" t="s">
        <v>259</v>
      </c>
      <c r="E152" s="62" t="s">
        <v>239</v>
      </c>
      <c r="F152" s="62" t="s">
        <v>215</v>
      </c>
      <c r="G152" s="27" t="s">
        <v>118</v>
      </c>
      <c r="H152" s="65">
        <f>1500000*12</f>
        <v>18000000</v>
      </c>
      <c r="I152" s="65">
        <v>15260000</v>
      </c>
      <c r="J152" s="62" t="s">
        <v>241</v>
      </c>
      <c r="K152" s="27" t="s">
        <v>242</v>
      </c>
      <c r="L152" s="25" t="s">
        <v>243</v>
      </c>
    </row>
    <row r="153" spans="2:12" s="10" customFormat="1" ht="75" customHeight="1" x14ac:dyDescent="0.25">
      <c r="B153" s="63">
        <v>85121700</v>
      </c>
      <c r="C153" s="27" t="s">
        <v>261</v>
      </c>
      <c r="D153" s="64" t="s">
        <v>238</v>
      </c>
      <c r="E153" s="62" t="s">
        <v>239</v>
      </c>
      <c r="F153" s="62" t="s">
        <v>240</v>
      </c>
      <c r="G153" s="27" t="s">
        <v>118</v>
      </c>
      <c r="H153" s="65">
        <v>2300000000</v>
      </c>
      <c r="I153" s="65">
        <v>2300000000</v>
      </c>
      <c r="J153" s="62" t="s">
        <v>241</v>
      </c>
      <c r="K153" s="27" t="s">
        <v>242</v>
      </c>
      <c r="L153" s="25" t="s">
        <v>243</v>
      </c>
    </row>
    <row r="154" spans="2:12" s="10" customFormat="1" ht="75" customHeight="1" x14ac:dyDescent="0.25">
      <c r="B154" s="63">
        <v>85121700</v>
      </c>
      <c r="C154" s="27" t="s">
        <v>262</v>
      </c>
      <c r="D154" s="64" t="s">
        <v>259</v>
      </c>
      <c r="E154" s="62" t="s">
        <v>239</v>
      </c>
      <c r="F154" s="27" t="s">
        <v>249</v>
      </c>
      <c r="G154" s="27" t="s">
        <v>118</v>
      </c>
      <c r="H154" s="65">
        <v>3000000</v>
      </c>
      <c r="I154" s="65">
        <v>16000000</v>
      </c>
      <c r="J154" s="62" t="s">
        <v>241</v>
      </c>
      <c r="K154" s="27" t="s">
        <v>242</v>
      </c>
      <c r="L154" s="25" t="s">
        <v>243</v>
      </c>
    </row>
    <row r="155" spans="2:12" s="10" customFormat="1" ht="75" customHeight="1" x14ac:dyDescent="0.25">
      <c r="B155" s="63">
        <v>85121700</v>
      </c>
      <c r="C155" s="27" t="s">
        <v>263</v>
      </c>
      <c r="D155" s="64" t="s">
        <v>238</v>
      </c>
      <c r="E155" s="62" t="s">
        <v>239</v>
      </c>
      <c r="F155" s="27" t="s">
        <v>249</v>
      </c>
      <c r="G155" s="27" t="s">
        <v>118</v>
      </c>
      <c r="H155" s="65">
        <v>24000000</v>
      </c>
      <c r="I155" s="65">
        <v>24000000</v>
      </c>
      <c r="J155" s="62"/>
      <c r="K155" s="27" t="s">
        <v>242</v>
      </c>
      <c r="L155" s="25" t="s">
        <v>243</v>
      </c>
    </row>
    <row r="156" spans="2:12" s="10" customFormat="1" ht="75" customHeight="1" x14ac:dyDescent="0.25">
      <c r="B156" s="63">
        <v>85121700</v>
      </c>
      <c r="C156" s="67" t="s">
        <v>264</v>
      </c>
      <c r="D156" s="64" t="s">
        <v>238</v>
      </c>
      <c r="E156" s="62" t="s">
        <v>239</v>
      </c>
      <c r="F156" s="27" t="s">
        <v>249</v>
      </c>
      <c r="G156" s="27" t="s">
        <v>118</v>
      </c>
      <c r="H156" s="65">
        <v>10000000</v>
      </c>
      <c r="I156" s="65">
        <v>10000000</v>
      </c>
      <c r="J156" s="62"/>
      <c r="K156" s="27" t="s">
        <v>242</v>
      </c>
      <c r="L156" s="25" t="s">
        <v>243</v>
      </c>
    </row>
    <row r="157" spans="2:12" s="10" customFormat="1" ht="75" customHeight="1" x14ac:dyDescent="0.25">
      <c r="B157" s="63">
        <v>85121700</v>
      </c>
      <c r="C157" s="67" t="s">
        <v>265</v>
      </c>
      <c r="D157" s="64" t="s">
        <v>259</v>
      </c>
      <c r="E157" s="62" t="s">
        <v>239</v>
      </c>
      <c r="F157" s="27" t="s">
        <v>240</v>
      </c>
      <c r="G157" s="27" t="s">
        <v>118</v>
      </c>
      <c r="H157" s="65">
        <f>320000000*12</f>
        <v>3840000000</v>
      </c>
      <c r="I157" s="65">
        <v>3500000000</v>
      </c>
      <c r="J157" s="62" t="s">
        <v>241</v>
      </c>
      <c r="K157" s="27" t="s">
        <v>242</v>
      </c>
      <c r="L157" s="25" t="s">
        <v>243</v>
      </c>
    </row>
    <row r="158" spans="2:12" s="10" customFormat="1" ht="75" customHeight="1" x14ac:dyDescent="0.25">
      <c r="B158" s="63">
        <v>85121700</v>
      </c>
      <c r="C158" s="27" t="s">
        <v>266</v>
      </c>
      <c r="D158" s="64" t="s">
        <v>259</v>
      </c>
      <c r="E158" s="62" t="s">
        <v>239</v>
      </c>
      <c r="F158" s="27" t="s">
        <v>249</v>
      </c>
      <c r="G158" s="27" t="s">
        <v>118</v>
      </c>
      <c r="H158" s="65">
        <v>70000000</v>
      </c>
      <c r="I158" s="65">
        <v>70000000</v>
      </c>
      <c r="J158" s="62" t="s">
        <v>241</v>
      </c>
      <c r="K158" s="27" t="s">
        <v>242</v>
      </c>
      <c r="L158" s="25" t="s">
        <v>243</v>
      </c>
    </row>
    <row r="159" spans="2:12" s="10" customFormat="1" ht="75" customHeight="1" x14ac:dyDescent="0.25">
      <c r="B159" s="63">
        <v>85121700</v>
      </c>
      <c r="C159" s="27" t="s">
        <v>267</v>
      </c>
      <c r="D159" s="64" t="s">
        <v>259</v>
      </c>
      <c r="E159" s="62" t="s">
        <v>239</v>
      </c>
      <c r="F159" s="27" t="s">
        <v>240</v>
      </c>
      <c r="G159" s="27" t="s">
        <v>118</v>
      </c>
      <c r="H159" s="65">
        <v>100000000</v>
      </c>
      <c r="I159" s="65">
        <v>100000000</v>
      </c>
      <c r="J159" s="62" t="s">
        <v>241</v>
      </c>
      <c r="K159" s="27" t="s">
        <v>242</v>
      </c>
      <c r="L159" s="25" t="s">
        <v>243</v>
      </c>
    </row>
    <row r="160" spans="2:12" s="10" customFormat="1" ht="75" customHeight="1" x14ac:dyDescent="0.25">
      <c r="B160" s="63">
        <v>85121700</v>
      </c>
      <c r="C160" s="27" t="s">
        <v>268</v>
      </c>
      <c r="D160" s="64" t="s">
        <v>259</v>
      </c>
      <c r="E160" s="62" t="s">
        <v>239</v>
      </c>
      <c r="F160" s="27" t="s">
        <v>240</v>
      </c>
      <c r="G160" s="27" t="s">
        <v>118</v>
      </c>
      <c r="H160" s="65">
        <v>100000000</v>
      </c>
      <c r="I160" s="65">
        <v>150000000</v>
      </c>
      <c r="J160" s="62" t="s">
        <v>241</v>
      </c>
      <c r="K160" s="27" t="s">
        <v>242</v>
      </c>
      <c r="L160" s="25" t="s">
        <v>243</v>
      </c>
    </row>
    <row r="161" spans="2:12" s="10" customFormat="1" ht="75" customHeight="1" x14ac:dyDescent="0.25">
      <c r="B161" s="63">
        <v>85121700</v>
      </c>
      <c r="C161" s="27" t="s">
        <v>269</v>
      </c>
      <c r="D161" s="64" t="s">
        <v>259</v>
      </c>
      <c r="E161" s="62" t="s">
        <v>239</v>
      </c>
      <c r="F161" s="27" t="s">
        <v>249</v>
      </c>
      <c r="G161" s="27" t="s">
        <v>118</v>
      </c>
      <c r="H161" s="65">
        <v>40000000</v>
      </c>
      <c r="I161" s="65">
        <v>18100000</v>
      </c>
      <c r="J161" s="62" t="s">
        <v>241</v>
      </c>
      <c r="K161" s="27" t="s">
        <v>242</v>
      </c>
      <c r="L161" s="25" t="s">
        <v>243</v>
      </c>
    </row>
    <row r="162" spans="2:12" s="10" customFormat="1" ht="75" customHeight="1" x14ac:dyDescent="0.25">
      <c r="B162" s="63">
        <v>85121700</v>
      </c>
      <c r="C162" s="27" t="s">
        <v>270</v>
      </c>
      <c r="D162" s="64" t="s">
        <v>238</v>
      </c>
      <c r="E162" s="62" t="s">
        <v>239</v>
      </c>
      <c r="F162" s="27" t="s">
        <v>249</v>
      </c>
      <c r="G162" s="27" t="s">
        <v>118</v>
      </c>
      <c r="H162" s="65">
        <v>28800000</v>
      </c>
      <c r="I162" s="65">
        <v>12700000</v>
      </c>
      <c r="J162" s="62"/>
      <c r="K162" s="27" t="s">
        <v>242</v>
      </c>
      <c r="L162" s="25" t="s">
        <v>243</v>
      </c>
    </row>
    <row r="163" spans="2:12" s="10" customFormat="1" ht="75" customHeight="1" x14ac:dyDescent="0.25">
      <c r="B163" s="63">
        <v>85121700</v>
      </c>
      <c r="C163" s="27" t="s">
        <v>271</v>
      </c>
      <c r="D163" s="64" t="s">
        <v>238</v>
      </c>
      <c r="E163" s="62" t="s">
        <v>239</v>
      </c>
      <c r="F163" s="62" t="s">
        <v>215</v>
      </c>
      <c r="G163" s="27" t="s">
        <v>118</v>
      </c>
      <c r="H163" s="65">
        <v>50000000</v>
      </c>
      <c r="I163" s="65">
        <v>37500000</v>
      </c>
      <c r="J163" s="62" t="s">
        <v>241</v>
      </c>
      <c r="K163" s="27" t="s">
        <v>242</v>
      </c>
      <c r="L163" s="25" t="s">
        <v>243</v>
      </c>
    </row>
    <row r="164" spans="2:12" s="10" customFormat="1" ht="75" customHeight="1" x14ac:dyDescent="0.25">
      <c r="B164" s="63">
        <v>85121700</v>
      </c>
      <c r="C164" s="27" t="s">
        <v>272</v>
      </c>
      <c r="D164" s="64" t="s">
        <v>273</v>
      </c>
      <c r="E164" s="62" t="s">
        <v>239</v>
      </c>
      <c r="F164" s="62" t="s">
        <v>215</v>
      </c>
      <c r="G164" s="27" t="s">
        <v>118</v>
      </c>
      <c r="H164" s="65">
        <v>14000000</v>
      </c>
      <c r="I164" s="65">
        <v>17200000</v>
      </c>
      <c r="J164" s="62" t="s">
        <v>241</v>
      </c>
      <c r="K164" s="27" t="s">
        <v>242</v>
      </c>
      <c r="L164" s="25" t="s">
        <v>243</v>
      </c>
    </row>
    <row r="165" spans="2:12" s="10" customFormat="1" ht="75" customHeight="1" x14ac:dyDescent="0.25">
      <c r="B165" s="63">
        <v>85121700</v>
      </c>
      <c r="C165" s="67" t="s">
        <v>274</v>
      </c>
      <c r="D165" s="64" t="s">
        <v>273</v>
      </c>
      <c r="E165" s="62" t="s">
        <v>239</v>
      </c>
      <c r="F165" s="62" t="s">
        <v>215</v>
      </c>
      <c r="G165" s="27" t="s">
        <v>118</v>
      </c>
      <c r="H165" s="65">
        <v>3000000</v>
      </c>
      <c r="I165" s="65">
        <v>3000000</v>
      </c>
      <c r="J165" s="62" t="s">
        <v>241</v>
      </c>
      <c r="K165" s="27" t="s">
        <v>242</v>
      </c>
      <c r="L165" s="25" t="s">
        <v>243</v>
      </c>
    </row>
    <row r="166" spans="2:12" s="10" customFormat="1" ht="75" customHeight="1" x14ac:dyDescent="0.25">
      <c r="B166" s="63">
        <v>85121700</v>
      </c>
      <c r="C166" s="67" t="s">
        <v>275</v>
      </c>
      <c r="D166" s="64" t="s">
        <v>273</v>
      </c>
      <c r="E166" s="62" t="s">
        <v>239</v>
      </c>
      <c r="F166" s="62" t="s">
        <v>215</v>
      </c>
      <c r="G166" s="27" t="s">
        <v>118</v>
      </c>
      <c r="H166" s="70">
        <v>20000000</v>
      </c>
      <c r="I166" s="65">
        <v>20000000</v>
      </c>
      <c r="J166" s="62" t="s">
        <v>241</v>
      </c>
      <c r="K166" s="27" t="s">
        <v>242</v>
      </c>
      <c r="L166" s="25" t="s">
        <v>243</v>
      </c>
    </row>
    <row r="167" spans="2:12" s="10" customFormat="1" ht="75" customHeight="1" x14ac:dyDescent="0.25">
      <c r="B167" s="63">
        <v>85121700</v>
      </c>
      <c r="C167" s="27" t="s">
        <v>276</v>
      </c>
      <c r="D167" s="64" t="s">
        <v>273</v>
      </c>
      <c r="E167" s="62" t="s">
        <v>239</v>
      </c>
      <c r="F167" s="62" t="s">
        <v>215</v>
      </c>
      <c r="G167" s="27" t="s">
        <v>118</v>
      </c>
      <c r="H167" s="70">
        <v>8000000</v>
      </c>
      <c r="I167" s="65">
        <v>11000000</v>
      </c>
      <c r="J167" s="62" t="s">
        <v>241</v>
      </c>
      <c r="K167" s="27" t="s">
        <v>242</v>
      </c>
      <c r="L167" s="25" t="s">
        <v>243</v>
      </c>
    </row>
    <row r="168" spans="2:12" s="10" customFormat="1" ht="75" customHeight="1" x14ac:dyDescent="0.25">
      <c r="B168" s="63">
        <v>85121700</v>
      </c>
      <c r="C168" s="27" t="s">
        <v>277</v>
      </c>
      <c r="D168" s="64" t="s">
        <v>273</v>
      </c>
      <c r="E168" s="62" t="s">
        <v>239</v>
      </c>
      <c r="F168" s="62" t="s">
        <v>215</v>
      </c>
      <c r="G168" s="27" t="s">
        <v>118</v>
      </c>
      <c r="H168" s="70">
        <v>55000000</v>
      </c>
      <c r="I168" s="65">
        <v>70000000</v>
      </c>
      <c r="J168" s="62" t="s">
        <v>241</v>
      </c>
      <c r="K168" s="27" t="s">
        <v>242</v>
      </c>
      <c r="L168" s="25" t="s">
        <v>243</v>
      </c>
    </row>
    <row r="169" spans="2:12" s="10" customFormat="1" ht="75" customHeight="1" x14ac:dyDescent="0.25">
      <c r="B169" s="63">
        <v>85121700</v>
      </c>
      <c r="C169" s="67" t="s">
        <v>278</v>
      </c>
      <c r="D169" s="64" t="s">
        <v>273</v>
      </c>
      <c r="E169" s="62" t="s">
        <v>239</v>
      </c>
      <c r="F169" s="62" t="s">
        <v>215</v>
      </c>
      <c r="G169" s="27" t="s">
        <v>118</v>
      </c>
      <c r="H169" s="70">
        <v>10000000</v>
      </c>
      <c r="I169" s="65">
        <v>10000000</v>
      </c>
      <c r="J169" s="62" t="s">
        <v>241</v>
      </c>
      <c r="K169" s="27" t="s">
        <v>242</v>
      </c>
      <c r="L169" s="25" t="s">
        <v>243</v>
      </c>
    </row>
    <row r="170" spans="2:12" s="10" customFormat="1" ht="75" customHeight="1" x14ac:dyDescent="0.25">
      <c r="B170" s="63">
        <v>85121700</v>
      </c>
      <c r="C170" s="67" t="s">
        <v>279</v>
      </c>
      <c r="D170" s="64" t="s">
        <v>273</v>
      </c>
      <c r="E170" s="62" t="s">
        <v>239</v>
      </c>
      <c r="F170" s="62" t="s">
        <v>215</v>
      </c>
      <c r="G170" s="27" t="s">
        <v>118</v>
      </c>
      <c r="H170" s="70">
        <v>30000000</v>
      </c>
      <c r="I170" s="65">
        <v>20000000</v>
      </c>
      <c r="J170" s="62" t="s">
        <v>241</v>
      </c>
      <c r="K170" s="27" t="s">
        <v>242</v>
      </c>
      <c r="L170" s="25" t="s">
        <v>243</v>
      </c>
    </row>
    <row r="171" spans="2:12" s="10" customFormat="1" ht="75" customHeight="1" x14ac:dyDescent="0.25">
      <c r="B171" s="63">
        <v>85121700</v>
      </c>
      <c r="C171" s="27" t="s">
        <v>280</v>
      </c>
      <c r="D171" s="64" t="s">
        <v>273</v>
      </c>
      <c r="E171" s="62" t="s">
        <v>239</v>
      </c>
      <c r="F171" s="62" t="s">
        <v>215</v>
      </c>
      <c r="G171" s="27" t="s">
        <v>118</v>
      </c>
      <c r="H171" s="70">
        <v>5000000</v>
      </c>
      <c r="I171" s="65">
        <v>1854000</v>
      </c>
      <c r="J171" s="62" t="s">
        <v>241</v>
      </c>
      <c r="K171" s="27" t="s">
        <v>242</v>
      </c>
      <c r="L171" s="25" t="s">
        <v>243</v>
      </c>
    </row>
    <row r="172" spans="2:12" s="10" customFormat="1" ht="75" customHeight="1" x14ac:dyDescent="0.25">
      <c r="B172" s="63">
        <v>85121700</v>
      </c>
      <c r="C172" s="27" t="s">
        <v>281</v>
      </c>
      <c r="D172" s="64" t="s">
        <v>273</v>
      </c>
      <c r="E172" s="62" t="s">
        <v>239</v>
      </c>
      <c r="F172" s="62" t="s">
        <v>215</v>
      </c>
      <c r="G172" s="27" t="s">
        <v>118</v>
      </c>
      <c r="H172" s="70">
        <v>3000000</v>
      </c>
      <c r="I172" s="65">
        <v>1854000</v>
      </c>
      <c r="J172" s="62" t="s">
        <v>241</v>
      </c>
      <c r="K172" s="27" t="s">
        <v>242</v>
      </c>
      <c r="L172" s="25" t="s">
        <v>243</v>
      </c>
    </row>
    <row r="173" spans="2:12" s="10" customFormat="1" ht="75" customHeight="1" x14ac:dyDescent="0.25">
      <c r="B173" s="63">
        <v>85121700</v>
      </c>
      <c r="C173" s="27" t="s">
        <v>282</v>
      </c>
      <c r="D173" s="64" t="s">
        <v>273</v>
      </c>
      <c r="E173" s="62" t="s">
        <v>239</v>
      </c>
      <c r="F173" s="62" t="s">
        <v>215</v>
      </c>
      <c r="G173" s="27" t="s">
        <v>118</v>
      </c>
      <c r="H173" s="70">
        <v>20000000</v>
      </c>
      <c r="I173" s="65">
        <v>19000000</v>
      </c>
      <c r="J173" s="62" t="s">
        <v>241</v>
      </c>
      <c r="K173" s="27" t="s">
        <v>242</v>
      </c>
      <c r="L173" s="25" t="s">
        <v>243</v>
      </c>
    </row>
    <row r="174" spans="2:12" s="10" customFormat="1" ht="75" customHeight="1" x14ac:dyDescent="0.25">
      <c r="B174" s="63">
        <v>85121700</v>
      </c>
      <c r="C174" s="27" t="s">
        <v>283</v>
      </c>
      <c r="D174" s="64" t="s">
        <v>273</v>
      </c>
      <c r="E174" s="62" t="s">
        <v>239</v>
      </c>
      <c r="F174" s="62" t="s">
        <v>215</v>
      </c>
      <c r="G174" s="27" t="s">
        <v>118</v>
      </c>
      <c r="H174" s="70">
        <v>5000000</v>
      </c>
      <c r="I174" s="65">
        <v>5000000</v>
      </c>
      <c r="J174" s="62" t="s">
        <v>241</v>
      </c>
      <c r="K174" s="27" t="s">
        <v>242</v>
      </c>
      <c r="L174" s="25" t="s">
        <v>243</v>
      </c>
    </row>
    <row r="175" spans="2:12" s="10" customFormat="1" ht="75" customHeight="1" x14ac:dyDescent="0.25">
      <c r="B175" s="63">
        <v>85121700</v>
      </c>
      <c r="C175" s="27" t="s">
        <v>284</v>
      </c>
      <c r="D175" s="64" t="s">
        <v>273</v>
      </c>
      <c r="E175" s="62" t="s">
        <v>239</v>
      </c>
      <c r="F175" s="62" t="s">
        <v>215</v>
      </c>
      <c r="G175" s="27" t="s">
        <v>118</v>
      </c>
      <c r="H175" s="70">
        <v>10000000</v>
      </c>
      <c r="I175" s="65">
        <v>8000000</v>
      </c>
      <c r="J175" s="62" t="s">
        <v>241</v>
      </c>
      <c r="K175" s="27" t="s">
        <v>242</v>
      </c>
      <c r="L175" s="25" t="s">
        <v>243</v>
      </c>
    </row>
    <row r="176" spans="2:12" s="10" customFormat="1" ht="75" customHeight="1" x14ac:dyDescent="0.25">
      <c r="B176" s="63">
        <v>85121700</v>
      </c>
      <c r="C176" s="27" t="s">
        <v>285</v>
      </c>
      <c r="D176" s="64" t="s">
        <v>273</v>
      </c>
      <c r="E176" s="62" t="s">
        <v>239</v>
      </c>
      <c r="F176" s="62" t="s">
        <v>215</v>
      </c>
      <c r="G176" s="27" t="s">
        <v>118</v>
      </c>
      <c r="H176" s="70">
        <v>4000000</v>
      </c>
      <c r="I176" s="65">
        <v>2000000</v>
      </c>
      <c r="J176" s="62" t="s">
        <v>241</v>
      </c>
      <c r="K176" s="27" t="s">
        <v>242</v>
      </c>
      <c r="L176" s="25" t="s">
        <v>243</v>
      </c>
    </row>
    <row r="177" spans="2:12" s="10" customFormat="1" ht="75" customHeight="1" x14ac:dyDescent="0.25">
      <c r="B177" s="63">
        <v>80110000</v>
      </c>
      <c r="C177" s="71" t="s">
        <v>286</v>
      </c>
      <c r="D177" s="64" t="s">
        <v>273</v>
      </c>
      <c r="E177" s="62" t="s">
        <v>239</v>
      </c>
      <c r="F177" s="62" t="s">
        <v>215</v>
      </c>
      <c r="G177" s="27" t="s">
        <v>118</v>
      </c>
      <c r="H177" s="70">
        <f>4400000*12</f>
        <v>52800000</v>
      </c>
      <c r="I177" s="65">
        <f>4264200*12</f>
        <v>51170400</v>
      </c>
      <c r="J177" s="62" t="s">
        <v>241</v>
      </c>
      <c r="K177" s="27" t="s">
        <v>242</v>
      </c>
      <c r="L177" s="25" t="s">
        <v>243</v>
      </c>
    </row>
    <row r="178" spans="2:12" s="10" customFormat="1" ht="75" customHeight="1" x14ac:dyDescent="0.25">
      <c r="B178" s="63">
        <v>80110000</v>
      </c>
      <c r="C178" s="71" t="s">
        <v>287</v>
      </c>
      <c r="D178" s="64" t="s">
        <v>273</v>
      </c>
      <c r="E178" s="62" t="s">
        <v>239</v>
      </c>
      <c r="F178" s="62" t="s">
        <v>215</v>
      </c>
      <c r="G178" s="27" t="s">
        <v>118</v>
      </c>
      <c r="H178" s="70">
        <f>4400000*12*2</f>
        <v>105600000</v>
      </c>
      <c r="I178" s="65">
        <f>4264200*12*2</f>
        <v>102340800</v>
      </c>
      <c r="J178" s="62" t="s">
        <v>241</v>
      </c>
      <c r="K178" s="27" t="s">
        <v>242</v>
      </c>
      <c r="L178" s="25" t="s">
        <v>243</v>
      </c>
    </row>
    <row r="179" spans="2:12" s="10" customFormat="1" ht="75" customHeight="1" x14ac:dyDescent="0.25">
      <c r="B179" s="63">
        <v>85121700</v>
      </c>
      <c r="C179" s="71" t="s">
        <v>288</v>
      </c>
      <c r="D179" s="64" t="s">
        <v>273</v>
      </c>
      <c r="E179" s="62" t="s">
        <v>239</v>
      </c>
      <c r="F179" s="62" t="s">
        <v>215</v>
      </c>
      <c r="G179" s="27" t="s">
        <v>118</v>
      </c>
      <c r="H179" s="70">
        <f>5000000*1.03*12</f>
        <v>61800000</v>
      </c>
      <c r="I179" s="65">
        <v>60000000</v>
      </c>
      <c r="J179" s="62" t="s">
        <v>241</v>
      </c>
      <c r="K179" s="27" t="s">
        <v>242</v>
      </c>
      <c r="L179" s="25" t="s">
        <v>243</v>
      </c>
    </row>
    <row r="180" spans="2:12" s="10" customFormat="1" ht="75" customHeight="1" x14ac:dyDescent="0.25">
      <c r="B180" s="63">
        <v>85121700</v>
      </c>
      <c r="C180" s="71" t="s">
        <v>289</v>
      </c>
      <c r="D180" s="64" t="s">
        <v>273</v>
      </c>
      <c r="E180" s="62" t="s">
        <v>239</v>
      </c>
      <c r="F180" s="62" t="s">
        <v>215</v>
      </c>
      <c r="G180" s="27" t="s">
        <v>118</v>
      </c>
      <c r="H180" s="70">
        <f>1513365*1.03*12*2</f>
        <v>37410382.799999997</v>
      </c>
      <c r="I180" s="65">
        <f>1513365*12*2</f>
        <v>36320760</v>
      </c>
      <c r="J180" s="62" t="s">
        <v>241</v>
      </c>
      <c r="K180" s="27" t="s">
        <v>242</v>
      </c>
      <c r="L180" s="25" t="s">
        <v>243</v>
      </c>
    </row>
    <row r="181" spans="2:12" s="10" customFormat="1" ht="75" customHeight="1" x14ac:dyDescent="0.25">
      <c r="B181" s="63">
        <v>85121700</v>
      </c>
      <c r="C181" s="71" t="s">
        <v>290</v>
      </c>
      <c r="D181" s="64" t="s">
        <v>273</v>
      </c>
      <c r="E181" s="62" t="s">
        <v>239</v>
      </c>
      <c r="F181" s="62" t="s">
        <v>215</v>
      </c>
      <c r="G181" s="27" t="s">
        <v>118</v>
      </c>
      <c r="H181" s="70">
        <v>37410383</v>
      </c>
      <c r="I181" s="65">
        <v>36320760</v>
      </c>
      <c r="J181" s="62" t="s">
        <v>241</v>
      </c>
      <c r="K181" s="27" t="s">
        <v>242</v>
      </c>
      <c r="L181" s="25" t="s">
        <v>243</v>
      </c>
    </row>
    <row r="182" spans="2:12" s="10" customFormat="1" ht="75" customHeight="1" x14ac:dyDescent="0.25">
      <c r="B182" s="62">
        <v>85101601</v>
      </c>
      <c r="C182" s="71" t="s">
        <v>291</v>
      </c>
      <c r="D182" s="64" t="s">
        <v>273</v>
      </c>
      <c r="E182" s="62" t="s">
        <v>239</v>
      </c>
      <c r="F182" s="62" t="s">
        <v>215</v>
      </c>
      <c r="G182" s="27" t="s">
        <v>118</v>
      </c>
      <c r="H182" s="70">
        <v>40108670</v>
      </c>
      <c r="I182" s="65">
        <f>3245038*12</f>
        <v>38940456</v>
      </c>
      <c r="J182" s="62" t="s">
        <v>241</v>
      </c>
      <c r="K182" s="27" t="s">
        <v>242</v>
      </c>
      <c r="L182" s="25" t="s">
        <v>243</v>
      </c>
    </row>
    <row r="183" spans="2:12" s="10" customFormat="1" ht="75" customHeight="1" x14ac:dyDescent="0.25">
      <c r="B183" s="62">
        <v>85101601</v>
      </c>
      <c r="C183" s="71" t="s">
        <v>292</v>
      </c>
      <c r="D183" s="64" t="s">
        <v>273</v>
      </c>
      <c r="E183" s="62" t="s">
        <v>239</v>
      </c>
      <c r="F183" s="62" t="s">
        <v>215</v>
      </c>
      <c r="G183" s="27" t="s">
        <v>118</v>
      </c>
      <c r="H183" s="70">
        <v>44997347</v>
      </c>
      <c r="I183" s="65">
        <f>1820281*1.03*12*2</f>
        <v>44997346.32</v>
      </c>
      <c r="J183" s="62" t="s">
        <v>241</v>
      </c>
      <c r="K183" s="27" t="s">
        <v>242</v>
      </c>
      <c r="L183" s="25" t="s">
        <v>243</v>
      </c>
    </row>
    <row r="184" spans="2:12" s="10" customFormat="1" ht="75" customHeight="1" x14ac:dyDescent="0.25">
      <c r="B184" s="62">
        <v>85101601</v>
      </c>
      <c r="C184" s="71" t="s">
        <v>293</v>
      </c>
      <c r="D184" s="64" t="s">
        <v>273</v>
      </c>
      <c r="E184" s="62" t="s">
        <v>239</v>
      </c>
      <c r="F184" s="62" t="s">
        <v>215</v>
      </c>
      <c r="G184" s="27" t="s">
        <v>118</v>
      </c>
      <c r="H184" s="70">
        <v>22498674</v>
      </c>
      <c r="I184" s="65">
        <f>1751000*12</f>
        <v>21012000</v>
      </c>
      <c r="J184" s="62" t="s">
        <v>241</v>
      </c>
      <c r="K184" s="27" t="s">
        <v>242</v>
      </c>
      <c r="L184" s="25" t="s">
        <v>243</v>
      </c>
    </row>
    <row r="185" spans="2:12" s="10" customFormat="1" ht="75" customHeight="1" thickBot="1" x14ac:dyDescent="0.3">
      <c r="B185" s="62">
        <v>85101601</v>
      </c>
      <c r="C185" s="72" t="s">
        <v>294</v>
      </c>
      <c r="D185" s="64" t="s">
        <v>273</v>
      </c>
      <c r="E185" s="62" t="s">
        <v>239</v>
      </c>
      <c r="F185" s="62" t="s">
        <v>215</v>
      </c>
      <c r="G185" s="27" t="s">
        <v>118</v>
      </c>
      <c r="H185" s="70">
        <f>1215400*1.03*12</f>
        <v>15022344</v>
      </c>
      <c r="I185" s="65">
        <f>1215400*12</f>
        <v>14584800</v>
      </c>
      <c r="J185" s="62" t="s">
        <v>241</v>
      </c>
      <c r="K185" s="27" t="s">
        <v>242</v>
      </c>
      <c r="L185" s="25" t="s">
        <v>243</v>
      </c>
    </row>
    <row r="186" spans="2:12" s="10" customFormat="1" ht="108.75" customHeight="1" x14ac:dyDescent="0.25">
      <c r="B186" s="27">
        <v>80111600</v>
      </c>
      <c r="C186" s="642" t="s">
        <v>295</v>
      </c>
      <c r="D186" s="383">
        <v>41654</v>
      </c>
      <c r="E186" s="27" t="s">
        <v>296</v>
      </c>
      <c r="F186" s="27" t="s">
        <v>297</v>
      </c>
      <c r="G186" s="27" t="s">
        <v>298</v>
      </c>
      <c r="H186" s="643">
        <f>(I186*1.03)*11</f>
        <v>32092225</v>
      </c>
      <c r="I186" s="644">
        <v>2832500</v>
      </c>
      <c r="J186" s="27" t="s">
        <v>299</v>
      </c>
      <c r="K186" s="27" t="s">
        <v>299</v>
      </c>
      <c r="L186" s="27" t="s">
        <v>300</v>
      </c>
    </row>
    <row r="187" spans="2:12" s="10" customFormat="1" ht="75" customHeight="1" x14ac:dyDescent="0.25">
      <c r="B187" s="27">
        <v>80111600</v>
      </c>
      <c r="C187" s="27" t="s">
        <v>295</v>
      </c>
      <c r="D187" s="383">
        <v>41654</v>
      </c>
      <c r="E187" s="27" t="s">
        <v>296</v>
      </c>
      <c r="F187" s="27" t="s">
        <v>297</v>
      </c>
      <c r="G187" s="27" t="s">
        <v>298</v>
      </c>
      <c r="H187" s="645">
        <f>(I187*1.03)*11</f>
        <v>32092225</v>
      </c>
      <c r="I187" s="644">
        <v>2832500</v>
      </c>
      <c r="J187" s="27" t="s">
        <v>299</v>
      </c>
      <c r="K187" s="27" t="s">
        <v>299</v>
      </c>
      <c r="L187" s="27" t="s">
        <v>300</v>
      </c>
    </row>
    <row r="188" spans="2:12" s="10" customFormat="1" ht="75" customHeight="1" x14ac:dyDescent="0.25">
      <c r="B188" s="27">
        <v>80111600</v>
      </c>
      <c r="C188" s="27" t="s">
        <v>295</v>
      </c>
      <c r="D188" s="383">
        <v>41654</v>
      </c>
      <c r="E188" s="27" t="s">
        <v>301</v>
      </c>
      <c r="F188" s="27" t="s">
        <v>297</v>
      </c>
      <c r="G188" s="27" t="s">
        <v>298</v>
      </c>
      <c r="H188" s="645">
        <f>(I188*1.03)*11</f>
        <v>32092225</v>
      </c>
      <c r="I188" s="644">
        <v>2832500</v>
      </c>
      <c r="J188" s="27" t="s">
        <v>299</v>
      </c>
      <c r="K188" s="27" t="s">
        <v>299</v>
      </c>
      <c r="L188" s="27" t="s">
        <v>300</v>
      </c>
    </row>
    <row r="189" spans="2:12" s="10" customFormat="1" ht="75" customHeight="1" x14ac:dyDescent="0.25">
      <c r="B189" s="27">
        <v>80111600</v>
      </c>
      <c r="C189" s="27" t="s">
        <v>295</v>
      </c>
      <c r="D189" s="383">
        <v>41654</v>
      </c>
      <c r="E189" s="27" t="s">
        <v>296</v>
      </c>
      <c r="F189" s="27" t="s">
        <v>297</v>
      </c>
      <c r="G189" s="27" t="s">
        <v>298</v>
      </c>
      <c r="H189" s="645">
        <f>(I189*1.03)*11</f>
        <v>32092225</v>
      </c>
      <c r="I189" s="644">
        <v>2832500</v>
      </c>
      <c r="J189" s="27" t="s">
        <v>299</v>
      </c>
      <c r="K189" s="27" t="s">
        <v>299</v>
      </c>
      <c r="L189" s="27" t="s">
        <v>300</v>
      </c>
    </row>
    <row r="190" spans="2:12" s="10" customFormat="1" ht="75" customHeight="1" x14ac:dyDescent="0.25">
      <c r="B190" s="27">
        <v>80111600</v>
      </c>
      <c r="C190" s="27" t="s">
        <v>295</v>
      </c>
      <c r="D190" s="383">
        <v>41654</v>
      </c>
      <c r="E190" s="27" t="s">
        <v>301</v>
      </c>
      <c r="F190" s="27" t="s">
        <v>297</v>
      </c>
      <c r="G190" s="27" t="s">
        <v>298</v>
      </c>
      <c r="H190" s="645">
        <f>(I190*1.03)*11</f>
        <v>32092225</v>
      </c>
      <c r="I190" s="644">
        <v>2832500</v>
      </c>
      <c r="J190" s="27" t="s">
        <v>299</v>
      </c>
      <c r="K190" s="27" t="s">
        <v>299</v>
      </c>
      <c r="L190" s="27" t="s">
        <v>300</v>
      </c>
    </row>
    <row r="191" spans="2:12" s="10" customFormat="1" ht="86.25" customHeight="1" x14ac:dyDescent="0.25">
      <c r="B191" s="27">
        <v>80111600</v>
      </c>
      <c r="C191" s="27" t="s">
        <v>302</v>
      </c>
      <c r="D191" s="383">
        <v>41654</v>
      </c>
      <c r="E191" s="27" t="s">
        <v>303</v>
      </c>
      <c r="F191" s="27" t="s">
        <v>297</v>
      </c>
      <c r="G191" s="27" t="s">
        <v>298</v>
      </c>
      <c r="H191" s="645">
        <f>((I191*1.02)*11.5)*2</f>
        <v>38005200</v>
      </c>
      <c r="I191" s="644">
        <v>1620000</v>
      </c>
      <c r="J191" s="27" t="s">
        <v>299</v>
      </c>
      <c r="K191" s="27" t="s">
        <v>299</v>
      </c>
      <c r="L191" s="646" t="s">
        <v>300</v>
      </c>
    </row>
    <row r="192" spans="2:12" s="10" customFormat="1" ht="24" customHeight="1" x14ac:dyDescent="0.25">
      <c r="B192" s="647"/>
      <c r="C192" s="647"/>
      <c r="D192" s="648"/>
      <c r="E192" s="647"/>
      <c r="F192" s="647"/>
      <c r="G192" s="647"/>
      <c r="H192" s="649">
        <f>SUM(H20:H191)</f>
        <v>20622267850.755001</v>
      </c>
      <c r="I192" s="650"/>
      <c r="J192" s="647"/>
      <c r="K192" s="647"/>
      <c r="L192" s="647"/>
    </row>
    <row r="193" spans="2:12" s="10" customFormat="1" ht="23.25" customHeight="1" x14ac:dyDescent="0.35">
      <c r="B193" s="722" t="s">
        <v>304</v>
      </c>
      <c r="C193" s="722"/>
      <c r="D193" s="722"/>
      <c r="E193" s="722"/>
      <c r="F193" s="722"/>
      <c r="G193" s="722"/>
      <c r="H193" s="722"/>
      <c r="I193" s="722"/>
      <c r="J193" s="722"/>
      <c r="K193" s="722"/>
      <c r="L193" s="722"/>
    </row>
    <row r="194" spans="2:12" s="10" customFormat="1" ht="75" customHeight="1" x14ac:dyDescent="0.25">
      <c r="B194" s="76">
        <v>56101522</v>
      </c>
      <c r="C194" s="77" t="s">
        <v>305</v>
      </c>
      <c r="D194" s="78">
        <v>41791</v>
      </c>
      <c r="E194" s="23"/>
      <c r="F194" s="22" t="s">
        <v>306</v>
      </c>
      <c r="G194" s="22" t="s">
        <v>307</v>
      </c>
      <c r="H194" s="79">
        <v>3611300.0000000005</v>
      </c>
      <c r="I194" s="79">
        <v>3283000</v>
      </c>
      <c r="J194" s="27"/>
      <c r="K194" s="27"/>
      <c r="L194" s="59" t="s">
        <v>308</v>
      </c>
    </row>
    <row r="195" spans="2:12" s="10" customFormat="1" ht="75" customHeight="1" x14ac:dyDescent="0.25">
      <c r="B195" s="76">
        <v>56101705</v>
      </c>
      <c r="C195" s="77" t="s">
        <v>309</v>
      </c>
      <c r="D195" s="78">
        <v>41791</v>
      </c>
      <c r="E195" s="23"/>
      <c r="F195" s="22" t="s">
        <v>306</v>
      </c>
      <c r="G195" s="22" t="s">
        <v>307</v>
      </c>
      <c r="H195" s="79">
        <v>5889312.0000000009</v>
      </c>
      <c r="I195" s="79">
        <v>5353920</v>
      </c>
      <c r="J195" s="27"/>
      <c r="K195" s="27"/>
      <c r="L195" s="59" t="s">
        <v>308</v>
      </c>
    </row>
    <row r="196" spans="2:12" s="10" customFormat="1" ht="75" customHeight="1" x14ac:dyDescent="0.25">
      <c r="B196" s="76">
        <v>56101519</v>
      </c>
      <c r="C196" s="77" t="s">
        <v>310</v>
      </c>
      <c r="D196" s="78">
        <v>41791</v>
      </c>
      <c r="E196" s="23"/>
      <c r="F196" s="22" t="s">
        <v>306</v>
      </c>
      <c r="G196" s="22" t="s">
        <v>307</v>
      </c>
      <c r="H196" s="79">
        <v>6270000.0000000009</v>
      </c>
      <c r="I196" s="79">
        <v>5700000</v>
      </c>
      <c r="J196" s="27"/>
      <c r="K196" s="27"/>
      <c r="L196" s="59" t="s">
        <v>308</v>
      </c>
    </row>
    <row r="197" spans="2:12" s="10" customFormat="1" ht="75" customHeight="1" x14ac:dyDescent="0.25">
      <c r="B197" s="76">
        <v>56112102</v>
      </c>
      <c r="C197" s="77" t="s">
        <v>311</v>
      </c>
      <c r="D197" s="78">
        <v>41791</v>
      </c>
      <c r="E197" s="23"/>
      <c r="F197" s="22" t="s">
        <v>306</v>
      </c>
      <c r="G197" s="22" t="s">
        <v>307</v>
      </c>
      <c r="H197" s="79">
        <v>42076100</v>
      </c>
      <c r="I197" s="79">
        <v>38251000</v>
      </c>
      <c r="J197" s="27"/>
      <c r="K197" s="27"/>
      <c r="L197" s="59" t="s">
        <v>308</v>
      </c>
    </row>
    <row r="198" spans="2:12" s="10" customFormat="1" ht="75" customHeight="1" x14ac:dyDescent="0.25">
      <c r="B198" s="76"/>
      <c r="C198" s="77" t="s">
        <v>312</v>
      </c>
      <c r="D198" s="78">
        <v>41791</v>
      </c>
      <c r="E198" s="23"/>
      <c r="F198" s="22" t="s">
        <v>306</v>
      </c>
      <c r="G198" s="22" t="s">
        <v>307</v>
      </c>
      <c r="H198" s="79">
        <v>2805000</v>
      </c>
      <c r="I198" s="79">
        <v>2550000</v>
      </c>
      <c r="J198" s="27"/>
      <c r="K198" s="27"/>
      <c r="L198" s="59" t="s">
        <v>308</v>
      </c>
    </row>
    <row r="199" spans="2:12" s="10" customFormat="1" ht="75" customHeight="1" x14ac:dyDescent="0.25">
      <c r="B199" s="76">
        <v>56101703</v>
      </c>
      <c r="C199" s="77" t="s">
        <v>313</v>
      </c>
      <c r="D199" s="78">
        <v>41791</v>
      </c>
      <c r="E199" s="23"/>
      <c r="F199" s="22" t="s">
        <v>306</v>
      </c>
      <c r="G199" s="22" t="s">
        <v>307</v>
      </c>
      <c r="H199" s="79">
        <v>5024250</v>
      </c>
      <c r="I199" s="79">
        <v>4567500</v>
      </c>
      <c r="J199" s="27"/>
      <c r="K199" s="27"/>
      <c r="L199" s="59" t="s">
        <v>308</v>
      </c>
    </row>
    <row r="200" spans="2:12" s="10" customFormat="1" ht="75" customHeight="1" x14ac:dyDescent="0.25">
      <c r="B200" s="76">
        <v>56101703</v>
      </c>
      <c r="C200" s="77" t="s">
        <v>314</v>
      </c>
      <c r="D200" s="78">
        <v>41791</v>
      </c>
      <c r="E200" s="23"/>
      <c r="F200" s="22" t="s">
        <v>306</v>
      </c>
      <c r="G200" s="22" t="s">
        <v>307</v>
      </c>
      <c r="H200" s="79">
        <v>880000.00000000012</v>
      </c>
      <c r="I200" s="79">
        <v>800000</v>
      </c>
      <c r="J200" s="27"/>
      <c r="K200" s="27"/>
      <c r="L200" s="59" t="s">
        <v>308</v>
      </c>
    </row>
    <row r="201" spans="2:12" s="10" customFormat="1" ht="75" customHeight="1" x14ac:dyDescent="0.25">
      <c r="B201" s="76">
        <v>46182205</v>
      </c>
      <c r="C201" s="77" t="s">
        <v>315</v>
      </c>
      <c r="D201" s="78">
        <v>41791</v>
      </c>
      <c r="E201" s="23"/>
      <c r="F201" s="22" t="s">
        <v>306</v>
      </c>
      <c r="G201" s="22" t="s">
        <v>307</v>
      </c>
      <c r="H201" s="79">
        <v>1540000.0000000002</v>
      </c>
      <c r="I201" s="79">
        <v>1400000</v>
      </c>
      <c r="J201" s="27"/>
      <c r="K201" s="27"/>
      <c r="L201" s="59" t="s">
        <v>308</v>
      </c>
    </row>
    <row r="202" spans="2:12" s="10" customFormat="1" ht="75" customHeight="1" x14ac:dyDescent="0.25">
      <c r="B202" s="76">
        <v>451118002</v>
      </c>
      <c r="C202" s="80" t="s">
        <v>316</v>
      </c>
      <c r="D202" s="78">
        <v>41791</v>
      </c>
      <c r="E202" s="23"/>
      <c r="F202" s="22" t="s">
        <v>306</v>
      </c>
      <c r="G202" s="22" t="s">
        <v>307</v>
      </c>
      <c r="H202" s="79">
        <v>2200000</v>
      </c>
      <c r="I202" s="79">
        <v>2000000</v>
      </c>
      <c r="J202" s="27"/>
      <c r="K202" s="27"/>
      <c r="L202" s="59" t="s">
        <v>317</v>
      </c>
    </row>
    <row r="203" spans="2:12" s="10" customFormat="1" ht="75" customHeight="1" x14ac:dyDescent="0.25">
      <c r="B203" s="76">
        <v>56101519</v>
      </c>
      <c r="C203" s="77" t="s">
        <v>318</v>
      </c>
      <c r="D203" s="78">
        <v>41760</v>
      </c>
      <c r="E203" s="23" t="s">
        <v>319</v>
      </c>
      <c r="F203" s="22" t="s">
        <v>320</v>
      </c>
      <c r="G203" s="22" t="s">
        <v>307</v>
      </c>
      <c r="H203" s="79">
        <v>1970390</v>
      </c>
      <c r="I203" s="79">
        <v>1913000</v>
      </c>
      <c r="J203" s="27"/>
      <c r="K203" s="27"/>
      <c r="L203" s="59" t="s">
        <v>321</v>
      </c>
    </row>
    <row r="204" spans="2:12" s="10" customFormat="1" ht="75" customHeight="1" x14ac:dyDescent="0.25">
      <c r="B204" s="76">
        <v>56101519</v>
      </c>
      <c r="C204" s="77" t="s">
        <v>322</v>
      </c>
      <c r="D204" s="78">
        <v>41760</v>
      </c>
      <c r="E204" s="23" t="s">
        <v>319</v>
      </c>
      <c r="F204" s="22" t="s">
        <v>320</v>
      </c>
      <c r="G204" s="22" t="s">
        <v>307</v>
      </c>
      <c r="H204" s="79">
        <v>1423769</v>
      </c>
      <c r="I204" s="79">
        <v>1382300</v>
      </c>
      <c r="J204" s="27"/>
      <c r="K204" s="27"/>
      <c r="L204" s="59" t="s">
        <v>321</v>
      </c>
    </row>
    <row r="205" spans="2:12" s="10" customFormat="1" ht="75" customHeight="1" x14ac:dyDescent="0.25">
      <c r="B205" s="76">
        <v>56101504</v>
      </c>
      <c r="C205" s="77" t="s">
        <v>323</v>
      </c>
      <c r="D205" s="78">
        <v>41760</v>
      </c>
      <c r="E205" s="23" t="s">
        <v>319</v>
      </c>
      <c r="F205" s="22" t="s">
        <v>320</v>
      </c>
      <c r="G205" s="22" t="s">
        <v>307</v>
      </c>
      <c r="H205" s="79">
        <v>5716500</v>
      </c>
      <c r="I205" s="79">
        <v>5550000</v>
      </c>
      <c r="J205" s="27"/>
      <c r="K205" s="27"/>
      <c r="L205" s="59" t="s">
        <v>321</v>
      </c>
    </row>
    <row r="206" spans="2:12" s="10" customFormat="1" ht="75" customHeight="1" x14ac:dyDescent="0.25">
      <c r="B206" s="76">
        <v>56101504</v>
      </c>
      <c r="C206" s="77" t="s">
        <v>324</v>
      </c>
      <c r="D206" s="78">
        <v>41760</v>
      </c>
      <c r="E206" s="23" t="s">
        <v>319</v>
      </c>
      <c r="F206" s="22" t="s">
        <v>320</v>
      </c>
      <c r="G206" s="22" t="s">
        <v>307</v>
      </c>
      <c r="H206" s="79">
        <v>3975800</v>
      </c>
      <c r="I206" s="79">
        <v>3860000</v>
      </c>
      <c r="J206" s="27"/>
      <c r="K206" s="27"/>
      <c r="L206" s="59" t="s">
        <v>321</v>
      </c>
    </row>
    <row r="207" spans="2:12" s="10" customFormat="1" ht="75" customHeight="1" x14ac:dyDescent="0.25">
      <c r="B207" s="76">
        <v>56101519</v>
      </c>
      <c r="C207" s="77" t="s">
        <v>325</v>
      </c>
      <c r="D207" s="78">
        <v>41760</v>
      </c>
      <c r="E207" s="23" t="s">
        <v>319</v>
      </c>
      <c r="F207" s="22" t="s">
        <v>320</v>
      </c>
      <c r="G207" s="22" t="s">
        <v>307</v>
      </c>
      <c r="H207" s="79">
        <v>2806750</v>
      </c>
      <c r="I207" s="79">
        <v>2725000</v>
      </c>
      <c r="J207" s="27"/>
      <c r="K207" s="27"/>
      <c r="L207" s="59" t="s">
        <v>321</v>
      </c>
    </row>
    <row r="208" spans="2:12" s="10" customFormat="1" ht="75" customHeight="1" x14ac:dyDescent="0.25">
      <c r="B208" s="76">
        <v>56101504</v>
      </c>
      <c r="C208" s="77" t="s">
        <v>326</v>
      </c>
      <c r="D208" s="78">
        <v>41760</v>
      </c>
      <c r="E208" s="23" t="s">
        <v>319</v>
      </c>
      <c r="F208" s="22" t="s">
        <v>320</v>
      </c>
      <c r="G208" s="22" t="s">
        <v>307</v>
      </c>
      <c r="H208" s="79">
        <v>3090000</v>
      </c>
      <c r="I208" s="79">
        <v>3000000</v>
      </c>
      <c r="J208" s="27"/>
      <c r="K208" s="27"/>
      <c r="L208" s="59" t="s">
        <v>321</v>
      </c>
    </row>
    <row r="209" spans="2:12" s="10" customFormat="1" ht="75" customHeight="1" x14ac:dyDescent="0.25">
      <c r="B209" s="76">
        <v>56101504</v>
      </c>
      <c r="C209" s="77" t="s">
        <v>327</v>
      </c>
      <c r="D209" s="78">
        <v>41760</v>
      </c>
      <c r="E209" s="23" t="s">
        <v>319</v>
      </c>
      <c r="F209" s="22" t="s">
        <v>320</v>
      </c>
      <c r="G209" s="22" t="s">
        <v>307</v>
      </c>
      <c r="H209" s="79">
        <v>4047900</v>
      </c>
      <c r="I209" s="79">
        <v>3930000</v>
      </c>
      <c r="J209" s="27"/>
      <c r="K209" s="27"/>
      <c r="L209" s="59" t="s">
        <v>321</v>
      </c>
    </row>
    <row r="210" spans="2:12" s="10" customFormat="1" ht="75" customHeight="1" x14ac:dyDescent="0.25">
      <c r="B210" s="76">
        <v>56101504</v>
      </c>
      <c r="C210" s="77" t="s">
        <v>328</v>
      </c>
      <c r="D210" s="78">
        <v>41760</v>
      </c>
      <c r="E210" s="23" t="s">
        <v>319</v>
      </c>
      <c r="F210" s="22" t="s">
        <v>320</v>
      </c>
      <c r="G210" s="22" t="s">
        <v>307</v>
      </c>
      <c r="H210" s="79">
        <v>2502900</v>
      </c>
      <c r="I210" s="79">
        <v>2430000</v>
      </c>
      <c r="J210" s="27"/>
      <c r="K210" s="27"/>
      <c r="L210" s="59" t="s">
        <v>321</v>
      </c>
    </row>
    <row r="211" spans="2:12" s="10" customFormat="1" ht="75" customHeight="1" x14ac:dyDescent="0.25">
      <c r="B211" s="76">
        <v>56101519</v>
      </c>
      <c r="C211" s="77" t="s">
        <v>329</v>
      </c>
      <c r="D211" s="78">
        <v>41760</v>
      </c>
      <c r="E211" s="23" t="s">
        <v>319</v>
      </c>
      <c r="F211" s="22" t="s">
        <v>320</v>
      </c>
      <c r="G211" s="22" t="s">
        <v>307</v>
      </c>
      <c r="H211" s="79">
        <v>18545150</v>
      </c>
      <c r="I211" s="79">
        <v>18005000</v>
      </c>
      <c r="J211" s="27"/>
      <c r="K211" s="27"/>
      <c r="L211" s="59" t="s">
        <v>321</v>
      </c>
    </row>
    <row r="212" spans="2:12" s="10" customFormat="1" ht="75" customHeight="1" x14ac:dyDescent="0.25">
      <c r="B212" s="76">
        <v>56101519</v>
      </c>
      <c r="C212" s="77" t="s">
        <v>330</v>
      </c>
      <c r="D212" s="78">
        <v>41760</v>
      </c>
      <c r="E212" s="23" t="s">
        <v>319</v>
      </c>
      <c r="F212" s="22" t="s">
        <v>320</v>
      </c>
      <c r="G212" s="22" t="s">
        <v>307</v>
      </c>
      <c r="H212" s="79">
        <v>3965500</v>
      </c>
      <c r="I212" s="79">
        <v>3850000</v>
      </c>
      <c r="J212" s="27"/>
      <c r="K212" s="27"/>
      <c r="L212" s="59" t="s">
        <v>321</v>
      </c>
    </row>
    <row r="213" spans="2:12" s="10" customFormat="1" ht="75" customHeight="1" x14ac:dyDescent="0.25">
      <c r="B213" s="76">
        <v>56101519</v>
      </c>
      <c r="C213" s="77" t="s">
        <v>331</v>
      </c>
      <c r="D213" s="78">
        <v>41760</v>
      </c>
      <c r="E213" s="23" t="s">
        <v>319</v>
      </c>
      <c r="F213" s="22" t="s">
        <v>320</v>
      </c>
      <c r="G213" s="22" t="s">
        <v>307</v>
      </c>
      <c r="H213" s="79">
        <v>5793750</v>
      </c>
      <c r="I213" s="79">
        <v>5625000</v>
      </c>
      <c r="J213" s="27"/>
      <c r="K213" s="27"/>
      <c r="L213" s="59" t="s">
        <v>321</v>
      </c>
    </row>
    <row r="214" spans="2:12" s="10" customFormat="1" ht="75" customHeight="1" x14ac:dyDescent="0.25">
      <c r="B214" s="76">
        <v>56101504</v>
      </c>
      <c r="C214" s="77" t="s">
        <v>332</v>
      </c>
      <c r="D214" s="78">
        <v>41760</v>
      </c>
      <c r="E214" s="23" t="s">
        <v>333</v>
      </c>
      <c r="F214" s="22" t="s">
        <v>320</v>
      </c>
      <c r="G214" s="22" t="s">
        <v>307</v>
      </c>
      <c r="H214" s="79">
        <v>26419.5</v>
      </c>
      <c r="I214" s="79">
        <v>25650</v>
      </c>
      <c r="J214" s="27"/>
      <c r="K214" s="27"/>
      <c r="L214" s="59" t="s">
        <v>321</v>
      </c>
    </row>
    <row r="215" spans="2:12" s="10" customFormat="1" ht="75" customHeight="1" x14ac:dyDescent="0.25">
      <c r="B215" s="76">
        <v>56101519</v>
      </c>
      <c r="C215" s="77" t="s">
        <v>334</v>
      </c>
      <c r="D215" s="78">
        <v>41760</v>
      </c>
      <c r="E215" s="23" t="s">
        <v>333</v>
      </c>
      <c r="F215" s="22" t="s">
        <v>320</v>
      </c>
      <c r="G215" s="22" t="s">
        <v>307</v>
      </c>
      <c r="H215" s="79">
        <v>6736200</v>
      </c>
      <c r="I215" s="79">
        <v>6540000</v>
      </c>
      <c r="J215" s="27"/>
      <c r="K215" s="27"/>
      <c r="L215" s="59" t="s">
        <v>321</v>
      </c>
    </row>
    <row r="216" spans="2:12" s="10" customFormat="1" ht="75" customHeight="1" x14ac:dyDescent="0.25">
      <c r="B216" s="76">
        <v>56101504</v>
      </c>
      <c r="C216" s="77" t="s">
        <v>335</v>
      </c>
      <c r="D216" s="78">
        <v>41760</v>
      </c>
      <c r="E216" s="23" t="s">
        <v>333</v>
      </c>
      <c r="F216" s="22" t="s">
        <v>320</v>
      </c>
      <c r="G216" s="22" t="s">
        <v>307</v>
      </c>
      <c r="H216" s="79">
        <v>4197250</v>
      </c>
      <c r="I216" s="79">
        <v>4075000</v>
      </c>
      <c r="J216" s="27"/>
      <c r="K216" s="27"/>
      <c r="L216" s="59" t="s">
        <v>321</v>
      </c>
    </row>
    <row r="217" spans="2:12" s="10" customFormat="1" ht="75" customHeight="1" x14ac:dyDescent="0.25">
      <c r="B217" s="76">
        <v>56101519</v>
      </c>
      <c r="C217" s="77" t="s">
        <v>336</v>
      </c>
      <c r="D217" s="78">
        <v>41760</v>
      </c>
      <c r="E217" s="23" t="s">
        <v>333</v>
      </c>
      <c r="F217" s="22" t="s">
        <v>320</v>
      </c>
      <c r="G217" s="22" t="s">
        <v>307</v>
      </c>
      <c r="H217" s="79">
        <v>4480500</v>
      </c>
      <c r="I217" s="79">
        <v>4350000</v>
      </c>
      <c r="J217" s="27"/>
      <c r="K217" s="27"/>
      <c r="L217" s="59" t="s">
        <v>321</v>
      </c>
    </row>
    <row r="218" spans="2:12" s="10" customFormat="1" ht="75" customHeight="1" x14ac:dyDescent="0.25">
      <c r="B218" s="76">
        <v>801116001</v>
      </c>
      <c r="C218" s="77" t="s">
        <v>337</v>
      </c>
      <c r="D218" s="78">
        <v>41654</v>
      </c>
      <c r="E218" s="25" t="s">
        <v>338</v>
      </c>
      <c r="F218" s="25" t="s">
        <v>306</v>
      </c>
      <c r="G218" s="25" t="s">
        <v>307</v>
      </c>
      <c r="H218" s="81">
        <v>21240500</v>
      </c>
      <c r="I218" s="82">
        <v>20617200</v>
      </c>
      <c r="J218" s="23"/>
      <c r="K218" s="23"/>
      <c r="L218" s="59" t="s">
        <v>339</v>
      </c>
    </row>
    <row r="219" spans="2:12" s="10" customFormat="1" ht="75" customHeight="1" x14ac:dyDescent="0.25">
      <c r="B219" s="76">
        <v>80111611</v>
      </c>
      <c r="C219" s="77" t="s">
        <v>340</v>
      </c>
      <c r="D219" s="78">
        <v>41654</v>
      </c>
      <c r="E219" s="25" t="s">
        <v>338</v>
      </c>
      <c r="F219" s="25" t="s">
        <v>306</v>
      </c>
      <c r="G219" s="25" t="s">
        <v>307</v>
      </c>
      <c r="H219" s="81">
        <v>21240500</v>
      </c>
      <c r="I219" s="82">
        <v>20617200</v>
      </c>
      <c r="J219" s="23"/>
      <c r="K219" s="23"/>
      <c r="L219" s="59" t="s">
        <v>339</v>
      </c>
    </row>
    <row r="220" spans="2:12" s="10" customFormat="1" ht="75" customHeight="1" x14ac:dyDescent="0.25">
      <c r="B220" s="76">
        <v>80111611</v>
      </c>
      <c r="C220" s="77" t="s">
        <v>341</v>
      </c>
      <c r="D220" s="78">
        <v>41654</v>
      </c>
      <c r="E220" s="25" t="s">
        <v>338</v>
      </c>
      <c r="F220" s="25" t="s">
        <v>306</v>
      </c>
      <c r="G220" s="25" t="s">
        <v>307</v>
      </c>
      <c r="H220" s="81">
        <v>21240500</v>
      </c>
      <c r="I220" s="82">
        <v>20617200</v>
      </c>
      <c r="J220" s="23"/>
      <c r="K220" s="23"/>
      <c r="L220" s="59" t="s">
        <v>339</v>
      </c>
    </row>
    <row r="221" spans="2:12" s="10" customFormat="1" ht="75" customHeight="1" x14ac:dyDescent="0.25">
      <c r="B221" s="76">
        <v>801116001</v>
      </c>
      <c r="C221" s="77" t="s">
        <v>342</v>
      </c>
      <c r="D221" s="78">
        <v>41654</v>
      </c>
      <c r="E221" s="25" t="s">
        <v>338</v>
      </c>
      <c r="F221" s="25" t="s">
        <v>306</v>
      </c>
      <c r="G221" s="25" t="s">
        <v>307</v>
      </c>
      <c r="H221" s="81">
        <v>63721500</v>
      </c>
      <c r="I221" s="82">
        <v>45995400</v>
      </c>
      <c r="J221" s="23"/>
      <c r="K221" s="23"/>
      <c r="L221" s="59" t="s">
        <v>339</v>
      </c>
    </row>
    <row r="222" spans="2:12" s="10" customFormat="1" ht="75" customHeight="1" x14ac:dyDescent="0.25">
      <c r="B222" s="76">
        <v>801116001</v>
      </c>
      <c r="C222" s="77" t="s">
        <v>343</v>
      </c>
      <c r="D222" s="78">
        <v>41654</v>
      </c>
      <c r="E222" s="25" t="s">
        <v>338</v>
      </c>
      <c r="F222" s="25" t="s">
        <v>306</v>
      </c>
      <c r="G222" s="25" t="s">
        <v>307</v>
      </c>
      <c r="H222" s="81">
        <v>42481000</v>
      </c>
      <c r="I222" s="82">
        <v>30663600</v>
      </c>
      <c r="J222" s="23"/>
      <c r="K222" s="23"/>
      <c r="L222" s="59" t="s">
        <v>339</v>
      </c>
    </row>
    <row r="223" spans="2:12" s="10" customFormat="1" ht="75" customHeight="1" x14ac:dyDescent="0.25">
      <c r="B223" s="76">
        <v>801116001</v>
      </c>
      <c r="C223" s="77" t="s">
        <v>344</v>
      </c>
      <c r="D223" s="78">
        <v>41654</v>
      </c>
      <c r="E223" s="25" t="s">
        <v>338</v>
      </c>
      <c r="F223" s="25" t="s">
        <v>306</v>
      </c>
      <c r="G223" s="25" t="s">
        <v>307</v>
      </c>
      <c r="H223" s="81">
        <v>42481000</v>
      </c>
      <c r="I223" s="82">
        <v>30663600</v>
      </c>
      <c r="J223" s="23"/>
      <c r="K223" s="23"/>
      <c r="L223" s="59" t="s">
        <v>339</v>
      </c>
    </row>
    <row r="224" spans="2:12" s="10" customFormat="1" ht="75" customHeight="1" x14ac:dyDescent="0.25">
      <c r="B224" s="76">
        <v>801116001</v>
      </c>
      <c r="C224" s="77" t="s">
        <v>345</v>
      </c>
      <c r="D224" s="78">
        <v>41654</v>
      </c>
      <c r="E224" s="25" t="s">
        <v>338</v>
      </c>
      <c r="F224" s="25" t="s">
        <v>306</v>
      </c>
      <c r="G224" s="25" t="s">
        <v>307</v>
      </c>
      <c r="H224" s="81">
        <v>42481000</v>
      </c>
      <c r="I224" s="82">
        <v>30663600</v>
      </c>
      <c r="J224" s="23"/>
      <c r="K224" s="23"/>
      <c r="L224" s="59" t="s">
        <v>339</v>
      </c>
    </row>
    <row r="225" spans="2:12" s="10" customFormat="1" ht="75" customHeight="1" x14ac:dyDescent="0.25">
      <c r="B225" s="76">
        <v>80111620</v>
      </c>
      <c r="C225" s="77" t="s">
        <v>346</v>
      </c>
      <c r="D225" s="78">
        <v>41654</v>
      </c>
      <c r="E225" s="25" t="s">
        <v>338</v>
      </c>
      <c r="F225" s="25" t="s">
        <v>306</v>
      </c>
      <c r="G225" s="25" t="s">
        <v>307</v>
      </c>
      <c r="H225" s="81">
        <v>31452500</v>
      </c>
      <c r="I225" s="81">
        <v>30532500</v>
      </c>
      <c r="J225" s="23"/>
      <c r="K225" s="23"/>
      <c r="L225" s="59" t="s">
        <v>339</v>
      </c>
    </row>
    <row r="226" spans="2:12" s="10" customFormat="1" ht="75" customHeight="1" x14ac:dyDescent="0.25">
      <c r="B226" s="76">
        <v>821517001</v>
      </c>
      <c r="C226" s="77" t="s">
        <v>347</v>
      </c>
      <c r="D226" s="78">
        <v>41654</v>
      </c>
      <c r="E226" s="25" t="s">
        <v>338</v>
      </c>
      <c r="F226" s="25" t="s">
        <v>306</v>
      </c>
      <c r="G226" s="25" t="s">
        <v>307</v>
      </c>
      <c r="H226" s="81">
        <v>24966500</v>
      </c>
      <c r="I226" s="81">
        <v>24234870</v>
      </c>
      <c r="J226" s="27"/>
      <c r="K226" s="27"/>
      <c r="L226" s="59" t="s">
        <v>339</v>
      </c>
    </row>
    <row r="227" spans="2:12" s="10" customFormat="1" ht="75" customHeight="1" x14ac:dyDescent="0.25">
      <c r="B227" s="76">
        <v>821517004</v>
      </c>
      <c r="C227" s="83" t="s">
        <v>348</v>
      </c>
      <c r="D227" s="78">
        <v>41654</v>
      </c>
      <c r="E227" s="25" t="s">
        <v>338</v>
      </c>
      <c r="F227" s="25" t="s">
        <v>306</v>
      </c>
      <c r="G227" s="25" t="s">
        <v>307</v>
      </c>
      <c r="H227" s="81">
        <v>24966500</v>
      </c>
      <c r="I227" s="81">
        <v>24234870</v>
      </c>
      <c r="J227" s="27"/>
      <c r="K227" s="27"/>
      <c r="L227" s="59" t="s">
        <v>339</v>
      </c>
    </row>
    <row r="228" spans="2:12" s="10" customFormat="1" ht="75" customHeight="1" x14ac:dyDescent="0.25">
      <c r="B228" s="76">
        <v>821517003</v>
      </c>
      <c r="C228" s="83" t="s">
        <v>349</v>
      </c>
      <c r="D228" s="78">
        <v>41654</v>
      </c>
      <c r="E228" s="25" t="s">
        <v>338</v>
      </c>
      <c r="F228" s="25" t="s">
        <v>306</v>
      </c>
      <c r="G228" s="25" t="s">
        <v>307</v>
      </c>
      <c r="H228" s="81">
        <v>24966500</v>
      </c>
      <c r="I228" s="84" t="s">
        <v>350</v>
      </c>
      <c r="J228" s="27"/>
      <c r="K228" s="27"/>
      <c r="L228" s="59" t="s">
        <v>339</v>
      </c>
    </row>
    <row r="229" spans="2:12" s="10" customFormat="1" ht="75" customHeight="1" x14ac:dyDescent="0.25">
      <c r="B229" s="76">
        <v>851016001</v>
      </c>
      <c r="C229" s="83" t="s">
        <v>351</v>
      </c>
      <c r="D229" s="78">
        <v>41654</v>
      </c>
      <c r="E229" s="25" t="s">
        <v>338</v>
      </c>
      <c r="F229" s="25" t="s">
        <v>306</v>
      </c>
      <c r="G229" s="25" t="s">
        <v>307</v>
      </c>
      <c r="H229" s="81">
        <v>19159000</v>
      </c>
      <c r="I229" s="81">
        <v>18600100</v>
      </c>
      <c r="J229" s="27"/>
      <c r="K229" s="27"/>
      <c r="L229" s="59" t="s">
        <v>339</v>
      </c>
    </row>
    <row r="230" spans="2:12" s="10" customFormat="1" ht="75" customHeight="1" x14ac:dyDescent="0.25">
      <c r="B230" s="76">
        <v>851016001</v>
      </c>
      <c r="C230" s="83" t="s">
        <v>352</v>
      </c>
      <c r="D230" s="78">
        <v>41654</v>
      </c>
      <c r="E230" s="25" t="s">
        <v>338</v>
      </c>
      <c r="F230" s="25" t="s">
        <v>306</v>
      </c>
      <c r="G230" s="25" t="s">
        <v>307</v>
      </c>
      <c r="H230" s="81">
        <v>19159000</v>
      </c>
      <c r="I230" s="81">
        <v>18600100</v>
      </c>
      <c r="J230" s="27"/>
      <c r="K230" s="27"/>
      <c r="L230" s="59" t="s">
        <v>339</v>
      </c>
    </row>
    <row r="231" spans="2:12" s="10" customFormat="1" ht="75" customHeight="1" x14ac:dyDescent="0.25">
      <c r="B231" s="76">
        <v>851016001</v>
      </c>
      <c r="C231" s="83" t="s">
        <v>353</v>
      </c>
      <c r="D231" s="78">
        <v>41654</v>
      </c>
      <c r="E231" s="25" t="s">
        <v>338</v>
      </c>
      <c r="F231" s="25" t="s">
        <v>306</v>
      </c>
      <c r="G231" s="25" t="s">
        <v>307</v>
      </c>
      <c r="H231" s="81">
        <v>19159000</v>
      </c>
      <c r="I231" s="81">
        <v>18600100</v>
      </c>
      <c r="J231" s="27"/>
      <c r="K231" s="27"/>
      <c r="L231" s="59" t="s">
        <v>339</v>
      </c>
    </row>
    <row r="232" spans="2:12" s="10" customFormat="1" ht="75" customHeight="1" x14ac:dyDescent="0.25">
      <c r="B232" s="76">
        <v>85121608</v>
      </c>
      <c r="C232" s="83" t="s">
        <v>354</v>
      </c>
      <c r="D232" s="78">
        <v>41654</v>
      </c>
      <c r="E232" s="25" t="s">
        <v>338</v>
      </c>
      <c r="F232" s="25" t="s">
        <v>306</v>
      </c>
      <c r="G232" s="25" t="s">
        <v>307</v>
      </c>
      <c r="H232" s="81">
        <v>31452500</v>
      </c>
      <c r="I232" s="81">
        <v>30532500</v>
      </c>
      <c r="J232" s="27"/>
      <c r="K232" s="27"/>
      <c r="L232" s="59" t="s">
        <v>339</v>
      </c>
    </row>
    <row r="233" spans="2:12" s="10" customFormat="1" ht="75" customHeight="1" x14ac:dyDescent="0.25">
      <c r="B233" s="76">
        <v>85121608</v>
      </c>
      <c r="C233" s="83" t="s">
        <v>355</v>
      </c>
      <c r="D233" s="78">
        <v>41654</v>
      </c>
      <c r="E233" s="25" t="s">
        <v>338</v>
      </c>
      <c r="F233" s="25" t="s">
        <v>306</v>
      </c>
      <c r="G233" s="25" t="s">
        <v>307</v>
      </c>
      <c r="H233" s="81">
        <v>31452500</v>
      </c>
      <c r="I233" s="81">
        <v>30532500</v>
      </c>
      <c r="J233" s="27"/>
      <c r="K233" s="27"/>
      <c r="L233" s="59" t="s">
        <v>339</v>
      </c>
    </row>
    <row r="234" spans="2:12" s="10" customFormat="1" ht="75" customHeight="1" x14ac:dyDescent="0.25">
      <c r="B234" s="76">
        <v>85121608</v>
      </c>
      <c r="C234" s="83" t="s">
        <v>356</v>
      </c>
      <c r="D234" s="78">
        <v>41654</v>
      </c>
      <c r="E234" s="25" t="s">
        <v>338</v>
      </c>
      <c r="F234" s="25" t="s">
        <v>306</v>
      </c>
      <c r="G234" s="25" t="s">
        <v>307</v>
      </c>
      <c r="H234" s="81">
        <v>31452500</v>
      </c>
      <c r="I234" s="84" t="s">
        <v>350</v>
      </c>
      <c r="J234" s="27"/>
      <c r="K234" s="27"/>
      <c r="L234" s="59" t="s">
        <v>339</v>
      </c>
    </row>
    <row r="235" spans="2:12" s="10" customFormat="1" ht="75" customHeight="1" x14ac:dyDescent="0.25">
      <c r="B235" s="76">
        <v>801116001</v>
      </c>
      <c r="C235" s="77" t="s">
        <v>357</v>
      </c>
      <c r="D235" s="78">
        <v>41654</v>
      </c>
      <c r="E235" s="25" t="s">
        <v>338</v>
      </c>
      <c r="F235" s="25" t="s">
        <v>306</v>
      </c>
      <c r="G235" s="25" t="s">
        <v>307</v>
      </c>
      <c r="H235" s="81">
        <v>42481000</v>
      </c>
      <c r="I235" s="82">
        <v>41234400</v>
      </c>
      <c r="J235" s="23"/>
      <c r="K235" s="23"/>
      <c r="L235" s="59" t="s">
        <v>339</v>
      </c>
    </row>
    <row r="236" spans="2:12" s="10" customFormat="1" ht="75" customHeight="1" x14ac:dyDescent="0.25">
      <c r="B236" s="76">
        <v>801116001</v>
      </c>
      <c r="C236" s="77" t="s">
        <v>358</v>
      </c>
      <c r="D236" s="78">
        <v>41654</v>
      </c>
      <c r="E236" s="25" t="s">
        <v>338</v>
      </c>
      <c r="F236" s="25" t="s">
        <v>306</v>
      </c>
      <c r="G236" s="25" t="s">
        <v>307</v>
      </c>
      <c r="H236" s="81">
        <v>15789500</v>
      </c>
      <c r="I236" s="82">
        <v>15331800</v>
      </c>
      <c r="J236" s="23"/>
      <c r="K236" s="23"/>
      <c r="L236" s="59" t="s">
        <v>339</v>
      </c>
    </row>
    <row r="237" spans="2:12" s="10" customFormat="1" ht="75" customHeight="1" x14ac:dyDescent="0.25">
      <c r="B237" s="76">
        <v>801116001</v>
      </c>
      <c r="C237" s="77" t="s">
        <v>359</v>
      </c>
      <c r="D237" s="78">
        <v>41654</v>
      </c>
      <c r="E237" s="25" t="s">
        <v>338</v>
      </c>
      <c r="F237" s="25" t="s">
        <v>306</v>
      </c>
      <c r="G237" s="25" t="s">
        <v>307</v>
      </c>
      <c r="H237" s="81">
        <v>15789500</v>
      </c>
      <c r="I237" s="82">
        <v>15331800</v>
      </c>
      <c r="J237" s="23"/>
      <c r="K237" s="23"/>
      <c r="L237" s="59" t="s">
        <v>339</v>
      </c>
    </row>
    <row r="238" spans="2:12" s="10" customFormat="1" ht="75" customHeight="1" x14ac:dyDescent="0.25">
      <c r="B238" s="76">
        <v>801116001</v>
      </c>
      <c r="C238" s="77" t="s">
        <v>360</v>
      </c>
      <c r="D238" s="78">
        <v>41654</v>
      </c>
      <c r="E238" s="25" t="s">
        <v>338</v>
      </c>
      <c r="F238" s="25" t="s">
        <v>306</v>
      </c>
      <c r="G238" s="25" t="s">
        <v>307</v>
      </c>
      <c r="H238" s="81">
        <v>21240500</v>
      </c>
      <c r="I238" s="82">
        <v>20617200</v>
      </c>
      <c r="J238" s="23"/>
      <c r="K238" s="23"/>
      <c r="L238" s="59" t="s">
        <v>339</v>
      </c>
    </row>
    <row r="239" spans="2:12" s="10" customFormat="1" ht="75" customHeight="1" x14ac:dyDescent="0.25">
      <c r="B239" s="76">
        <v>801116001</v>
      </c>
      <c r="C239" s="77" t="s">
        <v>361</v>
      </c>
      <c r="D239" s="78">
        <v>41654</v>
      </c>
      <c r="E239" s="25" t="s">
        <v>338</v>
      </c>
      <c r="F239" s="25" t="s">
        <v>306</v>
      </c>
      <c r="G239" s="25" t="s">
        <v>307</v>
      </c>
      <c r="H239" s="81">
        <v>21240500</v>
      </c>
      <c r="I239" s="82">
        <v>20617200</v>
      </c>
      <c r="J239" s="23"/>
      <c r="K239" s="23"/>
      <c r="L239" s="59" t="s">
        <v>339</v>
      </c>
    </row>
    <row r="240" spans="2:12" s="10" customFormat="1" ht="75" customHeight="1" x14ac:dyDescent="0.25">
      <c r="B240" s="76">
        <v>801116001</v>
      </c>
      <c r="C240" s="77" t="s">
        <v>362</v>
      </c>
      <c r="D240" s="78">
        <v>41654</v>
      </c>
      <c r="E240" s="25" t="s">
        <v>338</v>
      </c>
      <c r="F240" s="25" t="s">
        <v>306</v>
      </c>
      <c r="G240" s="25" t="s">
        <v>307</v>
      </c>
      <c r="H240" s="81">
        <v>21240500</v>
      </c>
      <c r="I240" s="82">
        <v>20617200</v>
      </c>
      <c r="J240" s="23"/>
      <c r="K240" s="23"/>
      <c r="L240" s="59" t="s">
        <v>339</v>
      </c>
    </row>
    <row r="241" spans="2:12" s="10" customFormat="1" ht="75" customHeight="1" x14ac:dyDescent="0.25">
      <c r="B241" s="76">
        <v>801116001</v>
      </c>
      <c r="C241" s="77" t="s">
        <v>363</v>
      </c>
      <c r="D241" s="78">
        <v>41654</v>
      </c>
      <c r="E241" s="25" t="s">
        <v>338</v>
      </c>
      <c r="F241" s="25" t="s">
        <v>306</v>
      </c>
      <c r="G241" s="25" t="s">
        <v>307</v>
      </c>
      <c r="H241" s="81">
        <v>21240500</v>
      </c>
      <c r="I241" s="82">
        <v>20617200</v>
      </c>
      <c r="J241" s="23"/>
      <c r="K241" s="23"/>
      <c r="L241" s="59" t="s">
        <v>339</v>
      </c>
    </row>
    <row r="242" spans="2:12" s="10" customFormat="1" ht="75" customHeight="1" x14ac:dyDescent="0.25">
      <c r="B242" s="76">
        <v>801116001</v>
      </c>
      <c r="C242" s="77" t="s">
        <v>364</v>
      </c>
      <c r="D242" s="78">
        <v>41654</v>
      </c>
      <c r="E242" s="25" t="s">
        <v>338</v>
      </c>
      <c r="F242" s="25" t="s">
        <v>306</v>
      </c>
      <c r="G242" s="25" t="s">
        <v>307</v>
      </c>
      <c r="H242" s="81">
        <v>21240500</v>
      </c>
      <c r="I242" s="82">
        <v>20617200</v>
      </c>
      <c r="J242" s="23"/>
      <c r="K242" s="23"/>
      <c r="L242" s="59" t="s">
        <v>339</v>
      </c>
    </row>
    <row r="243" spans="2:12" s="10" customFormat="1" ht="75" customHeight="1" x14ac:dyDescent="0.25">
      <c r="B243" s="76">
        <v>801116001</v>
      </c>
      <c r="C243" s="77" t="s">
        <v>365</v>
      </c>
      <c r="D243" s="78">
        <v>41654</v>
      </c>
      <c r="E243" s="25" t="s">
        <v>338</v>
      </c>
      <c r="F243" s="25" t="s">
        <v>306</v>
      </c>
      <c r="G243" s="25" t="s">
        <v>307</v>
      </c>
      <c r="H243" s="81">
        <v>21240500</v>
      </c>
      <c r="I243" s="82">
        <v>20617200</v>
      </c>
      <c r="J243" s="23"/>
      <c r="K243" s="23"/>
      <c r="L243" s="59" t="s">
        <v>339</v>
      </c>
    </row>
    <row r="244" spans="2:12" s="10" customFormat="1" ht="75" customHeight="1" x14ac:dyDescent="0.25">
      <c r="B244" s="76">
        <v>801116001</v>
      </c>
      <c r="C244" s="77" t="s">
        <v>366</v>
      </c>
      <c r="D244" s="78">
        <v>41654</v>
      </c>
      <c r="E244" s="25" t="s">
        <v>338</v>
      </c>
      <c r="F244" s="25" t="s">
        <v>306</v>
      </c>
      <c r="G244" s="25" t="s">
        <v>307</v>
      </c>
      <c r="H244" s="81">
        <v>22804500</v>
      </c>
      <c r="I244" s="82">
        <v>22135200</v>
      </c>
      <c r="J244" s="27"/>
      <c r="K244" s="27"/>
      <c r="L244" s="59" t="s">
        <v>339</v>
      </c>
    </row>
    <row r="245" spans="2:12" s="10" customFormat="1" ht="75" customHeight="1" x14ac:dyDescent="0.25">
      <c r="B245" s="85">
        <v>801116001</v>
      </c>
      <c r="C245" s="83" t="s">
        <v>367</v>
      </c>
      <c r="D245" s="86">
        <v>41654</v>
      </c>
      <c r="E245" s="22" t="s">
        <v>338</v>
      </c>
      <c r="F245" s="22" t="s">
        <v>306</v>
      </c>
      <c r="G245" s="22" t="s">
        <v>307</v>
      </c>
      <c r="H245" s="87">
        <v>22804500</v>
      </c>
      <c r="I245" s="88">
        <v>22135200</v>
      </c>
      <c r="J245" s="89"/>
      <c r="K245" s="89"/>
      <c r="L245" s="90" t="s">
        <v>339</v>
      </c>
    </row>
    <row r="246" spans="2:12" s="10" customFormat="1" ht="75" customHeight="1" x14ac:dyDescent="0.25">
      <c r="B246" s="76">
        <v>801116001</v>
      </c>
      <c r="C246" s="77" t="s">
        <v>368</v>
      </c>
      <c r="D246" s="78">
        <v>41654</v>
      </c>
      <c r="E246" s="25" t="s">
        <v>338</v>
      </c>
      <c r="F246" s="25" t="s">
        <v>306</v>
      </c>
      <c r="G246" s="25" t="s">
        <v>307</v>
      </c>
      <c r="H246" s="81">
        <v>21240500</v>
      </c>
      <c r="I246" s="82">
        <v>20617200</v>
      </c>
      <c r="J246" s="27"/>
      <c r="K246" s="27"/>
      <c r="L246" s="59" t="s">
        <v>339</v>
      </c>
    </row>
    <row r="247" spans="2:12" s="10" customFormat="1" ht="75" customHeight="1" x14ac:dyDescent="0.25">
      <c r="B247" s="76">
        <v>801116001</v>
      </c>
      <c r="C247" s="77" t="s">
        <v>369</v>
      </c>
      <c r="D247" s="78">
        <v>41654</v>
      </c>
      <c r="E247" s="25" t="s">
        <v>338</v>
      </c>
      <c r="F247" s="25" t="s">
        <v>306</v>
      </c>
      <c r="G247" s="25" t="s">
        <v>307</v>
      </c>
      <c r="H247" s="81">
        <v>37881000</v>
      </c>
      <c r="I247" s="82">
        <v>36779300</v>
      </c>
      <c r="J247" s="27"/>
      <c r="K247" s="27"/>
      <c r="L247" s="59" t="s">
        <v>339</v>
      </c>
    </row>
    <row r="248" spans="2:12" s="10" customFormat="1" ht="75" customHeight="1" x14ac:dyDescent="0.25">
      <c r="B248" s="76">
        <v>801116001</v>
      </c>
      <c r="C248" s="77" t="s">
        <v>370</v>
      </c>
      <c r="D248" s="78">
        <v>41654</v>
      </c>
      <c r="E248" s="25" t="s">
        <v>338</v>
      </c>
      <c r="F248" s="25" t="s">
        <v>306</v>
      </c>
      <c r="G248" s="25" t="s">
        <v>307</v>
      </c>
      <c r="H248" s="81">
        <v>15789500</v>
      </c>
      <c r="I248" s="82">
        <v>15331800</v>
      </c>
      <c r="J248" s="27"/>
      <c r="K248" s="27"/>
      <c r="L248" s="59" t="s">
        <v>339</v>
      </c>
    </row>
    <row r="249" spans="2:12" s="10" customFormat="1" ht="75" customHeight="1" x14ac:dyDescent="0.25">
      <c r="B249" s="76">
        <v>801116001</v>
      </c>
      <c r="C249" s="77" t="s">
        <v>371</v>
      </c>
      <c r="D249" s="78">
        <v>41654</v>
      </c>
      <c r="E249" s="25" t="s">
        <v>338</v>
      </c>
      <c r="F249" s="25" t="s">
        <v>306</v>
      </c>
      <c r="G249" s="25" t="s">
        <v>307</v>
      </c>
      <c r="H249" s="81">
        <v>21240500</v>
      </c>
      <c r="I249" s="82">
        <v>20617200</v>
      </c>
      <c r="J249" s="27"/>
      <c r="K249" s="27"/>
      <c r="L249" s="59" t="s">
        <v>339</v>
      </c>
    </row>
    <row r="250" spans="2:12" s="10" customFormat="1" ht="75" customHeight="1" x14ac:dyDescent="0.25">
      <c r="B250" s="76">
        <v>801116001</v>
      </c>
      <c r="C250" s="77" t="s">
        <v>372</v>
      </c>
      <c r="D250" s="78">
        <v>41654</v>
      </c>
      <c r="E250" s="25" t="s">
        <v>338</v>
      </c>
      <c r="F250" s="25" t="s">
        <v>306</v>
      </c>
      <c r="G250" s="25" t="s">
        <v>307</v>
      </c>
      <c r="H250" s="81">
        <v>21240500</v>
      </c>
      <c r="I250" s="82">
        <v>20617200</v>
      </c>
      <c r="J250" s="27"/>
      <c r="K250" s="27"/>
      <c r="L250" s="59" t="s">
        <v>339</v>
      </c>
    </row>
    <row r="251" spans="2:12" s="10" customFormat="1" ht="75" customHeight="1" x14ac:dyDescent="0.25">
      <c r="B251" s="76">
        <v>801116001</v>
      </c>
      <c r="C251" s="77" t="s">
        <v>373</v>
      </c>
      <c r="D251" s="78">
        <v>41654</v>
      </c>
      <c r="E251" s="25" t="s">
        <v>338</v>
      </c>
      <c r="F251" s="25" t="s">
        <v>306</v>
      </c>
      <c r="G251" s="25" t="s">
        <v>307</v>
      </c>
      <c r="H251" s="81">
        <v>31579000</v>
      </c>
      <c r="I251" s="82">
        <v>20617200</v>
      </c>
      <c r="J251" s="27"/>
      <c r="K251" s="27"/>
      <c r="L251" s="59" t="s">
        <v>339</v>
      </c>
    </row>
    <row r="252" spans="2:12" s="10" customFormat="1" ht="75" customHeight="1" x14ac:dyDescent="0.25">
      <c r="B252" s="76">
        <v>801116001</v>
      </c>
      <c r="C252" s="77" t="s">
        <v>374</v>
      </c>
      <c r="D252" s="78">
        <v>41654</v>
      </c>
      <c r="E252" s="25" t="s">
        <v>338</v>
      </c>
      <c r="F252" s="25" t="s">
        <v>306</v>
      </c>
      <c r="G252" s="25" t="s">
        <v>307</v>
      </c>
      <c r="H252" s="81">
        <v>15789500</v>
      </c>
      <c r="I252" s="82">
        <v>15331800</v>
      </c>
      <c r="J252" s="27"/>
      <c r="K252" s="27"/>
      <c r="L252" s="59" t="s">
        <v>339</v>
      </c>
    </row>
    <row r="253" spans="2:12" s="10" customFormat="1" ht="75" customHeight="1" x14ac:dyDescent="0.25">
      <c r="B253" s="76">
        <v>801116001</v>
      </c>
      <c r="C253" s="77" t="s">
        <v>375</v>
      </c>
      <c r="D253" s="78">
        <v>41654</v>
      </c>
      <c r="E253" s="25" t="s">
        <v>338</v>
      </c>
      <c r="F253" s="25" t="s">
        <v>306</v>
      </c>
      <c r="G253" s="25" t="s">
        <v>307</v>
      </c>
      <c r="H253" s="81">
        <v>21240500</v>
      </c>
      <c r="I253" s="82">
        <v>20617200</v>
      </c>
      <c r="J253" s="27"/>
      <c r="K253" s="27"/>
      <c r="L253" s="59" t="s">
        <v>339</v>
      </c>
    </row>
    <row r="254" spans="2:12" s="10" customFormat="1" ht="75" customHeight="1" x14ac:dyDescent="0.25">
      <c r="B254" s="76">
        <v>80111620</v>
      </c>
      <c r="C254" s="77" t="s">
        <v>376</v>
      </c>
      <c r="D254" s="78">
        <v>41654</v>
      </c>
      <c r="E254" s="25" t="s">
        <v>338</v>
      </c>
      <c r="F254" s="25" t="s">
        <v>306</v>
      </c>
      <c r="G254" s="25" t="s">
        <v>307</v>
      </c>
      <c r="H254" s="81">
        <v>37881000</v>
      </c>
      <c r="I254" s="82">
        <v>36779300</v>
      </c>
      <c r="J254" s="27"/>
      <c r="K254" s="27"/>
      <c r="L254" s="59" t="s">
        <v>339</v>
      </c>
    </row>
    <row r="255" spans="2:12" s="10" customFormat="1" ht="75" customHeight="1" x14ac:dyDescent="0.25">
      <c r="B255" s="76">
        <v>801116001</v>
      </c>
      <c r="C255" s="77" t="s">
        <v>377</v>
      </c>
      <c r="D255" s="78">
        <v>41654</v>
      </c>
      <c r="E255" s="25" t="s">
        <v>338</v>
      </c>
      <c r="F255" s="25" t="s">
        <v>306</v>
      </c>
      <c r="G255" s="25" t="s">
        <v>307</v>
      </c>
      <c r="H255" s="81">
        <v>21240500</v>
      </c>
      <c r="I255" s="82">
        <v>20617200</v>
      </c>
      <c r="J255" s="27"/>
      <c r="K255" s="27"/>
      <c r="L255" s="25" t="s">
        <v>339</v>
      </c>
    </row>
    <row r="256" spans="2:12" s="10" customFormat="1" ht="75" customHeight="1" x14ac:dyDescent="0.25">
      <c r="B256" s="76">
        <v>941119003</v>
      </c>
      <c r="C256" s="77" t="s">
        <v>378</v>
      </c>
      <c r="D256" s="78">
        <v>41654</v>
      </c>
      <c r="E256" s="25" t="s">
        <v>338</v>
      </c>
      <c r="F256" s="25" t="s">
        <v>306</v>
      </c>
      <c r="G256" s="25" t="s">
        <v>307</v>
      </c>
      <c r="H256" s="81">
        <v>44079500</v>
      </c>
      <c r="I256" s="82">
        <v>30532500</v>
      </c>
      <c r="J256" s="27"/>
      <c r="K256" s="27"/>
      <c r="L256" s="25" t="s">
        <v>339</v>
      </c>
    </row>
    <row r="257" spans="2:12" s="10" customFormat="1" ht="75" customHeight="1" x14ac:dyDescent="0.25">
      <c r="B257" s="76">
        <v>801116001</v>
      </c>
      <c r="C257" s="77" t="s">
        <v>379</v>
      </c>
      <c r="D257" s="78">
        <v>41654</v>
      </c>
      <c r="E257" s="25" t="s">
        <v>338</v>
      </c>
      <c r="F257" s="25" t="s">
        <v>306</v>
      </c>
      <c r="G257" s="25" t="s">
        <v>380</v>
      </c>
      <c r="H257" s="81">
        <v>45609000</v>
      </c>
      <c r="I257" s="82">
        <v>44270400</v>
      </c>
      <c r="J257" s="27"/>
      <c r="K257" s="27"/>
      <c r="L257" s="25" t="s">
        <v>339</v>
      </c>
    </row>
    <row r="258" spans="2:12" s="10" customFormat="1" ht="75" customHeight="1" x14ac:dyDescent="0.25">
      <c r="B258" s="76">
        <v>801116001</v>
      </c>
      <c r="C258" s="77" t="s">
        <v>381</v>
      </c>
      <c r="D258" s="78">
        <v>41654</v>
      </c>
      <c r="E258" s="25" t="s">
        <v>338</v>
      </c>
      <c r="F258" s="25" t="s">
        <v>306</v>
      </c>
      <c r="G258" s="25" t="s">
        <v>380</v>
      </c>
      <c r="H258" s="81">
        <v>21240500</v>
      </c>
      <c r="I258" s="82">
        <v>20617200</v>
      </c>
      <c r="J258" s="27"/>
      <c r="K258" s="27"/>
      <c r="L258" s="25" t="s">
        <v>339</v>
      </c>
    </row>
    <row r="259" spans="2:12" s="10" customFormat="1" ht="75" customHeight="1" x14ac:dyDescent="0.25">
      <c r="B259" s="76">
        <v>801116001</v>
      </c>
      <c r="C259" s="77" t="s">
        <v>382</v>
      </c>
      <c r="D259" s="78">
        <v>41654</v>
      </c>
      <c r="E259" s="25" t="s">
        <v>338</v>
      </c>
      <c r="F259" s="25" t="s">
        <v>306</v>
      </c>
      <c r="G259" s="25" t="s">
        <v>380</v>
      </c>
      <c r="H259" s="81">
        <v>21240500</v>
      </c>
      <c r="I259" s="82">
        <v>20617200</v>
      </c>
      <c r="J259" s="91"/>
      <c r="K259" s="27"/>
      <c r="L259" s="25" t="s">
        <v>339</v>
      </c>
    </row>
    <row r="260" spans="2:12" s="10" customFormat="1" ht="75" customHeight="1" x14ac:dyDescent="0.25">
      <c r="B260" s="76">
        <v>801116001</v>
      </c>
      <c r="C260" s="77" t="s">
        <v>383</v>
      </c>
      <c r="D260" s="78">
        <v>41654</v>
      </c>
      <c r="E260" s="25" t="s">
        <v>338</v>
      </c>
      <c r="F260" s="25" t="s">
        <v>306</v>
      </c>
      <c r="G260" s="25" t="s">
        <v>380</v>
      </c>
      <c r="H260" s="81">
        <v>24150000</v>
      </c>
      <c r="I260" s="92" t="s">
        <v>350</v>
      </c>
      <c r="J260" s="27"/>
      <c r="K260" s="27"/>
      <c r="L260" s="59" t="s">
        <v>339</v>
      </c>
    </row>
    <row r="261" spans="2:12" s="10" customFormat="1" ht="75" customHeight="1" x14ac:dyDescent="0.25">
      <c r="B261" s="76">
        <v>801116001</v>
      </c>
      <c r="C261" s="77" t="s">
        <v>384</v>
      </c>
      <c r="D261" s="78">
        <v>41654</v>
      </c>
      <c r="E261" s="25" t="s">
        <v>338</v>
      </c>
      <c r="F261" s="25" t="s">
        <v>306</v>
      </c>
      <c r="G261" s="25" t="s">
        <v>307</v>
      </c>
      <c r="H261" s="81">
        <v>37821200</v>
      </c>
      <c r="I261" s="92" t="s">
        <v>350</v>
      </c>
      <c r="J261" s="27"/>
      <c r="K261" s="27"/>
      <c r="L261" s="513" t="s">
        <v>385</v>
      </c>
    </row>
    <row r="262" spans="2:12" s="10" customFormat="1" ht="75" customHeight="1" x14ac:dyDescent="0.25">
      <c r="B262" s="76">
        <v>801116001</v>
      </c>
      <c r="C262" s="77" t="s">
        <v>386</v>
      </c>
      <c r="D262" s="78">
        <v>41654</v>
      </c>
      <c r="E262" s="25" t="s">
        <v>387</v>
      </c>
      <c r="F262" s="25" t="s">
        <v>306</v>
      </c>
      <c r="G262" s="25" t="s">
        <v>307</v>
      </c>
      <c r="H262" s="81">
        <v>69832400</v>
      </c>
      <c r="I262" s="92" t="s">
        <v>350</v>
      </c>
      <c r="J262" s="27"/>
      <c r="K262" s="27"/>
      <c r="L262" s="513" t="s">
        <v>385</v>
      </c>
    </row>
    <row r="263" spans="2:12" s="10" customFormat="1" ht="75" customHeight="1" x14ac:dyDescent="0.25">
      <c r="B263" s="76">
        <v>801116001</v>
      </c>
      <c r="C263" s="77" t="s">
        <v>388</v>
      </c>
      <c r="D263" s="78">
        <v>41654</v>
      </c>
      <c r="E263" s="25" t="s">
        <v>387</v>
      </c>
      <c r="F263" s="25" t="s">
        <v>306</v>
      </c>
      <c r="G263" s="25" t="s">
        <v>307</v>
      </c>
      <c r="H263" s="81">
        <v>69832400</v>
      </c>
      <c r="I263" s="92" t="s">
        <v>350</v>
      </c>
      <c r="J263" s="27"/>
      <c r="K263" s="27"/>
      <c r="L263" s="513" t="s">
        <v>385</v>
      </c>
    </row>
    <row r="264" spans="2:12" s="10" customFormat="1" ht="75" customHeight="1" x14ac:dyDescent="0.25">
      <c r="B264" s="76">
        <v>801116001</v>
      </c>
      <c r="C264" s="77" t="s">
        <v>389</v>
      </c>
      <c r="D264" s="78">
        <v>41654</v>
      </c>
      <c r="E264" s="25" t="s">
        <v>387</v>
      </c>
      <c r="F264" s="25" t="s">
        <v>306</v>
      </c>
      <c r="G264" s="25" t="s">
        <v>307</v>
      </c>
      <c r="H264" s="81">
        <v>104748600</v>
      </c>
      <c r="I264" s="92" t="s">
        <v>350</v>
      </c>
      <c r="J264" s="27"/>
      <c r="K264" s="27"/>
      <c r="L264" s="513" t="s">
        <v>385</v>
      </c>
    </row>
    <row r="265" spans="2:12" s="10" customFormat="1" ht="75" customHeight="1" x14ac:dyDescent="0.25">
      <c r="B265" s="76">
        <v>801116001</v>
      </c>
      <c r="C265" s="77" t="s">
        <v>390</v>
      </c>
      <c r="D265" s="78">
        <v>41654</v>
      </c>
      <c r="E265" s="25" t="s">
        <v>338</v>
      </c>
      <c r="F265" s="25" t="s">
        <v>306</v>
      </c>
      <c r="G265" s="25" t="s">
        <v>307</v>
      </c>
      <c r="H265" s="93">
        <v>73600000</v>
      </c>
      <c r="I265" s="94">
        <v>75900000</v>
      </c>
      <c r="J265" s="25"/>
      <c r="K265" s="25"/>
      <c r="L265" s="25" t="s">
        <v>385</v>
      </c>
    </row>
    <row r="266" spans="2:12" s="10" customFormat="1" ht="75" customHeight="1" x14ac:dyDescent="0.25">
      <c r="B266" s="76">
        <v>801116001</v>
      </c>
      <c r="C266" s="77" t="s">
        <v>391</v>
      </c>
      <c r="D266" s="78">
        <v>41654</v>
      </c>
      <c r="E266" s="25" t="s">
        <v>338</v>
      </c>
      <c r="F266" s="25" t="s">
        <v>306</v>
      </c>
      <c r="G266" s="25" t="s">
        <v>307</v>
      </c>
      <c r="H266" s="93">
        <v>34500000</v>
      </c>
      <c r="I266" s="94">
        <v>33350000</v>
      </c>
      <c r="J266" s="25"/>
      <c r="K266" s="25"/>
      <c r="L266" s="25" t="s">
        <v>385</v>
      </c>
    </row>
    <row r="267" spans="2:12" s="10" customFormat="1" ht="75" customHeight="1" x14ac:dyDescent="0.25">
      <c r="B267" s="76">
        <v>801116001</v>
      </c>
      <c r="C267" s="77" t="s">
        <v>392</v>
      </c>
      <c r="D267" s="78">
        <v>41654</v>
      </c>
      <c r="E267" s="25" t="s">
        <v>338</v>
      </c>
      <c r="F267" s="25" t="s">
        <v>306</v>
      </c>
      <c r="G267" s="25" t="s">
        <v>307</v>
      </c>
      <c r="H267" s="93">
        <v>62100000</v>
      </c>
      <c r="I267" s="94">
        <v>59800000</v>
      </c>
      <c r="J267" s="25"/>
      <c r="K267" s="25"/>
      <c r="L267" s="25" t="s">
        <v>385</v>
      </c>
    </row>
    <row r="268" spans="2:12" s="10" customFormat="1" ht="75" customHeight="1" x14ac:dyDescent="0.25">
      <c r="B268" s="76">
        <v>801116001</v>
      </c>
      <c r="C268" s="77" t="s">
        <v>393</v>
      </c>
      <c r="D268" s="78">
        <v>41654</v>
      </c>
      <c r="E268" s="25" t="s">
        <v>338</v>
      </c>
      <c r="F268" s="25" t="s">
        <v>306</v>
      </c>
      <c r="G268" s="25" t="s">
        <v>307</v>
      </c>
      <c r="H268" s="93">
        <v>35650000</v>
      </c>
      <c r="I268" s="95">
        <v>7800000</v>
      </c>
      <c r="J268" s="25"/>
      <c r="K268" s="25"/>
      <c r="L268" s="25" t="s">
        <v>385</v>
      </c>
    </row>
    <row r="269" spans="2:12" s="10" customFormat="1" ht="75" customHeight="1" x14ac:dyDescent="0.25">
      <c r="B269" s="76">
        <v>801116001</v>
      </c>
      <c r="C269" s="77" t="s">
        <v>394</v>
      </c>
      <c r="D269" s="78">
        <v>41654</v>
      </c>
      <c r="E269" s="25" t="s">
        <v>338</v>
      </c>
      <c r="F269" s="25" t="s">
        <v>306</v>
      </c>
      <c r="G269" s="25" t="s">
        <v>307</v>
      </c>
      <c r="H269" s="93">
        <v>73600000</v>
      </c>
      <c r="I269" s="94">
        <v>75900000</v>
      </c>
      <c r="J269" s="25"/>
      <c r="K269" s="25"/>
      <c r="L269" s="25" t="s">
        <v>385</v>
      </c>
    </row>
    <row r="270" spans="2:12" s="10" customFormat="1" ht="75" customHeight="1" x14ac:dyDescent="0.25">
      <c r="B270" s="76">
        <v>801116001</v>
      </c>
      <c r="C270" s="77" t="s">
        <v>395</v>
      </c>
      <c r="D270" s="78">
        <v>41654</v>
      </c>
      <c r="E270" s="25" t="s">
        <v>338</v>
      </c>
      <c r="F270" s="25" t="s">
        <v>306</v>
      </c>
      <c r="G270" s="25" t="s">
        <v>307</v>
      </c>
      <c r="H270" s="93">
        <v>73600000</v>
      </c>
      <c r="I270" s="94">
        <v>75900000</v>
      </c>
      <c r="J270" s="25"/>
      <c r="K270" s="25"/>
      <c r="L270" s="25" t="s">
        <v>385</v>
      </c>
    </row>
    <row r="271" spans="2:12" s="10" customFormat="1" ht="75" customHeight="1" x14ac:dyDescent="0.25">
      <c r="B271" s="76">
        <v>801116001</v>
      </c>
      <c r="C271" s="77" t="s">
        <v>396</v>
      </c>
      <c r="D271" s="78">
        <v>41654</v>
      </c>
      <c r="E271" s="25" t="s">
        <v>338</v>
      </c>
      <c r="F271" s="25" t="s">
        <v>306</v>
      </c>
      <c r="G271" s="25" t="s">
        <v>307</v>
      </c>
      <c r="H271" s="95">
        <v>37882679</v>
      </c>
      <c r="I271" s="95">
        <v>36779300</v>
      </c>
      <c r="J271" s="25"/>
      <c r="K271" s="25"/>
      <c r="L271" s="25" t="s">
        <v>385</v>
      </c>
    </row>
    <row r="272" spans="2:12" s="10" customFormat="1" ht="75" customHeight="1" x14ac:dyDescent="0.25">
      <c r="B272" s="85">
        <v>801116001</v>
      </c>
      <c r="C272" s="77" t="s">
        <v>397</v>
      </c>
      <c r="D272" s="78">
        <v>41654</v>
      </c>
      <c r="E272" s="22" t="s">
        <v>338</v>
      </c>
      <c r="F272" s="22" t="s">
        <v>306</v>
      </c>
      <c r="G272" s="22" t="s">
        <v>307</v>
      </c>
      <c r="H272" s="96">
        <v>34500000</v>
      </c>
      <c r="I272" s="95" t="s">
        <v>350</v>
      </c>
      <c r="J272" s="22"/>
      <c r="K272" s="22"/>
      <c r="L272" s="25" t="s">
        <v>385</v>
      </c>
    </row>
    <row r="273" spans="2:12" s="10" customFormat="1" ht="75" customHeight="1" x14ac:dyDescent="0.25">
      <c r="B273" s="85">
        <v>801116001</v>
      </c>
      <c r="C273" s="77" t="s">
        <v>398</v>
      </c>
      <c r="D273" s="78">
        <v>41654</v>
      </c>
      <c r="E273" s="22" t="s">
        <v>338</v>
      </c>
      <c r="F273" s="22" t="s">
        <v>306</v>
      </c>
      <c r="G273" s="22" t="s">
        <v>307</v>
      </c>
      <c r="H273" s="96">
        <v>34500000</v>
      </c>
      <c r="I273" s="95" t="s">
        <v>350</v>
      </c>
      <c r="J273" s="22"/>
      <c r="K273" s="22"/>
      <c r="L273" s="25" t="s">
        <v>385</v>
      </c>
    </row>
    <row r="274" spans="2:12" s="10" customFormat="1" ht="75" customHeight="1" x14ac:dyDescent="0.25">
      <c r="B274" s="85">
        <v>801116001</v>
      </c>
      <c r="C274" s="77" t="s">
        <v>399</v>
      </c>
      <c r="D274" s="78">
        <v>41654</v>
      </c>
      <c r="E274" s="22" t="s">
        <v>338</v>
      </c>
      <c r="F274" s="22" t="s">
        <v>306</v>
      </c>
      <c r="G274" s="22" t="s">
        <v>307</v>
      </c>
      <c r="H274" s="96">
        <v>34500000</v>
      </c>
      <c r="I274" s="95" t="s">
        <v>350</v>
      </c>
      <c r="J274" s="22"/>
      <c r="K274" s="22"/>
      <c r="L274" s="25" t="s">
        <v>385</v>
      </c>
    </row>
    <row r="275" spans="2:12" s="10" customFormat="1" ht="75" customHeight="1" x14ac:dyDescent="0.25">
      <c r="B275" s="76">
        <v>801116001</v>
      </c>
      <c r="C275" s="77" t="s">
        <v>400</v>
      </c>
      <c r="D275" s="78">
        <v>41654</v>
      </c>
      <c r="E275" s="22" t="s">
        <v>338</v>
      </c>
      <c r="F275" s="22" t="s">
        <v>306</v>
      </c>
      <c r="G275" s="22" t="s">
        <v>307</v>
      </c>
      <c r="H275" s="95">
        <v>37950000</v>
      </c>
      <c r="I275" s="95" t="s">
        <v>350</v>
      </c>
      <c r="J275" s="25"/>
      <c r="K275" s="25"/>
      <c r="L275" s="25" t="s">
        <v>385</v>
      </c>
    </row>
    <row r="276" spans="2:12" s="10" customFormat="1" ht="75" x14ac:dyDescent="0.25">
      <c r="B276" s="76">
        <v>801116001</v>
      </c>
      <c r="C276" s="77" t="s">
        <v>401</v>
      </c>
      <c r="D276" s="78">
        <v>41654</v>
      </c>
      <c r="E276" s="22" t="s">
        <v>338</v>
      </c>
      <c r="F276" s="22" t="s">
        <v>306</v>
      </c>
      <c r="G276" s="22" t="s">
        <v>307</v>
      </c>
      <c r="H276" s="95">
        <v>37882679</v>
      </c>
      <c r="I276" s="95" t="s">
        <v>350</v>
      </c>
      <c r="J276" s="25"/>
      <c r="K276" s="25"/>
      <c r="L276" s="25" t="s">
        <v>385</v>
      </c>
    </row>
    <row r="277" spans="2:12" s="10" customFormat="1" ht="290.25" customHeight="1" x14ac:dyDescent="0.25">
      <c r="B277" s="76">
        <v>801116001</v>
      </c>
      <c r="C277" s="77" t="s">
        <v>402</v>
      </c>
      <c r="D277" s="78">
        <v>41654</v>
      </c>
      <c r="E277" s="22" t="s">
        <v>338</v>
      </c>
      <c r="F277" s="22" t="s">
        <v>306</v>
      </c>
      <c r="G277" s="22" t="s">
        <v>307</v>
      </c>
      <c r="H277" s="95">
        <v>37882679</v>
      </c>
      <c r="I277" s="95" t="s">
        <v>350</v>
      </c>
      <c r="J277" s="25"/>
      <c r="K277" s="25"/>
      <c r="L277" s="25" t="s">
        <v>385</v>
      </c>
    </row>
    <row r="278" spans="2:12" s="10" customFormat="1" ht="290.25" customHeight="1" x14ac:dyDescent="0.25">
      <c r="B278" s="76">
        <v>801116001</v>
      </c>
      <c r="C278" s="77" t="s">
        <v>403</v>
      </c>
      <c r="D278" s="78">
        <v>41654</v>
      </c>
      <c r="E278" s="22" t="s">
        <v>338</v>
      </c>
      <c r="F278" s="22" t="s">
        <v>306</v>
      </c>
      <c r="G278" s="22" t="s">
        <v>307</v>
      </c>
      <c r="H278" s="95">
        <v>31448475</v>
      </c>
      <c r="I278" s="95" t="s">
        <v>350</v>
      </c>
      <c r="J278" s="25"/>
      <c r="K278" s="25"/>
      <c r="L278" s="25" t="s">
        <v>385</v>
      </c>
    </row>
    <row r="279" spans="2:12" s="10" customFormat="1" ht="290.25" customHeight="1" x14ac:dyDescent="0.25">
      <c r="B279" s="76">
        <v>86101710</v>
      </c>
      <c r="C279" s="77" t="s">
        <v>404</v>
      </c>
      <c r="D279" s="78">
        <v>41654</v>
      </c>
      <c r="E279" s="22" t="s">
        <v>301</v>
      </c>
      <c r="F279" s="22" t="s">
        <v>306</v>
      </c>
      <c r="G279" s="22" t="s">
        <v>307</v>
      </c>
      <c r="H279" s="95">
        <v>976773600</v>
      </c>
      <c r="I279" s="95">
        <v>948321000</v>
      </c>
      <c r="J279" s="25"/>
      <c r="K279" s="25"/>
      <c r="L279" s="25" t="s">
        <v>339</v>
      </c>
    </row>
    <row r="280" spans="2:12" s="10" customFormat="1" ht="290.25" customHeight="1" x14ac:dyDescent="0.25">
      <c r="B280" s="76">
        <v>86101710</v>
      </c>
      <c r="C280" s="77" t="s">
        <v>405</v>
      </c>
      <c r="D280" s="78">
        <v>41654</v>
      </c>
      <c r="E280" s="22" t="s">
        <v>301</v>
      </c>
      <c r="F280" s="22" t="s">
        <v>306</v>
      </c>
      <c r="G280" s="22" t="s">
        <v>307</v>
      </c>
      <c r="H280" s="95">
        <v>8135474600</v>
      </c>
      <c r="I280" s="95">
        <v>6779872000</v>
      </c>
      <c r="J280" s="25"/>
      <c r="K280" s="25"/>
      <c r="L280" s="25" t="s">
        <v>339</v>
      </c>
    </row>
    <row r="281" spans="2:12" s="10" customFormat="1" ht="290.25" customHeight="1" x14ac:dyDescent="0.25">
      <c r="B281" s="76">
        <v>86101710</v>
      </c>
      <c r="C281" s="77" t="s">
        <v>406</v>
      </c>
      <c r="D281" s="78">
        <v>41654</v>
      </c>
      <c r="E281" s="22" t="s">
        <v>301</v>
      </c>
      <c r="F281" s="22" t="s">
        <v>306</v>
      </c>
      <c r="G281" s="22" t="s">
        <v>307</v>
      </c>
      <c r="H281" s="95">
        <v>523743000</v>
      </c>
      <c r="I281" s="95">
        <v>440691680</v>
      </c>
      <c r="J281" s="27"/>
      <c r="K281" s="27"/>
      <c r="L281" s="25" t="s">
        <v>339</v>
      </c>
    </row>
    <row r="282" spans="2:12" s="10" customFormat="1" ht="290.25" customHeight="1" x14ac:dyDescent="0.25">
      <c r="B282" s="76">
        <v>86101710</v>
      </c>
      <c r="C282" s="77" t="s">
        <v>407</v>
      </c>
      <c r="D282" s="78">
        <v>41654</v>
      </c>
      <c r="E282" s="22" t="s">
        <v>301</v>
      </c>
      <c r="F282" s="22" t="s">
        <v>306</v>
      </c>
      <c r="G282" s="22" t="s">
        <v>307</v>
      </c>
      <c r="H282" s="95">
        <v>163145400</v>
      </c>
      <c r="I282" s="95">
        <v>158393400</v>
      </c>
      <c r="J282" s="27"/>
      <c r="K282" s="27"/>
      <c r="L282" s="25" t="s">
        <v>339</v>
      </c>
    </row>
    <row r="283" spans="2:12" s="10" customFormat="1" ht="290.25" customHeight="1" x14ac:dyDescent="0.25">
      <c r="B283" s="25">
        <v>56101519</v>
      </c>
      <c r="C283" s="77" t="s">
        <v>408</v>
      </c>
      <c r="D283" s="78">
        <v>41760</v>
      </c>
      <c r="E283" s="23" t="s">
        <v>333</v>
      </c>
      <c r="F283" s="22" t="s">
        <v>320</v>
      </c>
      <c r="G283" s="22" t="s">
        <v>307</v>
      </c>
      <c r="H283" s="79">
        <v>3500000</v>
      </c>
      <c r="I283" s="79"/>
      <c r="J283" s="27"/>
      <c r="K283" s="27"/>
      <c r="L283" s="25" t="s">
        <v>308</v>
      </c>
    </row>
    <row r="284" spans="2:12" s="10" customFormat="1" ht="105" x14ac:dyDescent="0.25">
      <c r="B284" s="76">
        <v>471218005</v>
      </c>
      <c r="C284" s="77" t="s">
        <v>409</v>
      </c>
      <c r="D284" s="78">
        <v>41699</v>
      </c>
      <c r="E284" s="23" t="s">
        <v>410</v>
      </c>
      <c r="F284" s="22" t="s">
        <v>306</v>
      </c>
      <c r="G284" s="22" t="s">
        <v>307</v>
      </c>
      <c r="H284" s="79">
        <v>5850000</v>
      </c>
      <c r="I284" s="79"/>
      <c r="J284" s="27"/>
      <c r="K284" s="27"/>
      <c r="L284" s="25" t="s">
        <v>308</v>
      </c>
    </row>
    <row r="285" spans="2:12" s="10" customFormat="1" ht="75" customHeight="1" x14ac:dyDescent="0.25">
      <c r="B285" s="76">
        <v>43211711</v>
      </c>
      <c r="C285" s="77" t="s">
        <v>411</v>
      </c>
      <c r="D285" s="78">
        <v>41671</v>
      </c>
      <c r="E285" s="23"/>
      <c r="F285" s="22" t="s">
        <v>306</v>
      </c>
      <c r="G285" s="22" t="s">
        <v>307</v>
      </c>
      <c r="H285" s="79">
        <v>1980000.0000000002</v>
      </c>
      <c r="I285" s="79">
        <v>1800000</v>
      </c>
      <c r="J285" s="27"/>
      <c r="K285" s="27"/>
      <c r="L285" s="25" t="s">
        <v>385</v>
      </c>
    </row>
    <row r="286" spans="2:12" s="10" customFormat="1" ht="75" customHeight="1" x14ac:dyDescent="0.25">
      <c r="B286" s="76">
        <v>471218005</v>
      </c>
      <c r="C286" s="83" t="s">
        <v>412</v>
      </c>
      <c r="D286" s="78">
        <v>41791</v>
      </c>
      <c r="E286" s="23"/>
      <c r="F286" s="22" t="s">
        <v>306</v>
      </c>
      <c r="G286" s="22" t="s">
        <v>307</v>
      </c>
      <c r="H286" s="79">
        <v>352000</v>
      </c>
      <c r="I286" s="79">
        <v>320000</v>
      </c>
      <c r="J286" s="27"/>
      <c r="K286" s="27"/>
      <c r="L286" s="25" t="s">
        <v>308</v>
      </c>
    </row>
    <row r="287" spans="2:12" s="10" customFormat="1" ht="75" customHeight="1" x14ac:dyDescent="0.25">
      <c r="B287" s="76">
        <v>40151601</v>
      </c>
      <c r="C287" s="83" t="s">
        <v>413</v>
      </c>
      <c r="D287" s="78">
        <v>41791</v>
      </c>
      <c r="E287" s="23"/>
      <c r="F287" s="22" t="s">
        <v>306</v>
      </c>
      <c r="G287" s="22" t="s">
        <v>307</v>
      </c>
      <c r="H287" s="79">
        <v>639991</v>
      </c>
      <c r="I287" s="79">
        <v>581810</v>
      </c>
      <c r="J287" s="27"/>
      <c r="K287" s="27"/>
      <c r="L287" s="25" t="s">
        <v>308</v>
      </c>
    </row>
    <row r="288" spans="2:12" s="10" customFormat="1" ht="75" customHeight="1" x14ac:dyDescent="0.25">
      <c r="B288" s="76">
        <v>40142018</v>
      </c>
      <c r="C288" s="83" t="s">
        <v>414</v>
      </c>
      <c r="D288" s="78">
        <v>41791</v>
      </c>
      <c r="E288" s="23"/>
      <c r="F288" s="22" t="s">
        <v>306</v>
      </c>
      <c r="G288" s="22" t="s">
        <v>307</v>
      </c>
      <c r="H288" s="79">
        <v>20861.5</v>
      </c>
      <c r="I288" s="79">
        <v>18965</v>
      </c>
      <c r="J288" s="27"/>
      <c r="K288" s="27"/>
      <c r="L288" s="25" t="s">
        <v>308</v>
      </c>
    </row>
    <row r="289" spans="2:12" s="10" customFormat="1" ht="75" customHeight="1" x14ac:dyDescent="0.25">
      <c r="B289" s="76">
        <v>40141734</v>
      </c>
      <c r="C289" s="83" t="s">
        <v>415</v>
      </c>
      <c r="D289" s="78">
        <v>41791</v>
      </c>
      <c r="E289" s="23"/>
      <c r="F289" s="22" t="s">
        <v>306</v>
      </c>
      <c r="G289" s="22" t="s">
        <v>307</v>
      </c>
      <c r="H289" s="79">
        <v>5025.9000000000005</v>
      </c>
      <c r="I289" s="79">
        <v>4569</v>
      </c>
      <c r="J289" s="27"/>
      <c r="K289" s="27"/>
      <c r="L289" s="25" t="s">
        <v>308</v>
      </c>
    </row>
    <row r="290" spans="2:12" s="10" customFormat="1" ht="75" customHeight="1" x14ac:dyDescent="0.25">
      <c r="B290" s="76">
        <v>31211908</v>
      </c>
      <c r="C290" s="83" t="s">
        <v>416</v>
      </c>
      <c r="D290" s="78">
        <v>41791</v>
      </c>
      <c r="E290" s="23"/>
      <c r="F290" s="22" t="s">
        <v>306</v>
      </c>
      <c r="G290" s="22" t="s">
        <v>307</v>
      </c>
      <c r="H290" s="79">
        <v>56801.8</v>
      </c>
      <c r="I290" s="79">
        <v>51638</v>
      </c>
      <c r="J290" s="27"/>
      <c r="K290" s="27"/>
      <c r="L290" s="25" t="s">
        <v>308</v>
      </c>
    </row>
    <row r="291" spans="2:12" s="10" customFormat="1" ht="75" customHeight="1" x14ac:dyDescent="0.25">
      <c r="B291" s="85">
        <v>52131501</v>
      </c>
      <c r="C291" s="83" t="s">
        <v>417</v>
      </c>
      <c r="D291" s="78">
        <v>41791</v>
      </c>
      <c r="E291" s="23"/>
      <c r="F291" s="22" t="s">
        <v>306</v>
      </c>
      <c r="G291" s="22" t="s">
        <v>307</v>
      </c>
      <c r="H291" s="79">
        <v>72234360</v>
      </c>
      <c r="I291" s="79">
        <v>65667600</v>
      </c>
      <c r="J291" s="27"/>
      <c r="K291" s="27"/>
      <c r="L291" s="25" t="s">
        <v>308</v>
      </c>
    </row>
    <row r="292" spans="2:12" s="10" customFormat="1" ht="75" customHeight="1" x14ac:dyDescent="0.25">
      <c r="B292" s="76">
        <v>39121640</v>
      </c>
      <c r="C292" s="83" t="s">
        <v>418</v>
      </c>
      <c r="D292" s="78">
        <v>41791</v>
      </c>
      <c r="E292" s="23"/>
      <c r="F292" s="22" t="s">
        <v>306</v>
      </c>
      <c r="G292" s="22" t="s">
        <v>307</v>
      </c>
      <c r="H292" s="79">
        <v>227128.00000000003</v>
      </c>
      <c r="I292" s="79">
        <v>206480</v>
      </c>
      <c r="J292" s="27"/>
      <c r="K292" s="27"/>
      <c r="L292" s="25" t="s">
        <v>308</v>
      </c>
    </row>
    <row r="293" spans="2:12" s="10" customFormat="1" ht="75" customHeight="1" x14ac:dyDescent="0.25">
      <c r="B293" s="76">
        <v>27111602</v>
      </c>
      <c r="C293" s="83" t="s">
        <v>419</v>
      </c>
      <c r="D293" s="78">
        <v>41791</v>
      </c>
      <c r="E293" s="23"/>
      <c r="F293" s="22" t="s">
        <v>306</v>
      </c>
      <c r="G293" s="22" t="s">
        <v>307</v>
      </c>
      <c r="H293" s="79">
        <v>20416</v>
      </c>
      <c r="I293" s="79">
        <v>18560</v>
      </c>
      <c r="J293" s="27"/>
      <c r="K293" s="27"/>
      <c r="L293" s="25" t="s">
        <v>308</v>
      </c>
    </row>
    <row r="294" spans="2:12" s="10" customFormat="1" ht="75" customHeight="1" x14ac:dyDescent="0.25">
      <c r="B294" s="76">
        <v>27112826</v>
      </c>
      <c r="C294" s="83" t="s">
        <v>420</v>
      </c>
      <c r="D294" s="78">
        <v>41791</v>
      </c>
      <c r="E294" s="23"/>
      <c r="F294" s="22" t="s">
        <v>306</v>
      </c>
      <c r="G294" s="22" t="s">
        <v>307</v>
      </c>
      <c r="H294" s="79">
        <v>274889.95600000001</v>
      </c>
      <c r="I294" s="79">
        <v>249899.96</v>
      </c>
      <c r="J294" s="27"/>
      <c r="K294" s="27"/>
      <c r="L294" s="25" t="s">
        <v>308</v>
      </c>
    </row>
    <row r="295" spans="2:12" s="10" customFormat="1" ht="75" customHeight="1" x14ac:dyDescent="0.25">
      <c r="B295" s="76">
        <v>41111503</v>
      </c>
      <c r="C295" s="83" t="s">
        <v>421</v>
      </c>
      <c r="D295" s="78">
        <v>41791</v>
      </c>
      <c r="E295" s="23"/>
      <c r="F295" s="22" t="s">
        <v>306</v>
      </c>
      <c r="G295" s="22" t="s">
        <v>307</v>
      </c>
      <c r="H295" s="79">
        <v>11769.824000000001</v>
      </c>
      <c r="I295" s="79">
        <v>10699.84</v>
      </c>
      <c r="J295" s="27"/>
      <c r="K295" s="27"/>
      <c r="L295" s="25" t="s">
        <v>308</v>
      </c>
    </row>
    <row r="296" spans="2:12" s="10" customFormat="1" ht="75" customHeight="1" x14ac:dyDescent="0.25">
      <c r="B296" s="76">
        <v>23101502</v>
      </c>
      <c r="C296" s="83" t="s">
        <v>422</v>
      </c>
      <c r="D296" s="78">
        <v>41791</v>
      </c>
      <c r="E296" s="23"/>
      <c r="F296" s="22" t="s">
        <v>306</v>
      </c>
      <c r="G296" s="22" t="s">
        <v>307</v>
      </c>
      <c r="H296" s="79">
        <v>1759999.56</v>
      </c>
      <c r="I296" s="79">
        <v>1599999.5999999999</v>
      </c>
      <c r="J296" s="27"/>
      <c r="K296" s="27"/>
      <c r="L296" s="25" t="s">
        <v>308</v>
      </c>
    </row>
    <row r="297" spans="2:12" s="10" customFormat="1" ht="75" customHeight="1" x14ac:dyDescent="0.25">
      <c r="B297" s="76">
        <v>23101510</v>
      </c>
      <c r="C297" s="83" t="s">
        <v>423</v>
      </c>
      <c r="D297" s="78">
        <v>41791</v>
      </c>
      <c r="E297" s="23"/>
      <c r="F297" s="22" t="s">
        <v>306</v>
      </c>
      <c r="G297" s="22" t="s">
        <v>307</v>
      </c>
      <c r="H297" s="79">
        <v>219890.52799999999</v>
      </c>
      <c r="I297" s="79">
        <v>199900.47999999998</v>
      </c>
      <c r="J297" s="27"/>
      <c r="K297" s="27"/>
      <c r="L297" s="25" t="s">
        <v>308</v>
      </c>
    </row>
    <row r="298" spans="2:12" s="10" customFormat="1" ht="75" customHeight="1" x14ac:dyDescent="0.25">
      <c r="B298" s="76">
        <v>25174001</v>
      </c>
      <c r="C298" s="83" t="s">
        <v>424</v>
      </c>
      <c r="D298" s="78">
        <v>41791</v>
      </c>
      <c r="E298" s="23"/>
      <c r="F298" s="22" t="s">
        <v>306</v>
      </c>
      <c r="G298" s="22" t="s">
        <v>307</v>
      </c>
      <c r="H298" s="79">
        <v>2695000</v>
      </c>
      <c r="I298" s="79">
        <v>2450000</v>
      </c>
      <c r="J298" s="27"/>
      <c r="K298" s="27"/>
      <c r="L298" s="25" t="s">
        <v>308</v>
      </c>
    </row>
    <row r="299" spans="2:12" s="10" customFormat="1" ht="75" customHeight="1" x14ac:dyDescent="0.25">
      <c r="B299" s="76">
        <v>40101502</v>
      </c>
      <c r="C299" s="83" t="s">
        <v>425</v>
      </c>
      <c r="D299" s="78">
        <v>41791</v>
      </c>
      <c r="E299" s="23"/>
      <c r="F299" s="22" t="s">
        <v>306</v>
      </c>
      <c r="G299" s="22" t="s">
        <v>307</v>
      </c>
      <c r="H299" s="79">
        <v>2591383.7400000002</v>
      </c>
      <c r="I299" s="79">
        <v>2355803.4</v>
      </c>
      <c r="J299" s="27"/>
      <c r="K299" s="27"/>
      <c r="L299" s="25" t="s">
        <v>308</v>
      </c>
    </row>
    <row r="300" spans="2:12" s="10" customFormat="1" ht="75" customHeight="1" x14ac:dyDescent="0.25">
      <c r="B300" s="76">
        <v>25172608</v>
      </c>
      <c r="C300" s="83" t="s">
        <v>426</v>
      </c>
      <c r="D300" s="78">
        <v>41791</v>
      </c>
      <c r="E300" s="23"/>
      <c r="F300" s="22" t="s">
        <v>306</v>
      </c>
      <c r="G300" s="22" t="s">
        <v>307</v>
      </c>
      <c r="H300" s="79">
        <v>7425000.0000000009</v>
      </c>
      <c r="I300" s="79">
        <v>6750000</v>
      </c>
      <c r="J300" s="27"/>
      <c r="K300" s="27"/>
      <c r="L300" s="25" t="s">
        <v>308</v>
      </c>
    </row>
    <row r="301" spans="2:12" s="10" customFormat="1" ht="75" customHeight="1" x14ac:dyDescent="0.25">
      <c r="B301" s="76">
        <v>52161505</v>
      </c>
      <c r="C301" s="83" t="s">
        <v>427</v>
      </c>
      <c r="D301" s="78">
        <v>41791</v>
      </c>
      <c r="E301" s="23"/>
      <c r="F301" s="22" t="s">
        <v>306</v>
      </c>
      <c r="G301" s="22" t="s">
        <v>307</v>
      </c>
      <c r="H301" s="79">
        <v>76658486.784000009</v>
      </c>
      <c r="I301" s="79">
        <v>69689533.439999998</v>
      </c>
      <c r="J301" s="27"/>
      <c r="K301" s="27"/>
      <c r="L301" s="25" t="s">
        <v>308</v>
      </c>
    </row>
    <row r="302" spans="2:12" s="10" customFormat="1" ht="75" customHeight="1" x14ac:dyDescent="0.25">
      <c r="B302" s="76">
        <v>32101651</v>
      </c>
      <c r="C302" s="83" t="s">
        <v>428</v>
      </c>
      <c r="D302" s="78">
        <v>41791</v>
      </c>
      <c r="E302" s="23"/>
      <c r="F302" s="22" t="s">
        <v>306</v>
      </c>
      <c r="G302" s="22" t="s">
        <v>307</v>
      </c>
      <c r="H302" s="79">
        <v>81664000</v>
      </c>
      <c r="I302" s="79">
        <v>74240000</v>
      </c>
      <c r="J302" s="27"/>
      <c r="K302" s="27"/>
      <c r="L302" s="25" t="s">
        <v>308</v>
      </c>
    </row>
    <row r="303" spans="2:12" s="10" customFormat="1" ht="75" customHeight="1" x14ac:dyDescent="0.25">
      <c r="B303" s="76">
        <v>46171619</v>
      </c>
      <c r="C303" s="83" t="s">
        <v>429</v>
      </c>
      <c r="D303" s="78">
        <v>41791</v>
      </c>
      <c r="E303" s="23"/>
      <c r="F303" s="22" t="s">
        <v>306</v>
      </c>
      <c r="G303" s="22" t="s">
        <v>307</v>
      </c>
      <c r="H303" s="79">
        <v>219982400.00000003</v>
      </c>
      <c r="I303" s="79">
        <v>199984000</v>
      </c>
      <c r="J303" s="27"/>
      <c r="K303" s="27"/>
      <c r="L303" s="25" t="s">
        <v>308</v>
      </c>
    </row>
    <row r="304" spans="2:12" s="10" customFormat="1" ht="75" customHeight="1" x14ac:dyDescent="0.25">
      <c r="B304" s="76">
        <v>46181604</v>
      </c>
      <c r="C304" s="77" t="s">
        <v>430</v>
      </c>
      <c r="D304" s="78">
        <v>41791</v>
      </c>
      <c r="E304" s="23"/>
      <c r="F304" s="22" t="s">
        <v>306</v>
      </c>
      <c r="G304" s="22" t="s">
        <v>307</v>
      </c>
      <c r="H304" s="79">
        <v>301867.5</v>
      </c>
      <c r="I304" s="92">
        <v>274425</v>
      </c>
      <c r="J304" s="27"/>
      <c r="K304" s="27"/>
      <c r="L304" s="25" t="s">
        <v>308</v>
      </c>
    </row>
    <row r="305" spans="2:12" s="10" customFormat="1" ht="75" customHeight="1" x14ac:dyDescent="0.25">
      <c r="B305" s="76">
        <v>46181537</v>
      </c>
      <c r="C305" s="77" t="s">
        <v>431</v>
      </c>
      <c r="D305" s="78">
        <v>41791</v>
      </c>
      <c r="E305" s="23"/>
      <c r="F305" s="22" t="s">
        <v>306</v>
      </c>
      <c r="G305" s="22" t="s">
        <v>307</v>
      </c>
      <c r="H305" s="79">
        <v>23050.500000000004</v>
      </c>
      <c r="I305" s="92">
        <v>20955</v>
      </c>
      <c r="J305" s="27"/>
      <c r="K305" s="27"/>
      <c r="L305" s="25" t="s">
        <v>308</v>
      </c>
    </row>
    <row r="306" spans="2:12" s="10" customFormat="1" ht="75" customHeight="1" x14ac:dyDescent="0.25">
      <c r="B306" s="76">
        <v>46181540</v>
      </c>
      <c r="C306" s="77" t="s">
        <v>432</v>
      </c>
      <c r="D306" s="78">
        <v>41791</v>
      </c>
      <c r="E306" s="23"/>
      <c r="F306" s="22" t="s">
        <v>306</v>
      </c>
      <c r="G306" s="22" t="s">
        <v>307</v>
      </c>
      <c r="H306" s="79">
        <v>36834.600000000006</v>
      </c>
      <c r="I306" s="92">
        <v>33486</v>
      </c>
      <c r="J306" s="27"/>
      <c r="K306" s="27"/>
      <c r="L306" s="25" t="s">
        <v>308</v>
      </c>
    </row>
    <row r="307" spans="2:12" s="10" customFormat="1" ht="75" customHeight="1" x14ac:dyDescent="0.25">
      <c r="B307" s="76">
        <v>46181541</v>
      </c>
      <c r="C307" s="77" t="s">
        <v>433</v>
      </c>
      <c r="D307" s="78">
        <v>41791</v>
      </c>
      <c r="E307" s="23"/>
      <c r="F307" s="22" t="s">
        <v>306</v>
      </c>
      <c r="G307" s="22" t="s">
        <v>307</v>
      </c>
      <c r="H307" s="79">
        <v>16500</v>
      </c>
      <c r="I307" s="92">
        <v>15000</v>
      </c>
      <c r="J307" s="27"/>
      <c r="K307" s="27"/>
      <c r="L307" s="25" t="s">
        <v>308</v>
      </c>
    </row>
    <row r="308" spans="2:12" s="10" customFormat="1" ht="75" customHeight="1" x14ac:dyDescent="0.25">
      <c r="B308" s="76">
        <v>46181541</v>
      </c>
      <c r="C308" s="77" t="s">
        <v>434</v>
      </c>
      <c r="D308" s="78">
        <v>41791</v>
      </c>
      <c r="E308" s="23"/>
      <c r="F308" s="22" t="s">
        <v>306</v>
      </c>
      <c r="G308" s="22" t="s">
        <v>307</v>
      </c>
      <c r="H308" s="79">
        <v>233534.40000000002</v>
      </c>
      <c r="I308" s="92">
        <v>212304</v>
      </c>
      <c r="J308" s="27"/>
      <c r="K308" s="27"/>
      <c r="L308" s="25" t="s">
        <v>308</v>
      </c>
    </row>
    <row r="309" spans="2:12" s="10" customFormat="1" ht="75" customHeight="1" x14ac:dyDescent="0.25">
      <c r="B309" s="76">
        <v>46181537</v>
      </c>
      <c r="C309" s="77" t="s">
        <v>435</v>
      </c>
      <c r="D309" s="78">
        <v>41791</v>
      </c>
      <c r="E309" s="23"/>
      <c r="F309" s="22" t="s">
        <v>306</v>
      </c>
      <c r="G309" s="22" t="s">
        <v>307</v>
      </c>
      <c r="H309" s="79">
        <v>426228.00000000006</v>
      </c>
      <c r="I309" s="92">
        <v>387480</v>
      </c>
      <c r="J309" s="27"/>
      <c r="K309" s="27"/>
      <c r="L309" s="25" t="s">
        <v>308</v>
      </c>
    </row>
    <row r="310" spans="2:12" s="10" customFormat="1" ht="75" customHeight="1" x14ac:dyDescent="0.25">
      <c r="B310" s="76">
        <v>46181504</v>
      </c>
      <c r="C310" s="77" t="s">
        <v>436</v>
      </c>
      <c r="D310" s="78">
        <v>41791</v>
      </c>
      <c r="E310" s="23"/>
      <c r="F310" s="22" t="s">
        <v>306</v>
      </c>
      <c r="G310" s="22" t="s">
        <v>307</v>
      </c>
      <c r="H310" s="79">
        <v>253258.50000000003</v>
      </c>
      <c r="I310" s="92">
        <v>230235</v>
      </c>
      <c r="J310" s="27"/>
      <c r="K310" s="27"/>
      <c r="L310" s="25" t="s">
        <v>308</v>
      </c>
    </row>
    <row r="311" spans="2:12" s="10" customFormat="1" ht="75" customHeight="1" x14ac:dyDescent="0.25">
      <c r="B311" s="76">
        <v>46181501</v>
      </c>
      <c r="C311" s="77" t="s">
        <v>437</v>
      </c>
      <c r="D311" s="78">
        <v>41791</v>
      </c>
      <c r="E311" s="23"/>
      <c r="F311" s="22" t="s">
        <v>306</v>
      </c>
      <c r="G311" s="22" t="s">
        <v>307</v>
      </c>
      <c r="H311" s="79">
        <v>53268.600000000006</v>
      </c>
      <c r="I311" s="92">
        <v>48426</v>
      </c>
      <c r="J311" s="27"/>
      <c r="K311" s="27"/>
      <c r="L311" s="25" t="s">
        <v>308</v>
      </c>
    </row>
    <row r="312" spans="2:12" s="10" customFormat="1" ht="75" customHeight="1" x14ac:dyDescent="0.25">
      <c r="B312" s="76">
        <v>46181503</v>
      </c>
      <c r="C312" s="77" t="s">
        <v>438</v>
      </c>
      <c r="D312" s="78">
        <v>41791</v>
      </c>
      <c r="E312" s="23"/>
      <c r="F312" s="22" t="s">
        <v>306</v>
      </c>
      <c r="G312" s="22" t="s">
        <v>307</v>
      </c>
      <c r="H312" s="79">
        <v>1115683.8</v>
      </c>
      <c r="I312" s="92">
        <v>1014258</v>
      </c>
      <c r="J312" s="27"/>
      <c r="K312" s="27"/>
      <c r="L312" s="25" t="s">
        <v>308</v>
      </c>
    </row>
    <row r="313" spans="2:12" s="10" customFormat="1" ht="75" customHeight="1" x14ac:dyDescent="0.25">
      <c r="B313" s="76">
        <v>46181804</v>
      </c>
      <c r="C313" s="77" t="s">
        <v>439</v>
      </c>
      <c r="D313" s="78">
        <v>41791</v>
      </c>
      <c r="E313" s="23"/>
      <c r="F313" s="22" t="s">
        <v>306</v>
      </c>
      <c r="G313" s="22" t="s">
        <v>307</v>
      </c>
      <c r="H313" s="79">
        <v>217668.00000000003</v>
      </c>
      <c r="I313" s="92">
        <v>197880</v>
      </c>
      <c r="J313" s="27"/>
      <c r="K313" s="27"/>
      <c r="L313" s="25" t="s">
        <v>308</v>
      </c>
    </row>
    <row r="314" spans="2:12" s="10" customFormat="1" ht="75" customHeight="1" x14ac:dyDescent="0.25">
      <c r="B314" s="76">
        <v>46181701</v>
      </c>
      <c r="C314" s="77" t="s">
        <v>440</v>
      </c>
      <c r="D314" s="78">
        <v>41791</v>
      </c>
      <c r="E314" s="23"/>
      <c r="F314" s="22" t="s">
        <v>306</v>
      </c>
      <c r="G314" s="22" t="s">
        <v>307</v>
      </c>
      <c r="H314" s="79">
        <v>921455.70000000007</v>
      </c>
      <c r="I314" s="92">
        <v>837687</v>
      </c>
      <c r="J314" s="27"/>
      <c r="K314" s="27"/>
      <c r="L314" s="25" t="s">
        <v>308</v>
      </c>
    </row>
    <row r="315" spans="2:12" s="10" customFormat="1" ht="75" customHeight="1" x14ac:dyDescent="0.25">
      <c r="B315" s="76">
        <v>46181709</v>
      </c>
      <c r="C315" s="77" t="s">
        <v>441</v>
      </c>
      <c r="D315" s="78">
        <v>41791</v>
      </c>
      <c r="E315" s="23"/>
      <c r="F315" s="22" t="s">
        <v>306</v>
      </c>
      <c r="G315" s="22" t="s">
        <v>307</v>
      </c>
      <c r="H315" s="79">
        <v>213074.40000000002</v>
      </c>
      <c r="I315" s="92">
        <v>193704</v>
      </c>
      <c r="J315" s="27"/>
      <c r="K315" s="27"/>
      <c r="L315" s="25" t="s">
        <v>308</v>
      </c>
    </row>
    <row r="316" spans="2:12" s="10" customFormat="1" ht="75" customHeight="1" x14ac:dyDescent="0.25">
      <c r="B316" s="76">
        <v>46181901</v>
      </c>
      <c r="C316" s="77" t="s">
        <v>442</v>
      </c>
      <c r="D316" s="78">
        <v>41791</v>
      </c>
      <c r="E316" s="23"/>
      <c r="F316" s="22" t="s">
        <v>306</v>
      </c>
      <c r="G316" s="22" t="s">
        <v>307</v>
      </c>
      <c r="H316" s="79">
        <v>221641.2</v>
      </c>
      <c r="I316" s="79">
        <v>201492</v>
      </c>
      <c r="J316" s="27"/>
      <c r="K316" s="27"/>
      <c r="L316" s="25" t="s">
        <v>308</v>
      </c>
    </row>
    <row r="317" spans="2:12" s="10" customFormat="1" ht="75" customHeight="1" x14ac:dyDescent="0.25">
      <c r="B317" s="76">
        <v>421720007</v>
      </c>
      <c r="C317" s="77" t="s">
        <v>443</v>
      </c>
      <c r="D317" s="78">
        <v>41791</v>
      </c>
      <c r="E317" s="23"/>
      <c r="F317" s="22" t="s">
        <v>306</v>
      </c>
      <c r="G317" s="22" t="s">
        <v>307</v>
      </c>
      <c r="H317" s="79">
        <v>2221946.1</v>
      </c>
      <c r="I317" s="79">
        <v>2019951</v>
      </c>
      <c r="J317" s="27"/>
      <c r="K317" s="27"/>
      <c r="L317" s="25" t="s">
        <v>308</v>
      </c>
    </row>
    <row r="318" spans="2:12" s="10" customFormat="1" ht="75" customHeight="1" x14ac:dyDescent="0.25">
      <c r="B318" s="76"/>
      <c r="C318" s="77" t="s">
        <v>444</v>
      </c>
      <c r="D318" s="78">
        <v>41791</v>
      </c>
      <c r="E318" s="23"/>
      <c r="F318" s="22" t="s">
        <v>306</v>
      </c>
      <c r="G318" s="22" t="s">
        <v>307</v>
      </c>
      <c r="H318" s="79">
        <v>5791500.0000000009</v>
      </c>
      <c r="I318" s="79">
        <v>5265000</v>
      </c>
      <c r="J318" s="27"/>
      <c r="K318" s="27"/>
      <c r="L318" s="25" t="s">
        <v>308</v>
      </c>
    </row>
    <row r="319" spans="2:12" s="10" customFormat="1" ht="75" customHeight="1" x14ac:dyDescent="0.25">
      <c r="B319" s="76">
        <v>55121719</v>
      </c>
      <c r="C319" s="77" t="s">
        <v>445</v>
      </c>
      <c r="D319" s="78">
        <v>41791</v>
      </c>
      <c r="E319" s="23"/>
      <c r="F319" s="22" t="s">
        <v>306</v>
      </c>
      <c r="G319" s="22" t="s">
        <v>307</v>
      </c>
      <c r="H319" s="79">
        <v>461739.30000000005</v>
      </c>
      <c r="I319" s="79">
        <v>419763</v>
      </c>
      <c r="J319" s="27"/>
      <c r="K319" s="27"/>
      <c r="L319" s="25" t="s">
        <v>308</v>
      </c>
    </row>
    <row r="320" spans="2:12" s="10" customFormat="1" ht="75" customHeight="1" x14ac:dyDescent="0.25">
      <c r="B320" s="76">
        <v>42172001</v>
      </c>
      <c r="C320" s="77" t="s">
        <v>446</v>
      </c>
      <c r="D320" s="78">
        <v>41791</v>
      </c>
      <c r="E320" s="23"/>
      <c r="F320" s="22" t="s">
        <v>306</v>
      </c>
      <c r="G320" s="22" t="s">
        <v>307</v>
      </c>
      <c r="H320" s="79">
        <v>925815.00000000012</v>
      </c>
      <c r="I320" s="79">
        <v>841650</v>
      </c>
      <c r="J320" s="27"/>
      <c r="K320" s="27"/>
      <c r="L320" s="25" t="s">
        <v>308</v>
      </c>
    </row>
    <row r="321" spans="2:12" s="10" customFormat="1" ht="75" customHeight="1" x14ac:dyDescent="0.25">
      <c r="B321" s="76">
        <v>42312301</v>
      </c>
      <c r="C321" s="77" t="s">
        <v>447</v>
      </c>
      <c r="D321" s="78">
        <v>41791</v>
      </c>
      <c r="E321" s="23"/>
      <c r="F321" s="22" t="s">
        <v>306</v>
      </c>
      <c r="G321" s="22" t="s">
        <v>307</v>
      </c>
      <c r="H321" s="79">
        <v>2801680.2</v>
      </c>
      <c r="I321" s="79">
        <v>2546982</v>
      </c>
      <c r="J321" s="27"/>
      <c r="K321" s="27"/>
      <c r="L321" s="25" t="s">
        <v>308</v>
      </c>
    </row>
    <row r="322" spans="2:12" s="10" customFormat="1" ht="75" customHeight="1" x14ac:dyDescent="0.25">
      <c r="B322" s="76">
        <v>30161801</v>
      </c>
      <c r="C322" s="77" t="s">
        <v>448</v>
      </c>
      <c r="D322" s="78">
        <v>41791</v>
      </c>
      <c r="E322" s="23"/>
      <c r="F322" s="22" t="s">
        <v>306</v>
      </c>
      <c r="G322" s="22" t="s">
        <v>307</v>
      </c>
      <c r="H322" s="79">
        <v>948555.3</v>
      </c>
      <c r="I322" s="79">
        <v>862323</v>
      </c>
      <c r="J322" s="27"/>
      <c r="K322" s="27"/>
      <c r="L322" s="25" t="s">
        <v>308</v>
      </c>
    </row>
    <row r="323" spans="2:12" s="10" customFormat="1" ht="75" customHeight="1" x14ac:dyDescent="0.25">
      <c r="B323" s="76">
        <v>53121503</v>
      </c>
      <c r="C323" s="77" t="s">
        <v>449</v>
      </c>
      <c r="D323" s="78">
        <v>41791</v>
      </c>
      <c r="E323" s="23"/>
      <c r="F323" s="22" t="s">
        <v>306</v>
      </c>
      <c r="G323" s="22" t="s">
        <v>307</v>
      </c>
      <c r="H323" s="79">
        <v>1211707.2000000002</v>
      </c>
      <c r="I323" s="79">
        <v>1101552</v>
      </c>
      <c r="J323" s="27"/>
      <c r="K323" s="27"/>
      <c r="L323" s="25" t="s">
        <v>308</v>
      </c>
    </row>
    <row r="324" spans="2:12" s="10" customFormat="1" ht="75" customHeight="1" x14ac:dyDescent="0.25">
      <c r="B324" s="76">
        <v>46171501</v>
      </c>
      <c r="C324" s="77" t="s">
        <v>450</v>
      </c>
      <c r="D324" s="78">
        <v>41791</v>
      </c>
      <c r="E324" s="23"/>
      <c r="F324" s="22" t="s">
        <v>306</v>
      </c>
      <c r="G324" s="22" t="s">
        <v>307</v>
      </c>
      <c r="H324" s="79">
        <v>171174.30000000002</v>
      </c>
      <c r="I324" s="79">
        <v>155613</v>
      </c>
      <c r="J324" s="27"/>
      <c r="K324" s="27"/>
      <c r="L324" s="25" t="s">
        <v>308</v>
      </c>
    </row>
    <row r="325" spans="2:12" s="10" customFormat="1" ht="75" customHeight="1" x14ac:dyDescent="0.25">
      <c r="B325" s="76">
        <v>55111514</v>
      </c>
      <c r="C325" s="77" t="s">
        <v>451</v>
      </c>
      <c r="D325" s="78">
        <v>41791</v>
      </c>
      <c r="E325" s="23"/>
      <c r="F325" s="22" t="s">
        <v>306</v>
      </c>
      <c r="G325" s="22" t="s">
        <v>307</v>
      </c>
      <c r="H325" s="79">
        <v>2376000</v>
      </c>
      <c r="I325" s="79">
        <v>2160000</v>
      </c>
      <c r="J325" s="27"/>
      <c r="K325" s="27"/>
      <c r="L325" s="25" t="s">
        <v>308</v>
      </c>
    </row>
    <row r="326" spans="2:12" s="10" customFormat="1" ht="75" customHeight="1" x14ac:dyDescent="0.25">
      <c r="B326" s="76">
        <v>45141501</v>
      </c>
      <c r="C326" s="77" t="s">
        <v>452</v>
      </c>
      <c r="D326" s="78">
        <v>41791</v>
      </c>
      <c r="E326" s="23"/>
      <c r="F326" s="22" t="s">
        <v>306</v>
      </c>
      <c r="G326" s="22" t="s">
        <v>307</v>
      </c>
      <c r="H326" s="79">
        <v>278300</v>
      </c>
      <c r="I326" s="79">
        <v>253000</v>
      </c>
      <c r="J326" s="27"/>
      <c r="K326" s="27"/>
      <c r="L326" s="25" t="s">
        <v>308</v>
      </c>
    </row>
    <row r="327" spans="2:12" s="10" customFormat="1" ht="75" customHeight="1" x14ac:dyDescent="0.25">
      <c r="B327" s="76">
        <v>45141502</v>
      </c>
      <c r="C327" s="77" t="s">
        <v>453</v>
      </c>
      <c r="D327" s="78">
        <v>41791</v>
      </c>
      <c r="E327" s="23"/>
      <c r="F327" s="22" t="s">
        <v>306</v>
      </c>
      <c r="G327" s="22" t="s">
        <v>307</v>
      </c>
      <c r="H327" s="79">
        <v>221100.00000000003</v>
      </c>
      <c r="I327" s="79">
        <v>201000</v>
      </c>
      <c r="J327" s="27"/>
      <c r="K327" s="27"/>
      <c r="L327" s="25" t="s">
        <v>308</v>
      </c>
    </row>
    <row r="328" spans="2:12" s="10" customFormat="1" ht="75" customHeight="1" x14ac:dyDescent="0.25">
      <c r="B328" s="76">
        <v>721015007</v>
      </c>
      <c r="C328" s="77" t="s">
        <v>454</v>
      </c>
      <c r="D328" s="78">
        <v>41730</v>
      </c>
      <c r="E328" s="23"/>
      <c r="F328" s="22" t="s">
        <v>306</v>
      </c>
      <c r="G328" s="22" t="s">
        <v>307</v>
      </c>
      <c r="H328" s="79">
        <v>10450000</v>
      </c>
      <c r="I328" s="92">
        <v>9500000</v>
      </c>
      <c r="J328" s="27"/>
      <c r="K328" s="27"/>
      <c r="L328" s="25" t="s">
        <v>455</v>
      </c>
    </row>
    <row r="329" spans="2:12" s="10" customFormat="1" ht="75" customHeight="1" x14ac:dyDescent="0.25">
      <c r="B329" s="76">
        <v>721015007</v>
      </c>
      <c r="C329" s="77" t="s">
        <v>456</v>
      </c>
      <c r="D329" s="78">
        <v>41730</v>
      </c>
      <c r="E329" s="23"/>
      <c r="F329" s="22" t="s">
        <v>306</v>
      </c>
      <c r="G329" s="22" t="s">
        <v>307</v>
      </c>
      <c r="H329" s="79">
        <v>8250000.0000000009</v>
      </c>
      <c r="I329" s="92">
        <v>7500000</v>
      </c>
      <c r="J329" s="27"/>
      <c r="K329" s="27"/>
      <c r="L329" s="25" t="s">
        <v>317</v>
      </c>
    </row>
    <row r="330" spans="2:12" s="10" customFormat="1" ht="75" customHeight="1" x14ac:dyDescent="0.25">
      <c r="B330" s="76">
        <v>721015007</v>
      </c>
      <c r="C330" s="77" t="s">
        <v>457</v>
      </c>
      <c r="D330" s="78">
        <v>41730</v>
      </c>
      <c r="E330" s="23"/>
      <c r="F330" s="22" t="s">
        <v>306</v>
      </c>
      <c r="G330" s="22" t="s">
        <v>307</v>
      </c>
      <c r="H330" s="79">
        <v>284212500</v>
      </c>
      <c r="I330" s="97">
        <v>258375000</v>
      </c>
      <c r="J330" s="27"/>
      <c r="K330" s="27"/>
      <c r="L330" s="25" t="s">
        <v>317</v>
      </c>
    </row>
    <row r="331" spans="2:12" s="10" customFormat="1" ht="75" customHeight="1" x14ac:dyDescent="0.25">
      <c r="B331" s="76">
        <v>721021003</v>
      </c>
      <c r="C331" s="77" t="s">
        <v>458</v>
      </c>
      <c r="D331" s="78">
        <v>41730</v>
      </c>
      <c r="E331" s="23"/>
      <c r="F331" s="22" t="s">
        <v>306</v>
      </c>
      <c r="G331" s="22" t="s">
        <v>307</v>
      </c>
      <c r="H331" s="79">
        <v>6875000.0000000009</v>
      </c>
      <c r="I331" s="92">
        <v>6250000</v>
      </c>
      <c r="J331" s="27"/>
      <c r="K331" s="27"/>
      <c r="L331" s="25" t="s">
        <v>317</v>
      </c>
    </row>
    <row r="332" spans="2:12" s="10" customFormat="1" ht="75" customHeight="1" x14ac:dyDescent="0.25">
      <c r="B332" s="76">
        <v>721015007</v>
      </c>
      <c r="C332" s="77" t="s">
        <v>459</v>
      </c>
      <c r="D332" s="78">
        <v>41730</v>
      </c>
      <c r="E332" s="23"/>
      <c r="F332" s="22" t="s">
        <v>306</v>
      </c>
      <c r="G332" s="22" t="s">
        <v>307</v>
      </c>
      <c r="H332" s="79">
        <v>115775000.00000001</v>
      </c>
      <c r="I332" s="92">
        <v>105250000</v>
      </c>
      <c r="J332" s="27"/>
      <c r="K332" s="27"/>
      <c r="L332" s="25" t="s">
        <v>455</v>
      </c>
    </row>
    <row r="333" spans="2:12" s="10" customFormat="1" ht="75" customHeight="1" x14ac:dyDescent="0.25">
      <c r="B333" s="76">
        <v>721015007</v>
      </c>
      <c r="C333" s="77" t="s">
        <v>460</v>
      </c>
      <c r="D333" s="78">
        <v>41730</v>
      </c>
      <c r="E333" s="23"/>
      <c r="F333" s="22" t="s">
        <v>306</v>
      </c>
      <c r="G333" s="22" t="s">
        <v>307</v>
      </c>
      <c r="H333" s="79">
        <v>6600000.0000000009</v>
      </c>
      <c r="I333" s="92">
        <v>6000000</v>
      </c>
      <c r="J333" s="27"/>
      <c r="K333" s="27"/>
      <c r="L333" s="25" t="s">
        <v>317</v>
      </c>
    </row>
    <row r="334" spans="2:12" s="10" customFormat="1" ht="75" customHeight="1" x14ac:dyDescent="0.25">
      <c r="B334" s="76">
        <v>391016009</v>
      </c>
      <c r="C334" s="77" t="s">
        <v>461</v>
      </c>
      <c r="D334" s="78">
        <v>41730</v>
      </c>
      <c r="E334" s="23"/>
      <c r="F334" s="22" t="s">
        <v>306</v>
      </c>
      <c r="G334" s="22" t="s">
        <v>307</v>
      </c>
      <c r="H334" s="79">
        <v>4400000</v>
      </c>
      <c r="I334" s="92">
        <v>4000000</v>
      </c>
      <c r="J334" s="27"/>
      <c r="K334" s="27"/>
      <c r="L334" s="25" t="s">
        <v>317</v>
      </c>
    </row>
    <row r="335" spans="2:12" s="10" customFormat="1" ht="75" customHeight="1" x14ac:dyDescent="0.25">
      <c r="B335" s="76" t="s">
        <v>462</v>
      </c>
      <c r="C335" s="77" t="s">
        <v>463</v>
      </c>
      <c r="D335" s="78">
        <v>41730</v>
      </c>
      <c r="E335" s="23"/>
      <c r="F335" s="22" t="s">
        <v>306</v>
      </c>
      <c r="G335" s="22" t="s">
        <v>307</v>
      </c>
      <c r="H335" s="79">
        <v>5500000</v>
      </c>
      <c r="I335" s="92">
        <v>5000000</v>
      </c>
      <c r="J335" s="27"/>
      <c r="K335" s="27"/>
      <c r="L335" s="25" t="s">
        <v>317</v>
      </c>
    </row>
    <row r="336" spans="2:12" s="10" customFormat="1" ht="75" customHeight="1" x14ac:dyDescent="0.25">
      <c r="B336" s="76">
        <v>721015006</v>
      </c>
      <c r="C336" s="77" t="s">
        <v>464</v>
      </c>
      <c r="D336" s="78">
        <v>41730</v>
      </c>
      <c r="E336" s="23"/>
      <c r="F336" s="22" t="s">
        <v>306</v>
      </c>
      <c r="G336" s="22" t="s">
        <v>307</v>
      </c>
      <c r="H336" s="79">
        <v>33000000.000000004</v>
      </c>
      <c r="I336" s="92">
        <v>30000000</v>
      </c>
      <c r="J336" s="27"/>
      <c r="K336" s="27"/>
      <c r="L336" s="25" t="s">
        <v>317</v>
      </c>
    </row>
    <row r="337" spans="2:12" s="10" customFormat="1" ht="75" customHeight="1" x14ac:dyDescent="0.25">
      <c r="B337" s="76">
        <v>721021003</v>
      </c>
      <c r="C337" s="77" t="s">
        <v>465</v>
      </c>
      <c r="D337" s="78">
        <v>41730</v>
      </c>
      <c r="E337" s="23"/>
      <c r="F337" s="22" t="s">
        <v>306</v>
      </c>
      <c r="G337" s="22" t="s">
        <v>307</v>
      </c>
      <c r="H337" s="79">
        <v>5500000</v>
      </c>
      <c r="I337" s="92">
        <v>5000000</v>
      </c>
      <c r="J337" s="27"/>
      <c r="K337" s="27"/>
      <c r="L337" s="25" t="s">
        <v>317</v>
      </c>
    </row>
    <row r="338" spans="2:12" s="10" customFormat="1" ht="75" customHeight="1" x14ac:dyDescent="0.25">
      <c r="B338" s="76">
        <v>72101516</v>
      </c>
      <c r="C338" s="77" t="s">
        <v>466</v>
      </c>
      <c r="D338" s="78">
        <v>41730</v>
      </c>
      <c r="E338" s="23"/>
      <c r="F338" s="22" t="s">
        <v>306</v>
      </c>
      <c r="G338" s="22" t="s">
        <v>307</v>
      </c>
      <c r="H338" s="79">
        <v>4950000</v>
      </c>
      <c r="I338" s="92">
        <v>4500000</v>
      </c>
      <c r="J338" s="27"/>
      <c r="K338" s="27"/>
      <c r="L338" s="25" t="s">
        <v>317</v>
      </c>
    </row>
    <row r="339" spans="2:12" s="10" customFormat="1" ht="75" customHeight="1" x14ac:dyDescent="0.25">
      <c r="B339" s="76">
        <v>72101510</v>
      </c>
      <c r="C339" s="77" t="s">
        <v>467</v>
      </c>
      <c r="D339" s="78">
        <v>41730</v>
      </c>
      <c r="E339" s="23"/>
      <c r="F339" s="22" t="s">
        <v>306</v>
      </c>
      <c r="G339" s="22" t="s">
        <v>307</v>
      </c>
      <c r="H339" s="79">
        <v>3300000.0000000005</v>
      </c>
      <c r="I339" s="92">
        <v>3000000</v>
      </c>
      <c r="J339" s="27"/>
      <c r="K339" s="27"/>
      <c r="L339" s="25" t="s">
        <v>317</v>
      </c>
    </row>
    <row r="340" spans="2:12" s="10" customFormat="1" ht="75" customHeight="1" x14ac:dyDescent="0.25">
      <c r="B340" s="76">
        <v>72101511</v>
      </c>
      <c r="C340" s="77" t="s">
        <v>468</v>
      </c>
      <c r="D340" s="78">
        <v>41730</v>
      </c>
      <c r="E340" s="23"/>
      <c r="F340" s="22" t="s">
        <v>306</v>
      </c>
      <c r="G340" s="22" t="s">
        <v>307</v>
      </c>
      <c r="H340" s="79">
        <v>4806027.6000000006</v>
      </c>
      <c r="I340" s="79">
        <v>4369116</v>
      </c>
      <c r="J340" s="27"/>
      <c r="K340" s="27"/>
      <c r="L340" s="25" t="s">
        <v>455</v>
      </c>
    </row>
    <row r="341" spans="2:12" s="10" customFormat="1" ht="75" customHeight="1" x14ac:dyDescent="0.25">
      <c r="B341" s="76" t="s">
        <v>469</v>
      </c>
      <c r="C341" s="77" t="s">
        <v>470</v>
      </c>
      <c r="D341" s="78">
        <v>41791</v>
      </c>
      <c r="E341" s="23"/>
      <c r="F341" s="22" t="s">
        <v>306</v>
      </c>
      <c r="G341" s="22" t="s">
        <v>307</v>
      </c>
      <c r="H341" s="79">
        <v>4400000</v>
      </c>
      <c r="I341" s="79">
        <v>4000000</v>
      </c>
      <c r="J341" s="27"/>
      <c r="K341" s="27"/>
      <c r="L341" s="25" t="s">
        <v>471</v>
      </c>
    </row>
    <row r="342" spans="2:12" s="10" customFormat="1" ht="75" customHeight="1" x14ac:dyDescent="0.25">
      <c r="B342" s="76">
        <v>432115008</v>
      </c>
      <c r="C342" s="77" t="s">
        <v>472</v>
      </c>
      <c r="D342" s="78">
        <v>41791</v>
      </c>
      <c r="E342" s="23"/>
      <c r="F342" s="22" t="s">
        <v>306</v>
      </c>
      <c r="G342" s="22" t="s">
        <v>307</v>
      </c>
      <c r="H342" s="79">
        <v>528000000.00000006</v>
      </c>
      <c r="I342" s="79">
        <v>480000000</v>
      </c>
      <c r="J342" s="27"/>
      <c r="K342" s="27"/>
      <c r="L342" s="25" t="s">
        <v>471</v>
      </c>
    </row>
    <row r="343" spans="2:12" s="10" customFormat="1" ht="75" customHeight="1" x14ac:dyDescent="0.25">
      <c r="B343" s="76">
        <v>432115007</v>
      </c>
      <c r="C343" s="77" t="s">
        <v>473</v>
      </c>
      <c r="D343" s="78">
        <v>41791</v>
      </c>
      <c r="E343" s="23"/>
      <c r="F343" s="22" t="s">
        <v>306</v>
      </c>
      <c r="G343" s="22" t="s">
        <v>307</v>
      </c>
      <c r="H343" s="79">
        <v>528000000.00000006</v>
      </c>
      <c r="I343" s="79">
        <v>480000000</v>
      </c>
      <c r="J343" s="27"/>
      <c r="K343" s="27"/>
      <c r="L343" s="25" t="s">
        <v>471</v>
      </c>
    </row>
    <row r="344" spans="2:12" s="10" customFormat="1" ht="75" customHeight="1" x14ac:dyDescent="0.25">
      <c r="B344" s="76">
        <v>432115001</v>
      </c>
      <c r="C344" s="77" t="s">
        <v>474</v>
      </c>
      <c r="D344" s="78">
        <v>41791</v>
      </c>
      <c r="E344" s="23"/>
      <c r="F344" s="22" t="s">
        <v>306</v>
      </c>
      <c r="G344" s="22" t="s">
        <v>307</v>
      </c>
      <c r="H344" s="79">
        <v>37400000</v>
      </c>
      <c r="I344" s="79">
        <v>34000000</v>
      </c>
      <c r="J344" s="27"/>
      <c r="K344" s="27"/>
      <c r="L344" s="25" t="s">
        <v>471</v>
      </c>
    </row>
    <row r="345" spans="2:12" s="10" customFormat="1" ht="75" customHeight="1" x14ac:dyDescent="0.25">
      <c r="B345" s="76">
        <v>43211617</v>
      </c>
      <c r="C345" s="83" t="s">
        <v>475</v>
      </c>
      <c r="D345" s="78">
        <v>41791</v>
      </c>
      <c r="E345" s="23"/>
      <c r="F345" s="22" t="s">
        <v>306</v>
      </c>
      <c r="G345" s="22" t="s">
        <v>307</v>
      </c>
      <c r="H345" s="79">
        <v>1100000</v>
      </c>
      <c r="I345" s="79">
        <v>1000000</v>
      </c>
      <c r="J345" s="27"/>
      <c r="K345" s="27"/>
      <c r="L345" s="25" t="s">
        <v>471</v>
      </c>
    </row>
    <row r="346" spans="2:12" s="10" customFormat="1" ht="75" customHeight="1" x14ac:dyDescent="0.25">
      <c r="B346" s="76">
        <v>432117006</v>
      </c>
      <c r="C346" s="77" t="s">
        <v>476</v>
      </c>
      <c r="D346" s="78">
        <v>41791</v>
      </c>
      <c r="E346" s="23"/>
      <c r="F346" s="22" t="s">
        <v>306</v>
      </c>
      <c r="G346" s="22" t="s">
        <v>307</v>
      </c>
      <c r="H346" s="79">
        <v>2200000</v>
      </c>
      <c r="I346" s="79">
        <v>2000000</v>
      </c>
      <c r="J346" s="27"/>
      <c r="K346" s="27"/>
      <c r="L346" s="25" t="s">
        <v>471</v>
      </c>
    </row>
    <row r="347" spans="2:12" s="10" customFormat="1" ht="75" customHeight="1" x14ac:dyDescent="0.25">
      <c r="B347" s="76">
        <v>432117008</v>
      </c>
      <c r="C347" s="77" t="s">
        <v>477</v>
      </c>
      <c r="D347" s="78">
        <v>41791</v>
      </c>
      <c r="E347" s="23"/>
      <c r="F347" s="22" t="s">
        <v>306</v>
      </c>
      <c r="G347" s="22" t="s">
        <v>307</v>
      </c>
      <c r="H347" s="79">
        <v>2200000</v>
      </c>
      <c r="I347" s="79">
        <v>2000000</v>
      </c>
      <c r="J347" s="27"/>
      <c r="K347" s="27"/>
      <c r="L347" s="25" t="s">
        <v>471</v>
      </c>
    </row>
    <row r="348" spans="2:12" s="10" customFormat="1" ht="75" customHeight="1" x14ac:dyDescent="0.25">
      <c r="B348" s="76">
        <v>432119003</v>
      </c>
      <c r="C348" s="77" t="s">
        <v>478</v>
      </c>
      <c r="D348" s="78">
        <v>41791</v>
      </c>
      <c r="E348" s="23"/>
      <c r="F348" s="22" t="s">
        <v>306</v>
      </c>
      <c r="G348" s="22" t="s">
        <v>307</v>
      </c>
      <c r="H348" s="79">
        <v>10560000</v>
      </c>
      <c r="I348" s="79">
        <v>9600000</v>
      </c>
      <c r="J348" s="27"/>
      <c r="K348" s="27"/>
      <c r="L348" s="25" t="s">
        <v>471</v>
      </c>
    </row>
    <row r="349" spans="2:12" s="10" customFormat="1" ht="75" customHeight="1" x14ac:dyDescent="0.25">
      <c r="B349" s="76">
        <v>43212110</v>
      </c>
      <c r="C349" s="77" t="s">
        <v>479</v>
      </c>
      <c r="D349" s="78">
        <v>41791</v>
      </c>
      <c r="E349" s="23"/>
      <c r="F349" s="22" t="s">
        <v>306</v>
      </c>
      <c r="G349" s="22" t="s">
        <v>307</v>
      </c>
      <c r="H349" s="79">
        <v>15180000.000000002</v>
      </c>
      <c r="I349" s="79">
        <v>13800000</v>
      </c>
      <c r="J349" s="27"/>
      <c r="K349" s="27"/>
      <c r="L349" s="25" t="s">
        <v>471</v>
      </c>
    </row>
    <row r="350" spans="2:12" s="10" customFormat="1" ht="75" customHeight="1" x14ac:dyDescent="0.25">
      <c r="B350" s="76">
        <v>432315005</v>
      </c>
      <c r="C350" s="77" t="s">
        <v>480</v>
      </c>
      <c r="D350" s="78">
        <v>41791</v>
      </c>
      <c r="E350" s="23"/>
      <c r="F350" s="22" t="s">
        <v>306</v>
      </c>
      <c r="G350" s="22" t="s">
        <v>307</v>
      </c>
      <c r="H350" s="79">
        <v>220000000.00000003</v>
      </c>
      <c r="I350" s="79">
        <v>200000000</v>
      </c>
      <c r="J350" s="27"/>
      <c r="K350" s="27"/>
      <c r="L350" s="25" t="s">
        <v>471</v>
      </c>
    </row>
    <row r="351" spans="2:12" s="10" customFormat="1" ht="75" customHeight="1" x14ac:dyDescent="0.25">
      <c r="B351" s="76" t="s">
        <v>481</v>
      </c>
      <c r="C351" s="77" t="s">
        <v>482</v>
      </c>
      <c r="D351" s="78">
        <v>41791</v>
      </c>
      <c r="E351" s="23"/>
      <c r="F351" s="22" t="s">
        <v>306</v>
      </c>
      <c r="G351" s="22" t="s">
        <v>307</v>
      </c>
      <c r="H351" s="79">
        <v>220000000.00000003</v>
      </c>
      <c r="I351" s="79">
        <v>200000000</v>
      </c>
      <c r="J351" s="27"/>
      <c r="K351" s="27"/>
      <c r="L351" s="25" t="s">
        <v>471</v>
      </c>
    </row>
    <row r="352" spans="2:12" s="10" customFormat="1" ht="75" customHeight="1" x14ac:dyDescent="0.25">
      <c r="B352" s="76" t="s">
        <v>481</v>
      </c>
      <c r="C352" s="77" t="s">
        <v>483</v>
      </c>
      <c r="D352" s="78">
        <v>41791</v>
      </c>
      <c r="E352" s="23"/>
      <c r="F352" s="22" t="s">
        <v>306</v>
      </c>
      <c r="G352" s="22" t="s">
        <v>307</v>
      </c>
      <c r="H352" s="79">
        <v>220000000.00000003</v>
      </c>
      <c r="I352" s="79">
        <v>200000000</v>
      </c>
      <c r="J352" s="27"/>
      <c r="K352" s="27"/>
      <c r="L352" s="25" t="s">
        <v>471</v>
      </c>
    </row>
    <row r="353" spans="2:12" s="10" customFormat="1" ht="75" customHeight="1" x14ac:dyDescent="0.25">
      <c r="B353" s="76" t="s">
        <v>481</v>
      </c>
      <c r="C353" s="77" t="s">
        <v>484</v>
      </c>
      <c r="D353" s="78">
        <v>41791</v>
      </c>
      <c r="E353" s="23"/>
      <c r="F353" s="22" t="s">
        <v>306</v>
      </c>
      <c r="G353" s="22" t="s">
        <v>307</v>
      </c>
      <c r="H353" s="79">
        <v>220000000.00000003</v>
      </c>
      <c r="I353" s="79">
        <v>200000000</v>
      </c>
      <c r="J353" s="27"/>
      <c r="K353" s="27"/>
      <c r="L353" s="25" t="s">
        <v>471</v>
      </c>
    </row>
    <row r="354" spans="2:12" s="10" customFormat="1" ht="75" customHeight="1" x14ac:dyDescent="0.25">
      <c r="B354" s="76" t="s">
        <v>485</v>
      </c>
      <c r="C354" s="77" t="s">
        <v>486</v>
      </c>
      <c r="D354" s="78">
        <v>41791</v>
      </c>
      <c r="E354" s="23"/>
      <c r="F354" s="22" t="s">
        <v>306</v>
      </c>
      <c r="G354" s="22" t="s">
        <v>307</v>
      </c>
      <c r="H354" s="79">
        <v>1540000.0000000002</v>
      </c>
      <c r="I354" s="79">
        <v>1400000</v>
      </c>
      <c r="J354" s="27"/>
      <c r="K354" s="27"/>
      <c r="L354" s="25" t="s">
        <v>471</v>
      </c>
    </row>
    <row r="355" spans="2:12" s="10" customFormat="1" ht="75" customHeight="1" x14ac:dyDescent="0.25">
      <c r="B355" s="76" t="s">
        <v>487</v>
      </c>
      <c r="C355" s="77" t="s">
        <v>488</v>
      </c>
      <c r="D355" s="78">
        <v>41791</v>
      </c>
      <c r="E355" s="23"/>
      <c r="F355" s="22" t="s">
        <v>306</v>
      </c>
      <c r="G355" s="22" t="s">
        <v>307</v>
      </c>
      <c r="H355" s="79">
        <v>440000.00000000006</v>
      </c>
      <c r="I355" s="79">
        <v>400000</v>
      </c>
      <c r="J355" s="27"/>
      <c r="K355" s="27"/>
      <c r="L355" s="25" t="s">
        <v>471</v>
      </c>
    </row>
    <row r="356" spans="2:12" s="10" customFormat="1" ht="75" customHeight="1" x14ac:dyDescent="0.25">
      <c r="B356" s="76">
        <v>461716002</v>
      </c>
      <c r="C356" s="80" t="s">
        <v>489</v>
      </c>
      <c r="D356" s="78">
        <v>41791</v>
      </c>
      <c r="E356" s="23"/>
      <c r="F356" s="22" t="s">
        <v>306</v>
      </c>
      <c r="G356" s="22" t="s">
        <v>307</v>
      </c>
      <c r="H356" s="79">
        <v>13200000.000000002</v>
      </c>
      <c r="I356" s="79">
        <v>12000000</v>
      </c>
      <c r="J356" s="27"/>
      <c r="K356" s="27"/>
      <c r="L356" s="25" t="s">
        <v>317</v>
      </c>
    </row>
    <row r="357" spans="2:12" s="10" customFormat="1" ht="75" customHeight="1" x14ac:dyDescent="0.25">
      <c r="B357" s="76">
        <v>31201513</v>
      </c>
      <c r="C357" s="80" t="s">
        <v>490</v>
      </c>
      <c r="D357" s="78">
        <v>41791</v>
      </c>
      <c r="E357" s="23"/>
      <c r="F357" s="22" t="s">
        <v>306</v>
      </c>
      <c r="G357" s="22" t="s">
        <v>307</v>
      </c>
      <c r="H357" s="79">
        <v>5500000</v>
      </c>
      <c r="I357" s="79">
        <v>5000000</v>
      </c>
      <c r="J357" s="27"/>
      <c r="K357" s="27"/>
      <c r="L357" s="25" t="s">
        <v>317</v>
      </c>
    </row>
    <row r="358" spans="2:12" s="10" customFormat="1" ht="75" customHeight="1" x14ac:dyDescent="0.25">
      <c r="B358" s="76">
        <v>31201513</v>
      </c>
      <c r="C358" s="80" t="s">
        <v>491</v>
      </c>
      <c r="D358" s="78">
        <v>41791</v>
      </c>
      <c r="E358" s="23"/>
      <c r="F358" s="22" t="s">
        <v>306</v>
      </c>
      <c r="G358" s="22" t="s">
        <v>307</v>
      </c>
      <c r="H358" s="79">
        <v>1100000</v>
      </c>
      <c r="I358" s="79">
        <v>1000000</v>
      </c>
      <c r="J358" s="27"/>
      <c r="K358" s="27"/>
      <c r="L358" s="25" t="s">
        <v>317</v>
      </c>
    </row>
    <row r="359" spans="2:12" s="10" customFormat="1" ht="75" customHeight="1" x14ac:dyDescent="0.25">
      <c r="B359" s="76">
        <v>261315001</v>
      </c>
      <c r="C359" s="80" t="s">
        <v>492</v>
      </c>
      <c r="D359" s="78">
        <v>41791</v>
      </c>
      <c r="E359" s="23"/>
      <c r="F359" s="22" t="s">
        <v>306</v>
      </c>
      <c r="G359" s="22" t="s">
        <v>307</v>
      </c>
      <c r="H359" s="79">
        <v>220000000.00000003</v>
      </c>
      <c r="I359" s="79">
        <v>200000000</v>
      </c>
      <c r="J359" s="27"/>
      <c r="K359" s="27"/>
      <c r="L359" s="25" t="s">
        <v>317</v>
      </c>
    </row>
    <row r="360" spans="2:12" s="10" customFormat="1" ht="75" customHeight="1" x14ac:dyDescent="0.25">
      <c r="B360" s="76">
        <v>261216006</v>
      </c>
      <c r="C360" s="77" t="s">
        <v>493</v>
      </c>
      <c r="D360" s="78">
        <v>41791</v>
      </c>
      <c r="E360" s="23"/>
      <c r="F360" s="22" t="s">
        <v>306</v>
      </c>
      <c r="G360" s="22" t="s">
        <v>307</v>
      </c>
      <c r="H360" s="79">
        <v>1210000</v>
      </c>
      <c r="I360" s="79">
        <v>1100000</v>
      </c>
      <c r="J360" s="27"/>
      <c r="K360" s="27"/>
      <c r="L360" s="25" t="s">
        <v>471</v>
      </c>
    </row>
    <row r="361" spans="2:12" s="10" customFormat="1" ht="75" customHeight="1" x14ac:dyDescent="0.25">
      <c r="B361" s="76">
        <v>261216006</v>
      </c>
      <c r="C361" s="77" t="s">
        <v>494</v>
      </c>
      <c r="D361" s="78">
        <v>41791</v>
      </c>
      <c r="E361" s="23"/>
      <c r="F361" s="22" t="s">
        <v>306</v>
      </c>
      <c r="G361" s="22" t="s">
        <v>307</v>
      </c>
      <c r="H361" s="79">
        <v>3300000.0000000005</v>
      </c>
      <c r="I361" s="79">
        <v>3000000</v>
      </c>
      <c r="J361" s="27"/>
      <c r="K361" s="27"/>
      <c r="L361" s="25" t="s">
        <v>471</v>
      </c>
    </row>
    <row r="362" spans="2:12" s="10" customFormat="1" ht="75" customHeight="1" x14ac:dyDescent="0.25">
      <c r="B362" s="76">
        <v>45111616</v>
      </c>
      <c r="C362" s="77" t="s">
        <v>495</v>
      </c>
      <c r="D362" s="78">
        <v>41791</v>
      </c>
      <c r="E362" s="23"/>
      <c r="F362" s="22" t="s">
        <v>306</v>
      </c>
      <c r="G362" s="22" t="s">
        <v>307</v>
      </c>
      <c r="H362" s="79">
        <v>22220000</v>
      </c>
      <c r="I362" s="79">
        <f>10*2200000</f>
        <v>22000000</v>
      </c>
      <c r="J362" s="27"/>
      <c r="K362" s="27"/>
      <c r="L362" s="25" t="s">
        <v>471</v>
      </c>
    </row>
    <row r="363" spans="2:12" s="10" customFormat="1" ht="75" customHeight="1" x14ac:dyDescent="0.25">
      <c r="B363" s="76">
        <v>43211500</v>
      </c>
      <c r="C363" s="77" t="s">
        <v>496</v>
      </c>
      <c r="D363" s="78">
        <v>41671</v>
      </c>
      <c r="E363" s="23" t="s">
        <v>319</v>
      </c>
      <c r="F363" s="22" t="s">
        <v>497</v>
      </c>
      <c r="G363" s="22" t="s">
        <v>307</v>
      </c>
      <c r="H363" s="79">
        <v>312859766.38</v>
      </c>
      <c r="I363" s="79">
        <v>303747346</v>
      </c>
      <c r="J363" s="27"/>
      <c r="K363" s="27"/>
      <c r="L363" s="25" t="s">
        <v>321</v>
      </c>
    </row>
    <row r="364" spans="2:12" s="10" customFormat="1" ht="75" customHeight="1" x14ac:dyDescent="0.25">
      <c r="B364" s="76">
        <v>43201503</v>
      </c>
      <c r="C364" s="77" t="s">
        <v>498</v>
      </c>
      <c r="D364" s="78">
        <v>41671</v>
      </c>
      <c r="E364" s="23" t="s">
        <v>319</v>
      </c>
      <c r="F364" s="22" t="s">
        <v>497</v>
      </c>
      <c r="G364" s="22" t="s">
        <v>307</v>
      </c>
      <c r="H364" s="79">
        <v>232986000</v>
      </c>
      <c r="I364" s="79">
        <v>226200000</v>
      </c>
      <c r="J364" s="27"/>
      <c r="K364" s="27"/>
      <c r="L364" s="25" t="s">
        <v>321</v>
      </c>
    </row>
    <row r="365" spans="2:12" s="10" customFormat="1" ht="75" customHeight="1" x14ac:dyDescent="0.25">
      <c r="B365" s="76">
        <v>43211900</v>
      </c>
      <c r="C365" s="77" t="s">
        <v>499</v>
      </c>
      <c r="D365" s="78">
        <v>41671</v>
      </c>
      <c r="E365" s="23" t="s">
        <v>319</v>
      </c>
      <c r="F365" s="22" t="s">
        <v>320</v>
      </c>
      <c r="G365" s="22" t="s">
        <v>307</v>
      </c>
      <c r="H365" s="79">
        <v>51973800</v>
      </c>
      <c r="I365" s="79">
        <v>50460000</v>
      </c>
      <c r="J365" s="27"/>
      <c r="K365" s="27"/>
      <c r="L365" s="25" t="s">
        <v>321</v>
      </c>
    </row>
    <row r="366" spans="2:12" s="10" customFormat="1" ht="75" customHeight="1" x14ac:dyDescent="0.25">
      <c r="B366" s="76">
        <v>43202205</v>
      </c>
      <c r="C366" s="77" t="s">
        <v>500</v>
      </c>
      <c r="D366" s="78">
        <v>41671</v>
      </c>
      <c r="E366" s="23" t="s">
        <v>319</v>
      </c>
      <c r="F366" s="22" t="s">
        <v>320</v>
      </c>
      <c r="G366" s="22" t="s">
        <v>307</v>
      </c>
      <c r="H366" s="79">
        <v>10155800</v>
      </c>
      <c r="I366" s="79">
        <v>9860000</v>
      </c>
      <c r="J366" s="27"/>
      <c r="K366" s="27"/>
      <c r="L366" s="25" t="s">
        <v>321</v>
      </c>
    </row>
    <row r="367" spans="2:12" s="10" customFormat="1" ht="75" customHeight="1" x14ac:dyDescent="0.25">
      <c r="B367" s="76">
        <v>43202215</v>
      </c>
      <c r="C367" s="77" t="s">
        <v>501</v>
      </c>
      <c r="D367" s="78">
        <v>41671</v>
      </c>
      <c r="E367" s="23" t="s">
        <v>319</v>
      </c>
      <c r="F367" s="22" t="s">
        <v>320</v>
      </c>
      <c r="G367" s="22" t="s">
        <v>307</v>
      </c>
      <c r="H367" s="79">
        <v>4779200</v>
      </c>
      <c r="I367" s="79">
        <v>4640000</v>
      </c>
      <c r="J367" s="27"/>
      <c r="K367" s="27"/>
      <c r="L367" s="25" t="s">
        <v>321</v>
      </c>
    </row>
    <row r="368" spans="2:12" s="10" customFormat="1" ht="75" customHeight="1" x14ac:dyDescent="0.25">
      <c r="B368" s="76">
        <v>14111703</v>
      </c>
      <c r="C368" s="77" t="s">
        <v>502</v>
      </c>
      <c r="D368" s="78">
        <v>41671</v>
      </c>
      <c r="E368" s="23" t="s">
        <v>333</v>
      </c>
      <c r="F368" s="22" t="s">
        <v>320</v>
      </c>
      <c r="G368" s="22" t="s">
        <v>307</v>
      </c>
      <c r="H368" s="79">
        <v>5305777.2</v>
      </c>
      <c r="I368" s="79">
        <v>5151240</v>
      </c>
      <c r="J368" s="27"/>
      <c r="K368" s="27"/>
      <c r="L368" s="25" t="s">
        <v>321</v>
      </c>
    </row>
    <row r="369" spans="2:12" s="10" customFormat="1" ht="75" customHeight="1" x14ac:dyDescent="0.25">
      <c r="B369" s="76">
        <v>14111704</v>
      </c>
      <c r="C369" s="77" t="s">
        <v>503</v>
      </c>
      <c r="D369" s="78">
        <v>41671</v>
      </c>
      <c r="E369" s="23" t="s">
        <v>333</v>
      </c>
      <c r="F369" s="22" t="s">
        <v>320</v>
      </c>
      <c r="G369" s="22" t="s">
        <v>307</v>
      </c>
      <c r="H369" s="79">
        <v>2959818.3</v>
      </c>
      <c r="I369" s="79">
        <v>2873610</v>
      </c>
      <c r="J369" s="27"/>
      <c r="K369" s="27"/>
      <c r="L369" s="25" t="s">
        <v>321</v>
      </c>
    </row>
    <row r="370" spans="2:12" s="10" customFormat="1" ht="75" customHeight="1" x14ac:dyDescent="0.25">
      <c r="B370" s="76">
        <v>14111704</v>
      </c>
      <c r="C370" s="77" t="s">
        <v>504</v>
      </c>
      <c r="D370" s="78">
        <v>41671</v>
      </c>
      <c r="E370" s="23" t="s">
        <v>333</v>
      </c>
      <c r="F370" s="22" t="s">
        <v>320</v>
      </c>
      <c r="G370" s="22" t="s">
        <v>307</v>
      </c>
      <c r="H370" s="79">
        <v>493164</v>
      </c>
      <c r="I370" s="79">
        <v>478800</v>
      </c>
      <c r="J370" s="27"/>
      <c r="K370" s="27"/>
      <c r="L370" s="25" t="s">
        <v>321</v>
      </c>
    </row>
    <row r="371" spans="2:12" s="10" customFormat="1" ht="75" customHeight="1" x14ac:dyDescent="0.25">
      <c r="B371" s="76">
        <v>24111503</v>
      </c>
      <c r="C371" s="77" t="s">
        <v>505</v>
      </c>
      <c r="D371" s="78">
        <v>41671</v>
      </c>
      <c r="E371" s="23" t="s">
        <v>333</v>
      </c>
      <c r="F371" s="22" t="s">
        <v>320</v>
      </c>
      <c r="G371" s="22" t="s">
        <v>307</v>
      </c>
      <c r="H371" s="79">
        <v>965007</v>
      </c>
      <c r="I371" s="79">
        <v>936900</v>
      </c>
      <c r="J371" s="27"/>
      <c r="K371" s="27"/>
      <c r="L371" s="25" t="s">
        <v>321</v>
      </c>
    </row>
    <row r="372" spans="2:12" s="10" customFormat="1" ht="75" customHeight="1" x14ac:dyDescent="0.25">
      <c r="B372" s="76">
        <v>24111503</v>
      </c>
      <c r="C372" s="77" t="s">
        <v>506</v>
      </c>
      <c r="D372" s="78">
        <v>41671</v>
      </c>
      <c r="E372" s="23" t="s">
        <v>333</v>
      </c>
      <c r="F372" s="22" t="s">
        <v>320</v>
      </c>
      <c r="G372" s="22" t="s">
        <v>307</v>
      </c>
      <c r="H372" s="79">
        <v>106646.2</v>
      </c>
      <c r="I372" s="79">
        <v>103540</v>
      </c>
      <c r="J372" s="27"/>
      <c r="K372" s="27"/>
      <c r="L372" s="25" t="s">
        <v>321</v>
      </c>
    </row>
    <row r="373" spans="2:12" s="10" customFormat="1" ht="75" customHeight="1" x14ac:dyDescent="0.25">
      <c r="B373" s="76">
        <v>47131611</v>
      </c>
      <c r="C373" s="77" t="s">
        <v>507</v>
      </c>
      <c r="D373" s="78">
        <v>41671</v>
      </c>
      <c r="E373" s="23" t="s">
        <v>333</v>
      </c>
      <c r="F373" s="22" t="s">
        <v>320</v>
      </c>
      <c r="G373" s="22" t="s">
        <v>307</v>
      </c>
      <c r="H373" s="79">
        <v>96948.75</v>
      </c>
      <c r="I373" s="79">
        <v>94125</v>
      </c>
      <c r="J373" s="27"/>
      <c r="K373" s="27"/>
      <c r="L373" s="25" t="s">
        <v>321</v>
      </c>
    </row>
    <row r="374" spans="2:12" s="10" customFormat="1" ht="75" customHeight="1" x14ac:dyDescent="0.25">
      <c r="B374" s="76">
        <v>76111600</v>
      </c>
      <c r="C374" s="77" t="s">
        <v>508</v>
      </c>
      <c r="D374" s="78">
        <v>41671</v>
      </c>
      <c r="E374" s="23" t="s">
        <v>333</v>
      </c>
      <c r="F374" s="22" t="s">
        <v>320</v>
      </c>
      <c r="G374" s="22" t="s">
        <v>307</v>
      </c>
      <c r="H374" s="79">
        <v>31938.240000000002</v>
      </c>
      <c r="I374" s="79">
        <v>31008</v>
      </c>
      <c r="J374" s="27"/>
      <c r="K374" s="27"/>
      <c r="L374" s="25" t="s">
        <v>321</v>
      </c>
    </row>
    <row r="375" spans="2:12" s="10" customFormat="1" ht="75" customHeight="1" x14ac:dyDescent="0.25">
      <c r="B375" s="76">
        <v>47131600</v>
      </c>
      <c r="C375" s="77" t="s">
        <v>509</v>
      </c>
      <c r="D375" s="78">
        <v>41671</v>
      </c>
      <c r="E375" s="23" t="s">
        <v>333</v>
      </c>
      <c r="F375" s="22" t="s">
        <v>320</v>
      </c>
      <c r="G375" s="22" t="s">
        <v>307</v>
      </c>
      <c r="H375" s="79">
        <v>266152</v>
      </c>
      <c r="I375" s="79">
        <v>258400</v>
      </c>
      <c r="J375" s="27"/>
      <c r="K375" s="27"/>
      <c r="L375" s="25" t="s">
        <v>321</v>
      </c>
    </row>
    <row r="376" spans="2:12" s="10" customFormat="1" ht="75" customHeight="1" x14ac:dyDescent="0.25">
      <c r="B376" s="76">
        <v>47121806</v>
      </c>
      <c r="C376" s="77" t="s">
        <v>510</v>
      </c>
      <c r="D376" s="78">
        <v>41671</v>
      </c>
      <c r="E376" s="23" t="s">
        <v>333</v>
      </c>
      <c r="F376" s="22" t="s">
        <v>320</v>
      </c>
      <c r="G376" s="22" t="s">
        <v>307</v>
      </c>
      <c r="H376" s="79">
        <v>237013.3</v>
      </c>
      <c r="I376" s="79">
        <v>230110</v>
      </c>
      <c r="J376" s="27"/>
      <c r="K376" s="27"/>
      <c r="L376" s="25" t="s">
        <v>321</v>
      </c>
    </row>
    <row r="377" spans="2:12" s="10" customFormat="1" ht="75" customHeight="1" x14ac:dyDescent="0.25">
      <c r="B377" s="76">
        <v>47131802</v>
      </c>
      <c r="C377" s="77" t="s">
        <v>511</v>
      </c>
      <c r="D377" s="78">
        <v>41671</v>
      </c>
      <c r="E377" s="23" t="s">
        <v>333</v>
      </c>
      <c r="F377" s="22" t="s">
        <v>320</v>
      </c>
      <c r="G377" s="22" t="s">
        <v>307</v>
      </c>
      <c r="H377" s="79">
        <v>719197.5</v>
      </c>
      <c r="I377" s="79">
        <v>698250</v>
      </c>
      <c r="J377" s="27"/>
      <c r="K377" s="27"/>
      <c r="L377" s="25" t="s">
        <v>321</v>
      </c>
    </row>
    <row r="378" spans="2:12" s="10" customFormat="1" ht="75" customHeight="1" x14ac:dyDescent="0.25">
      <c r="B378" s="76">
        <v>47131814</v>
      </c>
      <c r="C378" s="77" t="s">
        <v>512</v>
      </c>
      <c r="D378" s="78">
        <v>41671</v>
      </c>
      <c r="E378" s="23" t="s">
        <v>333</v>
      </c>
      <c r="F378" s="22" t="s">
        <v>320</v>
      </c>
      <c r="G378" s="22" t="s">
        <v>307</v>
      </c>
      <c r="H378" s="79">
        <v>391101.3</v>
      </c>
      <c r="I378" s="79">
        <v>379710</v>
      </c>
      <c r="J378" s="27"/>
      <c r="K378" s="27"/>
      <c r="L378" s="25" t="s">
        <v>321</v>
      </c>
    </row>
    <row r="379" spans="2:12" s="10" customFormat="1" ht="75" customHeight="1" x14ac:dyDescent="0.25">
      <c r="B379" s="76">
        <v>53131608</v>
      </c>
      <c r="C379" s="77" t="s">
        <v>513</v>
      </c>
      <c r="D379" s="78">
        <v>41671</v>
      </c>
      <c r="E379" s="23" t="s">
        <v>333</v>
      </c>
      <c r="F379" s="22" t="s">
        <v>320</v>
      </c>
      <c r="G379" s="22" t="s">
        <v>307</v>
      </c>
      <c r="H379" s="79">
        <v>3521940.8</v>
      </c>
      <c r="I379" s="79">
        <v>3419360</v>
      </c>
      <c r="J379" s="27"/>
      <c r="K379" s="27"/>
      <c r="L379" s="25" t="s">
        <v>321</v>
      </c>
    </row>
    <row r="380" spans="2:12" s="10" customFormat="1" ht="75" customHeight="1" x14ac:dyDescent="0.25">
      <c r="B380" s="76">
        <v>52121601</v>
      </c>
      <c r="C380" s="77" t="s">
        <v>514</v>
      </c>
      <c r="D380" s="78">
        <v>41671</v>
      </c>
      <c r="E380" s="23" t="s">
        <v>333</v>
      </c>
      <c r="F380" s="22" t="s">
        <v>320</v>
      </c>
      <c r="G380" s="22" t="s">
        <v>307</v>
      </c>
      <c r="H380" s="79">
        <v>535198.30000000005</v>
      </c>
      <c r="I380" s="79">
        <v>519610</v>
      </c>
      <c r="J380" s="27"/>
      <c r="K380" s="27"/>
      <c r="L380" s="25" t="s">
        <v>321</v>
      </c>
    </row>
    <row r="381" spans="2:12" s="10" customFormat="1" ht="75" customHeight="1" x14ac:dyDescent="0.25">
      <c r="B381" s="76">
        <v>47131802</v>
      </c>
      <c r="C381" s="77" t="s">
        <v>515</v>
      </c>
      <c r="D381" s="78">
        <v>41671</v>
      </c>
      <c r="E381" s="23" t="s">
        <v>333</v>
      </c>
      <c r="F381" s="22" t="s">
        <v>320</v>
      </c>
      <c r="G381" s="22" t="s">
        <v>307</v>
      </c>
      <c r="H381" s="79">
        <v>7954463.4000000004</v>
      </c>
      <c r="I381" s="79">
        <v>7722780</v>
      </c>
      <c r="J381" s="27"/>
      <c r="K381" s="27"/>
      <c r="L381" s="25" t="s">
        <v>321</v>
      </c>
    </row>
    <row r="382" spans="2:12" s="10" customFormat="1" ht="75" customHeight="1" x14ac:dyDescent="0.25">
      <c r="B382" s="76">
        <v>23131500</v>
      </c>
      <c r="C382" s="77" t="s">
        <v>516</v>
      </c>
      <c r="D382" s="78">
        <v>41671</v>
      </c>
      <c r="E382" s="23" t="s">
        <v>333</v>
      </c>
      <c r="F382" s="22" t="s">
        <v>320</v>
      </c>
      <c r="G382" s="22" t="s">
        <v>307</v>
      </c>
      <c r="H382" s="79">
        <v>822829.92</v>
      </c>
      <c r="I382" s="79">
        <v>798864</v>
      </c>
      <c r="J382" s="27"/>
      <c r="K382" s="27"/>
      <c r="L382" s="25" t="s">
        <v>321</v>
      </c>
    </row>
    <row r="383" spans="2:12" s="10" customFormat="1" ht="75" customHeight="1" x14ac:dyDescent="0.25">
      <c r="B383" s="76">
        <v>23131500</v>
      </c>
      <c r="C383" s="77" t="s">
        <v>517</v>
      </c>
      <c r="D383" s="78">
        <v>41671</v>
      </c>
      <c r="E383" s="23" t="s">
        <v>333</v>
      </c>
      <c r="F383" s="22" t="s">
        <v>320</v>
      </c>
      <c r="G383" s="22" t="s">
        <v>307</v>
      </c>
      <c r="H383" s="79">
        <v>448816.32</v>
      </c>
      <c r="I383" s="79">
        <v>435744</v>
      </c>
      <c r="J383" s="27"/>
      <c r="K383" s="27"/>
      <c r="L383" s="25" t="s">
        <v>321</v>
      </c>
    </row>
    <row r="384" spans="2:12" s="10" customFormat="1" ht="75" customHeight="1" x14ac:dyDescent="0.25">
      <c r="B384" s="76">
        <v>50201713</v>
      </c>
      <c r="C384" s="77" t="s">
        <v>518</v>
      </c>
      <c r="D384" s="78">
        <v>41671</v>
      </c>
      <c r="E384" s="23" t="s">
        <v>333</v>
      </c>
      <c r="F384" s="22" t="s">
        <v>320</v>
      </c>
      <c r="G384" s="22" t="s">
        <v>307</v>
      </c>
      <c r="H384" s="79">
        <v>698752</v>
      </c>
      <c r="I384" s="79">
        <v>678400</v>
      </c>
      <c r="J384" s="27"/>
      <c r="K384" s="27"/>
      <c r="L384" s="25" t="s">
        <v>321</v>
      </c>
    </row>
    <row r="385" spans="2:12" s="10" customFormat="1" ht="75" customHeight="1" x14ac:dyDescent="0.25">
      <c r="B385" s="76">
        <v>50201706</v>
      </c>
      <c r="C385" s="77" t="s">
        <v>519</v>
      </c>
      <c r="D385" s="78">
        <v>41671</v>
      </c>
      <c r="E385" s="23" t="s">
        <v>333</v>
      </c>
      <c r="F385" s="22" t="s">
        <v>320</v>
      </c>
      <c r="G385" s="22" t="s">
        <v>307</v>
      </c>
      <c r="H385" s="79">
        <v>8122992</v>
      </c>
      <c r="I385" s="79">
        <v>7886400</v>
      </c>
      <c r="J385" s="27"/>
      <c r="K385" s="27"/>
      <c r="L385" s="25" t="s">
        <v>321</v>
      </c>
    </row>
    <row r="386" spans="2:12" s="10" customFormat="1" ht="75" customHeight="1" x14ac:dyDescent="0.25">
      <c r="B386" s="76">
        <v>52152102</v>
      </c>
      <c r="C386" s="77" t="s">
        <v>520</v>
      </c>
      <c r="D386" s="78">
        <v>41671</v>
      </c>
      <c r="E386" s="23" t="s">
        <v>333</v>
      </c>
      <c r="F386" s="22" t="s">
        <v>320</v>
      </c>
      <c r="G386" s="22" t="s">
        <v>307</v>
      </c>
      <c r="H386" s="79">
        <v>10008510</v>
      </c>
      <c r="I386" s="79">
        <v>9717000</v>
      </c>
      <c r="J386" s="27"/>
      <c r="K386" s="27"/>
      <c r="L386" s="25" t="s">
        <v>321</v>
      </c>
    </row>
    <row r="387" spans="2:12" s="10" customFormat="1" ht="75" customHeight="1" x14ac:dyDescent="0.25">
      <c r="B387" s="76">
        <v>52121602</v>
      </c>
      <c r="C387" s="77" t="s">
        <v>521</v>
      </c>
      <c r="D387" s="78">
        <v>41671</v>
      </c>
      <c r="E387" s="23" t="s">
        <v>333</v>
      </c>
      <c r="F387" s="22" t="s">
        <v>320</v>
      </c>
      <c r="G387" s="22" t="s">
        <v>307</v>
      </c>
      <c r="H387" s="79">
        <v>65742.84</v>
      </c>
      <c r="I387" s="79">
        <v>63828</v>
      </c>
      <c r="J387" s="27"/>
      <c r="K387" s="27"/>
      <c r="L387" s="25" t="s">
        <v>321</v>
      </c>
    </row>
    <row r="388" spans="2:12" s="10" customFormat="1" ht="75" customHeight="1" x14ac:dyDescent="0.25">
      <c r="B388" s="76">
        <v>42131600</v>
      </c>
      <c r="C388" s="77" t="s">
        <v>522</v>
      </c>
      <c r="D388" s="78">
        <v>41671</v>
      </c>
      <c r="E388" s="23" t="s">
        <v>333</v>
      </c>
      <c r="F388" s="22" t="s">
        <v>320</v>
      </c>
      <c r="G388" s="22" t="s">
        <v>307</v>
      </c>
      <c r="H388" s="79">
        <v>541766.61</v>
      </c>
      <c r="I388" s="79">
        <v>525987</v>
      </c>
      <c r="J388" s="27"/>
      <c r="K388" s="27"/>
      <c r="L388" s="25" t="s">
        <v>321</v>
      </c>
    </row>
    <row r="389" spans="2:12" s="10" customFormat="1" ht="75" customHeight="1" x14ac:dyDescent="0.25">
      <c r="B389" s="76">
        <v>24111503</v>
      </c>
      <c r="C389" s="77" t="s">
        <v>523</v>
      </c>
      <c r="D389" s="78">
        <v>41671</v>
      </c>
      <c r="E389" s="23" t="s">
        <v>333</v>
      </c>
      <c r="F389" s="22" t="s">
        <v>320</v>
      </c>
      <c r="G389" s="22" t="s">
        <v>307</v>
      </c>
      <c r="H389" s="79">
        <v>285722</v>
      </c>
      <c r="I389" s="79">
        <v>277400</v>
      </c>
      <c r="J389" s="27"/>
      <c r="K389" s="27"/>
      <c r="L389" s="25" t="s">
        <v>321</v>
      </c>
    </row>
    <row r="390" spans="2:12" s="10" customFormat="1" ht="75" customHeight="1" x14ac:dyDescent="0.25">
      <c r="B390" s="76">
        <v>24111503</v>
      </c>
      <c r="C390" s="77" t="s">
        <v>524</v>
      </c>
      <c r="D390" s="78">
        <v>41671</v>
      </c>
      <c r="E390" s="23" t="s">
        <v>333</v>
      </c>
      <c r="F390" s="22" t="s">
        <v>320</v>
      </c>
      <c r="G390" s="22" t="s">
        <v>307</v>
      </c>
      <c r="H390" s="79">
        <v>35947</v>
      </c>
      <c r="I390" s="79">
        <v>34900</v>
      </c>
      <c r="J390" s="27"/>
      <c r="K390" s="27"/>
      <c r="L390" s="25" t="s">
        <v>321</v>
      </c>
    </row>
    <row r="391" spans="2:12" s="10" customFormat="1" ht="75" customHeight="1" x14ac:dyDescent="0.25">
      <c r="B391" s="76">
        <v>24111503</v>
      </c>
      <c r="C391" s="77" t="s">
        <v>525</v>
      </c>
      <c r="D391" s="78">
        <v>41671</v>
      </c>
      <c r="E391" s="23" t="s">
        <v>333</v>
      </c>
      <c r="F391" s="22" t="s">
        <v>320</v>
      </c>
      <c r="G391" s="22" t="s">
        <v>307</v>
      </c>
      <c r="H391" s="79">
        <v>247097</v>
      </c>
      <c r="I391" s="79">
        <v>239900</v>
      </c>
      <c r="J391" s="27"/>
      <c r="K391" s="27"/>
      <c r="L391" s="25" t="s">
        <v>321</v>
      </c>
    </row>
    <row r="392" spans="2:12" s="10" customFormat="1" ht="75" customHeight="1" x14ac:dyDescent="0.25">
      <c r="B392" s="76">
        <v>24111503</v>
      </c>
      <c r="C392" s="77" t="s">
        <v>526</v>
      </c>
      <c r="D392" s="78">
        <v>41671</v>
      </c>
      <c r="E392" s="23" t="s">
        <v>333</v>
      </c>
      <c r="F392" s="22" t="s">
        <v>320</v>
      </c>
      <c r="G392" s="22" t="s">
        <v>307</v>
      </c>
      <c r="H392" s="79">
        <v>11824.4</v>
      </c>
      <c r="I392" s="79">
        <v>11480</v>
      </c>
      <c r="J392" s="27"/>
      <c r="K392" s="27"/>
      <c r="L392" s="25" t="s">
        <v>321</v>
      </c>
    </row>
    <row r="393" spans="2:12" s="10" customFormat="1" ht="75" customHeight="1" x14ac:dyDescent="0.25">
      <c r="B393" s="76">
        <v>24111503</v>
      </c>
      <c r="C393" s="77" t="s">
        <v>527</v>
      </c>
      <c r="D393" s="78">
        <v>41671</v>
      </c>
      <c r="E393" s="23" t="s">
        <v>333</v>
      </c>
      <c r="F393" s="22" t="s">
        <v>320</v>
      </c>
      <c r="G393" s="22" t="s">
        <v>307</v>
      </c>
      <c r="H393" s="79">
        <v>762364.8</v>
      </c>
      <c r="I393" s="79">
        <v>740160</v>
      </c>
      <c r="J393" s="27"/>
      <c r="K393" s="27"/>
      <c r="L393" s="25" t="s">
        <v>321</v>
      </c>
    </row>
    <row r="394" spans="2:12" s="10" customFormat="1" ht="75" customHeight="1" x14ac:dyDescent="0.25">
      <c r="B394" s="76">
        <v>24111503</v>
      </c>
      <c r="C394" s="77" t="s">
        <v>528</v>
      </c>
      <c r="D394" s="78">
        <v>41671</v>
      </c>
      <c r="E394" s="23" t="s">
        <v>333</v>
      </c>
      <c r="F394" s="22" t="s">
        <v>320</v>
      </c>
      <c r="G394" s="22" t="s">
        <v>307</v>
      </c>
      <c r="H394" s="79">
        <v>285722</v>
      </c>
      <c r="I394" s="79">
        <v>277400</v>
      </c>
      <c r="J394" s="27"/>
      <c r="K394" s="27"/>
      <c r="L394" s="25" t="s">
        <v>321</v>
      </c>
    </row>
    <row r="395" spans="2:12" s="10" customFormat="1" ht="75" customHeight="1" x14ac:dyDescent="0.25">
      <c r="B395" s="76">
        <v>24111503</v>
      </c>
      <c r="C395" s="77" t="s">
        <v>529</v>
      </c>
      <c r="D395" s="78">
        <v>41671</v>
      </c>
      <c r="E395" s="23" t="s">
        <v>333</v>
      </c>
      <c r="F395" s="22" t="s">
        <v>320</v>
      </c>
      <c r="G395" s="22" t="s">
        <v>307</v>
      </c>
      <c r="H395" s="79">
        <v>428583</v>
      </c>
      <c r="I395" s="79">
        <v>416100</v>
      </c>
      <c r="J395" s="27"/>
      <c r="K395" s="27"/>
      <c r="L395" s="25" t="s">
        <v>321</v>
      </c>
    </row>
    <row r="396" spans="2:12" s="10" customFormat="1" ht="75" customHeight="1" x14ac:dyDescent="0.25">
      <c r="B396" s="76">
        <v>24111503</v>
      </c>
      <c r="C396" s="77" t="s">
        <v>530</v>
      </c>
      <c r="D396" s="78">
        <v>41671</v>
      </c>
      <c r="E396" s="23" t="s">
        <v>333</v>
      </c>
      <c r="F396" s="22" t="s">
        <v>320</v>
      </c>
      <c r="G396" s="22" t="s">
        <v>307</v>
      </c>
      <c r="H396" s="79">
        <v>317240</v>
      </c>
      <c r="I396" s="79">
        <v>308000</v>
      </c>
      <c r="J396" s="27"/>
      <c r="K396" s="27"/>
      <c r="L396" s="25" t="s">
        <v>321</v>
      </c>
    </row>
    <row r="397" spans="2:12" s="10" customFormat="1" ht="75" customHeight="1" x14ac:dyDescent="0.25">
      <c r="B397" s="76">
        <v>24111503</v>
      </c>
      <c r="C397" s="77" t="s">
        <v>531</v>
      </c>
      <c r="D397" s="78">
        <v>41671</v>
      </c>
      <c r="E397" s="23" t="s">
        <v>333</v>
      </c>
      <c r="F397" s="22" t="s">
        <v>320</v>
      </c>
      <c r="G397" s="22" t="s">
        <v>307</v>
      </c>
      <c r="H397" s="79">
        <v>213004</v>
      </c>
      <c r="I397" s="79">
        <v>206800</v>
      </c>
      <c r="J397" s="27"/>
      <c r="K397" s="27"/>
      <c r="L397" s="25" t="s">
        <v>321</v>
      </c>
    </row>
    <row r="398" spans="2:12" s="10" customFormat="1" ht="75" customHeight="1" x14ac:dyDescent="0.25">
      <c r="B398" s="76">
        <v>24111503</v>
      </c>
      <c r="C398" s="77" t="s">
        <v>532</v>
      </c>
      <c r="D398" s="78">
        <v>41671</v>
      </c>
      <c r="E398" s="23" t="s">
        <v>333</v>
      </c>
      <c r="F398" s="22" t="s">
        <v>320</v>
      </c>
      <c r="G398" s="22" t="s">
        <v>307</v>
      </c>
      <c r="H398" s="79">
        <v>213292.4</v>
      </c>
      <c r="I398" s="79">
        <v>207080</v>
      </c>
      <c r="J398" s="27"/>
      <c r="K398" s="27"/>
      <c r="L398" s="25" t="s">
        <v>321</v>
      </c>
    </row>
    <row r="399" spans="2:12" s="10" customFormat="1" ht="75" customHeight="1" x14ac:dyDescent="0.25">
      <c r="B399" s="76">
        <v>24111503</v>
      </c>
      <c r="C399" s="77" t="s">
        <v>533</v>
      </c>
      <c r="D399" s="78">
        <v>41671</v>
      </c>
      <c r="E399" s="23" t="s">
        <v>333</v>
      </c>
      <c r="F399" s="22" t="s">
        <v>320</v>
      </c>
      <c r="G399" s="22" t="s">
        <v>307</v>
      </c>
      <c r="H399" s="79">
        <v>228412.79999999999</v>
      </c>
      <c r="I399" s="79">
        <v>221760</v>
      </c>
      <c r="J399" s="27"/>
      <c r="K399" s="27"/>
      <c r="L399" s="25" t="s">
        <v>321</v>
      </c>
    </row>
    <row r="400" spans="2:12" s="10" customFormat="1" ht="75" customHeight="1" x14ac:dyDescent="0.25">
      <c r="B400" s="76">
        <v>24111503</v>
      </c>
      <c r="C400" s="77" t="s">
        <v>534</v>
      </c>
      <c r="D400" s="78">
        <v>41671</v>
      </c>
      <c r="E400" s="23" t="s">
        <v>333</v>
      </c>
      <c r="F400" s="22" t="s">
        <v>320</v>
      </c>
      <c r="G400" s="22" t="s">
        <v>307</v>
      </c>
      <c r="H400" s="79">
        <v>571444</v>
      </c>
      <c r="I400" s="79">
        <v>554800</v>
      </c>
      <c r="J400" s="27"/>
      <c r="K400" s="27"/>
      <c r="L400" s="25" t="s">
        <v>321</v>
      </c>
    </row>
    <row r="401" spans="2:12" s="10" customFormat="1" ht="75" customHeight="1" x14ac:dyDescent="0.25">
      <c r="B401" s="76">
        <v>24111503</v>
      </c>
      <c r="C401" s="77" t="s">
        <v>535</v>
      </c>
      <c r="D401" s="78">
        <v>41671</v>
      </c>
      <c r="E401" s="23" t="s">
        <v>333</v>
      </c>
      <c r="F401" s="22" t="s">
        <v>320</v>
      </c>
      <c r="G401" s="22" t="s">
        <v>307</v>
      </c>
      <c r="H401" s="79">
        <v>317240</v>
      </c>
      <c r="I401" s="79">
        <v>308000</v>
      </c>
      <c r="J401" s="27"/>
      <c r="K401" s="27"/>
      <c r="L401" s="25" t="s">
        <v>321</v>
      </c>
    </row>
    <row r="402" spans="2:12" s="10" customFormat="1" ht="75" customHeight="1" x14ac:dyDescent="0.25">
      <c r="B402" s="76">
        <v>47131613</v>
      </c>
      <c r="C402" s="77" t="s">
        <v>536</v>
      </c>
      <c r="D402" s="78">
        <v>41671</v>
      </c>
      <c r="E402" s="23" t="s">
        <v>333</v>
      </c>
      <c r="F402" s="22" t="s">
        <v>320</v>
      </c>
      <c r="G402" s="22" t="s">
        <v>307</v>
      </c>
      <c r="H402" s="79">
        <v>115277.6</v>
      </c>
      <c r="I402" s="79">
        <v>111920</v>
      </c>
      <c r="J402" s="27"/>
      <c r="K402" s="27"/>
      <c r="L402" s="25" t="s">
        <v>321</v>
      </c>
    </row>
    <row r="403" spans="2:12" s="10" customFormat="1" ht="75" customHeight="1" x14ac:dyDescent="0.25">
      <c r="B403" s="76">
        <v>73101600</v>
      </c>
      <c r="C403" s="77" t="s">
        <v>537</v>
      </c>
      <c r="D403" s="78">
        <v>41671</v>
      </c>
      <c r="E403" s="23" t="s">
        <v>333</v>
      </c>
      <c r="F403" s="22" t="s">
        <v>320</v>
      </c>
      <c r="G403" s="22" t="s">
        <v>307</v>
      </c>
      <c r="H403" s="79">
        <v>169064.2</v>
      </c>
      <c r="I403" s="79">
        <v>164140</v>
      </c>
      <c r="J403" s="27"/>
      <c r="K403" s="27"/>
      <c r="L403" s="25" t="s">
        <v>321</v>
      </c>
    </row>
    <row r="404" spans="2:12" s="10" customFormat="1" ht="75" customHeight="1" x14ac:dyDescent="0.25">
      <c r="B404" s="76">
        <v>52121601</v>
      </c>
      <c r="C404" s="77" t="s">
        <v>538</v>
      </c>
      <c r="D404" s="78">
        <v>41671</v>
      </c>
      <c r="E404" s="23" t="s">
        <v>333</v>
      </c>
      <c r="F404" s="22" t="s">
        <v>320</v>
      </c>
      <c r="G404" s="22" t="s">
        <v>307</v>
      </c>
      <c r="H404" s="79">
        <v>22325.25</v>
      </c>
      <c r="I404" s="79">
        <v>21675</v>
      </c>
      <c r="J404" s="27"/>
      <c r="K404" s="27"/>
      <c r="L404" s="25" t="s">
        <v>321</v>
      </c>
    </row>
    <row r="405" spans="2:12" s="10" customFormat="1" ht="75" customHeight="1" x14ac:dyDescent="0.25">
      <c r="B405" s="76">
        <v>47131801</v>
      </c>
      <c r="C405" s="77" t="s">
        <v>539</v>
      </c>
      <c r="D405" s="78">
        <v>41671</v>
      </c>
      <c r="E405" s="23" t="s">
        <v>333</v>
      </c>
      <c r="F405" s="22" t="s">
        <v>320</v>
      </c>
      <c r="G405" s="22" t="s">
        <v>307</v>
      </c>
      <c r="H405" s="79">
        <v>370151.1</v>
      </c>
      <c r="I405" s="79">
        <v>359370</v>
      </c>
      <c r="J405" s="27"/>
      <c r="K405" s="27"/>
      <c r="L405" s="25" t="s">
        <v>321</v>
      </c>
    </row>
    <row r="406" spans="2:12" s="10" customFormat="1" ht="75" customHeight="1" x14ac:dyDescent="0.25">
      <c r="B406" s="76">
        <v>73101600</v>
      </c>
      <c r="C406" s="77" t="s">
        <v>540</v>
      </c>
      <c r="D406" s="78">
        <v>41671</v>
      </c>
      <c r="E406" s="23" t="s">
        <v>333</v>
      </c>
      <c r="F406" s="22" t="s">
        <v>320</v>
      </c>
      <c r="G406" s="22" t="s">
        <v>307</v>
      </c>
      <c r="H406" s="79">
        <v>1566599.1</v>
      </c>
      <c r="I406" s="79">
        <v>1520970</v>
      </c>
      <c r="J406" s="27"/>
      <c r="K406" s="27"/>
      <c r="L406" s="25" t="s">
        <v>321</v>
      </c>
    </row>
    <row r="407" spans="2:12" s="10" customFormat="1" ht="75" customHeight="1" x14ac:dyDescent="0.25">
      <c r="B407" s="76">
        <v>47131806</v>
      </c>
      <c r="C407" s="77" t="s">
        <v>541</v>
      </c>
      <c r="D407" s="78">
        <v>41671</v>
      </c>
      <c r="E407" s="23" t="s">
        <v>333</v>
      </c>
      <c r="F407" s="22" t="s">
        <v>320</v>
      </c>
      <c r="G407" s="22" t="s">
        <v>307</v>
      </c>
      <c r="H407" s="79">
        <v>29334.400000000001</v>
      </c>
      <c r="I407" s="79">
        <v>28480</v>
      </c>
      <c r="J407" s="27"/>
      <c r="K407" s="27"/>
      <c r="L407" s="25" t="s">
        <v>321</v>
      </c>
    </row>
    <row r="408" spans="2:12" s="10" customFormat="1" ht="75" customHeight="1" x14ac:dyDescent="0.25">
      <c r="B408" s="76">
        <v>47131603</v>
      </c>
      <c r="C408" s="77" t="s">
        <v>542</v>
      </c>
      <c r="D408" s="78">
        <v>41671</v>
      </c>
      <c r="E408" s="23" t="s">
        <v>333</v>
      </c>
      <c r="F408" s="22" t="s">
        <v>320</v>
      </c>
      <c r="G408" s="22" t="s">
        <v>307</v>
      </c>
      <c r="H408" s="79">
        <v>1524.4</v>
      </c>
      <c r="I408" s="79">
        <v>1480</v>
      </c>
      <c r="J408" s="27"/>
      <c r="K408" s="27"/>
      <c r="L408" s="25" t="s">
        <v>321</v>
      </c>
    </row>
    <row r="409" spans="2:12" s="10" customFormat="1" ht="75" customHeight="1" x14ac:dyDescent="0.25">
      <c r="B409" s="76">
        <v>47131603</v>
      </c>
      <c r="C409" s="77" t="s">
        <v>543</v>
      </c>
      <c r="D409" s="78">
        <v>41671</v>
      </c>
      <c r="E409" s="23" t="s">
        <v>333</v>
      </c>
      <c r="F409" s="22" t="s">
        <v>320</v>
      </c>
      <c r="G409" s="22" t="s">
        <v>307</v>
      </c>
      <c r="H409" s="79">
        <v>25198.95</v>
      </c>
      <c r="I409" s="79">
        <v>24465</v>
      </c>
      <c r="J409" s="27"/>
      <c r="K409" s="27"/>
      <c r="L409" s="25" t="s">
        <v>321</v>
      </c>
    </row>
    <row r="410" spans="2:12" s="10" customFormat="1" ht="75" customHeight="1" x14ac:dyDescent="0.25">
      <c r="B410" s="76">
        <v>47131803</v>
      </c>
      <c r="C410" s="77" t="s">
        <v>544</v>
      </c>
      <c r="D410" s="78">
        <v>41671</v>
      </c>
      <c r="E410" s="23" t="s">
        <v>333</v>
      </c>
      <c r="F410" s="22" t="s">
        <v>320</v>
      </c>
      <c r="G410" s="22" t="s">
        <v>307</v>
      </c>
      <c r="H410" s="79">
        <v>206463.5</v>
      </c>
      <c r="I410" s="79">
        <v>200450</v>
      </c>
      <c r="J410" s="27"/>
      <c r="K410" s="27"/>
      <c r="L410" s="25" t="s">
        <v>321</v>
      </c>
    </row>
    <row r="411" spans="2:12" s="10" customFormat="1" ht="75" customHeight="1" x14ac:dyDescent="0.25">
      <c r="B411" s="76">
        <v>47131705</v>
      </c>
      <c r="C411" s="77" t="s">
        <v>545</v>
      </c>
      <c r="D411" s="78">
        <v>41671</v>
      </c>
      <c r="E411" s="23" t="s">
        <v>333</v>
      </c>
      <c r="F411" s="22" t="s">
        <v>320</v>
      </c>
      <c r="G411" s="22" t="s">
        <v>307</v>
      </c>
      <c r="H411" s="79">
        <v>230668.5</v>
      </c>
      <c r="I411" s="79">
        <v>223950</v>
      </c>
      <c r="J411" s="27"/>
      <c r="K411" s="27"/>
      <c r="L411" s="25" t="s">
        <v>321</v>
      </c>
    </row>
    <row r="412" spans="2:12" s="10" customFormat="1" ht="75" customHeight="1" x14ac:dyDescent="0.25">
      <c r="B412" s="76">
        <v>52121601</v>
      </c>
      <c r="C412" s="77" t="s">
        <v>546</v>
      </c>
      <c r="D412" s="78">
        <v>41671</v>
      </c>
      <c r="E412" s="23" t="s">
        <v>333</v>
      </c>
      <c r="F412" s="22" t="s">
        <v>320</v>
      </c>
      <c r="G412" s="22" t="s">
        <v>307</v>
      </c>
      <c r="H412" s="79">
        <v>535188</v>
      </c>
      <c r="I412" s="79">
        <v>519600</v>
      </c>
      <c r="J412" s="27"/>
      <c r="K412" s="27"/>
      <c r="L412" s="25" t="s">
        <v>321</v>
      </c>
    </row>
    <row r="413" spans="2:12" s="10" customFormat="1" ht="75" customHeight="1" x14ac:dyDescent="0.25">
      <c r="B413" s="76">
        <v>47131605</v>
      </c>
      <c r="C413" s="77" t="s">
        <v>547</v>
      </c>
      <c r="D413" s="78">
        <v>41671</v>
      </c>
      <c r="E413" s="23" t="s">
        <v>333</v>
      </c>
      <c r="F413" s="22" t="s">
        <v>320</v>
      </c>
      <c r="G413" s="22" t="s">
        <v>307</v>
      </c>
      <c r="H413" s="79">
        <v>97991.11</v>
      </c>
      <c r="I413" s="79">
        <v>95137</v>
      </c>
      <c r="J413" s="27"/>
      <c r="K413" s="27"/>
      <c r="L413" s="25" t="s">
        <v>321</v>
      </c>
    </row>
    <row r="414" spans="2:12" s="10" customFormat="1" ht="75" customHeight="1" x14ac:dyDescent="0.25">
      <c r="B414" s="76">
        <v>47131803</v>
      </c>
      <c r="C414" s="77" t="s">
        <v>548</v>
      </c>
      <c r="D414" s="78">
        <v>41671</v>
      </c>
      <c r="E414" s="23" t="s">
        <v>333</v>
      </c>
      <c r="F414" s="22" t="s">
        <v>320</v>
      </c>
      <c r="G414" s="22" t="s">
        <v>307</v>
      </c>
      <c r="H414" s="79">
        <v>107923.4</v>
      </c>
      <c r="I414" s="79">
        <v>104780</v>
      </c>
      <c r="J414" s="27"/>
      <c r="K414" s="27"/>
      <c r="L414" s="25" t="s">
        <v>321</v>
      </c>
    </row>
    <row r="415" spans="2:12" s="10" customFormat="1" ht="75" customHeight="1" x14ac:dyDescent="0.25">
      <c r="B415" s="76">
        <v>15101506</v>
      </c>
      <c r="C415" s="77" t="s">
        <v>549</v>
      </c>
      <c r="D415" s="78">
        <v>41671</v>
      </c>
      <c r="E415" s="23" t="s">
        <v>333</v>
      </c>
      <c r="F415" s="22" t="s">
        <v>320</v>
      </c>
      <c r="G415" s="22" t="s">
        <v>307</v>
      </c>
      <c r="H415" s="79">
        <v>5150000</v>
      </c>
      <c r="I415" s="79">
        <v>5000000</v>
      </c>
      <c r="J415" s="27"/>
      <c r="K415" s="27"/>
      <c r="L415" s="25" t="s">
        <v>321</v>
      </c>
    </row>
    <row r="416" spans="2:12" s="10" customFormat="1" ht="75" customHeight="1" x14ac:dyDescent="0.25">
      <c r="B416" s="76">
        <v>44111905</v>
      </c>
      <c r="C416" s="77" t="s">
        <v>550</v>
      </c>
      <c r="D416" s="78">
        <v>41671</v>
      </c>
      <c r="E416" s="23" t="s">
        <v>333</v>
      </c>
      <c r="F416" s="22" t="s">
        <v>320</v>
      </c>
      <c r="G416" s="22" t="s">
        <v>307</v>
      </c>
      <c r="H416" s="79">
        <v>646564.99</v>
      </c>
      <c r="I416" s="79">
        <v>627733</v>
      </c>
      <c r="J416" s="27"/>
      <c r="K416" s="27"/>
      <c r="L416" s="25" t="s">
        <v>321</v>
      </c>
    </row>
    <row r="417" spans="2:12" s="10" customFormat="1" ht="75" customHeight="1" x14ac:dyDescent="0.25">
      <c r="B417" s="76">
        <v>43212100</v>
      </c>
      <c r="C417" s="77" t="s">
        <v>551</v>
      </c>
      <c r="D417" s="78">
        <v>41671</v>
      </c>
      <c r="E417" s="23" t="s">
        <v>333</v>
      </c>
      <c r="F417" s="22" t="s">
        <v>320</v>
      </c>
      <c r="G417" s="22" t="s">
        <v>307</v>
      </c>
      <c r="H417" s="79">
        <v>41381280</v>
      </c>
      <c r="I417" s="79">
        <v>40176000</v>
      </c>
      <c r="J417" s="27"/>
      <c r="K417" s="27"/>
      <c r="L417" s="25" t="s">
        <v>321</v>
      </c>
    </row>
    <row r="418" spans="2:12" s="10" customFormat="1" ht="75" customHeight="1" x14ac:dyDescent="0.25">
      <c r="B418" s="76">
        <v>14111507</v>
      </c>
      <c r="C418" s="77" t="s">
        <v>552</v>
      </c>
      <c r="D418" s="78">
        <v>41671</v>
      </c>
      <c r="E418" s="23" t="s">
        <v>333</v>
      </c>
      <c r="F418" s="22" t="s">
        <v>320</v>
      </c>
      <c r="G418" s="22" t="s">
        <v>307</v>
      </c>
      <c r="H418" s="79">
        <v>6695000</v>
      </c>
      <c r="I418" s="79">
        <v>6500000</v>
      </c>
      <c r="J418" s="27"/>
      <c r="K418" s="27"/>
      <c r="L418" s="25" t="s">
        <v>321</v>
      </c>
    </row>
    <row r="419" spans="2:12" s="10" customFormat="1" ht="75" customHeight="1" x14ac:dyDescent="0.25">
      <c r="B419" s="76">
        <v>14111507</v>
      </c>
      <c r="C419" s="77" t="s">
        <v>553</v>
      </c>
      <c r="D419" s="78">
        <v>41671</v>
      </c>
      <c r="E419" s="23" t="s">
        <v>333</v>
      </c>
      <c r="F419" s="22" t="s">
        <v>320</v>
      </c>
      <c r="G419" s="22" t="s">
        <v>307</v>
      </c>
      <c r="H419" s="79">
        <v>3862500</v>
      </c>
      <c r="I419" s="79">
        <v>3750000</v>
      </c>
      <c r="J419" s="27"/>
      <c r="K419" s="27"/>
      <c r="L419" s="25" t="s">
        <v>321</v>
      </c>
    </row>
    <row r="420" spans="2:12" s="10" customFormat="1" ht="75" customHeight="1" x14ac:dyDescent="0.25">
      <c r="B420" s="76">
        <v>31201512</v>
      </c>
      <c r="C420" s="77" t="s">
        <v>554</v>
      </c>
      <c r="D420" s="78">
        <v>41671</v>
      </c>
      <c r="E420" s="23" t="s">
        <v>333</v>
      </c>
      <c r="F420" s="22" t="s">
        <v>320</v>
      </c>
      <c r="G420" s="22" t="s">
        <v>307</v>
      </c>
      <c r="H420" s="79">
        <v>412000</v>
      </c>
      <c r="I420" s="79">
        <v>400000</v>
      </c>
      <c r="J420" s="27"/>
      <c r="K420" s="27"/>
      <c r="L420" s="25" t="s">
        <v>321</v>
      </c>
    </row>
    <row r="421" spans="2:12" s="10" customFormat="1" ht="75" customHeight="1" x14ac:dyDescent="0.25">
      <c r="B421" s="76">
        <v>31201610</v>
      </c>
      <c r="C421" s="77" t="s">
        <v>555</v>
      </c>
      <c r="D421" s="78">
        <v>41671</v>
      </c>
      <c r="E421" s="23" t="s">
        <v>333</v>
      </c>
      <c r="F421" s="22" t="s">
        <v>320</v>
      </c>
      <c r="G421" s="22" t="s">
        <v>307</v>
      </c>
      <c r="H421" s="79">
        <v>1957000</v>
      </c>
      <c r="I421" s="79">
        <v>1900000</v>
      </c>
      <c r="J421" s="27"/>
      <c r="K421" s="27"/>
      <c r="L421" s="25" t="s">
        <v>321</v>
      </c>
    </row>
    <row r="422" spans="2:12" s="10" customFormat="1" ht="75" customHeight="1" x14ac:dyDescent="0.25">
      <c r="B422" s="76">
        <v>44111515</v>
      </c>
      <c r="C422" s="77" t="s">
        <v>556</v>
      </c>
      <c r="D422" s="78">
        <v>41671</v>
      </c>
      <c r="E422" s="23" t="s">
        <v>333</v>
      </c>
      <c r="F422" s="22" t="s">
        <v>320</v>
      </c>
      <c r="G422" s="22" t="s">
        <v>307</v>
      </c>
      <c r="H422" s="79">
        <v>162225</v>
      </c>
      <c r="I422" s="79">
        <v>157500</v>
      </c>
      <c r="J422" s="27"/>
      <c r="K422" s="27"/>
      <c r="L422" s="25" t="s">
        <v>321</v>
      </c>
    </row>
    <row r="423" spans="2:12" s="10" customFormat="1" ht="75" customHeight="1" x14ac:dyDescent="0.25">
      <c r="B423" s="76">
        <v>44122000</v>
      </c>
      <c r="C423" s="77" t="s">
        <v>557</v>
      </c>
      <c r="D423" s="78">
        <v>41671</v>
      </c>
      <c r="E423" s="23" t="s">
        <v>333</v>
      </c>
      <c r="F423" s="22" t="s">
        <v>320</v>
      </c>
      <c r="G423" s="22" t="s">
        <v>307</v>
      </c>
      <c r="H423" s="79">
        <v>8343000</v>
      </c>
      <c r="I423" s="79">
        <v>8100000</v>
      </c>
      <c r="J423" s="27"/>
      <c r="K423" s="27"/>
      <c r="L423" s="25" t="s">
        <v>321</v>
      </c>
    </row>
    <row r="424" spans="2:12" s="10" customFormat="1" ht="75" customHeight="1" x14ac:dyDescent="0.25">
      <c r="B424" s="76">
        <v>44121804</v>
      </c>
      <c r="C424" s="77" t="s">
        <v>558</v>
      </c>
      <c r="D424" s="78">
        <v>41671</v>
      </c>
      <c r="E424" s="23" t="s">
        <v>333</v>
      </c>
      <c r="F424" s="22" t="s">
        <v>320</v>
      </c>
      <c r="G424" s="22" t="s">
        <v>307</v>
      </c>
      <c r="H424" s="79">
        <v>2472000</v>
      </c>
      <c r="I424" s="79">
        <v>2400000</v>
      </c>
      <c r="J424" s="27"/>
      <c r="K424" s="27"/>
      <c r="L424" s="25" t="s">
        <v>321</v>
      </c>
    </row>
    <row r="425" spans="2:12" s="10" customFormat="1" ht="75" customHeight="1" x14ac:dyDescent="0.25">
      <c r="B425" s="76">
        <v>44122104</v>
      </c>
      <c r="C425" s="77" t="s">
        <v>559</v>
      </c>
      <c r="D425" s="78">
        <v>41671</v>
      </c>
      <c r="E425" s="23" t="s">
        <v>333</v>
      </c>
      <c r="F425" s="22" t="s">
        <v>320</v>
      </c>
      <c r="G425" s="22" t="s">
        <v>307</v>
      </c>
      <c r="H425" s="79">
        <v>123600</v>
      </c>
      <c r="I425" s="79">
        <v>120000</v>
      </c>
      <c r="J425" s="27"/>
      <c r="K425" s="27"/>
      <c r="L425" s="25" t="s">
        <v>321</v>
      </c>
    </row>
    <row r="426" spans="2:12" s="10" customFormat="1" ht="75" customHeight="1" x14ac:dyDescent="0.25">
      <c r="B426" s="76">
        <v>44122103</v>
      </c>
      <c r="C426" s="77" t="s">
        <v>560</v>
      </c>
      <c r="D426" s="78">
        <v>41671</v>
      </c>
      <c r="E426" s="23" t="s">
        <v>333</v>
      </c>
      <c r="F426" s="22" t="s">
        <v>320</v>
      </c>
      <c r="G426" s="22" t="s">
        <v>307</v>
      </c>
      <c r="H426" s="79">
        <v>4095280</v>
      </c>
      <c r="I426" s="79">
        <v>3976000</v>
      </c>
      <c r="J426" s="27"/>
      <c r="K426" s="27"/>
      <c r="L426" s="25" t="s">
        <v>321</v>
      </c>
    </row>
    <row r="427" spans="2:12" s="10" customFormat="1" ht="75" customHeight="1" x14ac:dyDescent="0.25">
      <c r="B427" s="76">
        <v>44121706</v>
      </c>
      <c r="C427" s="77" t="s">
        <v>561</v>
      </c>
      <c r="D427" s="78">
        <v>41671</v>
      </c>
      <c r="E427" s="23" t="s">
        <v>333</v>
      </c>
      <c r="F427" s="22" t="s">
        <v>320</v>
      </c>
      <c r="G427" s="22" t="s">
        <v>307</v>
      </c>
      <c r="H427" s="79">
        <v>3491700</v>
      </c>
      <c r="I427" s="79">
        <v>3390000</v>
      </c>
      <c r="J427" s="27"/>
      <c r="K427" s="27"/>
      <c r="L427" s="25" t="s">
        <v>321</v>
      </c>
    </row>
    <row r="428" spans="2:12" s="10" customFormat="1" ht="75" customHeight="1" x14ac:dyDescent="0.25">
      <c r="B428" s="76">
        <v>44121708</v>
      </c>
      <c r="C428" s="77" t="s">
        <v>562</v>
      </c>
      <c r="D428" s="78">
        <v>41671</v>
      </c>
      <c r="E428" s="23" t="s">
        <v>333</v>
      </c>
      <c r="F428" s="22" t="s">
        <v>320</v>
      </c>
      <c r="G428" s="22" t="s">
        <v>307</v>
      </c>
      <c r="H428" s="79">
        <v>5645430</v>
      </c>
      <c r="I428" s="79">
        <v>5481000</v>
      </c>
      <c r="J428" s="27"/>
      <c r="K428" s="27"/>
      <c r="L428" s="25" t="s">
        <v>321</v>
      </c>
    </row>
    <row r="429" spans="2:12" s="10" customFormat="1" ht="75" customHeight="1" x14ac:dyDescent="0.25">
      <c r="B429" s="76">
        <v>44121701</v>
      </c>
      <c r="C429" s="77" t="s">
        <v>563</v>
      </c>
      <c r="D429" s="78">
        <v>41671</v>
      </c>
      <c r="E429" s="23" t="s">
        <v>333</v>
      </c>
      <c r="F429" s="22" t="s">
        <v>320</v>
      </c>
      <c r="G429" s="22" t="s">
        <v>307</v>
      </c>
      <c r="H429" s="79">
        <v>2932410</v>
      </c>
      <c r="I429" s="79">
        <v>2847000</v>
      </c>
      <c r="J429" s="27"/>
      <c r="K429" s="27"/>
      <c r="L429" s="25" t="s">
        <v>321</v>
      </c>
    </row>
    <row r="430" spans="2:12" s="10" customFormat="1" ht="75" customHeight="1" x14ac:dyDescent="0.25">
      <c r="B430" s="76">
        <v>44121613</v>
      </c>
      <c r="C430" s="77" t="s">
        <v>564</v>
      </c>
      <c r="D430" s="78">
        <v>41671</v>
      </c>
      <c r="E430" s="23" t="s">
        <v>333</v>
      </c>
      <c r="F430" s="22" t="s">
        <v>320</v>
      </c>
      <c r="G430" s="22" t="s">
        <v>307</v>
      </c>
      <c r="H430" s="79">
        <v>36874</v>
      </c>
      <c r="I430" s="79">
        <v>35800</v>
      </c>
      <c r="J430" s="27"/>
      <c r="K430" s="27"/>
      <c r="L430" s="25" t="s">
        <v>321</v>
      </c>
    </row>
    <row r="431" spans="2:12" s="10" customFormat="1" ht="75" customHeight="1" x14ac:dyDescent="0.25">
      <c r="B431" s="76">
        <v>44121618</v>
      </c>
      <c r="C431" s="77" t="s">
        <v>565</v>
      </c>
      <c r="D431" s="78">
        <v>41671</v>
      </c>
      <c r="E431" s="23" t="s">
        <v>333</v>
      </c>
      <c r="F431" s="22" t="s">
        <v>320</v>
      </c>
      <c r="G431" s="22" t="s">
        <v>307</v>
      </c>
      <c r="H431" s="79">
        <v>46556</v>
      </c>
      <c r="I431" s="79">
        <v>45200</v>
      </c>
      <c r="J431" s="27"/>
      <c r="K431" s="27"/>
      <c r="L431" s="25" t="s">
        <v>321</v>
      </c>
    </row>
    <row r="432" spans="2:12" s="10" customFormat="1" ht="75" customHeight="1" x14ac:dyDescent="0.25">
      <c r="B432" s="76">
        <v>44122003</v>
      </c>
      <c r="C432" s="77" t="s">
        <v>566</v>
      </c>
      <c r="D432" s="78">
        <v>41671</v>
      </c>
      <c r="E432" s="23" t="s">
        <v>333</v>
      </c>
      <c r="F432" s="22" t="s">
        <v>320</v>
      </c>
      <c r="G432" s="22" t="s">
        <v>307</v>
      </c>
      <c r="H432" s="79">
        <v>2774820</v>
      </c>
      <c r="I432" s="79">
        <v>2694000</v>
      </c>
      <c r="J432" s="27"/>
      <c r="K432" s="27"/>
      <c r="L432" s="25" t="s">
        <v>321</v>
      </c>
    </row>
    <row r="433" spans="2:12" s="10" customFormat="1" ht="75" customHeight="1" x14ac:dyDescent="0.25">
      <c r="B433" s="76">
        <v>26111700</v>
      </c>
      <c r="C433" s="77" t="s">
        <v>567</v>
      </c>
      <c r="D433" s="78">
        <v>41671</v>
      </c>
      <c r="E433" s="23" t="s">
        <v>333</v>
      </c>
      <c r="F433" s="22" t="s">
        <v>320</v>
      </c>
      <c r="G433" s="22" t="s">
        <v>307</v>
      </c>
      <c r="H433" s="79">
        <v>221450</v>
      </c>
      <c r="I433" s="79">
        <v>215000</v>
      </c>
      <c r="J433" s="27"/>
      <c r="K433" s="27"/>
      <c r="L433" s="25" t="s">
        <v>321</v>
      </c>
    </row>
    <row r="434" spans="2:12" s="10" customFormat="1" ht="75" customHeight="1" x14ac:dyDescent="0.25">
      <c r="B434" s="76">
        <v>26111700</v>
      </c>
      <c r="C434" s="77" t="s">
        <v>568</v>
      </c>
      <c r="D434" s="78">
        <v>41671</v>
      </c>
      <c r="E434" s="23" t="s">
        <v>333</v>
      </c>
      <c r="F434" s="22" t="s">
        <v>320</v>
      </c>
      <c r="G434" s="22" t="s">
        <v>307</v>
      </c>
      <c r="H434" s="79">
        <v>221450</v>
      </c>
      <c r="I434" s="79">
        <v>215000</v>
      </c>
      <c r="J434" s="27"/>
      <c r="K434" s="27"/>
      <c r="L434" s="25" t="s">
        <v>321</v>
      </c>
    </row>
    <row r="435" spans="2:12" s="10" customFormat="1" ht="75" customHeight="1" x14ac:dyDescent="0.25">
      <c r="B435" s="76">
        <v>31201610</v>
      </c>
      <c r="C435" s="77" t="s">
        <v>569</v>
      </c>
      <c r="D435" s="78">
        <v>41671</v>
      </c>
      <c r="E435" s="23" t="s">
        <v>333</v>
      </c>
      <c r="F435" s="22" t="s">
        <v>320</v>
      </c>
      <c r="G435" s="22" t="s">
        <v>307</v>
      </c>
      <c r="H435" s="79">
        <v>93936</v>
      </c>
      <c r="I435" s="79">
        <v>91200</v>
      </c>
      <c r="J435" s="27"/>
      <c r="K435" s="27"/>
      <c r="L435" s="25" t="s">
        <v>321</v>
      </c>
    </row>
    <row r="436" spans="2:12" s="10" customFormat="1" ht="75" customHeight="1" x14ac:dyDescent="0.25">
      <c r="B436" s="76">
        <v>44111515</v>
      </c>
      <c r="C436" s="77" t="s">
        <v>570</v>
      </c>
      <c r="D436" s="78">
        <v>41671</v>
      </c>
      <c r="E436" s="23" t="s">
        <v>333</v>
      </c>
      <c r="F436" s="22" t="s">
        <v>320</v>
      </c>
      <c r="G436" s="22" t="s">
        <v>307</v>
      </c>
      <c r="H436" s="79">
        <v>360500</v>
      </c>
      <c r="I436" s="79">
        <v>350000</v>
      </c>
      <c r="J436" s="27"/>
      <c r="K436" s="27"/>
      <c r="L436" s="25" t="s">
        <v>321</v>
      </c>
    </row>
    <row r="437" spans="2:12" s="10" customFormat="1" ht="75" customHeight="1" x14ac:dyDescent="0.25">
      <c r="B437" s="76">
        <v>31201500</v>
      </c>
      <c r="C437" s="77" t="s">
        <v>571</v>
      </c>
      <c r="D437" s="78">
        <v>41671</v>
      </c>
      <c r="E437" s="23" t="s">
        <v>333</v>
      </c>
      <c r="F437" s="22" t="s">
        <v>320</v>
      </c>
      <c r="G437" s="22" t="s">
        <v>307</v>
      </c>
      <c r="H437" s="79">
        <v>82400</v>
      </c>
      <c r="I437" s="79">
        <v>80000</v>
      </c>
      <c r="J437" s="27"/>
      <c r="K437" s="27"/>
      <c r="L437" s="25" t="s">
        <v>321</v>
      </c>
    </row>
    <row r="438" spans="2:12" s="10" customFormat="1" ht="75" customHeight="1" x14ac:dyDescent="0.25">
      <c r="B438" s="76">
        <v>43201809</v>
      </c>
      <c r="C438" s="77" t="s">
        <v>572</v>
      </c>
      <c r="D438" s="78">
        <v>41671</v>
      </c>
      <c r="E438" s="23" t="s">
        <v>333</v>
      </c>
      <c r="F438" s="22" t="s">
        <v>320</v>
      </c>
      <c r="G438" s="22" t="s">
        <v>307</v>
      </c>
      <c r="H438" s="79">
        <v>7987650</v>
      </c>
      <c r="I438" s="79">
        <v>7755000</v>
      </c>
      <c r="J438" s="27"/>
      <c r="K438" s="27"/>
      <c r="L438" s="25" t="s">
        <v>321</v>
      </c>
    </row>
    <row r="439" spans="2:12" s="10" customFormat="1" ht="75" customHeight="1" x14ac:dyDescent="0.25">
      <c r="B439" s="76">
        <v>43201809</v>
      </c>
      <c r="C439" s="77" t="s">
        <v>573</v>
      </c>
      <c r="D439" s="78">
        <v>41671</v>
      </c>
      <c r="E439" s="23" t="s">
        <v>333</v>
      </c>
      <c r="F439" s="22" t="s">
        <v>320</v>
      </c>
      <c r="G439" s="22" t="s">
        <v>307</v>
      </c>
      <c r="H439" s="79">
        <v>16844620</v>
      </c>
      <c r="I439" s="79">
        <v>16354000</v>
      </c>
      <c r="J439" s="27"/>
      <c r="K439" s="27"/>
      <c r="L439" s="25" t="s">
        <v>321</v>
      </c>
    </row>
    <row r="440" spans="2:12" s="10" customFormat="1" ht="75" customHeight="1" x14ac:dyDescent="0.25">
      <c r="B440" s="76">
        <v>44121506</v>
      </c>
      <c r="C440" s="77" t="s">
        <v>574</v>
      </c>
      <c r="D440" s="78">
        <v>41671</v>
      </c>
      <c r="E440" s="23" t="s">
        <v>333</v>
      </c>
      <c r="F440" s="22" t="s">
        <v>320</v>
      </c>
      <c r="G440" s="22" t="s">
        <v>307</v>
      </c>
      <c r="H440" s="79">
        <v>525300</v>
      </c>
      <c r="I440" s="79">
        <v>510000</v>
      </c>
      <c r="J440" s="27"/>
      <c r="K440" s="27"/>
      <c r="L440" s="25" t="s">
        <v>321</v>
      </c>
    </row>
    <row r="441" spans="2:12" s="10" customFormat="1" ht="75" customHeight="1" x14ac:dyDescent="0.25">
      <c r="B441" s="76">
        <v>44121619</v>
      </c>
      <c r="C441" s="77" t="s">
        <v>575</v>
      </c>
      <c r="D441" s="78">
        <v>41671</v>
      </c>
      <c r="E441" s="23" t="s">
        <v>333</v>
      </c>
      <c r="F441" s="22" t="s">
        <v>320</v>
      </c>
      <c r="G441" s="22" t="s">
        <v>307</v>
      </c>
      <c r="H441" s="79">
        <v>8343</v>
      </c>
      <c r="I441" s="79">
        <v>8100</v>
      </c>
      <c r="J441" s="27"/>
      <c r="K441" s="27"/>
      <c r="L441" s="25" t="s">
        <v>321</v>
      </c>
    </row>
    <row r="442" spans="2:12" s="10" customFormat="1" ht="75" customHeight="1" x14ac:dyDescent="0.25">
      <c r="B442" s="76">
        <v>46151700</v>
      </c>
      <c r="C442" s="77" t="s">
        <v>576</v>
      </c>
      <c r="D442" s="78">
        <v>41671</v>
      </c>
      <c r="E442" s="23" t="s">
        <v>333</v>
      </c>
      <c r="F442" s="22" t="s">
        <v>320</v>
      </c>
      <c r="G442" s="22" t="s">
        <v>307</v>
      </c>
      <c r="H442" s="79">
        <v>60110.8</v>
      </c>
      <c r="I442" s="79">
        <v>58360</v>
      </c>
      <c r="J442" s="27"/>
      <c r="K442" s="27"/>
      <c r="L442" s="25" t="s">
        <v>321</v>
      </c>
    </row>
    <row r="443" spans="2:12" s="10" customFormat="1" ht="75" customHeight="1" x14ac:dyDescent="0.25">
      <c r="B443" s="76">
        <v>44122000</v>
      </c>
      <c r="C443" s="77" t="s">
        <v>577</v>
      </c>
      <c r="D443" s="78">
        <v>41671</v>
      </c>
      <c r="E443" s="23" t="s">
        <v>333</v>
      </c>
      <c r="F443" s="22" t="s">
        <v>320</v>
      </c>
      <c r="G443" s="22" t="s">
        <v>307</v>
      </c>
      <c r="H443" s="79">
        <v>31724</v>
      </c>
      <c r="I443" s="79">
        <v>30800</v>
      </c>
      <c r="J443" s="27"/>
      <c r="K443" s="27"/>
      <c r="L443" s="25" t="s">
        <v>321</v>
      </c>
    </row>
    <row r="444" spans="2:12" s="10" customFormat="1" ht="75" customHeight="1" x14ac:dyDescent="0.25">
      <c r="B444" s="76">
        <v>41111604</v>
      </c>
      <c r="C444" s="77" t="s">
        <v>578</v>
      </c>
      <c r="D444" s="78">
        <v>41671</v>
      </c>
      <c r="E444" s="23" t="s">
        <v>333</v>
      </c>
      <c r="F444" s="22" t="s">
        <v>320</v>
      </c>
      <c r="G444" s="22" t="s">
        <v>307</v>
      </c>
      <c r="H444" s="79">
        <v>263680</v>
      </c>
      <c r="I444" s="79">
        <v>256000</v>
      </c>
      <c r="J444" s="27"/>
      <c r="K444" s="27"/>
      <c r="L444" s="25" t="s">
        <v>321</v>
      </c>
    </row>
    <row r="445" spans="2:12" s="10" customFormat="1" ht="75" customHeight="1" x14ac:dyDescent="0.25">
      <c r="B445" s="76">
        <v>44121700</v>
      </c>
      <c r="C445" s="77" t="s">
        <v>579</v>
      </c>
      <c r="D445" s="78">
        <v>41671</v>
      </c>
      <c r="E445" s="23" t="s">
        <v>333</v>
      </c>
      <c r="F445" s="22" t="s">
        <v>320</v>
      </c>
      <c r="G445" s="22" t="s">
        <v>307</v>
      </c>
      <c r="H445" s="79">
        <v>6447800</v>
      </c>
      <c r="I445" s="79">
        <v>6260000</v>
      </c>
      <c r="J445" s="27"/>
      <c r="K445" s="27"/>
      <c r="L445" s="25" t="s">
        <v>321</v>
      </c>
    </row>
    <row r="446" spans="2:12" s="10" customFormat="1" ht="75" customHeight="1" x14ac:dyDescent="0.25">
      <c r="B446" s="76">
        <v>44121700</v>
      </c>
      <c r="C446" s="77" t="s">
        <v>580</v>
      </c>
      <c r="D446" s="78">
        <v>41671</v>
      </c>
      <c r="E446" s="23" t="s">
        <v>333</v>
      </c>
      <c r="F446" s="22" t="s">
        <v>320</v>
      </c>
      <c r="G446" s="22" t="s">
        <v>307</v>
      </c>
      <c r="H446" s="79">
        <v>545385</v>
      </c>
      <c r="I446" s="79">
        <v>529500</v>
      </c>
      <c r="J446" s="27"/>
      <c r="K446" s="27"/>
      <c r="L446" s="25" t="s">
        <v>321</v>
      </c>
    </row>
    <row r="447" spans="2:12" s="10" customFormat="1" ht="75" customHeight="1" x14ac:dyDescent="0.25">
      <c r="B447" s="76">
        <v>44121700</v>
      </c>
      <c r="C447" s="77" t="s">
        <v>581</v>
      </c>
      <c r="D447" s="78">
        <v>41671</v>
      </c>
      <c r="E447" s="23" t="s">
        <v>333</v>
      </c>
      <c r="F447" s="22" t="s">
        <v>320</v>
      </c>
      <c r="G447" s="22" t="s">
        <v>307</v>
      </c>
      <c r="H447" s="79">
        <v>15054480</v>
      </c>
      <c r="I447" s="79">
        <v>14616000</v>
      </c>
      <c r="J447" s="27"/>
      <c r="K447" s="27"/>
      <c r="L447" s="25" t="s">
        <v>321</v>
      </c>
    </row>
    <row r="448" spans="2:12" s="10" customFormat="1" ht="75" customHeight="1" x14ac:dyDescent="0.25">
      <c r="B448" s="76">
        <v>44121700</v>
      </c>
      <c r="C448" s="77" t="s">
        <v>582</v>
      </c>
      <c r="D448" s="78">
        <v>41671</v>
      </c>
      <c r="E448" s="23" t="s">
        <v>333</v>
      </c>
      <c r="F448" s="22" t="s">
        <v>320</v>
      </c>
      <c r="G448" s="22" t="s">
        <v>307</v>
      </c>
      <c r="H448" s="79">
        <v>14935000</v>
      </c>
      <c r="I448" s="79">
        <v>14500000</v>
      </c>
      <c r="J448" s="27"/>
      <c r="K448" s="27"/>
      <c r="L448" s="25" t="s">
        <v>321</v>
      </c>
    </row>
    <row r="449" spans="2:12" s="10" customFormat="1" ht="75" customHeight="1" x14ac:dyDescent="0.25">
      <c r="B449" s="76">
        <v>44122107</v>
      </c>
      <c r="C449" s="77" t="s">
        <v>583</v>
      </c>
      <c r="D449" s="78">
        <v>41671</v>
      </c>
      <c r="E449" s="23" t="s">
        <v>333</v>
      </c>
      <c r="F449" s="22" t="s">
        <v>320</v>
      </c>
      <c r="G449" s="22" t="s">
        <v>307</v>
      </c>
      <c r="H449" s="79">
        <v>78300.600000000006</v>
      </c>
      <c r="I449" s="79">
        <v>76020</v>
      </c>
      <c r="J449" s="27"/>
      <c r="K449" s="27"/>
      <c r="L449" s="25" t="s">
        <v>321</v>
      </c>
    </row>
    <row r="450" spans="2:12" s="10" customFormat="1" ht="75" customHeight="1" x14ac:dyDescent="0.25">
      <c r="B450" s="76">
        <v>44102402</v>
      </c>
      <c r="C450" s="77" t="s">
        <v>584</v>
      </c>
      <c r="D450" s="78">
        <v>41671</v>
      </c>
      <c r="E450" s="23" t="s">
        <v>333</v>
      </c>
      <c r="F450" s="22" t="s">
        <v>320</v>
      </c>
      <c r="G450" s="22" t="s">
        <v>307</v>
      </c>
      <c r="H450" s="79">
        <v>273959.40000000002</v>
      </c>
      <c r="I450" s="79">
        <v>265980</v>
      </c>
      <c r="J450" s="27"/>
      <c r="K450" s="27"/>
      <c r="L450" s="25" t="s">
        <v>321</v>
      </c>
    </row>
    <row r="451" spans="2:12" s="10" customFormat="1" ht="75" customHeight="1" x14ac:dyDescent="0.25">
      <c r="B451" s="76">
        <v>44122100</v>
      </c>
      <c r="C451" s="77" t="s">
        <v>585</v>
      </c>
      <c r="D451" s="78">
        <v>41671</v>
      </c>
      <c r="E451" s="23" t="s">
        <v>333</v>
      </c>
      <c r="F451" s="22" t="s">
        <v>320</v>
      </c>
      <c r="G451" s="22" t="s">
        <v>307</v>
      </c>
      <c r="H451" s="79">
        <v>335553.4</v>
      </c>
      <c r="I451" s="79">
        <v>325780</v>
      </c>
      <c r="J451" s="27"/>
      <c r="K451" s="27"/>
      <c r="L451" s="25" t="s">
        <v>321</v>
      </c>
    </row>
    <row r="452" spans="2:12" s="10" customFormat="1" ht="75" customHeight="1" x14ac:dyDescent="0.25">
      <c r="B452" s="76">
        <v>44121804</v>
      </c>
      <c r="C452" s="77" t="s">
        <v>586</v>
      </c>
      <c r="D452" s="78">
        <v>41671</v>
      </c>
      <c r="E452" s="23" t="s">
        <v>333</v>
      </c>
      <c r="F452" s="22" t="s">
        <v>320</v>
      </c>
      <c r="G452" s="22" t="s">
        <v>307</v>
      </c>
      <c r="H452" s="79">
        <v>153573</v>
      </c>
      <c r="I452" s="79">
        <v>149100</v>
      </c>
      <c r="J452" s="27"/>
      <c r="K452" s="27"/>
      <c r="L452" s="25" t="s">
        <v>321</v>
      </c>
    </row>
    <row r="453" spans="2:12" s="10" customFormat="1" ht="75" customHeight="1" x14ac:dyDescent="0.25">
      <c r="B453" s="76">
        <v>24141502</v>
      </c>
      <c r="C453" s="77" t="s">
        <v>587</v>
      </c>
      <c r="D453" s="78">
        <v>41671</v>
      </c>
      <c r="E453" s="23" t="s">
        <v>333</v>
      </c>
      <c r="F453" s="22" t="s">
        <v>320</v>
      </c>
      <c r="G453" s="22" t="s">
        <v>307</v>
      </c>
      <c r="H453" s="79">
        <v>30282</v>
      </c>
      <c r="I453" s="79">
        <v>29400</v>
      </c>
      <c r="J453" s="27"/>
      <c r="K453" s="27"/>
      <c r="L453" s="25" t="s">
        <v>321</v>
      </c>
    </row>
    <row r="454" spans="2:12" s="10" customFormat="1" ht="75" customHeight="1" x14ac:dyDescent="0.25">
      <c r="B454" s="76">
        <v>26111704</v>
      </c>
      <c r="C454" s="77" t="s">
        <v>588</v>
      </c>
      <c r="D454" s="78">
        <v>41671</v>
      </c>
      <c r="E454" s="23" t="s">
        <v>333</v>
      </c>
      <c r="F454" s="22" t="s">
        <v>320</v>
      </c>
      <c r="G454" s="22" t="s">
        <v>307</v>
      </c>
      <c r="H454" s="79">
        <v>172525</v>
      </c>
      <c r="I454" s="79">
        <v>167500</v>
      </c>
      <c r="J454" s="27"/>
      <c r="K454" s="27"/>
      <c r="L454" s="25" t="s">
        <v>321</v>
      </c>
    </row>
    <row r="455" spans="2:12" s="10" customFormat="1" ht="75" customHeight="1" x14ac:dyDescent="0.25">
      <c r="B455" s="76">
        <v>11101500</v>
      </c>
      <c r="C455" s="77" t="s">
        <v>589</v>
      </c>
      <c r="D455" s="78">
        <v>41671</v>
      </c>
      <c r="E455" s="23" t="s">
        <v>333</v>
      </c>
      <c r="F455" s="22" t="s">
        <v>320</v>
      </c>
      <c r="G455" s="22" t="s">
        <v>307</v>
      </c>
      <c r="H455" s="79">
        <v>35020</v>
      </c>
      <c r="I455" s="79">
        <v>34000</v>
      </c>
      <c r="J455" s="27"/>
      <c r="K455" s="27"/>
      <c r="L455" s="25" t="s">
        <v>321</v>
      </c>
    </row>
    <row r="456" spans="2:12" s="10" customFormat="1" ht="75" customHeight="1" x14ac:dyDescent="0.25">
      <c r="B456" s="76">
        <v>50171550</v>
      </c>
      <c r="C456" s="77" t="s">
        <v>590</v>
      </c>
      <c r="D456" s="78">
        <v>41671</v>
      </c>
      <c r="E456" s="23" t="s">
        <v>333</v>
      </c>
      <c r="F456" s="22" t="s">
        <v>320</v>
      </c>
      <c r="G456" s="22" t="s">
        <v>307</v>
      </c>
      <c r="H456" s="79">
        <v>195695.88</v>
      </c>
      <c r="I456" s="79">
        <v>189996</v>
      </c>
      <c r="J456" s="27"/>
      <c r="K456" s="27"/>
      <c r="L456" s="25" t="s">
        <v>321</v>
      </c>
    </row>
    <row r="457" spans="2:12" s="10" customFormat="1" ht="75" customHeight="1" x14ac:dyDescent="0.25">
      <c r="B457" s="76">
        <v>50192700</v>
      </c>
      <c r="C457" s="77" t="s">
        <v>591</v>
      </c>
      <c r="D457" s="78">
        <v>41671</v>
      </c>
      <c r="E457" s="23" t="s">
        <v>333</v>
      </c>
      <c r="F457" s="22" t="s">
        <v>320</v>
      </c>
      <c r="G457" s="22" t="s">
        <v>307</v>
      </c>
      <c r="H457" s="79">
        <v>222480</v>
      </c>
      <c r="I457" s="79">
        <v>216000</v>
      </c>
      <c r="J457" s="27"/>
      <c r="K457" s="27"/>
      <c r="L457" s="25" t="s">
        <v>321</v>
      </c>
    </row>
    <row r="458" spans="2:12" s="10" customFormat="1" ht="75" customHeight="1" x14ac:dyDescent="0.25">
      <c r="B458" s="76">
        <v>11101500</v>
      </c>
      <c r="C458" s="77" t="s">
        <v>592</v>
      </c>
      <c r="D458" s="78">
        <v>41671</v>
      </c>
      <c r="E458" s="23" t="s">
        <v>333</v>
      </c>
      <c r="F458" s="22" t="s">
        <v>320</v>
      </c>
      <c r="G458" s="22" t="s">
        <v>307</v>
      </c>
      <c r="H458" s="79">
        <v>18025</v>
      </c>
      <c r="I458" s="79">
        <v>17500</v>
      </c>
      <c r="J458" s="27"/>
      <c r="K458" s="27"/>
      <c r="L458" s="25" t="s">
        <v>321</v>
      </c>
    </row>
    <row r="459" spans="2:12" s="10" customFormat="1" ht="75" customHeight="1" x14ac:dyDescent="0.25">
      <c r="B459" s="76">
        <v>60122100</v>
      </c>
      <c r="C459" s="77" t="s">
        <v>593</v>
      </c>
      <c r="D459" s="78">
        <v>41671</v>
      </c>
      <c r="E459" s="23" t="s">
        <v>333</v>
      </c>
      <c r="F459" s="22" t="s">
        <v>320</v>
      </c>
      <c r="G459" s="22" t="s">
        <v>307</v>
      </c>
      <c r="H459" s="79">
        <v>173040</v>
      </c>
      <c r="I459" s="79">
        <v>168000</v>
      </c>
      <c r="J459" s="27"/>
      <c r="K459" s="27"/>
      <c r="L459" s="25" t="s">
        <v>321</v>
      </c>
    </row>
    <row r="460" spans="2:12" s="10" customFormat="1" ht="75" customHeight="1" x14ac:dyDescent="0.25">
      <c r="B460" s="76">
        <v>60101800</v>
      </c>
      <c r="C460" s="77" t="s">
        <v>594</v>
      </c>
      <c r="D460" s="78">
        <v>41671</v>
      </c>
      <c r="E460" s="23" t="s">
        <v>333</v>
      </c>
      <c r="F460" s="22" t="s">
        <v>320</v>
      </c>
      <c r="G460" s="22" t="s">
        <v>307</v>
      </c>
      <c r="H460" s="79">
        <v>117420</v>
      </c>
      <c r="I460" s="79">
        <v>114000</v>
      </c>
      <c r="J460" s="27"/>
      <c r="K460" s="27"/>
      <c r="L460" s="25" t="s">
        <v>321</v>
      </c>
    </row>
    <row r="461" spans="2:12" s="10" customFormat="1" ht="75" customHeight="1" x14ac:dyDescent="0.25">
      <c r="B461" s="76">
        <v>25172504</v>
      </c>
      <c r="C461" s="77" t="s">
        <v>595</v>
      </c>
      <c r="D461" s="78">
        <v>41883</v>
      </c>
      <c r="E461" s="23" t="s">
        <v>333</v>
      </c>
      <c r="F461" s="22" t="s">
        <v>320</v>
      </c>
      <c r="G461" s="22" t="s">
        <v>307</v>
      </c>
      <c r="H461" s="79">
        <v>2574996.91</v>
      </c>
      <c r="I461" s="79">
        <v>2499997</v>
      </c>
      <c r="J461" s="27"/>
      <c r="K461" s="27"/>
      <c r="L461" s="25" t="s">
        <v>321</v>
      </c>
    </row>
    <row r="462" spans="2:12" s="10" customFormat="1" ht="75" customHeight="1" x14ac:dyDescent="0.25">
      <c r="B462" s="76">
        <v>44121711</v>
      </c>
      <c r="C462" s="77" t="s">
        <v>596</v>
      </c>
      <c r="D462" s="78">
        <v>41671</v>
      </c>
      <c r="E462" s="23" t="s">
        <v>333</v>
      </c>
      <c r="F462" s="22" t="s">
        <v>320</v>
      </c>
      <c r="G462" s="22" t="s">
        <v>307</v>
      </c>
      <c r="H462" s="79">
        <v>309000</v>
      </c>
      <c r="I462" s="79">
        <v>300000</v>
      </c>
      <c r="J462" s="27"/>
      <c r="K462" s="27"/>
      <c r="L462" s="25" t="s">
        <v>321</v>
      </c>
    </row>
    <row r="463" spans="2:12" s="10" customFormat="1" ht="75" customHeight="1" x14ac:dyDescent="0.25">
      <c r="B463" s="76">
        <v>44121500</v>
      </c>
      <c r="C463" s="77" t="s">
        <v>597</v>
      </c>
      <c r="D463" s="78">
        <v>41671</v>
      </c>
      <c r="E463" s="23" t="s">
        <v>333</v>
      </c>
      <c r="F463" s="22" t="s">
        <v>320</v>
      </c>
      <c r="G463" s="22" t="s">
        <v>307</v>
      </c>
      <c r="H463" s="79">
        <v>386250</v>
      </c>
      <c r="I463" s="79">
        <v>375000</v>
      </c>
      <c r="J463" s="27"/>
      <c r="K463" s="27"/>
      <c r="L463" s="25" t="s">
        <v>321</v>
      </c>
    </row>
    <row r="464" spans="2:12" s="10" customFormat="1" ht="75" customHeight="1" x14ac:dyDescent="0.25">
      <c r="B464" s="76">
        <v>42261900</v>
      </c>
      <c r="C464" s="77" t="s">
        <v>598</v>
      </c>
      <c r="D464" s="78">
        <v>41671</v>
      </c>
      <c r="E464" s="23" t="s">
        <v>333</v>
      </c>
      <c r="F464" s="22" t="s">
        <v>320</v>
      </c>
      <c r="G464" s="22" t="s">
        <v>307</v>
      </c>
      <c r="H464" s="79">
        <v>117667.2</v>
      </c>
      <c r="I464" s="79">
        <v>114240</v>
      </c>
      <c r="J464" s="27"/>
      <c r="K464" s="27"/>
      <c r="L464" s="25" t="s">
        <v>321</v>
      </c>
    </row>
    <row r="465" spans="2:12" s="10" customFormat="1" ht="75" customHeight="1" x14ac:dyDescent="0.25">
      <c r="B465" s="76">
        <v>14111519</v>
      </c>
      <c r="C465" s="77" t="s">
        <v>599</v>
      </c>
      <c r="D465" s="78">
        <v>41671</v>
      </c>
      <c r="E465" s="23" t="s">
        <v>333</v>
      </c>
      <c r="F465" s="22" t="s">
        <v>320</v>
      </c>
      <c r="G465" s="22" t="s">
        <v>307</v>
      </c>
      <c r="H465" s="79">
        <v>1792200</v>
      </c>
      <c r="I465" s="79">
        <v>1740000</v>
      </c>
      <c r="J465" s="27"/>
      <c r="K465" s="27"/>
      <c r="L465" s="25" t="s">
        <v>321</v>
      </c>
    </row>
    <row r="466" spans="2:12" s="10" customFormat="1" ht="75" customHeight="1" x14ac:dyDescent="0.25">
      <c r="B466" s="76">
        <v>14121901</v>
      </c>
      <c r="C466" s="77" t="s">
        <v>600</v>
      </c>
      <c r="D466" s="78">
        <v>41671</v>
      </c>
      <c r="E466" s="23" t="s">
        <v>333</v>
      </c>
      <c r="F466" s="22" t="s">
        <v>320</v>
      </c>
      <c r="G466" s="22" t="s">
        <v>307</v>
      </c>
      <c r="H466" s="79">
        <v>42230</v>
      </c>
      <c r="I466" s="79">
        <v>41000</v>
      </c>
      <c r="J466" s="27"/>
      <c r="K466" s="27"/>
      <c r="L466" s="25" t="s">
        <v>321</v>
      </c>
    </row>
    <row r="467" spans="2:12" s="10" customFormat="1" ht="75" customHeight="1" x14ac:dyDescent="0.25">
      <c r="B467" s="76">
        <v>14111500</v>
      </c>
      <c r="C467" s="77" t="s">
        <v>601</v>
      </c>
      <c r="D467" s="78">
        <v>41671</v>
      </c>
      <c r="E467" s="23" t="s">
        <v>333</v>
      </c>
      <c r="F467" s="22" t="s">
        <v>320</v>
      </c>
      <c r="G467" s="22" t="s">
        <v>307</v>
      </c>
      <c r="H467" s="79">
        <v>430128</v>
      </c>
      <c r="I467" s="79">
        <v>417600</v>
      </c>
      <c r="J467" s="27"/>
      <c r="K467" s="27"/>
      <c r="L467" s="25" t="s">
        <v>321</v>
      </c>
    </row>
    <row r="468" spans="2:12" s="10" customFormat="1" ht="75" customHeight="1" x14ac:dyDescent="0.25">
      <c r="B468" s="76">
        <v>26120000</v>
      </c>
      <c r="C468" s="77" t="s">
        <v>602</v>
      </c>
      <c r="D468" s="78">
        <v>41671</v>
      </c>
      <c r="E468" s="23" t="s">
        <v>333</v>
      </c>
      <c r="F468" s="22" t="s">
        <v>320</v>
      </c>
      <c r="G468" s="22" t="s">
        <v>307</v>
      </c>
      <c r="H468" s="79">
        <v>3246869</v>
      </c>
      <c r="I468" s="79">
        <v>3152300</v>
      </c>
      <c r="J468" s="27"/>
      <c r="K468" s="27"/>
      <c r="L468" s="25" t="s">
        <v>321</v>
      </c>
    </row>
    <row r="469" spans="2:12" s="10" customFormat="1" ht="75" customHeight="1" x14ac:dyDescent="0.25">
      <c r="B469" s="76">
        <v>26120000</v>
      </c>
      <c r="C469" s="77" t="s">
        <v>603</v>
      </c>
      <c r="D469" s="78">
        <v>41671</v>
      </c>
      <c r="E469" s="23" t="s">
        <v>333</v>
      </c>
      <c r="F469" s="22" t="s">
        <v>320</v>
      </c>
      <c r="G469" s="22" t="s">
        <v>307</v>
      </c>
      <c r="H469" s="79">
        <v>1947524</v>
      </c>
      <c r="I469" s="79">
        <v>1890800</v>
      </c>
      <c r="J469" s="27"/>
      <c r="K469" s="27"/>
      <c r="L469" s="25" t="s">
        <v>321</v>
      </c>
    </row>
    <row r="470" spans="2:12" s="10" customFormat="1" ht="75" customHeight="1" x14ac:dyDescent="0.25">
      <c r="B470" s="76">
        <v>44103113</v>
      </c>
      <c r="C470" s="77" t="s">
        <v>604</v>
      </c>
      <c r="D470" s="78">
        <v>41671</v>
      </c>
      <c r="E470" s="23" t="s">
        <v>333</v>
      </c>
      <c r="F470" s="22" t="s">
        <v>320</v>
      </c>
      <c r="G470" s="22" t="s">
        <v>307</v>
      </c>
      <c r="H470" s="79">
        <v>1575900</v>
      </c>
      <c r="I470" s="79">
        <v>1530000</v>
      </c>
      <c r="J470" s="27"/>
      <c r="K470" s="27"/>
      <c r="L470" s="25" t="s">
        <v>321</v>
      </c>
    </row>
    <row r="471" spans="2:12" s="10" customFormat="1" ht="75" customHeight="1" x14ac:dyDescent="0.25">
      <c r="B471" s="76">
        <v>47131803</v>
      </c>
      <c r="C471" s="77" t="s">
        <v>605</v>
      </c>
      <c r="D471" s="78">
        <v>41671</v>
      </c>
      <c r="E471" s="23" t="s">
        <v>333</v>
      </c>
      <c r="F471" s="22" t="s">
        <v>320</v>
      </c>
      <c r="G471" s="22" t="s">
        <v>307</v>
      </c>
      <c r="H471" s="79">
        <v>1574870</v>
      </c>
      <c r="I471" s="79">
        <v>1529000</v>
      </c>
      <c r="J471" s="27"/>
      <c r="K471" s="27"/>
      <c r="L471" s="25" t="s">
        <v>321</v>
      </c>
    </row>
    <row r="472" spans="2:12" s="10" customFormat="1" ht="75" customHeight="1" x14ac:dyDescent="0.25">
      <c r="B472" s="76">
        <v>23131500</v>
      </c>
      <c r="C472" s="77" t="s">
        <v>606</v>
      </c>
      <c r="D472" s="78">
        <v>41671</v>
      </c>
      <c r="E472" s="23" t="s">
        <v>333</v>
      </c>
      <c r="F472" s="22" t="s">
        <v>320</v>
      </c>
      <c r="G472" s="22" t="s">
        <v>307</v>
      </c>
      <c r="H472" s="79">
        <v>2805102</v>
      </c>
      <c r="I472" s="79">
        <v>2723400</v>
      </c>
      <c r="J472" s="27"/>
      <c r="K472" s="27"/>
      <c r="L472" s="25" t="s">
        <v>321</v>
      </c>
    </row>
    <row r="473" spans="2:12" s="10" customFormat="1" ht="75" customHeight="1" x14ac:dyDescent="0.25">
      <c r="B473" s="76">
        <v>52121604</v>
      </c>
      <c r="C473" s="77" t="s">
        <v>607</v>
      </c>
      <c r="D473" s="78">
        <v>41671</v>
      </c>
      <c r="E473" s="23" t="s">
        <v>333</v>
      </c>
      <c r="F473" s="22" t="s">
        <v>320</v>
      </c>
      <c r="G473" s="22" t="s">
        <v>307</v>
      </c>
      <c r="H473" s="79">
        <v>309000</v>
      </c>
      <c r="I473" s="79">
        <v>300000</v>
      </c>
      <c r="J473" s="27"/>
      <c r="K473" s="27"/>
      <c r="L473" s="25" t="s">
        <v>321</v>
      </c>
    </row>
    <row r="474" spans="2:12" s="10" customFormat="1" ht="75" customHeight="1" x14ac:dyDescent="0.25">
      <c r="B474" s="76">
        <v>47131604</v>
      </c>
      <c r="C474" s="77" t="s">
        <v>608</v>
      </c>
      <c r="D474" s="78">
        <v>41671</v>
      </c>
      <c r="E474" s="23" t="s">
        <v>333</v>
      </c>
      <c r="F474" s="22" t="s">
        <v>320</v>
      </c>
      <c r="G474" s="22" t="s">
        <v>307</v>
      </c>
      <c r="H474" s="79">
        <v>465251</v>
      </c>
      <c r="I474" s="79">
        <v>451700</v>
      </c>
      <c r="J474" s="27"/>
      <c r="K474" s="27"/>
      <c r="L474" s="25" t="s">
        <v>321</v>
      </c>
    </row>
    <row r="475" spans="2:12" s="10" customFormat="1" ht="75" customHeight="1" x14ac:dyDescent="0.25">
      <c r="B475" s="76">
        <v>47121804</v>
      </c>
      <c r="C475" s="77" t="s">
        <v>609</v>
      </c>
      <c r="D475" s="78">
        <v>41671</v>
      </c>
      <c r="E475" s="23" t="s">
        <v>333</v>
      </c>
      <c r="F475" s="22" t="s">
        <v>320</v>
      </c>
      <c r="G475" s="22" t="s">
        <v>307</v>
      </c>
      <c r="H475" s="79">
        <v>507481</v>
      </c>
      <c r="I475" s="79">
        <v>492700</v>
      </c>
      <c r="J475" s="27"/>
      <c r="K475" s="27"/>
      <c r="L475" s="25" t="s">
        <v>321</v>
      </c>
    </row>
    <row r="476" spans="2:12" s="10" customFormat="1" ht="75" customHeight="1" x14ac:dyDescent="0.25">
      <c r="B476" s="76">
        <v>31201500</v>
      </c>
      <c r="C476" s="77" t="s">
        <v>610</v>
      </c>
      <c r="D476" s="78">
        <v>41671</v>
      </c>
      <c r="E476" s="23" t="s">
        <v>333</v>
      </c>
      <c r="F476" s="22" t="s">
        <v>320</v>
      </c>
      <c r="G476" s="22" t="s">
        <v>307</v>
      </c>
      <c r="H476" s="79">
        <v>7156852</v>
      </c>
      <c r="I476" s="79">
        <v>6948400</v>
      </c>
      <c r="J476" s="27"/>
      <c r="K476" s="27"/>
      <c r="L476" s="25" t="s">
        <v>321</v>
      </c>
    </row>
    <row r="477" spans="2:12" s="10" customFormat="1" ht="75" customHeight="1" x14ac:dyDescent="0.25">
      <c r="B477" s="76">
        <v>14111500</v>
      </c>
      <c r="C477" s="77" t="s">
        <v>611</v>
      </c>
      <c r="D477" s="78">
        <v>41671</v>
      </c>
      <c r="E477" s="23" t="s">
        <v>333</v>
      </c>
      <c r="F477" s="22" t="s">
        <v>320</v>
      </c>
      <c r="G477" s="22" t="s">
        <v>307</v>
      </c>
      <c r="H477" s="79">
        <v>4017000</v>
      </c>
      <c r="I477" s="79">
        <v>3900000</v>
      </c>
      <c r="J477" s="27"/>
      <c r="K477" s="27"/>
      <c r="L477" s="25" t="s">
        <v>321</v>
      </c>
    </row>
    <row r="478" spans="2:12" s="10" customFormat="1" ht="75" customHeight="1" x14ac:dyDescent="0.25">
      <c r="B478" s="76">
        <v>27112717</v>
      </c>
      <c r="C478" s="77" t="s">
        <v>612</v>
      </c>
      <c r="D478" s="78">
        <v>41671</v>
      </c>
      <c r="E478" s="23" t="s">
        <v>333</v>
      </c>
      <c r="F478" s="22" t="s">
        <v>320</v>
      </c>
      <c r="G478" s="22" t="s">
        <v>307</v>
      </c>
      <c r="H478" s="79">
        <v>123600</v>
      </c>
      <c r="I478" s="79">
        <v>120000</v>
      </c>
      <c r="J478" s="27"/>
      <c r="K478" s="27"/>
      <c r="L478" s="25" t="s">
        <v>321</v>
      </c>
    </row>
    <row r="479" spans="2:12" s="10" customFormat="1" ht="75" customHeight="1" x14ac:dyDescent="0.25">
      <c r="B479" s="76">
        <v>14111500</v>
      </c>
      <c r="C479" s="77" t="s">
        <v>613</v>
      </c>
      <c r="D479" s="78">
        <v>41671</v>
      </c>
      <c r="E479" s="23" t="s">
        <v>333</v>
      </c>
      <c r="F479" s="22" t="s">
        <v>320</v>
      </c>
      <c r="G479" s="22" t="s">
        <v>307</v>
      </c>
      <c r="H479" s="79">
        <v>4002580</v>
      </c>
      <c r="I479" s="79">
        <v>3886000</v>
      </c>
      <c r="J479" s="27"/>
      <c r="K479" s="27"/>
      <c r="L479" s="25" t="s">
        <v>321</v>
      </c>
    </row>
    <row r="480" spans="2:12" s="10" customFormat="1" ht="75" customHeight="1" x14ac:dyDescent="0.25">
      <c r="B480" s="76">
        <v>44121701</v>
      </c>
      <c r="C480" s="77" t="s">
        <v>614</v>
      </c>
      <c r="D480" s="78">
        <v>41671</v>
      </c>
      <c r="E480" s="23" t="s">
        <v>333</v>
      </c>
      <c r="F480" s="22" t="s">
        <v>320</v>
      </c>
      <c r="G480" s="22" t="s">
        <v>307</v>
      </c>
      <c r="H480" s="79">
        <v>164285</v>
      </c>
      <c r="I480" s="79">
        <v>159500</v>
      </c>
      <c r="J480" s="27"/>
      <c r="K480" s="27"/>
      <c r="L480" s="25" t="s">
        <v>321</v>
      </c>
    </row>
    <row r="481" spans="2:12" s="10" customFormat="1" ht="75" customHeight="1" x14ac:dyDescent="0.25">
      <c r="B481" s="76">
        <v>44121700</v>
      </c>
      <c r="C481" s="77" t="s">
        <v>615</v>
      </c>
      <c r="D481" s="78">
        <v>41671</v>
      </c>
      <c r="E481" s="23" t="s">
        <v>333</v>
      </c>
      <c r="F481" s="22" t="s">
        <v>320</v>
      </c>
      <c r="G481" s="22" t="s">
        <v>307</v>
      </c>
      <c r="H481" s="79">
        <v>3184142</v>
      </c>
      <c r="I481" s="79">
        <v>3091400</v>
      </c>
      <c r="J481" s="27"/>
      <c r="K481" s="27"/>
      <c r="L481" s="25" t="s">
        <v>321</v>
      </c>
    </row>
    <row r="482" spans="2:12" s="10" customFormat="1" ht="75" customHeight="1" x14ac:dyDescent="0.25">
      <c r="B482" s="76">
        <v>44121907</v>
      </c>
      <c r="C482" s="77" t="s">
        <v>616</v>
      </c>
      <c r="D482" s="78">
        <v>41671</v>
      </c>
      <c r="E482" s="23" t="s">
        <v>333</v>
      </c>
      <c r="F482" s="22" t="s">
        <v>320</v>
      </c>
      <c r="G482" s="22" t="s">
        <v>307</v>
      </c>
      <c r="H482" s="79">
        <v>37373344</v>
      </c>
      <c r="I482" s="79">
        <v>36284800</v>
      </c>
      <c r="J482" s="27"/>
      <c r="K482" s="27"/>
      <c r="L482" s="25" t="s">
        <v>321</v>
      </c>
    </row>
    <row r="483" spans="2:12" s="10" customFormat="1" ht="75" customHeight="1" x14ac:dyDescent="0.25">
      <c r="B483" s="76">
        <v>44121706</v>
      </c>
      <c r="C483" s="77" t="s">
        <v>617</v>
      </c>
      <c r="D483" s="78">
        <v>41671</v>
      </c>
      <c r="E483" s="23" t="s">
        <v>333</v>
      </c>
      <c r="F483" s="22" t="s">
        <v>320</v>
      </c>
      <c r="G483" s="22" t="s">
        <v>307</v>
      </c>
      <c r="H483" s="79">
        <v>4403250</v>
      </c>
      <c r="I483" s="79">
        <v>4275000</v>
      </c>
      <c r="J483" s="27"/>
      <c r="K483" s="27"/>
      <c r="L483" s="25" t="s">
        <v>321</v>
      </c>
    </row>
    <row r="484" spans="2:12" s="10" customFormat="1" ht="75" customHeight="1" x14ac:dyDescent="0.25">
      <c r="B484" s="76">
        <v>14111500</v>
      </c>
      <c r="C484" s="77" t="s">
        <v>618</v>
      </c>
      <c r="D484" s="78">
        <v>41671</v>
      </c>
      <c r="E484" s="23" t="s">
        <v>333</v>
      </c>
      <c r="F484" s="22" t="s">
        <v>320</v>
      </c>
      <c r="G484" s="22" t="s">
        <v>307</v>
      </c>
      <c r="H484" s="79">
        <v>12200350</v>
      </c>
      <c r="I484" s="79">
        <v>11845000</v>
      </c>
      <c r="J484" s="27"/>
      <c r="K484" s="27"/>
      <c r="L484" s="25" t="s">
        <v>321</v>
      </c>
    </row>
    <row r="485" spans="2:12" s="10" customFormat="1" ht="75" customHeight="1" x14ac:dyDescent="0.25">
      <c r="B485" s="76">
        <v>44121506</v>
      </c>
      <c r="C485" s="77" t="s">
        <v>619</v>
      </c>
      <c r="D485" s="78">
        <v>41671</v>
      </c>
      <c r="E485" s="23" t="s">
        <v>333</v>
      </c>
      <c r="F485" s="22" t="s">
        <v>320</v>
      </c>
      <c r="G485" s="22" t="s">
        <v>307</v>
      </c>
      <c r="H485" s="79">
        <v>939360</v>
      </c>
      <c r="I485" s="79">
        <v>912000</v>
      </c>
      <c r="J485" s="27"/>
      <c r="K485" s="27"/>
      <c r="L485" s="25" t="s">
        <v>321</v>
      </c>
    </row>
    <row r="486" spans="2:12" s="10" customFormat="1" ht="75" customHeight="1" x14ac:dyDescent="0.25">
      <c r="B486" s="76">
        <v>44103103</v>
      </c>
      <c r="C486" s="77" t="s">
        <v>620</v>
      </c>
      <c r="D486" s="78">
        <v>41671</v>
      </c>
      <c r="E486" s="23" t="s">
        <v>333</v>
      </c>
      <c r="F486" s="22" t="s">
        <v>320</v>
      </c>
      <c r="G486" s="22" t="s">
        <v>307</v>
      </c>
      <c r="H486" s="79">
        <v>2464278.09</v>
      </c>
      <c r="I486" s="79">
        <v>2392503</v>
      </c>
      <c r="J486" s="27"/>
      <c r="K486" s="27"/>
      <c r="L486" s="25" t="s">
        <v>321</v>
      </c>
    </row>
    <row r="487" spans="2:12" s="10" customFormat="1" ht="75" customHeight="1" x14ac:dyDescent="0.25">
      <c r="B487" s="76">
        <v>14111800</v>
      </c>
      <c r="C487" s="77" t="s">
        <v>621</v>
      </c>
      <c r="D487" s="78">
        <v>41671</v>
      </c>
      <c r="E487" s="23" t="s">
        <v>333</v>
      </c>
      <c r="F487" s="22" t="s">
        <v>320</v>
      </c>
      <c r="G487" s="22" t="s">
        <v>307</v>
      </c>
      <c r="H487" s="79">
        <v>1218696</v>
      </c>
      <c r="I487" s="79">
        <v>1183200</v>
      </c>
      <c r="J487" s="27"/>
      <c r="K487" s="27"/>
      <c r="L487" s="25" t="s">
        <v>321</v>
      </c>
    </row>
    <row r="488" spans="2:12" s="10" customFormat="1" ht="75" customHeight="1" x14ac:dyDescent="0.25">
      <c r="B488" s="76">
        <v>14111800</v>
      </c>
      <c r="C488" s="77" t="s">
        <v>622</v>
      </c>
      <c r="D488" s="78">
        <v>41671</v>
      </c>
      <c r="E488" s="23" t="s">
        <v>333</v>
      </c>
      <c r="F488" s="22" t="s">
        <v>320</v>
      </c>
      <c r="G488" s="22" t="s">
        <v>307</v>
      </c>
      <c r="H488" s="79">
        <v>1400903</v>
      </c>
      <c r="I488" s="79">
        <v>1360100</v>
      </c>
      <c r="J488" s="27"/>
      <c r="K488" s="27"/>
      <c r="L488" s="25" t="s">
        <v>321</v>
      </c>
    </row>
    <row r="489" spans="2:12" s="10" customFormat="1" ht="75" customHeight="1" x14ac:dyDescent="0.25">
      <c r="B489" s="76">
        <v>14111800</v>
      </c>
      <c r="C489" s="77" t="s">
        <v>623</v>
      </c>
      <c r="D489" s="78">
        <v>41671</v>
      </c>
      <c r="E489" s="23" t="s">
        <v>333</v>
      </c>
      <c r="F489" s="22" t="s">
        <v>320</v>
      </c>
      <c r="G489" s="22" t="s">
        <v>307</v>
      </c>
      <c r="H489" s="79">
        <v>982723</v>
      </c>
      <c r="I489" s="79">
        <v>954100</v>
      </c>
      <c r="J489" s="27"/>
      <c r="K489" s="27"/>
      <c r="L489" s="25" t="s">
        <v>321</v>
      </c>
    </row>
    <row r="490" spans="2:12" s="10" customFormat="1" ht="75" customHeight="1" x14ac:dyDescent="0.25">
      <c r="B490" s="76">
        <v>14111800</v>
      </c>
      <c r="C490" s="77" t="s">
        <v>624</v>
      </c>
      <c r="D490" s="78">
        <v>41671</v>
      </c>
      <c r="E490" s="23" t="s">
        <v>333</v>
      </c>
      <c r="F490" s="22" t="s">
        <v>320</v>
      </c>
      <c r="G490" s="22" t="s">
        <v>307</v>
      </c>
      <c r="H490" s="79">
        <v>1218696</v>
      </c>
      <c r="I490" s="79">
        <v>1183200</v>
      </c>
      <c r="J490" s="27"/>
      <c r="K490" s="27"/>
      <c r="L490" s="25" t="s">
        <v>321</v>
      </c>
    </row>
    <row r="491" spans="2:12" s="10" customFormat="1" ht="75" customHeight="1" x14ac:dyDescent="0.25">
      <c r="B491" s="76">
        <v>14111800</v>
      </c>
      <c r="C491" s="77" t="s">
        <v>625</v>
      </c>
      <c r="D491" s="78">
        <v>41671</v>
      </c>
      <c r="E491" s="23" t="s">
        <v>333</v>
      </c>
      <c r="F491" s="22" t="s">
        <v>320</v>
      </c>
      <c r="G491" s="22" t="s">
        <v>307</v>
      </c>
      <c r="H491" s="79">
        <v>1093242</v>
      </c>
      <c r="I491" s="79">
        <v>1061400</v>
      </c>
      <c r="J491" s="27"/>
      <c r="K491" s="27"/>
      <c r="L491" s="25" t="s">
        <v>321</v>
      </c>
    </row>
    <row r="492" spans="2:12" s="10" customFormat="1" ht="75" customHeight="1" x14ac:dyDescent="0.25">
      <c r="B492" s="76">
        <v>14111800</v>
      </c>
      <c r="C492" s="77" t="s">
        <v>626</v>
      </c>
      <c r="D492" s="78">
        <v>41671</v>
      </c>
      <c r="E492" s="23" t="s">
        <v>333</v>
      </c>
      <c r="F492" s="22" t="s">
        <v>320</v>
      </c>
      <c r="G492" s="22" t="s">
        <v>307</v>
      </c>
      <c r="H492" s="79">
        <v>1003220</v>
      </c>
      <c r="I492" s="79">
        <v>974000</v>
      </c>
      <c r="J492" s="27"/>
      <c r="K492" s="27"/>
      <c r="L492" s="25" t="s">
        <v>321</v>
      </c>
    </row>
    <row r="493" spans="2:12" s="10" customFormat="1" ht="75" customHeight="1" x14ac:dyDescent="0.25">
      <c r="B493" s="76">
        <v>14111800</v>
      </c>
      <c r="C493" s="77" t="s">
        <v>627</v>
      </c>
      <c r="D493" s="78">
        <v>41671</v>
      </c>
      <c r="E493" s="23" t="s">
        <v>333</v>
      </c>
      <c r="F493" s="22" t="s">
        <v>320</v>
      </c>
      <c r="G493" s="22" t="s">
        <v>307</v>
      </c>
      <c r="H493" s="79">
        <v>908048</v>
      </c>
      <c r="I493" s="79">
        <v>881600</v>
      </c>
      <c r="J493" s="27"/>
      <c r="K493" s="27"/>
      <c r="L493" s="25" t="s">
        <v>321</v>
      </c>
    </row>
    <row r="494" spans="2:12" s="10" customFormat="1" ht="75" customHeight="1" x14ac:dyDescent="0.25">
      <c r="B494" s="76">
        <v>14111800</v>
      </c>
      <c r="C494" s="77" t="s">
        <v>628</v>
      </c>
      <c r="D494" s="78">
        <v>41671</v>
      </c>
      <c r="E494" s="23" t="s">
        <v>333</v>
      </c>
      <c r="F494" s="22" t="s">
        <v>320</v>
      </c>
      <c r="G494" s="22" t="s">
        <v>307</v>
      </c>
      <c r="H494" s="79">
        <v>730991</v>
      </c>
      <c r="I494" s="79">
        <v>709700</v>
      </c>
      <c r="J494" s="27"/>
      <c r="K494" s="27"/>
      <c r="L494" s="25" t="s">
        <v>321</v>
      </c>
    </row>
    <row r="495" spans="2:12" s="10" customFormat="1" ht="75" customHeight="1" x14ac:dyDescent="0.25">
      <c r="B495" s="76">
        <v>47131605</v>
      </c>
      <c r="C495" s="77" t="s">
        <v>629</v>
      </c>
      <c r="D495" s="78">
        <v>41671</v>
      </c>
      <c r="E495" s="23" t="s">
        <v>333</v>
      </c>
      <c r="F495" s="22" t="s">
        <v>320</v>
      </c>
      <c r="G495" s="22" t="s">
        <v>307</v>
      </c>
      <c r="H495" s="79">
        <v>230720</v>
      </c>
      <c r="I495" s="79">
        <v>224000</v>
      </c>
      <c r="J495" s="27"/>
      <c r="K495" s="27"/>
      <c r="L495" s="25" t="s">
        <v>321</v>
      </c>
    </row>
    <row r="496" spans="2:12" s="10" customFormat="1" ht="75" customHeight="1" x14ac:dyDescent="0.25">
      <c r="B496" s="76">
        <v>47131800</v>
      </c>
      <c r="C496" s="77" t="s">
        <v>630</v>
      </c>
      <c r="D496" s="78">
        <v>41671</v>
      </c>
      <c r="E496" s="23" t="s">
        <v>333</v>
      </c>
      <c r="F496" s="22" t="s">
        <v>320</v>
      </c>
      <c r="G496" s="22" t="s">
        <v>307</v>
      </c>
      <c r="H496" s="79">
        <v>516339</v>
      </c>
      <c r="I496" s="79">
        <v>501300</v>
      </c>
      <c r="J496" s="27"/>
      <c r="K496" s="27"/>
      <c r="L496" s="25" t="s">
        <v>321</v>
      </c>
    </row>
    <row r="497" spans="2:12" s="10" customFormat="1" ht="75" customHeight="1" x14ac:dyDescent="0.25">
      <c r="B497" s="76">
        <v>42181501</v>
      </c>
      <c r="C497" s="77" t="s">
        <v>631</v>
      </c>
      <c r="D497" s="78">
        <v>41671</v>
      </c>
      <c r="E497" s="23" t="s">
        <v>333</v>
      </c>
      <c r="F497" s="22" t="s">
        <v>320</v>
      </c>
      <c r="G497" s="22" t="s">
        <v>307</v>
      </c>
      <c r="H497" s="79">
        <v>668582.27</v>
      </c>
      <c r="I497" s="79">
        <v>649109</v>
      </c>
      <c r="J497" s="27"/>
      <c r="K497" s="27"/>
      <c r="L497" s="25" t="s">
        <v>321</v>
      </c>
    </row>
    <row r="498" spans="2:12" s="10" customFormat="1" ht="75" customHeight="1" x14ac:dyDescent="0.25">
      <c r="B498" s="76">
        <v>56121014</v>
      </c>
      <c r="C498" s="77" t="s">
        <v>632</v>
      </c>
      <c r="D498" s="78">
        <v>41671</v>
      </c>
      <c r="E498" s="23" t="s">
        <v>333</v>
      </c>
      <c r="F498" s="22" t="s">
        <v>320</v>
      </c>
      <c r="G498" s="22" t="s">
        <v>307</v>
      </c>
      <c r="H498" s="79">
        <v>949961.79</v>
      </c>
      <c r="I498" s="79">
        <v>922293</v>
      </c>
      <c r="J498" s="27"/>
      <c r="K498" s="27"/>
      <c r="L498" s="25" t="s">
        <v>321</v>
      </c>
    </row>
    <row r="499" spans="2:12" s="10" customFormat="1" ht="75" customHeight="1" x14ac:dyDescent="0.25">
      <c r="B499" s="76">
        <v>60101405</v>
      </c>
      <c r="C499" s="77" t="s">
        <v>633</v>
      </c>
      <c r="D499" s="78">
        <v>41671</v>
      </c>
      <c r="E499" s="23" t="s">
        <v>333</v>
      </c>
      <c r="F499" s="22" t="s">
        <v>320</v>
      </c>
      <c r="G499" s="22" t="s">
        <v>307</v>
      </c>
      <c r="H499" s="79">
        <v>267272.64</v>
      </c>
      <c r="I499" s="79">
        <v>259488</v>
      </c>
      <c r="J499" s="27"/>
      <c r="K499" s="27"/>
      <c r="L499" s="25" t="s">
        <v>321</v>
      </c>
    </row>
    <row r="500" spans="2:12" s="10" customFormat="1" ht="75" customHeight="1" x14ac:dyDescent="0.25">
      <c r="B500" s="76">
        <v>53131600</v>
      </c>
      <c r="C500" s="77" t="s">
        <v>634</v>
      </c>
      <c r="D500" s="78">
        <v>41671</v>
      </c>
      <c r="E500" s="23" t="s">
        <v>333</v>
      </c>
      <c r="F500" s="22" t="s">
        <v>320</v>
      </c>
      <c r="G500" s="22" t="s">
        <v>307</v>
      </c>
      <c r="H500" s="79">
        <v>3161709.63</v>
      </c>
      <c r="I500" s="79">
        <v>3069621</v>
      </c>
      <c r="J500" s="27"/>
      <c r="K500" s="27"/>
      <c r="L500" s="25" t="s">
        <v>321</v>
      </c>
    </row>
    <row r="501" spans="2:12" s="10" customFormat="1" ht="75" customHeight="1" x14ac:dyDescent="0.25">
      <c r="B501" s="76">
        <v>39121308</v>
      </c>
      <c r="C501" s="77" t="s">
        <v>635</v>
      </c>
      <c r="D501" s="78">
        <v>41671</v>
      </c>
      <c r="E501" s="23" t="s">
        <v>333</v>
      </c>
      <c r="F501" s="22" t="s">
        <v>320</v>
      </c>
      <c r="G501" s="22" t="s">
        <v>307</v>
      </c>
      <c r="H501" s="79">
        <v>1055750</v>
      </c>
      <c r="I501" s="79">
        <v>1025000</v>
      </c>
      <c r="J501" s="27"/>
      <c r="K501" s="27"/>
      <c r="L501" s="25" t="s">
        <v>321</v>
      </c>
    </row>
    <row r="502" spans="2:12" s="10" customFormat="1" ht="75" customHeight="1" x14ac:dyDescent="0.25">
      <c r="B502" s="76">
        <v>14111703</v>
      </c>
      <c r="C502" s="77" t="s">
        <v>636</v>
      </c>
      <c r="D502" s="78">
        <v>41671</v>
      </c>
      <c r="E502" s="23" t="s">
        <v>333</v>
      </c>
      <c r="F502" s="22" t="s">
        <v>320</v>
      </c>
      <c r="G502" s="22" t="s">
        <v>307</v>
      </c>
      <c r="H502" s="79">
        <v>874488.54</v>
      </c>
      <c r="I502" s="79">
        <v>849018</v>
      </c>
      <c r="J502" s="27"/>
      <c r="K502" s="27"/>
      <c r="L502" s="25" t="s">
        <v>321</v>
      </c>
    </row>
    <row r="503" spans="2:12" s="10" customFormat="1" ht="75" customHeight="1" x14ac:dyDescent="0.25">
      <c r="B503" s="76">
        <v>42122203</v>
      </c>
      <c r="C503" s="77" t="s">
        <v>637</v>
      </c>
      <c r="D503" s="78">
        <v>41671</v>
      </c>
      <c r="E503" s="23" t="s">
        <v>333</v>
      </c>
      <c r="F503" s="22" t="s">
        <v>320</v>
      </c>
      <c r="G503" s="22" t="s">
        <v>307</v>
      </c>
      <c r="H503" s="79">
        <v>28744210</v>
      </c>
      <c r="I503" s="79">
        <v>27907000</v>
      </c>
      <c r="J503" s="27"/>
      <c r="K503" s="27"/>
      <c r="L503" s="25" t="s">
        <v>321</v>
      </c>
    </row>
    <row r="504" spans="2:12" s="10" customFormat="1" ht="75" customHeight="1" x14ac:dyDescent="0.25">
      <c r="B504" s="76">
        <v>45141502</v>
      </c>
      <c r="C504" s="77" t="s">
        <v>638</v>
      </c>
      <c r="D504" s="78">
        <v>41671</v>
      </c>
      <c r="E504" s="23" t="s">
        <v>333</v>
      </c>
      <c r="F504" s="22" t="s">
        <v>320</v>
      </c>
      <c r="G504" s="22" t="s">
        <v>307</v>
      </c>
      <c r="H504" s="79">
        <v>466615.75</v>
      </c>
      <c r="I504" s="79">
        <v>453025</v>
      </c>
      <c r="J504" s="27"/>
      <c r="K504" s="27"/>
      <c r="L504" s="25" t="s">
        <v>321</v>
      </c>
    </row>
    <row r="505" spans="2:12" s="10" customFormat="1" ht="75" customHeight="1" x14ac:dyDescent="0.25">
      <c r="B505" s="76">
        <v>45141501</v>
      </c>
      <c r="C505" s="77" t="s">
        <v>639</v>
      </c>
      <c r="D505" s="78">
        <v>41671</v>
      </c>
      <c r="E505" s="23" t="s">
        <v>333</v>
      </c>
      <c r="F505" s="22" t="s">
        <v>320</v>
      </c>
      <c r="G505" s="22" t="s">
        <v>307</v>
      </c>
      <c r="H505" s="79">
        <v>663358.11</v>
      </c>
      <c r="I505" s="79">
        <v>644037</v>
      </c>
      <c r="J505" s="27"/>
      <c r="K505" s="27"/>
      <c r="L505" s="25" t="s">
        <v>321</v>
      </c>
    </row>
    <row r="506" spans="2:12" s="10" customFormat="1" ht="75" customHeight="1" x14ac:dyDescent="0.25">
      <c r="B506" s="76">
        <v>53103000</v>
      </c>
      <c r="C506" s="77" t="s">
        <v>640</v>
      </c>
      <c r="D506" s="78">
        <v>41671</v>
      </c>
      <c r="E506" s="23" t="s">
        <v>333</v>
      </c>
      <c r="F506" s="22" t="s">
        <v>320</v>
      </c>
      <c r="G506" s="22" t="s">
        <v>307</v>
      </c>
      <c r="H506" s="79">
        <v>38104850</v>
      </c>
      <c r="I506" s="79">
        <v>36995000</v>
      </c>
      <c r="J506" s="27"/>
      <c r="K506" s="27"/>
      <c r="L506" s="25" t="s">
        <v>321</v>
      </c>
    </row>
    <row r="507" spans="2:12" s="10" customFormat="1" ht="75" customHeight="1" x14ac:dyDescent="0.25">
      <c r="B507" s="76">
        <v>55121714</v>
      </c>
      <c r="C507" s="77" t="s">
        <v>641</v>
      </c>
      <c r="D507" s="78">
        <v>41671</v>
      </c>
      <c r="E507" s="23" t="s">
        <v>333</v>
      </c>
      <c r="F507" s="22" t="s">
        <v>320</v>
      </c>
      <c r="G507" s="22" t="s">
        <v>307</v>
      </c>
      <c r="H507" s="79">
        <v>137402</v>
      </c>
      <c r="I507" s="79">
        <v>133400</v>
      </c>
      <c r="J507" s="27"/>
      <c r="K507" s="27"/>
      <c r="L507" s="25" t="s">
        <v>321</v>
      </c>
    </row>
    <row r="508" spans="2:12" s="10" customFormat="1" ht="75" customHeight="1" x14ac:dyDescent="0.25">
      <c r="B508" s="76">
        <v>55121700</v>
      </c>
      <c r="C508" s="77" t="s">
        <v>642</v>
      </c>
      <c r="D508" s="78">
        <v>41671</v>
      </c>
      <c r="E508" s="23" t="s">
        <v>333</v>
      </c>
      <c r="F508" s="22" t="s">
        <v>320</v>
      </c>
      <c r="G508" s="22" t="s">
        <v>307</v>
      </c>
      <c r="H508" s="79">
        <v>679800</v>
      </c>
      <c r="I508" s="79">
        <v>660000</v>
      </c>
      <c r="J508" s="27"/>
      <c r="K508" s="27"/>
      <c r="L508" s="25" t="s">
        <v>321</v>
      </c>
    </row>
    <row r="509" spans="2:12" s="10" customFormat="1" ht="75" customHeight="1" x14ac:dyDescent="0.25">
      <c r="B509" s="76">
        <v>31201500</v>
      </c>
      <c r="C509" s="77" t="s">
        <v>643</v>
      </c>
      <c r="D509" s="78">
        <v>41671</v>
      </c>
      <c r="E509" s="23" t="s">
        <v>333</v>
      </c>
      <c r="F509" s="22" t="s">
        <v>320</v>
      </c>
      <c r="G509" s="22" t="s">
        <v>307</v>
      </c>
      <c r="H509" s="79">
        <v>1266900</v>
      </c>
      <c r="I509" s="79">
        <v>1230000</v>
      </c>
      <c r="J509" s="27"/>
      <c r="K509" s="27"/>
      <c r="L509" s="25" t="s">
        <v>321</v>
      </c>
    </row>
    <row r="510" spans="2:12" s="10" customFormat="1" ht="75" customHeight="1" x14ac:dyDescent="0.25">
      <c r="B510" s="76">
        <v>55101509</v>
      </c>
      <c r="C510" s="77" t="s">
        <v>644</v>
      </c>
      <c r="D510" s="78">
        <v>41671</v>
      </c>
      <c r="E510" s="23" t="s">
        <v>333</v>
      </c>
      <c r="F510" s="22" t="s">
        <v>320</v>
      </c>
      <c r="G510" s="22" t="s">
        <v>307</v>
      </c>
      <c r="H510" s="79">
        <v>15910101</v>
      </c>
      <c r="I510" s="79">
        <v>15446700</v>
      </c>
      <c r="J510" s="27"/>
      <c r="K510" s="27"/>
      <c r="L510" s="25" t="s">
        <v>645</v>
      </c>
    </row>
    <row r="511" spans="2:12" s="10" customFormat="1" ht="75" customHeight="1" x14ac:dyDescent="0.25">
      <c r="B511" s="76">
        <v>80111620</v>
      </c>
      <c r="C511" s="77" t="s">
        <v>646</v>
      </c>
      <c r="D511" s="78">
        <v>41671</v>
      </c>
      <c r="E511" s="23" t="s">
        <v>647</v>
      </c>
      <c r="F511" s="22" t="s">
        <v>320</v>
      </c>
      <c r="G511" s="22" t="s">
        <v>307</v>
      </c>
      <c r="H511" s="79">
        <f>54000000*1.03</f>
        <v>55620000</v>
      </c>
      <c r="I511" s="79">
        <v>40500000</v>
      </c>
      <c r="J511" s="27"/>
      <c r="K511" s="27"/>
      <c r="L511" s="25" t="s">
        <v>648</v>
      </c>
    </row>
    <row r="512" spans="2:12" s="10" customFormat="1" ht="75" customHeight="1" x14ac:dyDescent="0.25">
      <c r="B512" s="76">
        <v>80111620</v>
      </c>
      <c r="C512" s="77" t="s">
        <v>649</v>
      </c>
      <c r="D512" s="78">
        <v>41730</v>
      </c>
      <c r="E512" s="23" t="s">
        <v>647</v>
      </c>
      <c r="F512" s="22" t="s">
        <v>320</v>
      </c>
      <c r="G512" s="22" t="s">
        <v>307</v>
      </c>
      <c r="H512" s="79">
        <v>55620000</v>
      </c>
      <c r="I512" s="79">
        <v>40500000</v>
      </c>
      <c r="J512" s="27"/>
      <c r="K512" s="27"/>
      <c r="L512" s="25" t="s">
        <v>648</v>
      </c>
    </row>
    <row r="513" spans="2:12" s="10" customFormat="1" ht="75" customHeight="1" x14ac:dyDescent="0.25">
      <c r="B513" s="76">
        <v>80111620</v>
      </c>
      <c r="C513" s="77" t="s">
        <v>650</v>
      </c>
      <c r="D513" s="78">
        <v>41791</v>
      </c>
      <c r="E513" s="23" t="s">
        <v>647</v>
      </c>
      <c r="F513" s="22" t="s">
        <v>320</v>
      </c>
      <c r="G513" s="22" t="s">
        <v>307</v>
      </c>
      <c r="H513" s="79">
        <v>55620000</v>
      </c>
      <c r="I513" s="79">
        <v>40500000</v>
      </c>
      <c r="J513" s="27"/>
      <c r="K513" s="27"/>
      <c r="L513" s="25" t="s">
        <v>648</v>
      </c>
    </row>
    <row r="514" spans="2:12" s="10" customFormat="1" ht="75" customHeight="1" x14ac:dyDescent="0.25">
      <c r="B514" s="76">
        <v>80111620</v>
      </c>
      <c r="C514" s="77" t="s">
        <v>651</v>
      </c>
      <c r="D514" s="78">
        <v>41883</v>
      </c>
      <c r="E514" s="23" t="s">
        <v>647</v>
      </c>
      <c r="F514" s="22" t="s">
        <v>320</v>
      </c>
      <c r="G514" s="22" t="s">
        <v>307</v>
      </c>
      <c r="H514" s="79">
        <v>55620000</v>
      </c>
      <c r="I514" s="79">
        <v>40500000</v>
      </c>
      <c r="J514" s="27"/>
      <c r="K514" s="27"/>
      <c r="L514" s="25" t="s">
        <v>648</v>
      </c>
    </row>
    <row r="515" spans="2:12" s="10" customFormat="1" ht="75" customHeight="1" x14ac:dyDescent="0.25">
      <c r="B515" s="76">
        <v>80111620</v>
      </c>
      <c r="C515" s="77" t="s">
        <v>652</v>
      </c>
      <c r="D515" s="78">
        <v>41671</v>
      </c>
      <c r="E515" s="23" t="s">
        <v>653</v>
      </c>
      <c r="F515" s="22" t="s">
        <v>320</v>
      </c>
      <c r="G515" s="22" t="s">
        <v>307</v>
      </c>
      <c r="H515" s="79">
        <f>I515*1.03</f>
        <v>10300000</v>
      </c>
      <c r="I515" s="79">
        <v>10000000</v>
      </c>
      <c r="J515" s="27"/>
      <c r="K515" s="27"/>
      <c r="L515" s="25" t="s">
        <v>648</v>
      </c>
    </row>
    <row r="516" spans="2:12" s="10" customFormat="1" ht="75" customHeight="1" x14ac:dyDescent="0.25">
      <c r="B516" s="76">
        <v>80111620</v>
      </c>
      <c r="C516" s="77" t="s">
        <v>654</v>
      </c>
      <c r="D516" s="78">
        <v>41796</v>
      </c>
      <c r="E516" s="23" t="s">
        <v>647</v>
      </c>
      <c r="F516" s="22" t="s">
        <v>320</v>
      </c>
      <c r="G516" s="22" t="s">
        <v>307</v>
      </c>
      <c r="H516" s="79">
        <f>I516*1.03</f>
        <v>56650000</v>
      </c>
      <c r="I516" s="79">
        <v>55000000</v>
      </c>
      <c r="J516" s="27"/>
      <c r="K516" s="27"/>
      <c r="L516" s="25" t="s">
        <v>648</v>
      </c>
    </row>
    <row r="517" spans="2:12" s="10" customFormat="1" ht="75" customHeight="1" x14ac:dyDescent="0.25">
      <c r="B517" s="76">
        <v>80111620</v>
      </c>
      <c r="C517" s="77" t="s">
        <v>655</v>
      </c>
      <c r="D517" s="78">
        <v>41883</v>
      </c>
      <c r="E517" s="23" t="s">
        <v>647</v>
      </c>
      <c r="F517" s="22" t="s">
        <v>320</v>
      </c>
      <c r="G517" s="22" t="s">
        <v>307</v>
      </c>
      <c r="H517" s="79">
        <f>I517*1.03</f>
        <v>51577250</v>
      </c>
      <c r="I517" s="79">
        <v>50075000</v>
      </c>
      <c r="J517" s="27"/>
      <c r="K517" s="27"/>
      <c r="L517" s="25" t="s">
        <v>648</v>
      </c>
    </row>
    <row r="518" spans="2:12" s="10" customFormat="1" ht="75" customHeight="1" x14ac:dyDescent="0.25">
      <c r="B518" s="76">
        <v>80111620</v>
      </c>
      <c r="C518" s="77" t="s">
        <v>656</v>
      </c>
      <c r="D518" s="78">
        <v>41883</v>
      </c>
      <c r="E518" s="23" t="s">
        <v>647</v>
      </c>
      <c r="F518" s="22" t="s">
        <v>320</v>
      </c>
      <c r="G518" s="22" t="s">
        <v>307</v>
      </c>
      <c r="H518" s="79">
        <v>10000000</v>
      </c>
      <c r="I518" s="79">
        <v>7000000</v>
      </c>
      <c r="J518" s="27"/>
      <c r="K518" s="27"/>
      <c r="L518" s="25" t="s">
        <v>648</v>
      </c>
    </row>
    <row r="519" spans="2:12" s="10" customFormat="1" ht="75" customHeight="1" x14ac:dyDescent="0.25">
      <c r="B519" s="76">
        <v>80111620</v>
      </c>
      <c r="C519" s="77" t="s">
        <v>657</v>
      </c>
      <c r="D519" s="78">
        <v>41672</v>
      </c>
      <c r="E519" s="23" t="s">
        <v>653</v>
      </c>
      <c r="F519" s="22" t="s">
        <v>320</v>
      </c>
      <c r="G519" s="22" t="s">
        <v>307</v>
      </c>
      <c r="H519" s="79">
        <f>I519*1.03</f>
        <v>37080000</v>
      </c>
      <c r="I519" s="79">
        <v>36000000</v>
      </c>
      <c r="J519" s="27"/>
      <c r="K519" s="27"/>
      <c r="L519" s="25" t="s">
        <v>648</v>
      </c>
    </row>
    <row r="520" spans="2:12" s="10" customFormat="1" ht="75" customHeight="1" x14ac:dyDescent="0.25">
      <c r="B520" s="76">
        <v>80111620</v>
      </c>
      <c r="C520" s="77" t="s">
        <v>658</v>
      </c>
      <c r="D520" s="78">
        <v>41672</v>
      </c>
      <c r="E520" s="23" t="s">
        <v>653</v>
      </c>
      <c r="F520" s="22" t="s">
        <v>320</v>
      </c>
      <c r="G520" s="22" t="s">
        <v>307</v>
      </c>
      <c r="H520" s="79">
        <v>14400000</v>
      </c>
      <c r="I520" s="79">
        <v>3420000</v>
      </c>
      <c r="J520" s="27"/>
      <c r="K520" s="27"/>
      <c r="L520" s="25" t="s">
        <v>648</v>
      </c>
    </row>
    <row r="521" spans="2:12" s="10" customFormat="1" ht="75" customHeight="1" x14ac:dyDescent="0.25">
      <c r="B521" s="76">
        <v>80111620</v>
      </c>
      <c r="C521" s="77" t="s">
        <v>659</v>
      </c>
      <c r="D521" s="78">
        <v>41672</v>
      </c>
      <c r="E521" s="23" t="s">
        <v>653</v>
      </c>
      <c r="F521" s="22" t="s">
        <v>320</v>
      </c>
      <c r="G521" s="22" t="s">
        <v>307</v>
      </c>
      <c r="H521" s="79">
        <f t="shared" ref="H521:H527" si="5">I521*1.03</f>
        <v>5150000</v>
      </c>
      <c r="I521" s="79">
        <v>5000000</v>
      </c>
      <c r="J521" s="27"/>
      <c r="K521" s="27"/>
      <c r="L521" s="25" t="s">
        <v>648</v>
      </c>
    </row>
    <row r="522" spans="2:12" s="10" customFormat="1" ht="75" customHeight="1" x14ac:dyDescent="0.25">
      <c r="B522" s="76">
        <v>80111620</v>
      </c>
      <c r="C522" s="77" t="s">
        <v>660</v>
      </c>
      <c r="D522" s="78">
        <v>41672</v>
      </c>
      <c r="E522" s="23" t="s">
        <v>653</v>
      </c>
      <c r="F522" s="22" t="s">
        <v>320</v>
      </c>
      <c r="G522" s="22" t="s">
        <v>307</v>
      </c>
      <c r="H522" s="79">
        <f t="shared" si="5"/>
        <v>10300000</v>
      </c>
      <c r="I522" s="79">
        <v>10000000</v>
      </c>
      <c r="J522" s="27"/>
      <c r="K522" s="27"/>
      <c r="L522" s="25" t="s">
        <v>648</v>
      </c>
    </row>
    <row r="523" spans="2:12" s="10" customFormat="1" ht="75" customHeight="1" x14ac:dyDescent="0.25">
      <c r="B523" s="76">
        <v>80111620</v>
      </c>
      <c r="C523" s="77" t="s">
        <v>661</v>
      </c>
      <c r="D523" s="78">
        <v>41764</v>
      </c>
      <c r="E523" s="23" t="s">
        <v>662</v>
      </c>
      <c r="F523" s="22" t="s">
        <v>320</v>
      </c>
      <c r="G523" s="22" t="s">
        <v>307</v>
      </c>
      <c r="H523" s="79">
        <f t="shared" si="5"/>
        <v>51294000</v>
      </c>
      <c r="I523" s="79">
        <v>49800000</v>
      </c>
      <c r="J523" s="27"/>
      <c r="K523" s="27"/>
      <c r="L523" s="25" t="s">
        <v>648</v>
      </c>
    </row>
    <row r="524" spans="2:12" s="10" customFormat="1" ht="75" customHeight="1" x14ac:dyDescent="0.25">
      <c r="B524" s="76">
        <v>80111620</v>
      </c>
      <c r="C524" s="77" t="s">
        <v>663</v>
      </c>
      <c r="D524" s="78">
        <v>41685</v>
      </c>
      <c r="E524" s="23" t="s">
        <v>662</v>
      </c>
      <c r="F524" s="22" t="s">
        <v>320</v>
      </c>
      <c r="G524" s="22" t="s">
        <v>307</v>
      </c>
      <c r="H524" s="79">
        <f t="shared" si="5"/>
        <v>50212500</v>
      </c>
      <c r="I524" s="79">
        <v>48750000</v>
      </c>
      <c r="J524" s="27"/>
      <c r="K524" s="27"/>
      <c r="L524" s="25" t="s">
        <v>648</v>
      </c>
    </row>
    <row r="525" spans="2:12" s="10" customFormat="1" ht="75" customHeight="1" x14ac:dyDescent="0.25">
      <c r="B525" s="76">
        <v>80111620</v>
      </c>
      <c r="C525" s="77" t="s">
        <v>664</v>
      </c>
      <c r="D525" s="78">
        <v>41852</v>
      </c>
      <c r="E525" s="23" t="s">
        <v>662</v>
      </c>
      <c r="F525" s="22" t="s">
        <v>320</v>
      </c>
      <c r="G525" s="22" t="s">
        <v>307</v>
      </c>
      <c r="H525" s="79">
        <f t="shared" si="5"/>
        <v>50470000</v>
      </c>
      <c r="I525" s="79">
        <v>49000000</v>
      </c>
      <c r="J525" s="27"/>
      <c r="K525" s="27"/>
      <c r="L525" s="25" t="s">
        <v>648</v>
      </c>
    </row>
    <row r="526" spans="2:12" s="10" customFormat="1" ht="75" customHeight="1" x14ac:dyDescent="0.25">
      <c r="B526" s="76">
        <v>80111620</v>
      </c>
      <c r="C526" s="77" t="s">
        <v>665</v>
      </c>
      <c r="D526" s="78">
        <v>41852</v>
      </c>
      <c r="E526" s="23" t="s">
        <v>662</v>
      </c>
      <c r="F526" s="22" t="s">
        <v>320</v>
      </c>
      <c r="G526" s="22" t="s">
        <v>307</v>
      </c>
      <c r="H526" s="79">
        <f t="shared" si="5"/>
        <v>37080000</v>
      </c>
      <c r="I526" s="79">
        <v>36000000</v>
      </c>
      <c r="J526" s="27"/>
      <c r="K526" s="27"/>
      <c r="L526" s="25" t="s">
        <v>648</v>
      </c>
    </row>
    <row r="527" spans="2:12" s="10" customFormat="1" ht="75" customHeight="1" x14ac:dyDescent="0.25">
      <c r="B527" s="76">
        <v>80111620</v>
      </c>
      <c r="C527" s="77" t="s">
        <v>666</v>
      </c>
      <c r="D527" s="78">
        <v>41897</v>
      </c>
      <c r="E527" s="23" t="s">
        <v>667</v>
      </c>
      <c r="F527" s="22" t="s">
        <v>320</v>
      </c>
      <c r="G527" s="22" t="s">
        <v>307</v>
      </c>
      <c r="H527" s="79">
        <f t="shared" si="5"/>
        <v>55620000</v>
      </c>
      <c r="I527" s="79">
        <v>54000000</v>
      </c>
      <c r="J527" s="27"/>
      <c r="K527" s="27"/>
      <c r="L527" s="25" t="s">
        <v>648</v>
      </c>
    </row>
    <row r="528" spans="2:12" s="10" customFormat="1" ht="75" customHeight="1" x14ac:dyDescent="0.25">
      <c r="B528" s="76">
        <v>80111620</v>
      </c>
      <c r="C528" s="77" t="s">
        <v>668</v>
      </c>
      <c r="D528" s="78">
        <v>41883</v>
      </c>
      <c r="E528" s="23" t="s">
        <v>662</v>
      </c>
      <c r="F528" s="22" t="s">
        <v>320</v>
      </c>
      <c r="G528" s="22" t="s">
        <v>307</v>
      </c>
      <c r="H528" s="79">
        <v>10000000</v>
      </c>
      <c r="I528" s="79">
        <v>3000000</v>
      </c>
      <c r="J528" s="27"/>
      <c r="K528" s="27"/>
      <c r="L528" s="25" t="s">
        <v>648</v>
      </c>
    </row>
    <row r="529" spans="2:12" s="10" customFormat="1" ht="75" customHeight="1" x14ac:dyDescent="0.25">
      <c r="B529" s="76">
        <v>80111620</v>
      </c>
      <c r="C529" s="77" t="s">
        <v>669</v>
      </c>
      <c r="D529" s="78">
        <v>41913</v>
      </c>
      <c r="E529" s="23" t="s">
        <v>662</v>
      </c>
      <c r="F529" s="22" t="s">
        <v>320</v>
      </c>
      <c r="G529" s="22" t="s">
        <v>307</v>
      </c>
      <c r="H529" s="79">
        <f>I529*1.03</f>
        <v>1030000</v>
      </c>
      <c r="I529" s="79">
        <v>1000000</v>
      </c>
      <c r="J529" s="27"/>
      <c r="K529" s="27"/>
      <c r="L529" s="25" t="s">
        <v>648</v>
      </c>
    </row>
    <row r="530" spans="2:12" s="10" customFormat="1" ht="75" customHeight="1" x14ac:dyDescent="0.25">
      <c r="B530" s="76">
        <v>80111620</v>
      </c>
      <c r="C530" s="77" t="s">
        <v>670</v>
      </c>
      <c r="D530" s="78">
        <v>41913</v>
      </c>
      <c r="E530" s="23" t="s">
        <v>662</v>
      </c>
      <c r="F530" s="22" t="s">
        <v>320</v>
      </c>
      <c r="G530" s="22" t="s">
        <v>307</v>
      </c>
      <c r="H530" s="79">
        <f>I530*1.03</f>
        <v>3090000</v>
      </c>
      <c r="I530" s="79">
        <v>3000000</v>
      </c>
      <c r="J530" s="27"/>
      <c r="K530" s="27"/>
      <c r="L530" s="25" t="s">
        <v>648</v>
      </c>
    </row>
    <row r="531" spans="2:12" s="10" customFormat="1" ht="75" customHeight="1" x14ac:dyDescent="0.25">
      <c r="B531" s="76">
        <v>80111620</v>
      </c>
      <c r="C531" s="77" t="s">
        <v>671</v>
      </c>
      <c r="D531" s="78">
        <v>41699</v>
      </c>
      <c r="E531" s="23" t="s">
        <v>662</v>
      </c>
      <c r="F531" s="22" t="s">
        <v>320</v>
      </c>
      <c r="G531" s="22" t="s">
        <v>307</v>
      </c>
      <c r="H531" s="79">
        <f>I531*1.03</f>
        <v>55105000</v>
      </c>
      <c r="I531" s="79">
        <v>53500000</v>
      </c>
      <c r="J531" s="27"/>
      <c r="K531" s="27"/>
      <c r="L531" s="25" t="s">
        <v>648</v>
      </c>
    </row>
    <row r="532" spans="2:12" ht="48.75" customHeight="1" x14ac:dyDescent="0.25">
      <c r="B532" s="98"/>
      <c r="C532" s="99"/>
      <c r="D532" s="100"/>
      <c r="E532" s="101"/>
      <c r="F532" s="102"/>
      <c r="G532" s="102"/>
      <c r="H532" s="103">
        <f>SUM(H194:H531)</f>
        <v>17041319195.561995</v>
      </c>
      <c r="I532" s="104"/>
      <c r="J532" s="105"/>
      <c r="K532" s="105"/>
      <c r="L532" s="106"/>
    </row>
    <row r="533" spans="2:12" ht="18.75" x14ac:dyDescent="0.25">
      <c r="B533" s="723" t="s">
        <v>672</v>
      </c>
      <c r="C533" s="723"/>
      <c r="D533" s="723"/>
      <c r="E533" s="723"/>
      <c r="F533" s="723"/>
      <c r="G533" s="723"/>
      <c r="H533" s="723"/>
      <c r="I533" s="723"/>
      <c r="J533" s="723"/>
      <c r="K533" s="723"/>
      <c r="L533" s="724"/>
    </row>
    <row r="534" spans="2:12" ht="75" customHeight="1" x14ac:dyDescent="0.25">
      <c r="B534" s="107">
        <v>86101600</v>
      </c>
      <c r="C534" s="107" t="s">
        <v>673</v>
      </c>
      <c r="D534" s="108">
        <v>41649</v>
      </c>
      <c r="E534" s="108" t="s">
        <v>653</v>
      </c>
      <c r="F534" s="107" t="s">
        <v>674</v>
      </c>
      <c r="G534" s="107" t="s">
        <v>675</v>
      </c>
      <c r="H534" s="109">
        <v>33310200</v>
      </c>
      <c r="I534" s="109">
        <v>31724000</v>
      </c>
      <c r="J534" s="66" t="s">
        <v>676</v>
      </c>
      <c r="K534" s="66" t="s">
        <v>40</v>
      </c>
      <c r="L534" s="107" t="s">
        <v>677</v>
      </c>
    </row>
    <row r="535" spans="2:12" ht="75" customHeight="1" x14ac:dyDescent="0.25">
      <c r="B535" s="107">
        <v>86101600</v>
      </c>
      <c r="C535" s="110" t="s">
        <v>678</v>
      </c>
      <c r="D535" s="108">
        <v>41649</v>
      </c>
      <c r="E535" s="108" t="s">
        <v>679</v>
      </c>
      <c r="F535" s="107" t="s">
        <v>674</v>
      </c>
      <c r="G535" s="107" t="s">
        <v>675</v>
      </c>
      <c r="H535" s="109">
        <v>19159000</v>
      </c>
      <c r="I535" s="109">
        <v>14214000</v>
      </c>
      <c r="J535" s="66" t="s">
        <v>676</v>
      </c>
      <c r="K535" s="66" t="s">
        <v>40</v>
      </c>
      <c r="L535" s="107" t="s">
        <v>677</v>
      </c>
    </row>
    <row r="536" spans="2:12" ht="75" customHeight="1" x14ac:dyDescent="0.25">
      <c r="B536" s="107">
        <v>86101600</v>
      </c>
      <c r="C536" s="107" t="s">
        <v>680</v>
      </c>
      <c r="D536" s="108">
        <v>41649</v>
      </c>
      <c r="E536" s="108" t="s">
        <v>653</v>
      </c>
      <c r="F536" s="107" t="s">
        <v>674</v>
      </c>
      <c r="G536" s="107" t="s">
        <v>675</v>
      </c>
      <c r="H536" s="109">
        <v>27718845</v>
      </c>
      <c r="I536" s="109">
        <v>26398900</v>
      </c>
      <c r="J536" s="66" t="s">
        <v>676</v>
      </c>
      <c r="K536" s="66" t="s">
        <v>40</v>
      </c>
      <c r="L536" s="107" t="s">
        <v>677</v>
      </c>
    </row>
    <row r="537" spans="2:12" ht="75" customHeight="1" x14ac:dyDescent="0.25">
      <c r="B537" s="107">
        <v>86101600</v>
      </c>
      <c r="C537" s="107" t="s">
        <v>681</v>
      </c>
      <c r="D537" s="108">
        <v>41649</v>
      </c>
      <c r="E537" s="108" t="s">
        <v>653</v>
      </c>
      <c r="F537" s="107" t="s">
        <v>674</v>
      </c>
      <c r="G537" s="107" t="s">
        <v>675</v>
      </c>
      <c r="H537" s="109">
        <v>34499850</v>
      </c>
      <c r="I537" s="109">
        <v>32857000</v>
      </c>
      <c r="J537" s="66" t="s">
        <v>676</v>
      </c>
      <c r="K537" s="66" t="s">
        <v>40</v>
      </c>
      <c r="L537" s="107" t="s">
        <v>677</v>
      </c>
    </row>
    <row r="538" spans="2:12" ht="75" customHeight="1" x14ac:dyDescent="0.25">
      <c r="B538" s="107">
        <v>86101600</v>
      </c>
      <c r="C538" s="107" t="s">
        <v>682</v>
      </c>
      <c r="D538" s="108">
        <v>41649</v>
      </c>
      <c r="E538" s="108" t="s">
        <v>653</v>
      </c>
      <c r="F538" s="107" t="s">
        <v>674</v>
      </c>
      <c r="G538" s="107" t="s">
        <v>675</v>
      </c>
      <c r="H538" s="109">
        <v>27718845</v>
      </c>
      <c r="I538" s="109">
        <v>26398900</v>
      </c>
      <c r="J538" s="66" t="s">
        <v>676</v>
      </c>
      <c r="K538" s="66" t="s">
        <v>40</v>
      </c>
      <c r="L538" s="107" t="s">
        <v>677</v>
      </c>
    </row>
    <row r="539" spans="2:12" ht="75" customHeight="1" x14ac:dyDescent="0.25">
      <c r="B539" s="107">
        <v>86101600</v>
      </c>
      <c r="C539" s="107" t="s">
        <v>680</v>
      </c>
      <c r="D539" s="108">
        <v>41649</v>
      </c>
      <c r="E539" s="108" t="s">
        <v>653</v>
      </c>
      <c r="F539" s="107" t="s">
        <v>674</v>
      </c>
      <c r="G539" s="107" t="s">
        <v>675</v>
      </c>
      <c r="H539" s="109">
        <v>30930900</v>
      </c>
      <c r="I539" s="109">
        <v>29458000</v>
      </c>
      <c r="J539" s="66" t="s">
        <v>676</v>
      </c>
      <c r="K539" s="66" t="s">
        <v>40</v>
      </c>
      <c r="L539" s="107" t="s">
        <v>677</v>
      </c>
    </row>
    <row r="540" spans="2:12" ht="75" customHeight="1" x14ac:dyDescent="0.25">
      <c r="B540" s="107">
        <v>86101600</v>
      </c>
      <c r="C540" s="107" t="s">
        <v>683</v>
      </c>
      <c r="D540" s="108">
        <v>41649</v>
      </c>
      <c r="E540" s="108" t="s">
        <v>653</v>
      </c>
      <c r="F540" s="107" t="s">
        <v>674</v>
      </c>
      <c r="G540" s="107" t="s">
        <v>675</v>
      </c>
      <c r="H540" s="109">
        <v>27718845</v>
      </c>
      <c r="I540" s="109">
        <v>26398900</v>
      </c>
      <c r="J540" s="66" t="s">
        <v>676</v>
      </c>
      <c r="K540" s="66" t="s">
        <v>40</v>
      </c>
      <c r="L540" s="107" t="s">
        <v>677</v>
      </c>
    </row>
    <row r="541" spans="2:12" ht="75" customHeight="1" x14ac:dyDescent="0.25">
      <c r="B541" s="107">
        <v>86101600</v>
      </c>
      <c r="C541" s="107" t="s">
        <v>684</v>
      </c>
      <c r="D541" s="108">
        <v>41649</v>
      </c>
      <c r="E541" s="108" t="s">
        <v>653</v>
      </c>
      <c r="F541" s="107" t="s">
        <v>674</v>
      </c>
      <c r="G541" s="107" t="s">
        <v>675</v>
      </c>
      <c r="H541" s="109">
        <v>34499850</v>
      </c>
      <c r="I541" s="109">
        <v>32857000</v>
      </c>
      <c r="J541" s="66" t="s">
        <v>676</v>
      </c>
      <c r="K541" s="66" t="s">
        <v>40</v>
      </c>
      <c r="L541" s="107" t="s">
        <v>677</v>
      </c>
    </row>
    <row r="542" spans="2:12" ht="75" customHeight="1" x14ac:dyDescent="0.25">
      <c r="B542" s="107">
        <v>86101600</v>
      </c>
      <c r="C542" s="107" t="s">
        <v>681</v>
      </c>
      <c r="D542" s="108">
        <v>41649</v>
      </c>
      <c r="E542" s="108" t="s">
        <v>653</v>
      </c>
      <c r="F542" s="107" t="s">
        <v>674</v>
      </c>
      <c r="G542" s="107" t="s">
        <v>675</v>
      </c>
      <c r="H542" s="109">
        <v>34499850</v>
      </c>
      <c r="I542" s="109">
        <v>32857000</v>
      </c>
      <c r="J542" s="66" t="s">
        <v>676</v>
      </c>
      <c r="K542" s="66" t="s">
        <v>40</v>
      </c>
      <c r="L542" s="107" t="s">
        <v>677</v>
      </c>
    </row>
    <row r="543" spans="2:12" ht="75" customHeight="1" x14ac:dyDescent="0.25">
      <c r="B543" s="107">
        <v>86101600</v>
      </c>
      <c r="C543" s="107" t="s">
        <v>685</v>
      </c>
      <c r="D543" s="108">
        <v>41649</v>
      </c>
      <c r="E543" s="108" t="s">
        <v>653</v>
      </c>
      <c r="F543" s="107" t="s">
        <v>674</v>
      </c>
      <c r="G543" s="107" t="s">
        <v>675</v>
      </c>
      <c r="H543" s="109">
        <v>27718845</v>
      </c>
      <c r="I543" s="109">
        <v>26398900</v>
      </c>
      <c r="J543" s="66" t="s">
        <v>676</v>
      </c>
      <c r="K543" s="66" t="s">
        <v>40</v>
      </c>
      <c r="L543" s="107" t="s">
        <v>677</v>
      </c>
    </row>
    <row r="544" spans="2:12" ht="75" customHeight="1" x14ac:dyDescent="0.25">
      <c r="B544" s="107">
        <v>86101600</v>
      </c>
      <c r="C544" s="107" t="s">
        <v>680</v>
      </c>
      <c r="D544" s="108">
        <v>41649</v>
      </c>
      <c r="E544" s="108" t="s">
        <v>653</v>
      </c>
      <c r="F544" s="107" t="s">
        <v>674</v>
      </c>
      <c r="G544" s="107" t="s">
        <v>675</v>
      </c>
      <c r="H544" s="109">
        <v>27718845</v>
      </c>
      <c r="I544" s="109">
        <v>26398900</v>
      </c>
      <c r="J544" s="66" t="s">
        <v>676</v>
      </c>
      <c r="K544" s="66" t="s">
        <v>40</v>
      </c>
      <c r="L544" s="107" t="s">
        <v>677</v>
      </c>
    </row>
    <row r="545" spans="2:12" ht="75" customHeight="1" x14ac:dyDescent="0.25">
      <c r="B545" s="107">
        <v>86101600</v>
      </c>
      <c r="C545" s="107" t="s">
        <v>683</v>
      </c>
      <c r="D545" s="108">
        <v>41649</v>
      </c>
      <c r="E545" s="108" t="s">
        <v>653</v>
      </c>
      <c r="F545" s="107" t="s">
        <v>674</v>
      </c>
      <c r="G545" s="107" t="s">
        <v>675</v>
      </c>
      <c r="H545" s="109">
        <v>30930900</v>
      </c>
      <c r="I545" s="109">
        <v>29458000</v>
      </c>
      <c r="J545" s="66" t="s">
        <v>676</v>
      </c>
      <c r="K545" s="66" t="s">
        <v>40</v>
      </c>
      <c r="L545" s="107" t="s">
        <v>677</v>
      </c>
    </row>
    <row r="546" spans="2:12" ht="75" customHeight="1" x14ac:dyDescent="0.25">
      <c r="B546" s="107">
        <v>86101600</v>
      </c>
      <c r="C546" s="107" t="s">
        <v>680</v>
      </c>
      <c r="D546" s="108">
        <v>41649</v>
      </c>
      <c r="E546" s="108" t="s">
        <v>653</v>
      </c>
      <c r="F546" s="107" t="s">
        <v>674</v>
      </c>
      <c r="G546" s="107" t="s">
        <v>675</v>
      </c>
      <c r="H546" s="109">
        <v>30930900</v>
      </c>
      <c r="I546" s="109">
        <v>29458000</v>
      </c>
      <c r="J546" s="66" t="s">
        <v>676</v>
      </c>
      <c r="K546" s="66" t="s">
        <v>40</v>
      </c>
      <c r="L546" s="107" t="s">
        <v>677</v>
      </c>
    </row>
    <row r="547" spans="2:12" ht="75" customHeight="1" x14ac:dyDescent="0.25">
      <c r="B547" s="107">
        <v>86101600</v>
      </c>
      <c r="C547" s="107" t="s">
        <v>686</v>
      </c>
      <c r="D547" s="108">
        <v>41649</v>
      </c>
      <c r="E547" s="108" t="s">
        <v>653</v>
      </c>
      <c r="F547" s="107" t="s">
        <v>674</v>
      </c>
      <c r="G547" s="107" t="s">
        <v>675</v>
      </c>
      <c r="H547" s="109">
        <v>34499850</v>
      </c>
      <c r="I547" s="109">
        <v>32857000</v>
      </c>
      <c r="J547" s="66" t="s">
        <v>676</v>
      </c>
      <c r="K547" s="66" t="s">
        <v>40</v>
      </c>
      <c r="L547" s="107" t="s">
        <v>677</v>
      </c>
    </row>
    <row r="548" spans="2:12" ht="75" customHeight="1" x14ac:dyDescent="0.25">
      <c r="B548" s="107">
        <v>86101600</v>
      </c>
      <c r="C548" s="107" t="s">
        <v>687</v>
      </c>
      <c r="D548" s="108">
        <v>41649</v>
      </c>
      <c r="E548" s="108" t="s">
        <v>653</v>
      </c>
      <c r="F548" s="107" t="s">
        <v>674</v>
      </c>
      <c r="G548" s="107" t="s">
        <v>675</v>
      </c>
      <c r="H548" s="109">
        <v>34499850</v>
      </c>
      <c r="I548" s="109">
        <v>32857000</v>
      </c>
      <c r="J548" s="66" t="s">
        <v>676</v>
      </c>
      <c r="K548" s="66" t="s">
        <v>40</v>
      </c>
      <c r="L548" s="107" t="s">
        <v>677</v>
      </c>
    </row>
    <row r="549" spans="2:12" ht="75" customHeight="1" x14ac:dyDescent="0.25">
      <c r="B549" s="107">
        <v>86101600</v>
      </c>
      <c r="C549" s="107" t="s">
        <v>683</v>
      </c>
      <c r="D549" s="108">
        <v>41649</v>
      </c>
      <c r="E549" s="108" t="s">
        <v>653</v>
      </c>
      <c r="F549" s="107" t="s">
        <v>674</v>
      </c>
      <c r="G549" s="107" t="s">
        <v>675</v>
      </c>
      <c r="H549" s="109">
        <v>30930900</v>
      </c>
      <c r="I549" s="109">
        <v>29458000</v>
      </c>
      <c r="J549" s="66" t="s">
        <v>676</v>
      </c>
      <c r="K549" s="66" t="s">
        <v>40</v>
      </c>
      <c r="L549" s="107" t="s">
        <v>677</v>
      </c>
    </row>
    <row r="550" spans="2:12" ht="75" customHeight="1" x14ac:dyDescent="0.25">
      <c r="B550" s="107">
        <v>86101600</v>
      </c>
      <c r="C550" s="107" t="s">
        <v>682</v>
      </c>
      <c r="D550" s="108">
        <v>41649</v>
      </c>
      <c r="E550" s="108" t="s">
        <v>653</v>
      </c>
      <c r="F550" s="107" t="s">
        <v>674</v>
      </c>
      <c r="G550" s="107" t="s">
        <v>675</v>
      </c>
      <c r="H550" s="109">
        <v>27718845</v>
      </c>
      <c r="I550" s="111">
        <v>26398900</v>
      </c>
      <c r="J550" s="66" t="s">
        <v>676</v>
      </c>
      <c r="K550" s="66" t="s">
        <v>40</v>
      </c>
      <c r="L550" s="107" t="s">
        <v>677</v>
      </c>
    </row>
    <row r="551" spans="2:12" ht="75" customHeight="1" x14ac:dyDescent="0.25">
      <c r="B551" s="107">
        <v>86101600</v>
      </c>
      <c r="C551" s="107" t="s">
        <v>673</v>
      </c>
      <c r="D551" s="108">
        <v>41649</v>
      </c>
      <c r="E551" s="108" t="s">
        <v>653</v>
      </c>
      <c r="F551" s="107" t="s">
        <v>674</v>
      </c>
      <c r="G551" s="107" t="s">
        <v>675</v>
      </c>
      <c r="H551" s="109">
        <v>27718845</v>
      </c>
      <c r="I551" s="111">
        <v>26398900</v>
      </c>
      <c r="J551" s="66" t="s">
        <v>676</v>
      </c>
      <c r="K551" s="66" t="s">
        <v>40</v>
      </c>
      <c r="L551" s="107" t="s">
        <v>677</v>
      </c>
    </row>
    <row r="552" spans="2:12" ht="75" customHeight="1" x14ac:dyDescent="0.25">
      <c r="B552" s="107">
        <v>86101600</v>
      </c>
      <c r="C552" s="107" t="s">
        <v>673</v>
      </c>
      <c r="D552" s="108">
        <v>41649</v>
      </c>
      <c r="E552" s="108" t="s">
        <v>653</v>
      </c>
      <c r="F552" s="107" t="s">
        <v>674</v>
      </c>
      <c r="G552" s="107" t="s">
        <v>675</v>
      </c>
      <c r="H552" s="109">
        <v>27718845</v>
      </c>
      <c r="I552" s="109">
        <v>26398900</v>
      </c>
      <c r="J552" s="66" t="s">
        <v>676</v>
      </c>
      <c r="K552" s="66" t="s">
        <v>40</v>
      </c>
      <c r="L552" s="107" t="s">
        <v>677</v>
      </c>
    </row>
    <row r="553" spans="2:12" ht="75" customHeight="1" x14ac:dyDescent="0.25">
      <c r="B553" s="107">
        <v>86101600</v>
      </c>
      <c r="C553" s="107" t="s">
        <v>673</v>
      </c>
      <c r="D553" s="108">
        <v>41649</v>
      </c>
      <c r="E553" s="108" t="s">
        <v>653</v>
      </c>
      <c r="F553" s="107" t="s">
        <v>674</v>
      </c>
      <c r="G553" s="107" t="s">
        <v>675</v>
      </c>
      <c r="H553" s="109">
        <v>30930900</v>
      </c>
      <c r="I553" s="109">
        <v>29458000</v>
      </c>
      <c r="J553" s="66" t="s">
        <v>676</v>
      </c>
      <c r="K553" s="66" t="s">
        <v>40</v>
      </c>
      <c r="L553" s="107" t="s">
        <v>677</v>
      </c>
    </row>
    <row r="554" spans="2:12" ht="75" customHeight="1" x14ac:dyDescent="0.25">
      <c r="B554" s="107">
        <v>86101600</v>
      </c>
      <c r="C554" s="107" t="s">
        <v>688</v>
      </c>
      <c r="D554" s="108">
        <v>41649</v>
      </c>
      <c r="E554" s="108" t="s">
        <v>679</v>
      </c>
      <c r="F554" s="107" t="s">
        <v>674</v>
      </c>
      <c r="G554" s="107" t="s">
        <v>675</v>
      </c>
      <c r="H554" s="109">
        <v>21562500</v>
      </c>
      <c r="I554" s="109">
        <v>20023300</v>
      </c>
      <c r="J554" s="66" t="s">
        <v>676</v>
      </c>
      <c r="K554" s="66" t="s">
        <v>40</v>
      </c>
      <c r="L554" s="107" t="s">
        <v>677</v>
      </c>
    </row>
    <row r="555" spans="2:12" ht="75" customHeight="1" x14ac:dyDescent="0.25">
      <c r="B555" s="107">
        <v>86101600</v>
      </c>
      <c r="C555" s="107" t="s">
        <v>689</v>
      </c>
      <c r="D555" s="108">
        <v>41649</v>
      </c>
      <c r="E555" s="108" t="s">
        <v>653</v>
      </c>
      <c r="F555" s="107" t="s">
        <v>674</v>
      </c>
      <c r="G555" s="107" t="s">
        <v>675</v>
      </c>
      <c r="H555" s="109">
        <v>27718845</v>
      </c>
      <c r="I555" s="109">
        <v>26398900</v>
      </c>
      <c r="J555" s="66" t="s">
        <v>676</v>
      </c>
      <c r="K555" s="66" t="s">
        <v>40</v>
      </c>
      <c r="L555" s="107" t="s">
        <v>677</v>
      </c>
    </row>
    <row r="556" spans="2:12" ht="75" customHeight="1" x14ac:dyDescent="0.25">
      <c r="B556" s="107">
        <v>86101600</v>
      </c>
      <c r="C556" s="107" t="s">
        <v>686</v>
      </c>
      <c r="D556" s="108">
        <v>41649</v>
      </c>
      <c r="E556" s="108" t="s">
        <v>653</v>
      </c>
      <c r="F556" s="107" t="s">
        <v>674</v>
      </c>
      <c r="G556" s="107" t="s">
        <v>675</v>
      </c>
      <c r="H556" s="109">
        <v>34499850</v>
      </c>
      <c r="I556" s="109">
        <v>32857000</v>
      </c>
      <c r="J556" s="66" t="s">
        <v>676</v>
      </c>
      <c r="K556" s="66" t="s">
        <v>40</v>
      </c>
      <c r="L556" s="107" t="s">
        <v>677</v>
      </c>
    </row>
    <row r="557" spans="2:12" ht="75" customHeight="1" x14ac:dyDescent="0.25">
      <c r="B557" s="107">
        <v>86101600</v>
      </c>
      <c r="C557" s="107" t="s">
        <v>683</v>
      </c>
      <c r="D557" s="108">
        <v>41649</v>
      </c>
      <c r="E557" s="108" t="s">
        <v>653</v>
      </c>
      <c r="F557" s="107" t="s">
        <v>674</v>
      </c>
      <c r="G557" s="107" t="s">
        <v>675</v>
      </c>
      <c r="H557" s="109">
        <v>34499850</v>
      </c>
      <c r="I557" s="109">
        <v>32857000</v>
      </c>
      <c r="J557" s="66" t="s">
        <v>676</v>
      </c>
      <c r="K557" s="66" t="s">
        <v>40</v>
      </c>
      <c r="L557" s="107" t="s">
        <v>677</v>
      </c>
    </row>
    <row r="558" spans="2:12" ht="75" customHeight="1" x14ac:dyDescent="0.25">
      <c r="B558" s="107">
        <v>86101600</v>
      </c>
      <c r="C558" s="107" t="s">
        <v>680</v>
      </c>
      <c r="D558" s="108">
        <v>41649</v>
      </c>
      <c r="E558" s="108" t="s">
        <v>653</v>
      </c>
      <c r="F558" s="107" t="s">
        <v>674</v>
      </c>
      <c r="G558" s="107" t="s">
        <v>675</v>
      </c>
      <c r="H558" s="109">
        <v>33310200</v>
      </c>
      <c r="I558" s="109">
        <v>31724000</v>
      </c>
      <c r="J558" s="66" t="s">
        <v>676</v>
      </c>
      <c r="K558" s="66" t="s">
        <v>40</v>
      </c>
      <c r="L558" s="107" t="s">
        <v>677</v>
      </c>
    </row>
    <row r="559" spans="2:12" ht="75" customHeight="1" x14ac:dyDescent="0.25">
      <c r="B559" s="107">
        <v>86101600</v>
      </c>
      <c r="C559" s="107" t="s">
        <v>680</v>
      </c>
      <c r="D559" s="108">
        <v>41649</v>
      </c>
      <c r="E559" s="108" t="s">
        <v>653</v>
      </c>
      <c r="F559" s="107" t="s">
        <v>674</v>
      </c>
      <c r="G559" s="107" t="s">
        <v>675</v>
      </c>
      <c r="H559" s="109">
        <v>27718845</v>
      </c>
      <c r="I559" s="109">
        <v>26398900</v>
      </c>
      <c r="J559" s="66" t="s">
        <v>676</v>
      </c>
      <c r="K559" s="66" t="s">
        <v>40</v>
      </c>
      <c r="L559" s="107" t="s">
        <v>677</v>
      </c>
    </row>
    <row r="560" spans="2:12" ht="75" customHeight="1" x14ac:dyDescent="0.25">
      <c r="B560" s="107">
        <v>86101600</v>
      </c>
      <c r="C560" s="107" t="s">
        <v>683</v>
      </c>
      <c r="D560" s="108">
        <v>41649</v>
      </c>
      <c r="E560" s="108" t="s">
        <v>653</v>
      </c>
      <c r="F560" s="107" t="s">
        <v>674</v>
      </c>
      <c r="G560" s="107" t="s">
        <v>675</v>
      </c>
      <c r="H560" s="109">
        <v>30930900</v>
      </c>
      <c r="I560" s="109">
        <v>29458000</v>
      </c>
      <c r="J560" s="66" t="s">
        <v>676</v>
      </c>
      <c r="K560" s="66" t="s">
        <v>40</v>
      </c>
      <c r="L560" s="107" t="s">
        <v>677</v>
      </c>
    </row>
    <row r="561" spans="2:12" ht="75" customHeight="1" x14ac:dyDescent="0.25">
      <c r="B561" s="107">
        <v>86101600</v>
      </c>
      <c r="C561" s="107" t="s">
        <v>683</v>
      </c>
      <c r="D561" s="108">
        <v>41649</v>
      </c>
      <c r="E561" s="108" t="s">
        <v>653</v>
      </c>
      <c r="F561" s="107" t="s">
        <v>674</v>
      </c>
      <c r="G561" s="107" t="s">
        <v>675</v>
      </c>
      <c r="H561" s="109">
        <v>30930900</v>
      </c>
      <c r="I561" s="109">
        <v>29458000</v>
      </c>
      <c r="J561" s="66" t="s">
        <v>676</v>
      </c>
      <c r="K561" s="66" t="s">
        <v>40</v>
      </c>
      <c r="L561" s="107" t="s">
        <v>677</v>
      </c>
    </row>
    <row r="562" spans="2:12" ht="75" customHeight="1" x14ac:dyDescent="0.25">
      <c r="B562" s="107">
        <v>86101600</v>
      </c>
      <c r="C562" s="107" t="s">
        <v>690</v>
      </c>
      <c r="D562" s="108">
        <v>41649</v>
      </c>
      <c r="E562" s="108" t="s">
        <v>679</v>
      </c>
      <c r="F562" s="107" t="s">
        <v>674</v>
      </c>
      <c r="G562" s="107" t="s">
        <v>675</v>
      </c>
      <c r="H562" s="109">
        <v>37881000</v>
      </c>
      <c r="I562" s="109">
        <v>32444995</v>
      </c>
      <c r="J562" s="66" t="s">
        <v>676</v>
      </c>
      <c r="K562" s="66" t="s">
        <v>40</v>
      </c>
      <c r="L562" s="107" t="s">
        <v>677</v>
      </c>
    </row>
    <row r="563" spans="2:12" ht="75" customHeight="1" x14ac:dyDescent="0.25">
      <c r="B563" s="107">
        <v>86101600</v>
      </c>
      <c r="C563" s="110" t="s">
        <v>691</v>
      </c>
      <c r="D563" s="108">
        <v>41649</v>
      </c>
      <c r="E563" s="108" t="s">
        <v>679</v>
      </c>
      <c r="F563" s="107" t="s">
        <v>674</v>
      </c>
      <c r="G563" s="107" t="s">
        <v>675</v>
      </c>
      <c r="H563" s="109">
        <v>19159000</v>
      </c>
      <c r="I563" s="109">
        <v>14214000</v>
      </c>
      <c r="J563" s="66" t="s">
        <v>676</v>
      </c>
      <c r="K563" s="66" t="s">
        <v>40</v>
      </c>
      <c r="L563" s="107" t="s">
        <v>677</v>
      </c>
    </row>
    <row r="564" spans="2:12" ht="75" customHeight="1" x14ac:dyDescent="0.25">
      <c r="B564" s="107">
        <v>86101600</v>
      </c>
      <c r="C564" s="107" t="s">
        <v>687</v>
      </c>
      <c r="D564" s="108">
        <v>41649</v>
      </c>
      <c r="E564" s="108" t="s">
        <v>653</v>
      </c>
      <c r="F564" s="107" t="s">
        <v>674</v>
      </c>
      <c r="G564" s="107" t="s">
        <v>675</v>
      </c>
      <c r="H564" s="109">
        <v>30930900</v>
      </c>
      <c r="I564" s="109">
        <v>29458000</v>
      </c>
      <c r="J564" s="66" t="s">
        <v>676</v>
      </c>
      <c r="K564" s="66" t="s">
        <v>40</v>
      </c>
      <c r="L564" s="107" t="s">
        <v>677</v>
      </c>
    </row>
    <row r="565" spans="2:12" ht="75" customHeight="1" x14ac:dyDescent="0.25">
      <c r="B565" s="107">
        <v>86101600</v>
      </c>
      <c r="C565" s="107" t="s">
        <v>680</v>
      </c>
      <c r="D565" s="108">
        <v>41649</v>
      </c>
      <c r="E565" s="108" t="s">
        <v>653</v>
      </c>
      <c r="F565" s="107" t="s">
        <v>674</v>
      </c>
      <c r="G565" s="107" t="s">
        <v>675</v>
      </c>
      <c r="H565" s="109">
        <v>27718845</v>
      </c>
      <c r="I565" s="109">
        <v>26398900</v>
      </c>
      <c r="J565" s="66" t="s">
        <v>676</v>
      </c>
      <c r="K565" s="66" t="s">
        <v>40</v>
      </c>
      <c r="L565" s="107" t="s">
        <v>677</v>
      </c>
    </row>
    <row r="566" spans="2:12" ht="75" customHeight="1" x14ac:dyDescent="0.25">
      <c r="B566" s="107">
        <v>86101600</v>
      </c>
      <c r="C566" s="107" t="s">
        <v>673</v>
      </c>
      <c r="D566" s="108">
        <v>41649</v>
      </c>
      <c r="E566" s="108" t="s">
        <v>653</v>
      </c>
      <c r="F566" s="107" t="s">
        <v>674</v>
      </c>
      <c r="G566" s="107" t="s">
        <v>675</v>
      </c>
      <c r="H566" s="109">
        <v>27718845</v>
      </c>
      <c r="I566" s="109">
        <v>26398900</v>
      </c>
      <c r="J566" s="66" t="s">
        <v>676</v>
      </c>
      <c r="K566" s="66" t="s">
        <v>40</v>
      </c>
      <c r="L566" s="107" t="s">
        <v>677</v>
      </c>
    </row>
    <row r="567" spans="2:12" ht="75" customHeight="1" x14ac:dyDescent="0.25">
      <c r="B567" s="107">
        <v>86101600</v>
      </c>
      <c r="C567" s="107" t="s">
        <v>682</v>
      </c>
      <c r="D567" s="108">
        <v>41649</v>
      </c>
      <c r="E567" s="108" t="s">
        <v>653</v>
      </c>
      <c r="F567" s="107" t="s">
        <v>674</v>
      </c>
      <c r="G567" s="107" t="s">
        <v>675</v>
      </c>
      <c r="H567" s="109">
        <v>30930900</v>
      </c>
      <c r="I567" s="109">
        <v>29458000</v>
      </c>
      <c r="J567" s="66" t="s">
        <v>676</v>
      </c>
      <c r="K567" s="66" t="s">
        <v>40</v>
      </c>
      <c r="L567" s="107" t="s">
        <v>677</v>
      </c>
    </row>
    <row r="568" spans="2:12" ht="75" customHeight="1" x14ac:dyDescent="0.25">
      <c r="B568" s="107">
        <v>86101600</v>
      </c>
      <c r="C568" s="107" t="s">
        <v>687</v>
      </c>
      <c r="D568" s="108">
        <v>41649</v>
      </c>
      <c r="E568" s="108" t="s">
        <v>653</v>
      </c>
      <c r="F568" s="107" t="s">
        <v>674</v>
      </c>
      <c r="G568" s="107" t="s">
        <v>675</v>
      </c>
      <c r="H568" s="109">
        <v>34499850</v>
      </c>
      <c r="I568" s="109">
        <v>32857000</v>
      </c>
      <c r="J568" s="66" t="s">
        <v>676</v>
      </c>
      <c r="K568" s="66" t="s">
        <v>40</v>
      </c>
      <c r="L568" s="107" t="s">
        <v>677</v>
      </c>
    </row>
    <row r="569" spans="2:12" ht="75" customHeight="1" x14ac:dyDescent="0.25">
      <c r="B569" s="107">
        <v>86101600</v>
      </c>
      <c r="C569" s="107" t="s">
        <v>683</v>
      </c>
      <c r="D569" s="108">
        <v>41649</v>
      </c>
      <c r="E569" s="108" t="s">
        <v>653</v>
      </c>
      <c r="F569" s="107" t="s">
        <v>674</v>
      </c>
      <c r="G569" s="107" t="s">
        <v>675</v>
      </c>
      <c r="H569" s="109">
        <v>30930900</v>
      </c>
      <c r="I569" s="109">
        <v>29458000</v>
      </c>
      <c r="J569" s="66" t="s">
        <v>676</v>
      </c>
      <c r="K569" s="66" t="s">
        <v>40</v>
      </c>
      <c r="L569" s="107" t="s">
        <v>677</v>
      </c>
    </row>
    <row r="570" spans="2:12" ht="75" customHeight="1" x14ac:dyDescent="0.25">
      <c r="B570" s="107">
        <v>86101600</v>
      </c>
      <c r="C570" s="107" t="s">
        <v>683</v>
      </c>
      <c r="D570" s="108">
        <v>41649</v>
      </c>
      <c r="E570" s="108" t="s">
        <v>653</v>
      </c>
      <c r="F570" s="107" t="s">
        <v>674</v>
      </c>
      <c r="G570" s="107" t="s">
        <v>675</v>
      </c>
      <c r="H570" s="109">
        <v>34499850</v>
      </c>
      <c r="I570" s="109">
        <v>32857000</v>
      </c>
      <c r="J570" s="66" t="s">
        <v>676</v>
      </c>
      <c r="K570" s="66" t="s">
        <v>40</v>
      </c>
      <c r="L570" s="107" t="s">
        <v>677</v>
      </c>
    </row>
    <row r="571" spans="2:12" ht="75" customHeight="1" x14ac:dyDescent="0.25">
      <c r="B571" s="107">
        <v>86101600</v>
      </c>
      <c r="C571" s="107" t="s">
        <v>683</v>
      </c>
      <c r="D571" s="108">
        <v>41649</v>
      </c>
      <c r="E571" s="108" t="s">
        <v>653</v>
      </c>
      <c r="F571" s="107" t="s">
        <v>674</v>
      </c>
      <c r="G571" s="107" t="s">
        <v>675</v>
      </c>
      <c r="H571" s="109">
        <v>30930900</v>
      </c>
      <c r="I571" s="109">
        <v>29458000</v>
      </c>
      <c r="J571" s="66" t="s">
        <v>676</v>
      </c>
      <c r="K571" s="66" t="s">
        <v>40</v>
      </c>
      <c r="L571" s="107" t="s">
        <v>677</v>
      </c>
    </row>
    <row r="572" spans="2:12" ht="75" customHeight="1" x14ac:dyDescent="0.25">
      <c r="B572" s="107">
        <v>86101600</v>
      </c>
      <c r="C572" s="107" t="s">
        <v>683</v>
      </c>
      <c r="D572" s="108">
        <v>41649</v>
      </c>
      <c r="E572" s="108" t="s">
        <v>653</v>
      </c>
      <c r="F572" s="107" t="s">
        <v>674</v>
      </c>
      <c r="G572" s="107" t="s">
        <v>675</v>
      </c>
      <c r="H572" s="109">
        <v>34499850</v>
      </c>
      <c r="I572" s="109">
        <v>32857000</v>
      </c>
      <c r="J572" s="66" t="s">
        <v>676</v>
      </c>
      <c r="K572" s="66" t="s">
        <v>40</v>
      </c>
      <c r="L572" s="107" t="s">
        <v>677</v>
      </c>
    </row>
    <row r="573" spans="2:12" ht="75" customHeight="1" x14ac:dyDescent="0.25">
      <c r="B573" s="107">
        <v>86101600</v>
      </c>
      <c r="C573" s="107" t="s">
        <v>680</v>
      </c>
      <c r="D573" s="108">
        <v>41649</v>
      </c>
      <c r="E573" s="108" t="s">
        <v>653</v>
      </c>
      <c r="F573" s="107" t="s">
        <v>674</v>
      </c>
      <c r="G573" s="107" t="s">
        <v>675</v>
      </c>
      <c r="H573" s="109">
        <v>27718845</v>
      </c>
      <c r="I573" s="109">
        <v>26398900</v>
      </c>
      <c r="J573" s="66" t="s">
        <v>676</v>
      </c>
      <c r="K573" s="66" t="s">
        <v>40</v>
      </c>
      <c r="L573" s="107" t="s">
        <v>677</v>
      </c>
    </row>
    <row r="574" spans="2:12" ht="75" customHeight="1" x14ac:dyDescent="0.25">
      <c r="B574" s="107">
        <v>86101600</v>
      </c>
      <c r="C574" s="107" t="s">
        <v>673</v>
      </c>
      <c r="D574" s="108">
        <v>41649</v>
      </c>
      <c r="E574" s="108" t="s">
        <v>653</v>
      </c>
      <c r="F574" s="107" t="s">
        <v>674</v>
      </c>
      <c r="G574" s="107" t="s">
        <v>675</v>
      </c>
      <c r="H574" s="109">
        <v>27718845</v>
      </c>
      <c r="I574" s="109">
        <v>26398900</v>
      </c>
      <c r="J574" s="66" t="s">
        <v>676</v>
      </c>
      <c r="K574" s="66" t="s">
        <v>40</v>
      </c>
      <c r="L574" s="107" t="s">
        <v>677</v>
      </c>
    </row>
    <row r="575" spans="2:12" ht="75" customHeight="1" x14ac:dyDescent="0.25">
      <c r="B575" s="107">
        <v>86101600</v>
      </c>
      <c r="C575" s="107" t="s">
        <v>692</v>
      </c>
      <c r="D575" s="108">
        <v>41649</v>
      </c>
      <c r="E575" s="108" t="s">
        <v>679</v>
      </c>
      <c r="F575" s="107" t="s">
        <v>674</v>
      </c>
      <c r="G575" s="107" t="s">
        <v>675</v>
      </c>
      <c r="H575" s="109">
        <v>21240500</v>
      </c>
      <c r="I575" s="109">
        <v>17062980</v>
      </c>
      <c r="J575" s="66" t="s">
        <v>676</v>
      </c>
      <c r="K575" s="66" t="s">
        <v>40</v>
      </c>
      <c r="L575" s="107" t="s">
        <v>677</v>
      </c>
    </row>
    <row r="576" spans="2:12" ht="75" customHeight="1" x14ac:dyDescent="0.25">
      <c r="B576" s="107">
        <v>86101600</v>
      </c>
      <c r="C576" s="107" t="s">
        <v>680</v>
      </c>
      <c r="D576" s="108">
        <v>41649</v>
      </c>
      <c r="E576" s="108" t="s">
        <v>653</v>
      </c>
      <c r="F576" s="107" t="s">
        <v>674</v>
      </c>
      <c r="G576" s="107" t="s">
        <v>675</v>
      </c>
      <c r="H576" s="109">
        <v>27718845</v>
      </c>
      <c r="I576" s="109">
        <v>26398900</v>
      </c>
      <c r="J576" s="66" t="s">
        <v>676</v>
      </c>
      <c r="K576" s="66" t="s">
        <v>40</v>
      </c>
      <c r="L576" s="107" t="s">
        <v>677</v>
      </c>
    </row>
    <row r="577" spans="2:12" ht="75" customHeight="1" x14ac:dyDescent="0.25">
      <c r="B577" s="107">
        <v>86101600</v>
      </c>
      <c r="C577" s="107" t="s">
        <v>686</v>
      </c>
      <c r="D577" s="108">
        <v>41649</v>
      </c>
      <c r="E577" s="108" t="s">
        <v>653</v>
      </c>
      <c r="F577" s="107" t="s">
        <v>674</v>
      </c>
      <c r="G577" s="107" t="s">
        <v>675</v>
      </c>
      <c r="H577" s="109">
        <v>33310200</v>
      </c>
      <c r="I577" s="109">
        <v>31724000</v>
      </c>
      <c r="J577" s="66" t="s">
        <v>676</v>
      </c>
      <c r="K577" s="66" t="s">
        <v>40</v>
      </c>
      <c r="L577" s="107" t="s">
        <v>677</v>
      </c>
    </row>
    <row r="578" spans="2:12" ht="75" customHeight="1" x14ac:dyDescent="0.25">
      <c r="B578" s="107">
        <v>86101600</v>
      </c>
      <c r="C578" s="107" t="s">
        <v>693</v>
      </c>
      <c r="D578" s="108">
        <v>41649</v>
      </c>
      <c r="E578" s="108" t="s">
        <v>653</v>
      </c>
      <c r="F578" s="107" t="s">
        <v>674</v>
      </c>
      <c r="G578" s="107" t="s">
        <v>675</v>
      </c>
      <c r="H578" s="109">
        <v>34499850</v>
      </c>
      <c r="I578" s="109">
        <v>32857000</v>
      </c>
      <c r="J578" s="66" t="s">
        <v>676</v>
      </c>
      <c r="K578" s="66" t="s">
        <v>40</v>
      </c>
      <c r="L578" s="107" t="s">
        <v>677</v>
      </c>
    </row>
    <row r="579" spans="2:12" ht="75" customHeight="1" x14ac:dyDescent="0.25">
      <c r="B579" s="107">
        <v>86101600</v>
      </c>
      <c r="C579" s="107" t="s">
        <v>673</v>
      </c>
      <c r="D579" s="108">
        <v>41649</v>
      </c>
      <c r="E579" s="108" t="s">
        <v>653</v>
      </c>
      <c r="F579" s="107" t="s">
        <v>674</v>
      </c>
      <c r="G579" s="107" t="s">
        <v>675</v>
      </c>
      <c r="H579" s="109">
        <v>34499850</v>
      </c>
      <c r="I579" s="109">
        <v>32857000</v>
      </c>
      <c r="J579" s="66" t="s">
        <v>676</v>
      </c>
      <c r="K579" s="66" t="s">
        <v>40</v>
      </c>
      <c r="L579" s="107" t="s">
        <v>677</v>
      </c>
    </row>
    <row r="580" spans="2:12" ht="75" customHeight="1" x14ac:dyDescent="0.25">
      <c r="B580" s="107">
        <v>86101600</v>
      </c>
      <c r="C580" s="107" t="s">
        <v>680</v>
      </c>
      <c r="D580" s="108">
        <v>41649</v>
      </c>
      <c r="E580" s="108" t="s">
        <v>653</v>
      </c>
      <c r="F580" s="107" t="s">
        <v>674</v>
      </c>
      <c r="G580" s="107" t="s">
        <v>675</v>
      </c>
      <c r="H580" s="109">
        <v>27718845</v>
      </c>
      <c r="I580" s="109">
        <v>26398900</v>
      </c>
      <c r="J580" s="66" t="s">
        <v>676</v>
      </c>
      <c r="K580" s="66" t="s">
        <v>40</v>
      </c>
      <c r="L580" s="107" t="s">
        <v>677</v>
      </c>
    </row>
    <row r="581" spans="2:12" ht="75" customHeight="1" x14ac:dyDescent="0.25">
      <c r="B581" s="107">
        <v>86101600</v>
      </c>
      <c r="C581" s="107" t="s">
        <v>673</v>
      </c>
      <c r="D581" s="108">
        <v>41649</v>
      </c>
      <c r="E581" s="108" t="s">
        <v>653</v>
      </c>
      <c r="F581" s="107" t="s">
        <v>674</v>
      </c>
      <c r="G581" s="107" t="s">
        <v>675</v>
      </c>
      <c r="H581" s="109">
        <v>33310200</v>
      </c>
      <c r="I581" s="109">
        <v>31724000</v>
      </c>
      <c r="J581" s="66" t="s">
        <v>676</v>
      </c>
      <c r="K581" s="66" t="s">
        <v>40</v>
      </c>
      <c r="L581" s="107" t="s">
        <v>677</v>
      </c>
    </row>
    <row r="582" spans="2:12" ht="75" customHeight="1" x14ac:dyDescent="0.25">
      <c r="B582" s="107">
        <v>86101600</v>
      </c>
      <c r="C582" s="107" t="s">
        <v>694</v>
      </c>
      <c r="D582" s="108">
        <v>41649</v>
      </c>
      <c r="E582" s="108" t="s">
        <v>679</v>
      </c>
      <c r="F582" s="107" t="s">
        <v>674</v>
      </c>
      <c r="G582" s="107" t="s">
        <v>675</v>
      </c>
      <c r="H582" s="109">
        <v>27718845</v>
      </c>
      <c r="I582" s="109">
        <v>26398900</v>
      </c>
      <c r="J582" s="66" t="s">
        <v>676</v>
      </c>
      <c r="K582" s="66" t="s">
        <v>40</v>
      </c>
      <c r="L582" s="107" t="s">
        <v>677</v>
      </c>
    </row>
    <row r="583" spans="2:12" ht="75" customHeight="1" x14ac:dyDescent="0.25">
      <c r="B583" s="107">
        <v>86101600</v>
      </c>
      <c r="C583" s="107" t="s">
        <v>683</v>
      </c>
      <c r="D583" s="108">
        <v>41649</v>
      </c>
      <c r="E583" s="108" t="s">
        <v>653</v>
      </c>
      <c r="F583" s="107" t="s">
        <v>674</v>
      </c>
      <c r="G583" s="107" t="s">
        <v>675</v>
      </c>
      <c r="H583" s="109">
        <v>30930900</v>
      </c>
      <c r="I583" s="109">
        <v>29458000</v>
      </c>
      <c r="J583" s="66" t="s">
        <v>676</v>
      </c>
      <c r="K583" s="66" t="s">
        <v>40</v>
      </c>
      <c r="L583" s="107" t="s">
        <v>677</v>
      </c>
    </row>
    <row r="584" spans="2:12" ht="75" customHeight="1" x14ac:dyDescent="0.25">
      <c r="B584" s="107">
        <v>86101600</v>
      </c>
      <c r="C584" s="107" t="s">
        <v>695</v>
      </c>
      <c r="D584" s="108">
        <v>41649</v>
      </c>
      <c r="E584" s="108" t="s">
        <v>679</v>
      </c>
      <c r="F584" s="107" t="s">
        <v>674</v>
      </c>
      <c r="G584" s="107" t="s">
        <v>675</v>
      </c>
      <c r="H584" s="109">
        <v>41457500</v>
      </c>
      <c r="I584" s="109">
        <v>33000000</v>
      </c>
      <c r="J584" s="66" t="s">
        <v>676</v>
      </c>
      <c r="K584" s="66" t="s">
        <v>40</v>
      </c>
      <c r="L584" s="107" t="s">
        <v>677</v>
      </c>
    </row>
    <row r="585" spans="2:12" ht="75" customHeight="1" x14ac:dyDescent="0.25">
      <c r="B585" s="107">
        <v>86101600</v>
      </c>
      <c r="C585" s="110" t="s">
        <v>696</v>
      </c>
      <c r="D585" s="108">
        <v>41649</v>
      </c>
      <c r="E585" s="108" t="s">
        <v>679</v>
      </c>
      <c r="F585" s="107" t="s">
        <v>674</v>
      </c>
      <c r="G585" s="107" t="s">
        <v>675</v>
      </c>
      <c r="H585" s="109">
        <v>31452500</v>
      </c>
      <c r="I585" s="109">
        <v>9476500</v>
      </c>
      <c r="J585" s="66" t="s">
        <v>676</v>
      </c>
      <c r="K585" s="66" t="s">
        <v>40</v>
      </c>
      <c r="L585" s="107" t="s">
        <v>677</v>
      </c>
    </row>
    <row r="586" spans="2:12" ht="75" customHeight="1" x14ac:dyDescent="0.25">
      <c r="B586" s="107">
        <v>86101600</v>
      </c>
      <c r="C586" s="110" t="s">
        <v>697</v>
      </c>
      <c r="D586" s="108">
        <v>41649</v>
      </c>
      <c r="E586" s="108" t="s">
        <v>679</v>
      </c>
      <c r="F586" s="107" t="s">
        <v>674</v>
      </c>
      <c r="G586" s="107" t="s">
        <v>675</v>
      </c>
      <c r="H586" s="109">
        <v>21240500</v>
      </c>
      <c r="I586" s="109">
        <v>9476500</v>
      </c>
      <c r="J586" s="66" t="s">
        <v>676</v>
      </c>
      <c r="K586" s="66" t="s">
        <v>40</v>
      </c>
      <c r="L586" s="107" t="s">
        <v>677</v>
      </c>
    </row>
    <row r="587" spans="2:12" ht="75" customHeight="1" x14ac:dyDescent="0.25">
      <c r="B587" s="107">
        <v>86101600</v>
      </c>
      <c r="C587" s="110" t="s">
        <v>698</v>
      </c>
      <c r="D587" s="108">
        <v>41649</v>
      </c>
      <c r="E587" s="108" t="s">
        <v>679</v>
      </c>
      <c r="F587" s="107" t="s">
        <v>674</v>
      </c>
      <c r="G587" s="107" t="s">
        <v>675</v>
      </c>
      <c r="H587" s="109">
        <v>41637750</v>
      </c>
      <c r="I587" s="109">
        <v>39655000</v>
      </c>
      <c r="J587" s="66" t="s">
        <v>676</v>
      </c>
      <c r="K587" s="66" t="s">
        <v>40</v>
      </c>
      <c r="L587" s="107" t="s">
        <v>677</v>
      </c>
    </row>
    <row r="588" spans="2:12" ht="75" customHeight="1" x14ac:dyDescent="0.25">
      <c r="B588" s="107">
        <v>86101600</v>
      </c>
      <c r="C588" s="110" t="s">
        <v>699</v>
      </c>
      <c r="D588" s="108">
        <v>41649</v>
      </c>
      <c r="E588" s="108" t="s">
        <v>679</v>
      </c>
      <c r="F588" s="107" t="s">
        <v>674</v>
      </c>
      <c r="G588" s="107" t="s">
        <v>675</v>
      </c>
      <c r="H588" s="109">
        <f>2171000*11.5</f>
        <v>24966500</v>
      </c>
      <c r="I588" s="109">
        <v>21527000</v>
      </c>
      <c r="J588" s="66" t="s">
        <v>676</v>
      </c>
      <c r="K588" s="66" t="s">
        <v>40</v>
      </c>
      <c r="L588" s="107" t="s">
        <v>677</v>
      </c>
    </row>
    <row r="589" spans="2:12" ht="75" customHeight="1" x14ac:dyDescent="0.25">
      <c r="B589" s="107">
        <v>86101600</v>
      </c>
      <c r="C589" s="107" t="s">
        <v>683</v>
      </c>
      <c r="D589" s="108">
        <v>41649</v>
      </c>
      <c r="E589" s="108" t="s">
        <v>653</v>
      </c>
      <c r="F589" s="107" t="s">
        <v>674</v>
      </c>
      <c r="G589" s="107" t="s">
        <v>675</v>
      </c>
      <c r="H589" s="109">
        <v>30930900</v>
      </c>
      <c r="I589" s="109">
        <v>29458000</v>
      </c>
      <c r="J589" s="66" t="s">
        <v>676</v>
      </c>
      <c r="K589" s="66" t="s">
        <v>40</v>
      </c>
      <c r="L589" s="107" t="s">
        <v>677</v>
      </c>
    </row>
    <row r="590" spans="2:12" ht="75" customHeight="1" x14ac:dyDescent="0.25">
      <c r="B590" s="107">
        <v>86101600</v>
      </c>
      <c r="C590" s="107" t="s">
        <v>680</v>
      </c>
      <c r="D590" s="108">
        <v>41649</v>
      </c>
      <c r="E590" s="108" t="s">
        <v>653</v>
      </c>
      <c r="F590" s="107" t="s">
        <v>674</v>
      </c>
      <c r="G590" s="107" t="s">
        <v>675</v>
      </c>
      <c r="H590" s="109">
        <v>27718845</v>
      </c>
      <c r="I590" s="109">
        <v>26398900</v>
      </c>
      <c r="J590" s="66" t="s">
        <v>676</v>
      </c>
      <c r="K590" s="66" t="s">
        <v>40</v>
      </c>
      <c r="L590" s="107" t="s">
        <v>677</v>
      </c>
    </row>
    <row r="591" spans="2:12" ht="75" customHeight="1" x14ac:dyDescent="0.25">
      <c r="B591" s="107">
        <v>86101600</v>
      </c>
      <c r="C591" s="107" t="s">
        <v>673</v>
      </c>
      <c r="D591" s="108">
        <v>41649</v>
      </c>
      <c r="E591" s="108" t="s">
        <v>653</v>
      </c>
      <c r="F591" s="107" t="s">
        <v>674</v>
      </c>
      <c r="G591" s="107" t="s">
        <v>675</v>
      </c>
      <c r="H591" s="109">
        <v>34499850</v>
      </c>
      <c r="I591" s="109">
        <v>32857000</v>
      </c>
      <c r="J591" s="66" t="s">
        <v>676</v>
      </c>
      <c r="K591" s="66" t="s">
        <v>40</v>
      </c>
      <c r="L591" s="107" t="s">
        <v>677</v>
      </c>
    </row>
    <row r="592" spans="2:12" ht="75" customHeight="1" x14ac:dyDescent="0.25">
      <c r="B592" s="107">
        <v>86101600</v>
      </c>
      <c r="C592" s="107" t="s">
        <v>700</v>
      </c>
      <c r="D592" s="108">
        <v>41649</v>
      </c>
      <c r="E592" s="108" t="s">
        <v>653</v>
      </c>
      <c r="F592" s="107" t="s">
        <v>674</v>
      </c>
      <c r="G592" s="107" t="s">
        <v>675</v>
      </c>
      <c r="H592" s="109">
        <v>22603350</v>
      </c>
      <c r="I592" s="109">
        <v>21527000</v>
      </c>
      <c r="J592" s="66" t="s">
        <v>676</v>
      </c>
      <c r="K592" s="66" t="s">
        <v>40</v>
      </c>
      <c r="L592" s="107" t="s">
        <v>677</v>
      </c>
    </row>
    <row r="593" spans="2:12" ht="75" customHeight="1" x14ac:dyDescent="0.25">
      <c r="B593" s="107">
        <v>86101600</v>
      </c>
      <c r="C593" s="107" t="s">
        <v>701</v>
      </c>
      <c r="D593" s="108">
        <v>41649</v>
      </c>
      <c r="E593" s="108" t="s">
        <v>679</v>
      </c>
      <c r="F593" s="107" t="s">
        <v>674</v>
      </c>
      <c r="G593" s="107" t="s">
        <v>675</v>
      </c>
      <c r="H593" s="109">
        <v>41637750</v>
      </c>
      <c r="I593" s="109">
        <v>39655000</v>
      </c>
      <c r="J593" s="66" t="s">
        <v>676</v>
      </c>
      <c r="K593" s="66" t="s">
        <v>40</v>
      </c>
      <c r="L593" s="107" t="s">
        <v>677</v>
      </c>
    </row>
    <row r="594" spans="2:12" ht="75" customHeight="1" x14ac:dyDescent="0.25">
      <c r="B594" s="107">
        <v>86101600</v>
      </c>
      <c r="C594" s="107" t="s">
        <v>702</v>
      </c>
      <c r="D594" s="108">
        <v>41649</v>
      </c>
      <c r="E594" s="108" t="s">
        <v>679</v>
      </c>
      <c r="F594" s="107" t="s">
        <v>674</v>
      </c>
      <c r="G594" s="107" t="s">
        <v>675</v>
      </c>
      <c r="H594" s="109">
        <v>33310200</v>
      </c>
      <c r="I594" s="109">
        <v>31724000</v>
      </c>
      <c r="J594" s="66" t="s">
        <v>676</v>
      </c>
      <c r="K594" s="66" t="s">
        <v>40</v>
      </c>
      <c r="L594" s="107" t="s">
        <v>677</v>
      </c>
    </row>
    <row r="595" spans="2:12" ht="75" customHeight="1" x14ac:dyDescent="0.25">
      <c r="B595" s="107">
        <v>86101600</v>
      </c>
      <c r="C595" s="107" t="s">
        <v>703</v>
      </c>
      <c r="D595" s="108">
        <v>41649</v>
      </c>
      <c r="E595" s="108" t="s">
        <v>679</v>
      </c>
      <c r="F595" s="107" t="s">
        <v>674</v>
      </c>
      <c r="G595" s="107" t="s">
        <v>675</v>
      </c>
      <c r="H595" s="109">
        <v>39655000</v>
      </c>
      <c r="I595" s="109">
        <v>39600000</v>
      </c>
      <c r="J595" s="66" t="s">
        <v>676</v>
      </c>
      <c r="K595" s="66" t="s">
        <v>40</v>
      </c>
      <c r="L595" s="107" t="s">
        <v>677</v>
      </c>
    </row>
    <row r="596" spans="2:12" ht="75" customHeight="1" x14ac:dyDescent="0.25">
      <c r="B596" s="107">
        <v>86101600</v>
      </c>
      <c r="C596" s="107" t="s">
        <v>703</v>
      </c>
      <c r="D596" s="108">
        <v>41649</v>
      </c>
      <c r="E596" s="108" t="s">
        <v>653</v>
      </c>
      <c r="F596" s="107" t="s">
        <v>674</v>
      </c>
      <c r="G596" s="107" t="s">
        <v>675</v>
      </c>
      <c r="H596" s="109">
        <v>39655000</v>
      </c>
      <c r="I596" s="109">
        <v>36300000</v>
      </c>
      <c r="J596" s="66" t="s">
        <v>676</v>
      </c>
      <c r="K596" s="66" t="s">
        <v>40</v>
      </c>
      <c r="L596" s="107" t="s">
        <v>677</v>
      </c>
    </row>
    <row r="597" spans="2:12" ht="75" customHeight="1" x14ac:dyDescent="0.25">
      <c r="B597" s="107">
        <v>86101600</v>
      </c>
      <c r="C597" s="107" t="s">
        <v>704</v>
      </c>
      <c r="D597" s="108">
        <v>41649</v>
      </c>
      <c r="E597" s="108" t="s">
        <v>653</v>
      </c>
      <c r="F597" s="107" t="s">
        <v>674</v>
      </c>
      <c r="G597" s="107" t="s">
        <v>675</v>
      </c>
      <c r="H597" s="109">
        <v>39655000</v>
      </c>
      <c r="I597" s="109">
        <v>31900000</v>
      </c>
      <c r="J597" s="66" t="s">
        <v>676</v>
      </c>
      <c r="K597" s="66" t="s">
        <v>40</v>
      </c>
      <c r="L597" s="107" t="s">
        <v>677</v>
      </c>
    </row>
    <row r="598" spans="2:12" ht="75" customHeight="1" x14ac:dyDescent="0.25">
      <c r="B598" s="107">
        <v>86101600</v>
      </c>
      <c r="C598" s="107" t="s">
        <v>703</v>
      </c>
      <c r="D598" s="108">
        <v>41649</v>
      </c>
      <c r="E598" s="108" t="s">
        <v>679</v>
      </c>
      <c r="F598" s="107" t="s">
        <v>674</v>
      </c>
      <c r="G598" s="107" t="s">
        <v>675</v>
      </c>
      <c r="H598" s="109">
        <v>39655000</v>
      </c>
      <c r="I598" s="109">
        <v>39600000</v>
      </c>
      <c r="J598" s="66" t="s">
        <v>676</v>
      </c>
      <c r="K598" s="66" t="s">
        <v>40</v>
      </c>
      <c r="L598" s="107" t="s">
        <v>677</v>
      </c>
    </row>
    <row r="599" spans="2:12" ht="75" customHeight="1" x14ac:dyDescent="0.25">
      <c r="B599" s="107">
        <v>80111623</v>
      </c>
      <c r="C599" s="112" t="s">
        <v>705</v>
      </c>
      <c r="D599" s="108">
        <v>41985</v>
      </c>
      <c r="E599" s="108" t="s">
        <v>706</v>
      </c>
      <c r="F599" s="107" t="s">
        <v>707</v>
      </c>
      <c r="G599" s="107" t="s">
        <v>675</v>
      </c>
      <c r="H599" s="109">
        <f>I599*0.05+I599</f>
        <v>52500000</v>
      </c>
      <c r="I599" s="109">
        <v>50000000</v>
      </c>
      <c r="J599" s="66" t="s">
        <v>676</v>
      </c>
      <c r="K599" s="66" t="s">
        <v>40</v>
      </c>
      <c r="L599" s="107" t="s">
        <v>677</v>
      </c>
    </row>
    <row r="600" spans="2:12" ht="75" customHeight="1" x14ac:dyDescent="0.25">
      <c r="B600" s="107">
        <v>80111623</v>
      </c>
      <c r="C600" s="112" t="s">
        <v>708</v>
      </c>
      <c r="D600" s="108">
        <v>41985</v>
      </c>
      <c r="E600" s="108" t="s">
        <v>706</v>
      </c>
      <c r="F600" s="107" t="s">
        <v>707</v>
      </c>
      <c r="G600" s="107" t="s">
        <v>675</v>
      </c>
      <c r="H600" s="109">
        <f>I600*0.05+I600</f>
        <v>25200000</v>
      </c>
      <c r="I600" s="109">
        <v>24000000</v>
      </c>
      <c r="J600" s="66" t="s">
        <v>676</v>
      </c>
      <c r="K600" s="66" t="s">
        <v>40</v>
      </c>
      <c r="L600" s="107" t="s">
        <v>677</v>
      </c>
    </row>
    <row r="601" spans="2:12" ht="75" customHeight="1" x14ac:dyDescent="0.25">
      <c r="B601" s="107">
        <v>80111623</v>
      </c>
      <c r="C601" s="112" t="s">
        <v>709</v>
      </c>
      <c r="D601" s="108">
        <v>41985</v>
      </c>
      <c r="E601" s="108" t="s">
        <v>706</v>
      </c>
      <c r="F601" s="107" t="s">
        <v>707</v>
      </c>
      <c r="G601" s="107" t="s">
        <v>675</v>
      </c>
      <c r="H601" s="109">
        <f>I601*0.05+I601</f>
        <v>8400000</v>
      </c>
      <c r="I601" s="109">
        <v>8000000</v>
      </c>
      <c r="J601" s="66" t="s">
        <v>676</v>
      </c>
      <c r="K601" s="66" t="s">
        <v>40</v>
      </c>
      <c r="L601" s="107" t="s">
        <v>677</v>
      </c>
    </row>
    <row r="602" spans="2:12" ht="75" customHeight="1" x14ac:dyDescent="0.25">
      <c r="B602" s="107">
        <v>15101500</v>
      </c>
      <c r="C602" s="113" t="s">
        <v>710</v>
      </c>
      <c r="D602" s="108">
        <v>41847</v>
      </c>
      <c r="E602" s="107" t="s">
        <v>711</v>
      </c>
      <c r="F602" s="107" t="s">
        <v>707</v>
      </c>
      <c r="G602" s="107" t="s">
        <v>675</v>
      </c>
      <c r="H602" s="109">
        <v>4200000</v>
      </c>
      <c r="I602" s="109">
        <v>4000000</v>
      </c>
      <c r="J602" s="66" t="s">
        <v>676</v>
      </c>
      <c r="K602" s="66" t="s">
        <v>40</v>
      </c>
      <c r="L602" s="107" t="s">
        <v>677</v>
      </c>
    </row>
    <row r="603" spans="2:12" ht="75" customHeight="1" x14ac:dyDescent="0.25">
      <c r="B603" s="107">
        <v>78181507</v>
      </c>
      <c r="C603" s="107" t="s">
        <v>712</v>
      </c>
      <c r="D603" s="108">
        <v>41822</v>
      </c>
      <c r="E603" s="107" t="s">
        <v>713</v>
      </c>
      <c r="F603" s="107" t="s">
        <v>707</v>
      </c>
      <c r="G603" s="107" t="s">
        <v>675</v>
      </c>
      <c r="H603" s="109">
        <v>120582</v>
      </c>
      <c r="I603" s="109">
        <v>114840</v>
      </c>
      <c r="J603" s="66" t="s">
        <v>676</v>
      </c>
      <c r="K603" s="66" t="s">
        <v>40</v>
      </c>
      <c r="L603" s="107" t="s">
        <v>677</v>
      </c>
    </row>
    <row r="604" spans="2:12" ht="75" customHeight="1" x14ac:dyDescent="0.25">
      <c r="B604" s="107">
        <v>78181507</v>
      </c>
      <c r="C604" s="107" t="s">
        <v>714</v>
      </c>
      <c r="D604" s="108">
        <v>41822</v>
      </c>
      <c r="E604" s="107" t="s">
        <v>713</v>
      </c>
      <c r="F604" s="107" t="s">
        <v>707</v>
      </c>
      <c r="G604" s="107" t="s">
        <v>675</v>
      </c>
      <c r="H604" s="109">
        <v>100485</v>
      </c>
      <c r="I604" s="109">
        <v>95700</v>
      </c>
      <c r="J604" s="66" t="s">
        <v>676</v>
      </c>
      <c r="K604" s="66" t="s">
        <v>40</v>
      </c>
      <c r="L604" s="107" t="s">
        <v>677</v>
      </c>
    </row>
    <row r="605" spans="2:12" ht="75" customHeight="1" x14ac:dyDescent="0.25">
      <c r="B605" s="107">
        <v>78181507</v>
      </c>
      <c r="C605" s="107" t="s">
        <v>715</v>
      </c>
      <c r="D605" s="108">
        <v>41822</v>
      </c>
      <c r="E605" s="107" t="s">
        <v>713</v>
      </c>
      <c r="F605" s="107" t="s">
        <v>707</v>
      </c>
      <c r="G605" s="107" t="s">
        <v>675</v>
      </c>
      <c r="H605" s="109">
        <v>73080</v>
      </c>
      <c r="I605" s="109">
        <v>69600</v>
      </c>
      <c r="J605" s="66" t="s">
        <v>676</v>
      </c>
      <c r="K605" s="66" t="s">
        <v>40</v>
      </c>
      <c r="L605" s="107" t="s">
        <v>677</v>
      </c>
    </row>
    <row r="606" spans="2:12" ht="75" customHeight="1" x14ac:dyDescent="0.25">
      <c r="B606" s="107">
        <v>78181507</v>
      </c>
      <c r="C606" s="107" t="s">
        <v>716</v>
      </c>
      <c r="D606" s="108">
        <v>41822</v>
      </c>
      <c r="E606" s="107" t="s">
        <v>713</v>
      </c>
      <c r="F606" s="107" t="s">
        <v>707</v>
      </c>
      <c r="G606" s="107" t="s">
        <v>675</v>
      </c>
      <c r="H606" s="109">
        <v>120582</v>
      </c>
      <c r="I606" s="109">
        <v>114840</v>
      </c>
      <c r="J606" s="66" t="s">
        <v>676</v>
      </c>
      <c r="K606" s="66" t="s">
        <v>40</v>
      </c>
      <c r="L606" s="107" t="s">
        <v>677</v>
      </c>
    </row>
    <row r="607" spans="2:12" ht="75" customHeight="1" x14ac:dyDescent="0.25">
      <c r="B607" s="107">
        <v>78181507</v>
      </c>
      <c r="C607" s="107" t="s">
        <v>717</v>
      </c>
      <c r="D607" s="108">
        <v>41822</v>
      </c>
      <c r="E607" s="107" t="s">
        <v>713</v>
      </c>
      <c r="F607" s="107" t="s">
        <v>707</v>
      </c>
      <c r="G607" s="107" t="s">
        <v>675</v>
      </c>
      <c r="H607" s="109">
        <v>60291</v>
      </c>
      <c r="I607" s="109">
        <v>57420</v>
      </c>
      <c r="J607" s="66" t="s">
        <v>676</v>
      </c>
      <c r="K607" s="66" t="s">
        <v>40</v>
      </c>
      <c r="L607" s="107" t="s">
        <v>677</v>
      </c>
    </row>
    <row r="608" spans="2:12" ht="75" customHeight="1" x14ac:dyDescent="0.25">
      <c r="B608" s="107">
        <v>78181507</v>
      </c>
      <c r="C608" s="107" t="s">
        <v>718</v>
      </c>
      <c r="D608" s="108">
        <v>41822</v>
      </c>
      <c r="E608" s="107" t="s">
        <v>713</v>
      </c>
      <c r="F608" s="107" t="s">
        <v>707</v>
      </c>
      <c r="G608" s="107" t="s">
        <v>675</v>
      </c>
      <c r="H608" s="109">
        <v>40194</v>
      </c>
      <c r="I608" s="109">
        <v>38280</v>
      </c>
      <c r="J608" s="66" t="s">
        <v>676</v>
      </c>
      <c r="K608" s="66" t="s">
        <v>40</v>
      </c>
      <c r="L608" s="107" t="s">
        <v>677</v>
      </c>
    </row>
    <row r="609" spans="2:12" ht="75" customHeight="1" x14ac:dyDescent="0.25">
      <c r="B609" s="107">
        <v>78181507</v>
      </c>
      <c r="C609" s="107" t="s">
        <v>719</v>
      </c>
      <c r="D609" s="108">
        <v>41822</v>
      </c>
      <c r="E609" s="107" t="s">
        <v>713</v>
      </c>
      <c r="F609" s="107" t="s">
        <v>707</v>
      </c>
      <c r="G609" s="107" t="s">
        <v>675</v>
      </c>
      <c r="H609" s="109">
        <v>56028</v>
      </c>
      <c r="I609" s="109">
        <v>53360</v>
      </c>
      <c r="J609" s="66" t="s">
        <v>676</v>
      </c>
      <c r="K609" s="66" t="s">
        <v>40</v>
      </c>
      <c r="L609" s="107" t="s">
        <v>677</v>
      </c>
    </row>
    <row r="610" spans="2:12" ht="75" customHeight="1" x14ac:dyDescent="0.25">
      <c r="B610" s="107">
        <v>78181507</v>
      </c>
      <c r="C610" s="107" t="s">
        <v>720</v>
      </c>
      <c r="D610" s="108">
        <v>41822</v>
      </c>
      <c r="E610" s="107" t="s">
        <v>713</v>
      </c>
      <c r="F610" s="107" t="s">
        <v>707</v>
      </c>
      <c r="G610" s="107" t="s">
        <v>675</v>
      </c>
      <c r="H610" s="109">
        <v>188790</v>
      </c>
      <c r="I610" s="109">
        <v>179800</v>
      </c>
      <c r="J610" s="66" t="s">
        <v>676</v>
      </c>
      <c r="K610" s="66" t="s">
        <v>40</v>
      </c>
      <c r="L610" s="107" t="s">
        <v>677</v>
      </c>
    </row>
    <row r="611" spans="2:12" ht="75" customHeight="1" x14ac:dyDescent="0.25">
      <c r="B611" s="107">
        <v>78181507</v>
      </c>
      <c r="C611" s="107" t="s">
        <v>721</v>
      </c>
      <c r="D611" s="108">
        <v>41822</v>
      </c>
      <c r="E611" s="107" t="s">
        <v>713</v>
      </c>
      <c r="F611" s="107" t="s">
        <v>707</v>
      </c>
      <c r="G611" s="107" t="s">
        <v>675</v>
      </c>
      <c r="H611" s="109">
        <v>24360</v>
      </c>
      <c r="I611" s="109">
        <v>23200</v>
      </c>
      <c r="J611" s="66" t="s">
        <v>676</v>
      </c>
      <c r="K611" s="66" t="s">
        <v>40</v>
      </c>
      <c r="L611" s="107" t="s">
        <v>677</v>
      </c>
    </row>
    <row r="612" spans="2:12" ht="75" customHeight="1" x14ac:dyDescent="0.25">
      <c r="B612" s="107">
        <v>78181507</v>
      </c>
      <c r="C612" s="107" t="s">
        <v>722</v>
      </c>
      <c r="D612" s="108">
        <v>41822</v>
      </c>
      <c r="E612" s="107" t="s">
        <v>713</v>
      </c>
      <c r="F612" s="107" t="s">
        <v>707</v>
      </c>
      <c r="G612" s="107" t="s">
        <v>675</v>
      </c>
      <c r="H612" s="109">
        <v>1048089</v>
      </c>
      <c r="I612" s="109">
        <v>998180</v>
      </c>
      <c r="J612" s="66" t="s">
        <v>676</v>
      </c>
      <c r="K612" s="66" t="s">
        <v>40</v>
      </c>
      <c r="L612" s="107" t="s">
        <v>677</v>
      </c>
    </row>
    <row r="613" spans="2:12" ht="75" customHeight="1" x14ac:dyDescent="0.25">
      <c r="B613" s="107">
        <v>78181507</v>
      </c>
      <c r="C613" s="107" t="s">
        <v>723</v>
      </c>
      <c r="D613" s="108">
        <v>41822</v>
      </c>
      <c r="E613" s="107" t="s">
        <v>713</v>
      </c>
      <c r="F613" s="107" t="s">
        <v>707</v>
      </c>
      <c r="G613" s="107" t="s">
        <v>675</v>
      </c>
      <c r="H613" s="109">
        <v>1885342.2</v>
      </c>
      <c r="I613" s="109">
        <v>1795564</v>
      </c>
      <c r="J613" s="66" t="s">
        <v>676</v>
      </c>
      <c r="K613" s="66" t="s">
        <v>40</v>
      </c>
      <c r="L613" s="107" t="s">
        <v>677</v>
      </c>
    </row>
    <row r="614" spans="2:12" ht="75" customHeight="1" x14ac:dyDescent="0.25">
      <c r="B614" s="107">
        <v>78181507</v>
      </c>
      <c r="C614" s="107" t="s">
        <v>724</v>
      </c>
      <c r="D614" s="108">
        <v>41822</v>
      </c>
      <c r="E614" s="107" t="s">
        <v>713</v>
      </c>
      <c r="F614" s="107" t="s">
        <v>707</v>
      </c>
      <c r="G614" s="107" t="s">
        <v>675</v>
      </c>
      <c r="H614" s="109">
        <v>238484.4</v>
      </c>
      <c r="I614" s="109">
        <v>227128</v>
      </c>
      <c r="J614" s="66" t="s">
        <v>676</v>
      </c>
      <c r="K614" s="66" t="s">
        <v>40</v>
      </c>
      <c r="L614" s="107" t="s">
        <v>677</v>
      </c>
    </row>
    <row r="615" spans="2:12" ht="75" customHeight="1" x14ac:dyDescent="0.25">
      <c r="B615" s="107">
        <v>78181507</v>
      </c>
      <c r="C615" s="107" t="s">
        <v>725</v>
      </c>
      <c r="D615" s="108">
        <v>41822</v>
      </c>
      <c r="E615" s="107" t="s">
        <v>713</v>
      </c>
      <c r="F615" s="107" t="s">
        <v>707</v>
      </c>
      <c r="G615" s="107" t="s">
        <v>675</v>
      </c>
      <c r="H615" s="109">
        <v>71400</v>
      </c>
      <c r="I615" s="109">
        <v>68000</v>
      </c>
      <c r="J615" s="66" t="s">
        <v>676</v>
      </c>
      <c r="K615" s="66" t="s">
        <v>40</v>
      </c>
      <c r="L615" s="107" t="s">
        <v>677</v>
      </c>
    </row>
    <row r="616" spans="2:12" ht="75" customHeight="1" x14ac:dyDescent="0.25">
      <c r="B616" s="107">
        <v>78181507</v>
      </c>
      <c r="C616" s="107" t="s">
        <v>726</v>
      </c>
      <c r="D616" s="108">
        <v>41822</v>
      </c>
      <c r="E616" s="107" t="s">
        <v>713</v>
      </c>
      <c r="F616" s="107" t="s">
        <v>707</v>
      </c>
      <c r="G616" s="107" t="s">
        <v>675</v>
      </c>
      <c r="H616" s="109">
        <v>17417.400000000001</v>
      </c>
      <c r="I616" s="109">
        <v>16588</v>
      </c>
      <c r="J616" s="66" t="s">
        <v>676</v>
      </c>
      <c r="K616" s="66" t="s">
        <v>40</v>
      </c>
      <c r="L616" s="107" t="s">
        <v>677</v>
      </c>
    </row>
    <row r="617" spans="2:12" ht="75" customHeight="1" x14ac:dyDescent="0.25">
      <c r="B617" s="107">
        <v>78181507</v>
      </c>
      <c r="C617" s="107" t="s">
        <v>727</v>
      </c>
      <c r="D617" s="108">
        <v>41822</v>
      </c>
      <c r="E617" s="107" t="s">
        <v>713</v>
      </c>
      <c r="F617" s="107" t="s">
        <v>707</v>
      </c>
      <c r="G617" s="107" t="s">
        <v>675</v>
      </c>
      <c r="H617" s="109">
        <v>14616</v>
      </c>
      <c r="I617" s="109">
        <v>13920</v>
      </c>
      <c r="J617" s="66" t="s">
        <v>676</v>
      </c>
      <c r="K617" s="66" t="s">
        <v>40</v>
      </c>
      <c r="L617" s="107" t="s">
        <v>677</v>
      </c>
    </row>
    <row r="618" spans="2:12" ht="75" customHeight="1" x14ac:dyDescent="0.25">
      <c r="B618" s="107">
        <v>78181507</v>
      </c>
      <c r="C618" s="107" t="s">
        <v>728</v>
      </c>
      <c r="D618" s="108">
        <v>41822</v>
      </c>
      <c r="E618" s="107" t="s">
        <v>713</v>
      </c>
      <c r="F618" s="107" t="s">
        <v>707</v>
      </c>
      <c r="G618" s="107" t="s">
        <v>675</v>
      </c>
      <c r="H618" s="109">
        <v>31546.2</v>
      </c>
      <c r="I618" s="109">
        <v>30044</v>
      </c>
      <c r="J618" s="66" t="s">
        <v>676</v>
      </c>
      <c r="K618" s="66" t="s">
        <v>40</v>
      </c>
      <c r="L618" s="107" t="s">
        <v>677</v>
      </c>
    </row>
    <row r="619" spans="2:12" ht="75" customHeight="1" x14ac:dyDescent="0.25">
      <c r="B619" s="107">
        <v>78181507</v>
      </c>
      <c r="C619" s="107" t="s">
        <v>729</v>
      </c>
      <c r="D619" s="108">
        <v>41822</v>
      </c>
      <c r="E619" s="107" t="s">
        <v>713</v>
      </c>
      <c r="F619" s="107" t="s">
        <v>707</v>
      </c>
      <c r="G619" s="107" t="s">
        <v>675</v>
      </c>
      <c r="H619" s="109">
        <v>92324.4</v>
      </c>
      <c r="I619" s="109">
        <v>87928</v>
      </c>
      <c r="J619" s="66" t="s">
        <v>676</v>
      </c>
      <c r="K619" s="66" t="s">
        <v>40</v>
      </c>
      <c r="L619" s="107" t="s">
        <v>677</v>
      </c>
    </row>
    <row r="620" spans="2:12" ht="75" customHeight="1" x14ac:dyDescent="0.25">
      <c r="B620" s="107">
        <v>78181507</v>
      </c>
      <c r="C620" s="107" t="s">
        <v>730</v>
      </c>
      <c r="D620" s="108">
        <v>41822</v>
      </c>
      <c r="E620" s="107" t="s">
        <v>713</v>
      </c>
      <c r="F620" s="107" t="s">
        <v>707</v>
      </c>
      <c r="G620" s="107" t="s">
        <v>675</v>
      </c>
      <c r="H620" s="109">
        <v>21558.6</v>
      </c>
      <c r="I620" s="109">
        <v>20532</v>
      </c>
      <c r="J620" s="66" t="s">
        <v>676</v>
      </c>
      <c r="K620" s="66" t="s">
        <v>40</v>
      </c>
      <c r="L620" s="107" t="s">
        <v>677</v>
      </c>
    </row>
    <row r="621" spans="2:12" ht="75" customHeight="1" x14ac:dyDescent="0.25">
      <c r="B621" s="107">
        <v>78181507</v>
      </c>
      <c r="C621" s="107" t="s">
        <v>731</v>
      </c>
      <c r="D621" s="108">
        <v>41822</v>
      </c>
      <c r="E621" s="107" t="s">
        <v>713</v>
      </c>
      <c r="F621" s="107" t="s">
        <v>707</v>
      </c>
      <c r="G621" s="107" t="s">
        <v>675</v>
      </c>
      <c r="H621" s="109">
        <v>16930.2</v>
      </c>
      <c r="I621" s="109">
        <v>16124</v>
      </c>
      <c r="J621" s="66" t="s">
        <v>676</v>
      </c>
      <c r="K621" s="66" t="s">
        <v>40</v>
      </c>
      <c r="L621" s="107" t="s">
        <v>677</v>
      </c>
    </row>
    <row r="622" spans="2:12" ht="75" customHeight="1" x14ac:dyDescent="0.25">
      <c r="B622" s="107">
        <v>72102900</v>
      </c>
      <c r="C622" s="113" t="s">
        <v>732</v>
      </c>
      <c r="D622" s="113">
        <v>41824</v>
      </c>
      <c r="E622" s="114" t="s">
        <v>319</v>
      </c>
      <c r="F622" s="114" t="s">
        <v>707</v>
      </c>
      <c r="G622" s="107" t="s">
        <v>675</v>
      </c>
      <c r="H622" s="109">
        <v>5456640</v>
      </c>
      <c r="I622" s="115">
        <v>5196800</v>
      </c>
      <c r="J622" s="66" t="s">
        <v>676</v>
      </c>
      <c r="K622" s="66" t="s">
        <v>40</v>
      </c>
      <c r="L622" s="107" t="s">
        <v>677</v>
      </c>
    </row>
    <row r="623" spans="2:12" ht="75" customHeight="1" x14ac:dyDescent="0.25">
      <c r="B623" s="107">
        <v>72102900</v>
      </c>
      <c r="C623" s="113" t="s">
        <v>733</v>
      </c>
      <c r="D623" s="113">
        <v>41824</v>
      </c>
      <c r="E623" s="114" t="s">
        <v>319</v>
      </c>
      <c r="F623" s="114" t="s">
        <v>707</v>
      </c>
      <c r="G623" s="107" t="s">
        <v>675</v>
      </c>
      <c r="H623" s="109">
        <v>2679600</v>
      </c>
      <c r="I623" s="115">
        <v>2552000</v>
      </c>
      <c r="J623" s="66" t="s">
        <v>676</v>
      </c>
      <c r="K623" s="66" t="s">
        <v>40</v>
      </c>
      <c r="L623" s="107" t="s">
        <v>677</v>
      </c>
    </row>
    <row r="624" spans="2:12" ht="75" customHeight="1" x14ac:dyDescent="0.25">
      <c r="B624" s="107">
        <v>72102900</v>
      </c>
      <c r="C624" s="113" t="s">
        <v>734</v>
      </c>
      <c r="D624" s="113">
        <v>41824</v>
      </c>
      <c r="E624" s="114" t="s">
        <v>319</v>
      </c>
      <c r="F624" s="114" t="s">
        <v>707</v>
      </c>
      <c r="G624" s="107" t="s">
        <v>675</v>
      </c>
      <c r="H624" s="109">
        <v>2192400</v>
      </c>
      <c r="I624" s="115">
        <v>2088000</v>
      </c>
      <c r="J624" s="66" t="s">
        <v>676</v>
      </c>
      <c r="K624" s="66" t="s">
        <v>40</v>
      </c>
      <c r="L624" s="107" t="s">
        <v>677</v>
      </c>
    </row>
    <row r="625" spans="2:12" ht="75" customHeight="1" x14ac:dyDescent="0.25">
      <c r="B625" s="107">
        <v>72102900</v>
      </c>
      <c r="C625" s="113" t="s">
        <v>735</v>
      </c>
      <c r="D625" s="113">
        <v>41824</v>
      </c>
      <c r="E625" s="114" t="s">
        <v>319</v>
      </c>
      <c r="F625" s="114" t="s">
        <v>707</v>
      </c>
      <c r="G625" s="107" t="s">
        <v>675</v>
      </c>
      <c r="H625" s="109">
        <v>7405440</v>
      </c>
      <c r="I625" s="115">
        <v>7052800</v>
      </c>
      <c r="J625" s="66" t="s">
        <v>676</v>
      </c>
      <c r="K625" s="66" t="s">
        <v>40</v>
      </c>
      <c r="L625" s="107" t="s">
        <v>677</v>
      </c>
    </row>
    <row r="626" spans="2:12" ht="75" customHeight="1" x14ac:dyDescent="0.25">
      <c r="B626" s="107">
        <v>72102900</v>
      </c>
      <c r="C626" s="113" t="s">
        <v>736</v>
      </c>
      <c r="D626" s="113">
        <v>41824</v>
      </c>
      <c r="E626" s="114" t="s">
        <v>319</v>
      </c>
      <c r="F626" s="114" t="s">
        <v>707</v>
      </c>
      <c r="G626" s="107" t="s">
        <v>675</v>
      </c>
      <c r="H626" s="109">
        <v>1166844</v>
      </c>
      <c r="I626" s="115">
        <v>1111280</v>
      </c>
      <c r="J626" s="66" t="s">
        <v>676</v>
      </c>
      <c r="K626" s="66" t="s">
        <v>40</v>
      </c>
      <c r="L626" s="107" t="s">
        <v>677</v>
      </c>
    </row>
    <row r="627" spans="2:12" ht="75" customHeight="1" x14ac:dyDescent="0.25">
      <c r="B627" s="107">
        <v>93131608</v>
      </c>
      <c r="C627" s="107" t="s">
        <v>737</v>
      </c>
      <c r="D627" s="108">
        <v>41885</v>
      </c>
      <c r="E627" s="107" t="s">
        <v>738</v>
      </c>
      <c r="F627" s="107" t="s">
        <v>707</v>
      </c>
      <c r="G627" s="107" t="s">
        <v>675</v>
      </c>
      <c r="H627" s="109">
        <v>1048055.4</v>
      </c>
      <c r="I627" s="109">
        <v>998148</v>
      </c>
      <c r="J627" s="66" t="s">
        <v>676</v>
      </c>
      <c r="K627" s="66" t="s">
        <v>40</v>
      </c>
      <c r="L627" s="107" t="s">
        <v>677</v>
      </c>
    </row>
    <row r="628" spans="2:12" ht="75" customHeight="1" x14ac:dyDescent="0.25">
      <c r="B628" s="107">
        <v>93131608</v>
      </c>
      <c r="C628" s="107" t="s">
        <v>739</v>
      </c>
      <c r="D628" s="108">
        <v>41885</v>
      </c>
      <c r="E628" s="107" t="s">
        <v>738</v>
      </c>
      <c r="F628" s="107" t="s">
        <v>707</v>
      </c>
      <c r="G628" s="107" t="s">
        <v>675</v>
      </c>
      <c r="H628" s="109">
        <v>973194.6</v>
      </c>
      <c r="I628" s="109">
        <v>926852</v>
      </c>
      <c r="J628" s="66" t="s">
        <v>676</v>
      </c>
      <c r="K628" s="66" t="s">
        <v>40</v>
      </c>
      <c r="L628" s="107" t="s">
        <v>677</v>
      </c>
    </row>
    <row r="629" spans="2:12" ht="75" customHeight="1" x14ac:dyDescent="0.25">
      <c r="B629" s="107">
        <v>93131608</v>
      </c>
      <c r="C629" s="107" t="s">
        <v>740</v>
      </c>
      <c r="D629" s="108">
        <v>41885</v>
      </c>
      <c r="E629" s="107" t="s">
        <v>738</v>
      </c>
      <c r="F629" s="107" t="s">
        <v>707</v>
      </c>
      <c r="G629" s="107" t="s">
        <v>675</v>
      </c>
      <c r="H629" s="109">
        <v>898333.8</v>
      </c>
      <c r="I629" s="109">
        <v>855556</v>
      </c>
      <c r="J629" s="66" t="s">
        <v>676</v>
      </c>
      <c r="K629" s="66" t="s">
        <v>40</v>
      </c>
      <c r="L629" s="107" t="s">
        <v>677</v>
      </c>
    </row>
    <row r="630" spans="2:12" ht="75" customHeight="1" x14ac:dyDescent="0.25">
      <c r="B630" s="107">
        <v>93131608</v>
      </c>
      <c r="C630" s="107" t="s">
        <v>741</v>
      </c>
      <c r="D630" s="108">
        <v>41885</v>
      </c>
      <c r="E630" s="107" t="s">
        <v>738</v>
      </c>
      <c r="F630" s="107" t="s">
        <v>707</v>
      </c>
      <c r="G630" s="107" t="s">
        <v>675</v>
      </c>
      <c r="H630" s="109">
        <v>799944.6</v>
      </c>
      <c r="I630" s="109">
        <v>761852</v>
      </c>
      <c r="J630" s="66" t="s">
        <v>676</v>
      </c>
      <c r="K630" s="66" t="s">
        <v>40</v>
      </c>
      <c r="L630" s="107" t="s">
        <v>677</v>
      </c>
    </row>
    <row r="631" spans="2:12" ht="75" customHeight="1" x14ac:dyDescent="0.25">
      <c r="B631" s="107">
        <v>93131608</v>
      </c>
      <c r="C631" s="107" t="s">
        <v>742</v>
      </c>
      <c r="D631" s="108">
        <v>41885</v>
      </c>
      <c r="E631" s="107" t="s">
        <v>738</v>
      </c>
      <c r="F631" s="107" t="s">
        <v>707</v>
      </c>
      <c r="G631" s="107" t="s">
        <v>675</v>
      </c>
      <c r="H631" s="109">
        <v>673750.35</v>
      </c>
      <c r="I631" s="109">
        <v>641667</v>
      </c>
      <c r="J631" s="66" t="s">
        <v>676</v>
      </c>
      <c r="K631" s="66" t="s">
        <v>40</v>
      </c>
      <c r="L631" s="107" t="s">
        <v>677</v>
      </c>
    </row>
    <row r="632" spans="2:12" ht="75" customHeight="1" x14ac:dyDescent="0.25">
      <c r="B632" s="107">
        <v>93131608</v>
      </c>
      <c r="C632" s="107" t="s">
        <v>743</v>
      </c>
      <c r="D632" s="108">
        <v>41885</v>
      </c>
      <c r="E632" s="107" t="s">
        <v>738</v>
      </c>
      <c r="F632" s="107" t="s">
        <v>707</v>
      </c>
      <c r="G632" s="107" t="s">
        <v>675</v>
      </c>
      <c r="H632" s="109">
        <v>598888.5</v>
      </c>
      <c r="I632" s="109">
        <v>570370</v>
      </c>
      <c r="J632" s="66" t="s">
        <v>676</v>
      </c>
      <c r="K632" s="66" t="s">
        <v>40</v>
      </c>
      <c r="L632" s="107" t="s">
        <v>677</v>
      </c>
    </row>
    <row r="633" spans="2:12" ht="75" customHeight="1" x14ac:dyDescent="0.25">
      <c r="B633" s="107">
        <v>93131608</v>
      </c>
      <c r="C633" s="107" t="s">
        <v>744</v>
      </c>
      <c r="D633" s="108">
        <v>41885</v>
      </c>
      <c r="E633" s="107" t="s">
        <v>738</v>
      </c>
      <c r="F633" s="107" t="s">
        <v>707</v>
      </c>
      <c r="G633" s="107" t="s">
        <v>675</v>
      </c>
      <c r="H633" s="109">
        <v>748611.15</v>
      </c>
      <c r="I633" s="109">
        <v>712963</v>
      </c>
      <c r="J633" s="66" t="s">
        <v>676</v>
      </c>
      <c r="K633" s="66" t="s">
        <v>40</v>
      </c>
      <c r="L633" s="107" t="s">
        <v>677</v>
      </c>
    </row>
    <row r="634" spans="2:12" ht="75" customHeight="1" x14ac:dyDescent="0.25">
      <c r="B634" s="107">
        <v>93131608</v>
      </c>
      <c r="C634" s="107" t="s">
        <v>745</v>
      </c>
      <c r="D634" s="108">
        <v>41885</v>
      </c>
      <c r="E634" s="107" t="s">
        <v>738</v>
      </c>
      <c r="F634" s="107" t="s">
        <v>707</v>
      </c>
      <c r="G634" s="107" t="s">
        <v>675</v>
      </c>
      <c r="H634" s="109">
        <v>752694.6</v>
      </c>
      <c r="I634" s="109">
        <v>716852</v>
      </c>
      <c r="J634" s="66" t="s">
        <v>676</v>
      </c>
      <c r="K634" s="66" t="s">
        <v>40</v>
      </c>
      <c r="L634" s="107" t="s">
        <v>677</v>
      </c>
    </row>
    <row r="635" spans="2:12" ht="75" customHeight="1" x14ac:dyDescent="0.25">
      <c r="B635" s="107">
        <v>46181800</v>
      </c>
      <c r="C635" s="113" t="s">
        <v>746</v>
      </c>
      <c r="D635" s="108">
        <v>41886</v>
      </c>
      <c r="E635" s="107" t="s">
        <v>747</v>
      </c>
      <c r="F635" s="107" t="s">
        <v>707</v>
      </c>
      <c r="G635" s="107" t="s">
        <v>675</v>
      </c>
      <c r="H635" s="109">
        <v>11550</v>
      </c>
      <c r="I635" s="109">
        <v>11000</v>
      </c>
      <c r="J635" s="66" t="s">
        <v>676</v>
      </c>
      <c r="K635" s="66" t="s">
        <v>40</v>
      </c>
      <c r="L635" s="107" t="s">
        <v>677</v>
      </c>
    </row>
    <row r="636" spans="2:12" ht="75" customHeight="1" x14ac:dyDescent="0.25">
      <c r="B636" s="107">
        <v>46181800</v>
      </c>
      <c r="C636" s="113" t="s">
        <v>748</v>
      </c>
      <c r="D636" s="108">
        <v>41887</v>
      </c>
      <c r="E636" s="107" t="s">
        <v>747</v>
      </c>
      <c r="F636" s="107" t="s">
        <v>707</v>
      </c>
      <c r="G636" s="107" t="s">
        <v>675</v>
      </c>
      <c r="H636" s="109">
        <v>95340</v>
      </c>
      <c r="I636" s="109">
        <v>90800</v>
      </c>
      <c r="J636" s="66" t="s">
        <v>676</v>
      </c>
      <c r="K636" s="66" t="s">
        <v>40</v>
      </c>
      <c r="L636" s="107" t="s">
        <v>677</v>
      </c>
    </row>
    <row r="637" spans="2:12" ht="75" customHeight="1" x14ac:dyDescent="0.25">
      <c r="B637" s="107">
        <v>46181800</v>
      </c>
      <c r="C637" s="113" t="s">
        <v>749</v>
      </c>
      <c r="D637" s="108">
        <v>41888</v>
      </c>
      <c r="E637" s="107" t="s">
        <v>747</v>
      </c>
      <c r="F637" s="107" t="s">
        <v>707</v>
      </c>
      <c r="G637" s="107" t="s">
        <v>675</v>
      </c>
      <c r="H637" s="109">
        <v>37800</v>
      </c>
      <c r="I637" s="109">
        <v>36000</v>
      </c>
      <c r="J637" s="66" t="s">
        <v>676</v>
      </c>
      <c r="K637" s="66" t="s">
        <v>40</v>
      </c>
      <c r="L637" s="107" t="s">
        <v>677</v>
      </c>
    </row>
    <row r="638" spans="2:12" ht="75" customHeight="1" x14ac:dyDescent="0.25">
      <c r="B638" s="107">
        <v>46181800</v>
      </c>
      <c r="C638" s="113" t="s">
        <v>750</v>
      </c>
      <c r="D638" s="108">
        <v>41889</v>
      </c>
      <c r="E638" s="107" t="s">
        <v>747</v>
      </c>
      <c r="F638" s="107" t="s">
        <v>707</v>
      </c>
      <c r="G638" s="107" t="s">
        <v>675</v>
      </c>
      <c r="H638" s="109">
        <v>39375</v>
      </c>
      <c r="I638" s="109">
        <v>37500</v>
      </c>
      <c r="J638" s="66" t="s">
        <v>676</v>
      </c>
      <c r="K638" s="66" t="s">
        <v>40</v>
      </c>
      <c r="L638" s="107" t="s">
        <v>677</v>
      </c>
    </row>
    <row r="639" spans="2:12" ht="75" customHeight="1" x14ac:dyDescent="0.25">
      <c r="B639" s="107">
        <v>46181800</v>
      </c>
      <c r="C639" s="113" t="s">
        <v>751</v>
      </c>
      <c r="D639" s="108">
        <v>41890</v>
      </c>
      <c r="E639" s="107" t="s">
        <v>747</v>
      </c>
      <c r="F639" s="107" t="s">
        <v>707</v>
      </c>
      <c r="G639" s="107" t="s">
        <v>675</v>
      </c>
      <c r="H639" s="109">
        <v>138600</v>
      </c>
      <c r="I639" s="109">
        <v>132000</v>
      </c>
      <c r="J639" s="66" t="s">
        <v>676</v>
      </c>
      <c r="K639" s="66" t="s">
        <v>40</v>
      </c>
      <c r="L639" s="107" t="s">
        <v>677</v>
      </c>
    </row>
    <row r="640" spans="2:12" ht="75" customHeight="1" x14ac:dyDescent="0.25">
      <c r="B640" s="107">
        <v>46181800</v>
      </c>
      <c r="C640" s="113" t="s">
        <v>752</v>
      </c>
      <c r="D640" s="108">
        <v>41891</v>
      </c>
      <c r="E640" s="107" t="s">
        <v>747</v>
      </c>
      <c r="F640" s="107" t="s">
        <v>707</v>
      </c>
      <c r="G640" s="107" t="s">
        <v>675</v>
      </c>
      <c r="H640" s="109">
        <v>179550</v>
      </c>
      <c r="I640" s="109">
        <v>171000</v>
      </c>
      <c r="J640" s="66" t="s">
        <v>676</v>
      </c>
      <c r="K640" s="66" t="s">
        <v>40</v>
      </c>
      <c r="L640" s="107" t="s">
        <v>677</v>
      </c>
    </row>
    <row r="641" spans="2:12" ht="75" customHeight="1" x14ac:dyDescent="0.25">
      <c r="B641" s="107">
        <v>46181800</v>
      </c>
      <c r="C641" s="113" t="s">
        <v>753</v>
      </c>
      <c r="D641" s="108">
        <v>41892</v>
      </c>
      <c r="E641" s="107" t="s">
        <v>747</v>
      </c>
      <c r="F641" s="107" t="s">
        <v>707</v>
      </c>
      <c r="G641" s="107" t="s">
        <v>675</v>
      </c>
      <c r="H641" s="109">
        <v>661500</v>
      </c>
      <c r="I641" s="109">
        <v>630000</v>
      </c>
      <c r="J641" s="66" t="s">
        <v>676</v>
      </c>
      <c r="K641" s="66" t="s">
        <v>40</v>
      </c>
      <c r="L641" s="107" t="s">
        <v>677</v>
      </c>
    </row>
    <row r="642" spans="2:12" ht="75" customHeight="1" x14ac:dyDescent="0.25">
      <c r="B642" s="107">
        <v>46181800</v>
      </c>
      <c r="C642" s="113" t="s">
        <v>754</v>
      </c>
      <c r="D642" s="108">
        <v>41893</v>
      </c>
      <c r="E642" s="107" t="s">
        <v>747</v>
      </c>
      <c r="F642" s="107" t="s">
        <v>707</v>
      </c>
      <c r="G642" s="107" t="s">
        <v>675</v>
      </c>
      <c r="H642" s="109">
        <v>110250</v>
      </c>
      <c r="I642" s="109">
        <v>105000</v>
      </c>
      <c r="J642" s="66" t="s">
        <v>676</v>
      </c>
      <c r="K642" s="66" t="s">
        <v>40</v>
      </c>
      <c r="L642" s="107" t="s">
        <v>677</v>
      </c>
    </row>
    <row r="643" spans="2:12" ht="75" customHeight="1" x14ac:dyDescent="0.25">
      <c r="B643" s="107">
        <v>46181800</v>
      </c>
      <c r="C643" s="113" t="s">
        <v>755</v>
      </c>
      <c r="D643" s="108">
        <v>41894</v>
      </c>
      <c r="E643" s="107" t="s">
        <v>747</v>
      </c>
      <c r="F643" s="107" t="s">
        <v>707</v>
      </c>
      <c r="G643" s="107" t="s">
        <v>675</v>
      </c>
      <c r="H643" s="109">
        <v>189000</v>
      </c>
      <c r="I643" s="109">
        <v>180000</v>
      </c>
      <c r="J643" s="66" t="s">
        <v>676</v>
      </c>
      <c r="K643" s="66" t="s">
        <v>40</v>
      </c>
      <c r="L643" s="107" t="s">
        <v>677</v>
      </c>
    </row>
    <row r="644" spans="2:12" ht="75" customHeight="1" x14ac:dyDescent="0.25">
      <c r="B644" s="107">
        <v>46181800</v>
      </c>
      <c r="C644" s="113" t="s">
        <v>756</v>
      </c>
      <c r="D644" s="108">
        <v>41895</v>
      </c>
      <c r="E644" s="107" t="s">
        <v>747</v>
      </c>
      <c r="F644" s="107" t="s">
        <v>707</v>
      </c>
      <c r="G644" s="107" t="s">
        <v>675</v>
      </c>
      <c r="H644" s="109">
        <v>110250</v>
      </c>
      <c r="I644" s="109">
        <v>105000</v>
      </c>
      <c r="J644" s="66" t="s">
        <v>676</v>
      </c>
      <c r="K644" s="66" t="s">
        <v>40</v>
      </c>
      <c r="L644" s="107" t="s">
        <v>677</v>
      </c>
    </row>
    <row r="645" spans="2:12" ht="75" customHeight="1" x14ac:dyDescent="0.25">
      <c r="B645" s="107">
        <v>46181800</v>
      </c>
      <c r="C645" s="113" t="s">
        <v>757</v>
      </c>
      <c r="D645" s="108">
        <v>41896</v>
      </c>
      <c r="E645" s="107" t="s">
        <v>747</v>
      </c>
      <c r="F645" s="107" t="s">
        <v>707</v>
      </c>
      <c r="G645" s="107" t="s">
        <v>675</v>
      </c>
      <c r="H645" s="109">
        <v>1359750</v>
      </c>
      <c r="I645" s="109">
        <v>1295000</v>
      </c>
      <c r="J645" s="66" t="s">
        <v>676</v>
      </c>
      <c r="K645" s="66" t="s">
        <v>40</v>
      </c>
      <c r="L645" s="107" t="s">
        <v>677</v>
      </c>
    </row>
    <row r="646" spans="2:12" ht="75" customHeight="1" x14ac:dyDescent="0.25">
      <c r="B646" s="107">
        <v>46181800</v>
      </c>
      <c r="C646" s="113" t="s">
        <v>758</v>
      </c>
      <c r="D646" s="108">
        <v>41897</v>
      </c>
      <c r="E646" s="107" t="s">
        <v>747</v>
      </c>
      <c r="F646" s="107" t="s">
        <v>707</v>
      </c>
      <c r="G646" s="107" t="s">
        <v>675</v>
      </c>
      <c r="H646" s="109">
        <v>17325</v>
      </c>
      <c r="I646" s="109">
        <v>16500</v>
      </c>
      <c r="J646" s="66" t="s">
        <v>676</v>
      </c>
      <c r="K646" s="66" t="s">
        <v>40</v>
      </c>
      <c r="L646" s="107" t="s">
        <v>677</v>
      </c>
    </row>
    <row r="647" spans="2:12" ht="75" customHeight="1" x14ac:dyDescent="0.25">
      <c r="B647" s="107">
        <v>46181800</v>
      </c>
      <c r="C647" s="113" t="s">
        <v>757</v>
      </c>
      <c r="D647" s="108">
        <v>41898</v>
      </c>
      <c r="E647" s="107" t="s">
        <v>747</v>
      </c>
      <c r="F647" s="107" t="s">
        <v>707</v>
      </c>
      <c r="G647" s="107" t="s">
        <v>675</v>
      </c>
      <c r="H647" s="109">
        <v>236250</v>
      </c>
      <c r="I647" s="109">
        <v>225000</v>
      </c>
      <c r="J647" s="66" t="s">
        <v>676</v>
      </c>
      <c r="K647" s="66" t="s">
        <v>40</v>
      </c>
      <c r="L647" s="107" t="s">
        <v>677</v>
      </c>
    </row>
    <row r="648" spans="2:12" ht="75" customHeight="1" x14ac:dyDescent="0.25">
      <c r="B648" s="107">
        <v>46181800</v>
      </c>
      <c r="C648" s="113" t="s">
        <v>759</v>
      </c>
      <c r="D648" s="108">
        <v>41899</v>
      </c>
      <c r="E648" s="107" t="s">
        <v>747</v>
      </c>
      <c r="F648" s="107" t="s">
        <v>707</v>
      </c>
      <c r="G648" s="107" t="s">
        <v>675</v>
      </c>
      <c r="H648" s="109">
        <v>32812.5</v>
      </c>
      <c r="I648" s="109">
        <v>31250</v>
      </c>
      <c r="J648" s="66" t="s">
        <v>676</v>
      </c>
      <c r="K648" s="66" t="s">
        <v>40</v>
      </c>
      <c r="L648" s="107" t="s">
        <v>677</v>
      </c>
    </row>
    <row r="649" spans="2:12" ht="75" customHeight="1" x14ac:dyDescent="0.25">
      <c r="B649" s="107">
        <v>46181800</v>
      </c>
      <c r="C649" s="113" t="s">
        <v>760</v>
      </c>
      <c r="D649" s="108">
        <v>41900</v>
      </c>
      <c r="E649" s="107" t="s">
        <v>747</v>
      </c>
      <c r="F649" s="107" t="s">
        <v>707</v>
      </c>
      <c r="G649" s="107" t="s">
        <v>675</v>
      </c>
      <c r="H649" s="109">
        <v>588000</v>
      </c>
      <c r="I649" s="109">
        <v>560000</v>
      </c>
      <c r="J649" s="66" t="s">
        <v>676</v>
      </c>
      <c r="K649" s="66" t="s">
        <v>40</v>
      </c>
      <c r="L649" s="107" t="s">
        <v>677</v>
      </c>
    </row>
    <row r="650" spans="2:12" ht="75" customHeight="1" x14ac:dyDescent="0.25">
      <c r="B650" s="107">
        <v>46181800</v>
      </c>
      <c r="C650" s="113" t="s">
        <v>761</v>
      </c>
      <c r="D650" s="108">
        <v>41901</v>
      </c>
      <c r="E650" s="107" t="s">
        <v>747</v>
      </c>
      <c r="F650" s="107" t="s">
        <v>707</v>
      </c>
      <c r="G650" s="107" t="s">
        <v>675</v>
      </c>
      <c r="H650" s="109">
        <v>73500</v>
      </c>
      <c r="I650" s="109">
        <v>70000</v>
      </c>
      <c r="J650" s="66" t="s">
        <v>676</v>
      </c>
      <c r="K650" s="66" t="s">
        <v>40</v>
      </c>
      <c r="L650" s="107" t="s">
        <v>677</v>
      </c>
    </row>
    <row r="651" spans="2:12" ht="75" customHeight="1" x14ac:dyDescent="0.25">
      <c r="B651" s="107">
        <v>46181800</v>
      </c>
      <c r="C651" s="113" t="s">
        <v>762</v>
      </c>
      <c r="D651" s="108">
        <v>41902</v>
      </c>
      <c r="E651" s="107" t="s">
        <v>747</v>
      </c>
      <c r="F651" s="107" t="s">
        <v>707</v>
      </c>
      <c r="G651" s="107" t="s">
        <v>675</v>
      </c>
      <c r="H651" s="109">
        <v>59850</v>
      </c>
      <c r="I651" s="109">
        <v>57000</v>
      </c>
      <c r="J651" s="66" t="s">
        <v>676</v>
      </c>
      <c r="K651" s="66" t="s">
        <v>40</v>
      </c>
      <c r="L651" s="107" t="s">
        <v>677</v>
      </c>
    </row>
    <row r="652" spans="2:12" ht="75" customHeight="1" x14ac:dyDescent="0.25">
      <c r="B652" s="107">
        <v>46181800</v>
      </c>
      <c r="C652" s="113" t="s">
        <v>763</v>
      </c>
      <c r="D652" s="108">
        <v>41903</v>
      </c>
      <c r="E652" s="107" t="s">
        <v>747</v>
      </c>
      <c r="F652" s="107" t="s">
        <v>707</v>
      </c>
      <c r="G652" s="107" t="s">
        <v>675</v>
      </c>
      <c r="H652" s="109">
        <v>59850</v>
      </c>
      <c r="I652" s="109">
        <v>57000</v>
      </c>
      <c r="J652" s="66" t="s">
        <v>676</v>
      </c>
      <c r="K652" s="66" t="s">
        <v>40</v>
      </c>
      <c r="L652" s="107" t="s">
        <v>677</v>
      </c>
    </row>
    <row r="653" spans="2:12" ht="75" customHeight="1" x14ac:dyDescent="0.25">
      <c r="B653" s="107">
        <v>46181800</v>
      </c>
      <c r="C653" s="113" t="s">
        <v>764</v>
      </c>
      <c r="D653" s="108">
        <v>41904</v>
      </c>
      <c r="E653" s="107" t="s">
        <v>747</v>
      </c>
      <c r="F653" s="107" t="s">
        <v>707</v>
      </c>
      <c r="G653" s="107" t="s">
        <v>675</v>
      </c>
      <c r="H653" s="109">
        <v>7875</v>
      </c>
      <c r="I653" s="109">
        <v>7500</v>
      </c>
      <c r="J653" s="66" t="s">
        <v>676</v>
      </c>
      <c r="K653" s="66" t="s">
        <v>40</v>
      </c>
      <c r="L653" s="107" t="s">
        <v>677</v>
      </c>
    </row>
    <row r="654" spans="2:12" ht="75" customHeight="1" x14ac:dyDescent="0.25">
      <c r="B654" s="107" t="s">
        <v>765</v>
      </c>
      <c r="C654" s="116" t="s">
        <v>766</v>
      </c>
      <c r="D654" s="108">
        <v>41930</v>
      </c>
      <c r="E654" s="107" t="s">
        <v>767</v>
      </c>
      <c r="F654" s="107" t="s">
        <v>768</v>
      </c>
      <c r="G654" s="107" t="s">
        <v>675</v>
      </c>
      <c r="H654" s="109">
        <v>9921774.4499999993</v>
      </c>
      <c r="I654" s="109">
        <v>9449309</v>
      </c>
      <c r="J654" s="66" t="s">
        <v>676</v>
      </c>
      <c r="K654" s="66" t="s">
        <v>40</v>
      </c>
      <c r="L654" s="107" t="s">
        <v>677</v>
      </c>
    </row>
    <row r="655" spans="2:12" ht="75" customHeight="1" x14ac:dyDescent="0.25">
      <c r="B655" s="107" t="s">
        <v>765</v>
      </c>
      <c r="C655" s="116" t="s">
        <v>769</v>
      </c>
      <c r="D655" s="108">
        <v>41930</v>
      </c>
      <c r="E655" s="107" t="s">
        <v>767</v>
      </c>
      <c r="F655" s="107" t="s">
        <v>768</v>
      </c>
      <c r="G655" s="107" t="s">
        <v>675</v>
      </c>
      <c r="H655" s="109">
        <v>4714573.5</v>
      </c>
      <c r="I655" s="109">
        <v>4490070</v>
      </c>
      <c r="J655" s="66" t="s">
        <v>676</v>
      </c>
      <c r="K655" s="66" t="s">
        <v>40</v>
      </c>
      <c r="L655" s="107" t="s">
        <v>677</v>
      </c>
    </row>
    <row r="656" spans="2:12" ht="75" customHeight="1" x14ac:dyDescent="0.25">
      <c r="B656" s="107" t="s">
        <v>765</v>
      </c>
      <c r="C656" s="116" t="s">
        <v>770</v>
      </c>
      <c r="D656" s="108">
        <v>41930</v>
      </c>
      <c r="E656" s="107" t="s">
        <v>767</v>
      </c>
      <c r="F656" s="107" t="s">
        <v>768</v>
      </c>
      <c r="G656" s="107" t="s">
        <v>675</v>
      </c>
      <c r="H656" s="109">
        <v>1541293.95</v>
      </c>
      <c r="I656" s="109">
        <v>1467899</v>
      </c>
      <c r="J656" s="66" t="s">
        <v>676</v>
      </c>
      <c r="K656" s="66" t="s">
        <v>40</v>
      </c>
      <c r="L656" s="107" t="s">
        <v>677</v>
      </c>
    </row>
    <row r="657" spans="2:12" ht="75" customHeight="1" x14ac:dyDescent="0.25">
      <c r="B657" s="107" t="s">
        <v>765</v>
      </c>
      <c r="C657" s="116" t="s">
        <v>771</v>
      </c>
      <c r="D657" s="108">
        <v>41930</v>
      </c>
      <c r="E657" s="107" t="s">
        <v>767</v>
      </c>
      <c r="F657" s="107" t="s">
        <v>768</v>
      </c>
      <c r="G657" s="107" t="s">
        <v>675</v>
      </c>
      <c r="H657" s="109">
        <v>1607784.15</v>
      </c>
      <c r="I657" s="109">
        <v>1531223</v>
      </c>
      <c r="J657" s="66" t="s">
        <v>676</v>
      </c>
      <c r="K657" s="66" t="s">
        <v>40</v>
      </c>
      <c r="L657" s="107" t="s">
        <v>677</v>
      </c>
    </row>
    <row r="658" spans="2:12" ht="75" customHeight="1" x14ac:dyDescent="0.25">
      <c r="B658" s="107" t="s">
        <v>765</v>
      </c>
      <c r="C658" s="116" t="s">
        <v>772</v>
      </c>
      <c r="D658" s="108">
        <v>41930</v>
      </c>
      <c r="E658" s="107" t="s">
        <v>767</v>
      </c>
      <c r="F658" s="107" t="s">
        <v>768</v>
      </c>
      <c r="G658" s="107" t="s">
        <v>675</v>
      </c>
      <c r="H658" s="109">
        <v>1396239.6</v>
      </c>
      <c r="I658" s="109">
        <v>1329752</v>
      </c>
      <c r="J658" s="66" t="s">
        <v>676</v>
      </c>
      <c r="K658" s="66" t="s">
        <v>40</v>
      </c>
      <c r="L658" s="107" t="s">
        <v>677</v>
      </c>
    </row>
    <row r="659" spans="2:12" ht="75" customHeight="1" x14ac:dyDescent="0.25">
      <c r="B659" s="107" t="s">
        <v>765</v>
      </c>
      <c r="C659" s="116" t="s">
        <v>773</v>
      </c>
      <c r="D659" s="108">
        <v>41930</v>
      </c>
      <c r="E659" s="107" t="s">
        <v>767</v>
      </c>
      <c r="F659" s="107" t="s">
        <v>768</v>
      </c>
      <c r="G659" s="107" t="s">
        <v>675</v>
      </c>
      <c r="H659" s="109">
        <v>2100404.25</v>
      </c>
      <c r="I659" s="109">
        <v>2000385</v>
      </c>
      <c r="J659" s="66" t="s">
        <v>676</v>
      </c>
      <c r="K659" s="66" t="s">
        <v>40</v>
      </c>
      <c r="L659" s="107" t="s">
        <v>677</v>
      </c>
    </row>
    <row r="660" spans="2:12" ht="75" customHeight="1" x14ac:dyDescent="0.25">
      <c r="B660" s="107" t="s">
        <v>765</v>
      </c>
      <c r="C660" s="116" t="s">
        <v>774</v>
      </c>
      <c r="D660" s="108">
        <v>41930</v>
      </c>
      <c r="E660" s="107" t="s">
        <v>767</v>
      </c>
      <c r="F660" s="107" t="s">
        <v>768</v>
      </c>
      <c r="G660" s="107" t="s">
        <v>675</v>
      </c>
      <c r="H660" s="109">
        <v>4654160.7</v>
      </c>
      <c r="I660" s="109">
        <v>4432534</v>
      </c>
      <c r="J660" s="66" t="s">
        <v>676</v>
      </c>
      <c r="K660" s="66" t="s">
        <v>40</v>
      </c>
      <c r="L660" s="107" t="s">
        <v>677</v>
      </c>
    </row>
    <row r="661" spans="2:12" ht="75" customHeight="1" x14ac:dyDescent="0.25">
      <c r="B661" s="107">
        <v>46182300</v>
      </c>
      <c r="C661" s="116" t="s">
        <v>775</v>
      </c>
      <c r="D661" s="108">
        <v>41930</v>
      </c>
      <c r="E661" s="107" t="s">
        <v>767</v>
      </c>
      <c r="F661" s="107" t="s">
        <v>768</v>
      </c>
      <c r="G661" s="107" t="s">
        <v>675</v>
      </c>
      <c r="H661" s="109">
        <v>1086769.95</v>
      </c>
      <c r="I661" s="109">
        <v>1035019</v>
      </c>
      <c r="J661" s="66" t="s">
        <v>676</v>
      </c>
      <c r="K661" s="66" t="s">
        <v>40</v>
      </c>
      <c r="L661" s="107" t="s">
        <v>677</v>
      </c>
    </row>
    <row r="662" spans="2:12" ht="75" customHeight="1" x14ac:dyDescent="0.25">
      <c r="B662" s="107">
        <v>46182300</v>
      </c>
      <c r="C662" s="116" t="s">
        <v>776</v>
      </c>
      <c r="D662" s="108">
        <v>41930</v>
      </c>
      <c r="E662" s="107" t="s">
        <v>767</v>
      </c>
      <c r="F662" s="107" t="s">
        <v>768</v>
      </c>
      <c r="G662" s="107" t="s">
        <v>675</v>
      </c>
      <c r="H662" s="109">
        <v>172867.8</v>
      </c>
      <c r="I662" s="109">
        <v>164636</v>
      </c>
      <c r="J662" s="66" t="s">
        <v>676</v>
      </c>
      <c r="K662" s="66" t="s">
        <v>40</v>
      </c>
      <c r="L662" s="107" t="s">
        <v>677</v>
      </c>
    </row>
    <row r="663" spans="2:12" ht="75" customHeight="1" x14ac:dyDescent="0.25">
      <c r="B663" s="107">
        <v>46182300</v>
      </c>
      <c r="C663" s="116" t="s">
        <v>777</v>
      </c>
      <c r="D663" s="108">
        <v>41930</v>
      </c>
      <c r="E663" s="107" t="s">
        <v>767</v>
      </c>
      <c r="F663" s="107" t="s">
        <v>768</v>
      </c>
      <c r="G663" s="107" t="s">
        <v>675</v>
      </c>
      <c r="H663" s="109">
        <v>441724.5</v>
      </c>
      <c r="I663" s="109">
        <v>420690</v>
      </c>
      <c r="J663" s="66" t="s">
        <v>676</v>
      </c>
      <c r="K663" s="66" t="s">
        <v>40</v>
      </c>
      <c r="L663" s="107" t="s">
        <v>677</v>
      </c>
    </row>
    <row r="664" spans="2:12" ht="75" customHeight="1" x14ac:dyDescent="0.25">
      <c r="B664" s="107">
        <v>46182300</v>
      </c>
      <c r="C664" s="116" t="s">
        <v>778</v>
      </c>
      <c r="D664" s="108">
        <v>41930</v>
      </c>
      <c r="E664" s="107" t="s">
        <v>767</v>
      </c>
      <c r="F664" s="107" t="s">
        <v>768</v>
      </c>
      <c r="G664" s="107" t="s">
        <v>675</v>
      </c>
      <c r="H664" s="109">
        <v>1218535.5</v>
      </c>
      <c r="I664" s="109">
        <v>1160510</v>
      </c>
      <c r="J664" s="66" t="s">
        <v>676</v>
      </c>
      <c r="K664" s="66" t="s">
        <v>40</v>
      </c>
      <c r="L664" s="107" t="s">
        <v>677</v>
      </c>
    </row>
    <row r="665" spans="2:12" ht="75" customHeight="1" x14ac:dyDescent="0.25">
      <c r="B665" s="107">
        <v>46182300</v>
      </c>
      <c r="C665" s="116" t="s">
        <v>779</v>
      </c>
      <c r="D665" s="108">
        <v>41930</v>
      </c>
      <c r="E665" s="107" t="s">
        <v>767</v>
      </c>
      <c r="F665" s="107" t="s">
        <v>768</v>
      </c>
      <c r="G665" s="107" t="s">
        <v>675</v>
      </c>
      <c r="H665" s="109">
        <v>181933.5</v>
      </c>
      <c r="I665" s="109">
        <v>173270</v>
      </c>
      <c r="J665" s="66" t="s">
        <v>676</v>
      </c>
      <c r="K665" s="66" t="s">
        <v>40</v>
      </c>
      <c r="L665" s="107" t="s">
        <v>677</v>
      </c>
    </row>
    <row r="666" spans="2:12" ht="75" customHeight="1" x14ac:dyDescent="0.25">
      <c r="B666" s="107">
        <v>46182300</v>
      </c>
      <c r="C666" s="116" t="s">
        <v>780</v>
      </c>
      <c r="D666" s="108">
        <v>41930</v>
      </c>
      <c r="E666" s="107" t="s">
        <v>767</v>
      </c>
      <c r="F666" s="107" t="s">
        <v>768</v>
      </c>
      <c r="G666" s="107" t="s">
        <v>675</v>
      </c>
      <c r="H666" s="109">
        <v>166219.20000000001</v>
      </c>
      <c r="I666" s="109">
        <v>158304</v>
      </c>
      <c r="J666" s="66" t="s">
        <v>676</v>
      </c>
      <c r="K666" s="66" t="s">
        <v>40</v>
      </c>
      <c r="L666" s="107" t="s">
        <v>677</v>
      </c>
    </row>
    <row r="667" spans="2:12" ht="75" customHeight="1" x14ac:dyDescent="0.25">
      <c r="B667" s="107">
        <v>46182300</v>
      </c>
      <c r="C667" s="116" t="s">
        <v>781</v>
      </c>
      <c r="D667" s="108">
        <v>41930</v>
      </c>
      <c r="E667" s="107" t="s">
        <v>767</v>
      </c>
      <c r="F667" s="107" t="s">
        <v>768</v>
      </c>
      <c r="G667" s="107" t="s">
        <v>675</v>
      </c>
      <c r="H667" s="109">
        <v>293756.40000000002</v>
      </c>
      <c r="I667" s="109">
        <v>279768</v>
      </c>
      <c r="J667" s="66" t="s">
        <v>676</v>
      </c>
      <c r="K667" s="66" t="s">
        <v>40</v>
      </c>
      <c r="L667" s="107" t="s">
        <v>677</v>
      </c>
    </row>
    <row r="668" spans="2:12" ht="75" customHeight="1" x14ac:dyDescent="0.25">
      <c r="B668" s="107">
        <v>46182300</v>
      </c>
      <c r="C668" s="116" t="s">
        <v>782</v>
      </c>
      <c r="D668" s="108">
        <v>41930</v>
      </c>
      <c r="E668" s="107" t="s">
        <v>767</v>
      </c>
      <c r="F668" s="107" t="s">
        <v>768</v>
      </c>
      <c r="G668" s="107" t="s">
        <v>675</v>
      </c>
      <c r="H668" s="109">
        <v>485964.15</v>
      </c>
      <c r="I668" s="109">
        <v>462823</v>
      </c>
      <c r="J668" s="66" t="s">
        <v>676</v>
      </c>
      <c r="K668" s="66" t="s">
        <v>40</v>
      </c>
      <c r="L668" s="107" t="s">
        <v>677</v>
      </c>
    </row>
    <row r="669" spans="2:12" ht="75" customHeight="1" x14ac:dyDescent="0.25">
      <c r="B669" s="107">
        <v>12181601</v>
      </c>
      <c r="C669" s="116" t="s">
        <v>783</v>
      </c>
      <c r="D669" s="108">
        <v>41930</v>
      </c>
      <c r="E669" s="107" t="s">
        <v>767</v>
      </c>
      <c r="F669" s="107" t="s">
        <v>768</v>
      </c>
      <c r="G669" s="107" t="s">
        <v>675</v>
      </c>
      <c r="H669" s="109">
        <v>48232.800000000003</v>
      </c>
      <c r="I669" s="109">
        <v>45936</v>
      </c>
      <c r="J669" s="66" t="s">
        <v>676</v>
      </c>
      <c r="K669" s="66" t="s">
        <v>40</v>
      </c>
      <c r="L669" s="107" t="s">
        <v>677</v>
      </c>
    </row>
    <row r="670" spans="2:12" ht="75" customHeight="1" x14ac:dyDescent="0.25">
      <c r="B670" s="107">
        <v>12352301</v>
      </c>
      <c r="C670" s="116" t="s">
        <v>784</v>
      </c>
      <c r="D670" s="108">
        <v>41930</v>
      </c>
      <c r="E670" s="107" t="s">
        <v>767</v>
      </c>
      <c r="F670" s="107" t="s">
        <v>768</v>
      </c>
      <c r="G670" s="107" t="s">
        <v>675</v>
      </c>
      <c r="H670" s="109">
        <v>84139.65</v>
      </c>
      <c r="I670" s="109">
        <v>80133</v>
      </c>
      <c r="J670" s="66" t="s">
        <v>676</v>
      </c>
      <c r="K670" s="66" t="s">
        <v>40</v>
      </c>
      <c r="L670" s="107" t="s">
        <v>677</v>
      </c>
    </row>
    <row r="671" spans="2:12" ht="75" customHeight="1" x14ac:dyDescent="0.25">
      <c r="B671" s="107">
        <v>12352104</v>
      </c>
      <c r="C671" s="116" t="s">
        <v>785</v>
      </c>
      <c r="D671" s="108">
        <v>41930</v>
      </c>
      <c r="E671" s="107" t="s">
        <v>767</v>
      </c>
      <c r="F671" s="107" t="s">
        <v>768</v>
      </c>
      <c r="G671" s="107" t="s">
        <v>675</v>
      </c>
      <c r="H671" s="109">
        <v>271512.15000000002</v>
      </c>
      <c r="I671" s="109">
        <v>258583</v>
      </c>
      <c r="J671" s="66" t="s">
        <v>676</v>
      </c>
      <c r="K671" s="66" t="s">
        <v>40</v>
      </c>
      <c r="L671" s="107" t="s">
        <v>677</v>
      </c>
    </row>
    <row r="672" spans="2:12" ht="75" customHeight="1" x14ac:dyDescent="0.25">
      <c r="B672" s="107">
        <v>12352104</v>
      </c>
      <c r="C672" s="116" t="s">
        <v>786</v>
      </c>
      <c r="D672" s="108">
        <v>41930</v>
      </c>
      <c r="E672" s="107" t="s">
        <v>767</v>
      </c>
      <c r="F672" s="107" t="s">
        <v>768</v>
      </c>
      <c r="G672" s="107" t="s">
        <v>675</v>
      </c>
      <c r="H672" s="109">
        <v>50648.85</v>
      </c>
      <c r="I672" s="109">
        <v>48237</v>
      </c>
      <c r="J672" s="66" t="s">
        <v>676</v>
      </c>
      <c r="K672" s="66" t="s">
        <v>40</v>
      </c>
      <c r="L672" s="107" t="s">
        <v>677</v>
      </c>
    </row>
    <row r="673" spans="2:12" ht="75" customHeight="1" x14ac:dyDescent="0.25">
      <c r="B673" s="107">
        <v>31211904</v>
      </c>
      <c r="C673" s="116" t="s">
        <v>787</v>
      </c>
      <c r="D673" s="108">
        <v>41930</v>
      </c>
      <c r="E673" s="107" t="s">
        <v>767</v>
      </c>
      <c r="F673" s="107" t="s">
        <v>768</v>
      </c>
      <c r="G673" s="107" t="s">
        <v>675</v>
      </c>
      <c r="H673" s="109">
        <v>33860.400000000001</v>
      </c>
      <c r="I673" s="109">
        <v>32248</v>
      </c>
      <c r="J673" s="66" t="s">
        <v>676</v>
      </c>
      <c r="K673" s="66" t="s">
        <v>40</v>
      </c>
      <c r="L673" s="107" t="s">
        <v>677</v>
      </c>
    </row>
    <row r="674" spans="2:12" ht="75" customHeight="1" x14ac:dyDescent="0.25">
      <c r="B674" s="107">
        <v>31211904</v>
      </c>
      <c r="C674" s="116" t="s">
        <v>788</v>
      </c>
      <c r="D674" s="108">
        <v>41930</v>
      </c>
      <c r="E674" s="107" t="s">
        <v>767</v>
      </c>
      <c r="F674" s="107" t="s">
        <v>768</v>
      </c>
      <c r="G674" s="107" t="s">
        <v>675</v>
      </c>
      <c r="H674" s="109">
        <v>69986.7</v>
      </c>
      <c r="I674" s="109">
        <v>66654</v>
      </c>
      <c r="J674" s="66" t="s">
        <v>676</v>
      </c>
      <c r="K674" s="66" t="s">
        <v>40</v>
      </c>
      <c r="L674" s="107" t="s">
        <v>677</v>
      </c>
    </row>
    <row r="675" spans="2:12" ht="75" customHeight="1" x14ac:dyDescent="0.25">
      <c r="B675" s="107">
        <v>31211904</v>
      </c>
      <c r="C675" s="116" t="s">
        <v>789</v>
      </c>
      <c r="D675" s="108">
        <v>41930</v>
      </c>
      <c r="E675" s="107" t="s">
        <v>767</v>
      </c>
      <c r="F675" s="107" t="s">
        <v>768</v>
      </c>
      <c r="G675" s="107" t="s">
        <v>675</v>
      </c>
      <c r="H675" s="109">
        <v>114711.45</v>
      </c>
      <c r="I675" s="109">
        <v>109249</v>
      </c>
      <c r="J675" s="66" t="s">
        <v>676</v>
      </c>
      <c r="K675" s="66" t="s">
        <v>40</v>
      </c>
      <c r="L675" s="107" t="s">
        <v>677</v>
      </c>
    </row>
    <row r="676" spans="2:12" ht="75" customHeight="1" x14ac:dyDescent="0.25">
      <c r="B676" s="107">
        <v>31211904</v>
      </c>
      <c r="C676" s="116" t="s">
        <v>790</v>
      </c>
      <c r="D676" s="108">
        <v>41930</v>
      </c>
      <c r="E676" s="107" t="s">
        <v>767</v>
      </c>
      <c r="F676" s="107" t="s">
        <v>768</v>
      </c>
      <c r="G676" s="107" t="s">
        <v>675</v>
      </c>
      <c r="H676" s="109">
        <v>290127.59999999998</v>
      </c>
      <c r="I676" s="109">
        <v>276312</v>
      </c>
      <c r="J676" s="66" t="s">
        <v>676</v>
      </c>
      <c r="K676" s="66" t="s">
        <v>40</v>
      </c>
      <c r="L676" s="107" t="s">
        <v>677</v>
      </c>
    </row>
    <row r="677" spans="2:12" ht="75" customHeight="1" x14ac:dyDescent="0.25">
      <c r="B677" s="107">
        <v>51171501</v>
      </c>
      <c r="C677" s="116" t="s">
        <v>791</v>
      </c>
      <c r="D677" s="108">
        <v>41930</v>
      </c>
      <c r="E677" s="107" t="s">
        <v>767</v>
      </c>
      <c r="F677" s="107" t="s">
        <v>768</v>
      </c>
      <c r="G677" s="107" t="s">
        <v>675</v>
      </c>
      <c r="H677" s="109">
        <v>132274.79999999999</v>
      </c>
      <c r="I677" s="109">
        <v>125976</v>
      </c>
      <c r="J677" s="66" t="s">
        <v>676</v>
      </c>
      <c r="K677" s="66" t="s">
        <v>40</v>
      </c>
      <c r="L677" s="107" t="s">
        <v>677</v>
      </c>
    </row>
    <row r="678" spans="2:12" ht="75" customHeight="1" x14ac:dyDescent="0.25">
      <c r="B678" s="107">
        <v>12161601</v>
      </c>
      <c r="C678" s="116" t="s">
        <v>792</v>
      </c>
      <c r="D678" s="108">
        <v>41930</v>
      </c>
      <c r="E678" s="107" t="s">
        <v>767</v>
      </c>
      <c r="F678" s="107" t="s">
        <v>768</v>
      </c>
      <c r="G678" s="107" t="s">
        <v>675</v>
      </c>
      <c r="H678" s="109">
        <v>77850.149999999994</v>
      </c>
      <c r="I678" s="109">
        <v>74143</v>
      </c>
      <c r="J678" s="66" t="s">
        <v>676</v>
      </c>
      <c r="K678" s="66" t="s">
        <v>40</v>
      </c>
      <c r="L678" s="107" t="s">
        <v>677</v>
      </c>
    </row>
    <row r="679" spans="2:12" ht="75" customHeight="1" x14ac:dyDescent="0.25">
      <c r="B679" s="107">
        <v>42143509</v>
      </c>
      <c r="C679" s="116" t="s">
        <v>793</v>
      </c>
      <c r="D679" s="108">
        <v>41930</v>
      </c>
      <c r="E679" s="107" t="s">
        <v>767</v>
      </c>
      <c r="F679" s="107" t="s">
        <v>768</v>
      </c>
      <c r="G679" s="107" t="s">
        <v>675</v>
      </c>
      <c r="H679" s="109">
        <v>455142.45</v>
      </c>
      <c r="I679" s="109">
        <v>433469</v>
      </c>
      <c r="J679" s="66" t="s">
        <v>676</v>
      </c>
      <c r="K679" s="66" t="s">
        <v>40</v>
      </c>
      <c r="L679" s="107" t="s">
        <v>677</v>
      </c>
    </row>
    <row r="680" spans="2:12" ht="75" customHeight="1" x14ac:dyDescent="0.25">
      <c r="B680" s="107">
        <v>23231100</v>
      </c>
      <c r="C680" s="116" t="s">
        <v>794</v>
      </c>
      <c r="D680" s="108">
        <v>41930</v>
      </c>
      <c r="E680" s="107" t="s">
        <v>767</v>
      </c>
      <c r="F680" s="107" t="s">
        <v>768</v>
      </c>
      <c r="G680" s="107" t="s">
        <v>675</v>
      </c>
      <c r="H680" s="109">
        <v>263110.05</v>
      </c>
      <c r="I680" s="109">
        <v>250581</v>
      </c>
      <c r="J680" s="66" t="s">
        <v>676</v>
      </c>
      <c r="K680" s="66" t="s">
        <v>40</v>
      </c>
      <c r="L680" s="107" t="s">
        <v>677</v>
      </c>
    </row>
    <row r="681" spans="2:12" ht="75" customHeight="1" x14ac:dyDescent="0.25">
      <c r="B681" s="107">
        <v>51142931</v>
      </c>
      <c r="C681" s="116" t="s">
        <v>795</v>
      </c>
      <c r="D681" s="108">
        <v>41930</v>
      </c>
      <c r="E681" s="107" t="s">
        <v>767</v>
      </c>
      <c r="F681" s="107" t="s">
        <v>768</v>
      </c>
      <c r="G681" s="107" t="s">
        <v>675</v>
      </c>
      <c r="H681" s="109">
        <v>19526.849999999999</v>
      </c>
      <c r="I681" s="109">
        <v>18597</v>
      </c>
      <c r="J681" s="66" t="s">
        <v>676</v>
      </c>
      <c r="K681" s="66" t="s">
        <v>40</v>
      </c>
      <c r="L681" s="107" t="s">
        <v>677</v>
      </c>
    </row>
    <row r="682" spans="2:12" ht="75" customHeight="1" x14ac:dyDescent="0.25">
      <c r="B682" s="107">
        <v>41104210</v>
      </c>
      <c r="C682" s="116" t="s">
        <v>796</v>
      </c>
      <c r="D682" s="108">
        <v>41930</v>
      </c>
      <c r="E682" s="107" t="s">
        <v>767</v>
      </c>
      <c r="F682" s="107" t="s">
        <v>768</v>
      </c>
      <c r="G682" s="107" t="s">
        <v>675</v>
      </c>
      <c r="H682" s="109">
        <v>444570</v>
      </c>
      <c r="I682" s="109">
        <v>423400</v>
      </c>
      <c r="J682" s="66" t="s">
        <v>676</v>
      </c>
      <c r="K682" s="66" t="s">
        <v>40</v>
      </c>
      <c r="L682" s="107" t="s">
        <v>677</v>
      </c>
    </row>
    <row r="683" spans="2:12" ht="75" customHeight="1" x14ac:dyDescent="0.25">
      <c r="B683" s="107">
        <v>12171604</v>
      </c>
      <c r="C683" s="116" t="s">
        <v>797</v>
      </c>
      <c r="D683" s="108">
        <v>41930</v>
      </c>
      <c r="E683" s="107" t="s">
        <v>767</v>
      </c>
      <c r="F683" s="107" t="s">
        <v>768</v>
      </c>
      <c r="G683" s="107" t="s">
        <v>675</v>
      </c>
      <c r="H683" s="109">
        <v>78463.350000000006</v>
      </c>
      <c r="I683" s="109">
        <v>74727</v>
      </c>
      <c r="J683" s="66" t="s">
        <v>676</v>
      </c>
      <c r="K683" s="66" t="s">
        <v>40</v>
      </c>
      <c r="L683" s="107" t="s">
        <v>677</v>
      </c>
    </row>
    <row r="684" spans="2:12" ht="75" customHeight="1" x14ac:dyDescent="0.25">
      <c r="B684" s="107" t="s">
        <v>798</v>
      </c>
      <c r="C684" s="116" t="s">
        <v>799</v>
      </c>
      <c r="D684" s="108">
        <v>41930</v>
      </c>
      <c r="E684" s="107" t="s">
        <v>767</v>
      </c>
      <c r="F684" s="107" t="s">
        <v>768</v>
      </c>
      <c r="G684" s="107" t="s">
        <v>675</v>
      </c>
      <c r="H684" s="109">
        <v>341868.45</v>
      </c>
      <c r="I684" s="109">
        <v>325589</v>
      </c>
      <c r="J684" s="66" t="s">
        <v>676</v>
      </c>
      <c r="K684" s="66" t="s">
        <v>40</v>
      </c>
      <c r="L684" s="107" t="s">
        <v>677</v>
      </c>
    </row>
    <row r="685" spans="2:12" ht="75" customHeight="1" x14ac:dyDescent="0.25">
      <c r="B685" s="107">
        <v>12352310</v>
      </c>
      <c r="C685" s="116" t="s">
        <v>800</v>
      </c>
      <c r="D685" s="108">
        <v>41930</v>
      </c>
      <c r="E685" s="107" t="s">
        <v>767</v>
      </c>
      <c r="F685" s="107" t="s">
        <v>768</v>
      </c>
      <c r="G685" s="107" t="s">
        <v>675</v>
      </c>
      <c r="H685" s="109">
        <v>699936.3</v>
      </c>
      <c r="I685" s="109">
        <v>666606</v>
      </c>
      <c r="J685" s="66" t="s">
        <v>676</v>
      </c>
      <c r="K685" s="66" t="s">
        <v>40</v>
      </c>
      <c r="L685" s="107" t="s">
        <v>677</v>
      </c>
    </row>
    <row r="686" spans="2:12" ht="75" customHeight="1" x14ac:dyDescent="0.25">
      <c r="B686" s="107">
        <v>60124321</v>
      </c>
      <c r="C686" s="116" t="s">
        <v>801</v>
      </c>
      <c r="D686" s="108">
        <v>41930</v>
      </c>
      <c r="E686" s="107" t="s">
        <v>767</v>
      </c>
      <c r="F686" s="107" t="s">
        <v>768</v>
      </c>
      <c r="G686" s="107" t="s">
        <v>675</v>
      </c>
      <c r="H686" s="109">
        <v>754331.55</v>
      </c>
      <c r="I686" s="109">
        <v>718411</v>
      </c>
      <c r="J686" s="66" t="s">
        <v>676</v>
      </c>
      <c r="K686" s="66" t="s">
        <v>40</v>
      </c>
      <c r="L686" s="107" t="s">
        <v>677</v>
      </c>
    </row>
    <row r="687" spans="2:12" ht="75" customHeight="1" x14ac:dyDescent="0.25">
      <c r="B687" s="107">
        <v>60124321</v>
      </c>
      <c r="C687" s="116" t="s">
        <v>802</v>
      </c>
      <c r="D687" s="108">
        <v>41930</v>
      </c>
      <c r="E687" s="107" t="s">
        <v>767</v>
      </c>
      <c r="F687" s="107" t="s">
        <v>768</v>
      </c>
      <c r="G687" s="107" t="s">
        <v>675</v>
      </c>
      <c r="H687" s="109">
        <v>499584.75</v>
      </c>
      <c r="I687" s="109">
        <v>475795</v>
      </c>
      <c r="J687" s="66" t="s">
        <v>676</v>
      </c>
      <c r="K687" s="66" t="s">
        <v>40</v>
      </c>
      <c r="L687" s="107" t="s">
        <v>677</v>
      </c>
    </row>
    <row r="688" spans="2:12" ht="75" customHeight="1" x14ac:dyDescent="0.25">
      <c r="B688" s="107">
        <v>13111054</v>
      </c>
      <c r="C688" s="116" t="s">
        <v>803</v>
      </c>
      <c r="D688" s="108">
        <v>41930</v>
      </c>
      <c r="E688" s="107" t="s">
        <v>767</v>
      </c>
      <c r="F688" s="107" t="s">
        <v>768</v>
      </c>
      <c r="G688" s="107" t="s">
        <v>675</v>
      </c>
      <c r="H688" s="109">
        <v>246353.1</v>
      </c>
      <c r="I688" s="109">
        <v>234622</v>
      </c>
      <c r="J688" s="66" t="s">
        <v>676</v>
      </c>
      <c r="K688" s="66" t="s">
        <v>40</v>
      </c>
      <c r="L688" s="107" t="s">
        <v>677</v>
      </c>
    </row>
    <row r="689" spans="2:12" ht="75" customHeight="1" x14ac:dyDescent="0.25">
      <c r="B689" s="107">
        <v>11162116</v>
      </c>
      <c r="C689" s="116" t="s">
        <v>804</v>
      </c>
      <c r="D689" s="108">
        <v>41930</v>
      </c>
      <c r="E689" s="107" t="s">
        <v>767</v>
      </c>
      <c r="F689" s="107" t="s">
        <v>768</v>
      </c>
      <c r="G689" s="107" t="s">
        <v>675</v>
      </c>
      <c r="H689" s="109">
        <v>578865</v>
      </c>
      <c r="I689" s="109">
        <v>551300</v>
      </c>
      <c r="J689" s="66" t="s">
        <v>676</v>
      </c>
      <c r="K689" s="66" t="s">
        <v>40</v>
      </c>
      <c r="L689" s="107" t="s">
        <v>677</v>
      </c>
    </row>
    <row r="690" spans="2:12" ht="75" customHeight="1" x14ac:dyDescent="0.25">
      <c r="B690" s="107">
        <v>47101553</v>
      </c>
      <c r="C690" s="116" t="s">
        <v>805</v>
      </c>
      <c r="D690" s="108">
        <v>41930</v>
      </c>
      <c r="E690" s="107" t="s">
        <v>767</v>
      </c>
      <c r="F690" s="107" t="s">
        <v>768</v>
      </c>
      <c r="G690" s="107" t="s">
        <v>675</v>
      </c>
      <c r="H690" s="109">
        <v>922769.4</v>
      </c>
      <c r="I690" s="109">
        <v>878828</v>
      </c>
      <c r="J690" s="66" t="s">
        <v>676</v>
      </c>
      <c r="K690" s="66" t="s">
        <v>40</v>
      </c>
      <c r="L690" s="107" t="s">
        <v>677</v>
      </c>
    </row>
    <row r="691" spans="2:12" ht="75" customHeight="1" x14ac:dyDescent="0.25">
      <c r="B691" s="107">
        <v>47101553</v>
      </c>
      <c r="C691" s="116" t="s">
        <v>806</v>
      </c>
      <c r="D691" s="108">
        <v>41930</v>
      </c>
      <c r="E691" s="107" t="s">
        <v>767</v>
      </c>
      <c r="F691" s="107" t="s">
        <v>768</v>
      </c>
      <c r="G691" s="107" t="s">
        <v>675</v>
      </c>
      <c r="H691" s="109">
        <v>216158.25</v>
      </c>
      <c r="I691" s="109">
        <v>205865</v>
      </c>
      <c r="J691" s="66" t="s">
        <v>676</v>
      </c>
      <c r="K691" s="66" t="s">
        <v>40</v>
      </c>
      <c r="L691" s="107" t="s">
        <v>677</v>
      </c>
    </row>
    <row r="692" spans="2:12" ht="75" customHeight="1" x14ac:dyDescent="0.25">
      <c r="B692" s="107">
        <v>46181504</v>
      </c>
      <c r="C692" s="116" t="s">
        <v>807</v>
      </c>
      <c r="D692" s="108">
        <v>41930</v>
      </c>
      <c r="E692" s="107" t="s">
        <v>767</v>
      </c>
      <c r="F692" s="107" t="s">
        <v>768</v>
      </c>
      <c r="G692" s="107" t="s">
        <v>675</v>
      </c>
      <c r="H692" s="109">
        <v>208892.25</v>
      </c>
      <c r="I692" s="109">
        <v>198945</v>
      </c>
      <c r="J692" s="66" t="s">
        <v>676</v>
      </c>
      <c r="K692" s="66" t="s">
        <v>40</v>
      </c>
      <c r="L692" s="107" t="s">
        <v>677</v>
      </c>
    </row>
    <row r="693" spans="2:12" ht="75" customHeight="1" x14ac:dyDescent="0.25">
      <c r="B693" s="107">
        <v>12352118</v>
      </c>
      <c r="C693" s="116" t="s">
        <v>808</v>
      </c>
      <c r="D693" s="108">
        <v>41930</v>
      </c>
      <c r="E693" s="107" t="s">
        <v>767</v>
      </c>
      <c r="F693" s="107" t="s">
        <v>768</v>
      </c>
      <c r="G693" s="107" t="s">
        <v>675</v>
      </c>
      <c r="H693" s="109">
        <v>217603.05</v>
      </c>
      <c r="I693" s="109">
        <v>207241</v>
      </c>
      <c r="J693" s="66" t="s">
        <v>676</v>
      </c>
      <c r="K693" s="66" t="s">
        <v>40</v>
      </c>
      <c r="L693" s="107" t="s">
        <v>677</v>
      </c>
    </row>
    <row r="694" spans="2:12" ht="75" customHeight="1" x14ac:dyDescent="0.25">
      <c r="B694" s="107">
        <v>12352118</v>
      </c>
      <c r="C694" s="116" t="s">
        <v>809</v>
      </c>
      <c r="D694" s="108">
        <v>41930</v>
      </c>
      <c r="E694" s="107" t="s">
        <v>767</v>
      </c>
      <c r="F694" s="107" t="s">
        <v>768</v>
      </c>
      <c r="G694" s="107" t="s">
        <v>675</v>
      </c>
      <c r="H694" s="109">
        <v>337415.4</v>
      </c>
      <c r="I694" s="109">
        <v>321348</v>
      </c>
      <c r="J694" s="66" t="s">
        <v>676</v>
      </c>
      <c r="K694" s="66" t="s">
        <v>40</v>
      </c>
      <c r="L694" s="107" t="s">
        <v>677</v>
      </c>
    </row>
    <row r="695" spans="2:12" ht="75" customHeight="1" x14ac:dyDescent="0.25">
      <c r="B695" s="107">
        <v>21101513</v>
      </c>
      <c r="C695" s="116" t="s">
        <v>810</v>
      </c>
      <c r="D695" s="108">
        <v>41930</v>
      </c>
      <c r="E695" s="107" t="s">
        <v>767</v>
      </c>
      <c r="F695" s="107" t="s">
        <v>768</v>
      </c>
      <c r="G695" s="107" t="s">
        <v>675</v>
      </c>
      <c r="H695" s="109">
        <v>29621.55</v>
      </c>
      <c r="I695" s="109">
        <v>28211</v>
      </c>
      <c r="J695" s="66" t="s">
        <v>676</v>
      </c>
      <c r="K695" s="66" t="s">
        <v>40</v>
      </c>
      <c r="L695" s="107" t="s">
        <v>677</v>
      </c>
    </row>
    <row r="696" spans="2:12" ht="75" customHeight="1" x14ac:dyDescent="0.25">
      <c r="B696" s="107">
        <v>11101502</v>
      </c>
      <c r="C696" s="116" t="s">
        <v>811</v>
      </c>
      <c r="D696" s="108">
        <v>41930</v>
      </c>
      <c r="E696" s="107" t="s">
        <v>767</v>
      </c>
      <c r="F696" s="107" t="s">
        <v>768</v>
      </c>
      <c r="G696" s="107" t="s">
        <v>675</v>
      </c>
      <c r="H696" s="109">
        <v>38476.199999999997</v>
      </c>
      <c r="I696" s="109">
        <v>36644</v>
      </c>
      <c r="J696" s="66" t="s">
        <v>676</v>
      </c>
      <c r="K696" s="66" t="s">
        <v>40</v>
      </c>
      <c r="L696" s="107" t="s">
        <v>677</v>
      </c>
    </row>
    <row r="697" spans="2:12" ht="75" customHeight="1" x14ac:dyDescent="0.25">
      <c r="B697" s="107">
        <v>11101502</v>
      </c>
      <c r="C697" s="116" t="s">
        <v>812</v>
      </c>
      <c r="D697" s="108">
        <v>41930</v>
      </c>
      <c r="E697" s="107" t="s">
        <v>767</v>
      </c>
      <c r="F697" s="107" t="s">
        <v>768</v>
      </c>
      <c r="G697" s="107" t="s">
        <v>675</v>
      </c>
      <c r="H697" s="109">
        <v>38476.199999999997</v>
      </c>
      <c r="I697" s="109">
        <v>36644</v>
      </c>
      <c r="J697" s="66" t="s">
        <v>676</v>
      </c>
      <c r="K697" s="66" t="s">
        <v>40</v>
      </c>
      <c r="L697" s="107" t="s">
        <v>677</v>
      </c>
    </row>
    <row r="698" spans="2:12" ht="75" customHeight="1" x14ac:dyDescent="0.25">
      <c r="B698" s="107">
        <v>11101502</v>
      </c>
      <c r="C698" s="116" t="s">
        <v>813</v>
      </c>
      <c r="D698" s="108">
        <v>41930</v>
      </c>
      <c r="E698" s="107" t="s">
        <v>767</v>
      </c>
      <c r="F698" s="107" t="s">
        <v>768</v>
      </c>
      <c r="G698" s="107" t="s">
        <v>675</v>
      </c>
      <c r="H698" s="109">
        <v>82324.2</v>
      </c>
      <c r="I698" s="109">
        <v>78404</v>
      </c>
      <c r="J698" s="66" t="s">
        <v>676</v>
      </c>
      <c r="K698" s="66" t="s">
        <v>40</v>
      </c>
      <c r="L698" s="107" t="s">
        <v>677</v>
      </c>
    </row>
    <row r="699" spans="2:12" ht="75" customHeight="1" x14ac:dyDescent="0.25">
      <c r="B699" s="107">
        <v>11101502</v>
      </c>
      <c r="C699" s="116" t="s">
        <v>814</v>
      </c>
      <c r="D699" s="108">
        <v>41930</v>
      </c>
      <c r="E699" s="107" t="s">
        <v>767</v>
      </c>
      <c r="F699" s="107" t="s">
        <v>768</v>
      </c>
      <c r="G699" s="107" t="s">
        <v>675</v>
      </c>
      <c r="H699" s="109">
        <v>37197.300000000003</v>
      </c>
      <c r="I699" s="109">
        <v>35426</v>
      </c>
      <c r="J699" s="66" t="s">
        <v>676</v>
      </c>
      <c r="K699" s="66" t="s">
        <v>40</v>
      </c>
      <c r="L699" s="107" t="s">
        <v>677</v>
      </c>
    </row>
    <row r="700" spans="2:12" ht="75" customHeight="1" x14ac:dyDescent="0.25">
      <c r="B700" s="107">
        <v>11101502</v>
      </c>
      <c r="C700" s="116" t="s">
        <v>815</v>
      </c>
      <c r="D700" s="108">
        <v>41930</v>
      </c>
      <c r="E700" s="107" t="s">
        <v>767</v>
      </c>
      <c r="F700" s="107" t="s">
        <v>768</v>
      </c>
      <c r="G700" s="107" t="s">
        <v>675</v>
      </c>
      <c r="H700" s="109">
        <v>34164.9</v>
      </c>
      <c r="I700" s="109">
        <v>32538</v>
      </c>
      <c r="J700" s="66" t="s">
        <v>676</v>
      </c>
      <c r="K700" s="66" t="s">
        <v>40</v>
      </c>
      <c r="L700" s="107" t="s">
        <v>677</v>
      </c>
    </row>
    <row r="701" spans="2:12" ht="75" customHeight="1" x14ac:dyDescent="0.25">
      <c r="B701" s="107">
        <v>11101502</v>
      </c>
      <c r="C701" s="116" t="s">
        <v>816</v>
      </c>
      <c r="D701" s="108">
        <v>41930</v>
      </c>
      <c r="E701" s="107" t="s">
        <v>767</v>
      </c>
      <c r="F701" s="107" t="s">
        <v>768</v>
      </c>
      <c r="G701" s="107" t="s">
        <v>675</v>
      </c>
      <c r="H701" s="109">
        <v>34164.9</v>
      </c>
      <c r="I701" s="109">
        <v>32538</v>
      </c>
      <c r="J701" s="66" t="s">
        <v>676</v>
      </c>
      <c r="K701" s="66" t="s">
        <v>40</v>
      </c>
      <c r="L701" s="107" t="s">
        <v>677</v>
      </c>
    </row>
    <row r="702" spans="2:12" ht="75" customHeight="1" x14ac:dyDescent="0.25">
      <c r="B702" s="107">
        <v>11101502</v>
      </c>
      <c r="C702" s="116" t="s">
        <v>817</v>
      </c>
      <c r="D702" s="108">
        <v>41930</v>
      </c>
      <c r="E702" s="107" t="s">
        <v>767</v>
      </c>
      <c r="F702" s="107" t="s">
        <v>768</v>
      </c>
      <c r="G702" s="107" t="s">
        <v>675</v>
      </c>
      <c r="H702" s="109">
        <v>34164.9</v>
      </c>
      <c r="I702" s="109">
        <v>32538</v>
      </c>
      <c r="J702" s="66" t="s">
        <v>676</v>
      </c>
      <c r="K702" s="66" t="s">
        <v>40</v>
      </c>
      <c r="L702" s="107" t="s">
        <v>677</v>
      </c>
    </row>
    <row r="703" spans="2:12" ht="75" customHeight="1" x14ac:dyDescent="0.25">
      <c r="B703" s="107">
        <v>11101502</v>
      </c>
      <c r="C703" s="116" t="s">
        <v>818</v>
      </c>
      <c r="D703" s="108">
        <v>41930</v>
      </c>
      <c r="E703" s="107" t="s">
        <v>767</v>
      </c>
      <c r="F703" s="107" t="s">
        <v>768</v>
      </c>
      <c r="G703" s="107" t="s">
        <v>675</v>
      </c>
      <c r="H703" s="109">
        <v>33031.949999999997</v>
      </c>
      <c r="I703" s="109">
        <v>31459</v>
      </c>
      <c r="J703" s="66" t="s">
        <v>676</v>
      </c>
      <c r="K703" s="66" t="s">
        <v>40</v>
      </c>
      <c r="L703" s="107" t="s">
        <v>677</v>
      </c>
    </row>
    <row r="704" spans="2:12" ht="75" customHeight="1" x14ac:dyDescent="0.25">
      <c r="B704" s="107">
        <v>11101502</v>
      </c>
      <c r="C704" s="116" t="s">
        <v>819</v>
      </c>
      <c r="D704" s="108">
        <v>41930</v>
      </c>
      <c r="E704" s="107" t="s">
        <v>767</v>
      </c>
      <c r="F704" s="107" t="s">
        <v>768</v>
      </c>
      <c r="G704" s="107" t="s">
        <v>675</v>
      </c>
      <c r="H704" s="109">
        <v>34164.9</v>
      </c>
      <c r="I704" s="109">
        <v>32538</v>
      </c>
      <c r="J704" s="66" t="s">
        <v>676</v>
      </c>
      <c r="K704" s="66" t="s">
        <v>40</v>
      </c>
      <c r="L704" s="107" t="s">
        <v>677</v>
      </c>
    </row>
    <row r="705" spans="2:12" ht="75" customHeight="1" x14ac:dyDescent="0.25">
      <c r="B705" s="107">
        <v>11101502</v>
      </c>
      <c r="C705" s="116" t="s">
        <v>820</v>
      </c>
      <c r="D705" s="108">
        <v>41930</v>
      </c>
      <c r="E705" s="107" t="s">
        <v>767</v>
      </c>
      <c r="F705" s="107" t="s">
        <v>768</v>
      </c>
      <c r="G705" s="107" t="s">
        <v>675</v>
      </c>
      <c r="H705" s="109">
        <v>572398.05000000005</v>
      </c>
      <c r="I705" s="109">
        <v>545141</v>
      </c>
      <c r="J705" s="66" t="s">
        <v>676</v>
      </c>
      <c r="K705" s="66" t="s">
        <v>40</v>
      </c>
      <c r="L705" s="107" t="s">
        <v>677</v>
      </c>
    </row>
    <row r="706" spans="2:12" ht="75" customHeight="1" x14ac:dyDescent="0.25">
      <c r="B706" s="107">
        <v>23281902</v>
      </c>
      <c r="C706" s="116" t="s">
        <v>821</v>
      </c>
      <c r="D706" s="108">
        <v>41930</v>
      </c>
      <c r="E706" s="107" t="s">
        <v>767</v>
      </c>
      <c r="F706" s="107" t="s">
        <v>768</v>
      </c>
      <c r="G706" s="107" t="s">
        <v>675</v>
      </c>
      <c r="H706" s="109">
        <v>154372.04999999999</v>
      </c>
      <c r="I706" s="109">
        <v>147021</v>
      </c>
      <c r="J706" s="66" t="s">
        <v>676</v>
      </c>
      <c r="K706" s="66" t="s">
        <v>40</v>
      </c>
      <c r="L706" s="107" t="s">
        <v>677</v>
      </c>
    </row>
    <row r="707" spans="2:12" ht="75" customHeight="1" x14ac:dyDescent="0.25">
      <c r="B707" s="107">
        <v>11121610</v>
      </c>
      <c r="C707" s="116" t="s">
        <v>822</v>
      </c>
      <c r="D707" s="108">
        <v>41930</v>
      </c>
      <c r="E707" s="107" t="s">
        <v>767</v>
      </c>
      <c r="F707" s="107" t="s">
        <v>768</v>
      </c>
      <c r="G707" s="107" t="s">
        <v>675</v>
      </c>
      <c r="H707" s="109">
        <v>339085.95</v>
      </c>
      <c r="I707" s="109">
        <v>322939</v>
      </c>
      <c r="J707" s="66" t="s">
        <v>676</v>
      </c>
      <c r="K707" s="66" t="s">
        <v>40</v>
      </c>
      <c r="L707" s="107" t="s">
        <v>677</v>
      </c>
    </row>
    <row r="708" spans="2:12" ht="75" customHeight="1" x14ac:dyDescent="0.25">
      <c r="B708" s="107">
        <v>11121610</v>
      </c>
      <c r="C708" s="116" t="s">
        <v>823</v>
      </c>
      <c r="D708" s="108">
        <v>41930</v>
      </c>
      <c r="E708" s="107" t="s">
        <v>767</v>
      </c>
      <c r="F708" s="107" t="s">
        <v>768</v>
      </c>
      <c r="G708" s="107" t="s">
        <v>675</v>
      </c>
      <c r="H708" s="109">
        <v>368341.05</v>
      </c>
      <c r="I708" s="109">
        <v>350801</v>
      </c>
      <c r="J708" s="66" t="s">
        <v>676</v>
      </c>
      <c r="K708" s="66" t="s">
        <v>40</v>
      </c>
      <c r="L708" s="107" t="s">
        <v>677</v>
      </c>
    </row>
    <row r="709" spans="2:12" ht="75" customHeight="1" x14ac:dyDescent="0.25">
      <c r="B709" s="107">
        <v>31201605</v>
      </c>
      <c r="C709" s="116" t="s">
        <v>824</v>
      </c>
      <c r="D709" s="108">
        <v>41930</v>
      </c>
      <c r="E709" s="107" t="s">
        <v>767</v>
      </c>
      <c r="F709" s="107" t="s">
        <v>768</v>
      </c>
      <c r="G709" s="107" t="s">
        <v>675</v>
      </c>
      <c r="H709" s="109">
        <v>69751.5</v>
      </c>
      <c r="I709" s="109">
        <v>66430</v>
      </c>
      <c r="J709" s="66" t="s">
        <v>676</v>
      </c>
      <c r="K709" s="66" t="s">
        <v>40</v>
      </c>
      <c r="L709" s="107" t="s">
        <v>677</v>
      </c>
    </row>
    <row r="710" spans="2:12" ht="75" customHeight="1" x14ac:dyDescent="0.25">
      <c r="B710" s="107">
        <v>31201605</v>
      </c>
      <c r="C710" s="116" t="s">
        <v>825</v>
      </c>
      <c r="D710" s="108">
        <v>41930</v>
      </c>
      <c r="E710" s="107" t="s">
        <v>767</v>
      </c>
      <c r="F710" s="107" t="s">
        <v>768</v>
      </c>
      <c r="G710" s="107" t="s">
        <v>675</v>
      </c>
      <c r="H710" s="109">
        <v>520300.2</v>
      </c>
      <c r="I710" s="109">
        <v>495524</v>
      </c>
      <c r="J710" s="66" t="s">
        <v>676</v>
      </c>
      <c r="K710" s="66" t="s">
        <v>40</v>
      </c>
      <c r="L710" s="107" t="s">
        <v>677</v>
      </c>
    </row>
    <row r="711" spans="2:12" ht="75" customHeight="1" x14ac:dyDescent="0.25">
      <c r="B711" s="107">
        <v>11122005</v>
      </c>
      <c r="C711" s="116" t="s">
        <v>826</v>
      </c>
      <c r="D711" s="108">
        <v>41930</v>
      </c>
      <c r="E711" s="107" t="s">
        <v>767</v>
      </c>
      <c r="F711" s="107" t="s">
        <v>768</v>
      </c>
      <c r="G711" s="107" t="s">
        <v>675</v>
      </c>
      <c r="H711" s="109">
        <v>574696.5</v>
      </c>
      <c r="I711" s="109">
        <v>547330</v>
      </c>
      <c r="J711" s="66" t="s">
        <v>676</v>
      </c>
      <c r="K711" s="66" t="s">
        <v>40</v>
      </c>
      <c r="L711" s="107" t="s">
        <v>677</v>
      </c>
    </row>
    <row r="712" spans="2:12" ht="75" customHeight="1" x14ac:dyDescent="0.25">
      <c r="B712" s="107">
        <v>11122005</v>
      </c>
      <c r="C712" s="116" t="s">
        <v>827</v>
      </c>
      <c r="D712" s="108">
        <v>41930</v>
      </c>
      <c r="E712" s="107" t="s">
        <v>767</v>
      </c>
      <c r="F712" s="107" t="s">
        <v>768</v>
      </c>
      <c r="G712" s="107" t="s">
        <v>675</v>
      </c>
      <c r="H712" s="109">
        <v>701143.8</v>
      </c>
      <c r="I712" s="109">
        <v>667756</v>
      </c>
      <c r="J712" s="66" t="s">
        <v>676</v>
      </c>
      <c r="K712" s="66" t="s">
        <v>40</v>
      </c>
      <c r="L712" s="107" t="s">
        <v>677</v>
      </c>
    </row>
    <row r="713" spans="2:12" ht="75" customHeight="1" x14ac:dyDescent="0.25">
      <c r="B713" s="107">
        <v>11122005</v>
      </c>
      <c r="C713" s="116" t="s">
        <v>828</v>
      </c>
      <c r="D713" s="108">
        <v>41930</v>
      </c>
      <c r="E713" s="107" t="s">
        <v>767</v>
      </c>
      <c r="F713" s="107" t="s">
        <v>768</v>
      </c>
      <c r="G713" s="107" t="s">
        <v>675</v>
      </c>
      <c r="H713" s="109">
        <v>339690.75</v>
      </c>
      <c r="I713" s="109">
        <v>323515</v>
      </c>
      <c r="J713" s="66" t="s">
        <v>676</v>
      </c>
      <c r="K713" s="66" t="s">
        <v>40</v>
      </c>
      <c r="L713" s="107" t="s">
        <v>677</v>
      </c>
    </row>
    <row r="714" spans="2:12" ht="75" customHeight="1" x14ac:dyDescent="0.25">
      <c r="B714" s="107">
        <v>11122005</v>
      </c>
      <c r="C714" s="116" t="s">
        <v>829</v>
      </c>
      <c r="D714" s="108">
        <v>41930</v>
      </c>
      <c r="E714" s="107" t="s">
        <v>767</v>
      </c>
      <c r="F714" s="107" t="s">
        <v>768</v>
      </c>
      <c r="G714" s="107" t="s">
        <v>675</v>
      </c>
      <c r="H714" s="109">
        <v>352747.5</v>
      </c>
      <c r="I714" s="109">
        <v>335950</v>
      </c>
      <c r="J714" s="66" t="s">
        <v>676</v>
      </c>
      <c r="K714" s="66" t="s">
        <v>40</v>
      </c>
      <c r="L714" s="107" t="s">
        <v>677</v>
      </c>
    </row>
    <row r="715" spans="2:12" ht="75" customHeight="1" x14ac:dyDescent="0.25">
      <c r="B715" s="107">
        <v>12352120</v>
      </c>
      <c r="C715" s="116" t="s">
        <v>830</v>
      </c>
      <c r="D715" s="108">
        <v>41930</v>
      </c>
      <c r="E715" s="107" t="s">
        <v>767</v>
      </c>
      <c r="F715" s="107" t="s">
        <v>768</v>
      </c>
      <c r="G715" s="107" t="s">
        <v>675</v>
      </c>
      <c r="H715" s="109">
        <v>157830.75</v>
      </c>
      <c r="I715" s="109">
        <v>150315</v>
      </c>
      <c r="J715" s="66" t="s">
        <v>676</v>
      </c>
      <c r="K715" s="66" t="s">
        <v>40</v>
      </c>
      <c r="L715" s="107" t="s">
        <v>677</v>
      </c>
    </row>
    <row r="716" spans="2:12" ht="75" customHeight="1" x14ac:dyDescent="0.25">
      <c r="B716" s="107">
        <v>12352120</v>
      </c>
      <c r="C716" s="116" t="s">
        <v>831</v>
      </c>
      <c r="D716" s="108">
        <v>41930</v>
      </c>
      <c r="E716" s="107" t="s">
        <v>767</v>
      </c>
      <c r="F716" s="107" t="s">
        <v>768</v>
      </c>
      <c r="G716" s="107" t="s">
        <v>675</v>
      </c>
      <c r="H716" s="109">
        <v>133821.45000000001</v>
      </c>
      <c r="I716" s="109">
        <v>127449</v>
      </c>
      <c r="J716" s="66" t="s">
        <v>676</v>
      </c>
      <c r="K716" s="66" t="s">
        <v>40</v>
      </c>
      <c r="L716" s="107" t="s">
        <v>677</v>
      </c>
    </row>
    <row r="717" spans="2:12" ht="75" customHeight="1" x14ac:dyDescent="0.25">
      <c r="B717" s="107" t="s">
        <v>832</v>
      </c>
      <c r="C717" s="116" t="s">
        <v>833</v>
      </c>
      <c r="D717" s="108">
        <v>41930</v>
      </c>
      <c r="E717" s="107" t="s">
        <v>767</v>
      </c>
      <c r="F717" s="107" t="s">
        <v>768</v>
      </c>
      <c r="G717" s="107" t="s">
        <v>675</v>
      </c>
      <c r="H717" s="109">
        <v>166257</v>
      </c>
      <c r="I717" s="109">
        <v>158340</v>
      </c>
      <c r="J717" s="66" t="s">
        <v>676</v>
      </c>
      <c r="K717" s="66" t="s">
        <v>40</v>
      </c>
      <c r="L717" s="107" t="s">
        <v>677</v>
      </c>
    </row>
    <row r="718" spans="2:12" ht="75" customHeight="1" x14ac:dyDescent="0.25">
      <c r="B718" s="107">
        <v>42203422</v>
      </c>
      <c r="C718" s="116" t="s">
        <v>834</v>
      </c>
      <c r="D718" s="108">
        <v>41930</v>
      </c>
      <c r="E718" s="107" t="s">
        <v>767</v>
      </c>
      <c r="F718" s="107" t="s">
        <v>768</v>
      </c>
      <c r="G718" s="107" t="s">
        <v>675</v>
      </c>
      <c r="H718" s="109">
        <v>300281.09999999998</v>
      </c>
      <c r="I718" s="109">
        <v>285982</v>
      </c>
      <c r="J718" s="66" t="s">
        <v>676</v>
      </c>
      <c r="K718" s="66" t="s">
        <v>40</v>
      </c>
      <c r="L718" s="107" t="s">
        <v>677</v>
      </c>
    </row>
    <row r="719" spans="2:12" ht="75" customHeight="1" x14ac:dyDescent="0.25">
      <c r="B719" s="107">
        <v>42203422</v>
      </c>
      <c r="C719" s="116" t="s">
        <v>835</v>
      </c>
      <c r="D719" s="108">
        <v>41930</v>
      </c>
      <c r="E719" s="107" t="s">
        <v>767</v>
      </c>
      <c r="F719" s="107" t="s">
        <v>768</v>
      </c>
      <c r="G719" s="107" t="s">
        <v>675</v>
      </c>
      <c r="H719" s="109">
        <v>427576.8</v>
      </c>
      <c r="I719" s="109">
        <v>407216</v>
      </c>
      <c r="J719" s="66" t="s">
        <v>676</v>
      </c>
      <c r="K719" s="66" t="s">
        <v>40</v>
      </c>
      <c r="L719" s="107" t="s">
        <v>677</v>
      </c>
    </row>
    <row r="720" spans="2:12" ht="75" customHeight="1" x14ac:dyDescent="0.25">
      <c r="B720" s="107">
        <v>13111000</v>
      </c>
      <c r="C720" s="116" t="s">
        <v>836</v>
      </c>
      <c r="D720" s="108">
        <v>41930</v>
      </c>
      <c r="E720" s="107" t="s">
        <v>767</v>
      </c>
      <c r="F720" s="107" t="s">
        <v>768</v>
      </c>
      <c r="G720" s="107" t="s">
        <v>675</v>
      </c>
      <c r="H720" s="109">
        <v>152445.29999999999</v>
      </c>
      <c r="I720" s="109">
        <v>145186</v>
      </c>
      <c r="J720" s="66" t="s">
        <v>676</v>
      </c>
      <c r="K720" s="66" t="s">
        <v>40</v>
      </c>
      <c r="L720" s="107" t="s">
        <v>677</v>
      </c>
    </row>
    <row r="721" spans="2:12" ht="75" customHeight="1" x14ac:dyDescent="0.25">
      <c r="B721" s="107">
        <v>60121226</v>
      </c>
      <c r="C721" s="116" t="s">
        <v>837</v>
      </c>
      <c r="D721" s="108">
        <v>41930</v>
      </c>
      <c r="E721" s="107" t="s">
        <v>767</v>
      </c>
      <c r="F721" s="107" t="s">
        <v>768</v>
      </c>
      <c r="G721" s="107" t="s">
        <v>675</v>
      </c>
      <c r="H721" s="109">
        <v>176512.35</v>
      </c>
      <c r="I721" s="109">
        <v>168107</v>
      </c>
      <c r="J721" s="66" t="s">
        <v>676</v>
      </c>
      <c r="K721" s="66" t="s">
        <v>40</v>
      </c>
      <c r="L721" s="107" t="s">
        <v>677</v>
      </c>
    </row>
    <row r="722" spans="2:12" ht="75" customHeight="1" x14ac:dyDescent="0.25">
      <c r="B722" s="107">
        <v>60121226</v>
      </c>
      <c r="C722" s="116" t="s">
        <v>838</v>
      </c>
      <c r="D722" s="108">
        <v>41930</v>
      </c>
      <c r="E722" s="107" t="s">
        <v>767</v>
      </c>
      <c r="F722" s="107" t="s">
        <v>768</v>
      </c>
      <c r="G722" s="107" t="s">
        <v>675</v>
      </c>
      <c r="H722" s="109">
        <v>212760.45</v>
      </c>
      <c r="I722" s="109">
        <v>202629</v>
      </c>
      <c r="J722" s="66" t="s">
        <v>676</v>
      </c>
      <c r="K722" s="66" t="s">
        <v>40</v>
      </c>
      <c r="L722" s="107" t="s">
        <v>677</v>
      </c>
    </row>
    <row r="723" spans="2:12" ht="75" customHeight="1" x14ac:dyDescent="0.25">
      <c r="B723" s="107">
        <v>60121226</v>
      </c>
      <c r="C723" s="116" t="s">
        <v>839</v>
      </c>
      <c r="D723" s="108">
        <v>41930</v>
      </c>
      <c r="E723" s="107" t="s">
        <v>767</v>
      </c>
      <c r="F723" s="107" t="s">
        <v>768</v>
      </c>
      <c r="G723" s="107" t="s">
        <v>675</v>
      </c>
      <c r="H723" s="109">
        <v>323988</v>
      </c>
      <c r="I723" s="109">
        <v>308560</v>
      </c>
      <c r="J723" s="66" t="s">
        <v>676</v>
      </c>
      <c r="K723" s="66" t="s">
        <v>40</v>
      </c>
      <c r="L723" s="107" t="s">
        <v>677</v>
      </c>
    </row>
    <row r="724" spans="2:12" ht="75" customHeight="1" x14ac:dyDescent="0.25">
      <c r="B724" s="107">
        <v>60121226</v>
      </c>
      <c r="C724" s="116" t="s">
        <v>840</v>
      </c>
      <c r="D724" s="108">
        <v>41930</v>
      </c>
      <c r="E724" s="107" t="s">
        <v>767</v>
      </c>
      <c r="F724" s="107" t="s">
        <v>768</v>
      </c>
      <c r="G724" s="107" t="s">
        <v>675</v>
      </c>
      <c r="H724" s="109">
        <v>149911.65</v>
      </c>
      <c r="I724" s="109">
        <v>142773</v>
      </c>
      <c r="J724" s="66" t="s">
        <v>676</v>
      </c>
      <c r="K724" s="66" t="s">
        <v>40</v>
      </c>
      <c r="L724" s="107" t="s">
        <v>677</v>
      </c>
    </row>
    <row r="725" spans="2:12" ht="75" customHeight="1" x14ac:dyDescent="0.25">
      <c r="B725" s="107">
        <v>60121226</v>
      </c>
      <c r="C725" s="116" t="s">
        <v>841</v>
      </c>
      <c r="D725" s="108">
        <v>41930</v>
      </c>
      <c r="E725" s="107" t="s">
        <v>767</v>
      </c>
      <c r="F725" s="107" t="s">
        <v>768</v>
      </c>
      <c r="G725" s="107" t="s">
        <v>675</v>
      </c>
      <c r="H725" s="109">
        <v>174076.35</v>
      </c>
      <c r="I725" s="109">
        <v>165787</v>
      </c>
      <c r="J725" s="66" t="s">
        <v>676</v>
      </c>
      <c r="K725" s="66" t="s">
        <v>40</v>
      </c>
      <c r="L725" s="107" t="s">
        <v>677</v>
      </c>
    </row>
    <row r="726" spans="2:12" ht="75" customHeight="1" x14ac:dyDescent="0.25">
      <c r="B726" s="107">
        <v>60121226</v>
      </c>
      <c r="C726" s="116" t="s">
        <v>842</v>
      </c>
      <c r="D726" s="108">
        <v>41930</v>
      </c>
      <c r="E726" s="107" t="s">
        <v>767</v>
      </c>
      <c r="F726" s="107" t="s">
        <v>768</v>
      </c>
      <c r="G726" s="107" t="s">
        <v>675</v>
      </c>
      <c r="H726" s="109">
        <v>183772.05</v>
      </c>
      <c r="I726" s="109">
        <v>175021</v>
      </c>
      <c r="J726" s="66" t="s">
        <v>676</v>
      </c>
      <c r="K726" s="66" t="s">
        <v>40</v>
      </c>
      <c r="L726" s="107" t="s">
        <v>677</v>
      </c>
    </row>
    <row r="727" spans="2:12" ht="75" customHeight="1" x14ac:dyDescent="0.25">
      <c r="B727" s="107">
        <v>46191503</v>
      </c>
      <c r="C727" s="116" t="s">
        <v>843</v>
      </c>
      <c r="D727" s="108">
        <v>41930</v>
      </c>
      <c r="E727" s="107" t="s">
        <v>767</v>
      </c>
      <c r="F727" s="107" t="s">
        <v>768</v>
      </c>
      <c r="G727" s="107" t="s">
        <v>675</v>
      </c>
      <c r="H727" s="109">
        <v>55797</v>
      </c>
      <c r="I727" s="109">
        <v>53140</v>
      </c>
      <c r="J727" s="66" t="s">
        <v>676</v>
      </c>
      <c r="K727" s="66" t="s">
        <v>40</v>
      </c>
      <c r="L727" s="107" t="s">
        <v>677</v>
      </c>
    </row>
    <row r="728" spans="2:12" ht="75" customHeight="1" x14ac:dyDescent="0.25">
      <c r="B728" s="107">
        <v>11151504</v>
      </c>
      <c r="C728" s="116" t="s">
        <v>844</v>
      </c>
      <c r="D728" s="108">
        <v>41930</v>
      </c>
      <c r="E728" s="107" t="s">
        <v>767</v>
      </c>
      <c r="F728" s="107" t="s">
        <v>768</v>
      </c>
      <c r="G728" s="107" t="s">
        <v>675</v>
      </c>
      <c r="H728" s="109">
        <v>280637.7</v>
      </c>
      <c r="I728" s="109">
        <v>267274</v>
      </c>
      <c r="J728" s="66" t="s">
        <v>676</v>
      </c>
      <c r="K728" s="66" t="s">
        <v>40</v>
      </c>
      <c r="L728" s="107" t="s">
        <v>677</v>
      </c>
    </row>
    <row r="729" spans="2:12" ht="75" customHeight="1" x14ac:dyDescent="0.25">
      <c r="B729" s="107">
        <v>11151516</v>
      </c>
      <c r="C729" s="116" t="s">
        <v>845</v>
      </c>
      <c r="D729" s="108">
        <v>41930</v>
      </c>
      <c r="E729" s="107" t="s">
        <v>767</v>
      </c>
      <c r="F729" s="107" t="s">
        <v>768</v>
      </c>
      <c r="G729" s="107" t="s">
        <v>675</v>
      </c>
      <c r="H729" s="109">
        <v>233475.9</v>
      </c>
      <c r="I729" s="109">
        <v>222358</v>
      </c>
      <c r="J729" s="66" t="s">
        <v>676</v>
      </c>
      <c r="K729" s="66" t="s">
        <v>40</v>
      </c>
      <c r="L729" s="107" t="s">
        <v>677</v>
      </c>
    </row>
    <row r="730" spans="2:12" ht="75" customHeight="1" x14ac:dyDescent="0.25">
      <c r="B730" s="107">
        <v>11151516</v>
      </c>
      <c r="C730" s="116" t="s">
        <v>846</v>
      </c>
      <c r="D730" s="108">
        <v>41930</v>
      </c>
      <c r="E730" s="107" t="s">
        <v>767</v>
      </c>
      <c r="F730" s="107" t="s">
        <v>768</v>
      </c>
      <c r="G730" s="107" t="s">
        <v>675</v>
      </c>
      <c r="H730" s="109">
        <v>69630.75</v>
      </c>
      <c r="I730" s="109">
        <v>66315</v>
      </c>
      <c r="J730" s="66" t="s">
        <v>676</v>
      </c>
      <c r="K730" s="66" t="s">
        <v>40</v>
      </c>
      <c r="L730" s="107" t="s">
        <v>677</v>
      </c>
    </row>
    <row r="731" spans="2:12" ht="75" customHeight="1" x14ac:dyDescent="0.25">
      <c r="B731" s="107">
        <v>11151516</v>
      </c>
      <c r="C731" s="116" t="s">
        <v>847</v>
      </c>
      <c r="D731" s="108">
        <v>41930</v>
      </c>
      <c r="E731" s="107" t="s">
        <v>767</v>
      </c>
      <c r="F731" s="107" t="s">
        <v>768</v>
      </c>
      <c r="G731" s="107" t="s">
        <v>675</v>
      </c>
      <c r="H731" s="109">
        <v>69630.75</v>
      </c>
      <c r="I731" s="109">
        <v>66315</v>
      </c>
      <c r="J731" s="66" t="s">
        <v>676</v>
      </c>
      <c r="K731" s="66" t="s">
        <v>40</v>
      </c>
      <c r="L731" s="107" t="s">
        <v>677</v>
      </c>
    </row>
    <row r="732" spans="2:12" ht="75" customHeight="1" x14ac:dyDescent="0.25">
      <c r="B732" s="107">
        <v>11151516</v>
      </c>
      <c r="C732" s="116" t="s">
        <v>848</v>
      </c>
      <c r="D732" s="108">
        <v>41930</v>
      </c>
      <c r="E732" s="107" t="s">
        <v>767</v>
      </c>
      <c r="F732" s="107" t="s">
        <v>768</v>
      </c>
      <c r="G732" s="107" t="s">
        <v>675</v>
      </c>
      <c r="H732" s="109">
        <v>69630.75</v>
      </c>
      <c r="I732" s="109">
        <v>66315</v>
      </c>
      <c r="J732" s="66" t="s">
        <v>676</v>
      </c>
      <c r="K732" s="66" t="s">
        <v>40</v>
      </c>
      <c r="L732" s="107" t="s">
        <v>677</v>
      </c>
    </row>
    <row r="733" spans="2:12" ht="75" customHeight="1" x14ac:dyDescent="0.25">
      <c r="B733" s="107">
        <v>11151516</v>
      </c>
      <c r="C733" s="116" t="s">
        <v>849</v>
      </c>
      <c r="D733" s="108">
        <v>41930</v>
      </c>
      <c r="E733" s="107" t="s">
        <v>767</v>
      </c>
      <c r="F733" s="107" t="s">
        <v>768</v>
      </c>
      <c r="G733" s="107" t="s">
        <v>675</v>
      </c>
      <c r="H733" s="109">
        <v>162471.75</v>
      </c>
      <c r="I733" s="109">
        <v>154735</v>
      </c>
      <c r="J733" s="66" t="s">
        <v>676</v>
      </c>
      <c r="K733" s="66" t="s">
        <v>40</v>
      </c>
      <c r="L733" s="107" t="s">
        <v>677</v>
      </c>
    </row>
    <row r="734" spans="2:12" ht="75" customHeight="1" x14ac:dyDescent="0.25">
      <c r="B734" s="107">
        <v>11151516</v>
      </c>
      <c r="C734" s="116" t="s">
        <v>850</v>
      </c>
      <c r="D734" s="108">
        <v>41930</v>
      </c>
      <c r="E734" s="107" t="s">
        <v>767</v>
      </c>
      <c r="F734" s="107" t="s">
        <v>768</v>
      </c>
      <c r="G734" s="107" t="s">
        <v>675</v>
      </c>
      <c r="H734" s="109">
        <v>69630.75</v>
      </c>
      <c r="I734" s="109">
        <v>66315</v>
      </c>
      <c r="J734" s="66" t="s">
        <v>676</v>
      </c>
      <c r="K734" s="66" t="s">
        <v>40</v>
      </c>
      <c r="L734" s="107" t="s">
        <v>677</v>
      </c>
    </row>
    <row r="735" spans="2:12" ht="75" customHeight="1" x14ac:dyDescent="0.25">
      <c r="B735" s="107">
        <v>13111000</v>
      </c>
      <c r="C735" s="116" t="s">
        <v>851</v>
      </c>
      <c r="D735" s="108">
        <v>41930</v>
      </c>
      <c r="E735" s="107" t="s">
        <v>767</v>
      </c>
      <c r="F735" s="107" t="s">
        <v>768</v>
      </c>
      <c r="G735" s="107" t="s">
        <v>675</v>
      </c>
      <c r="H735" s="109">
        <v>368786.25</v>
      </c>
      <c r="I735" s="109">
        <v>351225</v>
      </c>
      <c r="J735" s="66" t="s">
        <v>676</v>
      </c>
      <c r="K735" s="66" t="s">
        <v>40</v>
      </c>
      <c r="L735" s="107" t="s">
        <v>677</v>
      </c>
    </row>
    <row r="736" spans="2:12" ht="75" customHeight="1" x14ac:dyDescent="0.25">
      <c r="B736" s="107">
        <v>13111000</v>
      </c>
      <c r="C736" s="116" t="s">
        <v>852</v>
      </c>
      <c r="D736" s="108">
        <v>41930</v>
      </c>
      <c r="E736" s="107" t="s">
        <v>767</v>
      </c>
      <c r="F736" s="107" t="s">
        <v>768</v>
      </c>
      <c r="G736" s="107" t="s">
        <v>675</v>
      </c>
      <c r="H736" s="109">
        <v>490176.75</v>
      </c>
      <c r="I736" s="109">
        <v>466835</v>
      </c>
      <c r="J736" s="66" t="s">
        <v>676</v>
      </c>
      <c r="K736" s="66" t="s">
        <v>40</v>
      </c>
      <c r="L736" s="107" t="s">
        <v>677</v>
      </c>
    </row>
    <row r="737" spans="2:12" ht="75" customHeight="1" x14ac:dyDescent="0.25">
      <c r="B737" s="107">
        <v>13111000</v>
      </c>
      <c r="C737" s="116" t="s">
        <v>853</v>
      </c>
      <c r="D737" s="108">
        <v>41930</v>
      </c>
      <c r="E737" s="107" t="s">
        <v>767</v>
      </c>
      <c r="F737" s="107" t="s">
        <v>768</v>
      </c>
      <c r="G737" s="107" t="s">
        <v>675</v>
      </c>
      <c r="H737" s="109">
        <v>566565.30000000005</v>
      </c>
      <c r="I737" s="109">
        <v>539586</v>
      </c>
      <c r="J737" s="66" t="s">
        <v>676</v>
      </c>
      <c r="K737" s="66" t="s">
        <v>40</v>
      </c>
      <c r="L737" s="107" t="s">
        <v>677</v>
      </c>
    </row>
    <row r="738" spans="2:12" ht="75" customHeight="1" x14ac:dyDescent="0.25">
      <c r="B738" s="107">
        <v>13111000</v>
      </c>
      <c r="C738" s="116" t="s">
        <v>854</v>
      </c>
      <c r="D738" s="108">
        <v>41930</v>
      </c>
      <c r="E738" s="107" t="s">
        <v>767</v>
      </c>
      <c r="F738" s="107" t="s">
        <v>768</v>
      </c>
      <c r="G738" s="107" t="s">
        <v>675</v>
      </c>
      <c r="H738" s="109">
        <v>354925.2</v>
      </c>
      <c r="I738" s="109">
        <v>338024</v>
      </c>
      <c r="J738" s="66" t="s">
        <v>676</v>
      </c>
      <c r="K738" s="66" t="s">
        <v>40</v>
      </c>
      <c r="L738" s="107" t="s">
        <v>677</v>
      </c>
    </row>
    <row r="739" spans="2:12" ht="75" customHeight="1" x14ac:dyDescent="0.25">
      <c r="B739" s="107">
        <v>13111000</v>
      </c>
      <c r="C739" s="116" t="s">
        <v>855</v>
      </c>
      <c r="D739" s="108">
        <v>41930</v>
      </c>
      <c r="E739" s="107" t="s">
        <v>767</v>
      </c>
      <c r="F739" s="107" t="s">
        <v>768</v>
      </c>
      <c r="G739" s="107" t="s">
        <v>675</v>
      </c>
      <c r="H739" s="109">
        <v>876107.4</v>
      </c>
      <c r="I739" s="109">
        <v>834388</v>
      </c>
      <c r="J739" s="66" t="s">
        <v>676</v>
      </c>
      <c r="K739" s="66" t="s">
        <v>40</v>
      </c>
      <c r="L739" s="107" t="s">
        <v>677</v>
      </c>
    </row>
    <row r="740" spans="2:12" ht="75" customHeight="1" x14ac:dyDescent="0.25">
      <c r="B740" s="107">
        <v>60121713</v>
      </c>
      <c r="C740" s="116" t="s">
        <v>856</v>
      </c>
      <c r="D740" s="108">
        <v>41930</v>
      </c>
      <c r="E740" s="107" t="s">
        <v>767</v>
      </c>
      <c r="F740" s="107" t="s">
        <v>768</v>
      </c>
      <c r="G740" s="107" t="s">
        <v>675</v>
      </c>
      <c r="H740" s="109">
        <v>135880.5</v>
      </c>
      <c r="I740" s="109">
        <v>129410</v>
      </c>
      <c r="J740" s="66" t="s">
        <v>676</v>
      </c>
      <c r="K740" s="66" t="s">
        <v>40</v>
      </c>
      <c r="L740" s="107" t="s">
        <v>677</v>
      </c>
    </row>
    <row r="741" spans="2:12" ht="75" customHeight="1" x14ac:dyDescent="0.25">
      <c r="B741" s="107">
        <v>60121713</v>
      </c>
      <c r="C741" s="116" t="s">
        <v>857</v>
      </c>
      <c r="D741" s="108">
        <v>41930</v>
      </c>
      <c r="E741" s="107" t="s">
        <v>767</v>
      </c>
      <c r="F741" s="107" t="s">
        <v>768</v>
      </c>
      <c r="G741" s="107" t="s">
        <v>675</v>
      </c>
      <c r="H741" s="109">
        <v>172029.9</v>
      </c>
      <c r="I741" s="109">
        <v>163838</v>
      </c>
      <c r="J741" s="66" t="s">
        <v>676</v>
      </c>
      <c r="K741" s="66" t="s">
        <v>40</v>
      </c>
      <c r="L741" s="107" t="s">
        <v>677</v>
      </c>
    </row>
    <row r="742" spans="2:12" ht="75" customHeight="1" x14ac:dyDescent="0.25">
      <c r="B742" s="107">
        <v>31200000</v>
      </c>
      <c r="C742" s="116" t="s">
        <v>858</v>
      </c>
      <c r="D742" s="108">
        <v>41930</v>
      </c>
      <c r="E742" s="107" t="s">
        <v>767</v>
      </c>
      <c r="F742" s="107" t="s">
        <v>768</v>
      </c>
      <c r="G742" s="107" t="s">
        <v>675</v>
      </c>
      <c r="H742" s="109">
        <v>380186.1</v>
      </c>
      <c r="I742" s="109">
        <v>362082</v>
      </c>
      <c r="J742" s="66" t="s">
        <v>676</v>
      </c>
      <c r="K742" s="66" t="s">
        <v>40</v>
      </c>
      <c r="L742" s="107" t="s">
        <v>677</v>
      </c>
    </row>
    <row r="743" spans="2:12" ht="75" customHeight="1" x14ac:dyDescent="0.25">
      <c r="B743" s="107">
        <v>11101518</v>
      </c>
      <c r="C743" s="116" t="s">
        <v>859</v>
      </c>
      <c r="D743" s="108">
        <v>41930</v>
      </c>
      <c r="E743" s="107" t="s">
        <v>767</v>
      </c>
      <c r="F743" s="107" t="s">
        <v>768</v>
      </c>
      <c r="G743" s="107" t="s">
        <v>675</v>
      </c>
      <c r="H743" s="109">
        <v>47282.55</v>
      </c>
      <c r="I743" s="109">
        <v>45031</v>
      </c>
      <c r="J743" s="66" t="s">
        <v>676</v>
      </c>
      <c r="K743" s="66" t="s">
        <v>40</v>
      </c>
      <c r="L743" s="107" t="s">
        <v>677</v>
      </c>
    </row>
    <row r="744" spans="2:12" ht="75" customHeight="1" x14ac:dyDescent="0.25">
      <c r="B744" s="107">
        <v>31211803</v>
      </c>
      <c r="C744" s="116" t="s">
        <v>860</v>
      </c>
      <c r="D744" s="108">
        <v>41930</v>
      </c>
      <c r="E744" s="107" t="s">
        <v>767</v>
      </c>
      <c r="F744" s="107" t="s">
        <v>768</v>
      </c>
      <c r="G744" s="107" t="s">
        <v>675</v>
      </c>
      <c r="H744" s="109">
        <v>579889.80000000005</v>
      </c>
      <c r="I744" s="109">
        <v>552276</v>
      </c>
      <c r="J744" s="66" t="s">
        <v>676</v>
      </c>
      <c r="K744" s="66" t="s">
        <v>40</v>
      </c>
      <c r="L744" s="107" t="s">
        <v>677</v>
      </c>
    </row>
    <row r="745" spans="2:12" ht="75" customHeight="1" x14ac:dyDescent="0.25">
      <c r="B745" s="107">
        <v>11122001</v>
      </c>
      <c r="C745" s="116" t="s">
        <v>861</v>
      </c>
      <c r="D745" s="108">
        <v>41930</v>
      </c>
      <c r="E745" s="107" t="s">
        <v>767</v>
      </c>
      <c r="F745" s="107" t="s">
        <v>768</v>
      </c>
      <c r="G745" s="107" t="s">
        <v>675</v>
      </c>
      <c r="H745" s="109">
        <v>311767.05</v>
      </c>
      <c r="I745" s="109">
        <v>296921</v>
      </c>
      <c r="J745" s="66" t="s">
        <v>676</v>
      </c>
      <c r="K745" s="66" t="s">
        <v>40</v>
      </c>
      <c r="L745" s="107" t="s">
        <v>677</v>
      </c>
    </row>
    <row r="746" spans="2:12" ht="75" customHeight="1" x14ac:dyDescent="0.25">
      <c r="B746" s="107">
        <v>11122001</v>
      </c>
      <c r="C746" s="116" t="s">
        <v>862</v>
      </c>
      <c r="D746" s="108">
        <v>41930</v>
      </c>
      <c r="E746" s="107" t="s">
        <v>767</v>
      </c>
      <c r="F746" s="107" t="s">
        <v>768</v>
      </c>
      <c r="G746" s="107" t="s">
        <v>675</v>
      </c>
      <c r="H746" s="109">
        <v>385024.5</v>
      </c>
      <c r="I746" s="109">
        <v>366690</v>
      </c>
      <c r="J746" s="66" t="s">
        <v>676</v>
      </c>
      <c r="K746" s="66" t="s">
        <v>40</v>
      </c>
      <c r="L746" s="107" t="s">
        <v>677</v>
      </c>
    </row>
    <row r="747" spans="2:12" ht="75" customHeight="1" x14ac:dyDescent="0.25">
      <c r="B747" s="107">
        <v>11122001</v>
      </c>
      <c r="C747" s="116" t="s">
        <v>863</v>
      </c>
      <c r="D747" s="108">
        <v>41930</v>
      </c>
      <c r="E747" s="107" t="s">
        <v>767</v>
      </c>
      <c r="F747" s="107" t="s">
        <v>768</v>
      </c>
      <c r="G747" s="107" t="s">
        <v>675</v>
      </c>
      <c r="H747" s="109">
        <v>487172.7</v>
      </c>
      <c r="I747" s="109">
        <v>463974</v>
      </c>
      <c r="J747" s="66" t="s">
        <v>676</v>
      </c>
      <c r="K747" s="66" t="s">
        <v>40</v>
      </c>
      <c r="L747" s="107" t="s">
        <v>677</v>
      </c>
    </row>
    <row r="748" spans="2:12" ht="75" customHeight="1" x14ac:dyDescent="0.25">
      <c r="B748" s="107">
        <v>11122001</v>
      </c>
      <c r="C748" s="116" t="s">
        <v>864</v>
      </c>
      <c r="D748" s="108">
        <v>41930</v>
      </c>
      <c r="E748" s="107" t="s">
        <v>767</v>
      </c>
      <c r="F748" s="107" t="s">
        <v>768</v>
      </c>
      <c r="G748" s="107" t="s">
        <v>675</v>
      </c>
      <c r="H748" s="109">
        <v>257487.3</v>
      </c>
      <c r="I748" s="109">
        <v>245226</v>
      </c>
      <c r="J748" s="66" t="s">
        <v>676</v>
      </c>
      <c r="K748" s="66" t="s">
        <v>40</v>
      </c>
      <c r="L748" s="107" t="s">
        <v>677</v>
      </c>
    </row>
    <row r="749" spans="2:12" ht="75" customHeight="1" x14ac:dyDescent="0.25">
      <c r="B749" s="107">
        <v>15111506</v>
      </c>
      <c r="C749" s="117" t="s">
        <v>865</v>
      </c>
      <c r="D749" s="108">
        <v>41920</v>
      </c>
      <c r="E749" s="107" t="s">
        <v>767</v>
      </c>
      <c r="F749" s="107" t="s">
        <v>768</v>
      </c>
      <c r="G749" s="107" t="s">
        <v>675</v>
      </c>
      <c r="H749" s="109">
        <v>7328160</v>
      </c>
      <c r="I749" s="109">
        <v>6979200</v>
      </c>
      <c r="J749" s="66" t="s">
        <v>676</v>
      </c>
      <c r="K749" s="66" t="s">
        <v>40</v>
      </c>
      <c r="L749" s="107" t="s">
        <v>677</v>
      </c>
    </row>
    <row r="750" spans="2:12" ht="75" customHeight="1" x14ac:dyDescent="0.25">
      <c r="B750" s="107">
        <v>15111501</v>
      </c>
      <c r="C750" s="117" t="s">
        <v>866</v>
      </c>
      <c r="D750" s="108">
        <v>41920</v>
      </c>
      <c r="E750" s="107" t="s">
        <v>767</v>
      </c>
      <c r="F750" s="107" t="s">
        <v>768</v>
      </c>
      <c r="G750" s="107" t="s">
        <v>675</v>
      </c>
      <c r="H750" s="109">
        <v>661556.69999999995</v>
      </c>
      <c r="I750" s="109">
        <v>630054</v>
      </c>
      <c r="J750" s="66" t="s">
        <v>676</v>
      </c>
      <c r="K750" s="66" t="s">
        <v>40</v>
      </c>
      <c r="L750" s="107" t="s">
        <v>677</v>
      </c>
    </row>
    <row r="751" spans="2:12" ht="75" customHeight="1" x14ac:dyDescent="0.25">
      <c r="B751" s="107">
        <v>12142004</v>
      </c>
      <c r="C751" s="117" t="s">
        <v>867</v>
      </c>
      <c r="D751" s="108">
        <v>41920</v>
      </c>
      <c r="E751" s="107" t="s">
        <v>767</v>
      </c>
      <c r="F751" s="107" t="s">
        <v>768</v>
      </c>
      <c r="G751" s="107" t="s">
        <v>675</v>
      </c>
      <c r="H751" s="109">
        <v>10375365</v>
      </c>
      <c r="I751" s="109">
        <v>9881300</v>
      </c>
      <c r="J751" s="66" t="s">
        <v>676</v>
      </c>
      <c r="K751" s="66" t="s">
        <v>40</v>
      </c>
      <c r="L751" s="107" t="s">
        <v>677</v>
      </c>
    </row>
    <row r="752" spans="2:12" ht="75" customHeight="1" x14ac:dyDescent="0.25">
      <c r="B752" s="107">
        <v>12142004</v>
      </c>
      <c r="C752" s="117" t="s">
        <v>868</v>
      </c>
      <c r="D752" s="108">
        <v>41920</v>
      </c>
      <c r="E752" s="107" t="s">
        <v>767</v>
      </c>
      <c r="F752" s="107" t="s">
        <v>768</v>
      </c>
      <c r="G752" s="107" t="s">
        <v>675</v>
      </c>
      <c r="H752" s="109">
        <v>3072064.8</v>
      </c>
      <c r="I752" s="109">
        <v>2925776</v>
      </c>
      <c r="J752" s="66" t="s">
        <v>676</v>
      </c>
      <c r="K752" s="66" t="s">
        <v>40</v>
      </c>
      <c r="L752" s="107" t="s">
        <v>677</v>
      </c>
    </row>
    <row r="753" spans="2:12" ht="75" customHeight="1" x14ac:dyDescent="0.25">
      <c r="B753" s="107">
        <v>12142004</v>
      </c>
      <c r="C753" s="117" t="s">
        <v>869</v>
      </c>
      <c r="D753" s="108">
        <v>41920</v>
      </c>
      <c r="E753" s="107" t="s">
        <v>767</v>
      </c>
      <c r="F753" s="107" t="s">
        <v>768</v>
      </c>
      <c r="G753" s="107" t="s">
        <v>675</v>
      </c>
      <c r="H753" s="109">
        <v>15621873.75</v>
      </c>
      <c r="I753" s="109">
        <v>14877975</v>
      </c>
      <c r="J753" s="66" t="s">
        <v>676</v>
      </c>
      <c r="K753" s="66" t="s">
        <v>40</v>
      </c>
      <c r="L753" s="107" t="s">
        <v>677</v>
      </c>
    </row>
    <row r="754" spans="2:12" ht="75" customHeight="1" x14ac:dyDescent="0.25">
      <c r="B754" s="107">
        <v>12142104</v>
      </c>
      <c r="C754" s="117" t="s">
        <v>870</v>
      </c>
      <c r="D754" s="108">
        <v>41920</v>
      </c>
      <c r="E754" s="107" t="s">
        <v>767</v>
      </c>
      <c r="F754" s="107" t="s">
        <v>768</v>
      </c>
      <c r="G754" s="107" t="s">
        <v>675</v>
      </c>
      <c r="H754" s="109">
        <v>1080796.5</v>
      </c>
      <c r="I754" s="109">
        <v>1029330</v>
      </c>
      <c r="J754" s="66" t="s">
        <v>676</v>
      </c>
      <c r="K754" s="66" t="s">
        <v>40</v>
      </c>
      <c r="L754" s="107" t="s">
        <v>677</v>
      </c>
    </row>
    <row r="755" spans="2:12" ht="75" customHeight="1" x14ac:dyDescent="0.25">
      <c r="B755" s="107">
        <v>12141904</v>
      </c>
      <c r="C755" s="117" t="s">
        <v>871</v>
      </c>
      <c r="D755" s="108">
        <v>41920</v>
      </c>
      <c r="E755" s="107" t="s">
        <v>767</v>
      </c>
      <c r="F755" s="107" t="s">
        <v>768</v>
      </c>
      <c r="G755" s="107" t="s">
        <v>675</v>
      </c>
      <c r="H755" s="109">
        <v>9831780</v>
      </c>
      <c r="I755" s="109">
        <v>9363600</v>
      </c>
      <c r="J755" s="66" t="s">
        <v>676</v>
      </c>
      <c r="K755" s="66" t="s">
        <v>40</v>
      </c>
      <c r="L755" s="107" t="s">
        <v>677</v>
      </c>
    </row>
    <row r="756" spans="2:12" ht="75" customHeight="1" x14ac:dyDescent="0.25">
      <c r="B756" s="107">
        <v>23271800</v>
      </c>
      <c r="C756" s="118" t="s">
        <v>872</v>
      </c>
      <c r="D756" s="108">
        <v>41930</v>
      </c>
      <c r="E756" s="107" t="s">
        <v>767</v>
      </c>
      <c r="F756" s="107" t="s">
        <v>768</v>
      </c>
      <c r="G756" s="107" t="s">
        <v>675</v>
      </c>
      <c r="H756" s="109">
        <v>572250</v>
      </c>
      <c r="I756" s="109">
        <v>545000</v>
      </c>
      <c r="J756" s="66" t="s">
        <v>676</v>
      </c>
      <c r="K756" s="66" t="s">
        <v>40</v>
      </c>
      <c r="L756" s="107" t="s">
        <v>677</v>
      </c>
    </row>
    <row r="757" spans="2:12" ht="75" customHeight="1" x14ac:dyDescent="0.25">
      <c r="B757" s="107">
        <v>23271800</v>
      </c>
      <c r="C757" s="118" t="s">
        <v>873</v>
      </c>
      <c r="D757" s="108">
        <v>41930</v>
      </c>
      <c r="E757" s="107" t="s">
        <v>767</v>
      </c>
      <c r="F757" s="107" t="s">
        <v>768</v>
      </c>
      <c r="G757" s="107" t="s">
        <v>675</v>
      </c>
      <c r="H757" s="109">
        <v>591150</v>
      </c>
      <c r="I757" s="109">
        <v>563000</v>
      </c>
      <c r="J757" s="66" t="s">
        <v>676</v>
      </c>
      <c r="K757" s="66" t="s">
        <v>40</v>
      </c>
      <c r="L757" s="107" t="s">
        <v>677</v>
      </c>
    </row>
    <row r="758" spans="2:12" ht="75" customHeight="1" x14ac:dyDescent="0.25">
      <c r="B758" s="107">
        <v>23271800</v>
      </c>
      <c r="C758" s="118" t="s">
        <v>874</v>
      </c>
      <c r="D758" s="108">
        <v>41930</v>
      </c>
      <c r="E758" s="107" t="s">
        <v>767</v>
      </c>
      <c r="F758" s="107" t="s">
        <v>768</v>
      </c>
      <c r="G758" s="107" t="s">
        <v>675</v>
      </c>
      <c r="H758" s="109">
        <v>471660</v>
      </c>
      <c r="I758" s="109">
        <v>449200</v>
      </c>
      <c r="J758" s="66" t="s">
        <v>676</v>
      </c>
      <c r="K758" s="66" t="s">
        <v>40</v>
      </c>
      <c r="L758" s="107" t="s">
        <v>677</v>
      </c>
    </row>
    <row r="759" spans="2:12" ht="75" customHeight="1" x14ac:dyDescent="0.25">
      <c r="B759" s="107">
        <v>23271800</v>
      </c>
      <c r="C759" s="118" t="s">
        <v>875</v>
      </c>
      <c r="D759" s="108">
        <v>41930</v>
      </c>
      <c r="E759" s="107" t="s">
        <v>767</v>
      </c>
      <c r="F759" s="107" t="s">
        <v>768</v>
      </c>
      <c r="G759" s="107" t="s">
        <v>675</v>
      </c>
      <c r="H759" s="109">
        <v>487200</v>
      </c>
      <c r="I759" s="109">
        <v>464000</v>
      </c>
      <c r="J759" s="66" t="s">
        <v>676</v>
      </c>
      <c r="K759" s="66" t="s">
        <v>40</v>
      </c>
      <c r="L759" s="107" t="s">
        <v>677</v>
      </c>
    </row>
    <row r="760" spans="2:12" ht="75" customHeight="1" x14ac:dyDescent="0.25">
      <c r="B760" s="107">
        <v>23271800</v>
      </c>
      <c r="C760" s="118" t="s">
        <v>876</v>
      </c>
      <c r="D760" s="108">
        <v>41930</v>
      </c>
      <c r="E760" s="107" t="s">
        <v>767</v>
      </c>
      <c r="F760" s="107" t="s">
        <v>768</v>
      </c>
      <c r="G760" s="107" t="s">
        <v>675</v>
      </c>
      <c r="H760" s="109">
        <v>1428000</v>
      </c>
      <c r="I760" s="109">
        <v>1360000</v>
      </c>
      <c r="J760" s="66" t="s">
        <v>676</v>
      </c>
      <c r="K760" s="66" t="s">
        <v>40</v>
      </c>
      <c r="L760" s="107" t="s">
        <v>677</v>
      </c>
    </row>
    <row r="761" spans="2:12" ht="75" customHeight="1" x14ac:dyDescent="0.25">
      <c r="B761" s="107">
        <v>23271800</v>
      </c>
      <c r="C761" s="118" t="s">
        <v>877</v>
      </c>
      <c r="D761" s="108">
        <v>41930</v>
      </c>
      <c r="E761" s="107" t="s">
        <v>767</v>
      </c>
      <c r="F761" s="107" t="s">
        <v>768</v>
      </c>
      <c r="G761" s="107" t="s">
        <v>675</v>
      </c>
      <c r="H761" s="109">
        <v>863100</v>
      </c>
      <c r="I761" s="109">
        <v>822000</v>
      </c>
      <c r="J761" s="66" t="s">
        <v>676</v>
      </c>
      <c r="K761" s="66" t="s">
        <v>40</v>
      </c>
      <c r="L761" s="107" t="s">
        <v>677</v>
      </c>
    </row>
    <row r="762" spans="2:12" ht="75" customHeight="1" x14ac:dyDescent="0.25">
      <c r="B762" s="107">
        <v>23271800</v>
      </c>
      <c r="C762" s="118" t="s">
        <v>878</v>
      </c>
      <c r="D762" s="108">
        <v>41930</v>
      </c>
      <c r="E762" s="107" t="s">
        <v>767</v>
      </c>
      <c r="F762" s="107" t="s">
        <v>768</v>
      </c>
      <c r="G762" s="107" t="s">
        <v>675</v>
      </c>
      <c r="H762" s="109">
        <v>781200</v>
      </c>
      <c r="I762" s="109">
        <v>744000</v>
      </c>
      <c r="J762" s="66" t="s">
        <v>676</v>
      </c>
      <c r="K762" s="66" t="s">
        <v>40</v>
      </c>
      <c r="L762" s="107" t="s">
        <v>677</v>
      </c>
    </row>
    <row r="763" spans="2:12" ht="75" customHeight="1" x14ac:dyDescent="0.25">
      <c r="B763" s="107">
        <v>23271800</v>
      </c>
      <c r="C763" s="118" t="s">
        <v>879</v>
      </c>
      <c r="D763" s="108">
        <v>41930</v>
      </c>
      <c r="E763" s="107" t="s">
        <v>767</v>
      </c>
      <c r="F763" s="107" t="s">
        <v>768</v>
      </c>
      <c r="G763" s="107" t="s">
        <v>675</v>
      </c>
      <c r="H763" s="109">
        <v>971250</v>
      </c>
      <c r="I763" s="109">
        <v>925000</v>
      </c>
      <c r="J763" s="66" t="s">
        <v>676</v>
      </c>
      <c r="K763" s="66" t="s">
        <v>40</v>
      </c>
      <c r="L763" s="107" t="s">
        <v>677</v>
      </c>
    </row>
    <row r="764" spans="2:12" ht="75" customHeight="1" x14ac:dyDescent="0.25">
      <c r="B764" s="107">
        <v>23271800</v>
      </c>
      <c r="C764" s="118" t="s">
        <v>880</v>
      </c>
      <c r="D764" s="108">
        <v>41930</v>
      </c>
      <c r="E764" s="107" t="s">
        <v>767</v>
      </c>
      <c r="F764" s="107" t="s">
        <v>768</v>
      </c>
      <c r="G764" s="107" t="s">
        <v>675</v>
      </c>
      <c r="H764" s="109">
        <v>388500</v>
      </c>
      <c r="I764" s="109">
        <v>370000</v>
      </c>
      <c r="J764" s="66" t="s">
        <v>676</v>
      </c>
      <c r="K764" s="66" t="s">
        <v>40</v>
      </c>
      <c r="L764" s="107" t="s">
        <v>677</v>
      </c>
    </row>
    <row r="765" spans="2:12" ht="75" customHeight="1" x14ac:dyDescent="0.25">
      <c r="B765" s="107">
        <v>23271800</v>
      </c>
      <c r="C765" s="118" t="s">
        <v>881</v>
      </c>
      <c r="D765" s="108">
        <v>41930</v>
      </c>
      <c r="E765" s="107" t="s">
        <v>767</v>
      </c>
      <c r="F765" s="107" t="s">
        <v>768</v>
      </c>
      <c r="G765" s="107" t="s">
        <v>675</v>
      </c>
      <c r="H765" s="109">
        <v>370125</v>
      </c>
      <c r="I765" s="109">
        <v>352500</v>
      </c>
      <c r="J765" s="66" t="s">
        <v>676</v>
      </c>
      <c r="K765" s="66" t="s">
        <v>40</v>
      </c>
      <c r="L765" s="107" t="s">
        <v>677</v>
      </c>
    </row>
    <row r="766" spans="2:12" ht="75" customHeight="1" x14ac:dyDescent="0.25">
      <c r="B766" s="107">
        <v>23271800</v>
      </c>
      <c r="C766" s="118" t="s">
        <v>882</v>
      </c>
      <c r="D766" s="108">
        <v>41930</v>
      </c>
      <c r="E766" s="107" t="s">
        <v>767</v>
      </c>
      <c r="F766" s="107" t="s">
        <v>768</v>
      </c>
      <c r="G766" s="107" t="s">
        <v>675</v>
      </c>
      <c r="H766" s="109">
        <v>682500</v>
      </c>
      <c r="I766" s="109">
        <v>650000</v>
      </c>
      <c r="J766" s="66" t="s">
        <v>676</v>
      </c>
      <c r="K766" s="66" t="s">
        <v>40</v>
      </c>
      <c r="L766" s="107" t="s">
        <v>677</v>
      </c>
    </row>
    <row r="767" spans="2:12" ht="75" customHeight="1" x14ac:dyDescent="0.25">
      <c r="B767" s="107">
        <v>23271800</v>
      </c>
      <c r="C767" s="118" t="s">
        <v>883</v>
      </c>
      <c r="D767" s="108">
        <v>41930</v>
      </c>
      <c r="E767" s="107" t="s">
        <v>767</v>
      </c>
      <c r="F767" s="107" t="s">
        <v>768</v>
      </c>
      <c r="G767" s="107" t="s">
        <v>675</v>
      </c>
      <c r="H767" s="109">
        <v>656250</v>
      </c>
      <c r="I767" s="109">
        <v>625000</v>
      </c>
      <c r="J767" s="66" t="s">
        <v>676</v>
      </c>
      <c r="K767" s="66" t="s">
        <v>40</v>
      </c>
      <c r="L767" s="107" t="s">
        <v>677</v>
      </c>
    </row>
    <row r="768" spans="2:12" ht="75" customHeight="1" x14ac:dyDescent="0.25">
      <c r="B768" s="107">
        <v>23271800</v>
      </c>
      <c r="C768" s="118" t="s">
        <v>884</v>
      </c>
      <c r="D768" s="108">
        <v>41930</v>
      </c>
      <c r="E768" s="107" t="s">
        <v>767</v>
      </c>
      <c r="F768" s="107" t="s">
        <v>768</v>
      </c>
      <c r="G768" s="107" t="s">
        <v>675</v>
      </c>
      <c r="H768" s="109">
        <v>199500</v>
      </c>
      <c r="I768" s="109">
        <v>190000</v>
      </c>
      <c r="J768" s="66" t="s">
        <v>676</v>
      </c>
      <c r="K768" s="66" t="s">
        <v>40</v>
      </c>
      <c r="L768" s="107" t="s">
        <v>677</v>
      </c>
    </row>
    <row r="769" spans="2:12" ht="75" customHeight="1" x14ac:dyDescent="0.25">
      <c r="B769" s="107">
        <v>23271800</v>
      </c>
      <c r="C769" s="118" t="s">
        <v>885</v>
      </c>
      <c r="D769" s="108">
        <v>41930</v>
      </c>
      <c r="E769" s="107" t="s">
        <v>767</v>
      </c>
      <c r="F769" s="107" t="s">
        <v>768</v>
      </c>
      <c r="G769" s="107" t="s">
        <v>675</v>
      </c>
      <c r="H769" s="109">
        <v>99750</v>
      </c>
      <c r="I769" s="109">
        <v>95000</v>
      </c>
      <c r="J769" s="66" t="s">
        <v>676</v>
      </c>
      <c r="K769" s="66" t="s">
        <v>40</v>
      </c>
      <c r="L769" s="107" t="s">
        <v>677</v>
      </c>
    </row>
    <row r="770" spans="2:12" ht="75" customHeight="1" x14ac:dyDescent="0.25">
      <c r="B770" s="107">
        <v>23271800</v>
      </c>
      <c r="C770" s="118" t="s">
        <v>886</v>
      </c>
      <c r="D770" s="108">
        <v>41930</v>
      </c>
      <c r="E770" s="107" t="s">
        <v>767</v>
      </c>
      <c r="F770" s="107" t="s">
        <v>768</v>
      </c>
      <c r="G770" s="107" t="s">
        <v>675</v>
      </c>
      <c r="H770" s="109">
        <v>706125</v>
      </c>
      <c r="I770" s="109">
        <v>672500</v>
      </c>
      <c r="J770" s="66" t="s">
        <v>676</v>
      </c>
      <c r="K770" s="66" t="s">
        <v>40</v>
      </c>
      <c r="L770" s="107" t="s">
        <v>677</v>
      </c>
    </row>
    <row r="771" spans="2:12" ht="75" customHeight="1" x14ac:dyDescent="0.25">
      <c r="B771" s="107">
        <v>23271800</v>
      </c>
      <c r="C771" s="118" t="s">
        <v>887</v>
      </c>
      <c r="D771" s="108">
        <v>41930</v>
      </c>
      <c r="E771" s="107" t="s">
        <v>767</v>
      </c>
      <c r="F771" s="107" t="s">
        <v>768</v>
      </c>
      <c r="G771" s="107" t="s">
        <v>675</v>
      </c>
      <c r="H771" s="109">
        <v>669375</v>
      </c>
      <c r="I771" s="109">
        <v>637500</v>
      </c>
      <c r="J771" s="66" t="s">
        <v>676</v>
      </c>
      <c r="K771" s="66" t="s">
        <v>40</v>
      </c>
      <c r="L771" s="107" t="s">
        <v>677</v>
      </c>
    </row>
    <row r="772" spans="2:12" ht="75" customHeight="1" x14ac:dyDescent="0.25">
      <c r="B772" s="107">
        <v>23271800</v>
      </c>
      <c r="C772" s="118" t="s">
        <v>888</v>
      </c>
      <c r="D772" s="108">
        <v>41930</v>
      </c>
      <c r="E772" s="107" t="s">
        <v>767</v>
      </c>
      <c r="F772" s="107" t="s">
        <v>768</v>
      </c>
      <c r="G772" s="107" t="s">
        <v>675</v>
      </c>
      <c r="H772" s="109">
        <v>256200</v>
      </c>
      <c r="I772" s="109">
        <v>244000</v>
      </c>
      <c r="J772" s="66" t="s">
        <v>676</v>
      </c>
      <c r="K772" s="66" t="s">
        <v>40</v>
      </c>
      <c r="L772" s="107" t="s">
        <v>677</v>
      </c>
    </row>
    <row r="773" spans="2:12" ht="75" customHeight="1" x14ac:dyDescent="0.25">
      <c r="B773" s="107">
        <v>23271800</v>
      </c>
      <c r="C773" s="118" t="s">
        <v>889</v>
      </c>
      <c r="D773" s="108">
        <v>41930</v>
      </c>
      <c r="E773" s="107" t="s">
        <v>767</v>
      </c>
      <c r="F773" s="107" t="s">
        <v>768</v>
      </c>
      <c r="G773" s="107" t="s">
        <v>675</v>
      </c>
      <c r="H773" s="109">
        <v>302925</v>
      </c>
      <c r="I773" s="109">
        <v>288500</v>
      </c>
      <c r="J773" s="66" t="s">
        <v>676</v>
      </c>
      <c r="K773" s="66" t="s">
        <v>40</v>
      </c>
      <c r="L773" s="107" t="s">
        <v>677</v>
      </c>
    </row>
    <row r="774" spans="2:12" ht="75" customHeight="1" x14ac:dyDescent="0.25">
      <c r="B774" s="107">
        <v>23271800</v>
      </c>
      <c r="C774" s="118" t="s">
        <v>890</v>
      </c>
      <c r="D774" s="108">
        <v>41930</v>
      </c>
      <c r="E774" s="107" t="s">
        <v>767</v>
      </c>
      <c r="F774" s="107" t="s">
        <v>768</v>
      </c>
      <c r="G774" s="107" t="s">
        <v>675</v>
      </c>
      <c r="H774" s="109">
        <v>126000</v>
      </c>
      <c r="I774" s="109">
        <v>120000</v>
      </c>
      <c r="J774" s="66" t="s">
        <v>676</v>
      </c>
      <c r="K774" s="66" t="s">
        <v>40</v>
      </c>
      <c r="L774" s="107" t="s">
        <v>677</v>
      </c>
    </row>
    <row r="775" spans="2:12" ht="75" customHeight="1" x14ac:dyDescent="0.25">
      <c r="B775" s="107">
        <v>23271800</v>
      </c>
      <c r="C775" s="118" t="s">
        <v>891</v>
      </c>
      <c r="D775" s="108">
        <v>41930</v>
      </c>
      <c r="E775" s="107" t="s">
        <v>767</v>
      </c>
      <c r="F775" s="107" t="s">
        <v>768</v>
      </c>
      <c r="G775" s="107" t="s">
        <v>675</v>
      </c>
      <c r="H775" s="109">
        <v>283500</v>
      </c>
      <c r="I775" s="109">
        <v>270000</v>
      </c>
      <c r="J775" s="66" t="s">
        <v>676</v>
      </c>
      <c r="K775" s="66" t="s">
        <v>40</v>
      </c>
      <c r="L775" s="107" t="s">
        <v>677</v>
      </c>
    </row>
    <row r="776" spans="2:12" ht="75" customHeight="1" x14ac:dyDescent="0.25">
      <c r="B776" s="107">
        <v>23271800</v>
      </c>
      <c r="C776" s="118" t="s">
        <v>892</v>
      </c>
      <c r="D776" s="108">
        <v>41930</v>
      </c>
      <c r="E776" s="107" t="s">
        <v>767</v>
      </c>
      <c r="F776" s="107" t="s">
        <v>768</v>
      </c>
      <c r="G776" s="107" t="s">
        <v>675</v>
      </c>
      <c r="H776" s="109">
        <v>1165500</v>
      </c>
      <c r="I776" s="109">
        <v>1110000</v>
      </c>
      <c r="J776" s="66" t="s">
        <v>676</v>
      </c>
      <c r="K776" s="66" t="s">
        <v>40</v>
      </c>
      <c r="L776" s="107" t="s">
        <v>677</v>
      </c>
    </row>
    <row r="777" spans="2:12" ht="75" customHeight="1" x14ac:dyDescent="0.25">
      <c r="B777" s="107">
        <v>23271800</v>
      </c>
      <c r="C777" s="118" t="s">
        <v>893</v>
      </c>
      <c r="D777" s="108">
        <v>41930</v>
      </c>
      <c r="E777" s="107" t="s">
        <v>767</v>
      </c>
      <c r="F777" s="107" t="s">
        <v>768</v>
      </c>
      <c r="G777" s="107" t="s">
        <v>675</v>
      </c>
      <c r="H777" s="109">
        <v>1732500</v>
      </c>
      <c r="I777" s="109">
        <v>1650000</v>
      </c>
      <c r="J777" s="66" t="s">
        <v>676</v>
      </c>
      <c r="K777" s="66" t="s">
        <v>40</v>
      </c>
      <c r="L777" s="107" t="s">
        <v>677</v>
      </c>
    </row>
    <row r="778" spans="2:12" ht="75" customHeight="1" x14ac:dyDescent="0.25">
      <c r="B778" s="107">
        <v>23271800</v>
      </c>
      <c r="C778" s="118" t="s">
        <v>894</v>
      </c>
      <c r="D778" s="108">
        <v>41930</v>
      </c>
      <c r="E778" s="107" t="s">
        <v>767</v>
      </c>
      <c r="F778" s="107" t="s">
        <v>768</v>
      </c>
      <c r="G778" s="107" t="s">
        <v>675</v>
      </c>
      <c r="H778" s="109">
        <v>393750</v>
      </c>
      <c r="I778" s="109">
        <v>375000</v>
      </c>
      <c r="J778" s="66" t="s">
        <v>676</v>
      </c>
      <c r="K778" s="66" t="s">
        <v>40</v>
      </c>
      <c r="L778" s="107" t="s">
        <v>677</v>
      </c>
    </row>
    <row r="779" spans="2:12" ht="75" customHeight="1" x14ac:dyDescent="0.25">
      <c r="B779" s="107">
        <v>23271800</v>
      </c>
      <c r="C779" s="118" t="s">
        <v>895</v>
      </c>
      <c r="D779" s="108">
        <v>41930</v>
      </c>
      <c r="E779" s="107" t="s">
        <v>767</v>
      </c>
      <c r="F779" s="107" t="s">
        <v>768</v>
      </c>
      <c r="G779" s="107" t="s">
        <v>675</v>
      </c>
      <c r="H779" s="109">
        <v>850500</v>
      </c>
      <c r="I779" s="109">
        <v>810000</v>
      </c>
      <c r="J779" s="66" t="s">
        <v>676</v>
      </c>
      <c r="K779" s="66" t="s">
        <v>40</v>
      </c>
      <c r="L779" s="107" t="s">
        <v>677</v>
      </c>
    </row>
    <row r="780" spans="2:12" ht="75" customHeight="1" x14ac:dyDescent="0.25">
      <c r="B780" s="107">
        <v>23271800</v>
      </c>
      <c r="C780" s="118" t="s">
        <v>896</v>
      </c>
      <c r="D780" s="108">
        <v>41930</v>
      </c>
      <c r="E780" s="107" t="s">
        <v>767</v>
      </c>
      <c r="F780" s="107" t="s">
        <v>768</v>
      </c>
      <c r="G780" s="107" t="s">
        <v>675</v>
      </c>
      <c r="H780" s="109">
        <v>94500</v>
      </c>
      <c r="I780" s="109">
        <v>90000</v>
      </c>
      <c r="J780" s="66" t="s">
        <v>676</v>
      </c>
      <c r="K780" s="66" t="s">
        <v>40</v>
      </c>
      <c r="L780" s="107" t="s">
        <v>677</v>
      </c>
    </row>
    <row r="781" spans="2:12" ht="75" customHeight="1" x14ac:dyDescent="0.25">
      <c r="B781" s="107">
        <v>23271800</v>
      </c>
      <c r="C781" s="118" t="s">
        <v>897</v>
      </c>
      <c r="D781" s="108">
        <v>41930</v>
      </c>
      <c r="E781" s="107" t="s">
        <v>767</v>
      </c>
      <c r="F781" s="107" t="s">
        <v>768</v>
      </c>
      <c r="G781" s="107" t="s">
        <v>675</v>
      </c>
      <c r="H781" s="109">
        <v>94500</v>
      </c>
      <c r="I781" s="109">
        <v>90000</v>
      </c>
      <c r="J781" s="66" t="s">
        <v>676</v>
      </c>
      <c r="K781" s="66" t="s">
        <v>40</v>
      </c>
      <c r="L781" s="107" t="s">
        <v>677</v>
      </c>
    </row>
    <row r="782" spans="2:12" ht="75" customHeight="1" x14ac:dyDescent="0.25">
      <c r="B782" s="107">
        <v>23271800</v>
      </c>
      <c r="C782" s="118" t="s">
        <v>898</v>
      </c>
      <c r="D782" s="108">
        <v>41930</v>
      </c>
      <c r="E782" s="107" t="s">
        <v>767</v>
      </c>
      <c r="F782" s="107" t="s">
        <v>768</v>
      </c>
      <c r="G782" s="107" t="s">
        <v>675</v>
      </c>
      <c r="H782" s="109">
        <v>94500</v>
      </c>
      <c r="I782" s="109">
        <v>90000</v>
      </c>
      <c r="J782" s="66" t="s">
        <v>676</v>
      </c>
      <c r="K782" s="66" t="s">
        <v>40</v>
      </c>
      <c r="L782" s="107" t="s">
        <v>677</v>
      </c>
    </row>
    <row r="783" spans="2:12" ht="75" customHeight="1" x14ac:dyDescent="0.25">
      <c r="B783" s="107">
        <v>23271800</v>
      </c>
      <c r="C783" s="118" t="s">
        <v>899</v>
      </c>
      <c r="D783" s="108">
        <v>41930</v>
      </c>
      <c r="E783" s="107" t="s">
        <v>767</v>
      </c>
      <c r="F783" s="107" t="s">
        <v>768</v>
      </c>
      <c r="G783" s="107" t="s">
        <v>675</v>
      </c>
      <c r="H783" s="109">
        <v>47250</v>
      </c>
      <c r="I783" s="109">
        <v>45000</v>
      </c>
      <c r="J783" s="66" t="s">
        <v>676</v>
      </c>
      <c r="K783" s="66" t="s">
        <v>40</v>
      </c>
      <c r="L783" s="107" t="s">
        <v>677</v>
      </c>
    </row>
    <row r="784" spans="2:12" ht="75" customHeight="1" x14ac:dyDescent="0.25">
      <c r="B784" s="107">
        <v>23271800</v>
      </c>
      <c r="C784" s="118" t="s">
        <v>900</v>
      </c>
      <c r="D784" s="108">
        <v>41930</v>
      </c>
      <c r="E784" s="107" t="s">
        <v>767</v>
      </c>
      <c r="F784" s="107" t="s">
        <v>768</v>
      </c>
      <c r="G784" s="107" t="s">
        <v>675</v>
      </c>
      <c r="H784" s="109">
        <v>94500</v>
      </c>
      <c r="I784" s="109">
        <v>90000</v>
      </c>
      <c r="J784" s="66" t="s">
        <v>676</v>
      </c>
      <c r="K784" s="66" t="s">
        <v>40</v>
      </c>
      <c r="L784" s="107" t="s">
        <v>677</v>
      </c>
    </row>
    <row r="785" spans="2:12" ht="75" customHeight="1" x14ac:dyDescent="0.25">
      <c r="B785" s="107">
        <v>23271800</v>
      </c>
      <c r="C785" s="118" t="s">
        <v>901</v>
      </c>
      <c r="D785" s="108">
        <v>41930</v>
      </c>
      <c r="E785" s="107" t="s">
        <v>767</v>
      </c>
      <c r="F785" s="107" t="s">
        <v>768</v>
      </c>
      <c r="G785" s="107" t="s">
        <v>675</v>
      </c>
      <c r="H785" s="109">
        <v>84000</v>
      </c>
      <c r="I785" s="109">
        <v>80000</v>
      </c>
      <c r="J785" s="66" t="s">
        <v>676</v>
      </c>
      <c r="K785" s="66" t="s">
        <v>40</v>
      </c>
      <c r="L785" s="107" t="s">
        <v>677</v>
      </c>
    </row>
    <row r="786" spans="2:12" ht="75" customHeight="1" x14ac:dyDescent="0.25">
      <c r="B786" s="107">
        <v>23271800</v>
      </c>
      <c r="C786" s="118" t="s">
        <v>902</v>
      </c>
      <c r="D786" s="108">
        <v>41930</v>
      </c>
      <c r="E786" s="107" t="s">
        <v>767</v>
      </c>
      <c r="F786" s="107" t="s">
        <v>768</v>
      </c>
      <c r="G786" s="107" t="s">
        <v>675</v>
      </c>
      <c r="H786" s="109">
        <v>168000</v>
      </c>
      <c r="I786" s="109">
        <v>160000</v>
      </c>
      <c r="J786" s="66" t="s">
        <v>676</v>
      </c>
      <c r="K786" s="66" t="s">
        <v>40</v>
      </c>
      <c r="L786" s="107" t="s">
        <v>677</v>
      </c>
    </row>
    <row r="787" spans="2:12" ht="75" customHeight="1" x14ac:dyDescent="0.25">
      <c r="B787" s="107">
        <v>23271800</v>
      </c>
      <c r="C787" s="118" t="s">
        <v>903</v>
      </c>
      <c r="D787" s="108">
        <v>41930</v>
      </c>
      <c r="E787" s="107" t="s">
        <v>767</v>
      </c>
      <c r="F787" s="107" t="s">
        <v>768</v>
      </c>
      <c r="G787" s="107" t="s">
        <v>675</v>
      </c>
      <c r="H787" s="109">
        <v>1100400</v>
      </c>
      <c r="I787" s="109">
        <v>1048000</v>
      </c>
      <c r="J787" s="66" t="s">
        <v>676</v>
      </c>
      <c r="K787" s="66" t="s">
        <v>40</v>
      </c>
      <c r="L787" s="107" t="s">
        <v>677</v>
      </c>
    </row>
    <row r="788" spans="2:12" ht="75" customHeight="1" x14ac:dyDescent="0.25">
      <c r="B788" s="107">
        <v>23271800</v>
      </c>
      <c r="C788" s="118" t="s">
        <v>904</v>
      </c>
      <c r="D788" s="108">
        <v>41930</v>
      </c>
      <c r="E788" s="107" t="s">
        <v>767</v>
      </c>
      <c r="F788" s="107" t="s">
        <v>768</v>
      </c>
      <c r="G788" s="107" t="s">
        <v>675</v>
      </c>
      <c r="H788" s="109">
        <v>1890000</v>
      </c>
      <c r="I788" s="109">
        <v>1800000</v>
      </c>
      <c r="J788" s="66" t="s">
        <v>676</v>
      </c>
      <c r="K788" s="66" t="s">
        <v>40</v>
      </c>
      <c r="L788" s="107" t="s">
        <v>677</v>
      </c>
    </row>
    <row r="789" spans="2:12" ht="75" customHeight="1" x14ac:dyDescent="0.25">
      <c r="B789" s="107">
        <v>23271800</v>
      </c>
      <c r="C789" s="118" t="s">
        <v>905</v>
      </c>
      <c r="D789" s="108">
        <v>41930</v>
      </c>
      <c r="E789" s="107" t="s">
        <v>767</v>
      </c>
      <c r="F789" s="107" t="s">
        <v>768</v>
      </c>
      <c r="G789" s="107" t="s">
        <v>675</v>
      </c>
      <c r="H789" s="109">
        <v>672000</v>
      </c>
      <c r="I789" s="109">
        <v>640000</v>
      </c>
      <c r="J789" s="66" t="s">
        <v>676</v>
      </c>
      <c r="K789" s="66" t="s">
        <v>40</v>
      </c>
      <c r="L789" s="107" t="s">
        <v>677</v>
      </c>
    </row>
    <row r="790" spans="2:12" ht="75" customHeight="1" x14ac:dyDescent="0.25">
      <c r="B790" s="107">
        <v>23271800</v>
      </c>
      <c r="C790" s="118" t="s">
        <v>906</v>
      </c>
      <c r="D790" s="108">
        <v>41930</v>
      </c>
      <c r="E790" s="107" t="s">
        <v>767</v>
      </c>
      <c r="F790" s="107" t="s">
        <v>768</v>
      </c>
      <c r="G790" s="107" t="s">
        <v>675</v>
      </c>
      <c r="H790" s="109">
        <v>672000</v>
      </c>
      <c r="I790" s="109">
        <v>640000</v>
      </c>
      <c r="J790" s="66" t="s">
        <v>676</v>
      </c>
      <c r="K790" s="66" t="s">
        <v>40</v>
      </c>
      <c r="L790" s="107" t="s">
        <v>677</v>
      </c>
    </row>
    <row r="791" spans="2:12" ht="75" customHeight="1" x14ac:dyDescent="0.25">
      <c r="B791" s="107">
        <v>23271800</v>
      </c>
      <c r="C791" s="118" t="s">
        <v>907</v>
      </c>
      <c r="D791" s="108">
        <v>41930</v>
      </c>
      <c r="E791" s="107" t="s">
        <v>767</v>
      </c>
      <c r="F791" s="107" t="s">
        <v>768</v>
      </c>
      <c r="G791" s="107" t="s">
        <v>675</v>
      </c>
      <c r="H791" s="109">
        <v>1638000</v>
      </c>
      <c r="I791" s="109">
        <v>1560000</v>
      </c>
      <c r="J791" s="66" t="s">
        <v>676</v>
      </c>
      <c r="K791" s="66" t="s">
        <v>40</v>
      </c>
      <c r="L791" s="107" t="s">
        <v>677</v>
      </c>
    </row>
    <row r="792" spans="2:12" ht="75" customHeight="1" x14ac:dyDescent="0.25">
      <c r="B792" s="107">
        <v>23271800</v>
      </c>
      <c r="C792" s="118" t="s">
        <v>908</v>
      </c>
      <c r="D792" s="108">
        <v>41930</v>
      </c>
      <c r="E792" s="107" t="s">
        <v>767</v>
      </c>
      <c r="F792" s="107" t="s">
        <v>768</v>
      </c>
      <c r="G792" s="107" t="s">
        <v>675</v>
      </c>
      <c r="H792" s="109">
        <v>1438500</v>
      </c>
      <c r="I792" s="109">
        <v>1370000</v>
      </c>
      <c r="J792" s="66" t="s">
        <v>676</v>
      </c>
      <c r="K792" s="66" t="s">
        <v>40</v>
      </c>
      <c r="L792" s="107" t="s">
        <v>677</v>
      </c>
    </row>
    <row r="793" spans="2:12" ht="75" customHeight="1" x14ac:dyDescent="0.25">
      <c r="B793" s="107">
        <v>23271800</v>
      </c>
      <c r="C793" s="118" t="s">
        <v>909</v>
      </c>
      <c r="D793" s="108">
        <v>41930</v>
      </c>
      <c r="E793" s="107" t="s">
        <v>767</v>
      </c>
      <c r="F793" s="107" t="s">
        <v>768</v>
      </c>
      <c r="G793" s="107" t="s">
        <v>675</v>
      </c>
      <c r="H793" s="109">
        <v>1018500</v>
      </c>
      <c r="I793" s="109">
        <v>970000</v>
      </c>
      <c r="J793" s="66" t="s">
        <v>676</v>
      </c>
      <c r="K793" s="66" t="s">
        <v>40</v>
      </c>
      <c r="L793" s="107" t="s">
        <v>677</v>
      </c>
    </row>
    <row r="794" spans="2:12" ht="75" customHeight="1" x14ac:dyDescent="0.25">
      <c r="B794" s="107">
        <v>23271800</v>
      </c>
      <c r="C794" s="118" t="s">
        <v>910</v>
      </c>
      <c r="D794" s="108">
        <v>41930</v>
      </c>
      <c r="E794" s="107" t="s">
        <v>767</v>
      </c>
      <c r="F794" s="107" t="s">
        <v>768</v>
      </c>
      <c r="G794" s="107" t="s">
        <v>675</v>
      </c>
      <c r="H794" s="109">
        <v>1018500</v>
      </c>
      <c r="I794" s="109">
        <v>970000</v>
      </c>
      <c r="J794" s="66" t="s">
        <v>676</v>
      </c>
      <c r="K794" s="66" t="s">
        <v>40</v>
      </c>
      <c r="L794" s="107" t="s">
        <v>677</v>
      </c>
    </row>
    <row r="795" spans="2:12" ht="75" customHeight="1" x14ac:dyDescent="0.25">
      <c r="B795" s="107">
        <v>23271800</v>
      </c>
      <c r="C795" s="118" t="s">
        <v>911</v>
      </c>
      <c r="D795" s="108">
        <v>41930</v>
      </c>
      <c r="E795" s="107" t="s">
        <v>767</v>
      </c>
      <c r="F795" s="107" t="s">
        <v>768</v>
      </c>
      <c r="G795" s="107" t="s">
        <v>675</v>
      </c>
      <c r="H795" s="109">
        <v>101850</v>
      </c>
      <c r="I795" s="109">
        <v>97000</v>
      </c>
      <c r="J795" s="66" t="s">
        <v>676</v>
      </c>
      <c r="K795" s="66" t="s">
        <v>40</v>
      </c>
      <c r="L795" s="107" t="s">
        <v>677</v>
      </c>
    </row>
    <row r="796" spans="2:12" ht="75" customHeight="1" x14ac:dyDescent="0.25">
      <c r="B796" s="107">
        <v>23271800</v>
      </c>
      <c r="C796" s="118" t="s">
        <v>912</v>
      </c>
      <c r="D796" s="108">
        <v>41930</v>
      </c>
      <c r="E796" s="107" t="s">
        <v>767</v>
      </c>
      <c r="F796" s="107" t="s">
        <v>768</v>
      </c>
      <c r="G796" s="107" t="s">
        <v>675</v>
      </c>
      <c r="H796" s="109">
        <v>131250</v>
      </c>
      <c r="I796" s="109">
        <v>125000</v>
      </c>
      <c r="J796" s="66" t="s">
        <v>676</v>
      </c>
      <c r="K796" s="66" t="s">
        <v>40</v>
      </c>
      <c r="L796" s="107" t="s">
        <v>677</v>
      </c>
    </row>
    <row r="797" spans="2:12" ht="75" customHeight="1" x14ac:dyDescent="0.25">
      <c r="B797" s="107">
        <v>23271800</v>
      </c>
      <c r="C797" s="118" t="s">
        <v>913</v>
      </c>
      <c r="D797" s="108">
        <v>41930</v>
      </c>
      <c r="E797" s="107" t="s">
        <v>767</v>
      </c>
      <c r="F797" s="107" t="s">
        <v>768</v>
      </c>
      <c r="G797" s="107" t="s">
        <v>675</v>
      </c>
      <c r="H797" s="109">
        <v>4284000</v>
      </c>
      <c r="I797" s="109">
        <v>4080000</v>
      </c>
      <c r="J797" s="66" t="s">
        <v>676</v>
      </c>
      <c r="K797" s="66" t="s">
        <v>40</v>
      </c>
      <c r="L797" s="107" t="s">
        <v>677</v>
      </c>
    </row>
    <row r="798" spans="2:12" ht="75" customHeight="1" x14ac:dyDescent="0.25">
      <c r="B798" s="107">
        <v>23271800</v>
      </c>
      <c r="C798" s="118" t="s">
        <v>914</v>
      </c>
      <c r="D798" s="108">
        <v>41930</v>
      </c>
      <c r="E798" s="107" t="s">
        <v>767</v>
      </c>
      <c r="F798" s="107" t="s">
        <v>768</v>
      </c>
      <c r="G798" s="107" t="s">
        <v>675</v>
      </c>
      <c r="H798" s="109">
        <v>750750</v>
      </c>
      <c r="I798" s="109">
        <v>715000</v>
      </c>
      <c r="J798" s="66" t="s">
        <v>676</v>
      </c>
      <c r="K798" s="66" t="s">
        <v>40</v>
      </c>
      <c r="L798" s="107" t="s">
        <v>677</v>
      </c>
    </row>
    <row r="799" spans="2:12" ht="75" customHeight="1" x14ac:dyDescent="0.25">
      <c r="B799" s="107">
        <v>23271800</v>
      </c>
      <c r="C799" s="118" t="s">
        <v>915</v>
      </c>
      <c r="D799" s="108">
        <v>41930</v>
      </c>
      <c r="E799" s="107" t="s">
        <v>767</v>
      </c>
      <c r="F799" s="107" t="s">
        <v>768</v>
      </c>
      <c r="G799" s="107" t="s">
        <v>675</v>
      </c>
      <c r="H799" s="109">
        <v>787080</v>
      </c>
      <c r="I799" s="109">
        <v>749600</v>
      </c>
      <c r="J799" s="66" t="s">
        <v>676</v>
      </c>
      <c r="K799" s="66" t="s">
        <v>40</v>
      </c>
      <c r="L799" s="107" t="s">
        <v>677</v>
      </c>
    </row>
    <row r="800" spans="2:12" ht="75" customHeight="1" x14ac:dyDescent="0.25">
      <c r="B800" s="107">
        <v>23271800</v>
      </c>
      <c r="C800" s="118" t="s">
        <v>916</v>
      </c>
      <c r="D800" s="108">
        <v>41930</v>
      </c>
      <c r="E800" s="107" t="s">
        <v>767</v>
      </c>
      <c r="F800" s="107" t="s">
        <v>768</v>
      </c>
      <c r="G800" s="107" t="s">
        <v>675</v>
      </c>
      <c r="H800" s="109">
        <v>2205000</v>
      </c>
      <c r="I800" s="109">
        <v>2100000</v>
      </c>
      <c r="J800" s="66" t="s">
        <v>676</v>
      </c>
      <c r="K800" s="66" t="s">
        <v>40</v>
      </c>
      <c r="L800" s="107" t="s">
        <v>677</v>
      </c>
    </row>
    <row r="801" spans="2:12" ht="75" customHeight="1" x14ac:dyDescent="0.25">
      <c r="B801" s="107">
        <v>23271800</v>
      </c>
      <c r="C801" s="118" t="s">
        <v>917</v>
      </c>
      <c r="D801" s="108">
        <v>41930</v>
      </c>
      <c r="E801" s="107" t="s">
        <v>767</v>
      </c>
      <c r="F801" s="107" t="s">
        <v>768</v>
      </c>
      <c r="G801" s="107" t="s">
        <v>675</v>
      </c>
      <c r="H801" s="109">
        <v>3480750</v>
      </c>
      <c r="I801" s="109">
        <v>3315000</v>
      </c>
      <c r="J801" s="66" t="s">
        <v>676</v>
      </c>
      <c r="K801" s="66" t="s">
        <v>40</v>
      </c>
      <c r="L801" s="107" t="s">
        <v>677</v>
      </c>
    </row>
    <row r="802" spans="2:12" ht="75" customHeight="1" x14ac:dyDescent="0.25">
      <c r="B802" s="107">
        <v>23271800</v>
      </c>
      <c r="C802" s="118" t="s">
        <v>918</v>
      </c>
      <c r="D802" s="108">
        <v>41930</v>
      </c>
      <c r="E802" s="107" t="s">
        <v>767</v>
      </c>
      <c r="F802" s="107" t="s">
        <v>768</v>
      </c>
      <c r="G802" s="107" t="s">
        <v>675</v>
      </c>
      <c r="H802" s="109">
        <v>955500</v>
      </c>
      <c r="I802" s="109">
        <v>910000</v>
      </c>
      <c r="J802" s="66" t="s">
        <v>676</v>
      </c>
      <c r="K802" s="66" t="s">
        <v>40</v>
      </c>
      <c r="L802" s="107" t="s">
        <v>677</v>
      </c>
    </row>
    <row r="803" spans="2:12" ht="75" customHeight="1" x14ac:dyDescent="0.25">
      <c r="B803" s="107">
        <v>23271800</v>
      </c>
      <c r="C803" s="118" t="s">
        <v>919</v>
      </c>
      <c r="D803" s="108">
        <v>41930</v>
      </c>
      <c r="E803" s="107" t="s">
        <v>767</v>
      </c>
      <c r="F803" s="107" t="s">
        <v>768</v>
      </c>
      <c r="G803" s="107" t="s">
        <v>675</v>
      </c>
      <c r="H803" s="109">
        <v>5421675</v>
      </c>
      <c r="I803" s="109">
        <v>5163500</v>
      </c>
      <c r="J803" s="66" t="s">
        <v>676</v>
      </c>
      <c r="K803" s="66" t="s">
        <v>40</v>
      </c>
      <c r="L803" s="107" t="s">
        <v>677</v>
      </c>
    </row>
    <row r="804" spans="2:12" ht="75" customHeight="1" x14ac:dyDescent="0.25">
      <c r="B804" s="107">
        <v>23271800</v>
      </c>
      <c r="C804" s="118" t="s">
        <v>920</v>
      </c>
      <c r="D804" s="108">
        <v>41930</v>
      </c>
      <c r="E804" s="107" t="s">
        <v>767</v>
      </c>
      <c r="F804" s="107" t="s">
        <v>768</v>
      </c>
      <c r="G804" s="107" t="s">
        <v>675</v>
      </c>
      <c r="H804" s="109">
        <v>214200</v>
      </c>
      <c r="I804" s="109">
        <v>204000</v>
      </c>
      <c r="J804" s="66" t="s">
        <v>676</v>
      </c>
      <c r="K804" s="66" t="s">
        <v>40</v>
      </c>
      <c r="L804" s="107" t="s">
        <v>677</v>
      </c>
    </row>
    <row r="805" spans="2:12" ht="75" customHeight="1" x14ac:dyDescent="0.25">
      <c r="B805" s="107">
        <v>23271800</v>
      </c>
      <c r="C805" s="118" t="s">
        <v>921</v>
      </c>
      <c r="D805" s="108">
        <v>41930</v>
      </c>
      <c r="E805" s="107" t="s">
        <v>767</v>
      </c>
      <c r="F805" s="107" t="s">
        <v>768</v>
      </c>
      <c r="G805" s="107" t="s">
        <v>675</v>
      </c>
      <c r="H805" s="109">
        <v>65625</v>
      </c>
      <c r="I805" s="109">
        <v>62500</v>
      </c>
      <c r="J805" s="66" t="s">
        <v>676</v>
      </c>
      <c r="K805" s="66" t="s">
        <v>40</v>
      </c>
      <c r="L805" s="107" t="s">
        <v>677</v>
      </c>
    </row>
    <row r="806" spans="2:12" ht="75" customHeight="1" x14ac:dyDescent="0.25">
      <c r="B806" s="107">
        <v>23271800</v>
      </c>
      <c r="C806" s="118" t="s">
        <v>922</v>
      </c>
      <c r="D806" s="108">
        <v>41930</v>
      </c>
      <c r="E806" s="107" t="s">
        <v>767</v>
      </c>
      <c r="F806" s="107" t="s">
        <v>768</v>
      </c>
      <c r="G806" s="107" t="s">
        <v>675</v>
      </c>
      <c r="H806" s="109">
        <v>858900</v>
      </c>
      <c r="I806" s="109">
        <v>818000</v>
      </c>
      <c r="J806" s="66" t="s">
        <v>676</v>
      </c>
      <c r="K806" s="66" t="s">
        <v>40</v>
      </c>
      <c r="L806" s="107" t="s">
        <v>677</v>
      </c>
    </row>
    <row r="807" spans="2:12" ht="75" customHeight="1" x14ac:dyDescent="0.25">
      <c r="B807" s="107">
        <v>23271800</v>
      </c>
      <c r="C807" s="118" t="s">
        <v>923</v>
      </c>
      <c r="D807" s="108">
        <v>41930</v>
      </c>
      <c r="E807" s="107" t="s">
        <v>767</v>
      </c>
      <c r="F807" s="107" t="s">
        <v>768</v>
      </c>
      <c r="G807" s="107" t="s">
        <v>675</v>
      </c>
      <c r="H807" s="109">
        <v>65100</v>
      </c>
      <c r="I807" s="109">
        <v>62000</v>
      </c>
      <c r="J807" s="66" t="s">
        <v>676</v>
      </c>
      <c r="K807" s="66" t="s">
        <v>40</v>
      </c>
      <c r="L807" s="107" t="s">
        <v>677</v>
      </c>
    </row>
    <row r="808" spans="2:12" ht="75" customHeight="1" x14ac:dyDescent="0.25">
      <c r="B808" s="107">
        <v>23271800</v>
      </c>
      <c r="C808" s="118" t="s">
        <v>924</v>
      </c>
      <c r="D808" s="108">
        <v>41930</v>
      </c>
      <c r="E808" s="107" t="s">
        <v>767</v>
      </c>
      <c r="F808" s="107" t="s">
        <v>768</v>
      </c>
      <c r="G808" s="107" t="s">
        <v>675</v>
      </c>
      <c r="H808" s="109">
        <v>1575000</v>
      </c>
      <c r="I808" s="109">
        <v>1500000</v>
      </c>
      <c r="J808" s="66" t="s">
        <v>676</v>
      </c>
      <c r="K808" s="66" t="s">
        <v>40</v>
      </c>
      <c r="L808" s="107" t="s">
        <v>677</v>
      </c>
    </row>
    <row r="809" spans="2:12" ht="75" customHeight="1" x14ac:dyDescent="0.25">
      <c r="B809" s="107">
        <v>23271800</v>
      </c>
      <c r="C809" s="118" t="s">
        <v>925</v>
      </c>
      <c r="D809" s="108">
        <v>41930</v>
      </c>
      <c r="E809" s="107" t="s">
        <v>767</v>
      </c>
      <c r="F809" s="107" t="s">
        <v>768</v>
      </c>
      <c r="G809" s="107" t="s">
        <v>675</v>
      </c>
      <c r="H809" s="109">
        <v>2362500</v>
      </c>
      <c r="I809" s="109">
        <v>2250000</v>
      </c>
      <c r="J809" s="66" t="s">
        <v>676</v>
      </c>
      <c r="K809" s="66" t="s">
        <v>40</v>
      </c>
      <c r="L809" s="107" t="s">
        <v>677</v>
      </c>
    </row>
    <row r="810" spans="2:12" ht="75" customHeight="1" x14ac:dyDescent="0.25">
      <c r="B810" s="107">
        <v>23271800</v>
      </c>
      <c r="C810" s="118" t="s">
        <v>926</v>
      </c>
      <c r="D810" s="108">
        <v>41930</v>
      </c>
      <c r="E810" s="107" t="s">
        <v>767</v>
      </c>
      <c r="F810" s="107" t="s">
        <v>768</v>
      </c>
      <c r="G810" s="107" t="s">
        <v>675</v>
      </c>
      <c r="H810" s="109">
        <v>102375</v>
      </c>
      <c r="I810" s="109">
        <v>97500</v>
      </c>
      <c r="J810" s="66" t="s">
        <v>676</v>
      </c>
      <c r="K810" s="66" t="s">
        <v>40</v>
      </c>
      <c r="L810" s="107" t="s">
        <v>677</v>
      </c>
    </row>
    <row r="811" spans="2:12" ht="75" customHeight="1" x14ac:dyDescent="0.25">
      <c r="B811" s="107">
        <v>23271800</v>
      </c>
      <c r="C811" s="118" t="s">
        <v>927</v>
      </c>
      <c r="D811" s="108">
        <v>41930</v>
      </c>
      <c r="E811" s="107" t="s">
        <v>767</v>
      </c>
      <c r="F811" s="107" t="s">
        <v>768</v>
      </c>
      <c r="G811" s="107" t="s">
        <v>675</v>
      </c>
      <c r="H811" s="109">
        <v>606375</v>
      </c>
      <c r="I811" s="109">
        <v>577500</v>
      </c>
      <c r="J811" s="66" t="s">
        <v>676</v>
      </c>
      <c r="K811" s="66" t="s">
        <v>40</v>
      </c>
      <c r="L811" s="107" t="s">
        <v>677</v>
      </c>
    </row>
    <row r="812" spans="2:12" ht="75" customHeight="1" x14ac:dyDescent="0.25">
      <c r="B812" s="107">
        <v>23271800</v>
      </c>
      <c r="C812" s="118" t="s">
        <v>928</v>
      </c>
      <c r="D812" s="108">
        <v>41930</v>
      </c>
      <c r="E812" s="107" t="s">
        <v>767</v>
      </c>
      <c r="F812" s="107" t="s">
        <v>768</v>
      </c>
      <c r="G812" s="107" t="s">
        <v>675</v>
      </c>
      <c r="H812" s="109">
        <v>164220</v>
      </c>
      <c r="I812" s="109">
        <v>156400</v>
      </c>
      <c r="J812" s="66" t="s">
        <v>676</v>
      </c>
      <c r="K812" s="66" t="s">
        <v>40</v>
      </c>
      <c r="L812" s="107" t="s">
        <v>677</v>
      </c>
    </row>
    <row r="813" spans="2:12" ht="75" customHeight="1" x14ac:dyDescent="0.25">
      <c r="B813" s="107">
        <v>23271800</v>
      </c>
      <c r="C813" s="118" t="s">
        <v>929</v>
      </c>
      <c r="D813" s="108">
        <v>41930</v>
      </c>
      <c r="E813" s="107" t="s">
        <v>767</v>
      </c>
      <c r="F813" s="107" t="s">
        <v>768</v>
      </c>
      <c r="G813" s="107" t="s">
        <v>675</v>
      </c>
      <c r="H813" s="109">
        <v>1992375</v>
      </c>
      <c r="I813" s="109">
        <v>1897500</v>
      </c>
      <c r="J813" s="66" t="s">
        <v>676</v>
      </c>
      <c r="K813" s="66" t="s">
        <v>40</v>
      </c>
      <c r="L813" s="107" t="s">
        <v>677</v>
      </c>
    </row>
    <row r="814" spans="2:12" ht="75" customHeight="1" x14ac:dyDescent="0.25">
      <c r="B814" s="107">
        <v>23271800</v>
      </c>
      <c r="C814" s="118" t="s">
        <v>930</v>
      </c>
      <c r="D814" s="108">
        <v>41930</v>
      </c>
      <c r="E814" s="107" t="s">
        <v>767</v>
      </c>
      <c r="F814" s="107" t="s">
        <v>768</v>
      </c>
      <c r="G814" s="107" t="s">
        <v>675</v>
      </c>
      <c r="H814" s="109">
        <v>88987.5</v>
      </c>
      <c r="I814" s="109">
        <v>84750</v>
      </c>
      <c r="J814" s="66" t="s">
        <v>676</v>
      </c>
      <c r="K814" s="66" t="s">
        <v>40</v>
      </c>
      <c r="L814" s="107" t="s">
        <v>677</v>
      </c>
    </row>
    <row r="815" spans="2:12" ht="75" customHeight="1" x14ac:dyDescent="0.25">
      <c r="B815" s="107">
        <v>23271800</v>
      </c>
      <c r="C815" s="118" t="s">
        <v>931</v>
      </c>
      <c r="D815" s="108">
        <v>41930</v>
      </c>
      <c r="E815" s="107" t="s">
        <v>767</v>
      </c>
      <c r="F815" s="107" t="s">
        <v>768</v>
      </c>
      <c r="G815" s="107" t="s">
        <v>675</v>
      </c>
      <c r="H815" s="109">
        <v>88987.5</v>
      </c>
      <c r="I815" s="109">
        <v>84750</v>
      </c>
      <c r="J815" s="66" t="s">
        <v>676</v>
      </c>
      <c r="K815" s="66" t="s">
        <v>40</v>
      </c>
      <c r="L815" s="107" t="s">
        <v>677</v>
      </c>
    </row>
    <row r="816" spans="2:12" ht="75" customHeight="1" x14ac:dyDescent="0.25">
      <c r="B816" s="107">
        <v>23271800</v>
      </c>
      <c r="C816" s="118" t="s">
        <v>932</v>
      </c>
      <c r="D816" s="108">
        <v>41930</v>
      </c>
      <c r="E816" s="107" t="s">
        <v>767</v>
      </c>
      <c r="F816" s="107" t="s">
        <v>768</v>
      </c>
      <c r="G816" s="107" t="s">
        <v>675</v>
      </c>
      <c r="H816" s="109">
        <v>88987.5</v>
      </c>
      <c r="I816" s="109">
        <v>84750</v>
      </c>
      <c r="J816" s="66" t="s">
        <v>676</v>
      </c>
      <c r="K816" s="66" t="s">
        <v>40</v>
      </c>
      <c r="L816" s="107" t="s">
        <v>677</v>
      </c>
    </row>
    <row r="817" spans="2:12" ht="75" customHeight="1" x14ac:dyDescent="0.25">
      <c r="B817" s="107">
        <v>23271800</v>
      </c>
      <c r="C817" s="118" t="s">
        <v>933</v>
      </c>
      <c r="D817" s="108">
        <v>41930</v>
      </c>
      <c r="E817" s="107" t="s">
        <v>767</v>
      </c>
      <c r="F817" s="107" t="s">
        <v>768</v>
      </c>
      <c r="G817" s="107" t="s">
        <v>675</v>
      </c>
      <c r="H817" s="109">
        <v>75600</v>
      </c>
      <c r="I817" s="109">
        <v>72000</v>
      </c>
      <c r="J817" s="66" t="s">
        <v>676</v>
      </c>
      <c r="K817" s="66" t="s">
        <v>40</v>
      </c>
      <c r="L817" s="107" t="s">
        <v>677</v>
      </c>
    </row>
    <row r="818" spans="2:12" ht="75" customHeight="1" x14ac:dyDescent="0.25">
      <c r="B818" s="107">
        <v>23271800</v>
      </c>
      <c r="C818" s="118" t="s">
        <v>934</v>
      </c>
      <c r="D818" s="108">
        <v>41930</v>
      </c>
      <c r="E818" s="107" t="s">
        <v>767</v>
      </c>
      <c r="F818" s="107" t="s">
        <v>768</v>
      </c>
      <c r="G818" s="107" t="s">
        <v>675</v>
      </c>
      <c r="H818" s="109">
        <v>7350</v>
      </c>
      <c r="I818" s="109">
        <v>7000</v>
      </c>
      <c r="J818" s="66" t="s">
        <v>676</v>
      </c>
      <c r="K818" s="66" t="s">
        <v>40</v>
      </c>
      <c r="L818" s="107" t="s">
        <v>677</v>
      </c>
    </row>
    <row r="819" spans="2:12" ht="75" customHeight="1" x14ac:dyDescent="0.25">
      <c r="B819" s="107">
        <v>23271800</v>
      </c>
      <c r="C819" s="118" t="s">
        <v>935</v>
      </c>
      <c r="D819" s="108">
        <v>41930</v>
      </c>
      <c r="E819" s="107" t="s">
        <v>767</v>
      </c>
      <c r="F819" s="107" t="s">
        <v>768</v>
      </c>
      <c r="G819" s="107" t="s">
        <v>675</v>
      </c>
      <c r="H819" s="109">
        <v>7350</v>
      </c>
      <c r="I819" s="109">
        <v>7000</v>
      </c>
      <c r="J819" s="66" t="s">
        <v>676</v>
      </c>
      <c r="K819" s="66" t="s">
        <v>40</v>
      </c>
      <c r="L819" s="107" t="s">
        <v>677</v>
      </c>
    </row>
    <row r="820" spans="2:12" ht="75" customHeight="1" x14ac:dyDescent="0.25">
      <c r="B820" s="107">
        <v>23271800</v>
      </c>
      <c r="C820" s="118" t="s">
        <v>936</v>
      </c>
      <c r="D820" s="108">
        <v>41930</v>
      </c>
      <c r="E820" s="107" t="s">
        <v>767</v>
      </c>
      <c r="F820" s="107" t="s">
        <v>768</v>
      </c>
      <c r="G820" s="107" t="s">
        <v>675</v>
      </c>
      <c r="H820" s="109">
        <v>43470</v>
      </c>
      <c r="I820" s="109">
        <v>41400</v>
      </c>
      <c r="J820" s="66" t="s">
        <v>676</v>
      </c>
      <c r="K820" s="66" t="s">
        <v>40</v>
      </c>
      <c r="L820" s="107" t="s">
        <v>677</v>
      </c>
    </row>
    <row r="821" spans="2:12" ht="75" customHeight="1" x14ac:dyDescent="0.25">
      <c r="B821" s="107">
        <v>23271800</v>
      </c>
      <c r="C821" s="118" t="s">
        <v>937</v>
      </c>
      <c r="D821" s="108">
        <v>41930</v>
      </c>
      <c r="E821" s="107" t="s">
        <v>767</v>
      </c>
      <c r="F821" s="107" t="s">
        <v>768</v>
      </c>
      <c r="G821" s="107" t="s">
        <v>675</v>
      </c>
      <c r="H821" s="109">
        <v>54337.5</v>
      </c>
      <c r="I821" s="109">
        <v>51750</v>
      </c>
      <c r="J821" s="66" t="s">
        <v>676</v>
      </c>
      <c r="K821" s="66" t="s">
        <v>40</v>
      </c>
      <c r="L821" s="107" t="s">
        <v>677</v>
      </c>
    </row>
    <row r="822" spans="2:12" ht="75" customHeight="1" x14ac:dyDescent="0.25">
      <c r="B822" s="107">
        <v>23271800</v>
      </c>
      <c r="C822" s="118" t="s">
        <v>938</v>
      </c>
      <c r="D822" s="108">
        <v>41930</v>
      </c>
      <c r="E822" s="107" t="s">
        <v>767</v>
      </c>
      <c r="F822" s="107" t="s">
        <v>768</v>
      </c>
      <c r="G822" s="107" t="s">
        <v>675</v>
      </c>
      <c r="H822" s="109">
        <v>54337.5</v>
      </c>
      <c r="I822" s="109">
        <v>51750</v>
      </c>
      <c r="J822" s="66" t="s">
        <v>676</v>
      </c>
      <c r="K822" s="66" t="s">
        <v>40</v>
      </c>
      <c r="L822" s="107" t="s">
        <v>677</v>
      </c>
    </row>
    <row r="823" spans="2:12" ht="75" customHeight="1" x14ac:dyDescent="0.25">
      <c r="B823" s="107">
        <v>23271800</v>
      </c>
      <c r="C823" s="118" t="s">
        <v>939</v>
      </c>
      <c r="D823" s="108">
        <v>41930</v>
      </c>
      <c r="E823" s="107" t="s">
        <v>767</v>
      </c>
      <c r="F823" s="107" t="s">
        <v>768</v>
      </c>
      <c r="G823" s="107" t="s">
        <v>675</v>
      </c>
      <c r="H823" s="109">
        <v>315000</v>
      </c>
      <c r="I823" s="109">
        <v>300000</v>
      </c>
      <c r="J823" s="66" t="s">
        <v>676</v>
      </c>
      <c r="K823" s="66" t="s">
        <v>40</v>
      </c>
      <c r="L823" s="107" t="s">
        <v>677</v>
      </c>
    </row>
    <row r="824" spans="2:12" ht="75" customHeight="1" x14ac:dyDescent="0.25">
      <c r="B824" s="107">
        <v>23271800</v>
      </c>
      <c r="C824" s="118" t="s">
        <v>940</v>
      </c>
      <c r="D824" s="108">
        <v>41930</v>
      </c>
      <c r="E824" s="107" t="s">
        <v>767</v>
      </c>
      <c r="F824" s="107" t="s">
        <v>768</v>
      </c>
      <c r="G824" s="107" t="s">
        <v>675</v>
      </c>
      <c r="H824" s="109">
        <v>315000</v>
      </c>
      <c r="I824" s="109">
        <v>300000</v>
      </c>
      <c r="J824" s="66" t="s">
        <v>676</v>
      </c>
      <c r="K824" s="66" t="s">
        <v>40</v>
      </c>
      <c r="L824" s="107" t="s">
        <v>677</v>
      </c>
    </row>
    <row r="825" spans="2:12" ht="75" customHeight="1" x14ac:dyDescent="0.25">
      <c r="B825" s="107">
        <v>23271800</v>
      </c>
      <c r="C825" s="118" t="s">
        <v>941</v>
      </c>
      <c r="D825" s="108">
        <v>41930</v>
      </c>
      <c r="E825" s="107" t="s">
        <v>767</v>
      </c>
      <c r="F825" s="107" t="s">
        <v>768</v>
      </c>
      <c r="G825" s="107" t="s">
        <v>675</v>
      </c>
      <c r="H825" s="109">
        <v>135450</v>
      </c>
      <c r="I825" s="109">
        <v>129000</v>
      </c>
      <c r="J825" s="66" t="s">
        <v>676</v>
      </c>
      <c r="K825" s="66" t="s">
        <v>40</v>
      </c>
      <c r="L825" s="107" t="s">
        <v>677</v>
      </c>
    </row>
    <row r="826" spans="2:12" ht="75" customHeight="1" x14ac:dyDescent="0.25">
      <c r="B826" s="107">
        <v>23271800</v>
      </c>
      <c r="C826" s="118" t="s">
        <v>942</v>
      </c>
      <c r="D826" s="108">
        <v>41930</v>
      </c>
      <c r="E826" s="107" t="s">
        <v>767</v>
      </c>
      <c r="F826" s="107" t="s">
        <v>768</v>
      </c>
      <c r="G826" s="107" t="s">
        <v>675</v>
      </c>
      <c r="H826" s="109">
        <v>236250</v>
      </c>
      <c r="I826" s="109">
        <v>225000</v>
      </c>
      <c r="J826" s="66" t="s">
        <v>676</v>
      </c>
      <c r="K826" s="66" t="s">
        <v>40</v>
      </c>
      <c r="L826" s="107" t="s">
        <v>677</v>
      </c>
    </row>
    <row r="827" spans="2:12" ht="75" customHeight="1" x14ac:dyDescent="0.25">
      <c r="B827" s="107">
        <v>23271800</v>
      </c>
      <c r="C827" s="118" t="s">
        <v>943</v>
      </c>
      <c r="D827" s="108">
        <v>41930</v>
      </c>
      <c r="E827" s="107" t="s">
        <v>767</v>
      </c>
      <c r="F827" s="107" t="s">
        <v>768</v>
      </c>
      <c r="G827" s="107" t="s">
        <v>675</v>
      </c>
      <c r="H827" s="109">
        <v>148050</v>
      </c>
      <c r="I827" s="109">
        <v>141000</v>
      </c>
      <c r="J827" s="66" t="s">
        <v>676</v>
      </c>
      <c r="K827" s="66" t="s">
        <v>40</v>
      </c>
      <c r="L827" s="107" t="s">
        <v>677</v>
      </c>
    </row>
    <row r="828" spans="2:12" ht="75" customHeight="1" x14ac:dyDescent="0.25">
      <c r="B828" s="107">
        <v>23271800</v>
      </c>
      <c r="C828" s="118" t="s">
        <v>944</v>
      </c>
      <c r="D828" s="108">
        <v>41930</v>
      </c>
      <c r="E828" s="107" t="s">
        <v>767</v>
      </c>
      <c r="F828" s="107" t="s">
        <v>768</v>
      </c>
      <c r="G828" s="107" t="s">
        <v>675</v>
      </c>
      <c r="H828" s="109">
        <v>37012.5</v>
      </c>
      <c r="I828" s="109">
        <v>35250</v>
      </c>
      <c r="J828" s="66" t="s">
        <v>676</v>
      </c>
      <c r="K828" s="66" t="s">
        <v>40</v>
      </c>
      <c r="L828" s="107" t="s">
        <v>677</v>
      </c>
    </row>
    <row r="829" spans="2:12" ht="75" customHeight="1" x14ac:dyDescent="0.25">
      <c r="B829" s="107">
        <v>23271800</v>
      </c>
      <c r="C829" s="118" t="s">
        <v>945</v>
      </c>
      <c r="D829" s="108">
        <v>41930</v>
      </c>
      <c r="E829" s="107" t="s">
        <v>767</v>
      </c>
      <c r="F829" s="107" t="s">
        <v>768</v>
      </c>
      <c r="G829" s="107" t="s">
        <v>675</v>
      </c>
      <c r="H829" s="109">
        <v>308700</v>
      </c>
      <c r="I829" s="109">
        <v>294000</v>
      </c>
      <c r="J829" s="66" t="s">
        <v>676</v>
      </c>
      <c r="K829" s="66" t="s">
        <v>40</v>
      </c>
      <c r="L829" s="107" t="s">
        <v>677</v>
      </c>
    </row>
    <row r="830" spans="2:12" ht="75" customHeight="1" x14ac:dyDescent="0.25">
      <c r="B830" s="107">
        <v>23271800</v>
      </c>
      <c r="C830" s="118" t="s">
        <v>946</v>
      </c>
      <c r="D830" s="108">
        <v>41930</v>
      </c>
      <c r="E830" s="107" t="s">
        <v>767</v>
      </c>
      <c r="F830" s="107" t="s">
        <v>768</v>
      </c>
      <c r="G830" s="107" t="s">
        <v>675</v>
      </c>
      <c r="H830" s="109">
        <v>154350</v>
      </c>
      <c r="I830" s="109">
        <v>147000</v>
      </c>
      <c r="J830" s="66" t="s">
        <v>676</v>
      </c>
      <c r="K830" s="66" t="s">
        <v>40</v>
      </c>
      <c r="L830" s="107" t="s">
        <v>677</v>
      </c>
    </row>
    <row r="831" spans="2:12" ht="75" customHeight="1" x14ac:dyDescent="0.25">
      <c r="B831" s="107">
        <v>23271800</v>
      </c>
      <c r="C831" s="118" t="s">
        <v>947</v>
      </c>
      <c r="D831" s="108">
        <v>41930</v>
      </c>
      <c r="E831" s="107" t="s">
        <v>767</v>
      </c>
      <c r="F831" s="107" t="s">
        <v>768</v>
      </c>
      <c r="G831" s="107" t="s">
        <v>675</v>
      </c>
      <c r="H831" s="109">
        <v>283500</v>
      </c>
      <c r="I831" s="109">
        <v>270000</v>
      </c>
      <c r="J831" s="66" t="s">
        <v>676</v>
      </c>
      <c r="K831" s="66" t="s">
        <v>40</v>
      </c>
      <c r="L831" s="107" t="s">
        <v>677</v>
      </c>
    </row>
    <row r="832" spans="2:12" ht="75" customHeight="1" x14ac:dyDescent="0.25">
      <c r="B832" s="107">
        <v>23271800</v>
      </c>
      <c r="C832" s="118" t="s">
        <v>948</v>
      </c>
      <c r="D832" s="108">
        <v>41930</v>
      </c>
      <c r="E832" s="107" t="s">
        <v>767</v>
      </c>
      <c r="F832" s="107" t="s">
        <v>768</v>
      </c>
      <c r="G832" s="107" t="s">
        <v>675</v>
      </c>
      <c r="H832" s="109">
        <v>72450</v>
      </c>
      <c r="I832" s="109">
        <v>69000</v>
      </c>
      <c r="J832" s="66" t="s">
        <v>676</v>
      </c>
      <c r="K832" s="66" t="s">
        <v>40</v>
      </c>
      <c r="L832" s="107" t="s">
        <v>677</v>
      </c>
    </row>
    <row r="833" spans="2:12" ht="75" customHeight="1" x14ac:dyDescent="0.25">
      <c r="B833" s="107">
        <v>23271800</v>
      </c>
      <c r="C833" s="118" t="s">
        <v>949</v>
      </c>
      <c r="D833" s="108">
        <v>41930</v>
      </c>
      <c r="E833" s="107" t="s">
        <v>767</v>
      </c>
      <c r="F833" s="107" t="s">
        <v>768</v>
      </c>
      <c r="G833" s="107" t="s">
        <v>675</v>
      </c>
      <c r="H833" s="109">
        <v>88987.5</v>
      </c>
      <c r="I833" s="109">
        <v>84750</v>
      </c>
      <c r="J833" s="66" t="s">
        <v>676</v>
      </c>
      <c r="K833" s="66" t="s">
        <v>40</v>
      </c>
      <c r="L833" s="107" t="s">
        <v>677</v>
      </c>
    </row>
    <row r="834" spans="2:12" ht="75" customHeight="1" x14ac:dyDescent="0.25">
      <c r="B834" s="107">
        <v>23271800</v>
      </c>
      <c r="C834" s="118" t="s">
        <v>950</v>
      </c>
      <c r="D834" s="108">
        <v>41930</v>
      </c>
      <c r="E834" s="107" t="s">
        <v>767</v>
      </c>
      <c r="F834" s="107" t="s">
        <v>768</v>
      </c>
      <c r="G834" s="107" t="s">
        <v>675</v>
      </c>
      <c r="H834" s="109">
        <v>88987.5</v>
      </c>
      <c r="I834" s="109">
        <v>84750</v>
      </c>
      <c r="J834" s="66" t="s">
        <v>676</v>
      </c>
      <c r="K834" s="66" t="s">
        <v>40</v>
      </c>
      <c r="L834" s="107" t="s">
        <v>677</v>
      </c>
    </row>
    <row r="835" spans="2:12" ht="75" customHeight="1" x14ac:dyDescent="0.25">
      <c r="B835" s="107">
        <v>23271800</v>
      </c>
      <c r="C835" s="118" t="s">
        <v>951</v>
      </c>
      <c r="D835" s="108">
        <v>41930</v>
      </c>
      <c r="E835" s="107" t="s">
        <v>767</v>
      </c>
      <c r="F835" s="107" t="s">
        <v>768</v>
      </c>
      <c r="G835" s="107" t="s">
        <v>675</v>
      </c>
      <c r="H835" s="109">
        <v>88987.5</v>
      </c>
      <c r="I835" s="109">
        <v>84750</v>
      </c>
      <c r="J835" s="66" t="s">
        <v>676</v>
      </c>
      <c r="K835" s="66" t="s">
        <v>40</v>
      </c>
      <c r="L835" s="107" t="s">
        <v>677</v>
      </c>
    </row>
    <row r="836" spans="2:12" ht="75" customHeight="1" x14ac:dyDescent="0.25">
      <c r="B836" s="107">
        <v>23271800</v>
      </c>
      <c r="C836" s="118" t="s">
        <v>952</v>
      </c>
      <c r="D836" s="108">
        <v>41930</v>
      </c>
      <c r="E836" s="107" t="s">
        <v>767</v>
      </c>
      <c r="F836" s="107" t="s">
        <v>768</v>
      </c>
      <c r="G836" s="107" t="s">
        <v>675</v>
      </c>
      <c r="H836" s="109">
        <v>75600</v>
      </c>
      <c r="I836" s="109">
        <v>72000</v>
      </c>
      <c r="J836" s="66" t="s">
        <v>676</v>
      </c>
      <c r="K836" s="66" t="s">
        <v>40</v>
      </c>
      <c r="L836" s="107" t="s">
        <v>677</v>
      </c>
    </row>
    <row r="837" spans="2:12" ht="75" customHeight="1" x14ac:dyDescent="0.25">
      <c r="B837" s="107">
        <v>23271800</v>
      </c>
      <c r="C837" s="118" t="s">
        <v>953</v>
      </c>
      <c r="D837" s="108">
        <v>41930</v>
      </c>
      <c r="E837" s="107" t="s">
        <v>767</v>
      </c>
      <c r="F837" s="107" t="s">
        <v>768</v>
      </c>
      <c r="G837" s="107" t="s">
        <v>675</v>
      </c>
      <c r="H837" s="109">
        <v>75600</v>
      </c>
      <c r="I837" s="109">
        <v>72000</v>
      </c>
      <c r="J837" s="66" t="s">
        <v>676</v>
      </c>
      <c r="K837" s="66" t="s">
        <v>40</v>
      </c>
      <c r="L837" s="107" t="s">
        <v>677</v>
      </c>
    </row>
    <row r="838" spans="2:12" ht="75" customHeight="1" x14ac:dyDescent="0.25">
      <c r="B838" s="107">
        <v>23271800</v>
      </c>
      <c r="C838" s="118" t="s">
        <v>954</v>
      </c>
      <c r="D838" s="108">
        <v>41930</v>
      </c>
      <c r="E838" s="107" t="s">
        <v>767</v>
      </c>
      <c r="F838" s="107" t="s">
        <v>768</v>
      </c>
      <c r="G838" s="107" t="s">
        <v>675</v>
      </c>
      <c r="H838" s="109">
        <v>75600</v>
      </c>
      <c r="I838" s="109">
        <v>72000</v>
      </c>
      <c r="J838" s="66" t="s">
        <v>676</v>
      </c>
      <c r="K838" s="66" t="s">
        <v>40</v>
      </c>
      <c r="L838" s="107" t="s">
        <v>677</v>
      </c>
    </row>
    <row r="839" spans="2:12" ht="75" customHeight="1" x14ac:dyDescent="0.25">
      <c r="B839" s="107">
        <v>23271800</v>
      </c>
      <c r="C839" s="118" t="s">
        <v>955</v>
      </c>
      <c r="D839" s="108">
        <v>41930</v>
      </c>
      <c r="E839" s="107" t="s">
        <v>767</v>
      </c>
      <c r="F839" s="107" t="s">
        <v>768</v>
      </c>
      <c r="G839" s="107" t="s">
        <v>675</v>
      </c>
      <c r="H839" s="109">
        <v>54337.5</v>
      </c>
      <c r="I839" s="109">
        <v>51750</v>
      </c>
      <c r="J839" s="66" t="s">
        <v>676</v>
      </c>
      <c r="K839" s="66" t="s">
        <v>40</v>
      </c>
      <c r="L839" s="107" t="s">
        <v>677</v>
      </c>
    </row>
    <row r="840" spans="2:12" ht="75" customHeight="1" x14ac:dyDescent="0.25">
      <c r="B840" s="107">
        <v>23271800</v>
      </c>
      <c r="C840" s="118" t="s">
        <v>956</v>
      </c>
      <c r="D840" s="108">
        <v>41930</v>
      </c>
      <c r="E840" s="107" t="s">
        <v>767</v>
      </c>
      <c r="F840" s="107" t="s">
        <v>768</v>
      </c>
      <c r="G840" s="107" t="s">
        <v>675</v>
      </c>
      <c r="H840" s="109">
        <v>54337.5</v>
      </c>
      <c r="I840" s="109">
        <v>51750</v>
      </c>
      <c r="J840" s="66" t="s">
        <v>676</v>
      </c>
      <c r="K840" s="66" t="s">
        <v>40</v>
      </c>
      <c r="L840" s="107" t="s">
        <v>677</v>
      </c>
    </row>
    <row r="841" spans="2:12" ht="75" customHeight="1" x14ac:dyDescent="0.25">
      <c r="B841" s="107">
        <v>23271800</v>
      </c>
      <c r="C841" s="118" t="s">
        <v>957</v>
      </c>
      <c r="D841" s="108">
        <v>41930</v>
      </c>
      <c r="E841" s="107" t="s">
        <v>767</v>
      </c>
      <c r="F841" s="107" t="s">
        <v>768</v>
      </c>
      <c r="G841" s="107" t="s">
        <v>675</v>
      </c>
      <c r="H841" s="109">
        <v>54337.5</v>
      </c>
      <c r="I841" s="109">
        <v>51750</v>
      </c>
      <c r="J841" s="66" t="s">
        <v>676</v>
      </c>
      <c r="K841" s="66" t="s">
        <v>40</v>
      </c>
      <c r="L841" s="107" t="s">
        <v>677</v>
      </c>
    </row>
    <row r="842" spans="2:12" ht="75" customHeight="1" x14ac:dyDescent="0.25">
      <c r="B842" s="107">
        <v>23271800</v>
      </c>
      <c r="C842" s="118" t="s">
        <v>958</v>
      </c>
      <c r="D842" s="108">
        <v>41930</v>
      </c>
      <c r="E842" s="107" t="s">
        <v>767</v>
      </c>
      <c r="F842" s="107" t="s">
        <v>768</v>
      </c>
      <c r="G842" s="107" t="s">
        <v>675</v>
      </c>
      <c r="H842" s="109">
        <v>185062.5</v>
      </c>
      <c r="I842" s="109">
        <v>176250</v>
      </c>
      <c r="J842" s="66" t="s">
        <v>676</v>
      </c>
      <c r="K842" s="66" t="s">
        <v>40</v>
      </c>
      <c r="L842" s="107" t="s">
        <v>677</v>
      </c>
    </row>
    <row r="843" spans="2:12" ht="75" customHeight="1" x14ac:dyDescent="0.25">
      <c r="B843" s="107">
        <v>23271800</v>
      </c>
      <c r="C843" s="118" t="s">
        <v>959</v>
      </c>
      <c r="D843" s="108">
        <v>41930</v>
      </c>
      <c r="E843" s="107" t="s">
        <v>767</v>
      </c>
      <c r="F843" s="107" t="s">
        <v>768</v>
      </c>
      <c r="G843" s="107" t="s">
        <v>675</v>
      </c>
      <c r="H843" s="109">
        <v>222862.5</v>
      </c>
      <c r="I843" s="109">
        <v>212250</v>
      </c>
      <c r="J843" s="66" t="s">
        <v>676</v>
      </c>
      <c r="K843" s="66" t="s">
        <v>40</v>
      </c>
      <c r="L843" s="107" t="s">
        <v>677</v>
      </c>
    </row>
    <row r="844" spans="2:12" ht="75" customHeight="1" x14ac:dyDescent="0.25">
      <c r="B844" s="107">
        <v>23271800</v>
      </c>
      <c r="C844" s="118" t="s">
        <v>960</v>
      </c>
      <c r="D844" s="108">
        <v>41930</v>
      </c>
      <c r="E844" s="107" t="s">
        <v>767</v>
      </c>
      <c r="F844" s="107" t="s">
        <v>768</v>
      </c>
      <c r="G844" s="107" t="s">
        <v>675</v>
      </c>
      <c r="H844" s="109">
        <v>194512.5</v>
      </c>
      <c r="I844" s="109">
        <v>185250</v>
      </c>
      <c r="J844" s="66" t="s">
        <v>676</v>
      </c>
      <c r="K844" s="66" t="s">
        <v>40</v>
      </c>
      <c r="L844" s="107" t="s">
        <v>677</v>
      </c>
    </row>
    <row r="845" spans="2:12" ht="75" customHeight="1" x14ac:dyDescent="0.25">
      <c r="B845" s="107">
        <v>23271800</v>
      </c>
      <c r="C845" s="118" t="s">
        <v>961</v>
      </c>
      <c r="D845" s="108">
        <v>41930</v>
      </c>
      <c r="E845" s="107" t="s">
        <v>767</v>
      </c>
      <c r="F845" s="107" t="s">
        <v>768</v>
      </c>
      <c r="G845" s="107" t="s">
        <v>675</v>
      </c>
      <c r="H845" s="109">
        <v>78750</v>
      </c>
      <c r="I845" s="109">
        <v>75000</v>
      </c>
      <c r="J845" s="66" t="s">
        <v>676</v>
      </c>
      <c r="K845" s="66" t="s">
        <v>40</v>
      </c>
      <c r="L845" s="107" t="s">
        <v>677</v>
      </c>
    </row>
    <row r="846" spans="2:12" ht="75" customHeight="1" x14ac:dyDescent="0.25">
      <c r="B846" s="107">
        <v>23271800</v>
      </c>
      <c r="C846" s="118" t="s">
        <v>962</v>
      </c>
      <c r="D846" s="108">
        <v>41930</v>
      </c>
      <c r="E846" s="107" t="s">
        <v>767</v>
      </c>
      <c r="F846" s="107" t="s">
        <v>768</v>
      </c>
      <c r="G846" s="107" t="s">
        <v>675</v>
      </c>
      <c r="H846" s="109">
        <v>275625</v>
      </c>
      <c r="I846" s="109">
        <v>262500</v>
      </c>
      <c r="J846" s="66" t="s">
        <v>676</v>
      </c>
      <c r="K846" s="66" t="s">
        <v>40</v>
      </c>
      <c r="L846" s="107" t="s">
        <v>677</v>
      </c>
    </row>
    <row r="847" spans="2:12" ht="75" customHeight="1" x14ac:dyDescent="0.25">
      <c r="B847" s="107">
        <v>23271800</v>
      </c>
      <c r="C847" s="118" t="s">
        <v>963</v>
      </c>
      <c r="D847" s="108">
        <v>41930</v>
      </c>
      <c r="E847" s="107" t="s">
        <v>767</v>
      </c>
      <c r="F847" s="107" t="s">
        <v>768</v>
      </c>
      <c r="G847" s="107" t="s">
        <v>675</v>
      </c>
      <c r="H847" s="109">
        <v>315000</v>
      </c>
      <c r="I847" s="109">
        <v>300000</v>
      </c>
      <c r="J847" s="66" t="s">
        <v>676</v>
      </c>
      <c r="K847" s="66" t="s">
        <v>40</v>
      </c>
      <c r="L847" s="107" t="s">
        <v>677</v>
      </c>
    </row>
    <row r="848" spans="2:12" ht="75" customHeight="1" x14ac:dyDescent="0.25">
      <c r="B848" s="107">
        <v>23271800</v>
      </c>
      <c r="C848" s="118" t="s">
        <v>964</v>
      </c>
      <c r="D848" s="108">
        <v>41930</v>
      </c>
      <c r="E848" s="107" t="s">
        <v>767</v>
      </c>
      <c r="F848" s="107" t="s">
        <v>768</v>
      </c>
      <c r="G848" s="107" t="s">
        <v>675</v>
      </c>
      <c r="H848" s="109">
        <v>252000</v>
      </c>
      <c r="I848" s="109">
        <v>240000</v>
      </c>
      <c r="J848" s="66" t="s">
        <v>676</v>
      </c>
      <c r="K848" s="66" t="s">
        <v>40</v>
      </c>
      <c r="L848" s="107" t="s">
        <v>677</v>
      </c>
    </row>
    <row r="849" spans="2:12" ht="75" customHeight="1" x14ac:dyDescent="0.25">
      <c r="B849" s="107">
        <v>23271800</v>
      </c>
      <c r="C849" s="118" t="s">
        <v>965</v>
      </c>
      <c r="D849" s="108">
        <v>41930</v>
      </c>
      <c r="E849" s="107" t="s">
        <v>767</v>
      </c>
      <c r="F849" s="107" t="s">
        <v>768</v>
      </c>
      <c r="G849" s="107" t="s">
        <v>675</v>
      </c>
      <c r="H849" s="109">
        <v>56700</v>
      </c>
      <c r="I849" s="109">
        <v>54000</v>
      </c>
      <c r="J849" s="66" t="s">
        <v>676</v>
      </c>
      <c r="K849" s="66" t="s">
        <v>40</v>
      </c>
      <c r="L849" s="107" t="s">
        <v>677</v>
      </c>
    </row>
    <row r="850" spans="2:12" ht="75" customHeight="1" x14ac:dyDescent="0.25">
      <c r="B850" s="107">
        <v>23271800</v>
      </c>
      <c r="C850" s="118" t="s">
        <v>966</v>
      </c>
      <c r="D850" s="108">
        <v>41930</v>
      </c>
      <c r="E850" s="107" t="s">
        <v>767</v>
      </c>
      <c r="F850" s="107" t="s">
        <v>768</v>
      </c>
      <c r="G850" s="107" t="s">
        <v>675</v>
      </c>
      <c r="H850" s="109">
        <v>63000</v>
      </c>
      <c r="I850" s="109">
        <v>60000</v>
      </c>
      <c r="J850" s="66" t="s">
        <v>676</v>
      </c>
      <c r="K850" s="66" t="s">
        <v>40</v>
      </c>
      <c r="L850" s="107" t="s">
        <v>677</v>
      </c>
    </row>
    <row r="851" spans="2:12" ht="75" customHeight="1" x14ac:dyDescent="0.25">
      <c r="B851" s="107">
        <v>23271800</v>
      </c>
      <c r="C851" s="118" t="s">
        <v>967</v>
      </c>
      <c r="D851" s="108">
        <v>41930</v>
      </c>
      <c r="E851" s="107" t="s">
        <v>767</v>
      </c>
      <c r="F851" s="107" t="s">
        <v>768</v>
      </c>
      <c r="G851" s="107" t="s">
        <v>675</v>
      </c>
      <c r="H851" s="109">
        <v>63000</v>
      </c>
      <c r="I851" s="109">
        <v>60000</v>
      </c>
      <c r="J851" s="66" t="s">
        <v>676</v>
      </c>
      <c r="K851" s="66" t="s">
        <v>40</v>
      </c>
      <c r="L851" s="107" t="s">
        <v>677</v>
      </c>
    </row>
    <row r="852" spans="2:12" ht="75" customHeight="1" x14ac:dyDescent="0.25">
      <c r="B852" s="107">
        <v>23271800</v>
      </c>
      <c r="C852" s="118" t="s">
        <v>968</v>
      </c>
      <c r="D852" s="108">
        <v>41930</v>
      </c>
      <c r="E852" s="107" t="s">
        <v>767</v>
      </c>
      <c r="F852" s="107" t="s">
        <v>768</v>
      </c>
      <c r="G852" s="107" t="s">
        <v>675</v>
      </c>
      <c r="H852" s="109">
        <v>283500</v>
      </c>
      <c r="I852" s="109">
        <v>270000</v>
      </c>
      <c r="J852" s="66" t="s">
        <v>676</v>
      </c>
      <c r="K852" s="66" t="s">
        <v>40</v>
      </c>
      <c r="L852" s="107" t="s">
        <v>677</v>
      </c>
    </row>
    <row r="853" spans="2:12" ht="75" customHeight="1" x14ac:dyDescent="0.25">
      <c r="B853" s="107">
        <v>23271800</v>
      </c>
      <c r="C853" s="118" t="s">
        <v>969</v>
      </c>
      <c r="D853" s="108">
        <v>41930</v>
      </c>
      <c r="E853" s="107" t="s">
        <v>767</v>
      </c>
      <c r="F853" s="107" t="s">
        <v>768</v>
      </c>
      <c r="G853" s="107" t="s">
        <v>675</v>
      </c>
      <c r="H853" s="109">
        <v>148837.5</v>
      </c>
      <c r="I853" s="109">
        <v>141750</v>
      </c>
      <c r="J853" s="66" t="s">
        <v>676</v>
      </c>
      <c r="K853" s="66" t="s">
        <v>40</v>
      </c>
      <c r="L853" s="107" t="s">
        <v>677</v>
      </c>
    </row>
    <row r="854" spans="2:12" ht="75" customHeight="1" x14ac:dyDescent="0.25">
      <c r="B854" s="107">
        <v>23271800</v>
      </c>
      <c r="C854" s="118" t="s">
        <v>970</v>
      </c>
      <c r="D854" s="108">
        <v>41930</v>
      </c>
      <c r="E854" s="107" t="s">
        <v>767</v>
      </c>
      <c r="F854" s="107" t="s">
        <v>768</v>
      </c>
      <c r="G854" s="107" t="s">
        <v>675</v>
      </c>
      <c r="H854" s="109">
        <v>31500</v>
      </c>
      <c r="I854" s="109">
        <v>30000</v>
      </c>
      <c r="J854" s="66" t="s">
        <v>676</v>
      </c>
      <c r="K854" s="66" t="s">
        <v>40</v>
      </c>
      <c r="L854" s="107" t="s">
        <v>677</v>
      </c>
    </row>
    <row r="855" spans="2:12" ht="75" customHeight="1" x14ac:dyDescent="0.25">
      <c r="B855" s="107">
        <v>23271800</v>
      </c>
      <c r="C855" s="118" t="s">
        <v>971</v>
      </c>
      <c r="D855" s="108">
        <v>41930</v>
      </c>
      <c r="E855" s="107" t="s">
        <v>767</v>
      </c>
      <c r="F855" s="107" t="s">
        <v>768</v>
      </c>
      <c r="G855" s="107" t="s">
        <v>675</v>
      </c>
      <c r="H855" s="109">
        <v>31500</v>
      </c>
      <c r="I855" s="109">
        <v>30000</v>
      </c>
      <c r="J855" s="66" t="s">
        <v>676</v>
      </c>
      <c r="K855" s="66" t="s">
        <v>40</v>
      </c>
      <c r="L855" s="107" t="s">
        <v>677</v>
      </c>
    </row>
    <row r="856" spans="2:12" ht="75" customHeight="1" x14ac:dyDescent="0.25">
      <c r="B856" s="107">
        <v>23271800</v>
      </c>
      <c r="C856" s="118" t="s">
        <v>972</v>
      </c>
      <c r="D856" s="108">
        <v>41930</v>
      </c>
      <c r="E856" s="107" t="s">
        <v>767</v>
      </c>
      <c r="F856" s="107" t="s">
        <v>768</v>
      </c>
      <c r="G856" s="107" t="s">
        <v>675</v>
      </c>
      <c r="H856" s="109">
        <v>31500</v>
      </c>
      <c r="I856" s="109">
        <v>30000</v>
      </c>
      <c r="J856" s="66" t="s">
        <v>676</v>
      </c>
      <c r="K856" s="66" t="s">
        <v>40</v>
      </c>
      <c r="L856" s="107" t="s">
        <v>677</v>
      </c>
    </row>
    <row r="857" spans="2:12" ht="75" customHeight="1" x14ac:dyDescent="0.25">
      <c r="B857" s="107">
        <v>23271800</v>
      </c>
      <c r="C857" s="118" t="s">
        <v>973</v>
      </c>
      <c r="D857" s="108">
        <v>41930</v>
      </c>
      <c r="E857" s="107" t="s">
        <v>767</v>
      </c>
      <c r="F857" s="107" t="s">
        <v>768</v>
      </c>
      <c r="G857" s="107" t="s">
        <v>675</v>
      </c>
      <c r="H857" s="109">
        <v>291375</v>
      </c>
      <c r="I857" s="109">
        <v>277500</v>
      </c>
      <c r="J857" s="66" t="s">
        <v>676</v>
      </c>
      <c r="K857" s="66" t="s">
        <v>40</v>
      </c>
      <c r="L857" s="107" t="s">
        <v>677</v>
      </c>
    </row>
    <row r="858" spans="2:12" ht="75" customHeight="1" x14ac:dyDescent="0.25">
      <c r="B858" s="107">
        <v>23271800</v>
      </c>
      <c r="C858" s="118" t="s">
        <v>974</v>
      </c>
      <c r="D858" s="108">
        <v>41930</v>
      </c>
      <c r="E858" s="107" t="s">
        <v>767</v>
      </c>
      <c r="F858" s="107" t="s">
        <v>768</v>
      </c>
      <c r="G858" s="107" t="s">
        <v>675</v>
      </c>
      <c r="H858" s="109">
        <v>267750</v>
      </c>
      <c r="I858" s="109">
        <v>255000</v>
      </c>
      <c r="J858" s="66" t="s">
        <v>676</v>
      </c>
      <c r="K858" s="66" t="s">
        <v>40</v>
      </c>
      <c r="L858" s="107" t="s">
        <v>677</v>
      </c>
    </row>
    <row r="859" spans="2:12" ht="75" customHeight="1" x14ac:dyDescent="0.25">
      <c r="B859" s="107">
        <v>23271800</v>
      </c>
      <c r="C859" s="118" t="s">
        <v>975</v>
      </c>
      <c r="D859" s="108">
        <v>41930</v>
      </c>
      <c r="E859" s="107" t="s">
        <v>767</v>
      </c>
      <c r="F859" s="107" t="s">
        <v>768</v>
      </c>
      <c r="G859" s="107" t="s">
        <v>675</v>
      </c>
      <c r="H859" s="109">
        <v>31500</v>
      </c>
      <c r="I859" s="109">
        <v>30000</v>
      </c>
      <c r="J859" s="66" t="s">
        <v>676</v>
      </c>
      <c r="K859" s="66" t="s">
        <v>40</v>
      </c>
      <c r="L859" s="107" t="s">
        <v>677</v>
      </c>
    </row>
    <row r="860" spans="2:12" ht="75" customHeight="1" x14ac:dyDescent="0.25">
      <c r="B860" s="107">
        <v>23271800</v>
      </c>
      <c r="C860" s="118" t="s">
        <v>976</v>
      </c>
      <c r="D860" s="108">
        <v>41930</v>
      </c>
      <c r="E860" s="107" t="s">
        <v>767</v>
      </c>
      <c r="F860" s="107" t="s">
        <v>768</v>
      </c>
      <c r="G860" s="107" t="s">
        <v>675</v>
      </c>
      <c r="H860" s="109">
        <v>31500</v>
      </c>
      <c r="I860" s="109">
        <v>30000</v>
      </c>
      <c r="J860" s="66" t="s">
        <v>676</v>
      </c>
      <c r="K860" s="66" t="s">
        <v>40</v>
      </c>
      <c r="L860" s="107" t="s">
        <v>677</v>
      </c>
    </row>
    <row r="861" spans="2:12" ht="75" customHeight="1" x14ac:dyDescent="0.25">
      <c r="B861" s="107">
        <v>23271800</v>
      </c>
      <c r="C861" s="118" t="s">
        <v>977</v>
      </c>
      <c r="D861" s="108">
        <v>41930</v>
      </c>
      <c r="E861" s="107" t="s">
        <v>767</v>
      </c>
      <c r="F861" s="107" t="s">
        <v>768</v>
      </c>
      <c r="G861" s="107" t="s">
        <v>675</v>
      </c>
      <c r="H861" s="109">
        <v>126000</v>
      </c>
      <c r="I861" s="109">
        <v>120000</v>
      </c>
      <c r="J861" s="66" t="s">
        <v>676</v>
      </c>
      <c r="K861" s="66" t="s">
        <v>40</v>
      </c>
      <c r="L861" s="107" t="s">
        <v>677</v>
      </c>
    </row>
    <row r="862" spans="2:12" ht="75" customHeight="1" x14ac:dyDescent="0.25">
      <c r="B862" s="107">
        <v>23271800</v>
      </c>
      <c r="C862" s="118" t="s">
        <v>978</v>
      </c>
      <c r="D862" s="108">
        <v>41930</v>
      </c>
      <c r="E862" s="107" t="s">
        <v>767</v>
      </c>
      <c r="F862" s="107" t="s">
        <v>768</v>
      </c>
      <c r="G862" s="107" t="s">
        <v>675</v>
      </c>
      <c r="H862" s="109">
        <v>212625</v>
      </c>
      <c r="I862" s="109">
        <v>202500</v>
      </c>
      <c r="J862" s="66" t="s">
        <v>676</v>
      </c>
      <c r="K862" s="66" t="s">
        <v>40</v>
      </c>
      <c r="L862" s="107" t="s">
        <v>677</v>
      </c>
    </row>
    <row r="863" spans="2:12" ht="75" customHeight="1" x14ac:dyDescent="0.25">
      <c r="B863" s="107">
        <v>23271800</v>
      </c>
      <c r="C863" s="118" t="s">
        <v>979</v>
      </c>
      <c r="D863" s="108">
        <v>41930</v>
      </c>
      <c r="E863" s="107" t="s">
        <v>767</v>
      </c>
      <c r="F863" s="107" t="s">
        <v>768</v>
      </c>
      <c r="G863" s="107" t="s">
        <v>675</v>
      </c>
      <c r="H863" s="109">
        <v>157500</v>
      </c>
      <c r="I863" s="109">
        <v>150000</v>
      </c>
      <c r="J863" s="66" t="s">
        <v>676</v>
      </c>
      <c r="K863" s="66" t="s">
        <v>40</v>
      </c>
      <c r="L863" s="107" t="s">
        <v>677</v>
      </c>
    </row>
    <row r="864" spans="2:12" ht="75" customHeight="1" x14ac:dyDescent="0.25">
      <c r="B864" s="107">
        <v>23271800</v>
      </c>
      <c r="C864" s="118" t="s">
        <v>980</v>
      </c>
      <c r="D864" s="108">
        <v>41930</v>
      </c>
      <c r="E864" s="107" t="s">
        <v>767</v>
      </c>
      <c r="F864" s="107" t="s">
        <v>768</v>
      </c>
      <c r="G864" s="107" t="s">
        <v>675</v>
      </c>
      <c r="H864" s="109">
        <v>156712.5</v>
      </c>
      <c r="I864" s="109">
        <v>149250</v>
      </c>
      <c r="J864" s="66" t="s">
        <v>676</v>
      </c>
      <c r="K864" s="66" t="s">
        <v>40</v>
      </c>
      <c r="L864" s="107" t="s">
        <v>677</v>
      </c>
    </row>
    <row r="865" spans="2:12" ht="75" customHeight="1" x14ac:dyDescent="0.25">
      <c r="B865" s="107">
        <v>23271800</v>
      </c>
      <c r="C865" s="118" t="s">
        <v>981</v>
      </c>
      <c r="D865" s="108">
        <v>41930</v>
      </c>
      <c r="E865" s="107" t="s">
        <v>767</v>
      </c>
      <c r="F865" s="107" t="s">
        <v>768</v>
      </c>
      <c r="G865" s="107" t="s">
        <v>675</v>
      </c>
      <c r="H865" s="109">
        <v>370125</v>
      </c>
      <c r="I865" s="109">
        <v>352500</v>
      </c>
      <c r="J865" s="66" t="s">
        <v>676</v>
      </c>
      <c r="K865" s="66" t="s">
        <v>40</v>
      </c>
      <c r="L865" s="107" t="s">
        <v>677</v>
      </c>
    </row>
    <row r="866" spans="2:12" ht="75" customHeight="1" x14ac:dyDescent="0.25">
      <c r="B866" s="107">
        <v>23271800</v>
      </c>
      <c r="C866" s="118" t="s">
        <v>982</v>
      </c>
      <c r="D866" s="108">
        <v>41930</v>
      </c>
      <c r="E866" s="107" t="s">
        <v>767</v>
      </c>
      <c r="F866" s="107" t="s">
        <v>768</v>
      </c>
      <c r="G866" s="107" t="s">
        <v>675</v>
      </c>
      <c r="H866" s="109">
        <v>415800</v>
      </c>
      <c r="I866" s="109">
        <v>396000</v>
      </c>
      <c r="J866" s="66" t="s">
        <v>676</v>
      </c>
      <c r="K866" s="66" t="s">
        <v>40</v>
      </c>
      <c r="L866" s="107" t="s">
        <v>677</v>
      </c>
    </row>
    <row r="867" spans="2:12" ht="75" customHeight="1" x14ac:dyDescent="0.25">
      <c r="B867" s="107">
        <v>23271800</v>
      </c>
      <c r="C867" s="118" t="s">
        <v>983</v>
      </c>
      <c r="D867" s="108">
        <v>41930</v>
      </c>
      <c r="E867" s="107" t="s">
        <v>767</v>
      </c>
      <c r="F867" s="107" t="s">
        <v>768</v>
      </c>
      <c r="G867" s="107" t="s">
        <v>675</v>
      </c>
      <c r="H867" s="109">
        <v>315000</v>
      </c>
      <c r="I867" s="109">
        <v>300000</v>
      </c>
      <c r="J867" s="66" t="s">
        <v>676</v>
      </c>
      <c r="K867" s="66" t="s">
        <v>40</v>
      </c>
      <c r="L867" s="107" t="s">
        <v>677</v>
      </c>
    </row>
    <row r="868" spans="2:12" ht="75" customHeight="1" x14ac:dyDescent="0.25">
      <c r="B868" s="107">
        <v>23271800</v>
      </c>
      <c r="C868" s="118" t="s">
        <v>984</v>
      </c>
      <c r="D868" s="108">
        <v>41930</v>
      </c>
      <c r="E868" s="107" t="s">
        <v>767</v>
      </c>
      <c r="F868" s="107" t="s">
        <v>768</v>
      </c>
      <c r="G868" s="107" t="s">
        <v>675</v>
      </c>
      <c r="H868" s="109">
        <v>7560000</v>
      </c>
      <c r="I868" s="109">
        <v>7200000</v>
      </c>
      <c r="J868" s="66" t="s">
        <v>676</v>
      </c>
      <c r="K868" s="66" t="s">
        <v>40</v>
      </c>
      <c r="L868" s="107" t="s">
        <v>677</v>
      </c>
    </row>
    <row r="869" spans="2:12" ht="75" customHeight="1" x14ac:dyDescent="0.25">
      <c r="B869" s="107">
        <v>23271800</v>
      </c>
      <c r="C869" s="118" t="s">
        <v>985</v>
      </c>
      <c r="D869" s="108">
        <v>41930</v>
      </c>
      <c r="E869" s="107" t="s">
        <v>767</v>
      </c>
      <c r="F869" s="107" t="s">
        <v>768</v>
      </c>
      <c r="G869" s="107" t="s">
        <v>675</v>
      </c>
      <c r="H869" s="109">
        <v>8190000</v>
      </c>
      <c r="I869" s="109">
        <v>7800000</v>
      </c>
      <c r="J869" s="66" t="s">
        <v>676</v>
      </c>
      <c r="K869" s="66" t="s">
        <v>40</v>
      </c>
      <c r="L869" s="107" t="s">
        <v>677</v>
      </c>
    </row>
    <row r="870" spans="2:12" ht="75" customHeight="1" x14ac:dyDescent="0.25">
      <c r="B870" s="107">
        <v>23271800</v>
      </c>
      <c r="C870" s="118" t="s">
        <v>986</v>
      </c>
      <c r="D870" s="108">
        <v>41930</v>
      </c>
      <c r="E870" s="107" t="s">
        <v>767</v>
      </c>
      <c r="F870" s="107" t="s">
        <v>768</v>
      </c>
      <c r="G870" s="107" t="s">
        <v>675</v>
      </c>
      <c r="H870" s="109">
        <v>13440000</v>
      </c>
      <c r="I870" s="109">
        <v>12800000</v>
      </c>
      <c r="J870" s="66" t="s">
        <v>676</v>
      </c>
      <c r="K870" s="66" t="s">
        <v>40</v>
      </c>
      <c r="L870" s="107" t="s">
        <v>677</v>
      </c>
    </row>
    <row r="871" spans="2:12" ht="75" customHeight="1" x14ac:dyDescent="0.25">
      <c r="B871" s="107">
        <v>23271800</v>
      </c>
      <c r="C871" s="118" t="s">
        <v>987</v>
      </c>
      <c r="D871" s="108">
        <v>41930</v>
      </c>
      <c r="E871" s="107" t="s">
        <v>767</v>
      </c>
      <c r="F871" s="107" t="s">
        <v>768</v>
      </c>
      <c r="G871" s="107" t="s">
        <v>675</v>
      </c>
      <c r="H871" s="109">
        <v>6457500</v>
      </c>
      <c r="I871" s="109">
        <v>6150000</v>
      </c>
      <c r="J871" s="66" t="s">
        <v>676</v>
      </c>
      <c r="K871" s="66" t="s">
        <v>40</v>
      </c>
      <c r="L871" s="107" t="s">
        <v>677</v>
      </c>
    </row>
    <row r="872" spans="2:12" ht="75" customHeight="1" x14ac:dyDescent="0.25">
      <c r="B872" s="107">
        <v>23271800</v>
      </c>
      <c r="C872" s="118" t="s">
        <v>988</v>
      </c>
      <c r="D872" s="108">
        <v>41930</v>
      </c>
      <c r="E872" s="107" t="s">
        <v>767</v>
      </c>
      <c r="F872" s="107" t="s">
        <v>768</v>
      </c>
      <c r="G872" s="107" t="s">
        <v>675</v>
      </c>
      <c r="H872" s="109">
        <v>488775</v>
      </c>
      <c r="I872" s="109">
        <v>465500</v>
      </c>
      <c r="J872" s="66" t="s">
        <v>676</v>
      </c>
      <c r="K872" s="66" t="s">
        <v>40</v>
      </c>
      <c r="L872" s="107" t="s">
        <v>677</v>
      </c>
    </row>
    <row r="873" spans="2:12" ht="75" customHeight="1" x14ac:dyDescent="0.25">
      <c r="B873" s="107">
        <v>23271800</v>
      </c>
      <c r="C873" s="118" t="s">
        <v>989</v>
      </c>
      <c r="D873" s="108">
        <v>41930</v>
      </c>
      <c r="E873" s="107" t="s">
        <v>767</v>
      </c>
      <c r="F873" s="107" t="s">
        <v>768</v>
      </c>
      <c r="G873" s="107" t="s">
        <v>675</v>
      </c>
      <c r="H873" s="109">
        <v>315000</v>
      </c>
      <c r="I873" s="109">
        <v>300000</v>
      </c>
      <c r="J873" s="66" t="s">
        <v>676</v>
      </c>
      <c r="K873" s="66" t="s">
        <v>40</v>
      </c>
      <c r="L873" s="107" t="s">
        <v>677</v>
      </c>
    </row>
    <row r="874" spans="2:12" ht="75" customHeight="1" x14ac:dyDescent="0.25">
      <c r="B874" s="107">
        <v>23271800</v>
      </c>
      <c r="C874" s="118" t="s">
        <v>990</v>
      </c>
      <c r="D874" s="108">
        <v>41930</v>
      </c>
      <c r="E874" s="107" t="s">
        <v>767</v>
      </c>
      <c r="F874" s="107" t="s">
        <v>768</v>
      </c>
      <c r="G874" s="107" t="s">
        <v>675</v>
      </c>
      <c r="H874" s="109">
        <v>2614500</v>
      </c>
      <c r="I874" s="109">
        <v>2490000</v>
      </c>
      <c r="J874" s="66" t="s">
        <v>676</v>
      </c>
      <c r="K874" s="66" t="s">
        <v>40</v>
      </c>
      <c r="L874" s="107" t="s">
        <v>677</v>
      </c>
    </row>
    <row r="875" spans="2:12" ht="75" customHeight="1" x14ac:dyDescent="0.25">
      <c r="B875" s="107">
        <v>41114600</v>
      </c>
      <c r="C875" s="118" t="s">
        <v>991</v>
      </c>
      <c r="D875" s="108">
        <v>41930</v>
      </c>
      <c r="E875" s="107" t="s">
        <v>767</v>
      </c>
      <c r="F875" s="107" t="s">
        <v>768</v>
      </c>
      <c r="G875" s="107" t="s">
        <v>675</v>
      </c>
      <c r="H875" s="109">
        <v>138600</v>
      </c>
      <c r="I875" s="109">
        <v>132000</v>
      </c>
      <c r="J875" s="66" t="s">
        <v>676</v>
      </c>
      <c r="K875" s="66" t="s">
        <v>40</v>
      </c>
      <c r="L875" s="107" t="s">
        <v>677</v>
      </c>
    </row>
    <row r="876" spans="2:12" ht="75" customHeight="1" x14ac:dyDescent="0.25">
      <c r="B876" s="107">
        <v>41114600</v>
      </c>
      <c r="C876" s="118" t="s">
        <v>992</v>
      </c>
      <c r="D876" s="108">
        <v>41930</v>
      </c>
      <c r="E876" s="107" t="s">
        <v>767</v>
      </c>
      <c r="F876" s="107" t="s">
        <v>768</v>
      </c>
      <c r="G876" s="107" t="s">
        <v>675</v>
      </c>
      <c r="H876" s="109">
        <v>138600</v>
      </c>
      <c r="I876" s="109">
        <v>132000</v>
      </c>
      <c r="J876" s="66" t="s">
        <v>676</v>
      </c>
      <c r="K876" s="66" t="s">
        <v>40</v>
      </c>
      <c r="L876" s="107" t="s">
        <v>677</v>
      </c>
    </row>
    <row r="877" spans="2:12" ht="75" customHeight="1" x14ac:dyDescent="0.25">
      <c r="B877" s="107">
        <v>41114600</v>
      </c>
      <c r="C877" s="118" t="s">
        <v>993</v>
      </c>
      <c r="D877" s="108">
        <v>41930</v>
      </c>
      <c r="E877" s="107" t="s">
        <v>767</v>
      </c>
      <c r="F877" s="107" t="s">
        <v>768</v>
      </c>
      <c r="G877" s="107" t="s">
        <v>675</v>
      </c>
      <c r="H877" s="109">
        <v>2066400</v>
      </c>
      <c r="I877" s="109">
        <v>1968000</v>
      </c>
      <c r="J877" s="66" t="s">
        <v>676</v>
      </c>
      <c r="K877" s="66" t="s">
        <v>40</v>
      </c>
      <c r="L877" s="107" t="s">
        <v>677</v>
      </c>
    </row>
    <row r="878" spans="2:12" ht="75" customHeight="1" x14ac:dyDescent="0.25">
      <c r="B878" s="107">
        <v>41114600</v>
      </c>
      <c r="C878" s="118" t="s">
        <v>994</v>
      </c>
      <c r="D878" s="108">
        <v>41930</v>
      </c>
      <c r="E878" s="107" t="s">
        <v>767</v>
      </c>
      <c r="F878" s="107" t="s">
        <v>768</v>
      </c>
      <c r="G878" s="107" t="s">
        <v>675</v>
      </c>
      <c r="H878" s="109">
        <v>1137150</v>
      </c>
      <c r="I878" s="109">
        <v>1083000</v>
      </c>
      <c r="J878" s="66" t="s">
        <v>676</v>
      </c>
      <c r="K878" s="66" t="s">
        <v>40</v>
      </c>
      <c r="L878" s="107" t="s">
        <v>677</v>
      </c>
    </row>
    <row r="879" spans="2:12" ht="75" customHeight="1" x14ac:dyDescent="0.25">
      <c r="B879" s="107">
        <v>41114600</v>
      </c>
      <c r="C879" s="118" t="s">
        <v>995</v>
      </c>
      <c r="D879" s="108">
        <v>41930</v>
      </c>
      <c r="E879" s="107" t="s">
        <v>767</v>
      </c>
      <c r="F879" s="107" t="s">
        <v>768</v>
      </c>
      <c r="G879" s="107" t="s">
        <v>675</v>
      </c>
      <c r="H879" s="109">
        <v>1137150</v>
      </c>
      <c r="I879" s="109">
        <v>1083000</v>
      </c>
      <c r="J879" s="66" t="s">
        <v>676</v>
      </c>
      <c r="K879" s="66" t="s">
        <v>40</v>
      </c>
      <c r="L879" s="107" t="s">
        <v>677</v>
      </c>
    </row>
    <row r="880" spans="2:12" ht="75" customHeight="1" x14ac:dyDescent="0.25">
      <c r="B880" s="107">
        <v>41114600</v>
      </c>
      <c r="C880" s="118" t="s">
        <v>996</v>
      </c>
      <c r="D880" s="108">
        <v>41930</v>
      </c>
      <c r="E880" s="107" t="s">
        <v>767</v>
      </c>
      <c r="F880" s="107" t="s">
        <v>768</v>
      </c>
      <c r="G880" s="107" t="s">
        <v>675</v>
      </c>
      <c r="H880" s="109">
        <v>4641000</v>
      </c>
      <c r="I880" s="109">
        <v>4420000</v>
      </c>
      <c r="J880" s="66" t="s">
        <v>676</v>
      </c>
      <c r="K880" s="66" t="s">
        <v>40</v>
      </c>
      <c r="L880" s="107" t="s">
        <v>677</v>
      </c>
    </row>
    <row r="881" spans="2:12" ht="75" customHeight="1" x14ac:dyDescent="0.25">
      <c r="B881" s="107">
        <v>41114600</v>
      </c>
      <c r="C881" s="118" t="s">
        <v>997</v>
      </c>
      <c r="D881" s="108">
        <v>41930</v>
      </c>
      <c r="E881" s="107" t="s">
        <v>767</v>
      </c>
      <c r="F881" s="107" t="s">
        <v>768</v>
      </c>
      <c r="G881" s="107" t="s">
        <v>675</v>
      </c>
      <c r="H881" s="109">
        <v>945000</v>
      </c>
      <c r="I881" s="109">
        <v>900000</v>
      </c>
      <c r="J881" s="66" t="s">
        <v>676</v>
      </c>
      <c r="K881" s="66" t="s">
        <v>40</v>
      </c>
      <c r="L881" s="107" t="s">
        <v>677</v>
      </c>
    </row>
    <row r="882" spans="2:12" ht="75" customHeight="1" x14ac:dyDescent="0.25">
      <c r="B882" s="107">
        <v>41114600</v>
      </c>
      <c r="C882" s="118" t="s">
        <v>998</v>
      </c>
      <c r="D882" s="108">
        <v>41930</v>
      </c>
      <c r="E882" s="107" t="s">
        <v>767</v>
      </c>
      <c r="F882" s="107" t="s">
        <v>768</v>
      </c>
      <c r="G882" s="107" t="s">
        <v>675</v>
      </c>
      <c r="H882" s="109">
        <v>388500</v>
      </c>
      <c r="I882" s="109">
        <v>370000</v>
      </c>
      <c r="J882" s="66" t="s">
        <v>676</v>
      </c>
      <c r="K882" s="66" t="s">
        <v>40</v>
      </c>
      <c r="L882" s="107" t="s">
        <v>677</v>
      </c>
    </row>
    <row r="883" spans="2:12" ht="75" customHeight="1" x14ac:dyDescent="0.25">
      <c r="B883" s="107">
        <v>41114600</v>
      </c>
      <c r="C883" s="118" t="s">
        <v>999</v>
      </c>
      <c r="D883" s="108">
        <v>41930</v>
      </c>
      <c r="E883" s="107" t="s">
        <v>767</v>
      </c>
      <c r="F883" s="107" t="s">
        <v>768</v>
      </c>
      <c r="G883" s="107" t="s">
        <v>675</v>
      </c>
      <c r="H883" s="109">
        <v>349650</v>
      </c>
      <c r="I883" s="109">
        <v>333000</v>
      </c>
      <c r="J883" s="66" t="s">
        <v>676</v>
      </c>
      <c r="K883" s="66" t="s">
        <v>40</v>
      </c>
      <c r="L883" s="107" t="s">
        <v>677</v>
      </c>
    </row>
    <row r="884" spans="2:12" ht="75" customHeight="1" x14ac:dyDescent="0.25">
      <c r="B884" s="107">
        <v>41114600</v>
      </c>
      <c r="C884" s="118" t="s">
        <v>1000</v>
      </c>
      <c r="D884" s="108">
        <v>41930</v>
      </c>
      <c r="E884" s="107" t="s">
        <v>767</v>
      </c>
      <c r="F884" s="107" t="s">
        <v>768</v>
      </c>
      <c r="G884" s="107" t="s">
        <v>675</v>
      </c>
      <c r="H884" s="109">
        <v>802620</v>
      </c>
      <c r="I884" s="109">
        <v>764400</v>
      </c>
      <c r="J884" s="66" t="s">
        <v>676</v>
      </c>
      <c r="K884" s="66" t="s">
        <v>40</v>
      </c>
      <c r="L884" s="107" t="s">
        <v>677</v>
      </c>
    </row>
    <row r="885" spans="2:12" ht="75" customHeight="1" x14ac:dyDescent="0.25">
      <c r="B885" s="119">
        <v>54101700</v>
      </c>
      <c r="C885" s="120" t="s">
        <v>1001</v>
      </c>
      <c r="D885" s="108">
        <v>41951</v>
      </c>
      <c r="E885" s="107" t="s">
        <v>706</v>
      </c>
      <c r="F885" s="107" t="s">
        <v>1002</v>
      </c>
      <c r="G885" s="107" t="s">
        <v>675</v>
      </c>
      <c r="H885" s="109">
        <v>856819.95</v>
      </c>
      <c r="I885" s="109">
        <v>816019</v>
      </c>
      <c r="J885" s="66" t="s">
        <v>676</v>
      </c>
      <c r="K885" s="66" t="s">
        <v>40</v>
      </c>
      <c r="L885" s="107" t="s">
        <v>677</v>
      </c>
    </row>
    <row r="886" spans="2:12" ht="75" customHeight="1" x14ac:dyDescent="0.25">
      <c r="B886" s="119">
        <v>54101700</v>
      </c>
      <c r="C886" s="120" t="s">
        <v>1003</v>
      </c>
      <c r="D886" s="108">
        <v>41951</v>
      </c>
      <c r="E886" s="107" t="s">
        <v>706</v>
      </c>
      <c r="F886" s="107" t="s">
        <v>1002</v>
      </c>
      <c r="G886" s="107" t="s">
        <v>675</v>
      </c>
      <c r="H886" s="109">
        <v>15996885.449999999</v>
      </c>
      <c r="I886" s="109">
        <v>15235129</v>
      </c>
      <c r="J886" s="66" t="s">
        <v>676</v>
      </c>
      <c r="K886" s="66" t="s">
        <v>40</v>
      </c>
      <c r="L886" s="107" t="s">
        <v>677</v>
      </c>
    </row>
    <row r="887" spans="2:12" ht="75" customHeight="1" x14ac:dyDescent="0.25">
      <c r="B887" s="119">
        <v>54101700</v>
      </c>
      <c r="C887" s="120" t="s">
        <v>1004</v>
      </c>
      <c r="D887" s="108">
        <v>41951</v>
      </c>
      <c r="E887" s="107" t="s">
        <v>706</v>
      </c>
      <c r="F887" s="107" t="s">
        <v>1002</v>
      </c>
      <c r="G887" s="107" t="s">
        <v>675</v>
      </c>
      <c r="H887" s="109">
        <v>3406077.15</v>
      </c>
      <c r="I887" s="109">
        <v>3243883</v>
      </c>
      <c r="J887" s="66" t="s">
        <v>676</v>
      </c>
      <c r="K887" s="66" t="s">
        <v>40</v>
      </c>
      <c r="L887" s="107" t="s">
        <v>677</v>
      </c>
    </row>
    <row r="888" spans="2:12" ht="75" customHeight="1" x14ac:dyDescent="0.25">
      <c r="B888" s="119">
        <v>54101700</v>
      </c>
      <c r="C888" s="120" t="s">
        <v>1005</v>
      </c>
      <c r="D888" s="108">
        <v>41951</v>
      </c>
      <c r="E888" s="107" t="s">
        <v>706</v>
      </c>
      <c r="F888" s="107" t="s">
        <v>1002</v>
      </c>
      <c r="G888" s="107" t="s">
        <v>675</v>
      </c>
      <c r="H888" s="109">
        <v>1328495.7</v>
      </c>
      <c r="I888" s="109">
        <v>1265234</v>
      </c>
      <c r="J888" s="66" t="s">
        <v>676</v>
      </c>
      <c r="K888" s="66" t="s">
        <v>40</v>
      </c>
      <c r="L888" s="107" t="s">
        <v>677</v>
      </c>
    </row>
    <row r="889" spans="2:12" ht="75" customHeight="1" x14ac:dyDescent="0.25">
      <c r="B889" s="119">
        <v>54101700</v>
      </c>
      <c r="C889" s="120" t="s">
        <v>1006</v>
      </c>
      <c r="D889" s="108">
        <v>41951</v>
      </c>
      <c r="E889" s="107" t="s">
        <v>706</v>
      </c>
      <c r="F889" s="107" t="s">
        <v>1002</v>
      </c>
      <c r="G889" s="107" t="s">
        <v>675</v>
      </c>
      <c r="H889" s="109">
        <v>1666376.25</v>
      </c>
      <c r="I889" s="109">
        <v>1587025</v>
      </c>
      <c r="J889" s="66" t="s">
        <v>676</v>
      </c>
      <c r="K889" s="66" t="s">
        <v>40</v>
      </c>
      <c r="L889" s="107" t="s">
        <v>677</v>
      </c>
    </row>
    <row r="890" spans="2:12" ht="75" customHeight="1" x14ac:dyDescent="0.25">
      <c r="B890" s="119">
        <v>54101700</v>
      </c>
      <c r="C890" s="120" t="s">
        <v>1007</v>
      </c>
      <c r="D890" s="108">
        <v>41951</v>
      </c>
      <c r="E890" s="107" t="s">
        <v>706</v>
      </c>
      <c r="F890" s="107" t="s">
        <v>1002</v>
      </c>
      <c r="G890" s="107" t="s">
        <v>675</v>
      </c>
      <c r="H890" s="109">
        <v>7804462.0499999998</v>
      </c>
      <c r="I890" s="109">
        <v>7432821</v>
      </c>
      <c r="J890" s="66" t="s">
        <v>676</v>
      </c>
      <c r="K890" s="66" t="s">
        <v>40</v>
      </c>
      <c r="L890" s="107" t="s">
        <v>677</v>
      </c>
    </row>
    <row r="891" spans="2:12" ht="75" customHeight="1" x14ac:dyDescent="0.25">
      <c r="B891" s="119">
        <v>54101700</v>
      </c>
      <c r="C891" s="120" t="s">
        <v>1008</v>
      </c>
      <c r="D891" s="108">
        <v>41951</v>
      </c>
      <c r="E891" s="107" t="s">
        <v>706</v>
      </c>
      <c r="F891" s="107" t="s">
        <v>1002</v>
      </c>
      <c r="G891" s="107" t="s">
        <v>675</v>
      </c>
      <c r="H891" s="109">
        <v>606565.05000000005</v>
      </c>
      <c r="I891" s="109">
        <v>577681</v>
      </c>
      <c r="J891" s="66" t="s">
        <v>676</v>
      </c>
      <c r="K891" s="66" t="s">
        <v>40</v>
      </c>
      <c r="L891" s="107" t="s">
        <v>677</v>
      </c>
    </row>
    <row r="892" spans="2:12" ht="75" customHeight="1" x14ac:dyDescent="0.25">
      <c r="B892" s="119">
        <v>54101700</v>
      </c>
      <c r="C892" s="120" t="s">
        <v>1009</v>
      </c>
      <c r="D892" s="108">
        <v>41951</v>
      </c>
      <c r="E892" s="107" t="s">
        <v>706</v>
      </c>
      <c r="F892" s="107" t="s">
        <v>1002</v>
      </c>
      <c r="G892" s="107" t="s">
        <v>675</v>
      </c>
      <c r="H892" s="109">
        <v>19639001.550000001</v>
      </c>
      <c r="I892" s="109">
        <v>18703811</v>
      </c>
      <c r="J892" s="66" t="s">
        <v>676</v>
      </c>
      <c r="K892" s="66" t="s">
        <v>40</v>
      </c>
      <c r="L892" s="107" t="s">
        <v>677</v>
      </c>
    </row>
    <row r="893" spans="2:12" ht="75" customHeight="1" x14ac:dyDescent="0.25">
      <c r="B893" s="119">
        <v>54101700</v>
      </c>
      <c r="C893" s="120" t="s">
        <v>1010</v>
      </c>
      <c r="D893" s="108">
        <v>41951</v>
      </c>
      <c r="E893" s="107" t="s">
        <v>706</v>
      </c>
      <c r="F893" s="107" t="s">
        <v>1002</v>
      </c>
      <c r="G893" s="107" t="s">
        <v>675</v>
      </c>
      <c r="H893" s="109">
        <v>3919317.15</v>
      </c>
      <c r="I893" s="109">
        <v>3732683</v>
      </c>
      <c r="J893" s="66" t="s">
        <v>676</v>
      </c>
      <c r="K893" s="66" t="s">
        <v>40</v>
      </c>
      <c r="L893" s="107" t="s">
        <v>677</v>
      </c>
    </row>
    <row r="894" spans="2:12" ht="75" customHeight="1" x14ac:dyDescent="0.25">
      <c r="B894" s="119">
        <v>54101700</v>
      </c>
      <c r="C894" s="120" t="s">
        <v>1011</v>
      </c>
      <c r="D894" s="108">
        <v>41951</v>
      </c>
      <c r="E894" s="107" t="s">
        <v>706</v>
      </c>
      <c r="F894" s="107" t="s">
        <v>1002</v>
      </c>
      <c r="G894" s="107" t="s">
        <v>675</v>
      </c>
      <c r="H894" s="109">
        <v>814403.1</v>
      </c>
      <c r="I894" s="109">
        <v>775622</v>
      </c>
      <c r="J894" s="66" t="s">
        <v>676</v>
      </c>
      <c r="K894" s="66" t="s">
        <v>40</v>
      </c>
      <c r="L894" s="107" t="s">
        <v>677</v>
      </c>
    </row>
    <row r="895" spans="2:12" ht="75" customHeight="1" x14ac:dyDescent="0.25">
      <c r="B895" s="119">
        <v>54101700</v>
      </c>
      <c r="C895" s="120" t="s">
        <v>1012</v>
      </c>
      <c r="D895" s="108">
        <v>41951</v>
      </c>
      <c r="E895" s="107" t="s">
        <v>706</v>
      </c>
      <c r="F895" s="107" t="s">
        <v>1002</v>
      </c>
      <c r="G895" s="107" t="s">
        <v>675</v>
      </c>
      <c r="H895" s="109">
        <v>7305393.9000000004</v>
      </c>
      <c r="I895" s="109">
        <v>6957518</v>
      </c>
      <c r="J895" s="66" t="s">
        <v>676</v>
      </c>
      <c r="K895" s="66" t="s">
        <v>40</v>
      </c>
      <c r="L895" s="107" t="s">
        <v>677</v>
      </c>
    </row>
    <row r="896" spans="2:12" ht="75" customHeight="1" x14ac:dyDescent="0.25">
      <c r="B896" s="119">
        <v>54101700</v>
      </c>
      <c r="C896" s="120" t="s">
        <v>1013</v>
      </c>
      <c r="D896" s="108">
        <v>41951</v>
      </c>
      <c r="E896" s="107" t="s">
        <v>706</v>
      </c>
      <c r="F896" s="107" t="s">
        <v>1002</v>
      </c>
      <c r="G896" s="107" t="s">
        <v>675</v>
      </c>
      <c r="H896" s="109">
        <v>886516.05</v>
      </c>
      <c r="I896" s="109">
        <v>844301</v>
      </c>
      <c r="J896" s="66" t="s">
        <v>676</v>
      </c>
      <c r="K896" s="66" t="s">
        <v>40</v>
      </c>
      <c r="L896" s="107" t="s">
        <v>677</v>
      </c>
    </row>
    <row r="897" spans="2:12" ht="75" customHeight="1" x14ac:dyDescent="0.25">
      <c r="B897" s="119">
        <v>54101700</v>
      </c>
      <c r="C897" s="120" t="s">
        <v>1014</v>
      </c>
      <c r="D897" s="108">
        <v>41951</v>
      </c>
      <c r="E897" s="107" t="s">
        <v>706</v>
      </c>
      <c r="F897" s="107" t="s">
        <v>1002</v>
      </c>
      <c r="G897" s="107" t="s">
        <v>675</v>
      </c>
      <c r="H897" s="109">
        <v>1899671.55</v>
      </c>
      <c r="I897" s="109">
        <v>1809211</v>
      </c>
      <c r="J897" s="66" t="s">
        <v>676</v>
      </c>
      <c r="K897" s="66" t="s">
        <v>40</v>
      </c>
      <c r="L897" s="107" t="s">
        <v>677</v>
      </c>
    </row>
    <row r="898" spans="2:12" ht="75" customHeight="1" x14ac:dyDescent="0.25">
      <c r="B898" s="119">
        <v>54101700</v>
      </c>
      <c r="C898" s="120" t="s">
        <v>1015</v>
      </c>
      <c r="D898" s="108">
        <v>41951</v>
      </c>
      <c r="E898" s="107" t="s">
        <v>706</v>
      </c>
      <c r="F898" s="107" t="s">
        <v>1002</v>
      </c>
      <c r="G898" s="107" t="s">
        <v>675</v>
      </c>
      <c r="H898" s="109">
        <v>1353101.4</v>
      </c>
      <c r="I898" s="109">
        <v>1288668</v>
      </c>
      <c r="J898" s="66" t="s">
        <v>676</v>
      </c>
      <c r="K898" s="66" t="s">
        <v>40</v>
      </c>
      <c r="L898" s="107" t="s">
        <v>677</v>
      </c>
    </row>
    <row r="899" spans="2:12" ht="75" customHeight="1" x14ac:dyDescent="0.25">
      <c r="B899" s="119">
        <v>54101700</v>
      </c>
      <c r="C899" s="120" t="s">
        <v>1016</v>
      </c>
      <c r="D899" s="108">
        <v>41951</v>
      </c>
      <c r="E899" s="107" t="s">
        <v>706</v>
      </c>
      <c r="F899" s="107" t="s">
        <v>1002</v>
      </c>
      <c r="G899" s="107" t="s">
        <v>675</v>
      </c>
      <c r="H899" s="109">
        <v>793199.4</v>
      </c>
      <c r="I899" s="109">
        <v>755428</v>
      </c>
      <c r="J899" s="66" t="s">
        <v>676</v>
      </c>
      <c r="K899" s="66" t="s">
        <v>40</v>
      </c>
      <c r="L899" s="107" t="s">
        <v>677</v>
      </c>
    </row>
    <row r="900" spans="2:12" ht="75" customHeight="1" x14ac:dyDescent="0.25">
      <c r="B900" s="119">
        <v>54101700</v>
      </c>
      <c r="C900" s="120" t="s">
        <v>1017</v>
      </c>
      <c r="D900" s="108">
        <v>41951</v>
      </c>
      <c r="E900" s="107" t="s">
        <v>706</v>
      </c>
      <c r="F900" s="107" t="s">
        <v>1002</v>
      </c>
      <c r="G900" s="107" t="s">
        <v>675</v>
      </c>
      <c r="H900" s="109">
        <v>538903.05000000005</v>
      </c>
      <c r="I900" s="109">
        <v>513241</v>
      </c>
      <c r="J900" s="66" t="s">
        <v>676</v>
      </c>
      <c r="K900" s="66" t="s">
        <v>40</v>
      </c>
      <c r="L900" s="107" t="s">
        <v>677</v>
      </c>
    </row>
    <row r="901" spans="2:12" ht="75" customHeight="1" x14ac:dyDescent="0.25">
      <c r="B901" s="119">
        <v>54101700</v>
      </c>
      <c r="C901" s="120" t="s">
        <v>1018</v>
      </c>
      <c r="D901" s="108">
        <v>41951</v>
      </c>
      <c r="E901" s="107" t="s">
        <v>706</v>
      </c>
      <c r="F901" s="107" t="s">
        <v>1002</v>
      </c>
      <c r="G901" s="107" t="s">
        <v>675</v>
      </c>
      <c r="H901" s="109">
        <v>793199.4</v>
      </c>
      <c r="I901" s="109">
        <v>755428</v>
      </c>
      <c r="J901" s="66" t="s">
        <v>676</v>
      </c>
      <c r="K901" s="66" t="s">
        <v>40</v>
      </c>
      <c r="L901" s="107" t="s">
        <v>677</v>
      </c>
    </row>
    <row r="902" spans="2:12" ht="75" customHeight="1" x14ac:dyDescent="0.25">
      <c r="B902" s="119">
        <v>54101700</v>
      </c>
      <c r="C902" s="120" t="s">
        <v>1019</v>
      </c>
      <c r="D902" s="108">
        <v>41951</v>
      </c>
      <c r="E902" s="107" t="s">
        <v>706</v>
      </c>
      <c r="F902" s="107" t="s">
        <v>1002</v>
      </c>
      <c r="G902" s="107" t="s">
        <v>675</v>
      </c>
      <c r="H902" s="109">
        <v>123012.75</v>
      </c>
      <c r="I902" s="109">
        <v>117155</v>
      </c>
      <c r="J902" s="66" t="s">
        <v>676</v>
      </c>
      <c r="K902" s="66" t="s">
        <v>40</v>
      </c>
      <c r="L902" s="107" t="s">
        <v>677</v>
      </c>
    </row>
    <row r="903" spans="2:12" ht="75" customHeight="1" x14ac:dyDescent="0.25">
      <c r="B903" s="119">
        <v>54101700</v>
      </c>
      <c r="C903" s="120" t="s">
        <v>1020</v>
      </c>
      <c r="D903" s="108">
        <v>41951</v>
      </c>
      <c r="E903" s="107" t="s">
        <v>706</v>
      </c>
      <c r="F903" s="107" t="s">
        <v>1002</v>
      </c>
      <c r="G903" s="107" t="s">
        <v>675</v>
      </c>
      <c r="H903" s="109">
        <v>8968134</v>
      </c>
      <c r="I903" s="109">
        <v>8541080</v>
      </c>
      <c r="J903" s="66" t="s">
        <v>676</v>
      </c>
      <c r="K903" s="66" t="s">
        <v>40</v>
      </c>
      <c r="L903" s="107" t="s">
        <v>677</v>
      </c>
    </row>
    <row r="904" spans="2:12" ht="75" customHeight="1" x14ac:dyDescent="0.25">
      <c r="B904" s="119">
        <v>54101700</v>
      </c>
      <c r="C904" s="120" t="s">
        <v>1021</v>
      </c>
      <c r="D904" s="108">
        <v>41951</v>
      </c>
      <c r="E904" s="107" t="s">
        <v>706</v>
      </c>
      <c r="F904" s="107" t="s">
        <v>1002</v>
      </c>
      <c r="G904" s="107" t="s">
        <v>675</v>
      </c>
      <c r="H904" s="109">
        <v>3179447.25</v>
      </c>
      <c r="I904" s="109">
        <v>3028045</v>
      </c>
      <c r="J904" s="66" t="s">
        <v>676</v>
      </c>
      <c r="K904" s="66" t="s">
        <v>40</v>
      </c>
      <c r="L904" s="107" t="s">
        <v>677</v>
      </c>
    </row>
    <row r="905" spans="2:12" ht="75" customHeight="1" x14ac:dyDescent="0.25">
      <c r="B905" s="119">
        <v>54101700</v>
      </c>
      <c r="C905" s="120" t="s">
        <v>1022</v>
      </c>
      <c r="D905" s="108">
        <v>41951</v>
      </c>
      <c r="E905" s="107" t="s">
        <v>706</v>
      </c>
      <c r="F905" s="107" t="s">
        <v>1002</v>
      </c>
      <c r="G905" s="107" t="s">
        <v>675</v>
      </c>
      <c r="H905" s="109">
        <v>757443.75</v>
      </c>
      <c r="I905" s="109">
        <v>721375</v>
      </c>
      <c r="J905" s="66" t="s">
        <v>676</v>
      </c>
      <c r="K905" s="66" t="s">
        <v>40</v>
      </c>
      <c r="L905" s="107" t="s">
        <v>677</v>
      </c>
    </row>
    <row r="906" spans="2:12" ht="75" customHeight="1" x14ac:dyDescent="0.25">
      <c r="B906" s="119">
        <v>54101700</v>
      </c>
      <c r="C906" s="120" t="s">
        <v>1023</v>
      </c>
      <c r="D906" s="108">
        <v>41951</v>
      </c>
      <c r="E906" s="107" t="s">
        <v>706</v>
      </c>
      <c r="F906" s="107" t="s">
        <v>1002</v>
      </c>
      <c r="G906" s="107" t="s">
        <v>675</v>
      </c>
      <c r="H906" s="109">
        <v>121191</v>
      </c>
      <c r="I906" s="109">
        <v>115420</v>
      </c>
      <c r="J906" s="66" t="s">
        <v>676</v>
      </c>
      <c r="K906" s="66" t="s">
        <v>40</v>
      </c>
      <c r="L906" s="107" t="s">
        <v>677</v>
      </c>
    </row>
    <row r="907" spans="2:12" ht="75" customHeight="1" x14ac:dyDescent="0.25">
      <c r="B907" s="119">
        <v>54101700</v>
      </c>
      <c r="C907" s="120" t="s">
        <v>1024</v>
      </c>
      <c r="D907" s="108">
        <v>41951</v>
      </c>
      <c r="E907" s="107" t="s">
        <v>706</v>
      </c>
      <c r="F907" s="107" t="s">
        <v>1002</v>
      </c>
      <c r="G907" s="107" t="s">
        <v>675</v>
      </c>
      <c r="H907" s="109">
        <v>1090719</v>
      </c>
      <c r="I907" s="109">
        <v>1038780</v>
      </c>
      <c r="J907" s="66" t="s">
        <v>676</v>
      </c>
      <c r="K907" s="66" t="s">
        <v>40</v>
      </c>
      <c r="L907" s="107" t="s">
        <v>677</v>
      </c>
    </row>
    <row r="908" spans="2:12" ht="75" customHeight="1" x14ac:dyDescent="0.25">
      <c r="B908" s="119">
        <v>54101700</v>
      </c>
      <c r="C908" s="120" t="s">
        <v>1025</v>
      </c>
      <c r="D908" s="108">
        <v>41951</v>
      </c>
      <c r="E908" s="107" t="s">
        <v>706</v>
      </c>
      <c r="F908" s="107" t="s">
        <v>1002</v>
      </c>
      <c r="G908" s="107" t="s">
        <v>675</v>
      </c>
      <c r="H908" s="109">
        <v>89079.9</v>
      </c>
      <c r="I908" s="109">
        <v>84838</v>
      </c>
      <c r="J908" s="66" t="s">
        <v>676</v>
      </c>
      <c r="K908" s="66" t="s">
        <v>40</v>
      </c>
      <c r="L908" s="107" t="s">
        <v>677</v>
      </c>
    </row>
    <row r="909" spans="2:12" ht="75" customHeight="1" x14ac:dyDescent="0.25">
      <c r="B909" s="119">
        <v>54101700</v>
      </c>
      <c r="C909" s="120" t="s">
        <v>1026</v>
      </c>
      <c r="D909" s="108">
        <v>41951</v>
      </c>
      <c r="E909" s="107" t="s">
        <v>706</v>
      </c>
      <c r="F909" s="107" t="s">
        <v>1002</v>
      </c>
      <c r="G909" s="107" t="s">
        <v>675</v>
      </c>
      <c r="H909" s="109">
        <v>165429.6</v>
      </c>
      <c r="I909" s="109">
        <v>157552</v>
      </c>
      <c r="J909" s="66" t="s">
        <v>676</v>
      </c>
      <c r="K909" s="66" t="s">
        <v>40</v>
      </c>
      <c r="L909" s="107" t="s">
        <v>677</v>
      </c>
    </row>
    <row r="910" spans="2:12" ht="75" customHeight="1" x14ac:dyDescent="0.25">
      <c r="B910" s="119">
        <v>54101700</v>
      </c>
      <c r="C910" s="120" t="s">
        <v>1027</v>
      </c>
      <c r="D910" s="108">
        <v>41951</v>
      </c>
      <c r="E910" s="107" t="s">
        <v>706</v>
      </c>
      <c r="F910" s="107" t="s">
        <v>1002</v>
      </c>
      <c r="G910" s="107" t="s">
        <v>675</v>
      </c>
      <c r="H910" s="109">
        <v>26661.599999999999</v>
      </c>
      <c r="I910" s="109">
        <v>25392</v>
      </c>
      <c r="J910" s="66" t="s">
        <v>676</v>
      </c>
      <c r="K910" s="66" t="s">
        <v>40</v>
      </c>
      <c r="L910" s="107" t="s">
        <v>677</v>
      </c>
    </row>
    <row r="911" spans="2:12" ht="75" customHeight="1" x14ac:dyDescent="0.25">
      <c r="B911" s="119">
        <v>54101700</v>
      </c>
      <c r="C911" s="120" t="s">
        <v>1028</v>
      </c>
      <c r="D911" s="108">
        <v>41951</v>
      </c>
      <c r="E911" s="107" t="s">
        <v>706</v>
      </c>
      <c r="F911" s="107" t="s">
        <v>1002</v>
      </c>
      <c r="G911" s="107" t="s">
        <v>675</v>
      </c>
      <c r="H911" s="109">
        <v>275714.25</v>
      </c>
      <c r="I911" s="109">
        <v>262585</v>
      </c>
      <c r="J911" s="66" t="s">
        <v>676</v>
      </c>
      <c r="K911" s="66" t="s">
        <v>40</v>
      </c>
      <c r="L911" s="107" t="s">
        <v>677</v>
      </c>
    </row>
    <row r="912" spans="2:12" ht="75" customHeight="1" x14ac:dyDescent="0.25">
      <c r="B912" s="119">
        <v>54101700</v>
      </c>
      <c r="C912" s="120" t="s">
        <v>1029</v>
      </c>
      <c r="D912" s="108">
        <v>41951</v>
      </c>
      <c r="E912" s="107" t="s">
        <v>706</v>
      </c>
      <c r="F912" s="107" t="s">
        <v>1002</v>
      </c>
      <c r="G912" s="107" t="s">
        <v>675</v>
      </c>
      <c r="H912" s="109">
        <v>267230.25</v>
      </c>
      <c r="I912" s="109">
        <v>254505</v>
      </c>
      <c r="J912" s="66" t="s">
        <v>676</v>
      </c>
      <c r="K912" s="66" t="s">
        <v>40</v>
      </c>
      <c r="L912" s="107" t="s">
        <v>677</v>
      </c>
    </row>
    <row r="913" spans="2:12" ht="75" customHeight="1" x14ac:dyDescent="0.25">
      <c r="B913" s="119">
        <v>54101700</v>
      </c>
      <c r="C913" s="120" t="s">
        <v>1030</v>
      </c>
      <c r="D913" s="108">
        <v>41951</v>
      </c>
      <c r="E913" s="107" t="s">
        <v>706</v>
      </c>
      <c r="F913" s="107" t="s">
        <v>1002</v>
      </c>
      <c r="G913" s="107" t="s">
        <v>675</v>
      </c>
      <c r="H913" s="109">
        <v>165429.6</v>
      </c>
      <c r="I913" s="109">
        <v>157552</v>
      </c>
      <c r="J913" s="66" t="s">
        <v>676</v>
      </c>
      <c r="K913" s="66" t="s">
        <v>40</v>
      </c>
      <c r="L913" s="107" t="s">
        <v>677</v>
      </c>
    </row>
    <row r="914" spans="2:12" ht="75" customHeight="1" x14ac:dyDescent="0.25">
      <c r="B914" s="119">
        <v>54101700</v>
      </c>
      <c r="C914" s="120" t="s">
        <v>1031</v>
      </c>
      <c r="D914" s="108">
        <v>41951</v>
      </c>
      <c r="E914" s="107" t="s">
        <v>706</v>
      </c>
      <c r="F914" s="107" t="s">
        <v>1002</v>
      </c>
      <c r="G914" s="107" t="s">
        <v>675</v>
      </c>
      <c r="H914" s="109">
        <v>50899.8</v>
      </c>
      <c r="I914" s="109">
        <v>48476</v>
      </c>
      <c r="J914" s="66" t="s">
        <v>676</v>
      </c>
      <c r="K914" s="66" t="s">
        <v>40</v>
      </c>
      <c r="L914" s="107" t="s">
        <v>677</v>
      </c>
    </row>
    <row r="915" spans="2:12" ht="75" customHeight="1" x14ac:dyDescent="0.25">
      <c r="B915" s="119">
        <v>54101700</v>
      </c>
      <c r="C915" s="120" t="s">
        <v>1032</v>
      </c>
      <c r="D915" s="108">
        <v>41951</v>
      </c>
      <c r="E915" s="107" t="s">
        <v>706</v>
      </c>
      <c r="F915" s="107" t="s">
        <v>1002</v>
      </c>
      <c r="G915" s="107" t="s">
        <v>675</v>
      </c>
      <c r="H915" s="109">
        <v>127250.55</v>
      </c>
      <c r="I915" s="109">
        <v>121191</v>
      </c>
      <c r="J915" s="66" t="s">
        <v>676</v>
      </c>
      <c r="K915" s="66" t="s">
        <v>40</v>
      </c>
      <c r="L915" s="107" t="s">
        <v>677</v>
      </c>
    </row>
    <row r="916" spans="2:12" ht="75" customHeight="1" x14ac:dyDescent="0.25">
      <c r="B916" s="119">
        <v>54101700</v>
      </c>
      <c r="C916" s="120" t="s">
        <v>1033</v>
      </c>
      <c r="D916" s="108">
        <v>41951</v>
      </c>
      <c r="E916" s="107" t="s">
        <v>706</v>
      </c>
      <c r="F916" s="107" t="s">
        <v>1002</v>
      </c>
      <c r="G916" s="107" t="s">
        <v>675</v>
      </c>
      <c r="H916" s="109">
        <v>165429.6</v>
      </c>
      <c r="I916" s="109">
        <v>157552</v>
      </c>
      <c r="J916" s="66" t="s">
        <v>676</v>
      </c>
      <c r="K916" s="66" t="s">
        <v>40</v>
      </c>
      <c r="L916" s="107" t="s">
        <v>677</v>
      </c>
    </row>
    <row r="917" spans="2:12" ht="75" customHeight="1" x14ac:dyDescent="0.25">
      <c r="B917" s="119">
        <v>54101700</v>
      </c>
      <c r="C917" s="120" t="s">
        <v>1034</v>
      </c>
      <c r="D917" s="108">
        <v>41951</v>
      </c>
      <c r="E917" s="107" t="s">
        <v>706</v>
      </c>
      <c r="F917" s="107" t="s">
        <v>1002</v>
      </c>
      <c r="G917" s="107" t="s">
        <v>675</v>
      </c>
      <c r="H917" s="109">
        <v>84833.7</v>
      </c>
      <c r="I917" s="109">
        <v>80794</v>
      </c>
      <c r="J917" s="66" t="s">
        <v>676</v>
      </c>
      <c r="K917" s="66" t="s">
        <v>40</v>
      </c>
      <c r="L917" s="107" t="s">
        <v>677</v>
      </c>
    </row>
    <row r="918" spans="2:12" ht="75" customHeight="1" x14ac:dyDescent="0.25">
      <c r="B918" s="119">
        <v>54101700</v>
      </c>
      <c r="C918" s="120" t="s">
        <v>1035</v>
      </c>
      <c r="D918" s="108">
        <v>41951</v>
      </c>
      <c r="E918" s="107" t="s">
        <v>706</v>
      </c>
      <c r="F918" s="107" t="s">
        <v>1002</v>
      </c>
      <c r="G918" s="107" t="s">
        <v>675</v>
      </c>
      <c r="H918" s="109">
        <v>178150.35</v>
      </c>
      <c r="I918" s="109">
        <v>169667</v>
      </c>
      <c r="J918" s="66" t="s">
        <v>676</v>
      </c>
      <c r="K918" s="66" t="s">
        <v>40</v>
      </c>
      <c r="L918" s="107" t="s">
        <v>677</v>
      </c>
    </row>
    <row r="919" spans="2:12" ht="75" customHeight="1" x14ac:dyDescent="0.25">
      <c r="B919" s="119">
        <v>54101700</v>
      </c>
      <c r="C919" s="120" t="s">
        <v>1036</v>
      </c>
      <c r="D919" s="108">
        <v>41951</v>
      </c>
      <c r="E919" s="107" t="s">
        <v>706</v>
      </c>
      <c r="F919" s="107" t="s">
        <v>1002</v>
      </c>
      <c r="G919" s="107" t="s">
        <v>675</v>
      </c>
      <c r="H919" s="109">
        <v>38179.050000000003</v>
      </c>
      <c r="I919" s="109">
        <v>36361</v>
      </c>
      <c r="J919" s="66" t="s">
        <v>676</v>
      </c>
      <c r="K919" s="66" t="s">
        <v>40</v>
      </c>
      <c r="L919" s="107" t="s">
        <v>677</v>
      </c>
    </row>
    <row r="920" spans="2:12" ht="75" customHeight="1" x14ac:dyDescent="0.25">
      <c r="B920" s="119">
        <v>54101700</v>
      </c>
      <c r="C920" s="120" t="s">
        <v>1037</v>
      </c>
      <c r="D920" s="108">
        <v>41951</v>
      </c>
      <c r="E920" s="107" t="s">
        <v>706</v>
      </c>
      <c r="F920" s="107" t="s">
        <v>1002</v>
      </c>
      <c r="G920" s="107" t="s">
        <v>675</v>
      </c>
      <c r="H920" s="109">
        <v>1570635.15</v>
      </c>
      <c r="I920" s="109">
        <v>1495843</v>
      </c>
      <c r="J920" s="66" t="s">
        <v>676</v>
      </c>
      <c r="K920" s="66" t="s">
        <v>40</v>
      </c>
      <c r="L920" s="107" t="s">
        <v>677</v>
      </c>
    </row>
    <row r="921" spans="2:12" ht="75" customHeight="1" x14ac:dyDescent="0.25">
      <c r="B921" s="119">
        <v>54101700</v>
      </c>
      <c r="C921" s="120" t="s">
        <v>1038</v>
      </c>
      <c r="D921" s="108">
        <v>41951</v>
      </c>
      <c r="E921" s="107" t="s">
        <v>706</v>
      </c>
      <c r="F921" s="107" t="s">
        <v>1002</v>
      </c>
      <c r="G921" s="107" t="s">
        <v>675</v>
      </c>
      <c r="H921" s="109">
        <v>8485793.4000000004</v>
      </c>
      <c r="I921" s="109">
        <v>8081708</v>
      </c>
      <c r="J921" s="66" t="s">
        <v>676</v>
      </c>
      <c r="K921" s="66" t="s">
        <v>40</v>
      </c>
      <c r="L921" s="107" t="s">
        <v>677</v>
      </c>
    </row>
    <row r="922" spans="2:12" ht="75" customHeight="1" x14ac:dyDescent="0.25">
      <c r="B922" s="119">
        <v>54101700</v>
      </c>
      <c r="C922" s="120" t="s">
        <v>1039</v>
      </c>
      <c r="D922" s="108">
        <v>41951</v>
      </c>
      <c r="E922" s="107" t="s">
        <v>706</v>
      </c>
      <c r="F922" s="107" t="s">
        <v>1002</v>
      </c>
      <c r="G922" s="107" t="s">
        <v>675</v>
      </c>
      <c r="H922" s="109">
        <v>156946.65</v>
      </c>
      <c r="I922" s="109">
        <v>149473</v>
      </c>
      <c r="J922" s="66" t="s">
        <v>676</v>
      </c>
      <c r="K922" s="66" t="s">
        <v>40</v>
      </c>
      <c r="L922" s="107" t="s">
        <v>677</v>
      </c>
    </row>
    <row r="923" spans="2:12" ht="75" customHeight="1" x14ac:dyDescent="0.25">
      <c r="B923" s="119">
        <v>54101700</v>
      </c>
      <c r="C923" s="120" t="s">
        <v>1040</v>
      </c>
      <c r="D923" s="108">
        <v>41951</v>
      </c>
      <c r="E923" s="107" t="s">
        <v>706</v>
      </c>
      <c r="F923" s="107" t="s">
        <v>1002</v>
      </c>
      <c r="G923" s="107" t="s">
        <v>675</v>
      </c>
      <c r="H923" s="109">
        <v>1399756.05</v>
      </c>
      <c r="I923" s="109">
        <v>1333101</v>
      </c>
      <c r="J923" s="66" t="s">
        <v>676</v>
      </c>
      <c r="K923" s="66" t="s">
        <v>40</v>
      </c>
      <c r="L923" s="107" t="s">
        <v>677</v>
      </c>
    </row>
    <row r="924" spans="2:12" ht="75" customHeight="1" x14ac:dyDescent="0.25">
      <c r="B924" s="119">
        <v>54101700</v>
      </c>
      <c r="C924" s="120" t="s">
        <v>1041</v>
      </c>
      <c r="D924" s="108">
        <v>41951</v>
      </c>
      <c r="E924" s="107" t="s">
        <v>706</v>
      </c>
      <c r="F924" s="107" t="s">
        <v>1002</v>
      </c>
      <c r="G924" s="107" t="s">
        <v>675</v>
      </c>
      <c r="H924" s="109">
        <v>407201.55</v>
      </c>
      <c r="I924" s="109">
        <v>387811</v>
      </c>
      <c r="J924" s="66" t="s">
        <v>676</v>
      </c>
      <c r="K924" s="66" t="s">
        <v>40</v>
      </c>
      <c r="L924" s="107" t="s">
        <v>677</v>
      </c>
    </row>
    <row r="925" spans="2:12" ht="75" customHeight="1" x14ac:dyDescent="0.25">
      <c r="B925" s="119">
        <v>54101700</v>
      </c>
      <c r="C925" s="120" t="s">
        <v>1042</v>
      </c>
      <c r="D925" s="108">
        <v>41951</v>
      </c>
      <c r="E925" s="107" t="s">
        <v>706</v>
      </c>
      <c r="F925" s="107" t="s">
        <v>1002</v>
      </c>
      <c r="G925" s="107" t="s">
        <v>675</v>
      </c>
      <c r="H925" s="109">
        <v>84833.7</v>
      </c>
      <c r="I925" s="109">
        <v>80794</v>
      </c>
      <c r="J925" s="66" t="s">
        <v>676</v>
      </c>
      <c r="K925" s="66" t="s">
        <v>40</v>
      </c>
      <c r="L925" s="107" t="s">
        <v>677</v>
      </c>
    </row>
    <row r="926" spans="2:12" ht="75" customHeight="1" x14ac:dyDescent="0.25">
      <c r="B926" s="107"/>
      <c r="C926" s="107" t="s">
        <v>1043</v>
      </c>
      <c r="D926" s="108">
        <v>41951</v>
      </c>
      <c r="E926" s="107" t="s">
        <v>747</v>
      </c>
      <c r="F926" s="107" t="s">
        <v>1044</v>
      </c>
      <c r="G926" s="107" t="s">
        <v>675</v>
      </c>
      <c r="H926" s="109">
        <v>182260575</v>
      </c>
      <c r="I926" s="109">
        <v>173581500</v>
      </c>
      <c r="J926" s="66" t="s">
        <v>676</v>
      </c>
      <c r="K926" s="66" t="s">
        <v>40</v>
      </c>
      <c r="L926" s="107" t="s">
        <v>677</v>
      </c>
    </row>
    <row r="927" spans="2:12" ht="75" customHeight="1" x14ac:dyDescent="0.25">
      <c r="B927" s="107">
        <v>23271600</v>
      </c>
      <c r="C927" s="121" t="s">
        <v>1045</v>
      </c>
      <c r="D927" s="108">
        <v>41951</v>
      </c>
      <c r="E927" s="107" t="s">
        <v>747</v>
      </c>
      <c r="F927" s="107" t="s">
        <v>1044</v>
      </c>
      <c r="G927" s="107" t="s">
        <v>675</v>
      </c>
      <c r="H927" s="109">
        <v>5166147</v>
      </c>
      <c r="I927" s="109">
        <v>4920140</v>
      </c>
      <c r="J927" s="66" t="s">
        <v>676</v>
      </c>
      <c r="K927" s="66" t="s">
        <v>40</v>
      </c>
      <c r="L927" s="107" t="s">
        <v>677</v>
      </c>
    </row>
    <row r="928" spans="2:12" ht="75" customHeight="1" x14ac:dyDescent="0.25">
      <c r="B928" s="107">
        <v>23271600</v>
      </c>
      <c r="C928" s="121" t="s">
        <v>1046</v>
      </c>
      <c r="D928" s="108">
        <v>41951</v>
      </c>
      <c r="E928" s="107" t="s">
        <v>747</v>
      </c>
      <c r="F928" s="107" t="s">
        <v>1044</v>
      </c>
      <c r="G928" s="107" t="s">
        <v>675</v>
      </c>
      <c r="H928" s="109">
        <v>1033229.4</v>
      </c>
      <c r="I928" s="109">
        <v>984028</v>
      </c>
      <c r="J928" s="66" t="s">
        <v>676</v>
      </c>
      <c r="K928" s="66" t="s">
        <v>40</v>
      </c>
      <c r="L928" s="107" t="s">
        <v>677</v>
      </c>
    </row>
    <row r="929" spans="2:12" ht="75" customHeight="1" x14ac:dyDescent="0.25">
      <c r="B929" s="107">
        <v>23271600</v>
      </c>
      <c r="C929" s="121" t="s">
        <v>1047</v>
      </c>
      <c r="D929" s="108">
        <v>41951</v>
      </c>
      <c r="E929" s="107" t="s">
        <v>747</v>
      </c>
      <c r="F929" s="107" t="s">
        <v>1044</v>
      </c>
      <c r="G929" s="107" t="s">
        <v>675</v>
      </c>
      <c r="H929" s="109">
        <v>1944902.4</v>
      </c>
      <c r="I929" s="109">
        <v>1852288</v>
      </c>
      <c r="J929" s="66" t="s">
        <v>676</v>
      </c>
      <c r="K929" s="66" t="s">
        <v>40</v>
      </c>
      <c r="L929" s="107" t="s">
        <v>677</v>
      </c>
    </row>
    <row r="930" spans="2:12" ht="75" customHeight="1" x14ac:dyDescent="0.25">
      <c r="B930" s="107">
        <v>23271600</v>
      </c>
      <c r="C930" s="121" t="s">
        <v>1048</v>
      </c>
      <c r="D930" s="108">
        <v>41951</v>
      </c>
      <c r="E930" s="107" t="s">
        <v>747</v>
      </c>
      <c r="F930" s="107" t="s">
        <v>1044</v>
      </c>
      <c r="G930" s="107" t="s">
        <v>675</v>
      </c>
      <c r="H930" s="109">
        <v>5287703.4000000004</v>
      </c>
      <c r="I930" s="109">
        <v>5035908</v>
      </c>
      <c r="J930" s="66" t="s">
        <v>676</v>
      </c>
      <c r="K930" s="66" t="s">
        <v>40</v>
      </c>
      <c r="L930" s="107" t="s">
        <v>677</v>
      </c>
    </row>
    <row r="931" spans="2:12" ht="75" customHeight="1" x14ac:dyDescent="0.25">
      <c r="B931" s="107">
        <v>23271600</v>
      </c>
      <c r="C931" s="121" t="s">
        <v>1049</v>
      </c>
      <c r="D931" s="108">
        <v>41951</v>
      </c>
      <c r="E931" s="107" t="s">
        <v>747</v>
      </c>
      <c r="F931" s="107" t="s">
        <v>1044</v>
      </c>
      <c r="G931" s="107" t="s">
        <v>675</v>
      </c>
      <c r="H931" s="109">
        <v>159725109.59999999</v>
      </c>
      <c r="I931" s="109">
        <v>152119152</v>
      </c>
      <c r="J931" s="66" t="s">
        <v>676</v>
      </c>
      <c r="K931" s="66" t="s">
        <v>40</v>
      </c>
      <c r="L931" s="107" t="s">
        <v>677</v>
      </c>
    </row>
    <row r="932" spans="2:12" ht="75" customHeight="1" x14ac:dyDescent="0.25">
      <c r="B932" s="107">
        <v>23271600</v>
      </c>
      <c r="C932" s="121" t="s">
        <v>1050</v>
      </c>
      <c r="D932" s="108">
        <v>41951</v>
      </c>
      <c r="E932" s="107" t="s">
        <v>747</v>
      </c>
      <c r="F932" s="107" t="s">
        <v>1044</v>
      </c>
      <c r="G932" s="107" t="s">
        <v>675</v>
      </c>
      <c r="H932" s="109">
        <v>905595.6</v>
      </c>
      <c r="I932" s="109">
        <v>862472</v>
      </c>
      <c r="J932" s="66" t="s">
        <v>676</v>
      </c>
      <c r="K932" s="66" t="s">
        <v>40</v>
      </c>
      <c r="L932" s="107" t="s">
        <v>677</v>
      </c>
    </row>
    <row r="933" spans="2:12" ht="75" customHeight="1" x14ac:dyDescent="0.25">
      <c r="B933" s="107">
        <v>23271600</v>
      </c>
      <c r="C933" s="121" t="s">
        <v>1051</v>
      </c>
      <c r="D933" s="108">
        <v>41951</v>
      </c>
      <c r="E933" s="107" t="s">
        <v>747</v>
      </c>
      <c r="F933" s="107" t="s">
        <v>1044</v>
      </c>
      <c r="G933" s="107" t="s">
        <v>675</v>
      </c>
      <c r="H933" s="109">
        <v>2333883.2999999998</v>
      </c>
      <c r="I933" s="109">
        <v>2222746</v>
      </c>
      <c r="J933" s="66" t="s">
        <v>676</v>
      </c>
      <c r="K933" s="66" t="s">
        <v>40</v>
      </c>
      <c r="L933" s="107" t="s">
        <v>677</v>
      </c>
    </row>
    <row r="934" spans="2:12" ht="75" customHeight="1" x14ac:dyDescent="0.25">
      <c r="B934" s="107">
        <v>23271600</v>
      </c>
      <c r="C934" s="121" t="s">
        <v>1052</v>
      </c>
      <c r="D934" s="108">
        <v>41951</v>
      </c>
      <c r="E934" s="107" t="s">
        <v>747</v>
      </c>
      <c r="F934" s="107" t="s">
        <v>1044</v>
      </c>
      <c r="G934" s="107" t="s">
        <v>675</v>
      </c>
      <c r="H934" s="109">
        <v>1549844.1</v>
      </c>
      <c r="I934" s="109">
        <v>1476042</v>
      </c>
      <c r="J934" s="66" t="s">
        <v>676</v>
      </c>
      <c r="K934" s="66" t="s">
        <v>40</v>
      </c>
      <c r="L934" s="107" t="s">
        <v>677</v>
      </c>
    </row>
    <row r="935" spans="2:12" ht="75" customHeight="1" x14ac:dyDescent="0.25">
      <c r="B935" s="107">
        <v>23271600</v>
      </c>
      <c r="C935" s="121" t="s">
        <v>1053</v>
      </c>
      <c r="D935" s="108">
        <v>41951</v>
      </c>
      <c r="E935" s="107" t="s">
        <v>747</v>
      </c>
      <c r="F935" s="107" t="s">
        <v>1044</v>
      </c>
      <c r="G935" s="107" t="s">
        <v>675</v>
      </c>
      <c r="H935" s="109">
        <v>1811190.15</v>
      </c>
      <c r="I935" s="109">
        <v>1724943</v>
      </c>
      <c r="J935" s="66" t="s">
        <v>676</v>
      </c>
      <c r="K935" s="66" t="s">
        <v>40</v>
      </c>
      <c r="L935" s="107" t="s">
        <v>677</v>
      </c>
    </row>
    <row r="936" spans="2:12" ht="75" customHeight="1" x14ac:dyDescent="0.25">
      <c r="B936" s="107">
        <v>23271600</v>
      </c>
      <c r="C936" s="121" t="s">
        <v>1054</v>
      </c>
      <c r="D936" s="108">
        <v>41951</v>
      </c>
      <c r="E936" s="107" t="s">
        <v>747</v>
      </c>
      <c r="F936" s="107" t="s">
        <v>1044</v>
      </c>
      <c r="G936" s="107" t="s">
        <v>675</v>
      </c>
      <c r="H936" s="109">
        <v>1428287.7</v>
      </c>
      <c r="I936" s="109">
        <v>1360274</v>
      </c>
      <c r="J936" s="66" t="s">
        <v>676</v>
      </c>
      <c r="K936" s="66" t="s">
        <v>40</v>
      </c>
      <c r="L936" s="107" t="s">
        <v>677</v>
      </c>
    </row>
    <row r="937" spans="2:12" ht="75" customHeight="1" x14ac:dyDescent="0.25">
      <c r="B937" s="107">
        <v>23271600</v>
      </c>
      <c r="C937" s="121" t="s">
        <v>1055</v>
      </c>
      <c r="D937" s="108">
        <v>41951</v>
      </c>
      <c r="E937" s="107" t="s">
        <v>747</v>
      </c>
      <c r="F937" s="107" t="s">
        <v>1044</v>
      </c>
      <c r="G937" s="107" t="s">
        <v>675</v>
      </c>
      <c r="H937" s="109">
        <v>3236439.15</v>
      </c>
      <c r="I937" s="109">
        <v>3082323</v>
      </c>
      <c r="J937" s="66" t="s">
        <v>676</v>
      </c>
      <c r="K937" s="66" t="s">
        <v>40</v>
      </c>
      <c r="L937" s="107" t="s">
        <v>677</v>
      </c>
    </row>
    <row r="938" spans="2:12" ht="75" customHeight="1" x14ac:dyDescent="0.25">
      <c r="B938" s="107">
        <v>23271600</v>
      </c>
      <c r="C938" s="121" t="s">
        <v>1056</v>
      </c>
      <c r="D938" s="108">
        <v>41951</v>
      </c>
      <c r="E938" s="107" t="s">
        <v>747</v>
      </c>
      <c r="F938" s="107" t="s">
        <v>1044</v>
      </c>
      <c r="G938" s="107" t="s">
        <v>675</v>
      </c>
      <c r="H938" s="109">
        <v>2725901.85</v>
      </c>
      <c r="I938" s="109">
        <v>2596097</v>
      </c>
      <c r="J938" s="66" t="s">
        <v>676</v>
      </c>
      <c r="K938" s="66" t="s">
        <v>40</v>
      </c>
      <c r="L938" s="107" t="s">
        <v>677</v>
      </c>
    </row>
    <row r="939" spans="2:12" ht="75" customHeight="1" x14ac:dyDescent="0.25">
      <c r="B939" s="107">
        <v>23271600</v>
      </c>
      <c r="C939" s="121" t="s">
        <v>1057</v>
      </c>
      <c r="D939" s="108">
        <v>41951</v>
      </c>
      <c r="E939" s="107" t="s">
        <v>747</v>
      </c>
      <c r="F939" s="107" t="s">
        <v>1044</v>
      </c>
      <c r="G939" s="107" t="s">
        <v>675</v>
      </c>
      <c r="H939" s="109">
        <v>1081851.75</v>
      </c>
      <c r="I939" s="109">
        <v>1030335</v>
      </c>
      <c r="J939" s="66" t="s">
        <v>676</v>
      </c>
      <c r="K939" s="66" t="s">
        <v>40</v>
      </c>
      <c r="L939" s="107" t="s">
        <v>677</v>
      </c>
    </row>
    <row r="940" spans="2:12" ht="75" customHeight="1" x14ac:dyDescent="0.25">
      <c r="B940" s="107">
        <v>23271600</v>
      </c>
      <c r="C940" s="121" t="s">
        <v>1058</v>
      </c>
      <c r="D940" s="108">
        <v>41951</v>
      </c>
      <c r="E940" s="107" t="s">
        <v>747</v>
      </c>
      <c r="F940" s="107" t="s">
        <v>1044</v>
      </c>
      <c r="G940" s="107" t="s">
        <v>675</v>
      </c>
      <c r="H940" s="109">
        <v>200567.85</v>
      </c>
      <c r="I940" s="109">
        <v>191017</v>
      </c>
      <c r="J940" s="66" t="s">
        <v>676</v>
      </c>
      <c r="K940" s="66" t="s">
        <v>40</v>
      </c>
      <c r="L940" s="107" t="s">
        <v>677</v>
      </c>
    </row>
    <row r="941" spans="2:12" ht="75" customHeight="1" x14ac:dyDescent="0.25">
      <c r="B941" s="107">
        <v>23271800</v>
      </c>
      <c r="C941" s="122" t="s">
        <v>1059</v>
      </c>
      <c r="D941" s="108">
        <v>41951</v>
      </c>
      <c r="E941" s="107" t="s">
        <v>747</v>
      </c>
      <c r="F941" s="107" t="s">
        <v>1002</v>
      </c>
      <c r="G941" s="107" t="s">
        <v>675</v>
      </c>
      <c r="H941" s="109">
        <v>8334240.5999999996</v>
      </c>
      <c r="I941" s="109">
        <v>7937372</v>
      </c>
      <c r="J941" s="66" t="s">
        <v>676</v>
      </c>
      <c r="K941" s="66" t="s">
        <v>40</v>
      </c>
      <c r="L941" s="107" t="s">
        <v>677</v>
      </c>
    </row>
    <row r="942" spans="2:12" ht="75" customHeight="1" x14ac:dyDescent="0.25">
      <c r="B942" s="107">
        <v>23271800</v>
      </c>
      <c r="C942" s="122" t="s">
        <v>1060</v>
      </c>
      <c r="D942" s="108">
        <v>41951</v>
      </c>
      <c r="E942" s="107" t="s">
        <v>747</v>
      </c>
      <c r="F942" s="107" t="s">
        <v>1002</v>
      </c>
      <c r="G942" s="107" t="s">
        <v>675</v>
      </c>
      <c r="H942" s="109">
        <v>619937.85</v>
      </c>
      <c r="I942" s="109">
        <v>590417</v>
      </c>
      <c r="J942" s="66" t="s">
        <v>676</v>
      </c>
      <c r="K942" s="66" t="s">
        <v>40</v>
      </c>
      <c r="L942" s="107" t="s">
        <v>677</v>
      </c>
    </row>
    <row r="943" spans="2:12" ht="75" customHeight="1" x14ac:dyDescent="0.25">
      <c r="B943" s="107">
        <v>23271800</v>
      </c>
      <c r="C943" s="122" t="s">
        <v>1061</v>
      </c>
      <c r="D943" s="108">
        <v>41951</v>
      </c>
      <c r="E943" s="107" t="s">
        <v>747</v>
      </c>
      <c r="F943" s="107" t="s">
        <v>1002</v>
      </c>
      <c r="G943" s="107" t="s">
        <v>675</v>
      </c>
      <c r="H943" s="109">
        <v>698949.3</v>
      </c>
      <c r="I943" s="109">
        <v>665666</v>
      </c>
      <c r="J943" s="66" t="s">
        <v>676</v>
      </c>
      <c r="K943" s="66" t="s">
        <v>40</v>
      </c>
      <c r="L943" s="107" t="s">
        <v>677</v>
      </c>
    </row>
    <row r="944" spans="2:12" ht="75" customHeight="1" x14ac:dyDescent="0.25">
      <c r="B944" s="107">
        <v>23271800</v>
      </c>
      <c r="C944" s="122" t="s">
        <v>1062</v>
      </c>
      <c r="D944" s="108">
        <v>41951</v>
      </c>
      <c r="E944" s="107" t="s">
        <v>747</v>
      </c>
      <c r="F944" s="107" t="s">
        <v>1002</v>
      </c>
      <c r="G944" s="107" t="s">
        <v>675</v>
      </c>
      <c r="H944" s="109">
        <v>2163703.5</v>
      </c>
      <c r="I944" s="109">
        <v>2060670</v>
      </c>
      <c r="J944" s="66" t="s">
        <v>676</v>
      </c>
      <c r="K944" s="66" t="s">
        <v>40</v>
      </c>
      <c r="L944" s="107" t="s">
        <v>677</v>
      </c>
    </row>
    <row r="945" spans="2:12" ht="75" customHeight="1" x14ac:dyDescent="0.25">
      <c r="B945" s="107">
        <v>23271800</v>
      </c>
      <c r="C945" s="122" t="s">
        <v>1063</v>
      </c>
      <c r="D945" s="108">
        <v>41951</v>
      </c>
      <c r="E945" s="107" t="s">
        <v>747</v>
      </c>
      <c r="F945" s="107" t="s">
        <v>1002</v>
      </c>
      <c r="G945" s="107" t="s">
        <v>675</v>
      </c>
      <c r="H945" s="109">
        <v>759727.5</v>
      </c>
      <c r="I945" s="109">
        <v>723550</v>
      </c>
      <c r="J945" s="66" t="s">
        <v>676</v>
      </c>
      <c r="K945" s="66" t="s">
        <v>40</v>
      </c>
      <c r="L945" s="107" t="s">
        <v>677</v>
      </c>
    </row>
    <row r="946" spans="2:12" ht="75" customHeight="1" x14ac:dyDescent="0.25">
      <c r="B946" s="107">
        <v>23271800</v>
      </c>
      <c r="C946" s="122" t="s">
        <v>1064</v>
      </c>
      <c r="D946" s="108">
        <v>41951</v>
      </c>
      <c r="E946" s="107" t="s">
        <v>747</v>
      </c>
      <c r="F946" s="107" t="s">
        <v>1002</v>
      </c>
      <c r="G946" s="107" t="s">
        <v>675</v>
      </c>
      <c r="H946" s="109">
        <v>15081891.300000001</v>
      </c>
      <c r="I946" s="109">
        <v>14363706</v>
      </c>
      <c r="J946" s="66" t="s">
        <v>676</v>
      </c>
      <c r="K946" s="66" t="s">
        <v>40</v>
      </c>
      <c r="L946" s="107" t="s">
        <v>677</v>
      </c>
    </row>
    <row r="947" spans="2:12" ht="75" customHeight="1" x14ac:dyDescent="0.25">
      <c r="B947" s="107">
        <v>23271800</v>
      </c>
      <c r="C947" s="122" t="s">
        <v>1065</v>
      </c>
      <c r="D947" s="108">
        <v>41951</v>
      </c>
      <c r="E947" s="107" t="s">
        <v>747</v>
      </c>
      <c r="F947" s="107" t="s">
        <v>1002</v>
      </c>
      <c r="G947" s="107" t="s">
        <v>675</v>
      </c>
      <c r="H947" s="109">
        <v>6087860.0999999996</v>
      </c>
      <c r="I947" s="109">
        <v>5797962</v>
      </c>
      <c r="J947" s="66" t="s">
        <v>676</v>
      </c>
      <c r="K947" s="66" t="s">
        <v>40</v>
      </c>
      <c r="L947" s="107" t="s">
        <v>677</v>
      </c>
    </row>
    <row r="948" spans="2:12" ht="75" customHeight="1" x14ac:dyDescent="0.25">
      <c r="B948" s="107">
        <v>23271800</v>
      </c>
      <c r="C948" s="122" t="s">
        <v>1066</v>
      </c>
      <c r="D948" s="108">
        <v>41951</v>
      </c>
      <c r="E948" s="107" t="s">
        <v>747</v>
      </c>
      <c r="F948" s="107" t="s">
        <v>1002</v>
      </c>
      <c r="G948" s="107" t="s">
        <v>675</v>
      </c>
      <c r="H948" s="109">
        <v>5085627.75</v>
      </c>
      <c r="I948" s="109">
        <v>4843455</v>
      </c>
      <c r="J948" s="66" t="s">
        <v>676</v>
      </c>
      <c r="K948" s="66" t="s">
        <v>40</v>
      </c>
      <c r="L948" s="107" t="s">
        <v>677</v>
      </c>
    </row>
    <row r="949" spans="2:12" ht="75" customHeight="1" x14ac:dyDescent="0.25">
      <c r="B949" s="107">
        <v>23271800</v>
      </c>
      <c r="C949" s="122" t="s">
        <v>1067</v>
      </c>
      <c r="D949" s="108">
        <v>41951</v>
      </c>
      <c r="E949" s="107" t="s">
        <v>747</v>
      </c>
      <c r="F949" s="107" t="s">
        <v>1002</v>
      </c>
      <c r="G949" s="107" t="s">
        <v>675</v>
      </c>
      <c r="H949" s="109">
        <v>3800947.5</v>
      </c>
      <c r="I949" s="109">
        <v>3619950</v>
      </c>
      <c r="J949" s="66" t="s">
        <v>676</v>
      </c>
      <c r="K949" s="66" t="s">
        <v>40</v>
      </c>
      <c r="L949" s="107" t="s">
        <v>677</v>
      </c>
    </row>
    <row r="950" spans="2:12" ht="75" customHeight="1" x14ac:dyDescent="0.25">
      <c r="B950" s="107">
        <v>23271800</v>
      </c>
      <c r="C950" s="122" t="s">
        <v>1068</v>
      </c>
      <c r="D950" s="108">
        <v>41951</v>
      </c>
      <c r="E950" s="107" t="s">
        <v>747</v>
      </c>
      <c r="F950" s="107" t="s">
        <v>1002</v>
      </c>
      <c r="G950" s="107" t="s">
        <v>675</v>
      </c>
      <c r="H950" s="109">
        <v>2170109.5499999998</v>
      </c>
      <c r="I950" s="109">
        <v>2066771</v>
      </c>
      <c r="J950" s="66" t="s">
        <v>676</v>
      </c>
      <c r="K950" s="66" t="s">
        <v>40</v>
      </c>
      <c r="L950" s="107" t="s">
        <v>677</v>
      </c>
    </row>
    <row r="951" spans="2:12" ht="75" customHeight="1" x14ac:dyDescent="0.25">
      <c r="B951" s="107">
        <v>23271800</v>
      </c>
      <c r="C951" s="122" t="s">
        <v>1069</v>
      </c>
      <c r="D951" s="108">
        <v>41951</v>
      </c>
      <c r="E951" s="107" t="s">
        <v>747</v>
      </c>
      <c r="F951" s="107" t="s">
        <v>1002</v>
      </c>
      <c r="G951" s="107" t="s">
        <v>675</v>
      </c>
      <c r="H951" s="109">
        <v>2722863.15</v>
      </c>
      <c r="I951" s="109">
        <v>2593203</v>
      </c>
      <c r="J951" s="66" t="s">
        <v>676</v>
      </c>
      <c r="K951" s="66" t="s">
        <v>40</v>
      </c>
      <c r="L951" s="107" t="s">
        <v>677</v>
      </c>
    </row>
    <row r="952" spans="2:12" ht="75" customHeight="1" x14ac:dyDescent="0.25">
      <c r="B952" s="107">
        <v>23271800</v>
      </c>
      <c r="C952" s="122" t="s">
        <v>1070</v>
      </c>
      <c r="D952" s="108">
        <v>41951</v>
      </c>
      <c r="E952" s="107" t="s">
        <v>747</v>
      </c>
      <c r="F952" s="107" t="s">
        <v>1002</v>
      </c>
      <c r="G952" s="107" t="s">
        <v>675</v>
      </c>
      <c r="H952" s="109">
        <v>15619997.4</v>
      </c>
      <c r="I952" s="109">
        <v>14876188</v>
      </c>
      <c r="J952" s="66" t="s">
        <v>676</v>
      </c>
      <c r="K952" s="66" t="s">
        <v>40</v>
      </c>
      <c r="L952" s="107" t="s">
        <v>677</v>
      </c>
    </row>
    <row r="953" spans="2:12" ht="75" customHeight="1" x14ac:dyDescent="0.25">
      <c r="B953" s="107">
        <v>23271800</v>
      </c>
      <c r="C953" s="122" t="s">
        <v>1071</v>
      </c>
      <c r="D953" s="108">
        <v>41951</v>
      </c>
      <c r="E953" s="107" t="s">
        <v>747</v>
      </c>
      <c r="F953" s="107" t="s">
        <v>1002</v>
      </c>
      <c r="G953" s="107" t="s">
        <v>675</v>
      </c>
      <c r="H953" s="109">
        <v>4400342.0999999996</v>
      </c>
      <c r="I953" s="109">
        <v>4190802</v>
      </c>
      <c r="J953" s="66" t="s">
        <v>676</v>
      </c>
      <c r="K953" s="66" t="s">
        <v>40</v>
      </c>
      <c r="L953" s="107" t="s">
        <v>677</v>
      </c>
    </row>
    <row r="954" spans="2:12" ht="75" customHeight="1" x14ac:dyDescent="0.25">
      <c r="B954" s="107">
        <v>23271800</v>
      </c>
      <c r="C954" s="122" t="s">
        <v>1072</v>
      </c>
      <c r="D954" s="108">
        <v>41951</v>
      </c>
      <c r="E954" s="107" t="s">
        <v>747</v>
      </c>
      <c r="F954" s="107" t="s">
        <v>1002</v>
      </c>
      <c r="G954" s="107" t="s">
        <v>675</v>
      </c>
      <c r="H954" s="109">
        <v>10605795.9</v>
      </c>
      <c r="I954" s="109">
        <v>10100758</v>
      </c>
      <c r="J954" s="66" t="s">
        <v>676</v>
      </c>
      <c r="K954" s="66" t="s">
        <v>40</v>
      </c>
      <c r="L954" s="107" t="s">
        <v>677</v>
      </c>
    </row>
    <row r="955" spans="2:12" ht="75" customHeight="1" x14ac:dyDescent="0.25">
      <c r="B955" s="107">
        <v>23271800</v>
      </c>
      <c r="C955" s="122" t="s">
        <v>1073</v>
      </c>
      <c r="D955" s="108">
        <v>41951</v>
      </c>
      <c r="E955" s="107" t="s">
        <v>747</v>
      </c>
      <c r="F955" s="107" t="s">
        <v>1002</v>
      </c>
      <c r="G955" s="107" t="s">
        <v>675</v>
      </c>
      <c r="H955" s="109">
        <v>22244821.199999999</v>
      </c>
      <c r="I955" s="109">
        <v>21185544</v>
      </c>
      <c r="J955" s="66" t="s">
        <v>676</v>
      </c>
      <c r="K955" s="66" t="s">
        <v>40</v>
      </c>
      <c r="L955" s="107" t="s">
        <v>677</v>
      </c>
    </row>
    <row r="956" spans="2:12" ht="75" customHeight="1" x14ac:dyDescent="0.25">
      <c r="B956" s="107">
        <v>23271800</v>
      </c>
      <c r="C956" s="122" t="s">
        <v>1074</v>
      </c>
      <c r="D956" s="108">
        <v>41951</v>
      </c>
      <c r="E956" s="107" t="s">
        <v>747</v>
      </c>
      <c r="F956" s="107" t="s">
        <v>1002</v>
      </c>
      <c r="G956" s="107" t="s">
        <v>675</v>
      </c>
      <c r="H956" s="109">
        <v>1253550.8999999999</v>
      </c>
      <c r="I956" s="109">
        <v>1193858</v>
      </c>
      <c r="J956" s="66" t="s">
        <v>676</v>
      </c>
      <c r="K956" s="66" t="s">
        <v>40</v>
      </c>
      <c r="L956" s="107" t="s">
        <v>677</v>
      </c>
    </row>
    <row r="957" spans="2:12" ht="75" customHeight="1" x14ac:dyDescent="0.25">
      <c r="B957" s="107">
        <v>23271800</v>
      </c>
      <c r="C957" s="122" t="s">
        <v>1075</v>
      </c>
      <c r="D957" s="108">
        <v>41951</v>
      </c>
      <c r="E957" s="107" t="s">
        <v>747</v>
      </c>
      <c r="F957" s="107" t="s">
        <v>1002</v>
      </c>
      <c r="G957" s="107" t="s">
        <v>675</v>
      </c>
      <c r="H957" s="109">
        <v>1352314.95</v>
      </c>
      <c r="I957" s="109">
        <v>1287919</v>
      </c>
      <c r="J957" s="66" t="s">
        <v>676</v>
      </c>
      <c r="K957" s="66" t="s">
        <v>40</v>
      </c>
      <c r="L957" s="107" t="s">
        <v>677</v>
      </c>
    </row>
    <row r="958" spans="2:12" ht="75" customHeight="1" x14ac:dyDescent="0.25">
      <c r="B958" s="107">
        <v>23271800</v>
      </c>
      <c r="C958" s="122" t="s">
        <v>1076</v>
      </c>
      <c r="D958" s="108">
        <v>41951</v>
      </c>
      <c r="E958" s="107" t="s">
        <v>747</v>
      </c>
      <c r="F958" s="107" t="s">
        <v>1002</v>
      </c>
      <c r="G958" s="107" t="s">
        <v>675</v>
      </c>
      <c r="H958" s="109">
        <v>6491111.5499999998</v>
      </c>
      <c r="I958" s="109">
        <v>6182011</v>
      </c>
      <c r="J958" s="66" t="s">
        <v>676</v>
      </c>
      <c r="K958" s="66" t="s">
        <v>40</v>
      </c>
      <c r="L958" s="107" t="s">
        <v>677</v>
      </c>
    </row>
    <row r="959" spans="2:12" ht="75" customHeight="1" x14ac:dyDescent="0.25">
      <c r="B959" s="107">
        <v>23271800</v>
      </c>
      <c r="C959" s="122" t="s">
        <v>1077</v>
      </c>
      <c r="D959" s="108">
        <v>41951</v>
      </c>
      <c r="E959" s="107" t="s">
        <v>747</v>
      </c>
      <c r="F959" s="107" t="s">
        <v>1002</v>
      </c>
      <c r="G959" s="107" t="s">
        <v>675</v>
      </c>
      <c r="H959" s="109">
        <v>3798637.5</v>
      </c>
      <c r="I959" s="109">
        <v>3617750</v>
      </c>
      <c r="J959" s="66" t="s">
        <v>676</v>
      </c>
      <c r="K959" s="66" t="s">
        <v>40</v>
      </c>
      <c r="L959" s="107" t="s">
        <v>677</v>
      </c>
    </row>
    <row r="960" spans="2:12" ht="75" customHeight="1" x14ac:dyDescent="0.25">
      <c r="B960" s="107">
        <v>23271800</v>
      </c>
      <c r="C960" s="122" t="s">
        <v>1078</v>
      </c>
      <c r="D960" s="108">
        <v>41951</v>
      </c>
      <c r="E960" s="107" t="s">
        <v>747</v>
      </c>
      <c r="F960" s="107" t="s">
        <v>1002</v>
      </c>
      <c r="G960" s="107" t="s">
        <v>675</v>
      </c>
      <c r="H960" s="109">
        <v>3601108.35</v>
      </c>
      <c r="I960" s="109">
        <v>3429627</v>
      </c>
      <c r="J960" s="66" t="s">
        <v>676</v>
      </c>
      <c r="K960" s="66" t="s">
        <v>40</v>
      </c>
      <c r="L960" s="107" t="s">
        <v>677</v>
      </c>
    </row>
    <row r="961" spans="2:12" ht="75" customHeight="1" x14ac:dyDescent="0.25">
      <c r="B961" s="107">
        <v>23271800</v>
      </c>
      <c r="C961" s="122" t="s">
        <v>1079</v>
      </c>
      <c r="D961" s="108">
        <v>41951</v>
      </c>
      <c r="E961" s="107" t="s">
        <v>747</v>
      </c>
      <c r="F961" s="107" t="s">
        <v>1002</v>
      </c>
      <c r="G961" s="107" t="s">
        <v>675</v>
      </c>
      <c r="H961" s="109">
        <v>1859812.5</v>
      </c>
      <c r="I961" s="109">
        <v>1771250</v>
      </c>
      <c r="J961" s="66" t="s">
        <v>676</v>
      </c>
      <c r="K961" s="66" t="s">
        <v>40</v>
      </c>
      <c r="L961" s="107" t="s">
        <v>677</v>
      </c>
    </row>
    <row r="962" spans="2:12" ht="75" customHeight="1" x14ac:dyDescent="0.25">
      <c r="B962" s="107">
        <v>23271800</v>
      </c>
      <c r="C962" s="122" t="s">
        <v>1080</v>
      </c>
      <c r="D962" s="108">
        <v>41951</v>
      </c>
      <c r="E962" s="107" t="s">
        <v>747</v>
      </c>
      <c r="F962" s="107" t="s">
        <v>1002</v>
      </c>
      <c r="G962" s="107" t="s">
        <v>675</v>
      </c>
      <c r="H962" s="109">
        <v>1938825</v>
      </c>
      <c r="I962" s="109">
        <v>1846500</v>
      </c>
      <c r="J962" s="66" t="s">
        <v>676</v>
      </c>
      <c r="K962" s="66" t="s">
        <v>40</v>
      </c>
      <c r="L962" s="107" t="s">
        <v>677</v>
      </c>
    </row>
    <row r="963" spans="2:12" ht="75" customHeight="1" x14ac:dyDescent="0.25">
      <c r="B963" s="107">
        <v>23271800</v>
      </c>
      <c r="C963" s="122" t="s">
        <v>1081</v>
      </c>
      <c r="D963" s="108">
        <v>41951</v>
      </c>
      <c r="E963" s="107" t="s">
        <v>747</v>
      </c>
      <c r="F963" s="107" t="s">
        <v>1002</v>
      </c>
      <c r="G963" s="107" t="s">
        <v>675</v>
      </c>
      <c r="H963" s="109">
        <v>1859812.5</v>
      </c>
      <c r="I963" s="109">
        <v>1771250</v>
      </c>
      <c r="J963" s="66" t="s">
        <v>676</v>
      </c>
      <c r="K963" s="66" t="s">
        <v>40</v>
      </c>
      <c r="L963" s="107" t="s">
        <v>677</v>
      </c>
    </row>
    <row r="964" spans="2:12" ht="75" customHeight="1" x14ac:dyDescent="0.25">
      <c r="B964" s="107">
        <v>23271800</v>
      </c>
      <c r="C964" s="122" t="s">
        <v>1082</v>
      </c>
      <c r="D964" s="108">
        <v>41951</v>
      </c>
      <c r="E964" s="107" t="s">
        <v>747</v>
      </c>
      <c r="F964" s="107" t="s">
        <v>1002</v>
      </c>
      <c r="G964" s="107" t="s">
        <v>675</v>
      </c>
      <c r="H964" s="109">
        <v>1859812.5</v>
      </c>
      <c r="I964" s="109">
        <v>1771250</v>
      </c>
      <c r="J964" s="66" t="s">
        <v>676</v>
      </c>
      <c r="K964" s="66" t="s">
        <v>40</v>
      </c>
      <c r="L964" s="107" t="s">
        <v>677</v>
      </c>
    </row>
    <row r="965" spans="2:12" ht="75" customHeight="1" x14ac:dyDescent="0.25">
      <c r="B965" s="107">
        <v>23271800</v>
      </c>
      <c r="C965" s="122" t="s">
        <v>1083</v>
      </c>
      <c r="D965" s="108">
        <v>41951</v>
      </c>
      <c r="E965" s="107" t="s">
        <v>747</v>
      </c>
      <c r="F965" s="107" t="s">
        <v>1002</v>
      </c>
      <c r="G965" s="107" t="s">
        <v>675</v>
      </c>
      <c r="H965" s="109">
        <v>2017836.45</v>
      </c>
      <c r="I965" s="109">
        <v>1921749</v>
      </c>
      <c r="J965" s="66" t="s">
        <v>676</v>
      </c>
      <c r="K965" s="66" t="s">
        <v>40</v>
      </c>
      <c r="L965" s="107" t="s">
        <v>677</v>
      </c>
    </row>
    <row r="966" spans="2:12" ht="75" customHeight="1" x14ac:dyDescent="0.25">
      <c r="B966" s="107">
        <v>23271800</v>
      </c>
      <c r="C966" s="122" t="s">
        <v>1084</v>
      </c>
      <c r="D966" s="108">
        <v>41951</v>
      </c>
      <c r="E966" s="107" t="s">
        <v>747</v>
      </c>
      <c r="F966" s="107" t="s">
        <v>1002</v>
      </c>
      <c r="G966" s="107" t="s">
        <v>675</v>
      </c>
      <c r="H966" s="109">
        <v>1938825</v>
      </c>
      <c r="I966" s="109">
        <v>1846500</v>
      </c>
      <c r="J966" s="66" t="s">
        <v>676</v>
      </c>
      <c r="K966" s="66" t="s">
        <v>40</v>
      </c>
      <c r="L966" s="107" t="s">
        <v>677</v>
      </c>
    </row>
    <row r="967" spans="2:12" ht="75" customHeight="1" x14ac:dyDescent="0.25">
      <c r="B967" s="107">
        <v>23271800</v>
      </c>
      <c r="C967" s="122" t="s">
        <v>1085</v>
      </c>
      <c r="D967" s="108">
        <v>41951</v>
      </c>
      <c r="E967" s="107" t="s">
        <v>747</v>
      </c>
      <c r="F967" s="107" t="s">
        <v>1002</v>
      </c>
      <c r="G967" s="107" t="s">
        <v>675</v>
      </c>
      <c r="H967" s="109">
        <v>7597275</v>
      </c>
      <c r="I967" s="109">
        <v>7235500</v>
      </c>
      <c r="J967" s="66" t="s">
        <v>676</v>
      </c>
      <c r="K967" s="66" t="s">
        <v>40</v>
      </c>
      <c r="L967" s="107" t="s">
        <v>677</v>
      </c>
    </row>
    <row r="968" spans="2:12" ht="75" customHeight="1" x14ac:dyDescent="0.25">
      <c r="B968" s="107">
        <v>23271800</v>
      </c>
      <c r="C968" s="122" t="s">
        <v>1086</v>
      </c>
      <c r="D968" s="108">
        <v>41951</v>
      </c>
      <c r="E968" s="107" t="s">
        <v>747</v>
      </c>
      <c r="F968" s="107" t="s">
        <v>1002</v>
      </c>
      <c r="G968" s="107" t="s">
        <v>675</v>
      </c>
      <c r="H968" s="109">
        <v>10210737.6</v>
      </c>
      <c r="I968" s="109">
        <v>9724512</v>
      </c>
      <c r="J968" s="66" t="s">
        <v>676</v>
      </c>
      <c r="K968" s="66" t="s">
        <v>40</v>
      </c>
      <c r="L968" s="107" t="s">
        <v>677</v>
      </c>
    </row>
    <row r="969" spans="2:12" ht="75" customHeight="1" x14ac:dyDescent="0.25">
      <c r="B969" s="107">
        <v>23271800</v>
      </c>
      <c r="C969" s="122" t="s">
        <v>1087</v>
      </c>
      <c r="D969" s="108">
        <v>41951</v>
      </c>
      <c r="E969" s="107" t="s">
        <v>747</v>
      </c>
      <c r="F969" s="107" t="s">
        <v>1002</v>
      </c>
      <c r="G969" s="107" t="s">
        <v>675</v>
      </c>
      <c r="H969" s="109">
        <v>2643851.7000000002</v>
      </c>
      <c r="I969" s="109">
        <v>2517954</v>
      </c>
      <c r="J969" s="66" t="s">
        <v>676</v>
      </c>
      <c r="K969" s="66" t="s">
        <v>40</v>
      </c>
      <c r="L969" s="107" t="s">
        <v>677</v>
      </c>
    </row>
    <row r="970" spans="2:12" ht="75" customHeight="1" x14ac:dyDescent="0.25">
      <c r="B970" s="107">
        <v>23271800</v>
      </c>
      <c r="C970" s="122" t="s">
        <v>1088</v>
      </c>
      <c r="D970" s="108">
        <v>41951</v>
      </c>
      <c r="E970" s="107" t="s">
        <v>747</v>
      </c>
      <c r="F970" s="107" t="s">
        <v>1002</v>
      </c>
      <c r="G970" s="107" t="s">
        <v>675</v>
      </c>
      <c r="H970" s="109">
        <v>3099688.2</v>
      </c>
      <c r="I970" s="109">
        <v>2952084</v>
      </c>
      <c r="J970" s="66" t="s">
        <v>676</v>
      </c>
      <c r="K970" s="66" t="s">
        <v>40</v>
      </c>
      <c r="L970" s="107" t="s">
        <v>677</v>
      </c>
    </row>
    <row r="971" spans="2:12" ht="75" customHeight="1" x14ac:dyDescent="0.25">
      <c r="B971" s="107">
        <v>23271800</v>
      </c>
      <c r="C971" s="122" t="s">
        <v>1089</v>
      </c>
      <c r="D971" s="108">
        <v>41951</v>
      </c>
      <c r="E971" s="107" t="s">
        <v>747</v>
      </c>
      <c r="F971" s="107" t="s">
        <v>1002</v>
      </c>
      <c r="G971" s="107" t="s">
        <v>675</v>
      </c>
      <c r="H971" s="109">
        <v>3282022.8</v>
      </c>
      <c r="I971" s="109">
        <v>3125736</v>
      </c>
      <c r="J971" s="66" t="s">
        <v>676</v>
      </c>
      <c r="K971" s="66" t="s">
        <v>40</v>
      </c>
      <c r="L971" s="107" t="s">
        <v>677</v>
      </c>
    </row>
    <row r="972" spans="2:12" ht="75" customHeight="1" x14ac:dyDescent="0.25">
      <c r="B972" s="107">
        <v>23271800</v>
      </c>
      <c r="C972" s="122" t="s">
        <v>1089</v>
      </c>
      <c r="D972" s="108">
        <v>41951</v>
      </c>
      <c r="E972" s="107" t="s">
        <v>747</v>
      </c>
      <c r="F972" s="107" t="s">
        <v>1002</v>
      </c>
      <c r="G972" s="107" t="s">
        <v>675</v>
      </c>
      <c r="H972" s="109">
        <v>1823346</v>
      </c>
      <c r="I972" s="109">
        <v>1736520</v>
      </c>
      <c r="J972" s="66" t="s">
        <v>676</v>
      </c>
      <c r="K972" s="66" t="s">
        <v>40</v>
      </c>
      <c r="L972" s="107" t="s">
        <v>677</v>
      </c>
    </row>
    <row r="973" spans="2:12" ht="75" customHeight="1" x14ac:dyDescent="0.25">
      <c r="B973" s="107">
        <v>23271800</v>
      </c>
      <c r="C973" s="122" t="s">
        <v>1090</v>
      </c>
      <c r="D973" s="108">
        <v>41951</v>
      </c>
      <c r="E973" s="107" t="s">
        <v>747</v>
      </c>
      <c r="F973" s="107" t="s">
        <v>1002</v>
      </c>
      <c r="G973" s="107" t="s">
        <v>675</v>
      </c>
      <c r="H973" s="109">
        <v>2880887.1</v>
      </c>
      <c r="I973" s="109">
        <v>2743702</v>
      </c>
      <c r="J973" s="66" t="s">
        <v>676</v>
      </c>
      <c r="K973" s="66" t="s">
        <v>40</v>
      </c>
      <c r="L973" s="107" t="s">
        <v>677</v>
      </c>
    </row>
    <row r="974" spans="2:12" ht="75" customHeight="1" x14ac:dyDescent="0.25">
      <c r="B974" s="107">
        <v>23271800</v>
      </c>
      <c r="C974" s="122" t="s">
        <v>1091</v>
      </c>
      <c r="D974" s="108">
        <v>41951</v>
      </c>
      <c r="E974" s="107" t="s">
        <v>747</v>
      </c>
      <c r="F974" s="107" t="s">
        <v>1002</v>
      </c>
      <c r="G974" s="107" t="s">
        <v>675</v>
      </c>
      <c r="H974" s="109">
        <v>388980.9</v>
      </c>
      <c r="I974" s="109">
        <v>370458</v>
      </c>
      <c r="J974" s="66" t="s">
        <v>676</v>
      </c>
      <c r="K974" s="66" t="s">
        <v>40</v>
      </c>
      <c r="L974" s="107" t="s">
        <v>677</v>
      </c>
    </row>
    <row r="975" spans="2:12" ht="75" customHeight="1" x14ac:dyDescent="0.25">
      <c r="B975" s="107">
        <v>23271800</v>
      </c>
      <c r="C975" s="122" t="s">
        <v>1092</v>
      </c>
      <c r="D975" s="108">
        <v>41951</v>
      </c>
      <c r="E975" s="107" t="s">
        <v>747</v>
      </c>
      <c r="F975" s="107" t="s">
        <v>1002</v>
      </c>
      <c r="G975" s="107" t="s">
        <v>675</v>
      </c>
      <c r="H975" s="109">
        <v>2309571.6</v>
      </c>
      <c r="I975" s="109">
        <v>2199592</v>
      </c>
      <c r="J975" s="66" t="s">
        <v>676</v>
      </c>
      <c r="K975" s="66" t="s">
        <v>40</v>
      </c>
      <c r="L975" s="107" t="s">
        <v>677</v>
      </c>
    </row>
    <row r="976" spans="2:12" ht="75" customHeight="1" x14ac:dyDescent="0.25">
      <c r="B976" s="107">
        <v>23271800</v>
      </c>
      <c r="C976" s="122" t="s">
        <v>1093</v>
      </c>
      <c r="D976" s="108">
        <v>41951</v>
      </c>
      <c r="E976" s="107" t="s">
        <v>747</v>
      </c>
      <c r="F976" s="107" t="s">
        <v>1002</v>
      </c>
      <c r="G976" s="107" t="s">
        <v>675</v>
      </c>
      <c r="H976" s="109">
        <v>2789719.8</v>
      </c>
      <c r="I976" s="109">
        <v>2656876</v>
      </c>
      <c r="J976" s="66" t="s">
        <v>676</v>
      </c>
      <c r="K976" s="66" t="s">
        <v>40</v>
      </c>
      <c r="L976" s="107" t="s">
        <v>677</v>
      </c>
    </row>
    <row r="977" spans="2:12" ht="75" customHeight="1" x14ac:dyDescent="0.25">
      <c r="B977" s="107">
        <v>23271800</v>
      </c>
      <c r="C977" s="122" t="s">
        <v>1094</v>
      </c>
      <c r="D977" s="108">
        <v>41951</v>
      </c>
      <c r="E977" s="107" t="s">
        <v>747</v>
      </c>
      <c r="F977" s="107" t="s">
        <v>1002</v>
      </c>
      <c r="G977" s="107" t="s">
        <v>675</v>
      </c>
      <c r="H977" s="109">
        <v>1495143.3</v>
      </c>
      <c r="I977" s="109">
        <v>1423946</v>
      </c>
      <c r="J977" s="66" t="s">
        <v>676</v>
      </c>
      <c r="K977" s="66" t="s">
        <v>40</v>
      </c>
      <c r="L977" s="107" t="s">
        <v>677</v>
      </c>
    </row>
    <row r="978" spans="2:12" ht="75" customHeight="1" x14ac:dyDescent="0.25">
      <c r="B978" s="107">
        <v>23271800</v>
      </c>
      <c r="C978" s="122" t="s">
        <v>1095</v>
      </c>
      <c r="D978" s="108">
        <v>41951</v>
      </c>
      <c r="E978" s="107" t="s">
        <v>747</v>
      </c>
      <c r="F978" s="107" t="s">
        <v>1002</v>
      </c>
      <c r="G978" s="107" t="s">
        <v>675</v>
      </c>
      <c r="H978" s="109">
        <v>1366293.6</v>
      </c>
      <c r="I978" s="109">
        <v>1301232</v>
      </c>
      <c r="J978" s="66" t="s">
        <v>676</v>
      </c>
      <c r="K978" s="66" t="s">
        <v>40</v>
      </c>
      <c r="L978" s="107" t="s">
        <v>677</v>
      </c>
    </row>
    <row r="979" spans="2:12" ht="75" customHeight="1" x14ac:dyDescent="0.25">
      <c r="B979" s="107">
        <v>23271800</v>
      </c>
      <c r="C979" s="122" t="s">
        <v>1096</v>
      </c>
      <c r="D979" s="108">
        <v>41951</v>
      </c>
      <c r="E979" s="107" t="s">
        <v>747</v>
      </c>
      <c r="F979" s="107" t="s">
        <v>1002</v>
      </c>
      <c r="G979" s="107" t="s">
        <v>675</v>
      </c>
      <c r="H979" s="109">
        <v>133954.79999999999</v>
      </c>
      <c r="I979" s="109">
        <v>127576</v>
      </c>
      <c r="J979" s="66" t="s">
        <v>676</v>
      </c>
      <c r="K979" s="66" t="s">
        <v>40</v>
      </c>
      <c r="L979" s="107" t="s">
        <v>677</v>
      </c>
    </row>
    <row r="980" spans="2:12" ht="75" customHeight="1" x14ac:dyDescent="0.25">
      <c r="B980" s="107">
        <v>23271800</v>
      </c>
      <c r="C980" s="122" t="s">
        <v>1097</v>
      </c>
      <c r="D980" s="108">
        <v>41951</v>
      </c>
      <c r="E980" s="107" t="s">
        <v>747</v>
      </c>
      <c r="F980" s="107" t="s">
        <v>1002</v>
      </c>
      <c r="G980" s="107" t="s">
        <v>675</v>
      </c>
      <c r="H980" s="109">
        <v>143436.29999999999</v>
      </c>
      <c r="I980" s="109">
        <v>136606</v>
      </c>
      <c r="J980" s="66" t="s">
        <v>676</v>
      </c>
      <c r="K980" s="66" t="s">
        <v>40</v>
      </c>
      <c r="L980" s="107" t="s">
        <v>677</v>
      </c>
    </row>
    <row r="981" spans="2:12" ht="75" customHeight="1" x14ac:dyDescent="0.25">
      <c r="B981" s="107">
        <v>23271800</v>
      </c>
      <c r="C981" s="122" t="s">
        <v>1098</v>
      </c>
      <c r="D981" s="108">
        <v>41951</v>
      </c>
      <c r="E981" s="107" t="s">
        <v>747</v>
      </c>
      <c r="F981" s="107" t="s">
        <v>1002</v>
      </c>
      <c r="G981" s="107" t="s">
        <v>675</v>
      </c>
      <c r="H981" s="109">
        <v>143436.29999999999</v>
      </c>
      <c r="I981" s="109">
        <v>136606</v>
      </c>
      <c r="J981" s="66" t="s">
        <v>676</v>
      </c>
      <c r="K981" s="66" t="s">
        <v>40</v>
      </c>
      <c r="L981" s="107" t="s">
        <v>677</v>
      </c>
    </row>
    <row r="982" spans="2:12" ht="75" customHeight="1" x14ac:dyDescent="0.25">
      <c r="B982" s="107">
        <v>23271800</v>
      </c>
      <c r="C982" s="122" t="s">
        <v>1099</v>
      </c>
      <c r="D982" s="108">
        <v>41951</v>
      </c>
      <c r="E982" s="107" t="s">
        <v>747</v>
      </c>
      <c r="F982" s="107" t="s">
        <v>1002</v>
      </c>
      <c r="G982" s="107" t="s">
        <v>675</v>
      </c>
      <c r="H982" s="109">
        <v>2151548.7000000002</v>
      </c>
      <c r="I982" s="109">
        <v>2049094</v>
      </c>
      <c r="J982" s="66" t="s">
        <v>676</v>
      </c>
      <c r="K982" s="66" t="s">
        <v>40</v>
      </c>
      <c r="L982" s="107" t="s">
        <v>677</v>
      </c>
    </row>
    <row r="983" spans="2:12" ht="75" customHeight="1" x14ac:dyDescent="0.25">
      <c r="B983" s="107">
        <v>23271800</v>
      </c>
      <c r="C983" s="122" t="s">
        <v>1100</v>
      </c>
      <c r="D983" s="108">
        <v>41951</v>
      </c>
      <c r="E983" s="107" t="s">
        <v>747</v>
      </c>
      <c r="F983" s="107" t="s">
        <v>1002</v>
      </c>
      <c r="G983" s="107" t="s">
        <v>675</v>
      </c>
      <c r="H983" s="109">
        <v>223055.7</v>
      </c>
      <c r="I983" s="109">
        <v>212434</v>
      </c>
      <c r="J983" s="66" t="s">
        <v>676</v>
      </c>
      <c r="K983" s="66" t="s">
        <v>40</v>
      </c>
      <c r="L983" s="107" t="s">
        <v>677</v>
      </c>
    </row>
    <row r="984" spans="2:12" ht="75" customHeight="1" x14ac:dyDescent="0.25">
      <c r="B984" s="107">
        <v>23271800</v>
      </c>
      <c r="C984" s="122" t="s">
        <v>1101</v>
      </c>
      <c r="D984" s="108">
        <v>41951</v>
      </c>
      <c r="E984" s="107" t="s">
        <v>747</v>
      </c>
      <c r="F984" s="107" t="s">
        <v>1002</v>
      </c>
      <c r="G984" s="107" t="s">
        <v>675</v>
      </c>
      <c r="H984" s="109">
        <v>223055.7</v>
      </c>
      <c r="I984" s="109">
        <v>212434</v>
      </c>
      <c r="J984" s="66" t="s">
        <v>676</v>
      </c>
      <c r="K984" s="66" t="s">
        <v>40</v>
      </c>
      <c r="L984" s="107" t="s">
        <v>677</v>
      </c>
    </row>
    <row r="985" spans="2:12" ht="75" customHeight="1" x14ac:dyDescent="0.25">
      <c r="B985" s="107">
        <v>23271800</v>
      </c>
      <c r="C985" s="122" t="s">
        <v>1102</v>
      </c>
      <c r="D985" s="108">
        <v>41951</v>
      </c>
      <c r="E985" s="107" t="s">
        <v>747</v>
      </c>
      <c r="F985" s="107" t="s">
        <v>1002</v>
      </c>
      <c r="G985" s="107" t="s">
        <v>675</v>
      </c>
      <c r="H985" s="109">
        <v>89222.7</v>
      </c>
      <c r="I985" s="109">
        <v>84974</v>
      </c>
      <c r="J985" s="66" t="s">
        <v>676</v>
      </c>
      <c r="K985" s="66" t="s">
        <v>40</v>
      </c>
      <c r="L985" s="107" t="s">
        <v>677</v>
      </c>
    </row>
    <row r="986" spans="2:12" ht="75" customHeight="1" x14ac:dyDescent="0.25">
      <c r="B986" s="107">
        <v>23271800</v>
      </c>
      <c r="C986" s="122" t="s">
        <v>1103</v>
      </c>
      <c r="D986" s="108">
        <v>41951</v>
      </c>
      <c r="E986" s="107" t="s">
        <v>747</v>
      </c>
      <c r="F986" s="107" t="s">
        <v>1002</v>
      </c>
      <c r="G986" s="107" t="s">
        <v>675</v>
      </c>
      <c r="H986" s="109">
        <v>89222.7</v>
      </c>
      <c r="I986" s="109">
        <v>84974</v>
      </c>
      <c r="J986" s="66" t="s">
        <v>676</v>
      </c>
      <c r="K986" s="66" t="s">
        <v>40</v>
      </c>
      <c r="L986" s="107" t="s">
        <v>677</v>
      </c>
    </row>
    <row r="987" spans="2:12" ht="75" customHeight="1" x14ac:dyDescent="0.25">
      <c r="B987" s="107">
        <v>23271800</v>
      </c>
      <c r="C987" s="122" t="s">
        <v>1104</v>
      </c>
      <c r="D987" s="108">
        <v>41951</v>
      </c>
      <c r="E987" s="107" t="s">
        <v>747</v>
      </c>
      <c r="F987" s="107" t="s">
        <v>1002</v>
      </c>
      <c r="G987" s="107" t="s">
        <v>675</v>
      </c>
      <c r="H987" s="109">
        <v>446112.45</v>
      </c>
      <c r="I987" s="109">
        <v>424869</v>
      </c>
      <c r="J987" s="66" t="s">
        <v>676</v>
      </c>
      <c r="K987" s="66" t="s">
        <v>40</v>
      </c>
      <c r="L987" s="107" t="s">
        <v>677</v>
      </c>
    </row>
    <row r="988" spans="2:12" ht="75" customHeight="1" x14ac:dyDescent="0.25">
      <c r="B988" s="107">
        <v>23271800</v>
      </c>
      <c r="C988" s="122" t="s">
        <v>1105</v>
      </c>
      <c r="D988" s="108">
        <v>41951</v>
      </c>
      <c r="E988" s="107" t="s">
        <v>747</v>
      </c>
      <c r="F988" s="107" t="s">
        <v>1002</v>
      </c>
      <c r="G988" s="107" t="s">
        <v>675</v>
      </c>
      <c r="H988" s="109">
        <v>430309.95</v>
      </c>
      <c r="I988" s="109">
        <v>409819</v>
      </c>
      <c r="J988" s="66" t="s">
        <v>676</v>
      </c>
      <c r="K988" s="66" t="s">
        <v>40</v>
      </c>
      <c r="L988" s="107" t="s">
        <v>677</v>
      </c>
    </row>
    <row r="989" spans="2:12" ht="75" customHeight="1" x14ac:dyDescent="0.25">
      <c r="B989" s="107">
        <v>23271800</v>
      </c>
      <c r="C989" s="122" t="s">
        <v>1106</v>
      </c>
      <c r="D989" s="108">
        <v>41951</v>
      </c>
      <c r="E989" s="107" t="s">
        <v>747</v>
      </c>
      <c r="F989" s="107" t="s">
        <v>1002</v>
      </c>
      <c r="G989" s="107" t="s">
        <v>675</v>
      </c>
      <c r="H989" s="109">
        <v>860618.85</v>
      </c>
      <c r="I989" s="109">
        <v>819637</v>
      </c>
      <c r="J989" s="66" t="s">
        <v>676</v>
      </c>
      <c r="K989" s="66" t="s">
        <v>40</v>
      </c>
      <c r="L989" s="107" t="s">
        <v>677</v>
      </c>
    </row>
    <row r="990" spans="2:12" ht="75" customHeight="1" x14ac:dyDescent="0.25">
      <c r="B990" s="107">
        <v>23271800</v>
      </c>
      <c r="C990" s="122" t="s">
        <v>1107</v>
      </c>
      <c r="D990" s="108">
        <v>41951</v>
      </c>
      <c r="E990" s="107" t="s">
        <v>747</v>
      </c>
      <c r="F990" s="107" t="s">
        <v>1002</v>
      </c>
      <c r="G990" s="107" t="s">
        <v>675</v>
      </c>
      <c r="H990" s="109">
        <v>2017836.45</v>
      </c>
      <c r="I990" s="109">
        <v>1921749</v>
      </c>
      <c r="J990" s="66" t="s">
        <v>676</v>
      </c>
      <c r="K990" s="66" t="s">
        <v>40</v>
      </c>
      <c r="L990" s="107" t="s">
        <v>677</v>
      </c>
    </row>
    <row r="991" spans="2:12" ht="75" customHeight="1" x14ac:dyDescent="0.25">
      <c r="B991" s="107">
        <v>23271800</v>
      </c>
      <c r="C991" s="122" t="s">
        <v>1108</v>
      </c>
      <c r="D991" s="108">
        <v>41951</v>
      </c>
      <c r="E991" s="107" t="s">
        <v>747</v>
      </c>
      <c r="F991" s="107" t="s">
        <v>1002</v>
      </c>
      <c r="G991" s="107" t="s">
        <v>675</v>
      </c>
      <c r="H991" s="109">
        <v>1507299.15</v>
      </c>
      <c r="I991" s="109">
        <v>1435523</v>
      </c>
      <c r="J991" s="66" t="s">
        <v>676</v>
      </c>
      <c r="K991" s="66" t="s">
        <v>40</v>
      </c>
      <c r="L991" s="107" t="s">
        <v>677</v>
      </c>
    </row>
    <row r="992" spans="2:12" ht="75" customHeight="1" x14ac:dyDescent="0.25">
      <c r="B992" s="107">
        <v>23271800</v>
      </c>
      <c r="C992" s="122" t="s">
        <v>1109</v>
      </c>
      <c r="D992" s="108">
        <v>41951</v>
      </c>
      <c r="E992" s="107" t="s">
        <v>747</v>
      </c>
      <c r="F992" s="107" t="s">
        <v>1002</v>
      </c>
      <c r="G992" s="107" t="s">
        <v>675</v>
      </c>
      <c r="H992" s="109">
        <v>2273105.1</v>
      </c>
      <c r="I992" s="109">
        <v>2164862</v>
      </c>
      <c r="J992" s="66" t="s">
        <v>676</v>
      </c>
      <c r="K992" s="66" t="s">
        <v>40</v>
      </c>
      <c r="L992" s="107" t="s">
        <v>677</v>
      </c>
    </row>
    <row r="993" spans="2:12" ht="75" customHeight="1" x14ac:dyDescent="0.25">
      <c r="B993" s="107">
        <v>23271800</v>
      </c>
      <c r="C993" s="122" t="s">
        <v>1110</v>
      </c>
      <c r="D993" s="108">
        <v>41951</v>
      </c>
      <c r="E993" s="107" t="s">
        <v>747</v>
      </c>
      <c r="F993" s="107" t="s">
        <v>1002</v>
      </c>
      <c r="G993" s="107" t="s">
        <v>675</v>
      </c>
      <c r="H993" s="109">
        <v>2900943.15</v>
      </c>
      <c r="I993" s="109">
        <v>2762803</v>
      </c>
      <c r="J993" s="66" t="s">
        <v>676</v>
      </c>
      <c r="K993" s="66" t="s">
        <v>40</v>
      </c>
      <c r="L993" s="107" t="s">
        <v>677</v>
      </c>
    </row>
    <row r="994" spans="2:12" ht="75" customHeight="1" x14ac:dyDescent="0.25">
      <c r="B994" s="107">
        <v>23271800</v>
      </c>
      <c r="C994" s="122" t="s">
        <v>1111</v>
      </c>
      <c r="D994" s="108">
        <v>41951</v>
      </c>
      <c r="E994" s="107" t="s">
        <v>747</v>
      </c>
      <c r="F994" s="107" t="s">
        <v>1002</v>
      </c>
      <c r="G994" s="107" t="s">
        <v>675</v>
      </c>
      <c r="H994" s="109">
        <v>314830.95</v>
      </c>
      <c r="I994" s="109">
        <v>299839</v>
      </c>
      <c r="J994" s="66" t="s">
        <v>676</v>
      </c>
      <c r="K994" s="66" t="s">
        <v>40</v>
      </c>
      <c r="L994" s="107" t="s">
        <v>677</v>
      </c>
    </row>
    <row r="995" spans="2:12" ht="75" customHeight="1" x14ac:dyDescent="0.25">
      <c r="B995" s="107">
        <v>23271800</v>
      </c>
      <c r="C995" s="122" t="s">
        <v>1112</v>
      </c>
      <c r="D995" s="108">
        <v>41951</v>
      </c>
      <c r="E995" s="107" t="s">
        <v>747</v>
      </c>
      <c r="F995" s="107" t="s">
        <v>1002</v>
      </c>
      <c r="G995" s="107" t="s">
        <v>675</v>
      </c>
      <c r="H995" s="109">
        <v>179903.85</v>
      </c>
      <c r="I995" s="109">
        <v>171337</v>
      </c>
      <c r="J995" s="66" t="s">
        <v>676</v>
      </c>
      <c r="K995" s="66" t="s">
        <v>40</v>
      </c>
      <c r="L995" s="107" t="s">
        <v>677</v>
      </c>
    </row>
    <row r="996" spans="2:12" ht="75" customHeight="1" x14ac:dyDescent="0.25">
      <c r="B996" s="123">
        <v>60105416</v>
      </c>
      <c r="C996" s="124" t="s">
        <v>1113</v>
      </c>
      <c r="D996" s="108">
        <v>41954</v>
      </c>
      <c r="E996" s="107" t="s">
        <v>747</v>
      </c>
      <c r="F996" s="107" t="s">
        <v>707</v>
      </c>
      <c r="G996" s="107" t="s">
        <v>675</v>
      </c>
      <c r="H996" s="109">
        <v>441000</v>
      </c>
      <c r="I996" s="109">
        <v>420000</v>
      </c>
      <c r="J996" s="66" t="s">
        <v>676</v>
      </c>
      <c r="K996" s="66" t="s">
        <v>40</v>
      </c>
      <c r="L996" s="107" t="s">
        <v>677</v>
      </c>
    </row>
    <row r="997" spans="2:12" ht="75" customHeight="1" x14ac:dyDescent="0.25">
      <c r="B997" s="123">
        <v>60105416</v>
      </c>
      <c r="C997" s="124" t="s">
        <v>1114</v>
      </c>
      <c r="D997" s="108">
        <v>41954</v>
      </c>
      <c r="E997" s="107" t="s">
        <v>747</v>
      </c>
      <c r="F997" s="107" t="s">
        <v>707</v>
      </c>
      <c r="G997" s="107" t="s">
        <v>675</v>
      </c>
      <c r="H997" s="109">
        <v>176400</v>
      </c>
      <c r="I997" s="109">
        <v>168000</v>
      </c>
      <c r="J997" s="66" t="s">
        <v>676</v>
      </c>
      <c r="K997" s="66" t="s">
        <v>40</v>
      </c>
      <c r="L997" s="107" t="s">
        <v>677</v>
      </c>
    </row>
    <row r="998" spans="2:12" ht="75" customHeight="1" x14ac:dyDescent="0.25">
      <c r="B998" s="123">
        <v>60105416</v>
      </c>
      <c r="C998" s="124" t="s">
        <v>1115</v>
      </c>
      <c r="D998" s="108">
        <v>41954</v>
      </c>
      <c r="E998" s="107" t="s">
        <v>747</v>
      </c>
      <c r="F998" s="107" t="s">
        <v>707</v>
      </c>
      <c r="G998" s="107" t="s">
        <v>675</v>
      </c>
      <c r="H998" s="109">
        <v>693000</v>
      </c>
      <c r="I998" s="109">
        <v>660000</v>
      </c>
      <c r="J998" s="66" t="s">
        <v>676</v>
      </c>
      <c r="K998" s="66" t="s">
        <v>40</v>
      </c>
      <c r="L998" s="107" t="s">
        <v>677</v>
      </c>
    </row>
    <row r="999" spans="2:12" ht="75" customHeight="1" x14ac:dyDescent="0.25">
      <c r="B999" s="123">
        <v>60105416</v>
      </c>
      <c r="C999" s="124" t="s">
        <v>1116</v>
      </c>
      <c r="D999" s="108">
        <v>41954</v>
      </c>
      <c r="E999" s="107" t="s">
        <v>747</v>
      </c>
      <c r="F999" s="107" t="s">
        <v>707</v>
      </c>
      <c r="G999" s="107" t="s">
        <v>675</v>
      </c>
      <c r="H999" s="109">
        <v>141750</v>
      </c>
      <c r="I999" s="109">
        <v>135000</v>
      </c>
      <c r="J999" s="66" t="s">
        <v>676</v>
      </c>
      <c r="K999" s="66" t="s">
        <v>40</v>
      </c>
      <c r="L999" s="107" t="s">
        <v>677</v>
      </c>
    </row>
    <row r="1000" spans="2:12" ht="75" customHeight="1" x14ac:dyDescent="0.25">
      <c r="B1000" s="123">
        <v>60105416</v>
      </c>
      <c r="C1000" s="124" t="s">
        <v>1117</v>
      </c>
      <c r="D1000" s="108">
        <v>41954</v>
      </c>
      <c r="E1000" s="107" t="s">
        <v>747</v>
      </c>
      <c r="F1000" s="107" t="s">
        <v>707</v>
      </c>
      <c r="G1000" s="107" t="s">
        <v>675</v>
      </c>
      <c r="H1000" s="109">
        <v>837900</v>
      </c>
      <c r="I1000" s="109">
        <v>798000</v>
      </c>
      <c r="J1000" s="66" t="s">
        <v>676</v>
      </c>
      <c r="K1000" s="66" t="s">
        <v>40</v>
      </c>
      <c r="L1000" s="107" t="s">
        <v>677</v>
      </c>
    </row>
    <row r="1001" spans="2:12" ht="75" customHeight="1" x14ac:dyDescent="0.25">
      <c r="B1001" s="123">
        <v>60105416</v>
      </c>
      <c r="C1001" s="124" t="s">
        <v>1118</v>
      </c>
      <c r="D1001" s="108">
        <v>41954</v>
      </c>
      <c r="E1001" s="107" t="s">
        <v>747</v>
      </c>
      <c r="F1001" s="107" t="s">
        <v>707</v>
      </c>
      <c r="G1001" s="107" t="s">
        <v>675</v>
      </c>
      <c r="H1001" s="109">
        <v>441000</v>
      </c>
      <c r="I1001" s="109">
        <v>420000</v>
      </c>
      <c r="J1001" s="66" t="s">
        <v>676</v>
      </c>
      <c r="K1001" s="66" t="s">
        <v>40</v>
      </c>
      <c r="L1001" s="107" t="s">
        <v>677</v>
      </c>
    </row>
    <row r="1002" spans="2:12" ht="75" customHeight="1" x14ac:dyDescent="0.25">
      <c r="B1002" s="123">
        <v>60105416</v>
      </c>
      <c r="C1002" s="124" t="s">
        <v>1119</v>
      </c>
      <c r="D1002" s="108">
        <v>41954</v>
      </c>
      <c r="E1002" s="107" t="s">
        <v>747</v>
      </c>
      <c r="F1002" s="107" t="s">
        <v>707</v>
      </c>
      <c r="G1002" s="107" t="s">
        <v>675</v>
      </c>
      <c r="H1002" s="109">
        <v>790650</v>
      </c>
      <c r="I1002" s="109">
        <v>753000</v>
      </c>
      <c r="J1002" s="66" t="s">
        <v>676</v>
      </c>
      <c r="K1002" s="66" t="s">
        <v>40</v>
      </c>
      <c r="L1002" s="107" t="s">
        <v>677</v>
      </c>
    </row>
    <row r="1003" spans="2:12" ht="75" customHeight="1" x14ac:dyDescent="0.25">
      <c r="B1003" s="123">
        <v>60105416</v>
      </c>
      <c r="C1003" s="124" t="s">
        <v>1120</v>
      </c>
      <c r="D1003" s="108">
        <v>41954</v>
      </c>
      <c r="E1003" s="107" t="s">
        <v>747</v>
      </c>
      <c r="F1003" s="107" t="s">
        <v>707</v>
      </c>
      <c r="G1003" s="107" t="s">
        <v>675</v>
      </c>
      <c r="H1003" s="109">
        <v>735000</v>
      </c>
      <c r="I1003" s="109">
        <v>700000</v>
      </c>
      <c r="J1003" s="66" t="s">
        <v>676</v>
      </c>
      <c r="K1003" s="66" t="s">
        <v>40</v>
      </c>
      <c r="L1003" s="107" t="s">
        <v>677</v>
      </c>
    </row>
    <row r="1004" spans="2:12" ht="75" customHeight="1" x14ac:dyDescent="0.25">
      <c r="B1004" s="123">
        <v>60105416</v>
      </c>
      <c r="C1004" s="124" t="s">
        <v>1121</v>
      </c>
      <c r="D1004" s="108">
        <v>41954</v>
      </c>
      <c r="E1004" s="107" t="s">
        <v>747</v>
      </c>
      <c r="F1004" s="107" t="s">
        <v>707</v>
      </c>
      <c r="G1004" s="107" t="s">
        <v>675</v>
      </c>
      <c r="H1004" s="109">
        <v>399000</v>
      </c>
      <c r="I1004" s="109">
        <v>380000</v>
      </c>
      <c r="J1004" s="66" t="s">
        <v>676</v>
      </c>
      <c r="K1004" s="66" t="s">
        <v>40</v>
      </c>
      <c r="L1004" s="107" t="s">
        <v>677</v>
      </c>
    </row>
    <row r="1005" spans="2:12" ht="75" customHeight="1" x14ac:dyDescent="0.25">
      <c r="B1005" s="123">
        <v>60105416</v>
      </c>
      <c r="C1005" s="124" t="s">
        <v>1122</v>
      </c>
      <c r="D1005" s="108">
        <v>41954</v>
      </c>
      <c r="E1005" s="107" t="s">
        <v>747</v>
      </c>
      <c r="F1005" s="107" t="s">
        <v>707</v>
      </c>
      <c r="G1005" s="107" t="s">
        <v>675</v>
      </c>
      <c r="H1005" s="109">
        <v>262500</v>
      </c>
      <c r="I1005" s="109">
        <v>250000</v>
      </c>
      <c r="J1005" s="66" t="s">
        <v>676</v>
      </c>
      <c r="K1005" s="66" t="s">
        <v>40</v>
      </c>
      <c r="L1005" s="107" t="s">
        <v>677</v>
      </c>
    </row>
    <row r="1006" spans="2:12" ht="75" customHeight="1" x14ac:dyDescent="0.25">
      <c r="B1006" s="123">
        <v>60105416</v>
      </c>
      <c r="C1006" s="124" t="s">
        <v>1123</v>
      </c>
      <c r="D1006" s="108">
        <v>41954</v>
      </c>
      <c r="E1006" s="107" t="s">
        <v>747</v>
      </c>
      <c r="F1006" s="107" t="s">
        <v>707</v>
      </c>
      <c r="G1006" s="107" t="s">
        <v>675</v>
      </c>
      <c r="H1006" s="109">
        <v>84000</v>
      </c>
      <c r="I1006" s="109">
        <v>80000</v>
      </c>
      <c r="J1006" s="66" t="s">
        <v>676</v>
      </c>
      <c r="K1006" s="66" t="s">
        <v>40</v>
      </c>
      <c r="L1006" s="107" t="s">
        <v>677</v>
      </c>
    </row>
    <row r="1007" spans="2:12" ht="75" customHeight="1" x14ac:dyDescent="0.25">
      <c r="B1007" s="123">
        <v>60105416</v>
      </c>
      <c r="C1007" s="124" t="s">
        <v>1124</v>
      </c>
      <c r="D1007" s="108">
        <v>41954</v>
      </c>
      <c r="E1007" s="107" t="s">
        <v>747</v>
      </c>
      <c r="F1007" s="107" t="s">
        <v>707</v>
      </c>
      <c r="G1007" s="107" t="s">
        <v>675</v>
      </c>
      <c r="H1007" s="109">
        <v>157500</v>
      </c>
      <c r="I1007" s="109">
        <v>150000</v>
      </c>
      <c r="J1007" s="66" t="s">
        <v>676</v>
      </c>
      <c r="K1007" s="66" t="s">
        <v>40</v>
      </c>
      <c r="L1007" s="107" t="s">
        <v>677</v>
      </c>
    </row>
    <row r="1008" spans="2:12" ht="75" customHeight="1" x14ac:dyDescent="0.25">
      <c r="B1008" s="123">
        <v>60105416</v>
      </c>
      <c r="C1008" s="124" t="s">
        <v>1125</v>
      </c>
      <c r="D1008" s="108">
        <v>41954</v>
      </c>
      <c r="E1008" s="107" t="s">
        <v>747</v>
      </c>
      <c r="F1008" s="107" t="s">
        <v>707</v>
      </c>
      <c r="G1008" s="107" t="s">
        <v>675</v>
      </c>
      <c r="H1008" s="109">
        <v>152250</v>
      </c>
      <c r="I1008" s="109">
        <v>145000</v>
      </c>
      <c r="J1008" s="66" t="s">
        <v>676</v>
      </c>
      <c r="K1008" s="66" t="s">
        <v>40</v>
      </c>
      <c r="L1008" s="107" t="s">
        <v>677</v>
      </c>
    </row>
    <row r="1009" spans="2:12" ht="75" customHeight="1" x14ac:dyDescent="0.25">
      <c r="B1009" s="123">
        <v>60105416</v>
      </c>
      <c r="C1009" s="124" t="s">
        <v>1126</v>
      </c>
      <c r="D1009" s="108">
        <v>41954</v>
      </c>
      <c r="E1009" s="107" t="s">
        <v>747</v>
      </c>
      <c r="F1009" s="107" t="s">
        <v>707</v>
      </c>
      <c r="G1009" s="107" t="s">
        <v>675</v>
      </c>
      <c r="H1009" s="109">
        <v>79800</v>
      </c>
      <c r="I1009" s="109">
        <v>76000</v>
      </c>
      <c r="J1009" s="66" t="s">
        <v>676</v>
      </c>
      <c r="K1009" s="66" t="s">
        <v>40</v>
      </c>
      <c r="L1009" s="107" t="s">
        <v>677</v>
      </c>
    </row>
    <row r="1010" spans="2:12" ht="75" customHeight="1" x14ac:dyDescent="0.25">
      <c r="B1010" s="123">
        <v>60105416</v>
      </c>
      <c r="C1010" s="124" t="s">
        <v>1127</v>
      </c>
      <c r="D1010" s="108">
        <v>41954</v>
      </c>
      <c r="E1010" s="107" t="s">
        <v>747</v>
      </c>
      <c r="F1010" s="107" t="s">
        <v>707</v>
      </c>
      <c r="G1010" s="107" t="s">
        <v>675</v>
      </c>
      <c r="H1010" s="109">
        <v>23100</v>
      </c>
      <c r="I1010" s="109">
        <v>22000</v>
      </c>
      <c r="J1010" s="66" t="s">
        <v>676</v>
      </c>
      <c r="K1010" s="66" t="s">
        <v>40</v>
      </c>
      <c r="L1010" s="107" t="s">
        <v>677</v>
      </c>
    </row>
    <row r="1011" spans="2:12" ht="75" customHeight="1" x14ac:dyDescent="0.25">
      <c r="B1011" s="123">
        <v>60105416</v>
      </c>
      <c r="C1011" s="124" t="s">
        <v>1128</v>
      </c>
      <c r="D1011" s="108">
        <v>41954</v>
      </c>
      <c r="E1011" s="107" t="s">
        <v>747</v>
      </c>
      <c r="F1011" s="107" t="s">
        <v>707</v>
      </c>
      <c r="G1011" s="107" t="s">
        <v>675</v>
      </c>
      <c r="H1011" s="109">
        <v>105000</v>
      </c>
      <c r="I1011" s="109">
        <v>100000</v>
      </c>
      <c r="J1011" s="66" t="s">
        <v>676</v>
      </c>
      <c r="K1011" s="66" t="s">
        <v>40</v>
      </c>
      <c r="L1011" s="107" t="s">
        <v>677</v>
      </c>
    </row>
    <row r="1012" spans="2:12" ht="75" customHeight="1" x14ac:dyDescent="0.25">
      <c r="B1012" s="123">
        <v>60105416</v>
      </c>
      <c r="C1012" s="124" t="s">
        <v>1129</v>
      </c>
      <c r="D1012" s="108">
        <v>41954</v>
      </c>
      <c r="E1012" s="107" t="s">
        <v>747</v>
      </c>
      <c r="F1012" s="107" t="s">
        <v>707</v>
      </c>
      <c r="G1012" s="107" t="s">
        <v>675</v>
      </c>
      <c r="H1012" s="109">
        <v>294000</v>
      </c>
      <c r="I1012" s="109">
        <v>280000</v>
      </c>
      <c r="J1012" s="66" t="s">
        <v>676</v>
      </c>
      <c r="K1012" s="66" t="s">
        <v>40</v>
      </c>
      <c r="L1012" s="107" t="s">
        <v>677</v>
      </c>
    </row>
    <row r="1013" spans="2:12" ht="75" customHeight="1" x14ac:dyDescent="0.25">
      <c r="B1013" s="123">
        <v>60105416</v>
      </c>
      <c r="C1013" s="124" t="s">
        <v>1130</v>
      </c>
      <c r="D1013" s="108">
        <v>41954</v>
      </c>
      <c r="E1013" s="107" t="s">
        <v>747</v>
      </c>
      <c r="F1013" s="107" t="s">
        <v>707</v>
      </c>
      <c r="G1013" s="107" t="s">
        <v>675</v>
      </c>
      <c r="H1013" s="109">
        <v>136500</v>
      </c>
      <c r="I1013" s="109">
        <v>130000</v>
      </c>
      <c r="J1013" s="66" t="s">
        <v>676</v>
      </c>
      <c r="K1013" s="66" t="s">
        <v>40</v>
      </c>
      <c r="L1013" s="107" t="s">
        <v>677</v>
      </c>
    </row>
    <row r="1014" spans="2:12" ht="75" customHeight="1" x14ac:dyDescent="0.25">
      <c r="B1014" s="123">
        <v>60105416</v>
      </c>
      <c r="C1014" s="124" t="s">
        <v>1131</v>
      </c>
      <c r="D1014" s="108">
        <v>41954</v>
      </c>
      <c r="E1014" s="107" t="s">
        <v>747</v>
      </c>
      <c r="F1014" s="107" t="s">
        <v>707</v>
      </c>
      <c r="G1014" s="107" t="s">
        <v>675</v>
      </c>
      <c r="H1014" s="109">
        <v>1386000</v>
      </c>
      <c r="I1014" s="109">
        <v>1320000</v>
      </c>
      <c r="J1014" s="66" t="s">
        <v>676</v>
      </c>
      <c r="K1014" s="66" t="s">
        <v>40</v>
      </c>
      <c r="L1014" s="107" t="s">
        <v>677</v>
      </c>
    </row>
    <row r="1015" spans="2:12" ht="75" customHeight="1" x14ac:dyDescent="0.25">
      <c r="B1015" s="123">
        <v>60105416</v>
      </c>
      <c r="C1015" s="124" t="s">
        <v>1132</v>
      </c>
      <c r="D1015" s="108">
        <v>41954</v>
      </c>
      <c r="E1015" s="107" t="s">
        <v>747</v>
      </c>
      <c r="F1015" s="107" t="s">
        <v>707</v>
      </c>
      <c r="G1015" s="107" t="s">
        <v>675</v>
      </c>
      <c r="H1015" s="109">
        <v>294000</v>
      </c>
      <c r="I1015" s="109">
        <v>280000</v>
      </c>
      <c r="J1015" s="66" t="s">
        <v>676</v>
      </c>
      <c r="K1015" s="66" t="s">
        <v>40</v>
      </c>
      <c r="L1015" s="107" t="s">
        <v>677</v>
      </c>
    </row>
    <row r="1016" spans="2:12" ht="75" customHeight="1" x14ac:dyDescent="0.25">
      <c r="B1016" s="123">
        <v>60105416</v>
      </c>
      <c r="C1016" s="124" t="s">
        <v>1133</v>
      </c>
      <c r="D1016" s="108">
        <v>41954</v>
      </c>
      <c r="E1016" s="107" t="s">
        <v>747</v>
      </c>
      <c r="F1016" s="107" t="s">
        <v>707</v>
      </c>
      <c r="G1016" s="107" t="s">
        <v>675</v>
      </c>
      <c r="H1016" s="109">
        <v>604800</v>
      </c>
      <c r="I1016" s="109">
        <v>576000</v>
      </c>
      <c r="J1016" s="66" t="s">
        <v>676</v>
      </c>
      <c r="K1016" s="66" t="s">
        <v>40</v>
      </c>
      <c r="L1016" s="107" t="s">
        <v>677</v>
      </c>
    </row>
    <row r="1017" spans="2:12" ht="75" customHeight="1" x14ac:dyDescent="0.25">
      <c r="B1017" s="123">
        <v>60105416</v>
      </c>
      <c r="C1017" s="124" t="s">
        <v>1134</v>
      </c>
      <c r="D1017" s="108">
        <v>41954</v>
      </c>
      <c r="E1017" s="107" t="s">
        <v>747</v>
      </c>
      <c r="F1017" s="107" t="s">
        <v>707</v>
      </c>
      <c r="G1017" s="107" t="s">
        <v>675</v>
      </c>
      <c r="H1017" s="109">
        <v>498750</v>
      </c>
      <c r="I1017" s="109">
        <v>475000</v>
      </c>
      <c r="J1017" s="66" t="s">
        <v>676</v>
      </c>
      <c r="K1017" s="66" t="s">
        <v>40</v>
      </c>
      <c r="L1017" s="107" t="s">
        <v>677</v>
      </c>
    </row>
    <row r="1018" spans="2:12" ht="75" customHeight="1" x14ac:dyDescent="0.25">
      <c r="B1018" s="123">
        <v>60105416</v>
      </c>
      <c r="C1018" s="124" t="s">
        <v>1135</v>
      </c>
      <c r="D1018" s="108">
        <v>41954</v>
      </c>
      <c r="E1018" s="107" t="s">
        <v>747</v>
      </c>
      <c r="F1018" s="107" t="s">
        <v>707</v>
      </c>
      <c r="G1018" s="107" t="s">
        <v>675</v>
      </c>
      <c r="H1018" s="109">
        <v>182700</v>
      </c>
      <c r="I1018" s="109">
        <v>174000</v>
      </c>
      <c r="J1018" s="66" t="s">
        <v>676</v>
      </c>
      <c r="K1018" s="66" t="s">
        <v>40</v>
      </c>
      <c r="L1018" s="107" t="s">
        <v>677</v>
      </c>
    </row>
    <row r="1019" spans="2:12" ht="75" customHeight="1" x14ac:dyDescent="0.25">
      <c r="B1019" s="123">
        <v>60105416</v>
      </c>
      <c r="C1019" s="124" t="s">
        <v>1136</v>
      </c>
      <c r="D1019" s="108">
        <v>41954</v>
      </c>
      <c r="E1019" s="107" t="s">
        <v>747</v>
      </c>
      <c r="F1019" s="107" t="s">
        <v>707</v>
      </c>
      <c r="G1019" s="107" t="s">
        <v>675</v>
      </c>
      <c r="H1019" s="109">
        <v>357000</v>
      </c>
      <c r="I1019" s="109">
        <v>340000</v>
      </c>
      <c r="J1019" s="66" t="s">
        <v>676</v>
      </c>
      <c r="K1019" s="66" t="s">
        <v>40</v>
      </c>
      <c r="L1019" s="107" t="s">
        <v>677</v>
      </c>
    </row>
    <row r="1020" spans="2:12" ht="75" customHeight="1" x14ac:dyDescent="0.25">
      <c r="B1020" s="107">
        <v>45101505</v>
      </c>
      <c r="C1020" s="107" t="s">
        <v>1137</v>
      </c>
      <c r="D1020" s="108">
        <v>41884</v>
      </c>
      <c r="E1020" s="107" t="s">
        <v>1138</v>
      </c>
      <c r="F1020" s="107" t="s">
        <v>707</v>
      </c>
      <c r="G1020" s="107" t="s">
        <v>675</v>
      </c>
      <c r="H1020" s="109">
        <v>1980825</v>
      </c>
      <c r="I1020" s="109">
        <v>1886500</v>
      </c>
      <c r="J1020" s="66" t="s">
        <v>676</v>
      </c>
      <c r="K1020" s="66" t="s">
        <v>40</v>
      </c>
      <c r="L1020" s="107" t="s">
        <v>677</v>
      </c>
    </row>
    <row r="1021" spans="2:12" ht="75" customHeight="1" x14ac:dyDescent="0.25">
      <c r="B1021" s="107">
        <v>14111815</v>
      </c>
      <c r="C1021" s="107" t="s">
        <v>1139</v>
      </c>
      <c r="D1021" s="108">
        <v>41884</v>
      </c>
      <c r="E1021" s="107" t="s">
        <v>1138</v>
      </c>
      <c r="F1021" s="107" t="s">
        <v>707</v>
      </c>
      <c r="G1021" s="107" t="s">
        <v>675</v>
      </c>
      <c r="H1021" s="109">
        <v>636693.75</v>
      </c>
      <c r="I1021" s="109">
        <v>606375</v>
      </c>
      <c r="J1021" s="66" t="s">
        <v>676</v>
      </c>
      <c r="K1021" s="66" t="s">
        <v>40</v>
      </c>
      <c r="L1021" s="107" t="s">
        <v>677</v>
      </c>
    </row>
    <row r="1022" spans="2:12" ht="75" customHeight="1" x14ac:dyDescent="0.25">
      <c r="B1022" s="107">
        <v>44101700</v>
      </c>
      <c r="C1022" s="107" t="s">
        <v>1140</v>
      </c>
      <c r="D1022" s="108">
        <v>41884</v>
      </c>
      <c r="E1022" s="107" t="s">
        <v>1138</v>
      </c>
      <c r="F1022" s="107" t="s">
        <v>707</v>
      </c>
      <c r="G1022" s="107" t="s">
        <v>675</v>
      </c>
      <c r="H1022" s="109">
        <v>84892.5</v>
      </c>
      <c r="I1022" s="109">
        <v>80850</v>
      </c>
      <c r="J1022" s="66" t="s">
        <v>676</v>
      </c>
      <c r="K1022" s="66" t="s">
        <v>40</v>
      </c>
      <c r="L1022" s="107" t="s">
        <v>677</v>
      </c>
    </row>
    <row r="1023" spans="2:12" ht="75" customHeight="1" x14ac:dyDescent="0.25">
      <c r="B1023" s="107">
        <v>44103125</v>
      </c>
      <c r="C1023" s="107" t="s">
        <v>1141</v>
      </c>
      <c r="D1023" s="108">
        <v>41884</v>
      </c>
      <c r="E1023" s="107" t="s">
        <v>1138</v>
      </c>
      <c r="F1023" s="107" t="s">
        <v>707</v>
      </c>
      <c r="G1023" s="107" t="s">
        <v>675</v>
      </c>
      <c r="H1023" s="109">
        <v>32340</v>
      </c>
      <c r="I1023" s="109">
        <v>30800</v>
      </c>
      <c r="J1023" s="66" t="s">
        <v>676</v>
      </c>
      <c r="K1023" s="66" t="s">
        <v>40</v>
      </c>
      <c r="L1023" s="107" t="s">
        <v>677</v>
      </c>
    </row>
    <row r="1024" spans="2:12" ht="75" customHeight="1" x14ac:dyDescent="0.25">
      <c r="B1024" s="107">
        <v>44101700</v>
      </c>
      <c r="C1024" s="107" t="s">
        <v>1142</v>
      </c>
      <c r="D1024" s="108">
        <v>41884</v>
      </c>
      <c r="E1024" s="107" t="s">
        <v>1138</v>
      </c>
      <c r="F1024" s="107" t="s">
        <v>707</v>
      </c>
      <c r="G1024" s="107" t="s">
        <v>675</v>
      </c>
      <c r="H1024" s="109">
        <v>2189250</v>
      </c>
      <c r="I1024" s="109">
        <v>2085000</v>
      </c>
      <c r="J1024" s="66" t="s">
        <v>676</v>
      </c>
      <c r="K1024" s="66" t="s">
        <v>40</v>
      </c>
      <c r="L1024" s="107" t="s">
        <v>677</v>
      </c>
    </row>
    <row r="1025" spans="2:12" ht="75" customHeight="1" x14ac:dyDescent="0.25">
      <c r="B1025" s="107">
        <v>46181800</v>
      </c>
      <c r="C1025" s="118" t="s">
        <v>1143</v>
      </c>
      <c r="D1025" s="108">
        <v>41936</v>
      </c>
      <c r="E1025" s="107" t="s">
        <v>1144</v>
      </c>
      <c r="F1025" s="107" t="s">
        <v>707</v>
      </c>
      <c r="G1025" s="107" t="s">
        <v>675</v>
      </c>
      <c r="H1025" s="109">
        <v>685467.3</v>
      </c>
      <c r="I1025" s="109">
        <v>652826</v>
      </c>
      <c r="J1025" s="66" t="s">
        <v>676</v>
      </c>
      <c r="K1025" s="66" t="s">
        <v>40</v>
      </c>
      <c r="L1025" s="107" t="s">
        <v>677</v>
      </c>
    </row>
    <row r="1026" spans="2:12" ht="75" customHeight="1" x14ac:dyDescent="0.25">
      <c r="B1026" s="107">
        <v>46181800</v>
      </c>
      <c r="C1026" s="118" t="s">
        <v>1145</v>
      </c>
      <c r="D1026" s="108">
        <v>41936</v>
      </c>
      <c r="E1026" s="107" t="s">
        <v>1144</v>
      </c>
      <c r="F1026" s="107" t="s">
        <v>707</v>
      </c>
      <c r="G1026" s="107" t="s">
        <v>675</v>
      </c>
      <c r="H1026" s="109">
        <v>50197.35</v>
      </c>
      <c r="I1026" s="109">
        <v>47807</v>
      </c>
      <c r="J1026" s="66" t="s">
        <v>676</v>
      </c>
      <c r="K1026" s="66" t="s">
        <v>40</v>
      </c>
      <c r="L1026" s="107" t="s">
        <v>677</v>
      </c>
    </row>
    <row r="1027" spans="2:12" ht="75" customHeight="1" x14ac:dyDescent="0.25">
      <c r="B1027" s="107">
        <v>46181800</v>
      </c>
      <c r="C1027" s="118" t="s">
        <v>1146</v>
      </c>
      <c r="D1027" s="108">
        <v>41936</v>
      </c>
      <c r="E1027" s="107" t="s">
        <v>1144</v>
      </c>
      <c r="F1027" s="107" t="s">
        <v>707</v>
      </c>
      <c r="G1027" s="107" t="s">
        <v>675</v>
      </c>
      <c r="H1027" s="109">
        <v>3043477.5</v>
      </c>
      <c r="I1027" s="109">
        <v>2898550</v>
      </c>
      <c r="J1027" s="66" t="s">
        <v>676</v>
      </c>
      <c r="K1027" s="66" t="s">
        <v>40</v>
      </c>
      <c r="L1027" s="107" t="s">
        <v>677</v>
      </c>
    </row>
    <row r="1028" spans="2:12" ht="75" customHeight="1" x14ac:dyDescent="0.25">
      <c r="B1028" s="107">
        <v>46181800</v>
      </c>
      <c r="C1028" s="118" t="s">
        <v>1147</v>
      </c>
      <c r="D1028" s="108">
        <v>41936</v>
      </c>
      <c r="E1028" s="107" t="s">
        <v>1144</v>
      </c>
      <c r="F1028" s="107" t="s">
        <v>707</v>
      </c>
      <c r="G1028" s="107" t="s">
        <v>675</v>
      </c>
      <c r="H1028" s="109">
        <v>228375</v>
      </c>
      <c r="I1028" s="109">
        <v>217500</v>
      </c>
      <c r="J1028" s="66" t="s">
        <v>676</v>
      </c>
      <c r="K1028" s="66" t="s">
        <v>40</v>
      </c>
      <c r="L1028" s="107" t="s">
        <v>677</v>
      </c>
    </row>
    <row r="1029" spans="2:12" ht="75" customHeight="1" x14ac:dyDescent="0.25">
      <c r="B1029" s="107">
        <v>46181800</v>
      </c>
      <c r="C1029" s="118" t="s">
        <v>1148</v>
      </c>
      <c r="D1029" s="108">
        <v>41936</v>
      </c>
      <c r="E1029" s="107" t="s">
        <v>1144</v>
      </c>
      <c r="F1029" s="107" t="s">
        <v>707</v>
      </c>
      <c r="G1029" s="107" t="s">
        <v>675</v>
      </c>
      <c r="H1029" s="109">
        <v>156817.5</v>
      </c>
      <c r="I1029" s="109">
        <v>149350</v>
      </c>
      <c r="J1029" s="66" t="s">
        <v>676</v>
      </c>
      <c r="K1029" s="66" t="s">
        <v>40</v>
      </c>
      <c r="L1029" s="107" t="s">
        <v>677</v>
      </c>
    </row>
    <row r="1030" spans="2:12" ht="75" customHeight="1" x14ac:dyDescent="0.25">
      <c r="B1030" s="107">
        <v>46181800</v>
      </c>
      <c r="C1030" s="118" t="s">
        <v>1149</v>
      </c>
      <c r="D1030" s="108">
        <v>41936</v>
      </c>
      <c r="E1030" s="107" t="s">
        <v>1144</v>
      </c>
      <c r="F1030" s="107" t="s">
        <v>707</v>
      </c>
      <c r="G1030" s="107" t="s">
        <v>675</v>
      </c>
      <c r="H1030" s="109">
        <v>739935</v>
      </c>
      <c r="I1030" s="109">
        <v>704700</v>
      </c>
      <c r="J1030" s="66" t="s">
        <v>676</v>
      </c>
      <c r="K1030" s="66" t="s">
        <v>40</v>
      </c>
      <c r="L1030" s="107" t="s">
        <v>677</v>
      </c>
    </row>
    <row r="1031" spans="2:12" ht="75" customHeight="1" x14ac:dyDescent="0.25">
      <c r="B1031" s="107">
        <v>46181800</v>
      </c>
      <c r="C1031" s="118" t="s">
        <v>1150</v>
      </c>
      <c r="D1031" s="108">
        <v>41936</v>
      </c>
      <c r="E1031" s="107" t="s">
        <v>1144</v>
      </c>
      <c r="F1031" s="107" t="s">
        <v>707</v>
      </c>
      <c r="G1031" s="107" t="s">
        <v>675</v>
      </c>
      <c r="H1031" s="109">
        <v>395850</v>
      </c>
      <c r="I1031" s="109">
        <v>377000</v>
      </c>
      <c r="J1031" s="66" t="s">
        <v>676</v>
      </c>
      <c r="K1031" s="66" t="s">
        <v>40</v>
      </c>
      <c r="L1031" s="107" t="s">
        <v>677</v>
      </c>
    </row>
    <row r="1032" spans="2:12" ht="75" customHeight="1" x14ac:dyDescent="0.25">
      <c r="B1032" s="107">
        <v>46181800</v>
      </c>
      <c r="C1032" s="118" t="s">
        <v>1151</v>
      </c>
      <c r="D1032" s="108">
        <v>41936</v>
      </c>
      <c r="E1032" s="107" t="s">
        <v>1144</v>
      </c>
      <c r="F1032" s="107" t="s">
        <v>707</v>
      </c>
      <c r="G1032" s="107" t="s">
        <v>675</v>
      </c>
      <c r="H1032" s="109">
        <v>2930812.5</v>
      </c>
      <c r="I1032" s="109">
        <v>2791250</v>
      </c>
      <c r="J1032" s="66" t="s">
        <v>676</v>
      </c>
      <c r="K1032" s="66" t="s">
        <v>40</v>
      </c>
      <c r="L1032" s="107" t="s">
        <v>677</v>
      </c>
    </row>
    <row r="1033" spans="2:12" ht="75" customHeight="1" x14ac:dyDescent="0.25">
      <c r="B1033" s="107">
        <v>46181800</v>
      </c>
      <c r="C1033" s="118" t="s">
        <v>1152</v>
      </c>
      <c r="D1033" s="108">
        <v>41936</v>
      </c>
      <c r="E1033" s="107" t="s">
        <v>1144</v>
      </c>
      <c r="F1033" s="107" t="s">
        <v>707</v>
      </c>
      <c r="G1033" s="107" t="s">
        <v>675</v>
      </c>
      <c r="H1033" s="109">
        <v>2021118.75</v>
      </c>
      <c r="I1033" s="109">
        <v>1924875</v>
      </c>
      <c r="J1033" s="66" t="s">
        <v>676</v>
      </c>
      <c r="K1033" s="66" t="s">
        <v>40</v>
      </c>
      <c r="L1033" s="107" t="s">
        <v>677</v>
      </c>
    </row>
    <row r="1034" spans="2:12" ht="75" customHeight="1" x14ac:dyDescent="0.25">
      <c r="B1034" s="107">
        <v>46181800</v>
      </c>
      <c r="C1034" s="118" t="s">
        <v>1153</v>
      </c>
      <c r="D1034" s="108">
        <v>41936</v>
      </c>
      <c r="E1034" s="107" t="s">
        <v>1144</v>
      </c>
      <c r="F1034" s="107" t="s">
        <v>707</v>
      </c>
      <c r="G1034" s="107" t="s">
        <v>675</v>
      </c>
      <c r="H1034" s="109">
        <v>681699.9</v>
      </c>
      <c r="I1034" s="109">
        <v>649238</v>
      </c>
      <c r="J1034" s="66" t="s">
        <v>676</v>
      </c>
      <c r="K1034" s="66" t="s">
        <v>40</v>
      </c>
      <c r="L1034" s="107" t="s">
        <v>677</v>
      </c>
    </row>
    <row r="1035" spans="2:12" ht="75" customHeight="1" x14ac:dyDescent="0.25">
      <c r="B1035" s="107">
        <v>46181800</v>
      </c>
      <c r="C1035" s="118" t="s">
        <v>1154</v>
      </c>
      <c r="D1035" s="108">
        <v>41936</v>
      </c>
      <c r="E1035" s="107" t="s">
        <v>1144</v>
      </c>
      <c r="F1035" s="107" t="s">
        <v>707</v>
      </c>
      <c r="G1035" s="107" t="s">
        <v>675</v>
      </c>
      <c r="H1035" s="109">
        <v>336853.65</v>
      </c>
      <c r="I1035" s="109">
        <v>320813</v>
      </c>
      <c r="J1035" s="66" t="s">
        <v>676</v>
      </c>
      <c r="K1035" s="66" t="s">
        <v>40</v>
      </c>
      <c r="L1035" s="107" t="s">
        <v>677</v>
      </c>
    </row>
    <row r="1036" spans="2:12" ht="75" customHeight="1" x14ac:dyDescent="0.25">
      <c r="B1036" s="107">
        <v>46181800</v>
      </c>
      <c r="C1036" s="118" t="s">
        <v>1155</v>
      </c>
      <c r="D1036" s="108">
        <v>41936</v>
      </c>
      <c r="E1036" s="107" t="s">
        <v>1144</v>
      </c>
      <c r="F1036" s="107" t="s">
        <v>707</v>
      </c>
      <c r="G1036" s="107" t="s">
        <v>675</v>
      </c>
      <c r="H1036" s="109">
        <v>397631.85</v>
      </c>
      <c r="I1036" s="109">
        <v>378697</v>
      </c>
      <c r="J1036" s="66" t="s">
        <v>676</v>
      </c>
      <c r="K1036" s="66" t="s">
        <v>40</v>
      </c>
      <c r="L1036" s="107" t="s">
        <v>677</v>
      </c>
    </row>
    <row r="1037" spans="2:12" ht="75" customHeight="1" x14ac:dyDescent="0.25">
      <c r="B1037" s="107">
        <v>46181800</v>
      </c>
      <c r="C1037" s="118" t="s">
        <v>1156</v>
      </c>
      <c r="D1037" s="108">
        <v>41936</v>
      </c>
      <c r="E1037" s="107" t="s">
        <v>1144</v>
      </c>
      <c r="F1037" s="107" t="s">
        <v>707</v>
      </c>
      <c r="G1037" s="107" t="s">
        <v>675</v>
      </c>
      <c r="H1037" s="109">
        <v>703516.8</v>
      </c>
      <c r="I1037" s="109">
        <v>670016</v>
      </c>
      <c r="J1037" s="66" t="s">
        <v>676</v>
      </c>
      <c r="K1037" s="66" t="s">
        <v>40</v>
      </c>
      <c r="L1037" s="107" t="s">
        <v>677</v>
      </c>
    </row>
    <row r="1038" spans="2:12" ht="75" customHeight="1" x14ac:dyDescent="0.25">
      <c r="B1038" s="107">
        <v>46181800</v>
      </c>
      <c r="C1038" s="118" t="s">
        <v>1157</v>
      </c>
      <c r="D1038" s="108">
        <v>41936</v>
      </c>
      <c r="E1038" s="107" t="s">
        <v>1144</v>
      </c>
      <c r="F1038" s="107" t="s">
        <v>707</v>
      </c>
      <c r="G1038" s="107" t="s">
        <v>675</v>
      </c>
      <c r="H1038" s="109">
        <v>418687.5</v>
      </c>
      <c r="I1038" s="109">
        <v>398750</v>
      </c>
      <c r="J1038" s="66" t="s">
        <v>676</v>
      </c>
      <c r="K1038" s="66" t="s">
        <v>40</v>
      </c>
      <c r="L1038" s="107" t="s">
        <v>677</v>
      </c>
    </row>
    <row r="1039" spans="2:12" ht="75" customHeight="1" x14ac:dyDescent="0.25">
      <c r="B1039" s="107">
        <v>46181800</v>
      </c>
      <c r="C1039" s="118" t="s">
        <v>1158</v>
      </c>
      <c r="D1039" s="108">
        <v>41936</v>
      </c>
      <c r="E1039" s="107" t="s">
        <v>1144</v>
      </c>
      <c r="F1039" s="107" t="s">
        <v>707</v>
      </c>
      <c r="G1039" s="107" t="s">
        <v>675</v>
      </c>
      <c r="H1039" s="109">
        <v>803880</v>
      </c>
      <c r="I1039" s="109">
        <v>765600</v>
      </c>
      <c r="J1039" s="66" t="s">
        <v>676</v>
      </c>
      <c r="K1039" s="66" t="s">
        <v>40</v>
      </c>
      <c r="L1039" s="107" t="s">
        <v>677</v>
      </c>
    </row>
    <row r="1040" spans="2:12" ht="75" customHeight="1" x14ac:dyDescent="0.25">
      <c r="B1040" s="107">
        <v>46181800</v>
      </c>
      <c r="C1040" s="118" t="s">
        <v>1159</v>
      </c>
      <c r="D1040" s="108">
        <v>41936</v>
      </c>
      <c r="E1040" s="107" t="s">
        <v>1144</v>
      </c>
      <c r="F1040" s="107" t="s">
        <v>707</v>
      </c>
      <c r="G1040" s="107" t="s">
        <v>675</v>
      </c>
      <c r="H1040" s="109">
        <v>292320</v>
      </c>
      <c r="I1040" s="109">
        <v>278400</v>
      </c>
      <c r="J1040" s="66" t="s">
        <v>676</v>
      </c>
      <c r="K1040" s="66" t="s">
        <v>40</v>
      </c>
      <c r="L1040" s="107" t="s">
        <v>677</v>
      </c>
    </row>
    <row r="1041" spans="2:12" ht="75" customHeight="1" x14ac:dyDescent="0.25">
      <c r="B1041" s="107">
        <v>46181800</v>
      </c>
      <c r="C1041" s="118" t="s">
        <v>1160</v>
      </c>
      <c r="D1041" s="108">
        <v>41936</v>
      </c>
      <c r="E1041" s="107" t="s">
        <v>1144</v>
      </c>
      <c r="F1041" s="107" t="s">
        <v>707</v>
      </c>
      <c r="G1041" s="107" t="s">
        <v>675</v>
      </c>
      <c r="H1041" s="109">
        <v>1836135</v>
      </c>
      <c r="I1041" s="109">
        <v>1748700</v>
      </c>
      <c r="J1041" s="66" t="s">
        <v>676</v>
      </c>
      <c r="K1041" s="66" t="s">
        <v>40</v>
      </c>
      <c r="L1041" s="107" t="s">
        <v>677</v>
      </c>
    </row>
    <row r="1042" spans="2:12" ht="75" customHeight="1" x14ac:dyDescent="0.25">
      <c r="B1042" s="107">
        <v>46181800</v>
      </c>
      <c r="C1042" s="118" t="s">
        <v>1161</v>
      </c>
      <c r="D1042" s="108">
        <v>41936</v>
      </c>
      <c r="E1042" s="107" t="s">
        <v>1144</v>
      </c>
      <c r="F1042" s="107" t="s">
        <v>707</v>
      </c>
      <c r="G1042" s="107" t="s">
        <v>675</v>
      </c>
      <c r="H1042" s="109">
        <v>1486721.25</v>
      </c>
      <c r="I1042" s="109">
        <v>1415925</v>
      </c>
      <c r="J1042" s="66" t="s">
        <v>676</v>
      </c>
      <c r="K1042" s="66" t="s">
        <v>40</v>
      </c>
      <c r="L1042" s="107" t="s">
        <v>677</v>
      </c>
    </row>
    <row r="1043" spans="2:12" ht="75" customHeight="1" x14ac:dyDescent="0.25">
      <c r="B1043" s="107">
        <v>46181800</v>
      </c>
      <c r="C1043" s="118" t="s">
        <v>1162</v>
      </c>
      <c r="D1043" s="108">
        <v>41936</v>
      </c>
      <c r="E1043" s="107" t="s">
        <v>1144</v>
      </c>
      <c r="F1043" s="107" t="s">
        <v>707</v>
      </c>
      <c r="G1043" s="107" t="s">
        <v>675</v>
      </c>
      <c r="H1043" s="109">
        <v>243600</v>
      </c>
      <c r="I1043" s="109">
        <v>232000</v>
      </c>
      <c r="J1043" s="66" t="s">
        <v>676</v>
      </c>
      <c r="K1043" s="66" t="s">
        <v>40</v>
      </c>
      <c r="L1043" s="107" t="s">
        <v>677</v>
      </c>
    </row>
    <row r="1044" spans="2:12" ht="75" customHeight="1" x14ac:dyDescent="0.25">
      <c r="B1044" s="107">
        <v>46181800</v>
      </c>
      <c r="C1044" s="118" t="s">
        <v>1163</v>
      </c>
      <c r="D1044" s="108">
        <v>41936</v>
      </c>
      <c r="E1044" s="107" t="s">
        <v>1144</v>
      </c>
      <c r="F1044" s="107" t="s">
        <v>707</v>
      </c>
      <c r="G1044" s="107" t="s">
        <v>675</v>
      </c>
      <c r="H1044" s="109">
        <v>826321.65</v>
      </c>
      <c r="I1044" s="109">
        <v>786973</v>
      </c>
      <c r="J1044" s="66" t="s">
        <v>676</v>
      </c>
      <c r="K1044" s="66" t="s">
        <v>40</v>
      </c>
      <c r="L1044" s="107" t="s">
        <v>677</v>
      </c>
    </row>
    <row r="1045" spans="2:12" ht="75" customHeight="1" x14ac:dyDescent="0.25">
      <c r="B1045" s="107">
        <v>46181800</v>
      </c>
      <c r="C1045" s="118" t="s">
        <v>1164</v>
      </c>
      <c r="D1045" s="108">
        <v>41936</v>
      </c>
      <c r="E1045" s="107" t="s">
        <v>1144</v>
      </c>
      <c r="F1045" s="107" t="s">
        <v>707</v>
      </c>
      <c r="G1045" s="107" t="s">
        <v>675</v>
      </c>
      <c r="H1045" s="109">
        <v>1662570</v>
      </c>
      <c r="I1045" s="109">
        <v>1583400</v>
      </c>
      <c r="J1045" s="66" t="s">
        <v>676</v>
      </c>
      <c r="K1045" s="66" t="s">
        <v>40</v>
      </c>
      <c r="L1045" s="107" t="s">
        <v>677</v>
      </c>
    </row>
    <row r="1046" spans="2:12" ht="75" customHeight="1" x14ac:dyDescent="0.25">
      <c r="B1046" s="107">
        <v>46181800</v>
      </c>
      <c r="C1046" s="118" t="s">
        <v>1165</v>
      </c>
      <c r="D1046" s="108">
        <v>41936</v>
      </c>
      <c r="E1046" s="107" t="s">
        <v>1144</v>
      </c>
      <c r="F1046" s="107" t="s">
        <v>707</v>
      </c>
      <c r="G1046" s="107" t="s">
        <v>675</v>
      </c>
      <c r="H1046" s="109">
        <v>5541900</v>
      </c>
      <c r="I1046" s="109">
        <v>5278000</v>
      </c>
      <c r="J1046" s="66" t="s">
        <v>676</v>
      </c>
      <c r="K1046" s="66" t="s">
        <v>40</v>
      </c>
      <c r="L1046" s="107" t="s">
        <v>677</v>
      </c>
    </row>
    <row r="1047" spans="2:12" ht="75" customHeight="1" x14ac:dyDescent="0.25">
      <c r="B1047" s="107">
        <v>46181800</v>
      </c>
      <c r="C1047" s="118" t="s">
        <v>1166</v>
      </c>
      <c r="D1047" s="108">
        <v>41936</v>
      </c>
      <c r="E1047" s="107" t="s">
        <v>1144</v>
      </c>
      <c r="F1047" s="107" t="s">
        <v>707</v>
      </c>
      <c r="G1047" s="107" t="s">
        <v>675</v>
      </c>
      <c r="H1047" s="109">
        <v>1400700</v>
      </c>
      <c r="I1047" s="109">
        <v>1334000</v>
      </c>
      <c r="J1047" s="66" t="s">
        <v>676</v>
      </c>
      <c r="K1047" s="66" t="s">
        <v>40</v>
      </c>
      <c r="L1047" s="107" t="s">
        <v>677</v>
      </c>
    </row>
    <row r="1048" spans="2:12" ht="75" customHeight="1" x14ac:dyDescent="0.25">
      <c r="B1048" s="107">
        <v>46181800</v>
      </c>
      <c r="C1048" s="118" t="s">
        <v>1167</v>
      </c>
      <c r="D1048" s="108">
        <v>41936</v>
      </c>
      <c r="E1048" s="107" t="s">
        <v>1144</v>
      </c>
      <c r="F1048" s="107" t="s">
        <v>707</v>
      </c>
      <c r="G1048" s="107" t="s">
        <v>675</v>
      </c>
      <c r="H1048" s="109">
        <v>5602800</v>
      </c>
      <c r="I1048" s="109">
        <v>5336000</v>
      </c>
      <c r="J1048" s="66" t="s">
        <v>676</v>
      </c>
      <c r="K1048" s="66" t="s">
        <v>40</v>
      </c>
      <c r="L1048" s="107" t="s">
        <v>677</v>
      </c>
    </row>
    <row r="1049" spans="2:12" ht="75" customHeight="1" x14ac:dyDescent="0.25">
      <c r="B1049" s="107">
        <v>56101702</v>
      </c>
      <c r="C1049" s="107" t="s">
        <v>1168</v>
      </c>
      <c r="D1049" s="108">
        <v>41744</v>
      </c>
      <c r="E1049" s="107" t="s">
        <v>1144</v>
      </c>
      <c r="F1049" s="107" t="s">
        <v>707</v>
      </c>
      <c r="G1049" s="107" t="s">
        <v>675</v>
      </c>
      <c r="H1049" s="109">
        <v>31741567.199999999</v>
      </c>
      <c r="I1049" s="109">
        <v>30230064</v>
      </c>
      <c r="J1049" s="66" t="s">
        <v>676</v>
      </c>
      <c r="K1049" s="66" t="s">
        <v>40</v>
      </c>
      <c r="L1049" s="107" t="s">
        <v>677</v>
      </c>
    </row>
    <row r="1050" spans="2:12" ht="75" customHeight="1" x14ac:dyDescent="0.25">
      <c r="B1050" s="119">
        <v>73152101</v>
      </c>
      <c r="C1050" s="107" t="s">
        <v>1169</v>
      </c>
      <c r="D1050" s="108">
        <v>41798</v>
      </c>
      <c r="E1050" s="107" t="s">
        <v>747</v>
      </c>
      <c r="F1050" s="107" t="s">
        <v>1002</v>
      </c>
      <c r="G1050" s="107" t="s">
        <v>675</v>
      </c>
      <c r="H1050" s="109">
        <v>97460949.599999994</v>
      </c>
      <c r="I1050" s="109">
        <v>92819952</v>
      </c>
      <c r="J1050" s="66" t="s">
        <v>676</v>
      </c>
      <c r="K1050" s="66" t="s">
        <v>40</v>
      </c>
      <c r="L1050" s="107" t="s">
        <v>677</v>
      </c>
    </row>
    <row r="1051" spans="2:12" ht="75" customHeight="1" x14ac:dyDescent="0.25">
      <c r="B1051" s="119">
        <v>73152101</v>
      </c>
      <c r="C1051" s="107" t="s">
        <v>1170</v>
      </c>
      <c r="D1051" s="108">
        <v>41798</v>
      </c>
      <c r="E1051" s="107" t="s">
        <v>747</v>
      </c>
      <c r="F1051" s="107" t="s">
        <v>1002</v>
      </c>
      <c r="G1051" s="107" t="s">
        <v>675</v>
      </c>
      <c r="H1051" s="109">
        <v>5428710</v>
      </c>
      <c r="I1051" s="109">
        <v>5170200</v>
      </c>
      <c r="J1051" s="66" t="s">
        <v>676</v>
      </c>
      <c r="K1051" s="66" t="s">
        <v>40</v>
      </c>
      <c r="L1051" s="107" t="s">
        <v>677</v>
      </c>
    </row>
    <row r="1052" spans="2:12" ht="75" customHeight="1" x14ac:dyDescent="0.25">
      <c r="B1052" s="119">
        <v>73152101</v>
      </c>
      <c r="C1052" s="107" t="s">
        <v>1171</v>
      </c>
      <c r="D1052" s="108">
        <v>41798</v>
      </c>
      <c r="E1052" s="107" t="s">
        <v>747</v>
      </c>
      <c r="F1052" s="107" t="s">
        <v>1002</v>
      </c>
      <c r="G1052" s="107" t="s">
        <v>675</v>
      </c>
      <c r="H1052" s="109">
        <v>11656890</v>
      </c>
      <c r="I1052" s="109">
        <v>11101800</v>
      </c>
      <c r="J1052" s="66" t="s">
        <v>676</v>
      </c>
      <c r="K1052" s="66" t="s">
        <v>40</v>
      </c>
      <c r="L1052" s="107" t="s">
        <v>677</v>
      </c>
    </row>
    <row r="1053" spans="2:12" ht="75" customHeight="1" x14ac:dyDescent="0.25">
      <c r="B1053" s="119">
        <v>73152101</v>
      </c>
      <c r="C1053" s="107" t="s">
        <v>1172</v>
      </c>
      <c r="D1053" s="108">
        <v>41798</v>
      </c>
      <c r="E1053" s="107" t="s">
        <v>747</v>
      </c>
      <c r="F1053" s="107" t="s">
        <v>1002</v>
      </c>
      <c r="G1053" s="107" t="s">
        <v>675</v>
      </c>
      <c r="H1053" s="109">
        <v>2780820</v>
      </c>
      <c r="I1053" s="109">
        <v>2648400</v>
      </c>
      <c r="J1053" s="66" t="s">
        <v>676</v>
      </c>
      <c r="K1053" s="66" t="s">
        <v>40</v>
      </c>
      <c r="L1053" s="107" t="s">
        <v>677</v>
      </c>
    </row>
    <row r="1054" spans="2:12" ht="75" customHeight="1" x14ac:dyDescent="0.25">
      <c r="B1054" s="119">
        <v>73152101</v>
      </c>
      <c r="C1054" s="107" t="s">
        <v>1173</v>
      </c>
      <c r="D1054" s="108">
        <v>41798</v>
      </c>
      <c r="E1054" s="107" t="s">
        <v>747</v>
      </c>
      <c r="F1054" s="107" t="s">
        <v>1002</v>
      </c>
      <c r="G1054" s="107" t="s">
        <v>675</v>
      </c>
      <c r="H1054" s="109">
        <v>11566170</v>
      </c>
      <c r="I1054" s="109">
        <v>11015400</v>
      </c>
      <c r="J1054" s="66" t="s">
        <v>676</v>
      </c>
      <c r="K1054" s="66" t="s">
        <v>40</v>
      </c>
      <c r="L1054" s="107" t="s">
        <v>677</v>
      </c>
    </row>
    <row r="1055" spans="2:12" ht="75" customHeight="1" x14ac:dyDescent="0.25">
      <c r="B1055" s="119">
        <v>73152101</v>
      </c>
      <c r="C1055" s="107" t="s">
        <v>1174</v>
      </c>
      <c r="D1055" s="108">
        <v>41798</v>
      </c>
      <c r="E1055" s="107" t="s">
        <v>747</v>
      </c>
      <c r="F1055" s="107" t="s">
        <v>1002</v>
      </c>
      <c r="G1055" s="107" t="s">
        <v>675</v>
      </c>
      <c r="H1055" s="109">
        <v>8395380</v>
      </c>
      <c r="I1055" s="109">
        <v>7995600</v>
      </c>
      <c r="J1055" s="66" t="s">
        <v>676</v>
      </c>
      <c r="K1055" s="66" t="s">
        <v>40</v>
      </c>
      <c r="L1055" s="107" t="s">
        <v>677</v>
      </c>
    </row>
    <row r="1056" spans="2:12" ht="75" customHeight="1" x14ac:dyDescent="0.25">
      <c r="B1056" s="119">
        <v>73152101</v>
      </c>
      <c r="C1056" s="107" t="s">
        <v>1175</v>
      </c>
      <c r="D1056" s="108">
        <v>41798</v>
      </c>
      <c r="E1056" s="107" t="s">
        <v>747</v>
      </c>
      <c r="F1056" s="107" t="s">
        <v>1002</v>
      </c>
      <c r="G1056" s="107" t="s">
        <v>675</v>
      </c>
      <c r="H1056" s="109">
        <v>4149810</v>
      </c>
      <c r="I1056" s="109">
        <v>3952200</v>
      </c>
      <c r="J1056" s="66" t="s">
        <v>676</v>
      </c>
      <c r="K1056" s="66" t="s">
        <v>40</v>
      </c>
      <c r="L1056" s="107" t="s">
        <v>677</v>
      </c>
    </row>
    <row r="1057" spans="2:12" ht="75" customHeight="1" x14ac:dyDescent="0.25">
      <c r="B1057" s="119">
        <v>73152101</v>
      </c>
      <c r="C1057" s="107" t="s">
        <v>1176</v>
      </c>
      <c r="D1057" s="108">
        <v>41798</v>
      </c>
      <c r="E1057" s="107" t="s">
        <v>747</v>
      </c>
      <c r="F1057" s="107" t="s">
        <v>1002</v>
      </c>
      <c r="G1057" s="107" t="s">
        <v>675</v>
      </c>
      <c r="H1057" s="109">
        <v>4460400</v>
      </c>
      <c r="I1057" s="109">
        <v>4248000</v>
      </c>
      <c r="J1057" s="66" t="s">
        <v>676</v>
      </c>
      <c r="K1057" s="66" t="s">
        <v>40</v>
      </c>
      <c r="L1057" s="107" t="s">
        <v>677</v>
      </c>
    </row>
    <row r="1058" spans="2:12" ht="75" customHeight="1" x14ac:dyDescent="0.25">
      <c r="B1058" s="119">
        <v>73152101</v>
      </c>
      <c r="C1058" s="107" t="s">
        <v>1177</v>
      </c>
      <c r="D1058" s="108">
        <v>41798</v>
      </c>
      <c r="E1058" s="107" t="s">
        <v>747</v>
      </c>
      <c r="F1058" s="107" t="s">
        <v>1002</v>
      </c>
      <c r="G1058" s="107" t="s">
        <v>675</v>
      </c>
      <c r="H1058" s="109">
        <v>4878090</v>
      </c>
      <c r="I1058" s="109">
        <v>4645800</v>
      </c>
      <c r="J1058" s="66" t="s">
        <v>676</v>
      </c>
      <c r="K1058" s="66" t="s">
        <v>40</v>
      </c>
      <c r="L1058" s="107" t="s">
        <v>677</v>
      </c>
    </row>
    <row r="1059" spans="2:12" ht="75" customHeight="1" x14ac:dyDescent="0.25">
      <c r="B1059" s="119">
        <v>73152101</v>
      </c>
      <c r="C1059" s="107" t="s">
        <v>1178</v>
      </c>
      <c r="D1059" s="108">
        <v>41798</v>
      </c>
      <c r="E1059" s="107" t="s">
        <v>747</v>
      </c>
      <c r="F1059" s="107" t="s">
        <v>1002</v>
      </c>
      <c r="G1059" s="107" t="s">
        <v>675</v>
      </c>
      <c r="H1059" s="109">
        <v>6145650</v>
      </c>
      <c r="I1059" s="109">
        <v>5853000</v>
      </c>
      <c r="J1059" s="66" t="s">
        <v>676</v>
      </c>
      <c r="K1059" s="66" t="s">
        <v>40</v>
      </c>
      <c r="L1059" s="107" t="s">
        <v>677</v>
      </c>
    </row>
    <row r="1060" spans="2:12" ht="75" customHeight="1" x14ac:dyDescent="0.25">
      <c r="B1060" s="119">
        <v>73152101</v>
      </c>
      <c r="C1060" s="107" t="s">
        <v>1179</v>
      </c>
      <c r="D1060" s="108">
        <v>41798</v>
      </c>
      <c r="E1060" s="107" t="s">
        <v>747</v>
      </c>
      <c r="F1060" s="107" t="s">
        <v>1002</v>
      </c>
      <c r="G1060" s="107" t="s">
        <v>675</v>
      </c>
      <c r="H1060" s="109">
        <v>1386000</v>
      </c>
      <c r="I1060" s="109">
        <v>1320000</v>
      </c>
      <c r="J1060" s="66" t="s">
        <v>676</v>
      </c>
      <c r="K1060" s="66" t="s">
        <v>40</v>
      </c>
      <c r="L1060" s="107" t="s">
        <v>677</v>
      </c>
    </row>
    <row r="1061" spans="2:12" ht="75" customHeight="1" x14ac:dyDescent="0.25">
      <c r="B1061" s="119">
        <v>73152101</v>
      </c>
      <c r="C1061" s="107" t="s">
        <v>1180</v>
      </c>
      <c r="D1061" s="108">
        <v>41798</v>
      </c>
      <c r="E1061" s="107" t="s">
        <v>747</v>
      </c>
      <c r="F1061" s="107" t="s">
        <v>1002</v>
      </c>
      <c r="G1061" s="107" t="s">
        <v>675</v>
      </c>
      <c r="H1061" s="109">
        <v>11566800</v>
      </c>
      <c r="I1061" s="109">
        <v>11016000</v>
      </c>
      <c r="J1061" s="66" t="s">
        <v>676</v>
      </c>
      <c r="K1061" s="66" t="s">
        <v>40</v>
      </c>
      <c r="L1061" s="107" t="s">
        <v>677</v>
      </c>
    </row>
    <row r="1062" spans="2:12" ht="75" customHeight="1" x14ac:dyDescent="0.25">
      <c r="B1062" s="119">
        <v>73152101</v>
      </c>
      <c r="C1062" s="107" t="s">
        <v>1181</v>
      </c>
      <c r="D1062" s="108">
        <v>41798</v>
      </c>
      <c r="E1062" s="107" t="s">
        <v>747</v>
      </c>
      <c r="F1062" s="107" t="s">
        <v>1002</v>
      </c>
      <c r="G1062" s="107" t="s">
        <v>675</v>
      </c>
      <c r="H1062" s="109">
        <v>11598300</v>
      </c>
      <c r="I1062" s="109">
        <v>11046000</v>
      </c>
      <c r="J1062" s="66" t="s">
        <v>676</v>
      </c>
      <c r="K1062" s="66" t="s">
        <v>40</v>
      </c>
      <c r="L1062" s="107" t="s">
        <v>677</v>
      </c>
    </row>
    <row r="1063" spans="2:12" ht="75" customHeight="1" x14ac:dyDescent="0.25">
      <c r="B1063" s="107">
        <v>73152102</v>
      </c>
      <c r="C1063" s="107" t="s">
        <v>1182</v>
      </c>
      <c r="D1063" s="108">
        <v>41599</v>
      </c>
      <c r="E1063" s="107" t="s">
        <v>1183</v>
      </c>
      <c r="F1063" s="107" t="s">
        <v>707</v>
      </c>
      <c r="G1063" s="107" t="s">
        <v>675</v>
      </c>
      <c r="H1063" s="109">
        <v>11497920</v>
      </c>
      <c r="I1063" s="109">
        <v>10950400</v>
      </c>
      <c r="J1063" s="66" t="s">
        <v>676</v>
      </c>
      <c r="K1063" s="66" t="s">
        <v>40</v>
      </c>
      <c r="L1063" s="107" t="s">
        <v>677</v>
      </c>
    </row>
    <row r="1064" spans="2:12" ht="75" customHeight="1" x14ac:dyDescent="0.25">
      <c r="B1064" s="107">
        <v>41101900</v>
      </c>
      <c r="C1064" s="107" t="s">
        <v>1184</v>
      </c>
      <c r="D1064" s="108">
        <v>41951</v>
      </c>
      <c r="E1064" s="107" t="s">
        <v>747</v>
      </c>
      <c r="F1064" s="107" t="s">
        <v>1002</v>
      </c>
      <c r="G1064" s="107" t="s">
        <v>675</v>
      </c>
      <c r="H1064" s="109">
        <v>313320000</v>
      </c>
      <c r="I1064" s="125">
        <v>298400000</v>
      </c>
      <c r="J1064" s="66" t="s">
        <v>676</v>
      </c>
      <c r="K1064" s="66" t="s">
        <v>40</v>
      </c>
      <c r="L1064" s="107" t="s">
        <v>677</v>
      </c>
    </row>
    <row r="1065" spans="2:12" ht="75" customHeight="1" x14ac:dyDescent="0.25">
      <c r="B1065" s="107">
        <v>41101700</v>
      </c>
      <c r="C1065" s="107" t="s">
        <v>1185</v>
      </c>
      <c r="D1065" s="108">
        <v>41951</v>
      </c>
      <c r="E1065" s="107" t="s">
        <v>747</v>
      </c>
      <c r="F1065" s="107" t="s">
        <v>1002</v>
      </c>
      <c r="G1065" s="107" t="s">
        <v>675</v>
      </c>
      <c r="H1065" s="109">
        <v>20685000</v>
      </c>
      <c r="I1065" s="125">
        <v>19700000</v>
      </c>
      <c r="J1065" s="66" t="s">
        <v>676</v>
      </c>
      <c r="K1065" s="66" t="s">
        <v>40</v>
      </c>
      <c r="L1065" s="107" t="s">
        <v>677</v>
      </c>
    </row>
    <row r="1066" spans="2:12" ht="75" customHeight="1" x14ac:dyDescent="0.25">
      <c r="B1066" s="107">
        <v>41101700</v>
      </c>
      <c r="C1066" s="107" t="s">
        <v>1186</v>
      </c>
      <c r="D1066" s="108">
        <v>41951</v>
      </c>
      <c r="E1066" s="107" t="s">
        <v>747</v>
      </c>
      <c r="F1066" s="107" t="s">
        <v>1002</v>
      </c>
      <c r="G1066" s="107" t="s">
        <v>675</v>
      </c>
      <c r="H1066" s="109">
        <v>55650000</v>
      </c>
      <c r="I1066" s="125">
        <v>53000000</v>
      </c>
      <c r="J1066" s="66" t="s">
        <v>676</v>
      </c>
      <c r="K1066" s="66" t="s">
        <v>40</v>
      </c>
      <c r="L1066" s="107" t="s">
        <v>677</v>
      </c>
    </row>
    <row r="1067" spans="2:12" ht="75" customHeight="1" x14ac:dyDescent="0.25">
      <c r="B1067" s="107">
        <v>23271700</v>
      </c>
      <c r="C1067" s="107" t="s">
        <v>1187</v>
      </c>
      <c r="D1067" s="108" t="s">
        <v>1188</v>
      </c>
      <c r="E1067" s="107" t="s">
        <v>1183</v>
      </c>
      <c r="F1067" s="107" t="s">
        <v>1002</v>
      </c>
      <c r="G1067" s="107" t="s">
        <v>675</v>
      </c>
      <c r="H1067" s="109">
        <v>2155860</v>
      </c>
      <c r="I1067" s="109">
        <v>2053200</v>
      </c>
      <c r="J1067" s="66" t="s">
        <v>676</v>
      </c>
      <c r="K1067" s="66" t="s">
        <v>40</v>
      </c>
      <c r="L1067" s="107" t="s">
        <v>677</v>
      </c>
    </row>
    <row r="1068" spans="2:12" ht="75" customHeight="1" x14ac:dyDescent="0.25">
      <c r="B1068" s="107">
        <v>23271700</v>
      </c>
      <c r="C1068" s="107" t="s">
        <v>1189</v>
      </c>
      <c r="D1068" s="108" t="s">
        <v>1188</v>
      </c>
      <c r="E1068" s="107" t="s">
        <v>1183</v>
      </c>
      <c r="F1068" s="107" t="s">
        <v>1002</v>
      </c>
      <c r="G1068" s="107" t="s">
        <v>675</v>
      </c>
      <c r="H1068" s="109">
        <v>237510</v>
      </c>
      <c r="I1068" s="109">
        <v>226200</v>
      </c>
      <c r="J1068" s="66" t="s">
        <v>676</v>
      </c>
      <c r="K1068" s="66" t="s">
        <v>40</v>
      </c>
      <c r="L1068" s="107" t="s">
        <v>677</v>
      </c>
    </row>
    <row r="1069" spans="2:12" ht="75" customHeight="1" x14ac:dyDescent="0.25">
      <c r="B1069" s="107">
        <v>23271700</v>
      </c>
      <c r="C1069" s="107" t="s">
        <v>1190</v>
      </c>
      <c r="D1069" s="108" t="s">
        <v>1188</v>
      </c>
      <c r="E1069" s="107" t="s">
        <v>1183</v>
      </c>
      <c r="F1069" s="107" t="s">
        <v>1002</v>
      </c>
      <c r="G1069" s="107" t="s">
        <v>675</v>
      </c>
      <c r="H1069" s="109">
        <v>790177.49999999988</v>
      </c>
      <c r="I1069" s="109">
        <v>752549.99999999988</v>
      </c>
      <c r="J1069" s="66" t="s">
        <v>676</v>
      </c>
      <c r="K1069" s="66" t="s">
        <v>40</v>
      </c>
      <c r="L1069" s="107" t="s">
        <v>677</v>
      </c>
    </row>
    <row r="1070" spans="2:12" ht="75" customHeight="1" x14ac:dyDescent="0.25">
      <c r="B1070" s="107">
        <v>23271700</v>
      </c>
      <c r="C1070" s="107" t="s">
        <v>1191</v>
      </c>
      <c r="D1070" s="108" t="s">
        <v>1188</v>
      </c>
      <c r="E1070" s="107" t="s">
        <v>1183</v>
      </c>
      <c r="F1070" s="107" t="s">
        <v>1002</v>
      </c>
      <c r="G1070" s="107" t="s">
        <v>675</v>
      </c>
      <c r="H1070" s="109">
        <v>931769.99999999988</v>
      </c>
      <c r="I1070" s="109">
        <v>887399.99999999988</v>
      </c>
      <c r="J1070" s="66" t="s">
        <v>676</v>
      </c>
      <c r="K1070" s="66" t="s">
        <v>40</v>
      </c>
      <c r="L1070" s="107" t="s">
        <v>677</v>
      </c>
    </row>
    <row r="1071" spans="2:12" ht="75" customHeight="1" x14ac:dyDescent="0.25">
      <c r="B1071" s="107">
        <v>23271700</v>
      </c>
      <c r="C1071" s="107" t="s">
        <v>1192</v>
      </c>
      <c r="D1071" s="108" t="s">
        <v>1188</v>
      </c>
      <c r="E1071" s="107" t="s">
        <v>1183</v>
      </c>
      <c r="F1071" s="107" t="s">
        <v>1002</v>
      </c>
      <c r="G1071" s="107" t="s">
        <v>675</v>
      </c>
      <c r="H1071" s="109">
        <v>692433</v>
      </c>
      <c r="I1071" s="109">
        <v>659460</v>
      </c>
      <c r="J1071" s="66" t="s">
        <v>676</v>
      </c>
      <c r="K1071" s="66" t="s">
        <v>40</v>
      </c>
      <c r="L1071" s="107" t="s">
        <v>677</v>
      </c>
    </row>
    <row r="1072" spans="2:12" ht="75" customHeight="1" x14ac:dyDescent="0.25">
      <c r="B1072" s="107">
        <v>23271700</v>
      </c>
      <c r="C1072" s="107" t="s">
        <v>1193</v>
      </c>
      <c r="D1072" s="108" t="s">
        <v>1188</v>
      </c>
      <c r="E1072" s="107" t="s">
        <v>1183</v>
      </c>
      <c r="F1072" s="107" t="s">
        <v>1002</v>
      </c>
      <c r="G1072" s="107" t="s">
        <v>675</v>
      </c>
      <c r="H1072" s="109">
        <v>243600</v>
      </c>
      <c r="I1072" s="109">
        <v>232000</v>
      </c>
      <c r="J1072" s="66" t="s">
        <v>676</v>
      </c>
      <c r="K1072" s="66" t="s">
        <v>40</v>
      </c>
      <c r="L1072" s="107" t="s">
        <v>677</v>
      </c>
    </row>
    <row r="1073" spans="2:12" ht="75" customHeight="1" x14ac:dyDescent="0.25">
      <c r="B1073" s="107">
        <v>23271700</v>
      </c>
      <c r="C1073" s="107" t="s">
        <v>1194</v>
      </c>
      <c r="D1073" s="108" t="s">
        <v>1188</v>
      </c>
      <c r="E1073" s="107" t="s">
        <v>1183</v>
      </c>
      <c r="F1073" s="107" t="s">
        <v>1002</v>
      </c>
      <c r="G1073" s="107" t="s">
        <v>675</v>
      </c>
      <c r="H1073" s="109">
        <v>532875</v>
      </c>
      <c r="I1073" s="109">
        <v>507500</v>
      </c>
      <c r="J1073" s="66" t="s">
        <v>676</v>
      </c>
      <c r="K1073" s="66" t="s">
        <v>40</v>
      </c>
      <c r="L1073" s="107" t="s">
        <v>677</v>
      </c>
    </row>
    <row r="1074" spans="2:12" ht="75" customHeight="1" x14ac:dyDescent="0.25">
      <c r="B1074" s="107">
        <v>23271700</v>
      </c>
      <c r="C1074" s="107" t="s">
        <v>1195</v>
      </c>
      <c r="D1074" s="108" t="s">
        <v>1188</v>
      </c>
      <c r="E1074" s="107" t="s">
        <v>1183</v>
      </c>
      <c r="F1074" s="107" t="s">
        <v>1002</v>
      </c>
      <c r="G1074" s="107" t="s">
        <v>675</v>
      </c>
      <c r="H1074" s="109">
        <v>1361114.9999999998</v>
      </c>
      <c r="I1074" s="109">
        <v>1296299.9999999998</v>
      </c>
      <c r="J1074" s="66" t="s">
        <v>676</v>
      </c>
      <c r="K1074" s="66" t="s">
        <v>40</v>
      </c>
      <c r="L1074" s="107" t="s">
        <v>677</v>
      </c>
    </row>
    <row r="1075" spans="2:12" ht="75" customHeight="1" x14ac:dyDescent="0.25">
      <c r="B1075" s="107">
        <v>23271700</v>
      </c>
      <c r="C1075" s="107" t="s">
        <v>1196</v>
      </c>
      <c r="D1075" s="108" t="s">
        <v>1188</v>
      </c>
      <c r="E1075" s="107" t="s">
        <v>1183</v>
      </c>
      <c r="F1075" s="107" t="s">
        <v>1002</v>
      </c>
      <c r="G1075" s="107" t="s">
        <v>675</v>
      </c>
      <c r="H1075" s="109">
        <v>1796550</v>
      </c>
      <c r="I1075" s="109">
        <v>1711000</v>
      </c>
      <c r="J1075" s="66" t="s">
        <v>676</v>
      </c>
      <c r="K1075" s="66" t="s">
        <v>40</v>
      </c>
      <c r="L1075" s="107" t="s">
        <v>677</v>
      </c>
    </row>
    <row r="1076" spans="2:12" ht="75" customHeight="1" x14ac:dyDescent="0.25">
      <c r="B1076" s="107">
        <v>23271700</v>
      </c>
      <c r="C1076" s="107" t="s">
        <v>1197</v>
      </c>
      <c r="D1076" s="108" t="s">
        <v>1188</v>
      </c>
      <c r="E1076" s="107" t="s">
        <v>1183</v>
      </c>
      <c r="F1076" s="107" t="s">
        <v>1002</v>
      </c>
      <c r="G1076" s="107" t="s">
        <v>675</v>
      </c>
      <c r="H1076" s="109">
        <v>1342845</v>
      </c>
      <c r="I1076" s="109">
        <v>1278900</v>
      </c>
      <c r="J1076" s="66" t="s">
        <v>676</v>
      </c>
      <c r="K1076" s="66" t="s">
        <v>40</v>
      </c>
      <c r="L1076" s="107" t="s">
        <v>677</v>
      </c>
    </row>
    <row r="1077" spans="2:12" ht="75" customHeight="1" x14ac:dyDescent="0.25">
      <c r="B1077" s="107">
        <v>23271700</v>
      </c>
      <c r="C1077" s="107" t="s">
        <v>1198</v>
      </c>
      <c r="D1077" s="108" t="s">
        <v>1188</v>
      </c>
      <c r="E1077" s="107" t="s">
        <v>1183</v>
      </c>
      <c r="F1077" s="107" t="s">
        <v>1002</v>
      </c>
      <c r="G1077" s="107" t="s">
        <v>675</v>
      </c>
      <c r="H1077" s="109">
        <v>1613850</v>
      </c>
      <c r="I1077" s="109">
        <v>1537000</v>
      </c>
      <c r="J1077" s="66" t="s">
        <v>676</v>
      </c>
      <c r="K1077" s="66" t="s">
        <v>40</v>
      </c>
      <c r="L1077" s="107" t="s">
        <v>677</v>
      </c>
    </row>
    <row r="1078" spans="2:12" ht="75" customHeight="1" x14ac:dyDescent="0.25">
      <c r="B1078" s="107">
        <v>23271700</v>
      </c>
      <c r="C1078" s="107" t="s">
        <v>1199</v>
      </c>
      <c r="D1078" s="108" t="s">
        <v>1188</v>
      </c>
      <c r="E1078" s="107" t="s">
        <v>1183</v>
      </c>
      <c r="F1078" s="107" t="s">
        <v>1002</v>
      </c>
      <c r="G1078" s="107" t="s">
        <v>675</v>
      </c>
      <c r="H1078" s="109">
        <v>115710</v>
      </c>
      <c r="I1078" s="109">
        <v>110200</v>
      </c>
      <c r="J1078" s="66" t="s">
        <v>676</v>
      </c>
      <c r="K1078" s="66" t="s">
        <v>40</v>
      </c>
      <c r="L1078" s="107" t="s">
        <v>677</v>
      </c>
    </row>
    <row r="1079" spans="2:12" ht="75" customHeight="1" x14ac:dyDescent="0.25">
      <c r="B1079" s="107">
        <v>23271700</v>
      </c>
      <c r="C1079" s="107" t="s">
        <v>1200</v>
      </c>
      <c r="D1079" s="108" t="s">
        <v>1188</v>
      </c>
      <c r="E1079" s="107" t="s">
        <v>1183</v>
      </c>
      <c r="F1079" s="107" t="s">
        <v>1002</v>
      </c>
      <c r="G1079" s="107" t="s">
        <v>675</v>
      </c>
      <c r="H1079" s="109">
        <v>115710</v>
      </c>
      <c r="I1079" s="109">
        <v>110200</v>
      </c>
      <c r="J1079" s="66" t="s">
        <v>676</v>
      </c>
      <c r="K1079" s="66" t="s">
        <v>40</v>
      </c>
      <c r="L1079" s="107" t="s">
        <v>677</v>
      </c>
    </row>
    <row r="1080" spans="2:12" ht="75" customHeight="1" x14ac:dyDescent="0.25">
      <c r="B1080" s="107">
        <v>23271700</v>
      </c>
      <c r="C1080" s="107" t="s">
        <v>1201</v>
      </c>
      <c r="D1080" s="108" t="s">
        <v>1188</v>
      </c>
      <c r="E1080" s="107" t="s">
        <v>1183</v>
      </c>
      <c r="F1080" s="107" t="s">
        <v>1002</v>
      </c>
      <c r="G1080" s="107" t="s">
        <v>675</v>
      </c>
      <c r="H1080" s="109">
        <v>115710</v>
      </c>
      <c r="I1080" s="109">
        <v>110200</v>
      </c>
      <c r="J1080" s="66" t="s">
        <v>676</v>
      </c>
      <c r="K1080" s="66" t="s">
        <v>40</v>
      </c>
      <c r="L1080" s="107" t="s">
        <v>677</v>
      </c>
    </row>
    <row r="1081" spans="2:12" ht="75" customHeight="1" x14ac:dyDescent="0.25">
      <c r="B1081" s="107">
        <v>23271700</v>
      </c>
      <c r="C1081" s="107" t="s">
        <v>1202</v>
      </c>
      <c r="D1081" s="108" t="s">
        <v>1188</v>
      </c>
      <c r="E1081" s="107" t="s">
        <v>1183</v>
      </c>
      <c r="F1081" s="107" t="s">
        <v>1002</v>
      </c>
      <c r="G1081" s="107" t="s">
        <v>675</v>
      </c>
      <c r="H1081" s="109">
        <v>57855</v>
      </c>
      <c r="I1081" s="109">
        <v>55100</v>
      </c>
      <c r="J1081" s="66" t="s">
        <v>676</v>
      </c>
      <c r="K1081" s="66" t="s">
        <v>40</v>
      </c>
      <c r="L1081" s="107" t="s">
        <v>677</v>
      </c>
    </row>
    <row r="1082" spans="2:12" ht="75" customHeight="1" x14ac:dyDescent="0.25">
      <c r="B1082" s="107">
        <v>23271700</v>
      </c>
      <c r="C1082" s="107" t="s">
        <v>1203</v>
      </c>
      <c r="D1082" s="108" t="s">
        <v>1188</v>
      </c>
      <c r="E1082" s="107" t="s">
        <v>1183</v>
      </c>
      <c r="F1082" s="107" t="s">
        <v>1002</v>
      </c>
      <c r="G1082" s="107" t="s">
        <v>675</v>
      </c>
      <c r="H1082" s="109">
        <v>115710</v>
      </c>
      <c r="I1082" s="109">
        <v>110200</v>
      </c>
      <c r="J1082" s="66" t="s">
        <v>676</v>
      </c>
      <c r="K1082" s="66" t="s">
        <v>40</v>
      </c>
      <c r="L1082" s="107" t="s">
        <v>677</v>
      </c>
    </row>
    <row r="1083" spans="2:12" ht="75" customHeight="1" x14ac:dyDescent="0.25">
      <c r="B1083" s="107">
        <v>23271700</v>
      </c>
      <c r="C1083" s="107" t="s">
        <v>1204</v>
      </c>
      <c r="D1083" s="108" t="s">
        <v>1188</v>
      </c>
      <c r="E1083" s="107" t="s">
        <v>1183</v>
      </c>
      <c r="F1083" s="107" t="s">
        <v>1002</v>
      </c>
      <c r="G1083" s="107" t="s">
        <v>675</v>
      </c>
      <c r="H1083" s="109">
        <v>102007.49999999999</v>
      </c>
      <c r="I1083" s="109">
        <v>97149.999999999985</v>
      </c>
      <c r="J1083" s="66" t="s">
        <v>676</v>
      </c>
      <c r="K1083" s="66" t="s">
        <v>40</v>
      </c>
      <c r="L1083" s="107" t="s">
        <v>677</v>
      </c>
    </row>
    <row r="1084" spans="2:12" ht="75" customHeight="1" x14ac:dyDescent="0.25">
      <c r="B1084" s="107">
        <v>23271700</v>
      </c>
      <c r="C1084" s="107" t="s">
        <v>1205</v>
      </c>
      <c r="D1084" s="108" t="s">
        <v>1188</v>
      </c>
      <c r="E1084" s="107" t="s">
        <v>1183</v>
      </c>
      <c r="F1084" s="107" t="s">
        <v>1002</v>
      </c>
      <c r="G1084" s="107" t="s">
        <v>675</v>
      </c>
      <c r="H1084" s="109">
        <v>204014.99999999997</v>
      </c>
      <c r="I1084" s="109">
        <v>194299.99999999997</v>
      </c>
      <c r="J1084" s="66" t="s">
        <v>676</v>
      </c>
      <c r="K1084" s="66" t="s">
        <v>40</v>
      </c>
      <c r="L1084" s="107" t="s">
        <v>677</v>
      </c>
    </row>
    <row r="1085" spans="2:12" ht="75" customHeight="1" x14ac:dyDescent="0.25">
      <c r="B1085" s="107">
        <v>23271700</v>
      </c>
      <c r="C1085" s="107" t="s">
        <v>1206</v>
      </c>
      <c r="D1085" s="108" t="s">
        <v>1188</v>
      </c>
      <c r="E1085" s="107" t="s">
        <v>1183</v>
      </c>
      <c r="F1085" s="107" t="s">
        <v>1002</v>
      </c>
      <c r="G1085" s="107" t="s">
        <v>675</v>
      </c>
      <c r="H1085" s="109">
        <v>641886</v>
      </c>
      <c r="I1085" s="109">
        <v>611320</v>
      </c>
      <c r="J1085" s="66" t="s">
        <v>676</v>
      </c>
      <c r="K1085" s="66" t="s">
        <v>40</v>
      </c>
      <c r="L1085" s="107" t="s">
        <v>677</v>
      </c>
    </row>
    <row r="1086" spans="2:12" ht="75" customHeight="1" x14ac:dyDescent="0.25">
      <c r="B1086" s="107">
        <v>23271700</v>
      </c>
      <c r="C1086" s="107" t="s">
        <v>1207</v>
      </c>
      <c r="D1086" s="108" t="s">
        <v>1188</v>
      </c>
      <c r="E1086" s="107" t="s">
        <v>1183</v>
      </c>
      <c r="F1086" s="107" t="s">
        <v>1002</v>
      </c>
      <c r="G1086" s="107" t="s">
        <v>675</v>
      </c>
      <c r="H1086" s="109">
        <v>2161950</v>
      </c>
      <c r="I1086" s="109">
        <v>2059000</v>
      </c>
      <c r="J1086" s="66" t="s">
        <v>676</v>
      </c>
      <c r="K1086" s="66" t="s">
        <v>40</v>
      </c>
      <c r="L1086" s="107" t="s">
        <v>677</v>
      </c>
    </row>
    <row r="1087" spans="2:12" ht="75" customHeight="1" x14ac:dyDescent="0.25">
      <c r="B1087" s="107">
        <v>23271700</v>
      </c>
      <c r="C1087" s="107" t="s">
        <v>1208</v>
      </c>
      <c r="D1087" s="108" t="s">
        <v>1188</v>
      </c>
      <c r="E1087" s="107" t="s">
        <v>1183</v>
      </c>
      <c r="F1087" s="107" t="s">
        <v>1002</v>
      </c>
      <c r="G1087" s="107" t="s">
        <v>675</v>
      </c>
      <c r="H1087" s="109">
        <v>767339.99999999988</v>
      </c>
      <c r="I1087" s="109">
        <v>730799.99999999988</v>
      </c>
      <c r="J1087" s="66" t="s">
        <v>676</v>
      </c>
      <c r="K1087" s="66" t="s">
        <v>40</v>
      </c>
      <c r="L1087" s="107" t="s">
        <v>677</v>
      </c>
    </row>
    <row r="1088" spans="2:12" ht="75" customHeight="1" x14ac:dyDescent="0.25">
      <c r="B1088" s="107">
        <v>23271700</v>
      </c>
      <c r="C1088" s="107" t="s">
        <v>1209</v>
      </c>
      <c r="D1088" s="108" t="s">
        <v>1188</v>
      </c>
      <c r="E1088" s="107" t="s">
        <v>1183</v>
      </c>
      <c r="F1088" s="107" t="s">
        <v>1002</v>
      </c>
      <c r="G1088" s="107" t="s">
        <v>675</v>
      </c>
      <c r="H1088" s="109">
        <v>767339.99999999988</v>
      </c>
      <c r="I1088" s="109">
        <v>730799.99999999988</v>
      </c>
      <c r="J1088" s="66" t="s">
        <v>676</v>
      </c>
      <c r="K1088" s="66" t="s">
        <v>40</v>
      </c>
      <c r="L1088" s="107" t="s">
        <v>677</v>
      </c>
    </row>
    <row r="1089" spans="2:12" ht="75" customHeight="1" x14ac:dyDescent="0.25">
      <c r="B1089" s="107">
        <v>23271700</v>
      </c>
      <c r="C1089" s="107" t="s">
        <v>1210</v>
      </c>
      <c r="D1089" s="108" t="s">
        <v>1188</v>
      </c>
      <c r="E1089" s="107" t="s">
        <v>1183</v>
      </c>
      <c r="F1089" s="107" t="s">
        <v>1002</v>
      </c>
      <c r="G1089" s="107" t="s">
        <v>675</v>
      </c>
      <c r="H1089" s="109">
        <v>962220</v>
      </c>
      <c r="I1089" s="109">
        <v>916400</v>
      </c>
      <c r="J1089" s="66" t="s">
        <v>676</v>
      </c>
      <c r="K1089" s="66" t="s">
        <v>40</v>
      </c>
      <c r="L1089" s="107" t="s">
        <v>677</v>
      </c>
    </row>
    <row r="1090" spans="2:12" ht="75" customHeight="1" x14ac:dyDescent="0.25">
      <c r="B1090" s="107">
        <v>23271700</v>
      </c>
      <c r="C1090" s="107" t="s">
        <v>1211</v>
      </c>
      <c r="D1090" s="108" t="s">
        <v>1188</v>
      </c>
      <c r="E1090" s="107" t="s">
        <v>1183</v>
      </c>
      <c r="F1090" s="107" t="s">
        <v>1002</v>
      </c>
      <c r="G1090" s="107" t="s">
        <v>675</v>
      </c>
      <c r="H1090" s="109">
        <v>813014.99999999988</v>
      </c>
      <c r="I1090" s="109">
        <v>774299.99999999988</v>
      </c>
      <c r="J1090" s="66" t="s">
        <v>676</v>
      </c>
      <c r="K1090" s="66" t="s">
        <v>40</v>
      </c>
      <c r="L1090" s="107" t="s">
        <v>677</v>
      </c>
    </row>
    <row r="1091" spans="2:12" ht="75" customHeight="1" x14ac:dyDescent="0.25">
      <c r="B1091" s="107">
        <v>23271700</v>
      </c>
      <c r="C1091" s="107" t="s">
        <v>1212</v>
      </c>
      <c r="D1091" s="108" t="s">
        <v>1188</v>
      </c>
      <c r="E1091" s="107" t="s">
        <v>1183</v>
      </c>
      <c r="F1091" s="107" t="s">
        <v>1002</v>
      </c>
      <c r="G1091" s="107" t="s">
        <v>675</v>
      </c>
      <c r="H1091" s="109">
        <v>593775</v>
      </c>
      <c r="I1091" s="109">
        <v>565500</v>
      </c>
      <c r="J1091" s="66" t="s">
        <v>676</v>
      </c>
      <c r="K1091" s="66" t="s">
        <v>40</v>
      </c>
      <c r="L1091" s="107" t="s">
        <v>677</v>
      </c>
    </row>
    <row r="1092" spans="2:12" ht="75" customHeight="1" x14ac:dyDescent="0.25">
      <c r="B1092" s="107">
        <v>23271700</v>
      </c>
      <c r="C1092" s="107" t="s">
        <v>1213</v>
      </c>
      <c r="D1092" s="108" t="s">
        <v>1188</v>
      </c>
      <c r="E1092" s="107" t="s">
        <v>1183</v>
      </c>
      <c r="F1092" s="107" t="s">
        <v>1002</v>
      </c>
      <c r="G1092" s="107" t="s">
        <v>675</v>
      </c>
      <c r="H1092" s="109">
        <v>593775</v>
      </c>
      <c r="I1092" s="109">
        <v>565500</v>
      </c>
      <c r="J1092" s="66" t="s">
        <v>676</v>
      </c>
      <c r="K1092" s="66" t="s">
        <v>40</v>
      </c>
      <c r="L1092" s="107" t="s">
        <v>677</v>
      </c>
    </row>
    <row r="1093" spans="2:12" ht="75" customHeight="1" x14ac:dyDescent="0.25">
      <c r="B1093" s="107">
        <v>23271700</v>
      </c>
      <c r="C1093" s="107" t="s">
        <v>1214</v>
      </c>
      <c r="D1093" s="108" t="s">
        <v>1188</v>
      </c>
      <c r="E1093" s="107" t="s">
        <v>1183</v>
      </c>
      <c r="F1093" s="107" t="s">
        <v>1002</v>
      </c>
      <c r="G1093" s="107" t="s">
        <v>675</v>
      </c>
      <c r="H1093" s="109">
        <v>119973</v>
      </c>
      <c r="I1093" s="109">
        <v>114260</v>
      </c>
      <c r="J1093" s="66" t="s">
        <v>676</v>
      </c>
      <c r="K1093" s="66" t="s">
        <v>40</v>
      </c>
      <c r="L1093" s="107" t="s">
        <v>677</v>
      </c>
    </row>
    <row r="1094" spans="2:12" ht="75" customHeight="1" x14ac:dyDescent="0.25">
      <c r="B1094" s="107">
        <v>23271700</v>
      </c>
      <c r="C1094" s="107" t="s">
        <v>1215</v>
      </c>
      <c r="D1094" s="108" t="s">
        <v>1188</v>
      </c>
      <c r="E1094" s="107" t="s">
        <v>1183</v>
      </c>
      <c r="F1094" s="107" t="s">
        <v>1002</v>
      </c>
      <c r="G1094" s="107" t="s">
        <v>675</v>
      </c>
      <c r="H1094" s="109">
        <v>152250</v>
      </c>
      <c r="I1094" s="109">
        <v>145000</v>
      </c>
      <c r="J1094" s="66" t="s">
        <v>676</v>
      </c>
      <c r="K1094" s="66" t="s">
        <v>40</v>
      </c>
      <c r="L1094" s="107" t="s">
        <v>677</v>
      </c>
    </row>
    <row r="1095" spans="2:12" ht="75" customHeight="1" x14ac:dyDescent="0.25">
      <c r="B1095" s="107">
        <v>23271700</v>
      </c>
      <c r="C1095" s="107" t="s">
        <v>1216</v>
      </c>
      <c r="D1095" s="108" t="s">
        <v>1188</v>
      </c>
      <c r="E1095" s="107" t="s">
        <v>1183</v>
      </c>
      <c r="F1095" s="107" t="s">
        <v>1002</v>
      </c>
      <c r="G1095" s="107" t="s">
        <v>675</v>
      </c>
      <c r="H1095" s="109">
        <v>2338559.9999999995</v>
      </c>
      <c r="I1095" s="109">
        <v>2227199.9999999995</v>
      </c>
      <c r="J1095" s="66" t="s">
        <v>676</v>
      </c>
      <c r="K1095" s="66" t="s">
        <v>40</v>
      </c>
      <c r="L1095" s="107" t="s">
        <v>677</v>
      </c>
    </row>
    <row r="1096" spans="2:12" ht="75" customHeight="1" x14ac:dyDescent="0.25">
      <c r="B1096" s="107">
        <v>23271700</v>
      </c>
      <c r="C1096" s="107" t="s">
        <v>1217</v>
      </c>
      <c r="D1096" s="108" t="s">
        <v>1188</v>
      </c>
      <c r="E1096" s="107" t="s">
        <v>1183</v>
      </c>
      <c r="F1096" s="107" t="s">
        <v>1002</v>
      </c>
      <c r="G1096" s="107" t="s">
        <v>675</v>
      </c>
      <c r="H1096" s="109">
        <v>2569979.9999999995</v>
      </c>
      <c r="I1096" s="109">
        <v>2447599.9999999995</v>
      </c>
      <c r="J1096" s="66" t="s">
        <v>676</v>
      </c>
      <c r="K1096" s="66" t="s">
        <v>40</v>
      </c>
      <c r="L1096" s="107" t="s">
        <v>677</v>
      </c>
    </row>
    <row r="1097" spans="2:12" ht="75" customHeight="1" x14ac:dyDescent="0.25">
      <c r="B1097" s="107">
        <v>23271700</v>
      </c>
      <c r="C1097" s="107" t="s">
        <v>1218</v>
      </c>
      <c r="D1097" s="108" t="s">
        <v>1188</v>
      </c>
      <c r="E1097" s="107" t="s">
        <v>1183</v>
      </c>
      <c r="F1097" s="107" t="s">
        <v>1002</v>
      </c>
      <c r="G1097" s="107" t="s">
        <v>675</v>
      </c>
      <c r="H1097" s="109">
        <v>1747830</v>
      </c>
      <c r="I1097" s="109">
        <v>1664600</v>
      </c>
      <c r="J1097" s="66" t="s">
        <v>676</v>
      </c>
      <c r="K1097" s="66" t="s">
        <v>40</v>
      </c>
      <c r="L1097" s="107" t="s">
        <v>677</v>
      </c>
    </row>
    <row r="1098" spans="2:12" ht="75" customHeight="1" x14ac:dyDescent="0.25">
      <c r="B1098" s="107">
        <v>23271700</v>
      </c>
      <c r="C1098" s="107" t="s">
        <v>1219</v>
      </c>
      <c r="D1098" s="108" t="s">
        <v>1188</v>
      </c>
      <c r="E1098" s="107" t="s">
        <v>1183</v>
      </c>
      <c r="F1098" s="107" t="s">
        <v>1002</v>
      </c>
      <c r="G1098" s="107" t="s">
        <v>675</v>
      </c>
      <c r="H1098" s="109">
        <v>913256.4</v>
      </c>
      <c r="I1098" s="109">
        <v>869768</v>
      </c>
      <c r="J1098" s="66" t="s">
        <v>676</v>
      </c>
      <c r="K1098" s="66" t="s">
        <v>40</v>
      </c>
      <c r="L1098" s="107" t="s">
        <v>677</v>
      </c>
    </row>
    <row r="1099" spans="2:12" ht="75" customHeight="1" x14ac:dyDescent="0.25">
      <c r="B1099" s="107">
        <v>23271700</v>
      </c>
      <c r="C1099" s="107" t="s">
        <v>1220</v>
      </c>
      <c r="D1099" s="108" t="s">
        <v>1188</v>
      </c>
      <c r="E1099" s="107" t="s">
        <v>1183</v>
      </c>
      <c r="F1099" s="107" t="s">
        <v>1002</v>
      </c>
      <c r="G1099" s="107" t="s">
        <v>675</v>
      </c>
      <c r="H1099" s="109">
        <v>2527349.9999999995</v>
      </c>
      <c r="I1099" s="109">
        <v>2406999.9999999995</v>
      </c>
      <c r="J1099" s="66" t="s">
        <v>676</v>
      </c>
      <c r="K1099" s="66" t="s">
        <v>40</v>
      </c>
      <c r="L1099" s="107" t="s">
        <v>677</v>
      </c>
    </row>
    <row r="1100" spans="2:12" ht="75" customHeight="1" x14ac:dyDescent="0.25">
      <c r="B1100" s="107">
        <v>23271700</v>
      </c>
      <c r="C1100" s="107" t="s">
        <v>1221</v>
      </c>
      <c r="D1100" s="108" t="s">
        <v>1188</v>
      </c>
      <c r="E1100" s="107" t="s">
        <v>1183</v>
      </c>
      <c r="F1100" s="107" t="s">
        <v>1002</v>
      </c>
      <c r="G1100" s="107" t="s">
        <v>675</v>
      </c>
      <c r="H1100" s="109">
        <v>805707</v>
      </c>
      <c r="I1100" s="109">
        <v>767340</v>
      </c>
      <c r="J1100" s="66" t="s">
        <v>676</v>
      </c>
      <c r="K1100" s="66" t="s">
        <v>40</v>
      </c>
      <c r="L1100" s="107" t="s">
        <v>677</v>
      </c>
    </row>
    <row r="1101" spans="2:12" ht="75" customHeight="1" x14ac:dyDescent="0.25">
      <c r="B1101" s="107">
        <v>23271700</v>
      </c>
      <c r="C1101" s="107" t="s">
        <v>1222</v>
      </c>
      <c r="D1101" s="108" t="s">
        <v>1188</v>
      </c>
      <c r="E1101" s="107" t="s">
        <v>1183</v>
      </c>
      <c r="F1101" s="107" t="s">
        <v>1002</v>
      </c>
      <c r="G1101" s="107" t="s">
        <v>675</v>
      </c>
      <c r="H1101" s="109">
        <v>661374</v>
      </c>
      <c r="I1101" s="109">
        <v>629880</v>
      </c>
      <c r="J1101" s="66" t="s">
        <v>676</v>
      </c>
      <c r="K1101" s="66" t="s">
        <v>40</v>
      </c>
      <c r="L1101" s="107" t="s">
        <v>677</v>
      </c>
    </row>
    <row r="1102" spans="2:12" ht="75" customHeight="1" x14ac:dyDescent="0.25">
      <c r="B1102" s="107">
        <v>23271700</v>
      </c>
      <c r="C1102" s="107" t="s">
        <v>1223</v>
      </c>
      <c r="D1102" s="108" t="s">
        <v>1188</v>
      </c>
      <c r="E1102" s="107" t="s">
        <v>1183</v>
      </c>
      <c r="F1102" s="107" t="s">
        <v>1002</v>
      </c>
      <c r="G1102" s="107" t="s">
        <v>675</v>
      </c>
      <c r="H1102" s="109">
        <v>997542</v>
      </c>
      <c r="I1102" s="109">
        <v>950040</v>
      </c>
      <c r="J1102" s="66" t="s">
        <v>676</v>
      </c>
      <c r="K1102" s="66" t="s">
        <v>40</v>
      </c>
      <c r="L1102" s="107" t="s">
        <v>677</v>
      </c>
    </row>
    <row r="1103" spans="2:12" ht="75" customHeight="1" x14ac:dyDescent="0.25">
      <c r="B1103" s="107">
        <v>23271700</v>
      </c>
      <c r="C1103" s="107" t="s">
        <v>1224</v>
      </c>
      <c r="D1103" s="108" t="s">
        <v>1188</v>
      </c>
      <c r="E1103" s="107" t="s">
        <v>1183</v>
      </c>
      <c r="F1103" s="107" t="s">
        <v>1002</v>
      </c>
      <c r="G1103" s="107" t="s">
        <v>675</v>
      </c>
      <c r="H1103" s="109">
        <v>75820.499999999985</v>
      </c>
      <c r="I1103" s="109">
        <v>72209.999999999985</v>
      </c>
      <c r="J1103" s="66" t="s">
        <v>676</v>
      </c>
      <c r="K1103" s="66" t="s">
        <v>40</v>
      </c>
      <c r="L1103" s="107" t="s">
        <v>677</v>
      </c>
    </row>
    <row r="1104" spans="2:12" ht="75" customHeight="1" x14ac:dyDescent="0.25">
      <c r="B1104" s="107">
        <v>23271700</v>
      </c>
      <c r="C1104" s="107" t="s">
        <v>1225</v>
      </c>
      <c r="D1104" s="108" t="s">
        <v>1188</v>
      </c>
      <c r="E1104" s="107" t="s">
        <v>1183</v>
      </c>
      <c r="F1104" s="107" t="s">
        <v>1002</v>
      </c>
      <c r="G1104" s="107" t="s">
        <v>675</v>
      </c>
      <c r="H1104" s="109">
        <v>1309350</v>
      </c>
      <c r="I1104" s="109">
        <v>1247000</v>
      </c>
      <c r="J1104" s="66" t="s">
        <v>676</v>
      </c>
      <c r="K1104" s="66" t="s">
        <v>40</v>
      </c>
      <c r="L1104" s="107" t="s">
        <v>677</v>
      </c>
    </row>
    <row r="1105" spans="2:12" ht="75" customHeight="1" x14ac:dyDescent="0.25">
      <c r="B1105" s="107">
        <v>23271700</v>
      </c>
      <c r="C1105" s="107" t="s">
        <v>1226</v>
      </c>
      <c r="D1105" s="108" t="s">
        <v>1188</v>
      </c>
      <c r="E1105" s="107" t="s">
        <v>1183</v>
      </c>
      <c r="F1105" s="107" t="s">
        <v>1002</v>
      </c>
      <c r="G1105" s="107" t="s">
        <v>675</v>
      </c>
      <c r="H1105" s="109">
        <v>1385475</v>
      </c>
      <c r="I1105" s="109">
        <v>1319500</v>
      </c>
      <c r="J1105" s="66" t="s">
        <v>676</v>
      </c>
      <c r="K1105" s="66" t="s">
        <v>40</v>
      </c>
      <c r="L1105" s="107" t="s">
        <v>677</v>
      </c>
    </row>
    <row r="1106" spans="2:12" ht="75" customHeight="1" x14ac:dyDescent="0.25">
      <c r="B1106" s="107">
        <v>23271700</v>
      </c>
      <c r="C1106" s="107" t="s">
        <v>1227</v>
      </c>
      <c r="D1106" s="108" t="s">
        <v>1188</v>
      </c>
      <c r="E1106" s="107" t="s">
        <v>1183</v>
      </c>
      <c r="F1106" s="107" t="s">
        <v>1002</v>
      </c>
      <c r="G1106" s="107" t="s">
        <v>675</v>
      </c>
      <c r="H1106" s="109">
        <v>1195162.5</v>
      </c>
      <c r="I1106" s="109">
        <v>1138250</v>
      </c>
      <c r="J1106" s="66" t="s">
        <v>676</v>
      </c>
      <c r="K1106" s="66" t="s">
        <v>40</v>
      </c>
      <c r="L1106" s="107" t="s">
        <v>677</v>
      </c>
    </row>
    <row r="1107" spans="2:12" ht="75" customHeight="1" x14ac:dyDescent="0.25">
      <c r="B1107" s="107">
        <v>23271700</v>
      </c>
      <c r="C1107" s="107" t="s">
        <v>1228</v>
      </c>
      <c r="D1107" s="108" t="s">
        <v>1188</v>
      </c>
      <c r="E1107" s="107" t="s">
        <v>1183</v>
      </c>
      <c r="F1107" s="107" t="s">
        <v>1002</v>
      </c>
      <c r="G1107" s="107" t="s">
        <v>675</v>
      </c>
      <c r="H1107" s="109">
        <v>180507.6</v>
      </c>
      <c r="I1107" s="109">
        <v>171912</v>
      </c>
      <c r="J1107" s="66" t="s">
        <v>676</v>
      </c>
      <c r="K1107" s="66" t="s">
        <v>40</v>
      </c>
      <c r="L1107" s="107" t="s">
        <v>677</v>
      </c>
    </row>
    <row r="1108" spans="2:12" ht="75" customHeight="1" x14ac:dyDescent="0.25">
      <c r="B1108" s="107">
        <v>23271700</v>
      </c>
      <c r="C1108" s="107" t="s">
        <v>1229</v>
      </c>
      <c r="D1108" s="108" t="s">
        <v>1188</v>
      </c>
      <c r="E1108" s="107" t="s">
        <v>1183</v>
      </c>
      <c r="F1108" s="107" t="s">
        <v>1002</v>
      </c>
      <c r="G1108" s="107" t="s">
        <v>675</v>
      </c>
      <c r="H1108" s="109">
        <v>765817.5</v>
      </c>
      <c r="I1108" s="109">
        <v>729350</v>
      </c>
      <c r="J1108" s="66" t="s">
        <v>676</v>
      </c>
      <c r="K1108" s="66" t="s">
        <v>40</v>
      </c>
      <c r="L1108" s="107" t="s">
        <v>677</v>
      </c>
    </row>
    <row r="1109" spans="2:12" ht="75" customHeight="1" x14ac:dyDescent="0.25">
      <c r="B1109" s="107">
        <v>23271700</v>
      </c>
      <c r="C1109" s="107" t="s">
        <v>1230</v>
      </c>
      <c r="D1109" s="108" t="s">
        <v>1188</v>
      </c>
      <c r="E1109" s="107" t="s">
        <v>1183</v>
      </c>
      <c r="F1109" s="107" t="s">
        <v>1002</v>
      </c>
      <c r="G1109" s="107" t="s">
        <v>675</v>
      </c>
      <c r="H1109" s="109">
        <v>1278900</v>
      </c>
      <c r="I1109" s="109">
        <v>1218000</v>
      </c>
      <c r="J1109" s="66" t="s">
        <v>676</v>
      </c>
      <c r="K1109" s="66" t="s">
        <v>40</v>
      </c>
      <c r="L1109" s="107" t="s">
        <v>677</v>
      </c>
    </row>
    <row r="1110" spans="2:12" ht="75" customHeight="1" x14ac:dyDescent="0.25">
      <c r="B1110" s="107">
        <v>23271700</v>
      </c>
      <c r="C1110" s="107" t="s">
        <v>1231</v>
      </c>
      <c r="D1110" s="108" t="s">
        <v>1188</v>
      </c>
      <c r="E1110" s="107" t="s">
        <v>1183</v>
      </c>
      <c r="F1110" s="107" t="s">
        <v>1002</v>
      </c>
      <c r="G1110" s="107" t="s">
        <v>675</v>
      </c>
      <c r="H1110" s="109">
        <v>827022</v>
      </c>
      <c r="I1110" s="109">
        <v>787640</v>
      </c>
      <c r="J1110" s="66" t="s">
        <v>676</v>
      </c>
      <c r="K1110" s="66" t="s">
        <v>40</v>
      </c>
      <c r="L1110" s="107" t="s">
        <v>677</v>
      </c>
    </row>
    <row r="1111" spans="2:12" ht="75" customHeight="1" x14ac:dyDescent="0.25">
      <c r="B1111" s="107">
        <v>23271700</v>
      </c>
      <c r="C1111" s="107" t="s">
        <v>1232</v>
      </c>
      <c r="D1111" s="108" t="s">
        <v>1188</v>
      </c>
      <c r="E1111" s="107" t="s">
        <v>1183</v>
      </c>
      <c r="F1111" s="107" t="s">
        <v>1002</v>
      </c>
      <c r="G1111" s="107" t="s">
        <v>675</v>
      </c>
      <c r="H1111" s="109">
        <v>827022</v>
      </c>
      <c r="I1111" s="109">
        <v>787640</v>
      </c>
      <c r="J1111" s="66" t="s">
        <v>676</v>
      </c>
      <c r="K1111" s="66" t="s">
        <v>40</v>
      </c>
      <c r="L1111" s="107" t="s">
        <v>677</v>
      </c>
    </row>
    <row r="1112" spans="2:12" ht="75" customHeight="1" x14ac:dyDescent="0.25">
      <c r="B1112" s="107">
        <v>23271700</v>
      </c>
      <c r="C1112" s="107" t="s">
        <v>1233</v>
      </c>
      <c r="D1112" s="108" t="s">
        <v>1188</v>
      </c>
      <c r="E1112" s="107" t="s">
        <v>1183</v>
      </c>
      <c r="F1112" s="107" t="s">
        <v>1002</v>
      </c>
      <c r="G1112" s="107" t="s">
        <v>675</v>
      </c>
      <c r="H1112" s="109">
        <v>827022</v>
      </c>
      <c r="I1112" s="109">
        <v>787640</v>
      </c>
      <c r="J1112" s="66" t="s">
        <v>676</v>
      </c>
      <c r="K1112" s="66" t="s">
        <v>40</v>
      </c>
      <c r="L1112" s="107" t="s">
        <v>677</v>
      </c>
    </row>
    <row r="1113" spans="2:12" ht="75" customHeight="1" x14ac:dyDescent="0.25">
      <c r="B1113" s="107">
        <v>23271700</v>
      </c>
      <c r="C1113" s="107" t="s">
        <v>1234</v>
      </c>
      <c r="D1113" s="108" t="s">
        <v>1188</v>
      </c>
      <c r="E1113" s="107" t="s">
        <v>1183</v>
      </c>
      <c r="F1113" s="107" t="s">
        <v>1002</v>
      </c>
      <c r="G1113" s="107" t="s">
        <v>675</v>
      </c>
      <c r="H1113" s="109">
        <v>691824</v>
      </c>
      <c r="I1113" s="109">
        <v>658880</v>
      </c>
      <c r="J1113" s="66" t="s">
        <v>676</v>
      </c>
      <c r="K1113" s="66" t="s">
        <v>40</v>
      </c>
      <c r="L1113" s="107" t="s">
        <v>677</v>
      </c>
    </row>
    <row r="1114" spans="2:12" ht="75" customHeight="1" x14ac:dyDescent="0.25">
      <c r="B1114" s="107">
        <v>23271700</v>
      </c>
      <c r="C1114" s="107" t="s">
        <v>1235</v>
      </c>
      <c r="D1114" s="108" t="s">
        <v>1188</v>
      </c>
      <c r="E1114" s="107" t="s">
        <v>1183</v>
      </c>
      <c r="F1114" s="107" t="s">
        <v>1002</v>
      </c>
      <c r="G1114" s="107" t="s">
        <v>675</v>
      </c>
      <c r="H1114" s="109">
        <v>70644</v>
      </c>
      <c r="I1114" s="109">
        <v>67280</v>
      </c>
      <c r="J1114" s="66" t="s">
        <v>676</v>
      </c>
      <c r="K1114" s="66" t="s">
        <v>40</v>
      </c>
      <c r="L1114" s="107" t="s">
        <v>677</v>
      </c>
    </row>
    <row r="1115" spans="2:12" ht="75" customHeight="1" x14ac:dyDescent="0.25">
      <c r="B1115" s="107">
        <v>23271700</v>
      </c>
      <c r="C1115" s="107" t="s">
        <v>1236</v>
      </c>
      <c r="D1115" s="108" t="s">
        <v>1188</v>
      </c>
      <c r="E1115" s="107" t="s">
        <v>1183</v>
      </c>
      <c r="F1115" s="107" t="s">
        <v>1002</v>
      </c>
      <c r="G1115" s="107" t="s">
        <v>675</v>
      </c>
      <c r="H1115" s="109">
        <v>70644</v>
      </c>
      <c r="I1115" s="109">
        <v>67280</v>
      </c>
      <c r="J1115" s="66" t="s">
        <v>676</v>
      </c>
      <c r="K1115" s="66" t="s">
        <v>40</v>
      </c>
      <c r="L1115" s="107" t="s">
        <v>677</v>
      </c>
    </row>
    <row r="1116" spans="2:12" ht="75" customHeight="1" x14ac:dyDescent="0.25">
      <c r="B1116" s="107">
        <v>23271700</v>
      </c>
      <c r="C1116" s="107" t="s">
        <v>1237</v>
      </c>
      <c r="D1116" s="108" t="s">
        <v>1188</v>
      </c>
      <c r="E1116" s="107" t="s">
        <v>1183</v>
      </c>
      <c r="F1116" s="107" t="s">
        <v>1002</v>
      </c>
      <c r="G1116" s="107" t="s">
        <v>675</v>
      </c>
      <c r="H1116" s="109">
        <v>520086</v>
      </c>
      <c r="I1116" s="109">
        <v>495320</v>
      </c>
      <c r="J1116" s="66" t="s">
        <v>676</v>
      </c>
      <c r="K1116" s="66" t="s">
        <v>40</v>
      </c>
      <c r="L1116" s="107" t="s">
        <v>677</v>
      </c>
    </row>
    <row r="1117" spans="2:12" ht="75" customHeight="1" x14ac:dyDescent="0.25">
      <c r="B1117" s="107">
        <v>23271700</v>
      </c>
      <c r="C1117" s="107" t="s">
        <v>1238</v>
      </c>
      <c r="D1117" s="108" t="s">
        <v>1188</v>
      </c>
      <c r="E1117" s="107" t="s">
        <v>1183</v>
      </c>
      <c r="F1117" s="107" t="s">
        <v>1002</v>
      </c>
      <c r="G1117" s="107" t="s">
        <v>675</v>
      </c>
      <c r="H1117" s="109">
        <v>520086</v>
      </c>
      <c r="I1117" s="109">
        <v>495320</v>
      </c>
      <c r="J1117" s="66" t="s">
        <v>676</v>
      </c>
      <c r="K1117" s="66" t="s">
        <v>40</v>
      </c>
      <c r="L1117" s="107" t="s">
        <v>677</v>
      </c>
    </row>
    <row r="1118" spans="2:12" ht="75" customHeight="1" x14ac:dyDescent="0.25">
      <c r="B1118" s="107">
        <v>23271700</v>
      </c>
      <c r="C1118" s="107" t="s">
        <v>1239</v>
      </c>
      <c r="D1118" s="108" t="s">
        <v>1188</v>
      </c>
      <c r="E1118" s="107" t="s">
        <v>1183</v>
      </c>
      <c r="F1118" s="107" t="s">
        <v>1002</v>
      </c>
      <c r="G1118" s="107" t="s">
        <v>675</v>
      </c>
      <c r="H1118" s="109">
        <v>520086</v>
      </c>
      <c r="I1118" s="109">
        <v>495320</v>
      </c>
      <c r="J1118" s="66" t="s">
        <v>676</v>
      </c>
      <c r="K1118" s="66" t="s">
        <v>40</v>
      </c>
      <c r="L1118" s="107" t="s">
        <v>677</v>
      </c>
    </row>
    <row r="1119" spans="2:12" ht="75" customHeight="1" x14ac:dyDescent="0.25">
      <c r="B1119" s="107">
        <v>23271700</v>
      </c>
      <c r="C1119" s="107" t="s">
        <v>1240</v>
      </c>
      <c r="D1119" s="108" t="s">
        <v>1188</v>
      </c>
      <c r="E1119" s="107" t="s">
        <v>1183</v>
      </c>
      <c r="F1119" s="107" t="s">
        <v>1002</v>
      </c>
      <c r="G1119" s="107" t="s">
        <v>675</v>
      </c>
      <c r="H1119" s="109">
        <v>13291425</v>
      </c>
      <c r="I1119" s="109">
        <v>12658500</v>
      </c>
      <c r="J1119" s="66" t="s">
        <v>676</v>
      </c>
      <c r="K1119" s="66" t="s">
        <v>40</v>
      </c>
      <c r="L1119" s="107" t="s">
        <v>677</v>
      </c>
    </row>
    <row r="1120" spans="2:12" ht="75" customHeight="1" x14ac:dyDescent="0.25">
      <c r="B1120" s="107">
        <v>23271700</v>
      </c>
      <c r="C1120" s="107" t="s">
        <v>1241</v>
      </c>
      <c r="D1120" s="108" t="s">
        <v>1188</v>
      </c>
      <c r="E1120" s="107" t="s">
        <v>1183</v>
      </c>
      <c r="F1120" s="107" t="s">
        <v>1002</v>
      </c>
      <c r="G1120" s="107" t="s">
        <v>675</v>
      </c>
      <c r="H1120" s="109">
        <v>12429690</v>
      </c>
      <c r="I1120" s="109">
        <v>11837800</v>
      </c>
      <c r="J1120" s="66" t="s">
        <v>676</v>
      </c>
      <c r="K1120" s="66" t="s">
        <v>40</v>
      </c>
      <c r="L1120" s="107" t="s">
        <v>677</v>
      </c>
    </row>
    <row r="1121" spans="2:12" ht="75" customHeight="1" x14ac:dyDescent="0.25">
      <c r="B1121" s="107">
        <v>23271700</v>
      </c>
      <c r="C1121" s="107" t="s">
        <v>1242</v>
      </c>
      <c r="D1121" s="108" t="s">
        <v>1188</v>
      </c>
      <c r="E1121" s="107" t="s">
        <v>1183</v>
      </c>
      <c r="F1121" s="107" t="s">
        <v>1002</v>
      </c>
      <c r="G1121" s="107" t="s">
        <v>675</v>
      </c>
      <c r="H1121" s="109">
        <v>10054589.999999998</v>
      </c>
      <c r="I1121" s="109">
        <v>9575799.9999999981</v>
      </c>
      <c r="J1121" s="66" t="s">
        <v>676</v>
      </c>
      <c r="K1121" s="66" t="s">
        <v>40</v>
      </c>
      <c r="L1121" s="107" t="s">
        <v>677</v>
      </c>
    </row>
    <row r="1122" spans="2:12" ht="75" customHeight="1" x14ac:dyDescent="0.25">
      <c r="B1122" s="107">
        <v>23271700</v>
      </c>
      <c r="C1122" s="107" t="s">
        <v>1243</v>
      </c>
      <c r="D1122" s="108" t="s">
        <v>1188</v>
      </c>
      <c r="E1122" s="107" t="s">
        <v>1183</v>
      </c>
      <c r="F1122" s="107" t="s">
        <v>1002</v>
      </c>
      <c r="G1122" s="107" t="s">
        <v>675</v>
      </c>
      <c r="H1122" s="109">
        <v>9777494.9999999981</v>
      </c>
      <c r="I1122" s="109">
        <v>9311899.9999999981</v>
      </c>
      <c r="J1122" s="66" t="s">
        <v>676</v>
      </c>
      <c r="K1122" s="66" t="s">
        <v>40</v>
      </c>
      <c r="L1122" s="107" t="s">
        <v>677</v>
      </c>
    </row>
    <row r="1123" spans="2:12" ht="75" customHeight="1" x14ac:dyDescent="0.25">
      <c r="B1123" s="107">
        <v>23271700</v>
      </c>
      <c r="C1123" s="107" t="s">
        <v>1244</v>
      </c>
      <c r="D1123" s="108" t="s">
        <v>1188</v>
      </c>
      <c r="E1123" s="107" t="s">
        <v>1183</v>
      </c>
      <c r="F1123" s="107" t="s">
        <v>1002</v>
      </c>
      <c r="G1123" s="107" t="s">
        <v>675</v>
      </c>
      <c r="H1123" s="109">
        <v>2248428</v>
      </c>
      <c r="I1123" s="109">
        <v>2141360</v>
      </c>
      <c r="J1123" s="66" t="s">
        <v>676</v>
      </c>
      <c r="K1123" s="66" t="s">
        <v>40</v>
      </c>
      <c r="L1123" s="107" t="s">
        <v>677</v>
      </c>
    </row>
    <row r="1124" spans="2:12" ht="75" customHeight="1" x14ac:dyDescent="0.25">
      <c r="B1124" s="107">
        <v>23271700</v>
      </c>
      <c r="C1124" s="107" t="s">
        <v>1245</v>
      </c>
      <c r="D1124" s="108" t="s">
        <v>1188</v>
      </c>
      <c r="E1124" s="107" t="s">
        <v>1183</v>
      </c>
      <c r="F1124" s="107" t="s">
        <v>1002</v>
      </c>
      <c r="G1124" s="107" t="s">
        <v>675</v>
      </c>
      <c r="H1124" s="109">
        <v>2295930</v>
      </c>
      <c r="I1124" s="109">
        <v>2186600</v>
      </c>
      <c r="J1124" s="66" t="s">
        <v>676</v>
      </c>
      <c r="K1124" s="66" t="s">
        <v>40</v>
      </c>
      <c r="L1124" s="107" t="s">
        <v>677</v>
      </c>
    </row>
    <row r="1125" spans="2:12" ht="75" customHeight="1" x14ac:dyDescent="0.25">
      <c r="B1125" s="107">
        <v>23271700</v>
      </c>
      <c r="C1125" s="107" t="s">
        <v>1246</v>
      </c>
      <c r="D1125" s="108" t="s">
        <v>1188</v>
      </c>
      <c r="E1125" s="107" t="s">
        <v>1183</v>
      </c>
      <c r="F1125" s="107" t="s">
        <v>1002</v>
      </c>
      <c r="G1125" s="107" t="s">
        <v>675</v>
      </c>
      <c r="H1125" s="109">
        <v>1461599.9999999998</v>
      </c>
      <c r="I1125" s="109">
        <v>1391999.9999999998</v>
      </c>
      <c r="J1125" s="66" t="s">
        <v>676</v>
      </c>
      <c r="K1125" s="66" t="s">
        <v>40</v>
      </c>
      <c r="L1125" s="107" t="s">
        <v>677</v>
      </c>
    </row>
    <row r="1126" spans="2:12" ht="75" customHeight="1" x14ac:dyDescent="0.25">
      <c r="B1126" s="107">
        <v>23271700</v>
      </c>
      <c r="C1126" s="107" t="s">
        <v>1247</v>
      </c>
      <c r="D1126" s="108" t="s">
        <v>1188</v>
      </c>
      <c r="E1126" s="107" t="s">
        <v>1183</v>
      </c>
      <c r="F1126" s="107" t="s">
        <v>1002</v>
      </c>
      <c r="G1126" s="107" t="s">
        <v>675</v>
      </c>
      <c r="H1126" s="109">
        <v>475020</v>
      </c>
      <c r="I1126" s="109">
        <v>452400</v>
      </c>
      <c r="J1126" s="66" t="s">
        <v>676</v>
      </c>
      <c r="K1126" s="66" t="s">
        <v>40</v>
      </c>
      <c r="L1126" s="107" t="s">
        <v>677</v>
      </c>
    </row>
    <row r="1127" spans="2:12" ht="75" customHeight="1" x14ac:dyDescent="0.25">
      <c r="B1127" s="107">
        <v>23271700</v>
      </c>
      <c r="C1127" s="107" t="s">
        <v>1248</v>
      </c>
      <c r="D1127" s="108" t="s">
        <v>1188</v>
      </c>
      <c r="E1127" s="107" t="s">
        <v>1183</v>
      </c>
      <c r="F1127" s="107" t="s">
        <v>1002</v>
      </c>
      <c r="G1127" s="107" t="s">
        <v>675</v>
      </c>
      <c r="H1127" s="109">
        <v>1766100</v>
      </c>
      <c r="I1127" s="109">
        <v>1682000</v>
      </c>
      <c r="J1127" s="66" t="s">
        <v>676</v>
      </c>
      <c r="K1127" s="66" t="s">
        <v>40</v>
      </c>
      <c r="L1127" s="107" t="s">
        <v>677</v>
      </c>
    </row>
    <row r="1128" spans="2:12" ht="75" customHeight="1" x14ac:dyDescent="0.25">
      <c r="B1128" s="107">
        <v>54101700</v>
      </c>
      <c r="C1128" s="107" t="s">
        <v>1249</v>
      </c>
      <c r="D1128" s="108" t="s">
        <v>1188</v>
      </c>
      <c r="E1128" s="107" t="s">
        <v>1183</v>
      </c>
      <c r="F1128" s="107" t="s">
        <v>1002</v>
      </c>
      <c r="G1128" s="107" t="s">
        <v>675</v>
      </c>
      <c r="H1128" s="109">
        <v>49298.55</v>
      </c>
      <c r="I1128" s="109">
        <v>46951</v>
      </c>
      <c r="J1128" s="66" t="s">
        <v>676</v>
      </c>
      <c r="K1128" s="66" t="s">
        <v>40</v>
      </c>
      <c r="L1128" s="107" t="s">
        <v>677</v>
      </c>
    </row>
    <row r="1129" spans="2:12" ht="75" customHeight="1" x14ac:dyDescent="0.25">
      <c r="B1129" s="107">
        <v>54101700</v>
      </c>
      <c r="C1129" s="107" t="s">
        <v>1250</v>
      </c>
      <c r="D1129" s="108" t="s">
        <v>1188</v>
      </c>
      <c r="E1129" s="107" t="s">
        <v>1183</v>
      </c>
      <c r="F1129" s="107" t="s">
        <v>1002</v>
      </c>
      <c r="G1129" s="107" t="s">
        <v>675</v>
      </c>
      <c r="H1129" s="109">
        <v>78877.680000000008</v>
      </c>
      <c r="I1129" s="109">
        <v>75121.600000000006</v>
      </c>
      <c r="J1129" s="66" t="s">
        <v>676</v>
      </c>
      <c r="K1129" s="66" t="s">
        <v>40</v>
      </c>
      <c r="L1129" s="107" t="s">
        <v>677</v>
      </c>
    </row>
    <row r="1130" spans="2:12" ht="75" customHeight="1" x14ac:dyDescent="0.25">
      <c r="B1130" s="107">
        <v>54101700</v>
      </c>
      <c r="C1130" s="107" t="s">
        <v>1251</v>
      </c>
      <c r="D1130" s="108" t="s">
        <v>1188</v>
      </c>
      <c r="E1130" s="107" t="s">
        <v>1183</v>
      </c>
      <c r="F1130" s="107" t="s">
        <v>1002</v>
      </c>
      <c r="G1130" s="107" t="s">
        <v>675</v>
      </c>
      <c r="H1130" s="109">
        <v>20120.751</v>
      </c>
      <c r="I1130" s="109">
        <v>19162.62</v>
      </c>
      <c r="J1130" s="66" t="s">
        <v>676</v>
      </c>
      <c r="K1130" s="66" t="s">
        <v>40</v>
      </c>
      <c r="L1130" s="107" t="s">
        <v>677</v>
      </c>
    </row>
    <row r="1131" spans="2:12" ht="75" customHeight="1" x14ac:dyDescent="0.25">
      <c r="B1131" s="107">
        <v>54101700</v>
      </c>
      <c r="C1131" s="107" t="s">
        <v>1252</v>
      </c>
      <c r="D1131" s="108" t="s">
        <v>1188</v>
      </c>
      <c r="E1131" s="107" t="s">
        <v>1183</v>
      </c>
      <c r="F1131" s="107" t="s">
        <v>1002</v>
      </c>
      <c r="G1131" s="107" t="s">
        <v>675</v>
      </c>
      <c r="H1131" s="109">
        <v>16197.572999999999</v>
      </c>
      <c r="I1131" s="109">
        <v>15426.259999999998</v>
      </c>
      <c r="J1131" s="66" t="s">
        <v>676</v>
      </c>
      <c r="K1131" s="66" t="s">
        <v>40</v>
      </c>
      <c r="L1131" s="107" t="s">
        <v>677</v>
      </c>
    </row>
    <row r="1132" spans="2:12" ht="75" customHeight="1" x14ac:dyDescent="0.25">
      <c r="B1132" s="107">
        <v>54101700</v>
      </c>
      <c r="C1132" s="107" t="s">
        <v>1253</v>
      </c>
      <c r="D1132" s="108" t="s">
        <v>1188</v>
      </c>
      <c r="E1132" s="107" t="s">
        <v>1183</v>
      </c>
      <c r="F1132" s="107" t="s">
        <v>1002</v>
      </c>
      <c r="G1132" s="107" t="s">
        <v>675</v>
      </c>
      <c r="H1132" s="109">
        <v>25353.278999999999</v>
      </c>
      <c r="I1132" s="109">
        <v>24145.98</v>
      </c>
      <c r="J1132" s="66" t="s">
        <v>676</v>
      </c>
      <c r="K1132" s="66" t="s">
        <v>40</v>
      </c>
      <c r="L1132" s="107" t="s">
        <v>677</v>
      </c>
    </row>
    <row r="1133" spans="2:12" ht="75" customHeight="1" x14ac:dyDescent="0.25">
      <c r="B1133" s="107">
        <v>54101700</v>
      </c>
      <c r="C1133" s="107" t="s">
        <v>1254</v>
      </c>
      <c r="D1133" s="108" t="s">
        <v>1188</v>
      </c>
      <c r="E1133" s="107" t="s">
        <v>1183</v>
      </c>
      <c r="F1133" s="107" t="s">
        <v>1002</v>
      </c>
      <c r="G1133" s="107" t="s">
        <v>675</v>
      </c>
      <c r="H1133" s="109">
        <v>193808.15999999997</v>
      </c>
      <c r="I1133" s="109">
        <v>184579.19999999998</v>
      </c>
      <c r="J1133" s="66" t="s">
        <v>676</v>
      </c>
      <c r="K1133" s="66" t="s">
        <v>40</v>
      </c>
      <c r="L1133" s="107" t="s">
        <v>677</v>
      </c>
    </row>
    <row r="1134" spans="2:12" ht="75" customHeight="1" x14ac:dyDescent="0.25">
      <c r="B1134" s="107">
        <v>54101700</v>
      </c>
      <c r="C1134" s="107" t="s">
        <v>1255</v>
      </c>
      <c r="D1134" s="108" t="s">
        <v>1188</v>
      </c>
      <c r="E1134" s="107" t="s">
        <v>1183</v>
      </c>
      <c r="F1134" s="107" t="s">
        <v>1002</v>
      </c>
      <c r="G1134" s="107" t="s">
        <v>675</v>
      </c>
      <c r="H1134" s="109">
        <v>3662.5259999999998</v>
      </c>
      <c r="I1134" s="109">
        <v>3488.12</v>
      </c>
      <c r="J1134" s="66" t="s">
        <v>676</v>
      </c>
      <c r="K1134" s="66" t="s">
        <v>40</v>
      </c>
      <c r="L1134" s="107" t="s">
        <v>677</v>
      </c>
    </row>
    <row r="1135" spans="2:12" ht="75" customHeight="1" x14ac:dyDescent="0.25">
      <c r="B1135" s="107">
        <v>54101700</v>
      </c>
      <c r="C1135" s="107" t="s">
        <v>1256</v>
      </c>
      <c r="D1135" s="108" t="s">
        <v>1188</v>
      </c>
      <c r="E1135" s="107" t="s">
        <v>1183</v>
      </c>
      <c r="F1135" s="107" t="s">
        <v>1002</v>
      </c>
      <c r="G1135" s="107" t="s">
        <v>675</v>
      </c>
      <c r="H1135" s="109">
        <v>788764.61999999988</v>
      </c>
      <c r="I1135" s="109">
        <v>751204.39999999991</v>
      </c>
      <c r="J1135" s="66" t="s">
        <v>676</v>
      </c>
      <c r="K1135" s="66" t="s">
        <v>40</v>
      </c>
      <c r="L1135" s="107" t="s">
        <v>677</v>
      </c>
    </row>
    <row r="1136" spans="2:12" ht="75" customHeight="1" x14ac:dyDescent="0.25">
      <c r="B1136" s="107">
        <v>54101700</v>
      </c>
      <c r="C1136" s="107" t="s">
        <v>1257</v>
      </c>
      <c r="D1136" s="108" t="s">
        <v>1188</v>
      </c>
      <c r="E1136" s="107" t="s">
        <v>1183</v>
      </c>
      <c r="F1136" s="107" t="s">
        <v>1002</v>
      </c>
      <c r="G1136" s="107" t="s">
        <v>675</v>
      </c>
      <c r="H1136" s="109">
        <v>339943.8</v>
      </c>
      <c r="I1136" s="109">
        <v>323756</v>
      </c>
      <c r="J1136" s="66" t="s">
        <v>676</v>
      </c>
      <c r="K1136" s="66" t="s">
        <v>40</v>
      </c>
      <c r="L1136" s="107" t="s">
        <v>677</v>
      </c>
    </row>
    <row r="1137" spans="2:12" ht="75" customHeight="1" x14ac:dyDescent="0.25">
      <c r="B1137" s="107">
        <v>54101700</v>
      </c>
      <c r="C1137" s="107" t="s">
        <v>1258</v>
      </c>
      <c r="D1137" s="108" t="s">
        <v>1188</v>
      </c>
      <c r="E1137" s="107" t="s">
        <v>1183</v>
      </c>
      <c r="F1137" s="107" t="s">
        <v>1002</v>
      </c>
      <c r="G1137" s="107" t="s">
        <v>675</v>
      </c>
      <c r="H1137" s="109">
        <v>509915.69999999995</v>
      </c>
      <c r="I1137" s="109">
        <v>485633.99999999994</v>
      </c>
      <c r="J1137" s="66" t="s">
        <v>676</v>
      </c>
      <c r="K1137" s="66" t="s">
        <v>40</v>
      </c>
      <c r="L1137" s="107" t="s">
        <v>677</v>
      </c>
    </row>
    <row r="1138" spans="2:12" ht="75" customHeight="1" x14ac:dyDescent="0.25">
      <c r="B1138" s="107">
        <v>54101700</v>
      </c>
      <c r="C1138" s="107" t="s">
        <v>1259</v>
      </c>
      <c r="D1138" s="108" t="s">
        <v>1188</v>
      </c>
      <c r="E1138" s="107" t="s">
        <v>1183</v>
      </c>
      <c r="F1138" s="107" t="s">
        <v>1002</v>
      </c>
      <c r="G1138" s="107" t="s">
        <v>675</v>
      </c>
      <c r="H1138" s="109">
        <v>6422836.7700000005</v>
      </c>
      <c r="I1138" s="109">
        <v>6116987.4000000004</v>
      </c>
      <c r="J1138" s="66" t="s">
        <v>676</v>
      </c>
      <c r="K1138" s="66" t="s">
        <v>40</v>
      </c>
      <c r="L1138" s="107" t="s">
        <v>677</v>
      </c>
    </row>
    <row r="1139" spans="2:12" ht="75" customHeight="1" x14ac:dyDescent="0.25">
      <c r="B1139" s="107">
        <v>54101700</v>
      </c>
      <c r="C1139" s="107" t="s">
        <v>1260</v>
      </c>
      <c r="D1139" s="108" t="s">
        <v>1188</v>
      </c>
      <c r="E1139" s="107" t="s">
        <v>1183</v>
      </c>
      <c r="F1139" s="107" t="s">
        <v>1002</v>
      </c>
      <c r="G1139" s="107" t="s">
        <v>675</v>
      </c>
      <c r="H1139" s="109">
        <v>6042528.4500000002</v>
      </c>
      <c r="I1139" s="109">
        <v>5754789</v>
      </c>
      <c r="J1139" s="66" t="s">
        <v>676</v>
      </c>
      <c r="K1139" s="66" t="s">
        <v>40</v>
      </c>
      <c r="L1139" s="107" t="s">
        <v>677</v>
      </c>
    </row>
    <row r="1140" spans="2:12" ht="75" customHeight="1" x14ac:dyDescent="0.25">
      <c r="B1140" s="107">
        <v>54101700</v>
      </c>
      <c r="C1140" s="107" t="s">
        <v>1261</v>
      </c>
      <c r="D1140" s="108" t="s">
        <v>1188</v>
      </c>
      <c r="E1140" s="107" t="s">
        <v>1183</v>
      </c>
      <c r="F1140" s="107" t="s">
        <v>1002</v>
      </c>
      <c r="G1140" s="107" t="s">
        <v>675</v>
      </c>
      <c r="H1140" s="109">
        <v>253526.69999999995</v>
      </c>
      <c r="I1140" s="109">
        <v>241453.99999999997</v>
      </c>
      <c r="J1140" s="66" t="s">
        <v>676</v>
      </c>
      <c r="K1140" s="66" t="s">
        <v>40</v>
      </c>
      <c r="L1140" s="107" t="s">
        <v>677</v>
      </c>
    </row>
    <row r="1141" spans="2:12" ht="75" customHeight="1" x14ac:dyDescent="0.25">
      <c r="B1141" s="107">
        <v>54101700</v>
      </c>
      <c r="C1141" s="107" t="s">
        <v>1262</v>
      </c>
      <c r="D1141" s="108" t="s">
        <v>1188</v>
      </c>
      <c r="E1141" s="107" t="s">
        <v>1183</v>
      </c>
      <c r="F1141" s="107" t="s">
        <v>1002</v>
      </c>
      <c r="G1141" s="107" t="s">
        <v>675</v>
      </c>
      <c r="H1141" s="109">
        <v>1869922.3199999998</v>
      </c>
      <c r="I1141" s="109">
        <v>1780878.4</v>
      </c>
      <c r="J1141" s="66" t="s">
        <v>676</v>
      </c>
      <c r="K1141" s="66" t="s">
        <v>40</v>
      </c>
      <c r="L1141" s="107" t="s">
        <v>677</v>
      </c>
    </row>
    <row r="1142" spans="2:12" ht="75" customHeight="1" x14ac:dyDescent="0.25">
      <c r="B1142" s="107">
        <v>54101700</v>
      </c>
      <c r="C1142" s="107" t="s">
        <v>1263</v>
      </c>
      <c r="D1142" s="108" t="s">
        <v>1188</v>
      </c>
      <c r="E1142" s="107" t="s">
        <v>1183</v>
      </c>
      <c r="F1142" s="107" t="s">
        <v>1002</v>
      </c>
      <c r="G1142" s="107" t="s">
        <v>675</v>
      </c>
      <c r="H1142" s="109">
        <v>177468.69</v>
      </c>
      <c r="I1142" s="109">
        <v>169017.8</v>
      </c>
      <c r="J1142" s="66" t="s">
        <v>676</v>
      </c>
      <c r="K1142" s="66" t="s">
        <v>40</v>
      </c>
      <c r="L1142" s="107" t="s">
        <v>677</v>
      </c>
    </row>
    <row r="1143" spans="2:12" ht="75" customHeight="1" x14ac:dyDescent="0.25">
      <c r="B1143" s="107">
        <v>54101700</v>
      </c>
      <c r="C1143" s="107" t="s">
        <v>1264</v>
      </c>
      <c r="D1143" s="108" t="s">
        <v>1188</v>
      </c>
      <c r="E1143" s="107" t="s">
        <v>1183</v>
      </c>
      <c r="F1143" s="107" t="s">
        <v>1002</v>
      </c>
      <c r="G1143" s="107" t="s">
        <v>675</v>
      </c>
      <c r="H1143" s="109">
        <v>157756.57799999998</v>
      </c>
      <c r="I1143" s="109">
        <v>150244.35999999999</v>
      </c>
      <c r="J1143" s="66" t="s">
        <v>676</v>
      </c>
      <c r="K1143" s="66" t="s">
        <v>40</v>
      </c>
      <c r="L1143" s="107" t="s">
        <v>677</v>
      </c>
    </row>
    <row r="1144" spans="2:12" ht="75" customHeight="1" x14ac:dyDescent="0.25">
      <c r="B1144" s="107">
        <v>54101700</v>
      </c>
      <c r="C1144" s="107" t="s">
        <v>1265</v>
      </c>
      <c r="D1144" s="108" t="s">
        <v>1188</v>
      </c>
      <c r="E1144" s="107" t="s">
        <v>1183</v>
      </c>
      <c r="F1144" s="107" t="s">
        <v>1002</v>
      </c>
      <c r="G1144" s="107" t="s">
        <v>675</v>
      </c>
      <c r="H1144" s="109">
        <v>4056524.6399999997</v>
      </c>
      <c r="I1144" s="109">
        <v>3863356.8</v>
      </c>
      <c r="J1144" s="66" t="s">
        <v>676</v>
      </c>
      <c r="K1144" s="66" t="s">
        <v>40</v>
      </c>
      <c r="L1144" s="107" t="s">
        <v>677</v>
      </c>
    </row>
    <row r="1145" spans="2:12" ht="75" customHeight="1" x14ac:dyDescent="0.25">
      <c r="B1145" s="107">
        <v>54101700</v>
      </c>
      <c r="C1145" s="107" t="s">
        <v>1266</v>
      </c>
      <c r="D1145" s="108" t="s">
        <v>1188</v>
      </c>
      <c r="E1145" s="107" t="s">
        <v>1183</v>
      </c>
      <c r="F1145" s="107" t="s">
        <v>1002</v>
      </c>
      <c r="G1145" s="107" t="s">
        <v>675</v>
      </c>
      <c r="H1145" s="109">
        <v>171841.52999999997</v>
      </c>
      <c r="I1145" s="109">
        <v>163658.59999999998</v>
      </c>
      <c r="J1145" s="66" t="s">
        <v>676</v>
      </c>
      <c r="K1145" s="66" t="s">
        <v>40</v>
      </c>
      <c r="L1145" s="107" t="s">
        <v>677</v>
      </c>
    </row>
    <row r="1146" spans="2:12" ht="75" customHeight="1" x14ac:dyDescent="0.25">
      <c r="B1146" s="107">
        <v>54101700</v>
      </c>
      <c r="C1146" s="107" t="s">
        <v>1267</v>
      </c>
      <c r="D1146" s="108" t="s">
        <v>1188</v>
      </c>
      <c r="E1146" s="107" t="s">
        <v>1183</v>
      </c>
      <c r="F1146" s="107" t="s">
        <v>1002</v>
      </c>
      <c r="G1146" s="107" t="s">
        <v>675</v>
      </c>
      <c r="H1146" s="109">
        <v>316984.5</v>
      </c>
      <c r="I1146" s="109">
        <v>301890</v>
      </c>
      <c r="J1146" s="66" t="s">
        <v>676</v>
      </c>
      <c r="K1146" s="66" t="s">
        <v>40</v>
      </c>
      <c r="L1146" s="107" t="s">
        <v>677</v>
      </c>
    </row>
    <row r="1147" spans="2:12" ht="75" customHeight="1" x14ac:dyDescent="0.25">
      <c r="B1147" s="107">
        <v>54101700</v>
      </c>
      <c r="C1147" s="107" t="s">
        <v>1268</v>
      </c>
      <c r="D1147" s="108" t="s">
        <v>1188</v>
      </c>
      <c r="E1147" s="107" t="s">
        <v>1183</v>
      </c>
      <c r="F1147" s="107" t="s">
        <v>1002</v>
      </c>
      <c r="G1147" s="107" t="s">
        <v>675</v>
      </c>
      <c r="H1147" s="109">
        <v>5831.7839999999997</v>
      </c>
      <c r="I1147" s="109">
        <v>5554.08</v>
      </c>
      <c r="J1147" s="66" t="s">
        <v>676</v>
      </c>
      <c r="K1147" s="66" t="s">
        <v>40</v>
      </c>
      <c r="L1147" s="107" t="s">
        <v>677</v>
      </c>
    </row>
    <row r="1148" spans="2:12" ht="75" customHeight="1" x14ac:dyDescent="0.25">
      <c r="B1148" s="107">
        <v>54101700</v>
      </c>
      <c r="C1148" s="107" t="s">
        <v>1269</v>
      </c>
      <c r="D1148" s="108" t="s">
        <v>1188</v>
      </c>
      <c r="E1148" s="107" t="s">
        <v>1183</v>
      </c>
      <c r="F1148" s="107" t="s">
        <v>1002</v>
      </c>
      <c r="G1148" s="107" t="s">
        <v>675</v>
      </c>
      <c r="H1148" s="109">
        <v>5831.7839999999997</v>
      </c>
      <c r="I1148" s="109">
        <v>5554.08</v>
      </c>
      <c r="J1148" s="66" t="s">
        <v>676</v>
      </c>
      <c r="K1148" s="66" t="s">
        <v>40</v>
      </c>
      <c r="L1148" s="107" t="s">
        <v>677</v>
      </c>
    </row>
    <row r="1149" spans="2:12" ht="75" customHeight="1" x14ac:dyDescent="0.25">
      <c r="B1149" s="107">
        <v>54101700</v>
      </c>
      <c r="C1149" s="107" t="s">
        <v>1270</v>
      </c>
      <c r="D1149" s="108" t="s">
        <v>1188</v>
      </c>
      <c r="E1149" s="107" t="s">
        <v>1183</v>
      </c>
      <c r="F1149" s="107" t="s">
        <v>1002</v>
      </c>
      <c r="G1149" s="107" t="s">
        <v>675</v>
      </c>
      <c r="H1149" s="109">
        <v>582849.54</v>
      </c>
      <c r="I1149" s="109">
        <v>555094.80000000005</v>
      </c>
      <c r="J1149" s="66" t="s">
        <v>676</v>
      </c>
      <c r="K1149" s="66" t="s">
        <v>40</v>
      </c>
      <c r="L1149" s="107" t="s">
        <v>677</v>
      </c>
    </row>
    <row r="1150" spans="2:12" ht="75" customHeight="1" x14ac:dyDescent="0.25">
      <c r="B1150" s="107">
        <v>54101700</v>
      </c>
      <c r="C1150" s="107" t="s">
        <v>1271</v>
      </c>
      <c r="D1150" s="108" t="s">
        <v>1188</v>
      </c>
      <c r="E1150" s="107" t="s">
        <v>1183</v>
      </c>
      <c r="F1150" s="107" t="s">
        <v>1002</v>
      </c>
      <c r="G1150" s="107" t="s">
        <v>675</v>
      </c>
      <c r="H1150" s="109">
        <v>437128.01999999996</v>
      </c>
      <c r="I1150" s="109">
        <v>416312.39999999997</v>
      </c>
      <c r="J1150" s="66" t="s">
        <v>676</v>
      </c>
      <c r="K1150" s="66" t="s">
        <v>40</v>
      </c>
      <c r="L1150" s="107" t="s">
        <v>677</v>
      </c>
    </row>
    <row r="1151" spans="2:12" ht="75" customHeight="1" x14ac:dyDescent="0.25">
      <c r="B1151" s="107">
        <v>54101700</v>
      </c>
      <c r="C1151" s="107" t="s">
        <v>1272</v>
      </c>
      <c r="D1151" s="108" t="s">
        <v>1188</v>
      </c>
      <c r="E1151" s="107" t="s">
        <v>1183</v>
      </c>
      <c r="F1151" s="107" t="s">
        <v>1002</v>
      </c>
      <c r="G1151" s="107" t="s">
        <v>675</v>
      </c>
      <c r="H1151" s="109">
        <v>985989.2699999999</v>
      </c>
      <c r="I1151" s="109">
        <v>939037.39999999991</v>
      </c>
      <c r="J1151" s="66" t="s">
        <v>676</v>
      </c>
      <c r="K1151" s="66" t="s">
        <v>40</v>
      </c>
      <c r="L1151" s="107" t="s">
        <v>677</v>
      </c>
    </row>
    <row r="1152" spans="2:12" ht="75" customHeight="1" x14ac:dyDescent="0.25">
      <c r="B1152" s="107">
        <v>54101700</v>
      </c>
      <c r="C1152" s="107" t="s">
        <v>1273</v>
      </c>
      <c r="D1152" s="108" t="s">
        <v>1188</v>
      </c>
      <c r="E1152" s="107" t="s">
        <v>1183</v>
      </c>
      <c r="F1152" s="107" t="s">
        <v>1002</v>
      </c>
      <c r="G1152" s="107" t="s">
        <v>675</v>
      </c>
      <c r="H1152" s="109">
        <v>143675.27999999997</v>
      </c>
      <c r="I1152" s="109">
        <v>136833.59999999998</v>
      </c>
      <c r="J1152" s="66" t="s">
        <v>676</v>
      </c>
      <c r="K1152" s="66" t="s">
        <v>40</v>
      </c>
      <c r="L1152" s="107" t="s">
        <v>677</v>
      </c>
    </row>
    <row r="1153" spans="2:12" ht="75" customHeight="1" x14ac:dyDescent="0.25">
      <c r="B1153" s="107">
        <v>54101700</v>
      </c>
      <c r="C1153" s="107" t="s">
        <v>1274</v>
      </c>
      <c r="D1153" s="108" t="s">
        <v>1188</v>
      </c>
      <c r="E1153" s="107" t="s">
        <v>1183</v>
      </c>
      <c r="F1153" s="107" t="s">
        <v>1002</v>
      </c>
      <c r="G1153" s="107" t="s">
        <v>675</v>
      </c>
      <c r="H1153" s="109">
        <v>143675.27999999997</v>
      </c>
      <c r="I1153" s="109">
        <v>136833.59999999998</v>
      </c>
      <c r="J1153" s="66" t="s">
        <v>676</v>
      </c>
      <c r="K1153" s="66" t="s">
        <v>40</v>
      </c>
      <c r="L1153" s="107" t="s">
        <v>677</v>
      </c>
    </row>
    <row r="1154" spans="2:12" ht="75" customHeight="1" x14ac:dyDescent="0.25">
      <c r="B1154" s="107">
        <v>54101700</v>
      </c>
      <c r="C1154" s="107" t="s">
        <v>1275</v>
      </c>
      <c r="D1154" s="108" t="s">
        <v>1188</v>
      </c>
      <c r="E1154" s="107" t="s">
        <v>1183</v>
      </c>
      <c r="F1154" s="107" t="s">
        <v>1002</v>
      </c>
      <c r="G1154" s="107" t="s">
        <v>675</v>
      </c>
      <c r="H1154" s="109">
        <v>598616.55000000005</v>
      </c>
      <c r="I1154" s="109">
        <v>570111</v>
      </c>
      <c r="J1154" s="66" t="s">
        <v>676</v>
      </c>
      <c r="K1154" s="66" t="s">
        <v>40</v>
      </c>
      <c r="L1154" s="107" t="s">
        <v>677</v>
      </c>
    </row>
    <row r="1155" spans="2:12" ht="75" customHeight="1" x14ac:dyDescent="0.25">
      <c r="B1155" s="107">
        <v>54101700</v>
      </c>
      <c r="C1155" s="107" t="s">
        <v>1276</v>
      </c>
      <c r="D1155" s="108" t="s">
        <v>1188</v>
      </c>
      <c r="E1155" s="107" t="s">
        <v>1183</v>
      </c>
      <c r="F1155" s="107" t="s">
        <v>1002</v>
      </c>
      <c r="G1155" s="107" t="s">
        <v>675</v>
      </c>
      <c r="H1155" s="109">
        <v>212480.1</v>
      </c>
      <c r="I1155" s="109">
        <v>202362</v>
      </c>
      <c r="J1155" s="66" t="s">
        <v>676</v>
      </c>
      <c r="K1155" s="66" t="s">
        <v>40</v>
      </c>
      <c r="L1155" s="107" t="s">
        <v>677</v>
      </c>
    </row>
    <row r="1156" spans="2:12" ht="75" customHeight="1" x14ac:dyDescent="0.25">
      <c r="B1156" s="107">
        <v>54101700</v>
      </c>
      <c r="C1156" s="107" t="s">
        <v>1277</v>
      </c>
      <c r="D1156" s="108" t="s">
        <v>1188</v>
      </c>
      <c r="E1156" s="107" t="s">
        <v>1183</v>
      </c>
      <c r="F1156" s="107" t="s">
        <v>1002</v>
      </c>
      <c r="G1156" s="107" t="s">
        <v>675</v>
      </c>
      <c r="H1156" s="109">
        <v>212480.1</v>
      </c>
      <c r="I1156" s="109">
        <v>202362</v>
      </c>
      <c r="J1156" s="66" t="s">
        <v>676</v>
      </c>
      <c r="K1156" s="66" t="s">
        <v>40</v>
      </c>
      <c r="L1156" s="107" t="s">
        <v>677</v>
      </c>
    </row>
    <row r="1157" spans="2:12" ht="75" customHeight="1" x14ac:dyDescent="0.25">
      <c r="B1157" s="107">
        <v>54101700</v>
      </c>
      <c r="C1157" s="107" t="s">
        <v>1278</v>
      </c>
      <c r="D1157" s="108" t="s">
        <v>1188</v>
      </c>
      <c r="E1157" s="107" t="s">
        <v>1183</v>
      </c>
      <c r="F1157" s="107" t="s">
        <v>1002</v>
      </c>
      <c r="G1157" s="107" t="s">
        <v>675</v>
      </c>
      <c r="H1157" s="109">
        <v>452852.4</v>
      </c>
      <c r="I1157" s="109">
        <v>431288</v>
      </c>
      <c r="J1157" s="66" t="s">
        <v>676</v>
      </c>
      <c r="K1157" s="66" t="s">
        <v>40</v>
      </c>
      <c r="L1157" s="107" t="s">
        <v>677</v>
      </c>
    </row>
    <row r="1158" spans="2:12" ht="75" customHeight="1" x14ac:dyDescent="0.25">
      <c r="B1158" s="107">
        <v>54101700</v>
      </c>
      <c r="C1158" s="107" t="s">
        <v>1279</v>
      </c>
      <c r="D1158" s="108" t="s">
        <v>1188</v>
      </c>
      <c r="E1158" s="107" t="s">
        <v>1183</v>
      </c>
      <c r="F1158" s="107" t="s">
        <v>1002</v>
      </c>
      <c r="G1158" s="107" t="s">
        <v>675</v>
      </c>
      <c r="H1158" s="109">
        <v>273136.5</v>
      </c>
      <c r="I1158" s="109">
        <v>260130</v>
      </c>
      <c r="J1158" s="66" t="s">
        <v>676</v>
      </c>
      <c r="K1158" s="66" t="s">
        <v>40</v>
      </c>
      <c r="L1158" s="107" t="s">
        <v>677</v>
      </c>
    </row>
    <row r="1159" spans="2:12" ht="75" customHeight="1" x14ac:dyDescent="0.25">
      <c r="B1159" s="107">
        <v>54101700</v>
      </c>
      <c r="C1159" s="107" t="s">
        <v>1280</v>
      </c>
      <c r="D1159" s="108" t="s">
        <v>1188</v>
      </c>
      <c r="E1159" s="107" t="s">
        <v>1183</v>
      </c>
      <c r="F1159" s="107" t="s">
        <v>1002</v>
      </c>
      <c r="G1159" s="107" t="s">
        <v>675</v>
      </c>
      <c r="H1159" s="109">
        <v>273136.5</v>
      </c>
      <c r="I1159" s="109">
        <v>260130</v>
      </c>
      <c r="J1159" s="66" t="s">
        <v>676</v>
      </c>
      <c r="K1159" s="66" t="s">
        <v>40</v>
      </c>
      <c r="L1159" s="107" t="s">
        <v>677</v>
      </c>
    </row>
    <row r="1160" spans="2:12" ht="75" customHeight="1" x14ac:dyDescent="0.25">
      <c r="B1160" s="107">
        <v>54101700</v>
      </c>
      <c r="C1160" s="107" t="s">
        <v>1281</v>
      </c>
      <c r="D1160" s="108" t="s">
        <v>1188</v>
      </c>
      <c r="E1160" s="107" t="s">
        <v>1183</v>
      </c>
      <c r="F1160" s="107" t="s">
        <v>1002</v>
      </c>
      <c r="G1160" s="107" t="s">
        <v>675</v>
      </c>
      <c r="H1160" s="109">
        <v>528185.69999999995</v>
      </c>
      <c r="I1160" s="109">
        <v>503034</v>
      </c>
      <c r="J1160" s="66" t="s">
        <v>676</v>
      </c>
      <c r="K1160" s="66" t="s">
        <v>40</v>
      </c>
      <c r="L1160" s="107" t="s">
        <v>677</v>
      </c>
    </row>
    <row r="1161" spans="2:12" ht="75" customHeight="1" x14ac:dyDescent="0.25">
      <c r="B1161" s="107">
        <v>54101700</v>
      </c>
      <c r="C1161" s="107" t="s">
        <v>1282</v>
      </c>
      <c r="D1161" s="108" t="s">
        <v>1188</v>
      </c>
      <c r="E1161" s="107" t="s">
        <v>1183</v>
      </c>
      <c r="F1161" s="107" t="s">
        <v>1002</v>
      </c>
      <c r="G1161" s="107" t="s">
        <v>675</v>
      </c>
      <c r="H1161" s="109">
        <v>449320.2</v>
      </c>
      <c r="I1161" s="109">
        <v>427924</v>
      </c>
      <c r="J1161" s="66" t="s">
        <v>676</v>
      </c>
      <c r="K1161" s="66" t="s">
        <v>40</v>
      </c>
      <c r="L1161" s="107" t="s">
        <v>677</v>
      </c>
    </row>
    <row r="1162" spans="2:12" ht="75" customHeight="1" x14ac:dyDescent="0.25">
      <c r="B1162" s="107">
        <v>54101700</v>
      </c>
      <c r="C1162" s="107" t="s">
        <v>1283</v>
      </c>
      <c r="D1162" s="108" t="s">
        <v>1188</v>
      </c>
      <c r="E1162" s="107" t="s">
        <v>1183</v>
      </c>
      <c r="F1162" s="107" t="s">
        <v>1002</v>
      </c>
      <c r="G1162" s="107" t="s">
        <v>675</v>
      </c>
      <c r="H1162" s="109">
        <v>485677.5</v>
      </c>
      <c r="I1162" s="109">
        <v>462550</v>
      </c>
      <c r="J1162" s="66" t="s">
        <v>676</v>
      </c>
      <c r="K1162" s="66" t="s">
        <v>40</v>
      </c>
      <c r="L1162" s="107" t="s">
        <v>677</v>
      </c>
    </row>
    <row r="1163" spans="2:12" ht="75" customHeight="1" x14ac:dyDescent="0.25">
      <c r="B1163" s="107">
        <v>54101700</v>
      </c>
      <c r="C1163" s="107" t="s">
        <v>1284</v>
      </c>
      <c r="D1163" s="108" t="s">
        <v>1188</v>
      </c>
      <c r="E1163" s="107" t="s">
        <v>1183</v>
      </c>
      <c r="F1163" s="107" t="s">
        <v>1002</v>
      </c>
      <c r="G1163" s="107" t="s">
        <v>675</v>
      </c>
      <c r="H1163" s="109">
        <v>485677.5</v>
      </c>
      <c r="I1163" s="109">
        <v>462550</v>
      </c>
      <c r="J1163" s="66" t="s">
        <v>676</v>
      </c>
      <c r="K1163" s="66" t="s">
        <v>40</v>
      </c>
      <c r="L1163" s="107" t="s">
        <v>677</v>
      </c>
    </row>
    <row r="1164" spans="2:12" ht="75" customHeight="1" x14ac:dyDescent="0.25">
      <c r="B1164" s="107">
        <v>54101700</v>
      </c>
      <c r="C1164" s="107" t="s">
        <v>1285</v>
      </c>
      <c r="D1164" s="108" t="s">
        <v>1188</v>
      </c>
      <c r="E1164" s="107" t="s">
        <v>1183</v>
      </c>
      <c r="F1164" s="107" t="s">
        <v>1002</v>
      </c>
      <c r="G1164" s="107" t="s">
        <v>675</v>
      </c>
      <c r="H1164" s="109">
        <v>1214224.2</v>
      </c>
      <c r="I1164" s="109">
        <v>1156404</v>
      </c>
      <c r="J1164" s="66" t="s">
        <v>676</v>
      </c>
      <c r="K1164" s="66" t="s">
        <v>40</v>
      </c>
      <c r="L1164" s="107" t="s">
        <v>677</v>
      </c>
    </row>
    <row r="1165" spans="2:12" ht="75" customHeight="1" x14ac:dyDescent="0.25">
      <c r="B1165" s="107">
        <v>54101700</v>
      </c>
      <c r="C1165" s="107" t="s">
        <v>1286</v>
      </c>
      <c r="D1165" s="108" t="s">
        <v>1188</v>
      </c>
      <c r="E1165" s="107" t="s">
        <v>1183</v>
      </c>
      <c r="F1165" s="107" t="s">
        <v>1002</v>
      </c>
      <c r="G1165" s="107" t="s">
        <v>675</v>
      </c>
      <c r="H1165" s="109">
        <v>510585.59999999998</v>
      </c>
      <c r="I1165" s="109">
        <v>486272</v>
      </c>
      <c r="J1165" s="66" t="s">
        <v>676</v>
      </c>
      <c r="K1165" s="66" t="s">
        <v>40</v>
      </c>
      <c r="L1165" s="107" t="s">
        <v>677</v>
      </c>
    </row>
    <row r="1166" spans="2:12" ht="75" customHeight="1" x14ac:dyDescent="0.25">
      <c r="B1166" s="107">
        <v>54101700</v>
      </c>
      <c r="C1166" s="107" t="s">
        <v>1287</v>
      </c>
      <c r="D1166" s="108" t="s">
        <v>1188</v>
      </c>
      <c r="E1166" s="107" t="s">
        <v>1183</v>
      </c>
      <c r="F1166" s="107" t="s">
        <v>1002</v>
      </c>
      <c r="G1166" s="107" t="s">
        <v>675</v>
      </c>
      <c r="H1166" s="109">
        <v>510585.59999999998</v>
      </c>
      <c r="I1166" s="109">
        <v>486272</v>
      </c>
      <c r="J1166" s="66" t="s">
        <v>676</v>
      </c>
      <c r="K1166" s="66" t="s">
        <v>40</v>
      </c>
      <c r="L1166" s="107" t="s">
        <v>677</v>
      </c>
    </row>
    <row r="1167" spans="2:12" ht="75" customHeight="1" x14ac:dyDescent="0.25">
      <c r="B1167" s="107">
        <v>54101700</v>
      </c>
      <c r="C1167" s="107" t="s">
        <v>1288</v>
      </c>
      <c r="D1167" s="108" t="s">
        <v>1188</v>
      </c>
      <c r="E1167" s="107" t="s">
        <v>1183</v>
      </c>
      <c r="F1167" s="107" t="s">
        <v>1002</v>
      </c>
      <c r="G1167" s="107" t="s">
        <v>675</v>
      </c>
      <c r="H1167" s="109">
        <v>1046505.6</v>
      </c>
      <c r="I1167" s="109">
        <v>996672</v>
      </c>
      <c r="J1167" s="66" t="s">
        <v>676</v>
      </c>
      <c r="K1167" s="66" t="s">
        <v>40</v>
      </c>
      <c r="L1167" s="107" t="s">
        <v>677</v>
      </c>
    </row>
    <row r="1168" spans="2:12" ht="75" customHeight="1" x14ac:dyDescent="0.25">
      <c r="B1168" s="107">
        <v>54101700</v>
      </c>
      <c r="C1168" s="107" t="s">
        <v>1289</v>
      </c>
      <c r="D1168" s="108" t="s">
        <v>1188</v>
      </c>
      <c r="E1168" s="107" t="s">
        <v>1183</v>
      </c>
      <c r="F1168" s="107" t="s">
        <v>1002</v>
      </c>
      <c r="G1168" s="107" t="s">
        <v>675</v>
      </c>
      <c r="H1168" s="109">
        <v>534214.80000000005</v>
      </c>
      <c r="I1168" s="109">
        <v>508776</v>
      </c>
      <c r="J1168" s="66" t="s">
        <v>676</v>
      </c>
      <c r="K1168" s="66" t="s">
        <v>40</v>
      </c>
      <c r="L1168" s="107" t="s">
        <v>677</v>
      </c>
    </row>
    <row r="1169" spans="2:12" ht="75" customHeight="1" x14ac:dyDescent="0.25">
      <c r="B1169" s="107">
        <v>54101700</v>
      </c>
      <c r="C1169" s="107" t="s">
        <v>1290</v>
      </c>
      <c r="D1169" s="108" t="s">
        <v>1188</v>
      </c>
      <c r="E1169" s="107" t="s">
        <v>1183</v>
      </c>
      <c r="F1169" s="107" t="s">
        <v>1002</v>
      </c>
      <c r="G1169" s="107" t="s">
        <v>675</v>
      </c>
      <c r="H1169" s="109">
        <v>534214.80000000005</v>
      </c>
      <c r="I1169" s="109">
        <v>508776</v>
      </c>
      <c r="J1169" s="66" t="s">
        <v>676</v>
      </c>
      <c r="K1169" s="66" t="s">
        <v>40</v>
      </c>
      <c r="L1169" s="107" t="s">
        <v>677</v>
      </c>
    </row>
    <row r="1170" spans="2:12" ht="75" customHeight="1" x14ac:dyDescent="0.25">
      <c r="B1170" s="107">
        <v>54101700</v>
      </c>
      <c r="C1170" s="107" t="s">
        <v>1291</v>
      </c>
      <c r="D1170" s="108" t="s">
        <v>1188</v>
      </c>
      <c r="E1170" s="107" t="s">
        <v>1183</v>
      </c>
      <c r="F1170" s="107" t="s">
        <v>1002</v>
      </c>
      <c r="G1170" s="107" t="s">
        <v>675</v>
      </c>
      <c r="H1170" s="109">
        <v>915509.7</v>
      </c>
      <c r="I1170" s="109">
        <v>871914</v>
      </c>
      <c r="J1170" s="66" t="s">
        <v>676</v>
      </c>
      <c r="K1170" s="66" t="s">
        <v>40</v>
      </c>
      <c r="L1170" s="107" t="s">
        <v>677</v>
      </c>
    </row>
    <row r="1171" spans="2:12" ht="75" customHeight="1" x14ac:dyDescent="0.25">
      <c r="B1171" s="107">
        <v>54101700</v>
      </c>
      <c r="C1171" s="107" t="s">
        <v>1292</v>
      </c>
      <c r="D1171" s="108" t="s">
        <v>1188</v>
      </c>
      <c r="E1171" s="107" t="s">
        <v>1183</v>
      </c>
      <c r="F1171" s="107" t="s">
        <v>1002</v>
      </c>
      <c r="G1171" s="107" t="s">
        <v>675</v>
      </c>
      <c r="H1171" s="109">
        <v>1971941.9999999998</v>
      </c>
      <c r="I1171" s="109">
        <v>1878039.9999999998</v>
      </c>
      <c r="J1171" s="66" t="s">
        <v>676</v>
      </c>
      <c r="K1171" s="66" t="s">
        <v>40</v>
      </c>
      <c r="L1171" s="107" t="s">
        <v>677</v>
      </c>
    </row>
    <row r="1172" spans="2:12" ht="75" customHeight="1" x14ac:dyDescent="0.25">
      <c r="B1172" s="107">
        <v>54101700</v>
      </c>
      <c r="C1172" s="107" t="s">
        <v>1293</v>
      </c>
      <c r="D1172" s="108" t="s">
        <v>1188</v>
      </c>
      <c r="E1172" s="107" t="s">
        <v>1183</v>
      </c>
      <c r="F1172" s="107" t="s">
        <v>1002</v>
      </c>
      <c r="G1172" s="107" t="s">
        <v>675</v>
      </c>
      <c r="H1172" s="109">
        <v>1971941.9999999998</v>
      </c>
      <c r="I1172" s="109">
        <v>1878039.9999999998</v>
      </c>
      <c r="J1172" s="66" t="s">
        <v>676</v>
      </c>
      <c r="K1172" s="66" t="s">
        <v>40</v>
      </c>
      <c r="L1172" s="107" t="s">
        <v>677</v>
      </c>
    </row>
    <row r="1173" spans="2:12" ht="75" customHeight="1" x14ac:dyDescent="0.25">
      <c r="B1173" s="107">
        <v>54101700</v>
      </c>
      <c r="C1173" s="107" t="s">
        <v>1294</v>
      </c>
      <c r="D1173" s="108" t="s">
        <v>1188</v>
      </c>
      <c r="E1173" s="107" t="s">
        <v>1183</v>
      </c>
      <c r="F1173" s="107" t="s">
        <v>1002</v>
      </c>
      <c r="G1173" s="107" t="s">
        <v>675</v>
      </c>
      <c r="H1173" s="109">
        <v>943706.4</v>
      </c>
      <c r="I1173" s="109">
        <v>898768</v>
      </c>
      <c r="J1173" s="66" t="s">
        <v>676</v>
      </c>
      <c r="K1173" s="66" t="s">
        <v>40</v>
      </c>
      <c r="L1173" s="107" t="s">
        <v>677</v>
      </c>
    </row>
    <row r="1174" spans="2:12" ht="75" customHeight="1" x14ac:dyDescent="0.25">
      <c r="B1174" s="107">
        <v>54101700</v>
      </c>
      <c r="C1174" s="107" t="s">
        <v>1295</v>
      </c>
      <c r="D1174" s="108" t="s">
        <v>1188</v>
      </c>
      <c r="E1174" s="107" t="s">
        <v>1183</v>
      </c>
      <c r="F1174" s="107" t="s">
        <v>1002</v>
      </c>
      <c r="G1174" s="107" t="s">
        <v>675</v>
      </c>
      <c r="H1174" s="109">
        <v>1007088.075</v>
      </c>
      <c r="I1174" s="109">
        <v>959131.5</v>
      </c>
      <c r="J1174" s="66" t="s">
        <v>676</v>
      </c>
      <c r="K1174" s="66" t="s">
        <v>40</v>
      </c>
      <c r="L1174" s="107" t="s">
        <v>677</v>
      </c>
    </row>
    <row r="1175" spans="2:12" ht="75" customHeight="1" x14ac:dyDescent="0.25">
      <c r="B1175" s="107">
        <v>54101700</v>
      </c>
      <c r="C1175" s="107" t="s">
        <v>1296</v>
      </c>
      <c r="D1175" s="108" t="s">
        <v>1188</v>
      </c>
      <c r="E1175" s="107" t="s">
        <v>1183</v>
      </c>
      <c r="F1175" s="107" t="s">
        <v>1002</v>
      </c>
      <c r="G1175" s="107" t="s">
        <v>675</v>
      </c>
      <c r="H1175" s="109">
        <v>1309928.5499999998</v>
      </c>
      <c r="I1175" s="109">
        <v>1247550.9999999998</v>
      </c>
      <c r="J1175" s="66" t="s">
        <v>676</v>
      </c>
      <c r="K1175" s="66" t="s">
        <v>40</v>
      </c>
      <c r="L1175" s="107" t="s">
        <v>677</v>
      </c>
    </row>
    <row r="1176" spans="2:12" ht="75" customHeight="1" x14ac:dyDescent="0.25">
      <c r="B1176" s="107">
        <v>54101700</v>
      </c>
      <c r="C1176" s="107" t="s">
        <v>1297</v>
      </c>
      <c r="D1176" s="108" t="s">
        <v>1188</v>
      </c>
      <c r="E1176" s="107" t="s">
        <v>1183</v>
      </c>
      <c r="F1176" s="107" t="s">
        <v>1002</v>
      </c>
      <c r="G1176" s="107" t="s">
        <v>675</v>
      </c>
      <c r="H1176" s="109">
        <v>1566972.2250000001</v>
      </c>
      <c r="I1176" s="109">
        <v>1492354.5</v>
      </c>
      <c r="J1176" s="66" t="s">
        <v>676</v>
      </c>
      <c r="K1176" s="66" t="s">
        <v>40</v>
      </c>
      <c r="L1176" s="107" t="s">
        <v>677</v>
      </c>
    </row>
    <row r="1177" spans="2:12" ht="75" customHeight="1" x14ac:dyDescent="0.25">
      <c r="B1177" s="107">
        <v>54101700</v>
      </c>
      <c r="C1177" s="107" t="s">
        <v>1298</v>
      </c>
      <c r="D1177" s="108" t="s">
        <v>1188</v>
      </c>
      <c r="E1177" s="107" t="s">
        <v>1183</v>
      </c>
      <c r="F1177" s="107" t="s">
        <v>1002</v>
      </c>
      <c r="G1177" s="107" t="s">
        <v>675</v>
      </c>
      <c r="H1177" s="109">
        <v>394631.99999999994</v>
      </c>
      <c r="I1177" s="109">
        <v>375839.99999999994</v>
      </c>
      <c r="J1177" s="66" t="s">
        <v>676</v>
      </c>
      <c r="K1177" s="66" t="s">
        <v>40</v>
      </c>
      <c r="L1177" s="107" t="s">
        <v>677</v>
      </c>
    </row>
    <row r="1178" spans="2:12" ht="75" customHeight="1" x14ac:dyDescent="0.25">
      <c r="B1178" s="107">
        <v>54101700</v>
      </c>
      <c r="C1178" s="107" t="s">
        <v>1299</v>
      </c>
      <c r="D1178" s="108" t="s">
        <v>1188</v>
      </c>
      <c r="E1178" s="107" t="s">
        <v>1183</v>
      </c>
      <c r="F1178" s="107" t="s">
        <v>1002</v>
      </c>
      <c r="G1178" s="107" t="s">
        <v>675</v>
      </c>
      <c r="H1178" s="109">
        <v>394631.99999999994</v>
      </c>
      <c r="I1178" s="109">
        <v>375839.99999999994</v>
      </c>
      <c r="J1178" s="66" t="s">
        <v>676</v>
      </c>
      <c r="K1178" s="66" t="s">
        <v>40</v>
      </c>
      <c r="L1178" s="107" t="s">
        <v>677</v>
      </c>
    </row>
    <row r="1179" spans="2:12" ht="75" customHeight="1" x14ac:dyDescent="0.25">
      <c r="B1179" s="107">
        <v>54101700</v>
      </c>
      <c r="C1179" s="107" t="s">
        <v>1300</v>
      </c>
      <c r="D1179" s="108" t="s">
        <v>1188</v>
      </c>
      <c r="E1179" s="107" t="s">
        <v>1183</v>
      </c>
      <c r="F1179" s="107" t="s">
        <v>1002</v>
      </c>
      <c r="G1179" s="107" t="s">
        <v>675</v>
      </c>
      <c r="H1179" s="109">
        <v>394631.99999999994</v>
      </c>
      <c r="I1179" s="109">
        <v>375839.99999999994</v>
      </c>
      <c r="J1179" s="66" t="s">
        <v>676</v>
      </c>
      <c r="K1179" s="66" t="s">
        <v>40</v>
      </c>
      <c r="L1179" s="107" t="s">
        <v>677</v>
      </c>
    </row>
    <row r="1180" spans="2:12" ht="75" customHeight="1" x14ac:dyDescent="0.25">
      <c r="B1180" s="107">
        <v>54101700</v>
      </c>
      <c r="C1180" s="107" t="s">
        <v>1301</v>
      </c>
      <c r="D1180" s="108" t="s">
        <v>1188</v>
      </c>
      <c r="E1180" s="107" t="s">
        <v>1183</v>
      </c>
      <c r="F1180" s="107" t="s">
        <v>1002</v>
      </c>
      <c r="G1180" s="107" t="s">
        <v>675</v>
      </c>
      <c r="H1180" s="109">
        <v>59158.259999999995</v>
      </c>
      <c r="I1180" s="109">
        <v>56341.2</v>
      </c>
      <c r="J1180" s="66" t="s">
        <v>676</v>
      </c>
      <c r="K1180" s="66" t="s">
        <v>40</v>
      </c>
      <c r="L1180" s="107" t="s">
        <v>677</v>
      </c>
    </row>
    <row r="1181" spans="2:12" ht="75" customHeight="1" x14ac:dyDescent="0.25">
      <c r="B1181" s="107">
        <v>54101700</v>
      </c>
      <c r="C1181" s="107" t="s">
        <v>1302</v>
      </c>
      <c r="D1181" s="108" t="s">
        <v>1188</v>
      </c>
      <c r="E1181" s="107" t="s">
        <v>1183</v>
      </c>
      <c r="F1181" s="107" t="s">
        <v>1002</v>
      </c>
      <c r="G1181" s="107" t="s">
        <v>675</v>
      </c>
      <c r="H1181" s="109">
        <v>728607.6</v>
      </c>
      <c r="I1181" s="109">
        <v>693912</v>
      </c>
      <c r="J1181" s="66" t="s">
        <v>676</v>
      </c>
      <c r="K1181" s="66" t="s">
        <v>40</v>
      </c>
      <c r="L1181" s="107" t="s">
        <v>677</v>
      </c>
    </row>
    <row r="1182" spans="2:12" ht="75" customHeight="1" x14ac:dyDescent="0.25">
      <c r="B1182" s="107">
        <v>54101700</v>
      </c>
      <c r="C1182" s="107" t="s">
        <v>1303</v>
      </c>
      <c r="D1182" s="108" t="s">
        <v>1188</v>
      </c>
      <c r="E1182" s="107" t="s">
        <v>1183</v>
      </c>
      <c r="F1182" s="107" t="s">
        <v>1002</v>
      </c>
      <c r="G1182" s="107" t="s">
        <v>675</v>
      </c>
      <c r="H1182" s="109">
        <v>2471945.6159999999</v>
      </c>
      <c r="I1182" s="109">
        <v>2354233.92</v>
      </c>
      <c r="J1182" s="66" t="s">
        <v>676</v>
      </c>
      <c r="K1182" s="66" t="s">
        <v>40</v>
      </c>
      <c r="L1182" s="107" t="s">
        <v>677</v>
      </c>
    </row>
    <row r="1183" spans="2:12" ht="75" customHeight="1" x14ac:dyDescent="0.25">
      <c r="B1183" s="107">
        <v>54101700</v>
      </c>
      <c r="C1183" s="107" t="s">
        <v>1304</v>
      </c>
      <c r="D1183" s="108" t="s">
        <v>1188</v>
      </c>
      <c r="E1183" s="107" t="s">
        <v>1183</v>
      </c>
      <c r="F1183" s="107" t="s">
        <v>1002</v>
      </c>
      <c r="G1183" s="107" t="s">
        <v>675</v>
      </c>
      <c r="H1183" s="109">
        <v>20282623.199999999</v>
      </c>
      <c r="I1183" s="109">
        <v>19316784</v>
      </c>
      <c r="J1183" s="66" t="s">
        <v>676</v>
      </c>
      <c r="K1183" s="66" t="s">
        <v>40</v>
      </c>
      <c r="L1183" s="107" t="s">
        <v>677</v>
      </c>
    </row>
    <row r="1184" spans="2:12" ht="75" customHeight="1" x14ac:dyDescent="0.25">
      <c r="B1184" s="107">
        <v>54101700</v>
      </c>
      <c r="C1184" s="107" t="s">
        <v>1305</v>
      </c>
      <c r="D1184" s="108" t="s">
        <v>1188</v>
      </c>
      <c r="E1184" s="107" t="s">
        <v>1183</v>
      </c>
      <c r="F1184" s="107" t="s">
        <v>1002</v>
      </c>
      <c r="G1184" s="107" t="s">
        <v>675</v>
      </c>
      <c r="H1184" s="109">
        <v>1748439</v>
      </c>
      <c r="I1184" s="109">
        <v>1665180</v>
      </c>
      <c r="J1184" s="66" t="s">
        <v>676</v>
      </c>
      <c r="K1184" s="66" t="s">
        <v>40</v>
      </c>
      <c r="L1184" s="107" t="s">
        <v>677</v>
      </c>
    </row>
    <row r="1185" spans="2:12" ht="75" customHeight="1" x14ac:dyDescent="0.25">
      <c r="B1185" s="107">
        <v>54101700</v>
      </c>
      <c r="C1185" s="107" t="s">
        <v>1306</v>
      </c>
      <c r="D1185" s="108" t="s">
        <v>1188</v>
      </c>
      <c r="E1185" s="107" t="s">
        <v>1183</v>
      </c>
      <c r="F1185" s="107" t="s">
        <v>1002</v>
      </c>
      <c r="G1185" s="107" t="s">
        <v>675</v>
      </c>
      <c r="H1185" s="109">
        <v>346033.79999999993</v>
      </c>
      <c r="I1185" s="109">
        <v>329555.99999999994</v>
      </c>
      <c r="J1185" s="66" t="s">
        <v>676</v>
      </c>
      <c r="K1185" s="66" t="s">
        <v>40</v>
      </c>
      <c r="L1185" s="107" t="s">
        <v>677</v>
      </c>
    </row>
    <row r="1186" spans="2:12" ht="75" customHeight="1" x14ac:dyDescent="0.25">
      <c r="B1186" s="107">
        <v>54101700</v>
      </c>
      <c r="C1186" s="107" t="s">
        <v>1307</v>
      </c>
      <c r="D1186" s="108" t="s">
        <v>1188</v>
      </c>
      <c r="E1186" s="107" t="s">
        <v>1183</v>
      </c>
      <c r="F1186" s="107" t="s">
        <v>1002</v>
      </c>
      <c r="G1186" s="107" t="s">
        <v>675</v>
      </c>
      <c r="H1186" s="109">
        <v>239361.36000000002</v>
      </c>
      <c r="I1186" s="109">
        <v>227963.2</v>
      </c>
      <c r="J1186" s="66" t="s">
        <v>676</v>
      </c>
      <c r="K1186" s="66" t="s">
        <v>40</v>
      </c>
      <c r="L1186" s="107" t="s">
        <v>677</v>
      </c>
    </row>
    <row r="1187" spans="2:12" ht="75" customHeight="1" x14ac:dyDescent="0.25">
      <c r="B1187" s="107">
        <v>54101700</v>
      </c>
      <c r="C1187" s="107" t="s">
        <v>1308</v>
      </c>
      <c r="D1187" s="108" t="s">
        <v>1188</v>
      </c>
      <c r="E1187" s="107" t="s">
        <v>1183</v>
      </c>
      <c r="F1187" s="107" t="s">
        <v>1002</v>
      </c>
      <c r="G1187" s="107" t="s">
        <v>675</v>
      </c>
      <c r="H1187" s="109">
        <v>239361.36000000002</v>
      </c>
      <c r="I1187" s="109">
        <v>227963.2</v>
      </c>
      <c r="J1187" s="66" t="s">
        <v>676</v>
      </c>
      <c r="K1187" s="66" t="s">
        <v>40</v>
      </c>
      <c r="L1187" s="107" t="s">
        <v>677</v>
      </c>
    </row>
    <row r="1188" spans="2:12" ht="75" customHeight="1" x14ac:dyDescent="0.25">
      <c r="B1188" s="107">
        <v>54101700</v>
      </c>
      <c r="C1188" s="107" t="s">
        <v>1309</v>
      </c>
      <c r="D1188" s="108" t="s">
        <v>1188</v>
      </c>
      <c r="E1188" s="107" t="s">
        <v>1183</v>
      </c>
      <c r="F1188" s="107" t="s">
        <v>1002</v>
      </c>
      <c r="G1188" s="107" t="s">
        <v>675</v>
      </c>
      <c r="H1188" s="109">
        <v>239361.36000000002</v>
      </c>
      <c r="I1188" s="109">
        <v>227963.2</v>
      </c>
      <c r="J1188" s="66" t="s">
        <v>676</v>
      </c>
      <c r="K1188" s="66" t="s">
        <v>40</v>
      </c>
      <c r="L1188" s="107" t="s">
        <v>677</v>
      </c>
    </row>
    <row r="1189" spans="2:12" ht="75" customHeight="1" x14ac:dyDescent="0.25">
      <c r="B1189" s="107">
        <v>54101700</v>
      </c>
      <c r="C1189" s="107" t="s">
        <v>1310</v>
      </c>
      <c r="D1189" s="108" t="s">
        <v>1188</v>
      </c>
      <c r="E1189" s="107" t="s">
        <v>1183</v>
      </c>
      <c r="F1189" s="107" t="s">
        <v>1002</v>
      </c>
      <c r="G1189" s="107" t="s">
        <v>675</v>
      </c>
      <c r="H1189" s="109">
        <v>239361.36000000002</v>
      </c>
      <c r="I1189" s="109">
        <v>227963.2</v>
      </c>
      <c r="J1189" s="66" t="s">
        <v>676</v>
      </c>
      <c r="K1189" s="66" t="s">
        <v>40</v>
      </c>
      <c r="L1189" s="107" t="s">
        <v>677</v>
      </c>
    </row>
    <row r="1190" spans="2:12" ht="75" customHeight="1" x14ac:dyDescent="0.25">
      <c r="B1190" s="107">
        <v>54101700</v>
      </c>
      <c r="C1190" s="107" t="s">
        <v>1311</v>
      </c>
      <c r="D1190" s="108" t="s">
        <v>1188</v>
      </c>
      <c r="E1190" s="107" t="s">
        <v>1183</v>
      </c>
      <c r="F1190" s="107" t="s">
        <v>1002</v>
      </c>
      <c r="G1190" s="107" t="s">
        <v>675</v>
      </c>
      <c r="H1190" s="109">
        <v>239361.36000000002</v>
      </c>
      <c r="I1190" s="109">
        <v>227963.2</v>
      </c>
      <c r="J1190" s="66" t="s">
        <v>676</v>
      </c>
      <c r="K1190" s="66" t="s">
        <v>40</v>
      </c>
      <c r="L1190" s="107" t="s">
        <v>677</v>
      </c>
    </row>
    <row r="1191" spans="2:12" ht="75" customHeight="1" x14ac:dyDescent="0.25">
      <c r="B1191" s="107">
        <v>54101700</v>
      </c>
      <c r="C1191" s="107" t="s">
        <v>1312</v>
      </c>
      <c r="D1191" s="108" t="s">
        <v>1188</v>
      </c>
      <c r="E1191" s="107" t="s">
        <v>1183</v>
      </c>
      <c r="F1191" s="107" t="s">
        <v>1002</v>
      </c>
      <c r="G1191" s="107" t="s">
        <v>675</v>
      </c>
      <c r="H1191" s="109">
        <v>287399.27999999997</v>
      </c>
      <c r="I1191" s="109">
        <v>273713.59999999998</v>
      </c>
      <c r="J1191" s="66" t="s">
        <v>676</v>
      </c>
      <c r="K1191" s="66" t="s">
        <v>40</v>
      </c>
      <c r="L1191" s="107" t="s">
        <v>677</v>
      </c>
    </row>
    <row r="1192" spans="2:12" ht="75" customHeight="1" x14ac:dyDescent="0.25">
      <c r="B1192" s="107">
        <v>54101700</v>
      </c>
      <c r="C1192" s="107" t="s">
        <v>1313</v>
      </c>
      <c r="D1192" s="108" t="s">
        <v>1188</v>
      </c>
      <c r="E1192" s="107" t="s">
        <v>1183</v>
      </c>
      <c r="F1192" s="107" t="s">
        <v>1002</v>
      </c>
      <c r="G1192" s="107" t="s">
        <v>675</v>
      </c>
      <c r="H1192" s="109">
        <v>359249.1</v>
      </c>
      <c r="I1192" s="109">
        <v>342142</v>
      </c>
      <c r="J1192" s="66" t="s">
        <v>676</v>
      </c>
      <c r="K1192" s="66" t="s">
        <v>40</v>
      </c>
      <c r="L1192" s="107" t="s">
        <v>677</v>
      </c>
    </row>
    <row r="1193" spans="2:12" ht="75" customHeight="1" x14ac:dyDescent="0.25">
      <c r="B1193" s="107">
        <v>54101700</v>
      </c>
      <c r="C1193" s="107" t="s">
        <v>1314</v>
      </c>
      <c r="D1193" s="108" t="s">
        <v>1188</v>
      </c>
      <c r="E1193" s="107" t="s">
        <v>1183</v>
      </c>
      <c r="F1193" s="107" t="s">
        <v>1002</v>
      </c>
      <c r="G1193" s="107" t="s">
        <v>675</v>
      </c>
      <c r="H1193" s="109">
        <v>359249.1</v>
      </c>
      <c r="I1193" s="109">
        <v>342142</v>
      </c>
      <c r="J1193" s="66" t="s">
        <v>676</v>
      </c>
      <c r="K1193" s="66" t="s">
        <v>40</v>
      </c>
      <c r="L1193" s="107" t="s">
        <v>677</v>
      </c>
    </row>
    <row r="1194" spans="2:12" ht="75" customHeight="1" x14ac:dyDescent="0.25">
      <c r="B1194" s="107">
        <v>54101700</v>
      </c>
      <c r="C1194" s="107" t="s">
        <v>1315</v>
      </c>
      <c r="D1194" s="108" t="s">
        <v>1188</v>
      </c>
      <c r="E1194" s="107" t="s">
        <v>1183</v>
      </c>
      <c r="F1194" s="107" t="s">
        <v>1002</v>
      </c>
      <c r="G1194" s="107" t="s">
        <v>675</v>
      </c>
      <c r="H1194" s="109">
        <v>53521.356</v>
      </c>
      <c r="I1194" s="109">
        <v>50972.72</v>
      </c>
      <c r="J1194" s="66" t="s">
        <v>676</v>
      </c>
      <c r="K1194" s="66" t="s">
        <v>40</v>
      </c>
      <c r="L1194" s="107" t="s">
        <v>677</v>
      </c>
    </row>
    <row r="1195" spans="2:12" ht="75" customHeight="1" x14ac:dyDescent="0.25">
      <c r="B1195" s="107">
        <v>54101700</v>
      </c>
      <c r="C1195" s="107" t="s">
        <v>1316</v>
      </c>
      <c r="D1195" s="108" t="s">
        <v>1188</v>
      </c>
      <c r="E1195" s="107" t="s">
        <v>1183</v>
      </c>
      <c r="F1195" s="107" t="s">
        <v>1002</v>
      </c>
      <c r="G1195" s="107" t="s">
        <v>675</v>
      </c>
      <c r="H1195" s="109">
        <v>53521.356</v>
      </c>
      <c r="I1195" s="109">
        <v>50972.72</v>
      </c>
      <c r="J1195" s="66" t="s">
        <v>676</v>
      </c>
      <c r="K1195" s="66" t="s">
        <v>40</v>
      </c>
      <c r="L1195" s="107" t="s">
        <v>677</v>
      </c>
    </row>
    <row r="1196" spans="2:12" ht="75" customHeight="1" x14ac:dyDescent="0.25">
      <c r="B1196" s="107">
        <v>54101700</v>
      </c>
      <c r="C1196" s="107" t="s">
        <v>1317</v>
      </c>
      <c r="D1196" s="108" t="s">
        <v>1188</v>
      </c>
      <c r="E1196" s="107" t="s">
        <v>1183</v>
      </c>
      <c r="F1196" s="107" t="s">
        <v>1002</v>
      </c>
      <c r="G1196" s="107" t="s">
        <v>675</v>
      </c>
      <c r="H1196" s="109">
        <v>33804.981</v>
      </c>
      <c r="I1196" s="109">
        <v>32195.22</v>
      </c>
      <c r="J1196" s="66" t="s">
        <v>676</v>
      </c>
      <c r="K1196" s="66" t="s">
        <v>40</v>
      </c>
      <c r="L1196" s="107" t="s">
        <v>677</v>
      </c>
    </row>
    <row r="1197" spans="2:12" ht="75" customHeight="1" x14ac:dyDescent="0.25">
      <c r="B1197" s="107">
        <v>54101700</v>
      </c>
      <c r="C1197" s="107" t="s">
        <v>1317</v>
      </c>
      <c r="D1197" s="108" t="s">
        <v>1188</v>
      </c>
      <c r="E1197" s="107" t="s">
        <v>1183</v>
      </c>
      <c r="F1197" s="107" t="s">
        <v>1002</v>
      </c>
      <c r="G1197" s="107" t="s">
        <v>675</v>
      </c>
      <c r="H1197" s="109">
        <v>33804.981</v>
      </c>
      <c r="I1197" s="109">
        <v>32195.22</v>
      </c>
      <c r="J1197" s="66" t="s">
        <v>676</v>
      </c>
      <c r="K1197" s="66" t="s">
        <v>40</v>
      </c>
      <c r="L1197" s="107" t="s">
        <v>677</v>
      </c>
    </row>
    <row r="1198" spans="2:12" ht="75" customHeight="1" x14ac:dyDescent="0.25">
      <c r="B1198" s="107">
        <v>54101700</v>
      </c>
      <c r="C1198" s="107" t="s">
        <v>1318</v>
      </c>
      <c r="D1198" s="108" t="s">
        <v>1188</v>
      </c>
      <c r="E1198" s="107" t="s">
        <v>1183</v>
      </c>
      <c r="F1198" s="107" t="s">
        <v>1002</v>
      </c>
      <c r="G1198" s="107" t="s">
        <v>675</v>
      </c>
      <c r="H1198" s="109">
        <v>295791.3</v>
      </c>
      <c r="I1198" s="109">
        <v>281706</v>
      </c>
      <c r="J1198" s="66" t="s">
        <v>676</v>
      </c>
      <c r="K1198" s="66" t="s">
        <v>40</v>
      </c>
      <c r="L1198" s="107" t="s">
        <v>677</v>
      </c>
    </row>
    <row r="1199" spans="2:12" ht="75" customHeight="1" x14ac:dyDescent="0.25">
      <c r="B1199" s="107">
        <v>54101700</v>
      </c>
      <c r="C1199" s="107" t="s">
        <v>1319</v>
      </c>
      <c r="D1199" s="108" t="s">
        <v>1188</v>
      </c>
      <c r="E1199" s="107" t="s">
        <v>1183</v>
      </c>
      <c r="F1199" s="107" t="s">
        <v>1002</v>
      </c>
      <c r="G1199" s="107" t="s">
        <v>675</v>
      </c>
      <c r="H1199" s="109">
        <v>874249.95</v>
      </c>
      <c r="I1199" s="109">
        <v>832619</v>
      </c>
      <c r="J1199" s="66" t="s">
        <v>676</v>
      </c>
      <c r="K1199" s="66" t="s">
        <v>40</v>
      </c>
      <c r="L1199" s="107" t="s">
        <v>677</v>
      </c>
    </row>
    <row r="1200" spans="2:12" ht="75" customHeight="1" x14ac:dyDescent="0.25">
      <c r="B1200" s="107">
        <v>54101700</v>
      </c>
      <c r="C1200" s="107" t="s">
        <v>1320</v>
      </c>
      <c r="D1200" s="108" t="s">
        <v>1188</v>
      </c>
      <c r="E1200" s="107" t="s">
        <v>1183</v>
      </c>
      <c r="F1200" s="107" t="s">
        <v>1002</v>
      </c>
      <c r="G1200" s="107" t="s">
        <v>675</v>
      </c>
      <c r="H1200" s="109">
        <v>4760729.6099999994</v>
      </c>
      <c r="I1200" s="109">
        <v>4534028.1999999993</v>
      </c>
      <c r="J1200" s="66" t="s">
        <v>676</v>
      </c>
      <c r="K1200" s="66" t="s">
        <v>40</v>
      </c>
      <c r="L1200" s="107" t="s">
        <v>677</v>
      </c>
    </row>
    <row r="1201" spans="2:12" ht="75" customHeight="1" x14ac:dyDescent="0.25">
      <c r="B1201" s="107">
        <v>54101700</v>
      </c>
      <c r="C1201" s="107" t="s">
        <v>1321</v>
      </c>
      <c r="D1201" s="108" t="s">
        <v>1188</v>
      </c>
      <c r="E1201" s="107" t="s">
        <v>1183</v>
      </c>
      <c r="F1201" s="107" t="s">
        <v>1002</v>
      </c>
      <c r="G1201" s="107" t="s">
        <v>675</v>
      </c>
      <c r="H1201" s="109">
        <v>1302864.1499999999</v>
      </c>
      <c r="I1201" s="109">
        <v>1240823</v>
      </c>
      <c r="J1201" s="66" t="s">
        <v>676</v>
      </c>
      <c r="K1201" s="66" t="s">
        <v>40</v>
      </c>
      <c r="L1201" s="107" t="s">
        <v>677</v>
      </c>
    </row>
    <row r="1202" spans="2:12" ht="75" customHeight="1" x14ac:dyDescent="0.25">
      <c r="B1202" s="107">
        <v>54101700</v>
      </c>
      <c r="C1202" s="107" t="s">
        <v>1322</v>
      </c>
      <c r="D1202" s="108" t="s">
        <v>1188</v>
      </c>
      <c r="E1202" s="107" t="s">
        <v>1183</v>
      </c>
      <c r="F1202" s="107" t="s">
        <v>1002</v>
      </c>
      <c r="G1202" s="107" t="s">
        <v>675</v>
      </c>
      <c r="H1202" s="109">
        <v>1056386.625</v>
      </c>
      <c r="I1202" s="109">
        <v>1006082.5</v>
      </c>
      <c r="J1202" s="66" t="s">
        <v>676</v>
      </c>
      <c r="K1202" s="66" t="s">
        <v>40</v>
      </c>
      <c r="L1202" s="107" t="s">
        <v>677</v>
      </c>
    </row>
    <row r="1203" spans="2:12" ht="75" customHeight="1" x14ac:dyDescent="0.25">
      <c r="B1203" s="107">
        <v>54101700</v>
      </c>
      <c r="C1203" s="107" t="s">
        <v>1323</v>
      </c>
      <c r="D1203" s="108" t="s">
        <v>1188</v>
      </c>
      <c r="E1203" s="107" t="s">
        <v>1183</v>
      </c>
      <c r="F1203" s="107" t="s">
        <v>1002</v>
      </c>
      <c r="G1203" s="107" t="s">
        <v>675</v>
      </c>
      <c r="H1203" s="109">
        <v>211274.27999999997</v>
      </c>
      <c r="I1203" s="109">
        <v>201213.59999999998</v>
      </c>
      <c r="J1203" s="66" t="s">
        <v>676</v>
      </c>
      <c r="K1203" s="66" t="s">
        <v>40</v>
      </c>
      <c r="L1203" s="107" t="s">
        <v>677</v>
      </c>
    </row>
    <row r="1204" spans="2:12" ht="75" customHeight="1" x14ac:dyDescent="0.25">
      <c r="B1204" s="107">
        <v>54101700</v>
      </c>
      <c r="C1204" s="107" t="s">
        <v>1324</v>
      </c>
      <c r="D1204" s="108" t="s">
        <v>1188</v>
      </c>
      <c r="E1204" s="107" t="s">
        <v>1183</v>
      </c>
      <c r="F1204" s="107" t="s">
        <v>1002</v>
      </c>
      <c r="G1204" s="107" t="s">
        <v>675</v>
      </c>
      <c r="H1204" s="109">
        <v>2535327.9</v>
      </c>
      <c r="I1204" s="109">
        <v>2414598</v>
      </c>
      <c r="J1204" s="66" t="s">
        <v>676</v>
      </c>
      <c r="K1204" s="66" t="s">
        <v>40</v>
      </c>
      <c r="L1204" s="107" t="s">
        <v>677</v>
      </c>
    </row>
    <row r="1205" spans="2:12" ht="75" customHeight="1" x14ac:dyDescent="0.25">
      <c r="B1205" s="107">
        <v>54101700</v>
      </c>
      <c r="C1205" s="107" t="s">
        <v>1325</v>
      </c>
      <c r="D1205" s="108" t="s">
        <v>1188</v>
      </c>
      <c r="E1205" s="107" t="s">
        <v>1183</v>
      </c>
      <c r="F1205" s="107" t="s">
        <v>1002</v>
      </c>
      <c r="G1205" s="107" t="s">
        <v>675</v>
      </c>
      <c r="H1205" s="109">
        <v>570449.69099999988</v>
      </c>
      <c r="I1205" s="109">
        <v>543285.41999999993</v>
      </c>
      <c r="J1205" s="66" t="s">
        <v>676</v>
      </c>
      <c r="K1205" s="66" t="s">
        <v>40</v>
      </c>
      <c r="L1205" s="107" t="s">
        <v>677</v>
      </c>
    </row>
    <row r="1206" spans="2:12" ht="75" customHeight="1" x14ac:dyDescent="0.25">
      <c r="B1206" s="107">
        <v>54101700</v>
      </c>
      <c r="C1206" s="107" t="s">
        <v>1326</v>
      </c>
      <c r="D1206" s="108" t="s">
        <v>1188</v>
      </c>
      <c r="E1206" s="107" t="s">
        <v>1183</v>
      </c>
      <c r="F1206" s="107" t="s">
        <v>1002</v>
      </c>
      <c r="G1206" s="107" t="s">
        <v>675</v>
      </c>
      <c r="H1206" s="109">
        <v>338043.72000000003</v>
      </c>
      <c r="I1206" s="109">
        <v>321946.40000000002</v>
      </c>
      <c r="J1206" s="66" t="s">
        <v>676</v>
      </c>
      <c r="K1206" s="66" t="s">
        <v>40</v>
      </c>
      <c r="L1206" s="107" t="s">
        <v>677</v>
      </c>
    </row>
    <row r="1207" spans="2:12" ht="75" customHeight="1" x14ac:dyDescent="0.25">
      <c r="B1207" s="107">
        <v>54101700</v>
      </c>
      <c r="C1207" s="107" t="s">
        <v>1327</v>
      </c>
      <c r="D1207" s="108" t="s">
        <v>1188</v>
      </c>
      <c r="E1207" s="107" t="s">
        <v>1183</v>
      </c>
      <c r="F1207" s="107" t="s">
        <v>1002</v>
      </c>
      <c r="G1207" s="107" t="s">
        <v>675</v>
      </c>
      <c r="H1207" s="109">
        <v>1464852.0599999996</v>
      </c>
      <c r="I1207" s="109">
        <v>1395097.1999999997</v>
      </c>
      <c r="J1207" s="66" t="s">
        <v>676</v>
      </c>
      <c r="K1207" s="66" t="s">
        <v>40</v>
      </c>
      <c r="L1207" s="107" t="s">
        <v>677</v>
      </c>
    </row>
    <row r="1208" spans="2:12" ht="75" customHeight="1" x14ac:dyDescent="0.25">
      <c r="B1208" s="107">
        <v>54101700</v>
      </c>
      <c r="C1208" s="107" t="s">
        <v>1328</v>
      </c>
      <c r="D1208" s="108" t="s">
        <v>1188</v>
      </c>
      <c r="E1208" s="107" t="s">
        <v>1183</v>
      </c>
      <c r="F1208" s="107" t="s">
        <v>1002</v>
      </c>
      <c r="G1208" s="107" t="s">
        <v>675</v>
      </c>
      <c r="H1208" s="109">
        <v>211274.28</v>
      </c>
      <c r="I1208" s="109">
        <v>201213.6</v>
      </c>
      <c r="J1208" s="66" t="s">
        <v>676</v>
      </c>
      <c r="K1208" s="66" t="s">
        <v>40</v>
      </c>
      <c r="L1208" s="107" t="s">
        <v>677</v>
      </c>
    </row>
    <row r="1209" spans="2:12" ht="75" customHeight="1" x14ac:dyDescent="0.25">
      <c r="B1209" s="107">
        <v>54101700</v>
      </c>
      <c r="C1209" s="107" t="s">
        <v>1329</v>
      </c>
      <c r="D1209" s="108" t="s">
        <v>1188</v>
      </c>
      <c r="E1209" s="107" t="s">
        <v>1183</v>
      </c>
      <c r="F1209" s="107" t="s">
        <v>1002</v>
      </c>
      <c r="G1209" s="107" t="s">
        <v>675</v>
      </c>
      <c r="H1209" s="109">
        <v>1086809.2199999997</v>
      </c>
      <c r="I1209" s="109">
        <v>1035056.3999999998</v>
      </c>
      <c r="J1209" s="66" t="s">
        <v>676</v>
      </c>
      <c r="K1209" s="66" t="s">
        <v>40</v>
      </c>
      <c r="L1209" s="107" t="s">
        <v>677</v>
      </c>
    </row>
    <row r="1210" spans="2:12" ht="75" customHeight="1" x14ac:dyDescent="0.25">
      <c r="B1210" s="107">
        <v>54101700</v>
      </c>
      <c r="C1210" s="107" t="s">
        <v>1330</v>
      </c>
      <c r="D1210" s="108" t="s">
        <v>1188</v>
      </c>
      <c r="E1210" s="107" t="s">
        <v>1183</v>
      </c>
      <c r="F1210" s="107" t="s">
        <v>1002</v>
      </c>
      <c r="G1210" s="107" t="s">
        <v>675</v>
      </c>
      <c r="H1210" s="109">
        <v>967652.28</v>
      </c>
      <c r="I1210" s="109">
        <v>921573.6</v>
      </c>
      <c r="J1210" s="66" t="s">
        <v>676</v>
      </c>
      <c r="K1210" s="66" t="s">
        <v>40</v>
      </c>
      <c r="L1210" s="107" t="s">
        <v>677</v>
      </c>
    </row>
    <row r="1211" spans="2:12" ht="75" customHeight="1" x14ac:dyDescent="0.25">
      <c r="B1211" s="107">
        <v>54101700</v>
      </c>
      <c r="C1211" s="107" t="s">
        <v>1331</v>
      </c>
      <c r="D1211" s="108" t="s">
        <v>1188</v>
      </c>
      <c r="E1211" s="107" t="s">
        <v>1183</v>
      </c>
      <c r="F1211" s="107" t="s">
        <v>1002</v>
      </c>
      <c r="G1211" s="107" t="s">
        <v>675</v>
      </c>
      <c r="H1211" s="109">
        <v>908494.0199999999</v>
      </c>
      <c r="I1211" s="109">
        <v>865232.39999999991</v>
      </c>
      <c r="J1211" s="66" t="s">
        <v>676</v>
      </c>
      <c r="K1211" s="66" t="s">
        <v>40</v>
      </c>
      <c r="L1211" s="107" t="s">
        <v>677</v>
      </c>
    </row>
    <row r="1212" spans="2:12" ht="75" customHeight="1" x14ac:dyDescent="0.25">
      <c r="B1212" s="107">
        <v>54101700</v>
      </c>
      <c r="C1212" s="107" t="s">
        <v>1332</v>
      </c>
      <c r="D1212" s="108" t="s">
        <v>1188</v>
      </c>
      <c r="E1212" s="107" t="s">
        <v>1183</v>
      </c>
      <c r="F1212" s="107" t="s">
        <v>1002</v>
      </c>
      <c r="G1212" s="107" t="s">
        <v>675</v>
      </c>
      <c r="H1212" s="109">
        <v>483122.74499999988</v>
      </c>
      <c r="I1212" s="109">
        <v>460116.89999999991</v>
      </c>
      <c r="J1212" s="66" t="s">
        <v>676</v>
      </c>
      <c r="K1212" s="66" t="s">
        <v>40</v>
      </c>
      <c r="L1212" s="107" t="s">
        <v>677</v>
      </c>
    </row>
    <row r="1213" spans="2:12" ht="75" customHeight="1" x14ac:dyDescent="0.25">
      <c r="B1213" s="107">
        <v>54101700</v>
      </c>
      <c r="C1213" s="107" t="s">
        <v>1333</v>
      </c>
      <c r="D1213" s="108" t="s">
        <v>1188</v>
      </c>
      <c r="E1213" s="107" t="s">
        <v>1183</v>
      </c>
      <c r="F1213" s="107" t="s">
        <v>1002</v>
      </c>
      <c r="G1213" s="107" t="s">
        <v>675</v>
      </c>
      <c r="H1213" s="109">
        <v>332128.50299999997</v>
      </c>
      <c r="I1213" s="109">
        <v>316312.86</v>
      </c>
      <c r="J1213" s="66" t="s">
        <v>676</v>
      </c>
      <c r="K1213" s="66" t="s">
        <v>40</v>
      </c>
      <c r="L1213" s="107" t="s">
        <v>677</v>
      </c>
    </row>
    <row r="1214" spans="2:12" ht="75" customHeight="1" x14ac:dyDescent="0.25">
      <c r="B1214" s="107">
        <v>54101700</v>
      </c>
      <c r="C1214" s="107" t="s">
        <v>1334</v>
      </c>
      <c r="D1214" s="108" t="s">
        <v>1188</v>
      </c>
      <c r="E1214" s="107" t="s">
        <v>1183</v>
      </c>
      <c r="F1214" s="107" t="s">
        <v>1002</v>
      </c>
      <c r="G1214" s="107" t="s">
        <v>675</v>
      </c>
      <c r="H1214" s="109">
        <v>633833.80200000003</v>
      </c>
      <c r="I1214" s="109">
        <v>603651.24</v>
      </c>
      <c r="J1214" s="66" t="s">
        <v>676</v>
      </c>
      <c r="K1214" s="66" t="s">
        <v>40</v>
      </c>
      <c r="L1214" s="107" t="s">
        <v>677</v>
      </c>
    </row>
    <row r="1215" spans="2:12" ht="75" customHeight="1" x14ac:dyDescent="0.25">
      <c r="B1215" s="107">
        <v>54101700</v>
      </c>
      <c r="C1215" s="107" t="s">
        <v>1335</v>
      </c>
      <c r="D1215" s="108" t="s">
        <v>1188</v>
      </c>
      <c r="E1215" s="107" t="s">
        <v>1183</v>
      </c>
      <c r="F1215" s="107" t="s">
        <v>1002</v>
      </c>
      <c r="G1215" s="107" t="s">
        <v>675</v>
      </c>
      <c r="H1215" s="109">
        <v>669016.94999999995</v>
      </c>
      <c r="I1215" s="109">
        <v>637159</v>
      </c>
      <c r="J1215" s="66" t="s">
        <v>676</v>
      </c>
      <c r="K1215" s="66" t="s">
        <v>40</v>
      </c>
      <c r="L1215" s="107" t="s">
        <v>677</v>
      </c>
    </row>
    <row r="1216" spans="2:12" ht="75" customHeight="1" x14ac:dyDescent="0.25">
      <c r="B1216" s="107">
        <v>54101700</v>
      </c>
      <c r="C1216" s="107" t="s">
        <v>1336</v>
      </c>
      <c r="D1216" s="108" t="s">
        <v>1188</v>
      </c>
      <c r="E1216" s="107" t="s">
        <v>1183</v>
      </c>
      <c r="F1216" s="107" t="s">
        <v>1002</v>
      </c>
      <c r="G1216" s="107" t="s">
        <v>675</v>
      </c>
      <c r="H1216" s="109">
        <v>422055.26999999996</v>
      </c>
      <c r="I1216" s="109">
        <v>401957.39999999997</v>
      </c>
      <c r="J1216" s="66" t="s">
        <v>676</v>
      </c>
      <c r="K1216" s="66" t="s">
        <v>40</v>
      </c>
      <c r="L1216" s="107" t="s">
        <v>677</v>
      </c>
    </row>
    <row r="1217" spans="2:12" ht="75" customHeight="1" x14ac:dyDescent="0.25">
      <c r="B1217" s="107">
        <v>54101700</v>
      </c>
      <c r="C1217" s="107" t="s">
        <v>1337</v>
      </c>
      <c r="D1217" s="108" t="s">
        <v>1188</v>
      </c>
      <c r="E1217" s="107" t="s">
        <v>1183</v>
      </c>
      <c r="F1217" s="107" t="s">
        <v>1002</v>
      </c>
      <c r="G1217" s="107" t="s">
        <v>675</v>
      </c>
      <c r="H1217" s="109">
        <v>172680.73199999996</v>
      </c>
      <c r="I1217" s="109">
        <v>164457.83999999997</v>
      </c>
      <c r="J1217" s="66" t="s">
        <v>676</v>
      </c>
      <c r="K1217" s="66" t="s">
        <v>40</v>
      </c>
      <c r="L1217" s="107" t="s">
        <v>677</v>
      </c>
    </row>
    <row r="1218" spans="2:12" ht="75" customHeight="1" x14ac:dyDescent="0.25">
      <c r="B1218" s="107">
        <v>54101700</v>
      </c>
      <c r="C1218" s="107" t="s">
        <v>1338</v>
      </c>
      <c r="D1218" s="108" t="s">
        <v>1188</v>
      </c>
      <c r="E1218" s="107" t="s">
        <v>1183</v>
      </c>
      <c r="F1218" s="107" t="s">
        <v>1002</v>
      </c>
      <c r="G1218" s="107" t="s">
        <v>675</v>
      </c>
      <c r="H1218" s="109">
        <v>1107095.01</v>
      </c>
      <c r="I1218" s="109">
        <v>1054376.2</v>
      </c>
      <c r="J1218" s="66" t="s">
        <v>676</v>
      </c>
      <c r="K1218" s="66" t="s">
        <v>40</v>
      </c>
      <c r="L1218" s="107" t="s">
        <v>677</v>
      </c>
    </row>
    <row r="1219" spans="2:12" ht="75" customHeight="1" x14ac:dyDescent="0.25">
      <c r="B1219" s="107">
        <v>54101700</v>
      </c>
      <c r="C1219" s="107" t="s">
        <v>1339</v>
      </c>
      <c r="D1219" s="108" t="s">
        <v>1188</v>
      </c>
      <c r="E1219" s="107" t="s">
        <v>1183</v>
      </c>
      <c r="F1219" s="107" t="s">
        <v>1002</v>
      </c>
      <c r="G1219" s="107" t="s">
        <v>675</v>
      </c>
      <c r="H1219" s="109">
        <v>302794.8</v>
      </c>
      <c r="I1219" s="109">
        <v>288376</v>
      </c>
      <c r="J1219" s="66" t="s">
        <v>676</v>
      </c>
      <c r="K1219" s="66" t="s">
        <v>40</v>
      </c>
      <c r="L1219" s="107" t="s">
        <v>677</v>
      </c>
    </row>
    <row r="1220" spans="2:12" ht="75" customHeight="1" x14ac:dyDescent="0.25">
      <c r="B1220" s="107">
        <v>54101700</v>
      </c>
      <c r="C1220" s="107" t="s">
        <v>1340</v>
      </c>
      <c r="D1220" s="108" t="s">
        <v>1188</v>
      </c>
      <c r="E1220" s="107" t="s">
        <v>1183</v>
      </c>
      <c r="F1220" s="107" t="s">
        <v>1002</v>
      </c>
      <c r="G1220" s="107" t="s">
        <v>675</v>
      </c>
      <c r="H1220" s="109">
        <v>84510.93</v>
      </c>
      <c r="I1220" s="109">
        <v>80486.599999999991</v>
      </c>
      <c r="J1220" s="66" t="s">
        <v>676</v>
      </c>
      <c r="K1220" s="66" t="s">
        <v>40</v>
      </c>
      <c r="L1220" s="107" t="s">
        <v>677</v>
      </c>
    </row>
    <row r="1221" spans="2:12" ht="75" customHeight="1" x14ac:dyDescent="0.25">
      <c r="B1221" s="107">
        <v>54101700</v>
      </c>
      <c r="C1221" s="107" t="s">
        <v>1341</v>
      </c>
      <c r="D1221" s="108" t="s">
        <v>1188</v>
      </c>
      <c r="E1221" s="107" t="s">
        <v>1183</v>
      </c>
      <c r="F1221" s="107" t="s">
        <v>1002</v>
      </c>
      <c r="G1221" s="107" t="s">
        <v>675</v>
      </c>
      <c r="H1221" s="109">
        <v>408468.47999999998</v>
      </c>
      <c r="I1221" s="109">
        <v>389017.59999999998</v>
      </c>
      <c r="J1221" s="66" t="s">
        <v>676</v>
      </c>
      <c r="K1221" s="66" t="s">
        <v>40</v>
      </c>
      <c r="L1221" s="107" t="s">
        <v>677</v>
      </c>
    </row>
    <row r="1222" spans="2:12" ht="75" customHeight="1" x14ac:dyDescent="0.25">
      <c r="B1222" s="107">
        <v>54101700</v>
      </c>
      <c r="C1222" s="107" t="s">
        <v>1342</v>
      </c>
      <c r="D1222" s="108" t="s">
        <v>1188</v>
      </c>
      <c r="E1222" s="107" t="s">
        <v>1183</v>
      </c>
      <c r="F1222" s="107" t="s">
        <v>1002</v>
      </c>
      <c r="G1222" s="107" t="s">
        <v>675</v>
      </c>
      <c r="H1222" s="109">
        <v>523959.23999999993</v>
      </c>
      <c r="I1222" s="109">
        <v>499008.79999999993</v>
      </c>
      <c r="J1222" s="66" t="s">
        <v>676</v>
      </c>
      <c r="K1222" s="66" t="s">
        <v>40</v>
      </c>
      <c r="L1222" s="107" t="s">
        <v>677</v>
      </c>
    </row>
    <row r="1223" spans="2:12" ht="75" customHeight="1" x14ac:dyDescent="0.25">
      <c r="B1223" s="107">
        <v>54101700</v>
      </c>
      <c r="C1223" s="107" t="s">
        <v>1343</v>
      </c>
      <c r="D1223" s="108" t="s">
        <v>1188</v>
      </c>
      <c r="E1223" s="107" t="s">
        <v>1183</v>
      </c>
      <c r="F1223" s="107" t="s">
        <v>1002</v>
      </c>
      <c r="G1223" s="107" t="s">
        <v>675</v>
      </c>
      <c r="H1223" s="109">
        <v>81743.024999999994</v>
      </c>
      <c r="I1223" s="109">
        <v>77850.5</v>
      </c>
      <c r="J1223" s="66" t="s">
        <v>676</v>
      </c>
      <c r="K1223" s="66" t="s">
        <v>40</v>
      </c>
      <c r="L1223" s="107" t="s">
        <v>677</v>
      </c>
    </row>
    <row r="1224" spans="2:12" ht="75" customHeight="1" x14ac:dyDescent="0.25">
      <c r="B1224" s="107">
        <v>54101700</v>
      </c>
      <c r="C1224" s="107" t="s">
        <v>1344</v>
      </c>
      <c r="D1224" s="108" t="s">
        <v>1188</v>
      </c>
      <c r="E1224" s="107" t="s">
        <v>1183</v>
      </c>
      <c r="F1224" s="107" t="s">
        <v>1002</v>
      </c>
      <c r="G1224" s="107" t="s">
        <v>675</v>
      </c>
      <c r="H1224" s="109">
        <v>176061.9</v>
      </c>
      <c r="I1224" s="109">
        <v>167678</v>
      </c>
      <c r="J1224" s="66" t="s">
        <v>676</v>
      </c>
      <c r="K1224" s="66" t="s">
        <v>40</v>
      </c>
      <c r="L1224" s="107" t="s">
        <v>677</v>
      </c>
    </row>
    <row r="1225" spans="2:12" ht="75" customHeight="1" x14ac:dyDescent="0.25">
      <c r="B1225" s="107">
        <v>54101700</v>
      </c>
      <c r="C1225" s="107" t="s">
        <v>1345</v>
      </c>
      <c r="D1225" s="108" t="s">
        <v>1188</v>
      </c>
      <c r="E1225" s="107" t="s">
        <v>1183</v>
      </c>
      <c r="F1225" s="107" t="s">
        <v>1002</v>
      </c>
      <c r="G1225" s="107" t="s">
        <v>675</v>
      </c>
      <c r="H1225" s="109">
        <v>461439.29999999993</v>
      </c>
      <c r="I1225" s="109">
        <v>439465.99999999994</v>
      </c>
      <c r="J1225" s="66" t="s">
        <v>676</v>
      </c>
      <c r="K1225" s="66" t="s">
        <v>40</v>
      </c>
      <c r="L1225" s="107" t="s">
        <v>677</v>
      </c>
    </row>
    <row r="1226" spans="2:12" ht="75" customHeight="1" x14ac:dyDescent="0.25">
      <c r="B1226" s="107">
        <v>54101700</v>
      </c>
      <c r="C1226" s="107" t="s">
        <v>1346</v>
      </c>
      <c r="D1226" s="108" t="s">
        <v>1188</v>
      </c>
      <c r="E1226" s="107" t="s">
        <v>1183</v>
      </c>
      <c r="F1226" s="107" t="s">
        <v>1002</v>
      </c>
      <c r="G1226" s="107" t="s">
        <v>675</v>
      </c>
      <c r="H1226" s="109">
        <v>461439.29999999993</v>
      </c>
      <c r="I1226" s="109">
        <v>439465.99999999994</v>
      </c>
      <c r="J1226" s="66" t="s">
        <v>676</v>
      </c>
      <c r="K1226" s="66" t="s">
        <v>40</v>
      </c>
      <c r="L1226" s="107" t="s">
        <v>677</v>
      </c>
    </row>
    <row r="1227" spans="2:12" ht="75" customHeight="1" x14ac:dyDescent="0.25">
      <c r="B1227" s="107">
        <v>54101700</v>
      </c>
      <c r="C1227" s="107" t="s">
        <v>1347</v>
      </c>
      <c r="D1227" s="108" t="s">
        <v>1188</v>
      </c>
      <c r="E1227" s="107" t="s">
        <v>1183</v>
      </c>
      <c r="F1227" s="107" t="s">
        <v>1002</v>
      </c>
      <c r="G1227" s="107" t="s">
        <v>675</v>
      </c>
      <c r="H1227" s="109">
        <v>461439.29999999993</v>
      </c>
      <c r="I1227" s="109">
        <v>439465.99999999994</v>
      </c>
      <c r="J1227" s="66" t="s">
        <v>676</v>
      </c>
      <c r="K1227" s="66" t="s">
        <v>40</v>
      </c>
      <c r="L1227" s="107" t="s">
        <v>677</v>
      </c>
    </row>
    <row r="1228" spans="2:12" ht="75" customHeight="1" x14ac:dyDescent="0.25">
      <c r="B1228" s="107">
        <v>54101700</v>
      </c>
      <c r="C1228" s="107" t="s">
        <v>1348</v>
      </c>
      <c r="D1228" s="108" t="s">
        <v>1188</v>
      </c>
      <c r="E1228" s="107" t="s">
        <v>1183</v>
      </c>
      <c r="F1228" s="107" t="s">
        <v>1002</v>
      </c>
      <c r="G1228" s="107" t="s">
        <v>675</v>
      </c>
      <c r="H1228" s="109">
        <v>461439.29999999993</v>
      </c>
      <c r="I1228" s="109">
        <v>439465.99999999994</v>
      </c>
      <c r="J1228" s="66" t="s">
        <v>676</v>
      </c>
      <c r="K1228" s="66" t="s">
        <v>40</v>
      </c>
      <c r="L1228" s="107" t="s">
        <v>677</v>
      </c>
    </row>
    <row r="1229" spans="2:12" ht="75" customHeight="1" x14ac:dyDescent="0.25">
      <c r="B1229" s="107">
        <v>54101700</v>
      </c>
      <c r="C1229" s="107" t="s">
        <v>1349</v>
      </c>
      <c r="D1229" s="108" t="s">
        <v>1188</v>
      </c>
      <c r="E1229" s="107" t="s">
        <v>1183</v>
      </c>
      <c r="F1229" s="107" t="s">
        <v>1002</v>
      </c>
      <c r="G1229" s="107" t="s">
        <v>675</v>
      </c>
      <c r="H1229" s="109">
        <v>461439.29999999993</v>
      </c>
      <c r="I1229" s="109">
        <v>439465.99999999994</v>
      </c>
      <c r="J1229" s="66" t="s">
        <v>676</v>
      </c>
      <c r="K1229" s="66" t="s">
        <v>40</v>
      </c>
      <c r="L1229" s="107" t="s">
        <v>677</v>
      </c>
    </row>
    <row r="1230" spans="2:12" ht="75" customHeight="1" x14ac:dyDescent="0.25">
      <c r="B1230" s="107">
        <v>54101700</v>
      </c>
      <c r="C1230" s="107" t="s">
        <v>1350</v>
      </c>
      <c r="D1230" s="108" t="s">
        <v>1188</v>
      </c>
      <c r="E1230" s="107" t="s">
        <v>1183</v>
      </c>
      <c r="F1230" s="107" t="s">
        <v>1002</v>
      </c>
      <c r="G1230" s="107" t="s">
        <v>675</v>
      </c>
      <c r="H1230" s="109">
        <v>91532.7</v>
      </c>
      <c r="I1230" s="109">
        <v>87174</v>
      </c>
      <c r="J1230" s="66" t="s">
        <v>676</v>
      </c>
      <c r="K1230" s="66" t="s">
        <v>40</v>
      </c>
      <c r="L1230" s="107" t="s">
        <v>677</v>
      </c>
    </row>
    <row r="1231" spans="2:12" ht="75" customHeight="1" x14ac:dyDescent="0.25">
      <c r="B1231" s="107">
        <v>54101700</v>
      </c>
      <c r="C1231" s="107" t="s">
        <v>1351</v>
      </c>
      <c r="D1231" s="108" t="s">
        <v>1188</v>
      </c>
      <c r="E1231" s="107" t="s">
        <v>1183</v>
      </c>
      <c r="F1231" s="107" t="s">
        <v>1002</v>
      </c>
      <c r="G1231" s="107" t="s">
        <v>675</v>
      </c>
      <c r="H1231" s="109">
        <v>91532.7</v>
      </c>
      <c r="I1231" s="109">
        <v>87174</v>
      </c>
      <c r="J1231" s="66" t="s">
        <v>676</v>
      </c>
      <c r="K1231" s="66" t="s">
        <v>40</v>
      </c>
      <c r="L1231" s="107" t="s">
        <v>677</v>
      </c>
    </row>
    <row r="1232" spans="2:12" ht="75" customHeight="1" x14ac:dyDescent="0.25">
      <c r="B1232" s="107">
        <v>54101700</v>
      </c>
      <c r="C1232" s="107" t="s">
        <v>1352</v>
      </c>
      <c r="D1232" s="108" t="s">
        <v>1188</v>
      </c>
      <c r="E1232" s="107" t="s">
        <v>1183</v>
      </c>
      <c r="F1232" s="107" t="s">
        <v>1002</v>
      </c>
      <c r="G1232" s="107" t="s">
        <v>675</v>
      </c>
      <c r="H1232" s="109">
        <v>91532.7</v>
      </c>
      <c r="I1232" s="109">
        <v>87174</v>
      </c>
      <c r="J1232" s="66" t="s">
        <v>676</v>
      </c>
      <c r="K1232" s="66" t="s">
        <v>40</v>
      </c>
      <c r="L1232" s="107" t="s">
        <v>677</v>
      </c>
    </row>
    <row r="1233" spans="2:12" ht="75" customHeight="1" x14ac:dyDescent="0.25">
      <c r="B1233" s="107">
        <v>54101700</v>
      </c>
      <c r="C1233" s="107" t="s">
        <v>1353</v>
      </c>
      <c r="D1233" s="108" t="s">
        <v>1188</v>
      </c>
      <c r="E1233" s="107" t="s">
        <v>1183</v>
      </c>
      <c r="F1233" s="107" t="s">
        <v>1002</v>
      </c>
      <c r="G1233" s="107" t="s">
        <v>675</v>
      </c>
      <c r="H1233" s="109">
        <v>78926.399999999994</v>
      </c>
      <c r="I1233" s="109">
        <v>75168</v>
      </c>
      <c r="J1233" s="66" t="s">
        <v>676</v>
      </c>
      <c r="K1233" s="66" t="s">
        <v>40</v>
      </c>
      <c r="L1233" s="107" t="s">
        <v>677</v>
      </c>
    </row>
    <row r="1234" spans="2:12" ht="75" customHeight="1" x14ac:dyDescent="0.25">
      <c r="B1234" s="107">
        <v>54101700</v>
      </c>
      <c r="C1234" s="107" t="s">
        <v>1354</v>
      </c>
      <c r="D1234" s="108" t="s">
        <v>1188</v>
      </c>
      <c r="E1234" s="107" t="s">
        <v>1183</v>
      </c>
      <c r="F1234" s="107" t="s">
        <v>1002</v>
      </c>
      <c r="G1234" s="107" t="s">
        <v>675</v>
      </c>
      <c r="H1234" s="109">
        <v>281692.95</v>
      </c>
      <c r="I1234" s="109">
        <v>268279</v>
      </c>
      <c r="J1234" s="66" t="s">
        <v>676</v>
      </c>
      <c r="K1234" s="66" t="s">
        <v>40</v>
      </c>
      <c r="L1234" s="107" t="s">
        <v>677</v>
      </c>
    </row>
    <row r="1235" spans="2:12" ht="75" customHeight="1" x14ac:dyDescent="0.25">
      <c r="B1235" s="107">
        <v>54101700</v>
      </c>
      <c r="C1235" s="107" t="s">
        <v>1355</v>
      </c>
      <c r="D1235" s="108" t="s">
        <v>1188</v>
      </c>
      <c r="E1235" s="107" t="s">
        <v>1183</v>
      </c>
      <c r="F1235" s="107" t="s">
        <v>1002</v>
      </c>
      <c r="G1235" s="107" t="s">
        <v>675</v>
      </c>
      <c r="H1235" s="109">
        <v>123246.375</v>
      </c>
      <c r="I1235" s="109">
        <v>117377.5</v>
      </c>
      <c r="J1235" s="66" t="s">
        <v>676</v>
      </c>
      <c r="K1235" s="66" t="s">
        <v>40</v>
      </c>
      <c r="L1235" s="107" t="s">
        <v>677</v>
      </c>
    </row>
    <row r="1236" spans="2:12" ht="75" customHeight="1" x14ac:dyDescent="0.25">
      <c r="B1236" s="107">
        <v>54101700</v>
      </c>
      <c r="C1236" s="107" t="s">
        <v>1356</v>
      </c>
      <c r="D1236" s="108" t="s">
        <v>1188</v>
      </c>
      <c r="E1236" s="107" t="s">
        <v>1183</v>
      </c>
      <c r="F1236" s="107" t="s">
        <v>1002</v>
      </c>
      <c r="G1236" s="107" t="s">
        <v>675</v>
      </c>
      <c r="H1236" s="109">
        <v>1322304.0389999999</v>
      </c>
      <c r="I1236" s="109">
        <v>1259337.18</v>
      </c>
      <c r="J1236" s="66" t="s">
        <v>676</v>
      </c>
      <c r="K1236" s="66" t="s">
        <v>40</v>
      </c>
      <c r="L1236" s="107" t="s">
        <v>677</v>
      </c>
    </row>
    <row r="1237" spans="2:12" ht="75" customHeight="1" x14ac:dyDescent="0.25">
      <c r="B1237" s="107">
        <v>54101700</v>
      </c>
      <c r="C1237" s="107" t="s">
        <v>1357</v>
      </c>
      <c r="D1237" s="108" t="s">
        <v>1188</v>
      </c>
      <c r="E1237" s="107" t="s">
        <v>1183</v>
      </c>
      <c r="F1237" s="107" t="s">
        <v>1002</v>
      </c>
      <c r="G1237" s="107" t="s">
        <v>675</v>
      </c>
      <c r="H1237" s="109">
        <v>3921312.0239999993</v>
      </c>
      <c r="I1237" s="109">
        <v>3734582.8799999994</v>
      </c>
      <c r="J1237" s="66" t="s">
        <v>676</v>
      </c>
      <c r="K1237" s="66" t="s">
        <v>40</v>
      </c>
      <c r="L1237" s="107" t="s">
        <v>677</v>
      </c>
    </row>
    <row r="1238" spans="2:12" ht="75" customHeight="1" x14ac:dyDescent="0.25">
      <c r="B1238" s="107">
        <v>54101700</v>
      </c>
      <c r="C1238" s="107" t="s">
        <v>1357</v>
      </c>
      <c r="D1238" s="108" t="s">
        <v>1188</v>
      </c>
      <c r="E1238" s="107" t="s">
        <v>1183</v>
      </c>
      <c r="F1238" s="107" t="s">
        <v>1002</v>
      </c>
      <c r="G1238" s="107" t="s">
        <v>675</v>
      </c>
      <c r="H1238" s="109">
        <v>490164.00299999991</v>
      </c>
      <c r="I1238" s="109">
        <v>466822.85999999993</v>
      </c>
      <c r="J1238" s="66" t="s">
        <v>676</v>
      </c>
      <c r="K1238" s="66" t="s">
        <v>40</v>
      </c>
      <c r="L1238" s="107" t="s">
        <v>677</v>
      </c>
    </row>
    <row r="1239" spans="2:12" ht="75" customHeight="1" x14ac:dyDescent="0.25">
      <c r="B1239" s="107">
        <v>54101700</v>
      </c>
      <c r="C1239" s="107" t="s">
        <v>1357</v>
      </c>
      <c r="D1239" s="108" t="s">
        <v>1188</v>
      </c>
      <c r="E1239" s="107" t="s">
        <v>1183</v>
      </c>
      <c r="F1239" s="107" t="s">
        <v>1002</v>
      </c>
      <c r="G1239" s="107" t="s">
        <v>675</v>
      </c>
      <c r="H1239" s="109">
        <v>2636741.0159999998</v>
      </c>
      <c r="I1239" s="109">
        <v>2511181.92</v>
      </c>
      <c r="J1239" s="66" t="s">
        <v>676</v>
      </c>
      <c r="K1239" s="66" t="s">
        <v>40</v>
      </c>
      <c r="L1239" s="107" t="s">
        <v>677</v>
      </c>
    </row>
    <row r="1240" spans="2:12" ht="75" customHeight="1" x14ac:dyDescent="0.25">
      <c r="B1240" s="107">
        <v>54101700</v>
      </c>
      <c r="C1240" s="107" t="s">
        <v>1358</v>
      </c>
      <c r="D1240" s="108" t="s">
        <v>1188</v>
      </c>
      <c r="E1240" s="107" t="s">
        <v>1183</v>
      </c>
      <c r="F1240" s="107" t="s">
        <v>1002</v>
      </c>
      <c r="G1240" s="107" t="s">
        <v>675</v>
      </c>
      <c r="H1240" s="109">
        <v>211277.93399999998</v>
      </c>
      <c r="I1240" s="109">
        <v>201217.08</v>
      </c>
      <c r="J1240" s="66" t="s">
        <v>676</v>
      </c>
      <c r="K1240" s="66" t="s">
        <v>40</v>
      </c>
      <c r="L1240" s="107" t="s">
        <v>677</v>
      </c>
    </row>
    <row r="1241" spans="2:12" ht="75" customHeight="1" x14ac:dyDescent="0.25">
      <c r="B1241" s="107">
        <v>54101700</v>
      </c>
      <c r="C1241" s="107" t="s">
        <v>1359</v>
      </c>
      <c r="D1241" s="108" t="s">
        <v>1188</v>
      </c>
      <c r="E1241" s="107" t="s">
        <v>1183</v>
      </c>
      <c r="F1241" s="107" t="s">
        <v>1002</v>
      </c>
      <c r="G1241" s="107" t="s">
        <v>675</v>
      </c>
      <c r="H1241" s="109">
        <v>211277.93399999998</v>
      </c>
      <c r="I1241" s="109">
        <v>201217.08</v>
      </c>
      <c r="J1241" s="66" t="s">
        <v>676</v>
      </c>
      <c r="K1241" s="66" t="s">
        <v>40</v>
      </c>
      <c r="L1241" s="107" t="s">
        <v>677</v>
      </c>
    </row>
    <row r="1242" spans="2:12" ht="75" customHeight="1" x14ac:dyDescent="0.25">
      <c r="B1242" s="107">
        <v>23271700</v>
      </c>
      <c r="C1242" s="107" t="s">
        <v>1360</v>
      </c>
      <c r="D1242" s="108">
        <v>41739</v>
      </c>
      <c r="E1242" s="107" t="s">
        <v>1183</v>
      </c>
      <c r="F1242" s="107" t="s">
        <v>1002</v>
      </c>
      <c r="G1242" s="107" t="s">
        <v>675</v>
      </c>
      <c r="H1242" s="109">
        <v>194880</v>
      </c>
      <c r="I1242" s="109">
        <v>185600</v>
      </c>
      <c r="J1242" s="66" t="s">
        <v>676</v>
      </c>
      <c r="K1242" s="66" t="s">
        <v>40</v>
      </c>
      <c r="L1242" s="107" t="s">
        <v>677</v>
      </c>
    </row>
    <row r="1243" spans="2:12" ht="75" customHeight="1" x14ac:dyDescent="0.25">
      <c r="B1243" s="107">
        <v>23271700</v>
      </c>
      <c r="C1243" s="107" t="s">
        <v>1361</v>
      </c>
      <c r="D1243" s="108">
        <v>41739</v>
      </c>
      <c r="E1243" s="107" t="s">
        <v>1183</v>
      </c>
      <c r="F1243" s="107" t="s">
        <v>1002</v>
      </c>
      <c r="G1243" s="107" t="s">
        <v>675</v>
      </c>
      <c r="H1243" s="109">
        <v>194880</v>
      </c>
      <c r="I1243" s="109">
        <v>185600</v>
      </c>
      <c r="J1243" s="66" t="s">
        <v>676</v>
      </c>
      <c r="K1243" s="66" t="s">
        <v>40</v>
      </c>
      <c r="L1243" s="107" t="s">
        <v>677</v>
      </c>
    </row>
    <row r="1244" spans="2:12" ht="75" customHeight="1" x14ac:dyDescent="0.25">
      <c r="B1244" s="107">
        <v>23271700</v>
      </c>
      <c r="C1244" s="107" t="s">
        <v>1362</v>
      </c>
      <c r="D1244" s="108">
        <v>41739</v>
      </c>
      <c r="E1244" s="107" t="s">
        <v>1183</v>
      </c>
      <c r="F1244" s="107" t="s">
        <v>1002</v>
      </c>
      <c r="G1244" s="107" t="s">
        <v>675</v>
      </c>
      <c r="H1244" s="109">
        <v>194880</v>
      </c>
      <c r="I1244" s="109">
        <v>185600</v>
      </c>
      <c r="J1244" s="66" t="s">
        <v>676</v>
      </c>
      <c r="K1244" s="66" t="s">
        <v>40</v>
      </c>
      <c r="L1244" s="107" t="s">
        <v>677</v>
      </c>
    </row>
    <row r="1245" spans="2:12" ht="75" customHeight="1" x14ac:dyDescent="0.25">
      <c r="B1245" s="107">
        <v>23271700</v>
      </c>
      <c r="C1245" s="107" t="s">
        <v>1363</v>
      </c>
      <c r="D1245" s="108">
        <v>41739</v>
      </c>
      <c r="E1245" s="107" t="s">
        <v>1183</v>
      </c>
      <c r="F1245" s="107" t="s">
        <v>1002</v>
      </c>
      <c r="G1245" s="107" t="s">
        <v>675</v>
      </c>
      <c r="H1245" s="109">
        <v>158340</v>
      </c>
      <c r="I1245" s="109">
        <v>150800</v>
      </c>
      <c r="J1245" s="66" t="s">
        <v>676</v>
      </c>
      <c r="K1245" s="66" t="s">
        <v>40</v>
      </c>
      <c r="L1245" s="107" t="s">
        <v>677</v>
      </c>
    </row>
    <row r="1246" spans="2:12" ht="75" customHeight="1" x14ac:dyDescent="0.25">
      <c r="B1246" s="107">
        <v>23271700</v>
      </c>
      <c r="C1246" s="107" t="s">
        <v>1364</v>
      </c>
      <c r="D1246" s="108">
        <v>41739</v>
      </c>
      <c r="E1246" s="107" t="s">
        <v>1183</v>
      </c>
      <c r="F1246" s="107" t="s">
        <v>1002</v>
      </c>
      <c r="G1246" s="107" t="s">
        <v>675</v>
      </c>
      <c r="H1246" s="109">
        <v>158340</v>
      </c>
      <c r="I1246" s="109">
        <v>150800</v>
      </c>
      <c r="J1246" s="66" t="s">
        <v>676</v>
      </c>
      <c r="K1246" s="66" t="s">
        <v>40</v>
      </c>
      <c r="L1246" s="107" t="s">
        <v>677</v>
      </c>
    </row>
    <row r="1247" spans="2:12" ht="75" customHeight="1" x14ac:dyDescent="0.25">
      <c r="B1247" s="107">
        <v>23271700</v>
      </c>
      <c r="C1247" s="107" t="s">
        <v>1365</v>
      </c>
      <c r="D1247" s="108">
        <v>41739</v>
      </c>
      <c r="E1247" s="107" t="s">
        <v>1183</v>
      </c>
      <c r="F1247" s="107" t="s">
        <v>1002</v>
      </c>
      <c r="G1247" s="107" t="s">
        <v>675</v>
      </c>
      <c r="H1247" s="109">
        <v>158340</v>
      </c>
      <c r="I1247" s="109">
        <v>150800</v>
      </c>
      <c r="J1247" s="66" t="s">
        <v>676</v>
      </c>
      <c r="K1247" s="66" t="s">
        <v>40</v>
      </c>
      <c r="L1247" s="107" t="s">
        <v>677</v>
      </c>
    </row>
    <row r="1248" spans="2:12" ht="75" customHeight="1" x14ac:dyDescent="0.25">
      <c r="B1248" s="107">
        <v>23271700</v>
      </c>
      <c r="C1248" s="107" t="s">
        <v>1366</v>
      </c>
      <c r="D1248" s="108">
        <v>41739</v>
      </c>
      <c r="E1248" s="107" t="s">
        <v>1183</v>
      </c>
      <c r="F1248" s="107" t="s">
        <v>1002</v>
      </c>
      <c r="G1248" s="107" t="s">
        <v>675</v>
      </c>
      <c r="H1248" s="109">
        <v>97440</v>
      </c>
      <c r="I1248" s="109">
        <v>92800</v>
      </c>
      <c r="J1248" s="66" t="s">
        <v>676</v>
      </c>
      <c r="K1248" s="66" t="s">
        <v>40</v>
      </c>
      <c r="L1248" s="107" t="s">
        <v>677</v>
      </c>
    </row>
    <row r="1249" spans="2:12" ht="75" customHeight="1" x14ac:dyDescent="0.25">
      <c r="B1249" s="107">
        <v>23271700</v>
      </c>
      <c r="C1249" s="107" t="s">
        <v>1367</v>
      </c>
      <c r="D1249" s="108">
        <v>41739</v>
      </c>
      <c r="E1249" s="107" t="s">
        <v>1183</v>
      </c>
      <c r="F1249" s="107" t="s">
        <v>1002</v>
      </c>
      <c r="G1249" s="107" t="s">
        <v>675</v>
      </c>
      <c r="H1249" s="109">
        <v>121799.99999999999</v>
      </c>
      <c r="I1249" s="109">
        <v>115999.99999999999</v>
      </c>
      <c r="J1249" s="66" t="s">
        <v>676</v>
      </c>
      <c r="K1249" s="66" t="s">
        <v>40</v>
      </c>
      <c r="L1249" s="107" t="s">
        <v>677</v>
      </c>
    </row>
    <row r="1250" spans="2:12" ht="75" customHeight="1" x14ac:dyDescent="0.25">
      <c r="B1250" s="107">
        <v>23271700</v>
      </c>
      <c r="C1250" s="107" t="s">
        <v>1368</v>
      </c>
      <c r="D1250" s="108">
        <v>41739</v>
      </c>
      <c r="E1250" s="107" t="s">
        <v>1183</v>
      </c>
      <c r="F1250" s="107" t="s">
        <v>1002</v>
      </c>
      <c r="G1250" s="107" t="s">
        <v>675</v>
      </c>
      <c r="H1250" s="109">
        <v>121799.99999999999</v>
      </c>
      <c r="I1250" s="109">
        <v>115999.99999999999</v>
      </c>
      <c r="J1250" s="66" t="s">
        <v>676</v>
      </c>
      <c r="K1250" s="66" t="s">
        <v>40</v>
      </c>
      <c r="L1250" s="107" t="s">
        <v>677</v>
      </c>
    </row>
    <row r="1251" spans="2:12" ht="75" customHeight="1" x14ac:dyDescent="0.25">
      <c r="B1251" s="107">
        <v>23271700</v>
      </c>
      <c r="C1251" s="107" t="s">
        <v>1369</v>
      </c>
      <c r="D1251" s="108">
        <v>41739</v>
      </c>
      <c r="E1251" s="107" t="s">
        <v>1183</v>
      </c>
      <c r="F1251" s="107" t="s">
        <v>1002</v>
      </c>
      <c r="G1251" s="107" t="s">
        <v>675</v>
      </c>
      <c r="H1251" s="109">
        <v>730800</v>
      </c>
      <c r="I1251" s="109">
        <v>696000</v>
      </c>
      <c r="J1251" s="66" t="s">
        <v>676</v>
      </c>
      <c r="K1251" s="66" t="s">
        <v>40</v>
      </c>
      <c r="L1251" s="107" t="s">
        <v>677</v>
      </c>
    </row>
    <row r="1252" spans="2:12" ht="75" customHeight="1" x14ac:dyDescent="0.25">
      <c r="B1252" s="107">
        <v>23271700</v>
      </c>
      <c r="C1252" s="107" t="s">
        <v>1370</v>
      </c>
      <c r="D1252" s="108">
        <v>41739</v>
      </c>
      <c r="E1252" s="107" t="s">
        <v>1183</v>
      </c>
      <c r="F1252" s="107" t="s">
        <v>1002</v>
      </c>
      <c r="G1252" s="107" t="s">
        <v>675</v>
      </c>
      <c r="H1252" s="109">
        <v>730800</v>
      </c>
      <c r="I1252" s="109">
        <v>696000</v>
      </c>
      <c r="J1252" s="66" t="s">
        <v>676</v>
      </c>
      <c r="K1252" s="66" t="s">
        <v>40</v>
      </c>
      <c r="L1252" s="107" t="s">
        <v>677</v>
      </c>
    </row>
    <row r="1253" spans="2:12" ht="75" customHeight="1" x14ac:dyDescent="0.25">
      <c r="B1253" s="107">
        <v>23271700</v>
      </c>
      <c r="C1253" s="107" t="s">
        <v>1371</v>
      </c>
      <c r="D1253" s="108">
        <v>41739</v>
      </c>
      <c r="E1253" s="107" t="s">
        <v>1183</v>
      </c>
      <c r="F1253" s="107" t="s">
        <v>1002</v>
      </c>
      <c r="G1253" s="107" t="s">
        <v>675</v>
      </c>
      <c r="H1253" s="109">
        <v>311808</v>
      </c>
      <c r="I1253" s="109">
        <v>296960</v>
      </c>
      <c r="J1253" s="66" t="s">
        <v>676</v>
      </c>
      <c r="K1253" s="66" t="s">
        <v>40</v>
      </c>
      <c r="L1253" s="107" t="s">
        <v>677</v>
      </c>
    </row>
    <row r="1254" spans="2:12" ht="75" customHeight="1" x14ac:dyDescent="0.25">
      <c r="B1254" s="107">
        <v>23271700</v>
      </c>
      <c r="C1254" s="107" t="s">
        <v>1372</v>
      </c>
      <c r="D1254" s="108">
        <v>41739</v>
      </c>
      <c r="E1254" s="107" t="s">
        <v>1183</v>
      </c>
      <c r="F1254" s="107" t="s">
        <v>1002</v>
      </c>
      <c r="G1254" s="107" t="s">
        <v>675</v>
      </c>
      <c r="H1254" s="109">
        <v>548099.99999999988</v>
      </c>
      <c r="I1254" s="109">
        <v>521999.99999999994</v>
      </c>
      <c r="J1254" s="66" t="s">
        <v>676</v>
      </c>
      <c r="K1254" s="66" t="s">
        <v>40</v>
      </c>
      <c r="L1254" s="107" t="s">
        <v>677</v>
      </c>
    </row>
    <row r="1255" spans="2:12" ht="75" customHeight="1" x14ac:dyDescent="0.25">
      <c r="B1255" s="107">
        <v>23271700</v>
      </c>
      <c r="C1255" s="107" t="s">
        <v>1373</v>
      </c>
      <c r="D1255" s="108">
        <v>41739</v>
      </c>
      <c r="E1255" s="107" t="s">
        <v>1183</v>
      </c>
      <c r="F1255" s="107" t="s">
        <v>1002</v>
      </c>
      <c r="G1255" s="107" t="s">
        <v>675</v>
      </c>
      <c r="H1255" s="109">
        <v>341040</v>
      </c>
      <c r="I1255" s="109">
        <v>324800</v>
      </c>
      <c r="J1255" s="66" t="s">
        <v>676</v>
      </c>
      <c r="K1255" s="66" t="s">
        <v>40</v>
      </c>
      <c r="L1255" s="107" t="s">
        <v>677</v>
      </c>
    </row>
    <row r="1256" spans="2:12" ht="75" customHeight="1" x14ac:dyDescent="0.25">
      <c r="B1256" s="107">
        <v>23271700</v>
      </c>
      <c r="C1256" s="107" t="s">
        <v>1374</v>
      </c>
      <c r="D1256" s="108">
        <v>41739</v>
      </c>
      <c r="E1256" s="107" t="s">
        <v>1183</v>
      </c>
      <c r="F1256" s="107" t="s">
        <v>1002</v>
      </c>
      <c r="G1256" s="107" t="s">
        <v>675</v>
      </c>
      <c r="H1256" s="109">
        <v>85260</v>
      </c>
      <c r="I1256" s="109">
        <v>81200</v>
      </c>
      <c r="J1256" s="66" t="s">
        <v>676</v>
      </c>
      <c r="K1256" s="66" t="s">
        <v>40</v>
      </c>
      <c r="L1256" s="107" t="s">
        <v>677</v>
      </c>
    </row>
    <row r="1257" spans="2:12" ht="75" customHeight="1" x14ac:dyDescent="0.25">
      <c r="B1257" s="107">
        <v>23271700</v>
      </c>
      <c r="C1257" s="107" t="s">
        <v>1375</v>
      </c>
      <c r="D1257" s="108">
        <v>41739</v>
      </c>
      <c r="E1257" s="107" t="s">
        <v>1183</v>
      </c>
      <c r="F1257" s="107" t="s">
        <v>1002</v>
      </c>
      <c r="G1257" s="107" t="s">
        <v>675</v>
      </c>
      <c r="H1257" s="109">
        <v>682080</v>
      </c>
      <c r="I1257" s="109">
        <v>649600</v>
      </c>
      <c r="J1257" s="66" t="s">
        <v>676</v>
      </c>
      <c r="K1257" s="66" t="s">
        <v>40</v>
      </c>
      <c r="L1257" s="107" t="s">
        <v>677</v>
      </c>
    </row>
    <row r="1258" spans="2:12" ht="75" customHeight="1" x14ac:dyDescent="0.25">
      <c r="B1258" s="107">
        <v>23271700</v>
      </c>
      <c r="C1258" s="107" t="s">
        <v>1376</v>
      </c>
      <c r="D1258" s="108">
        <v>41739</v>
      </c>
      <c r="E1258" s="107" t="s">
        <v>1183</v>
      </c>
      <c r="F1258" s="107" t="s">
        <v>1002</v>
      </c>
      <c r="G1258" s="107" t="s">
        <v>675</v>
      </c>
      <c r="H1258" s="109">
        <v>353220</v>
      </c>
      <c r="I1258" s="109">
        <v>336400</v>
      </c>
      <c r="J1258" s="66" t="s">
        <v>676</v>
      </c>
      <c r="K1258" s="66" t="s">
        <v>40</v>
      </c>
      <c r="L1258" s="107" t="s">
        <v>677</v>
      </c>
    </row>
    <row r="1259" spans="2:12" ht="75" customHeight="1" x14ac:dyDescent="0.25">
      <c r="B1259" s="107">
        <v>23271700</v>
      </c>
      <c r="C1259" s="107" t="s">
        <v>1377</v>
      </c>
      <c r="D1259" s="108">
        <v>41739</v>
      </c>
      <c r="E1259" s="107" t="s">
        <v>1183</v>
      </c>
      <c r="F1259" s="107" t="s">
        <v>1002</v>
      </c>
      <c r="G1259" s="107" t="s">
        <v>675</v>
      </c>
      <c r="H1259" s="109">
        <v>657720</v>
      </c>
      <c r="I1259" s="109">
        <v>626400</v>
      </c>
      <c r="J1259" s="66" t="s">
        <v>676</v>
      </c>
      <c r="K1259" s="66" t="s">
        <v>40</v>
      </c>
      <c r="L1259" s="107" t="s">
        <v>677</v>
      </c>
    </row>
    <row r="1260" spans="2:12" ht="75" customHeight="1" x14ac:dyDescent="0.25">
      <c r="B1260" s="107">
        <v>23271700</v>
      </c>
      <c r="C1260" s="107" t="s">
        <v>1378</v>
      </c>
      <c r="D1260" s="108">
        <v>41739</v>
      </c>
      <c r="E1260" s="107" t="s">
        <v>1183</v>
      </c>
      <c r="F1260" s="107" t="s">
        <v>1002</v>
      </c>
      <c r="G1260" s="107" t="s">
        <v>675</v>
      </c>
      <c r="H1260" s="109">
        <v>170520</v>
      </c>
      <c r="I1260" s="109">
        <v>162400</v>
      </c>
      <c r="J1260" s="66" t="s">
        <v>676</v>
      </c>
      <c r="K1260" s="66" t="s">
        <v>40</v>
      </c>
      <c r="L1260" s="107" t="s">
        <v>677</v>
      </c>
    </row>
    <row r="1261" spans="2:12" ht="75" customHeight="1" x14ac:dyDescent="0.25">
      <c r="B1261" s="107">
        <v>23271700</v>
      </c>
      <c r="C1261" s="107" t="s">
        <v>1379</v>
      </c>
      <c r="D1261" s="108">
        <v>41739</v>
      </c>
      <c r="E1261" s="107" t="s">
        <v>1183</v>
      </c>
      <c r="F1261" s="107" t="s">
        <v>1002</v>
      </c>
      <c r="G1261" s="107" t="s">
        <v>675</v>
      </c>
      <c r="H1261" s="109">
        <v>200970</v>
      </c>
      <c r="I1261" s="109">
        <v>191400</v>
      </c>
      <c r="J1261" s="66" t="s">
        <v>676</v>
      </c>
      <c r="K1261" s="66" t="s">
        <v>40</v>
      </c>
      <c r="L1261" s="107" t="s">
        <v>677</v>
      </c>
    </row>
    <row r="1262" spans="2:12" ht="75" customHeight="1" x14ac:dyDescent="0.25">
      <c r="B1262" s="107">
        <v>23271700</v>
      </c>
      <c r="C1262" s="107" t="s">
        <v>1380</v>
      </c>
      <c r="D1262" s="108">
        <v>41739</v>
      </c>
      <c r="E1262" s="107" t="s">
        <v>1183</v>
      </c>
      <c r="F1262" s="107" t="s">
        <v>1002</v>
      </c>
      <c r="G1262" s="107" t="s">
        <v>675</v>
      </c>
      <c r="H1262" s="109">
        <v>200970</v>
      </c>
      <c r="I1262" s="109">
        <v>191400</v>
      </c>
      <c r="J1262" s="66" t="s">
        <v>676</v>
      </c>
      <c r="K1262" s="66" t="s">
        <v>40</v>
      </c>
      <c r="L1262" s="107" t="s">
        <v>677</v>
      </c>
    </row>
    <row r="1263" spans="2:12" ht="75" customHeight="1" x14ac:dyDescent="0.25">
      <c r="B1263" s="107">
        <v>23271700</v>
      </c>
      <c r="C1263" s="107" t="s">
        <v>1381</v>
      </c>
      <c r="D1263" s="108">
        <v>41739</v>
      </c>
      <c r="E1263" s="107" t="s">
        <v>1183</v>
      </c>
      <c r="F1263" s="107" t="s">
        <v>1002</v>
      </c>
      <c r="G1263" s="107" t="s">
        <v>675</v>
      </c>
      <c r="H1263" s="109">
        <v>200970</v>
      </c>
      <c r="I1263" s="109">
        <v>191400</v>
      </c>
      <c r="J1263" s="66" t="s">
        <v>676</v>
      </c>
      <c r="K1263" s="66" t="s">
        <v>40</v>
      </c>
      <c r="L1263" s="107" t="s">
        <v>677</v>
      </c>
    </row>
    <row r="1264" spans="2:12" ht="75" customHeight="1" x14ac:dyDescent="0.25">
      <c r="B1264" s="107">
        <v>23271700</v>
      </c>
      <c r="C1264" s="107" t="s">
        <v>1382</v>
      </c>
      <c r="D1264" s="108">
        <v>41739</v>
      </c>
      <c r="E1264" s="107" t="s">
        <v>1183</v>
      </c>
      <c r="F1264" s="107" t="s">
        <v>1002</v>
      </c>
      <c r="G1264" s="107" t="s">
        <v>675</v>
      </c>
      <c r="H1264" s="109">
        <v>172956</v>
      </c>
      <c r="I1264" s="109">
        <v>164720</v>
      </c>
      <c r="J1264" s="66" t="s">
        <v>676</v>
      </c>
      <c r="K1264" s="66" t="s">
        <v>40</v>
      </c>
      <c r="L1264" s="107" t="s">
        <v>677</v>
      </c>
    </row>
    <row r="1265" spans="2:12" ht="75" customHeight="1" x14ac:dyDescent="0.25">
      <c r="B1265" s="107">
        <v>23271700</v>
      </c>
      <c r="C1265" s="107" t="s">
        <v>1383</v>
      </c>
      <c r="D1265" s="108">
        <v>41739</v>
      </c>
      <c r="E1265" s="107" t="s">
        <v>1183</v>
      </c>
      <c r="F1265" s="107" t="s">
        <v>1002</v>
      </c>
      <c r="G1265" s="107" t="s">
        <v>675</v>
      </c>
      <c r="H1265" s="109">
        <v>172956</v>
      </c>
      <c r="I1265" s="109">
        <v>164720</v>
      </c>
      <c r="J1265" s="66" t="s">
        <v>676</v>
      </c>
      <c r="K1265" s="66" t="s">
        <v>40</v>
      </c>
      <c r="L1265" s="107" t="s">
        <v>677</v>
      </c>
    </row>
    <row r="1266" spans="2:12" ht="75" customHeight="1" x14ac:dyDescent="0.25">
      <c r="B1266" s="107">
        <v>23271700</v>
      </c>
      <c r="C1266" s="107" t="s">
        <v>1384</v>
      </c>
      <c r="D1266" s="108">
        <v>41739</v>
      </c>
      <c r="E1266" s="107" t="s">
        <v>1183</v>
      </c>
      <c r="F1266" s="107" t="s">
        <v>1002</v>
      </c>
      <c r="G1266" s="107" t="s">
        <v>675</v>
      </c>
      <c r="H1266" s="109">
        <v>172956</v>
      </c>
      <c r="I1266" s="109">
        <v>164720</v>
      </c>
      <c r="J1266" s="66" t="s">
        <v>676</v>
      </c>
      <c r="K1266" s="66" t="s">
        <v>40</v>
      </c>
      <c r="L1266" s="107" t="s">
        <v>677</v>
      </c>
    </row>
    <row r="1267" spans="2:12" ht="75" customHeight="1" x14ac:dyDescent="0.25">
      <c r="B1267" s="107">
        <v>23271700</v>
      </c>
      <c r="C1267" s="107" t="s">
        <v>1385</v>
      </c>
      <c r="D1267" s="108">
        <v>41739</v>
      </c>
      <c r="E1267" s="107" t="s">
        <v>1183</v>
      </c>
      <c r="F1267" s="107" t="s">
        <v>1002</v>
      </c>
      <c r="G1267" s="107" t="s">
        <v>675</v>
      </c>
      <c r="H1267" s="109">
        <v>121799.99999999999</v>
      </c>
      <c r="I1267" s="109">
        <v>115999.99999999999</v>
      </c>
      <c r="J1267" s="66" t="s">
        <v>676</v>
      </c>
      <c r="K1267" s="66" t="s">
        <v>40</v>
      </c>
      <c r="L1267" s="107" t="s">
        <v>677</v>
      </c>
    </row>
    <row r="1268" spans="2:12" ht="75" customHeight="1" x14ac:dyDescent="0.25">
      <c r="B1268" s="107">
        <v>23271700</v>
      </c>
      <c r="C1268" s="107" t="s">
        <v>1386</v>
      </c>
      <c r="D1268" s="108">
        <v>41739</v>
      </c>
      <c r="E1268" s="107" t="s">
        <v>1183</v>
      </c>
      <c r="F1268" s="107" t="s">
        <v>1002</v>
      </c>
      <c r="G1268" s="107" t="s">
        <v>675</v>
      </c>
      <c r="H1268" s="109">
        <v>121799.99999999999</v>
      </c>
      <c r="I1268" s="109">
        <v>115999.99999999999</v>
      </c>
      <c r="J1268" s="66" t="s">
        <v>676</v>
      </c>
      <c r="K1268" s="66" t="s">
        <v>40</v>
      </c>
      <c r="L1268" s="107" t="s">
        <v>677</v>
      </c>
    </row>
    <row r="1269" spans="2:12" ht="75" customHeight="1" x14ac:dyDescent="0.25">
      <c r="B1269" s="107">
        <v>23271700</v>
      </c>
      <c r="C1269" s="107" t="s">
        <v>1387</v>
      </c>
      <c r="D1269" s="108">
        <v>41739</v>
      </c>
      <c r="E1269" s="107" t="s">
        <v>1183</v>
      </c>
      <c r="F1269" s="107" t="s">
        <v>1002</v>
      </c>
      <c r="G1269" s="107" t="s">
        <v>675</v>
      </c>
      <c r="H1269" s="109">
        <v>121799.99999999999</v>
      </c>
      <c r="I1269" s="109">
        <v>115999.99999999999</v>
      </c>
      <c r="J1269" s="66" t="s">
        <v>676</v>
      </c>
      <c r="K1269" s="66" t="s">
        <v>40</v>
      </c>
      <c r="L1269" s="107" t="s">
        <v>677</v>
      </c>
    </row>
    <row r="1270" spans="2:12" ht="75" customHeight="1" x14ac:dyDescent="0.25">
      <c r="B1270" s="107">
        <v>23271700</v>
      </c>
      <c r="C1270" s="107" t="s">
        <v>1388</v>
      </c>
      <c r="D1270" s="108">
        <v>41739</v>
      </c>
      <c r="E1270" s="107" t="s">
        <v>1183</v>
      </c>
      <c r="F1270" s="107" t="s">
        <v>1002</v>
      </c>
      <c r="G1270" s="107" t="s">
        <v>675</v>
      </c>
      <c r="H1270" s="109">
        <v>414120</v>
      </c>
      <c r="I1270" s="109">
        <v>394400</v>
      </c>
      <c r="J1270" s="66" t="s">
        <v>676</v>
      </c>
      <c r="K1270" s="66" t="s">
        <v>40</v>
      </c>
      <c r="L1270" s="107" t="s">
        <v>677</v>
      </c>
    </row>
    <row r="1271" spans="2:12" ht="75" customHeight="1" x14ac:dyDescent="0.25">
      <c r="B1271" s="107">
        <v>23271700</v>
      </c>
      <c r="C1271" s="107" t="s">
        <v>1389</v>
      </c>
      <c r="D1271" s="108">
        <v>41739</v>
      </c>
      <c r="E1271" s="107" t="s">
        <v>1183</v>
      </c>
      <c r="F1271" s="107" t="s">
        <v>1002</v>
      </c>
      <c r="G1271" s="107" t="s">
        <v>675</v>
      </c>
      <c r="H1271" s="109">
        <v>511559.99999999994</v>
      </c>
      <c r="I1271" s="109">
        <v>487199.99999999994</v>
      </c>
      <c r="J1271" s="66" t="s">
        <v>676</v>
      </c>
      <c r="K1271" s="66" t="s">
        <v>40</v>
      </c>
      <c r="L1271" s="107" t="s">
        <v>677</v>
      </c>
    </row>
    <row r="1272" spans="2:12" ht="75" customHeight="1" x14ac:dyDescent="0.25">
      <c r="B1272" s="107">
        <v>23271700</v>
      </c>
      <c r="C1272" s="107" t="s">
        <v>1390</v>
      </c>
      <c r="D1272" s="108">
        <v>41739</v>
      </c>
      <c r="E1272" s="107" t="s">
        <v>1183</v>
      </c>
      <c r="F1272" s="107" t="s">
        <v>1002</v>
      </c>
      <c r="G1272" s="107" t="s">
        <v>675</v>
      </c>
      <c r="H1272" s="109">
        <v>450659.99999999994</v>
      </c>
      <c r="I1272" s="109">
        <v>429199.99999999994</v>
      </c>
      <c r="J1272" s="66" t="s">
        <v>676</v>
      </c>
      <c r="K1272" s="66" t="s">
        <v>40</v>
      </c>
      <c r="L1272" s="107" t="s">
        <v>677</v>
      </c>
    </row>
    <row r="1273" spans="2:12" ht="75" customHeight="1" x14ac:dyDescent="0.25">
      <c r="B1273" s="107">
        <v>23271700</v>
      </c>
      <c r="C1273" s="107" t="s">
        <v>1391</v>
      </c>
      <c r="D1273" s="108">
        <v>41739</v>
      </c>
      <c r="E1273" s="107" t="s">
        <v>1183</v>
      </c>
      <c r="F1273" s="107" t="s">
        <v>1002</v>
      </c>
      <c r="G1273" s="107" t="s">
        <v>675</v>
      </c>
      <c r="H1273" s="109">
        <v>347130</v>
      </c>
      <c r="I1273" s="109">
        <v>330600</v>
      </c>
      <c r="J1273" s="66" t="s">
        <v>676</v>
      </c>
      <c r="K1273" s="66" t="s">
        <v>40</v>
      </c>
      <c r="L1273" s="107" t="s">
        <v>677</v>
      </c>
    </row>
    <row r="1274" spans="2:12" ht="75" customHeight="1" x14ac:dyDescent="0.25">
      <c r="B1274" s="107">
        <v>23271700</v>
      </c>
      <c r="C1274" s="107" t="s">
        <v>1392</v>
      </c>
      <c r="D1274" s="108">
        <v>41739</v>
      </c>
      <c r="E1274" s="107" t="s">
        <v>1183</v>
      </c>
      <c r="F1274" s="107" t="s">
        <v>1002</v>
      </c>
      <c r="G1274" s="107" t="s">
        <v>675</v>
      </c>
      <c r="H1274" s="109">
        <v>1266720</v>
      </c>
      <c r="I1274" s="109">
        <v>1206400</v>
      </c>
      <c r="J1274" s="66" t="s">
        <v>676</v>
      </c>
      <c r="K1274" s="66" t="s">
        <v>40</v>
      </c>
      <c r="L1274" s="107" t="s">
        <v>677</v>
      </c>
    </row>
    <row r="1275" spans="2:12" ht="75" customHeight="1" x14ac:dyDescent="0.25">
      <c r="B1275" s="119">
        <v>53102700</v>
      </c>
      <c r="C1275" s="107" t="s">
        <v>1393</v>
      </c>
      <c r="D1275" s="126">
        <v>41733</v>
      </c>
      <c r="E1275" s="107" t="s">
        <v>1394</v>
      </c>
      <c r="F1275" s="107" t="s">
        <v>707</v>
      </c>
      <c r="G1275" s="107" t="s">
        <v>675</v>
      </c>
      <c r="H1275" s="109">
        <v>1386000</v>
      </c>
      <c r="I1275" s="109">
        <v>1320000</v>
      </c>
      <c r="J1275" s="66" t="s">
        <v>676</v>
      </c>
      <c r="K1275" s="66" t="s">
        <v>40</v>
      </c>
      <c r="L1275" s="107" t="s">
        <v>677</v>
      </c>
    </row>
    <row r="1276" spans="2:12" ht="75" customHeight="1" x14ac:dyDescent="0.25">
      <c r="B1276" s="119">
        <v>53102700</v>
      </c>
      <c r="C1276" s="107" t="s">
        <v>1395</v>
      </c>
      <c r="D1276" s="126">
        <v>41733</v>
      </c>
      <c r="E1276" s="107" t="s">
        <v>1394</v>
      </c>
      <c r="F1276" s="107" t="s">
        <v>707</v>
      </c>
      <c r="G1276" s="107" t="s">
        <v>675</v>
      </c>
      <c r="H1276" s="109">
        <v>1386000</v>
      </c>
      <c r="I1276" s="109">
        <v>1320000</v>
      </c>
      <c r="J1276" s="66" t="s">
        <v>676</v>
      </c>
      <c r="K1276" s="66" t="s">
        <v>40</v>
      </c>
      <c r="L1276" s="107" t="s">
        <v>677</v>
      </c>
    </row>
    <row r="1277" spans="2:12" ht="75" customHeight="1" x14ac:dyDescent="0.25">
      <c r="B1277" s="119">
        <v>53102700</v>
      </c>
      <c r="C1277" s="107" t="s">
        <v>1396</v>
      </c>
      <c r="D1277" s="126">
        <v>41733</v>
      </c>
      <c r="E1277" s="107" t="s">
        <v>1394</v>
      </c>
      <c r="F1277" s="107" t="s">
        <v>707</v>
      </c>
      <c r="G1277" s="107" t="s">
        <v>675</v>
      </c>
      <c r="H1277" s="109">
        <v>1386000</v>
      </c>
      <c r="I1277" s="109">
        <v>1320000</v>
      </c>
      <c r="J1277" s="66" t="s">
        <v>676</v>
      </c>
      <c r="K1277" s="66" t="s">
        <v>40</v>
      </c>
      <c r="L1277" s="107" t="s">
        <v>677</v>
      </c>
    </row>
    <row r="1278" spans="2:12" ht="75" customHeight="1" x14ac:dyDescent="0.25">
      <c r="B1278" s="119">
        <v>53102700</v>
      </c>
      <c r="C1278" s="107" t="s">
        <v>1397</v>
      </c>
      <c r="D1278" s="126">
        <v>41733</v>
      </c>
      <c r="E1278" s="107" t="s">
        <v>1394</v>
      </c>
      <c r="F1278" s="107" t="s">
        <v>707</v>
      </c>
      <c r="G1278" s="107" t="s">
        <v>675</v>
      </c>
      <c r="H1278" s="109">
        <v>504000</v>
      </c>
      <c r="I1278" s="109">
        <v>480000</v>
      </c>
      <c r="J1278" s="66" t="s">
        <v>676</v>
      </c>
      <c r="K1278" s="66" t="s">
        <v>40</v>
      </c>
      <c r="L1278" s="107" t="s">
        <v>677</v>
      </c>
    </row>
    <row r="1279" spans="2:12" ht="75" customHeight="1" x14ac:dyDescent="0.25">
      <c r="B1279" s="119">
        <v>53102700</v>
      </c>
      <c r="C1279" s="107" t="s">
        <v>1398</v>
      </c>
      <c r="D1279" s="126">
        <v>41733</v>
      </c>
      <c r="E1279" s="107" t="s">
        <v>1394</v>
      </c>
      <c r="F1279" s="107" t="s">
        <v>707</v>
      </c>
      <c r="G1279" s="107" t="s">
        <v>675</v>
      </c>
      <c r="H1279" s="109">
        <v>1386000</v>
      </c>
      <c r="I1279" s="109">
        <v>1320000</v>
      </c>
      <c r="J1279" s="66" t="s">
        <v>676</v>
      </c>
      <c r="K1279" s="66" t="s">
        <v>40</v>
      </c>
      <c r="L1279" s="107" t="s">
        <v>677</v>
      </c>
    </row>
    <row r="1280" spans="2:12" ht="75" customHeight="1" x14ac:dyDescent="0.25">
      <c r="B1280" s="119">
        <v>53102700</v>
      </c>
      <c r="C1280" s="107" t="s">
        <v>1399</v>
      </c>
      <c r="D1280" s="126">
        <v>41733</v>
      </c>
      <c r="E1280" s="107" t="s">
        <v>1394</v>
      </c>
      <c r="F1280" s="107" t="s">
        <v>707</v>
      </c>
      <c r="G1280" s="107" t="s">
        <v>675</v>
      </c>
      <c r="H1280" s="109">
        <v>478800</v>
      </c>
      <c r="I1280" s="109">
        <v>456000</v>
      </c>
      <c r="J1280" s="66" t="s">
        <v>676</v>
      </c>
      <c r="K1280" s="66" t="s">
        <v>40</v>
      </c>
      <c r="L1280" s="107" t="s">
        <v>677</v>
      </c>
    </row>
    <row r="1281" spans="2:12" ht="75" customHeight="1" x14ac:dyDescent="0.25">
      <c r="B1281" s="119">
        <v>53102700</v>
      </c>
      <c r="C1281" s="107" t="s">
        <v>1399</v>
      </c>
      <c r="D1281" s="126">
        <v>41733</v>
      </c>
      <c r="E1281" s="107" t="s">
        <v>1394</v>
      </c>
      <c r="F1281" s="107" t="s">
        <v>707</v>
      </c>
      <c r="G1281" s="107" t="s">
        <v>675</v>
      </c>
      <c r="H1281" s="109">
        <v>478800</v>
      </c>
      <c r="I1281" s="109">
        <v>456000</v>
      </c>
      <c r="J1281" s="66" t="s">
        <v>676</v>
      </c>
      <c r="K1281" s="66" t="s">
        <v>40</v>
      </c>
      <c r="L1281" s="107" t="s">
        <v>677</v>
      </c>
    </row>
    <row r="1282" spans="2:12" ht="75" customHeight="1" x14ac:dyDescent="0.25">
      <c r="B1282" s="119">
        <v>53102700</v>
      </c>
      <c r="C1282" s="107" t="s">
        <v>1400</v>
      </c>
      <c r="D1282" s="126">
        <v>41733</v>
      </c>
      <c r="E1282" s="107" t="s">
        <v>1394</v>
      </c>
      <c r="F1282" s="107" t="s">
        <v>707</v>
      </c>
      <c r="G1282" s="107" t="s">
        <v>675</v>
      </c>
      <c r="H1282" s="109">
        <v>1008000</v>
      </c>
      <c r="I1282" s="109">
        <v>960000</v>
      </c>
      <c r="J1282" s="66" t="s">
        <v>676</v>
      </c>
      <c r="K1282" s="66" t="s">
        <v>40</v>
      </c>
      <c r="L1282" s="107" t="s">
        <v>677</v>
      </c>
    </row>
    <row r="1283" spans="2:12" ht="75" customHeight="1" x14ac:dyDescent="0.25">
      <c r="B1283" s="119">
        <v>53102700</v>
      </c>
      <c r="C1283" s="107" t="s">
        <v>1401</v>
      </c>
      <c r="D1283" s="126">
        <v>41733</v>
      </c>
      <c r="E1283" s="107" t="s">
        <v>1394</v>
      </c>
      <c r="F1283" s="107" t="s">
        <v>707</v>
      </c>
      <c r="G1283" s="107" t="s">
        <v>675</v>
      </c>
      <c r="H1283" s="109">
        <v>1638000</v>
      </c>
      <c r="I1283" s="109">
        <v>1560000</v>
      </c>
      <c r="J1283" s="66" t="s">
        <v>676</v>
      </c>
      <c r="K1283" s="66" t="s">
        <v>40</v>
      </c>
      <c r="L1283" s="107" t="s">
        <v>677</v>
      </c>
    </row>
    <row r="1284" spans="2:12" ht="75" customHeight="1" x14ac:dyDescent="0.25">
      <c r="B1284" s="119">
        <v>53102700</v>
      </c>
      <c r="C1284" s="107" t="s">
        <v>1402</v>
      </c>
      <c r="D1284" s="126">
        <v>41733</v>
      </c>
      <c r="E1284" s="107" t="s">
        <v>1394</v>
      </c>
      <c r="F1284" s="107" t="s">
        <v>707</v>
      </c>
      <c r="G1284" s="107" t="s">
        <v>675</v>
      </c>
      <c r="H1284" s="109">
        <v>504000</v>
      </c>
      <c r="I1284" s="109">
        <v>480000</v>
      </c>
      <c r="J1284" s="66" t="s">
        <v>676</v>
      </c>
      <c r="K1284" s="66" t="s">
        <v>40</v>
      </c>
      <c r="L1284" s="107" t="s">
        <v>677</v>
      </c>
    </row>
    <row r="1285" spans="2:12" ht="75" customHeight="1" x14ac:dyDescent="0.25">
      <c r="B1285" s="119">
        <v>53102700</v>
      </c>
      <c r="C1285" s="107" t="s">
        <v>1403</v>
      </c>
      <c r="D1285" s="126">
        <v>41733</v>
      </c>
      <c r="E1285" s="107" t="s">
        <v>1394</v>
      </c>
      <c r="F1285" s="107" t="s">
        <v>707</v>
      </c>
      <c r="G1285" s="107" t="s">
        <v>675</v>
      </c>
      <c r="H1285" s="109">
        <v>302400</v>
      </c>
      <c r="I1285" s="109">
        <v>288000</v>
      </c>
      <c r="J1285" s="66" t="s">
        <v>676</v>
      </c>
      <c r="K1285" s="66" t="s">
        <v>40</v>
      </c>
      <c r="L1285" s="107" t="s">
        <v>677</v>
      </c>
    </row>
    <row r="1286" spans="2:12" ht="75" customHeight="1" x14ac:dyDescent="0.25">
      <c r="B1286" s="119">
        <v>53102700</v>
      </c>
      <c r="C1286" s="107" t="s">
        <v>1404</v>
      </c>
      <c r="D1286" s="126">
        <v>41733</v>
      </c>
      <c r="E1286" s="107" t="s">
        <v>1394</v>
      </c>
      <c r="F1286" s="107" t="s">
        <v>707</v>
      </c>
      <c r="G1286" s="107" t="s">
        <v>675</v>
      </c>
      <c r="H1286" s="109">
        <v>2268000</v>
      </c>
      <c r="I1286" s="109">
        <v>2160000</v>
      </c>
      <c r="J1286" s="66" t="s">
        <v>676</v>
      </c>
      <c r="K1286" s="66" t="s">
        <v>40</v>
      </c>
      <c r="L1286" s="107" t="s">
        <v>677</v>
      </c>
    </row>
    <row r="1287" spans="2:12" ht="75" customHeight="1" x14ac:dyDescent="0.25">
      <c r="B1287" s="119">
        <v>53102700</v>
      </c>
      <c r="C1287" s="107" t="s">
        <v>1405</v>
      </c>
      <c r="D1287" s="126">
        <v>41733</v>
      </c>
      <c r="E1287" s="107" t="s">
        <v>1394</v>
      </c>
      <c r="F1287" s="107" t="s">
        <v>707</v>
      </c>
      <c r="G1287" s="107" t="s">
        <v>675</v>
      </c>
      <c r="H1287" s="109">
        <v>283500</v>
      </c>
      <c r="I1287" s="109">
        <v>270000</v>
      </c>
      <c r="J1287" s="66" t="s">
        <v>676</v>
      </c>
      <c r="K1287" s="66" t="s">
        <v>40</v>
      </c>
      <c r="L1287" s="107" t="s">
        <v>677</v>
      </c>
    </row>
    <row r="1288" spans="2:12" ht="75" customHeight="1" x14ac:dyDescent="0.25">
      <c r="B1288" s="119">
        <v>53102700</v>
      </c>
      <c r="C1288" s="107" t="s">
        <v>1406</v>
      </c>
      <c r="D1288" s="126">
        <v>41733</v>
      </c>
      <c r="E1288" s="107" t="s">
        <v>1394</v>
      </c>
      <c r="F1288" s="107" t="s">
        <v>707</v>
      </c>
      <c r="G1288" s="107" t="s">
        <v>675</v>
      </c>
      <c r="H1288" s="109">
        <v>126000</v>
      </c>
      <c r="I1288" s="109">
        <v>120000</v>
      </c>
      <c r="J1288" s="66" t="s">
        <v>676</v>
      </c>
      <c r="K1288" s="66" t="s">
        <v>40</v>
      </c>
      <c r="L1288" s="107" t="s">
        <v>677</v>
      </c>
    </row>
    <row r="1289" spans="2:12" ht="75" customHeight="1" x14ac:dyDescent="0.25">
      <c r="B1289" s="119">
        <v>53102700</v>
      </c>
      <c r="C1289" s="107" t="s">
        <v>1407</v>
      </c>
      <c r="D1289" s="126">
        <v>41733</v>
      </c>
      <c r="E1289" s="107" t="s">
        <v>1394</v>
      </c>
      <c r="F1289" s="107" t="s">
        <v>707</v>
      </c>
      <c r="G1289" s="107" t="s">
        <v>675</v>
      </c>
      <c r="H1289" s="109">
        <v>504000</v>
      </c>
      <c r="I1289" s="109">
        <v>480000</v>
      </c>
      <c r="J1289" s="66" t="s">
        <v>676</v>
      </c>
      <c r="K1289" s="66" t="s">
        <v>40</v>
      </c>
      <c r="L1289" s="107" t="s">
        <v>677</v>
      </c>
    </row>
    <row r="1290" spans="2:12" ht="75" customHeight="1" x14ac:dyDescent="0.25">
      <c r="B1290" s="119">
        <v>53102700</v>
      </c>
      <c r="C1290" s="107" t="s">
        <v>1408</v>
      </c>
      <c r="D1290" s="126">
        <v>41733</v>
      </c>
      <c r="E1290" s="107" t="s">
        <v>1394</v>
      </c>
      <c r="F1290" s="107" t="s">
        <v>707</v>
      </c>
      <c r="G1290" s="107" t="s">
        <v>675</v>
      </c>
      <c r="H1290" s="109">
        <v>178500</v>
      </c>
      <c r="I1290" s="109">
        <v>170000</v>
      </c>
      <c r="J1290" s="66" t="s">
        <v>676</v>
      </c>
      <c r="K1290" s="66" t="s">
        <v>40</v>
      </c>
      <c r="L1290" s="107" t="s">
        <v>677</v>
      </c>
    </row>
    <row r="1291" spans="2:12" ht="75" customHeight="1" x14ac:dyDescent="0.25">
      <c r="B1291" s="119">
        <v>53102700</v>
      </c>
      <c r="C1291" s="107" t="s">
        <v>1409</v>
      </c>
      <c r="D1291" s="126">
        <v>41733</v>
      </c>
      <c r="E1291" s="107" t="s">
        <v>1394</v>
      </c>
      <c r="F1291" s="107" t="s">
        <v>707</v>
      </c>
      <c r="G1291" s="107" t="s">
        <v>675</v>
      </c>
      <c r="H1291" s="109">
        <v>630000</v>
      </c>
      <c r="I1291" s="109">
        <v>600000</v>
      </c>
      <c r="J1291" s="66" t="s">
        <v>676</v>
      </c>
      <c r="K1291" s="66" t="s">
        <v>40</v>
      </c>
      <c r="L1291" s="107" t="s">
        <v>677</v>
      </c>
    </row>
    <row r="1292" spans="2:12" ht="75" customHeight="1" x14ac:dyDescent="0.25">
      <c r="B1292" s="119">
        <v>53102700</v>
      </c>
      <c r="C1292" s="107" t="s">
        <v>1410</v>
      </c>
      <c r="D1292" s="126">
        <v>41733</v>
      </c>
      <c r="E1292" s="107" t="s">
        <v>1394</v>
      </c>
      <c r="F1292" s="107" t="s">
        <v>707</v>
      </c>
      <c r="G1292" s="107" t="s">
        <v>675</v>
      </c>
      <c r="H1292" s="109">
        <v>1050000</v>
      </c>
      <c r="I1292" s="109">
        <v>1000000</v>
      </c>
      <c r="J1292" s="66" t="s">
        <v>676</v>
      </c>
      <c r="K1292" s="66" t="s">
        <v>40</v>
      </c>
      <c r="L1292" s="107" t="s">
        <v>677</v>
      </c>
    </row>
    <row r="1293" spans="2:12" ht="75" customHeight="1" x14ac:dyDescent="0.25">
      <c r="B1293" s="119">
        <v>53102700</v>
      </c>
      <c r="C1293" s="107" t="s">
        <v>1411</v>
      </c>
      <c r="D1293" s="126">
        <v>41733</v>
      </c>
      <c r="E1293" s="107" t="s">
        <v>1394</v>
      </c>
      <c r="F1293" s="107" t="s">
        <v>707</v>
      </c>
      <c r="G1293" s="107" t="s">
        <v>675</v>
      </c>
      <c r="H1293" s="109">
        <v>115500</v>
      </c>
      <c r="I1293" s="109">
        <v>110000</v>
      </c>
      <c r="J1293" s="66" t="s">
        <v>676</v>
      </c>
      <c r="K1293" s="66" t="s">
        <v>40</v>
      </c>
      <c r="L1293" s="107" t="s">
        <v>677</v>
      </c>
    </row>
    <row r="1294" spans="2:12" ht="75" customHeight="1" x14ac:dyDescent="0.25">
      <c r="B1294" s="107">
        <v>45101505</v>
      </c>
      <c r="C1294" s="107" t="s">
        <v>1412</v>
      </c>
      <c r="D1294" s="108">
        <v>41949</v>
      </c>
      <c r="E1294" s="107" t="s">
        <v>1394</v>
      </c>
      <c r="F1294" s="107" t="s">
        <v>707</v>
      </c>
      <c r="G1294" s="107" t="s">
        <v>675</v>
      </c>
      <c r="H1294" s="109">
        <v>2100000</v>
      </c>
      <c r="I1294" s="109">
        <v>2000000</v>
      </c>
      <c r="J1294" s="66" t="s">
        <v>676</v>
      </c>
      <c r="K1294" s="66" t="s">
        <v>40</v>
      </c>
      <c r="L1294" s="107" t="s">
        <v>677</v>
      </c>
    </row>
    <row r="1295" spans="2:12" ht="75" customHeight="1" x14ac:dyDescent="0.25">
      <c r="B1295" s="107">
        <v>23153131</v>
      </c>
      <c r="C1295" s="107" t="s">
        <v>1413</v>
      </c>
      <c r="D1295" s="108">
        <v>41949</v>
      </c>
      <c r="E1295" s="107" t="s">
        <v>1394</v>
      </c>
      <c r="F1295" s="107" t="s">
        <v>707</v>
      </c>
      <c r="G1295" s="107" t="s">
        <v>675</v>
      </c>
      <c r="H1295" s="109">
        <v>2100000</v>
      </c>
      <c r="I1295" s="109">
        <v>2000000</v>
      </c>
      <c r="J1295" s="66" t="s">
        <v>676</v>
      </c>
      <c r="K1295" s="66" t="s">
        <v>40</v>
      </c>
      <c r="L1295" s="107" t="s">
        <v>677</v>
      </c>
    </row>
    <row r="1296" spans="2:12" ht="75" customHeight="1" x14ac:dyDescent="0.25">
      <c r="B1296" s="119">
        <v>73152108</v>
      </c>
      <c r="C1296" s="127" t="s">
        <v>1414</v>
      </c>
      <c r="D1296" s="108">
        <v>41949</v>
      </c>
      <c r="E1296" s="107" t="s">
        <v>1394</v>
      </c>
      <c r="F1296" s="107" t="s">
        <v>707</v>
      </c>
      <c r="G1296" s="107" t="s">
        <v>675</v>
      </c>
      <c r="H1296" s="109">
        <v>7542873.4079999998</v>
      </c>
      <c r="I1296" s="109">
        <v>7183688.96</v>
      </c>
      <c r="J1296" s="66" t="s">
        <v>676</v>
      </c>
      <c r="K1296" s="66" t="s">
        <v>40</v>
      </c>
      <c r="L1296" s="107" t="s">
        <v>677</v>
      </c>
    </row>
    <row r="1297" spans="2:12" ht="75" customHeight="1" x14ac:dyDescent="0.25">
      <c r="B1297" s="119">
        <v>73152108</v>
      </c>
      <c r="C1297" s="127" t="s">
        <v>1415</v>
      </c>
      <c r="D1297" s="108">
        <v>41949</v>
      </c>
      <c r="E1297" s="107" t="s">
        <v>1394</v>
      </c>
      <c r="F1297" s="107" t="s">
        <v>707</v>
      </c>
      <c r="G1297" s="107" t="s">
        <v>675</v>
      </c>
      <c r="H1297" s="109">
        <v>151672.5</v>
      </c>
      <c r="I1297" s="109">
        <v>144450</v>
      </c>
      <c r="J1297" s="66" t="s">
        <v>676</v>
      </c>
      <c r="K1297" s="66" t="s">
        <v>40</v>
      </c>
      <c r="L1297" s="107" t="s">
        <v>677</v>
      </c>
    </row>
    <row r="1298" spans="2:12" ht="75" customHeight="1" x14ac:dyDescent="0.25">
      <c r="B1298" s="119">
        <v>73152108</v>
      </c>
      <c r="C1298" s="127" t="s">
        <v>1416</v>
      </c>
      <c r="D1298" s="108">
        <v>41950</v>
      </c>
      <c r="E1298" s="107" t="s">
        <v>1417</v>
      </c>
      <c r="F1298" s="107" t="s">
        <v>707</v>
      </c>
      <c r="G1298" s="107" t="s">
        <v>675</v>
      </c>
      <c r="H1298" s="109">
        <v>61792.5</v>
      </c>
      <c r="I1298" s="109">
        <v>58850</v>
      </c>
      <c r="J1298" s="66" t="s">
        <v>676</v>
      </c>
      <c r="K1298" s="66" t="s">
        <v>40</v>
      </c>
      <c r="L1298" s="107" t="s">
        <v>677</v>
      </c>
    </row>
    <row r="1299" spans="2:12" ht="75" customHeight="1" x14ac:dyDescent="0.25">
      <c r="B1299" s="119">
        <v>73152108</v>
      </c>
      <c r="C1299" s="127" t="s">
        <v>1418</v>
      </c>
      <c r="D1299" s="108">
        <v>41951</v>
      </c>
      <c r="E1299" s="107" t="s">
        <v>1419</v>
      </c>
      <c r="F1299" s="107" t="s">
        <v>707</v>
      </c>
      <c r="G1299" s="107" t="s">
        <v>675</v>
      </c>
      <c r="H1299" s="109">
        <v>39322.5</v>
      </c>
      <c r="I1299" s="109">
        <v>37450</v>
      </c>
      <c r="J1299" s="66" t="s">
        <v>676</v>
      </c>
      <c r="K1299" s="66" t="s">
        <v>40</v>
      </c>
      <c r="L1299" s="107" t="s">
        <v>677</v>
      </c>
    </row>
    <row r="1300" spans="2:12" ht="75" customHeight="1" x14ac:dyDescent="0.25">
      <c r="B1300" s="119">
        <v>73152108</v>
      </c>
      <c r="C1300" s="127" t="s">
        <v>1420</v>
      </c>
      <c r="D1300" s="108">
        <v>41952</v>
      </c>
      <c r="E1300" s="107" t="s">
        <v>1421</v>
      </c>
      <c r="F1300" s="107" t="s">
        <v>707</v>
      </c>
      <c r="G1300" s="107" t="s">
        <v>675</v>
      </c>
      <c r="H1300" s="109">
        <v>22470</v>
      </c>
      <c r="I1300" s="109">
        <v>21400</v>
      </c>
      <c r="J1300" s="66" t="s">
        <v>676</v>
      </c>
      <c r="K1300" s="66" t="s">
        <v>40</v>
      </c>
      <c r="L1300" s="107" t="s">
        <v>677</v>
      </c>
    </row>
    <row r="1301" spans="2:12" ht="75" customHeight="1" x14ac:dyDescent="0.25">
      <c r="B1301" s="119">
        <v>73152108</v>
      </c>
      <c r="C1301" s="127" t="s">
        <v>1422</v>
      </c>
      <c r="D1301" s="108">
        <v>41953</v>
      </c>
      <c r="E1301" s="107" t="s">
        <v>1423</v>
      </c>
      <c r="F1301" s="107" t="s">
        <v>707</v>
      </c>
      <c r="G1301" s="107" t="s">
        <v>675</v>
      </c>
      <c r="H1301" s="109">
        <v>134820</v>
      </c>
      <c r="I1301" s="109">
        <v>128400</v>
      </c>
      <c r="J1301" s="66" t="s">
        <v>676</v>
      </c>
      <c r="K1301" s="66" t="s">
        <v>40</v>
      </c>
      <c r="L1301" s="107" t="s">
        <v>677</v>
      </c>
    </row>
    <row r="1302" spans="2:12" ht="75" customHeight="1" x14ac:dyDescent="0.25">
      <c r="B1302" s="119">
        <v>73152108</v>
      </c>
      <c r="C1302" s="127" t="s">
        <v>1424</v>
      </c>
      <c r="D1302" s="108">
        <v>41954</v>
      </c>
      <c r="E1302" s="107" t="s">
        <v>767</v>
      </c>
      <c r="F1302" s="107" t="s">
        <v>707</v>
      </c>
      <c r="G1302" s="107" t="s">
        <v>675</v>
      </c>
      <c r="H1302" s="109">
        <v>151672.5</v>
      </c>
      <c r="I1302" s="109">
        <v>144450</v>
      </c>
      <c r="J1302" s="66" t="s">
        <v>676</v>
      </c>
      <c r="K1302" s="66" t="s">
        <v>40</v>
      </c>
      <c r="L1302" s="107" t="s">
        <v>677</v>
      </c>
    </row>
    <row r="1303" spans="2:12" ht="75" customHeight="1" x14ac:dyDescent="0.25">
      <c r="B1303" s="119">
        <v>73152108</v>
      </c>
      <c r="C1303" s="127" t="s">
        <v>1425</v>
      </c>
      <c r="D1303" s="108">
        <v>41955</v>
      </c>
      <c r="E1303" s="107" t="s">
        <v>1426</v>
      </c>
      <c r="F1303" s="107" t="s">
        <v>707</v>
      </c>
      <c r="G1303" s="107" t="s">
        <v>675</v>
      </c>
      <c r="H1303" s="109">
        <v>168525</v>
      </c>
      <c r="I1303" s="109">
        <v>160500</v>
      </c>
      <c r="J1303" s="66" t="s">
        <v>676</v>
      </c>
      <c r="K1303" s="66" t="s">
        <v>40</v>
      </c>
      <c r="L1303" s="107" t="s">
        <v>677</v>
      </c>
    </row>
    <row r="1304" spans="2:12" ht="75" customHeight="1" x14ac:dyDescent="0.25">
      <c r="B1304" s="119">
        <v>73152108</v>
      </c>
      <c r="C1304" s="127" t="s">
        <v>1427</v>
      </c>
      <c r="D1304" s="108">
        <v>41956</v>
      </c>
      <c r="E1304" s="107" t="s">
        <v>1428</v>
      </c>
      <c r="F1304" s="107" t="s">
        <v>707</v>
      </c>
      <c r="G1304" s="107" t="s">
        <v>675</v>
      </c>
      <c r="H1304" s="109">
        <v>213465</v>
      </c>
      <c r="I1304" s="109">
        <v>203300</v>
      </c>
      <c r="J1304" s="66" t="s">
        <v>676</v>
      </c>
      <c r="K1304" s="66" t="s">
        <v>40</v>
      </c>
      <c r="L1304" s="107" t="s">
        <v>677</v>
      </c>
    </row>
    <row r="1305" spans="2:12" ht="75" customHeight="1" x14ac:dyDescent="0.25">
      <c r="B1305" s="119">
        <v>73152108</v>
      </c>
      <c r="C1305" s="127" t="s">
        <v>1429</v>
      </c>
      <c r="D1305" s="108">
        <v>41957</v>
      </c>
      <c r="E1305" s="107" t="s">
        <v>1430</v>
      </c>
      <c r="F1305" s="107" t="s">
        <v>707</v>
      </c>
      <c r="G1305" s="107" t="s">
        <v>675</v>
      </c>
      <c r="H1305" s="109">
        <v>280875</v>
      </c>
      <c r="I1305" s="109">
        <v>267500</v>
      </c>
      <c r="J1305" s="66" t="s">
        <v>676</v>
      </c>
      <c r="K1305" s="66" t="s">
        <v>40</v>
      </c>
      <c r="L1305" s="107" t="s">
        <v>677</v>
      </c>
    </row>
    <row r="1306" spans="2:12" ht="75" customHeight="1" x14ac:dyDescent="0.25">
      <c r="B1306" s="119">
        <v>73152108</v>
      </c>
      <c r="C1306" s="127" t="s">
        <v>1431</v>
      </c>
      <c r="D1306" s="108">
        <v>41958</v>
      </c>
      <c r="E1306" s="107" t="s">
        <v>1432</v>
      </c>
      <c r="F1306" s="107" t="s">
        <v>707</v>
      </c>
      <c r="G1306" s="107" t="s">
        <v>675</v>
      </c>
      <c r="H1306" s="109">
        <v>190995</v>
      </c>
      <c r="I1306" s="109">
        <v>181900</v>
      </c>
      <c r="J1306" s="66" t="s">
        <v>676</v>
      </c>
      <c r="K1306" s="66" t="s">
        <v>40</v>
      </c>
      <c r="L1306" s="107" t="s">
        <v>677</v>
      </c>
    </row>
    <row r="1307" spans="2:12" ht="75" customHeight="1" x14ac:dyDescent="0.25">
      <c r="B1307" s="119">
        <v>73152108</v>
      </c>
      <c r="C1307" s="127" t="s">
        <v>1433</v>
      </c>
      <c r="D1307" s="108">
        <v>41959</v>
      </c>
      <c r="E1307" s="107" t="s">
        <v>1183</v>
      </c>
      <c r="F1307" s="107" t="s">
        <v>707</v>
      </c>
      <c r="G1307" s="107" t="s">
        <v>675</v>
      </c>
      <c r="H1307" s="109">
        <v>224700</v>
      </c>
      <c r="I1307" s="109">
        <v>214000</v>
      </c>
      <c r="J1307" s="66" t="s">
        <v>676</v>
      </c>
      <c r="K1307" s="66" t="s">
        <v>40</v>
      </c>
      <c r="L1307" s="107" t="s">
        <v>677</v>
      </c>
    </row>
    <row r="1308" spans="2:12" ht="75" customHeight="1" x14ac:dyDescent="0.25">
      <c r="B1308" s="119">
        <v>73152108</v>
      </c>
      <c r="C1308" s="127" t="s">
        <v>1434</v>
      </c>
      <c r="D1308" s="108">
        <v>41960</v>
      </c>
      <c r="E1308" s="107" t="s">
        <v>1435</v>
      </c>
      <c r="F1308" s="107" t="s">
        <v>707</v>
      </c>
      <c r="G1308" s="107" t="s">
        <v>675</v>
      </c>
      <c r="H1308" s="109">
        <v>449400</v>
      </c>
      <c r="I1308" s="109">
        <v>428000</v>
      </c>
      <c r="J1308" s="66" t="s">
        <v>676</v>
      </c>
      <c r="K1308" s="66" t="s">
        <v>40</v>
      </c>
      <c r="L1308" s="107" t="s">
        <v>677</v>
      </c>
    </row>
    <row r="1309" spans="2:12" ht="75" customHeight="1" x14ac:dyDescent="0.25">
      <c r="B1309" s="119">
        <v>73152108</v>
      </c>
      <c r="C1309" s="127" t="s">
        <v>1436</v>
      </c>
      <c r="D1309" s="108">
        <v>41961</v>
      </c>
      <c r="E1309" s="107" t="s">
        <v>1437</v>
      </c>
      <c r="F1309" s="107" t="s">
        <v>707</v>
      </c>
      <c r="G1309" s="107" t="s">
        <v>675</v>
      </c>
      <c r="H1309" s="109">
        <v>1067325</v>
      </c>
      <c r="I1309" s="109">
        <v>1016500</v>
      </c>
      <c r="J1309" s="66" t="s">
        <v>676</v>
      </c>
      <c r="K1309" s="66" t="s">
        <v>40</v>
      </c>
      <c r="L1309" s="107" t="s">
        <v>677</v>
      </c>
    </row>
    <row r="1310" spans="2:12" ht="75" customHeight="1" x14ac:dyDescent="0.25">
      <c r="B1310" s="119">
        <v>73152108</v>
      </c>
      <c r="C1310" s="127" t="s">
        <v>1438</v>
      </c>
      <c r="D1310" s="108">
        <v>41962</v>
      </c>
      <c r="E1310" s="107" t="s">
        <v>1439</v>
      </c>
      <c r="F1310" s="107" t="s">
        <v>707</v>
      </c>
      <c r="G1310" s="107" t="s">
        <v>675</v>
      </c>
      <c r="H1310" s="109">
        <v>168525</v>
      </c>
      <c r="I1310" s="109">
        <v>160500</v>
      </c>
      <c r="J1310" s="66" t="s">
        <v>676</v>
      </c>
      <c r="K1310" s="66" t="s">
        <v>40</v>
      </c>
      <c r="L1310" s="107" t="s">
        <v>677</v>
      </c>
    </row>
    <row r="1311" spans="2:12" ht="75" customHeight="1" x14ac:dyDescent="0.25">
      <c r="B1311" s="119">
        <v>73152108</v>
      </c>
      <c r="C1311" s="127" t="s">
        <v>1440</v>
      </c>
      <c r="D1311" s="108">
        <v>41963</v>
      </c>
      <c r="E1311" s="107" t="s">
        <v>1441</v>
      </c>
      <c r="F1311" s="107" t="s">
        <v>707</v>
      </c>
      <c r="G1311" s="107" t="s">
        <v>675</v>
      </c>
      <c r="H1311" s="109">
        <v>314580</v>
      </c>
      <c r="I1311" s="109">
        <v>299600</v>
      </c>
      <c r="J1311" s="66" t="s">
        <v>676</v>
      </c>
      <c r="K1311" s="66" t="s">
        <v>40</v>
      </c>
      <c r="L1311" s="107" t="s">
        <v>677</v>
      </c>
    </row>
    <row r="1312" spans="2:12" ht="75" customHeight="1" x14ac:dyDescent="0.25">
      <c r="B1312" s="119">
        <v>73152108</v>
      </c>
      <c r="C1312" s="127" t="s">
        <v>1442</v>
      </c>
      <c r="D1312" s="108">
        <v>41964</v>
      </c>
      <c r="E1312" s="107" t="s">
        <v>1443</v>
      </c>
      <c r="F1312" s="107" t="s">
        <v>707</v>
      </c>
      <c r="G1312" s="107" t="s">
        <v>675</v>
      </c>
      <c r="H1312" s="109">
        <v>213465</v>
      </c>
      <c r="I1312" s="109">
        <v>203300</v>
      </c>
      <c r="J1312" s="66" t="s">
        <v>676</v>
      </c>
      <c r="K1312" s="66" t="s">
        <v>40</v>
      </c>
      <c r="L1312" s="107" t="s">
        <v>677</v>
      </c>
    </row>
    <row r="1313" spans="2:12" ht="75" customHeight="1" x14ac:dyDescent="0.25">
      <c r="B1313" s="119">
        <v>73152108</v>
      </c>
      <c r="C1313" s="127" t="s">
        <v>1444</v>
      </c>
      <c r="D1313" s="108">
        <v>41965</v>
      </c>
      <c r="E1313" s="107" t="s">
        <v>1445</v>
      </c>
      <c r="F1313" s="107" t="s">
        <v>707</v>
      </c>
      <c r="G1313" s="107" t="s">
        <v>675</v>
      </c>
      <c r="H1313" s="109">
        <v>213465</v>
      </c>
      <c r="I1313" s="109">
        <v>203300</v>
      </c>
      <c r="J1313" s="66" t="s">
        <v>676</v>
      </c>
      <c r="K1313" s="66" t="s">
        <v>40</v>
      </c>
      <c r="L1313" s="107" t="s">
        <v>677</v>
      </c>
    </row>
    <row r="1314" spans="2:12" ht="75" customHeight="1" x14ac:dyDescent="0.25">
      <c r="B1314" s="119">
        <v>73152108</v>
      </c>
      <c r="C1314" s="127" t="s">
        <v>1446</v>
      </c>
      <c r="D1314" s="108">
        <v>41966</v>
      </c>
      <c r="E1314" s="107" t="s">
        <v>1447</v>
      </c>
      <c r="F1314" s="107" t="s">
        <v>707</v>
      </c>
      <c r="G1314" s="107" t="s">
        <v>675</v>
      </c>
      <c r="H1314" s="109">
        <v>505575</v>
      </c>
      <c r="I1314" s="109">
        <v>481500</v>
      </c>
      <c r="J1314" s="66" t="s">
        <v>676</v>
      </c>
      <c r="K1314" s="66" t="s">
        <v>40</v>
      </c>
      <c r="L1314" s="107" t="s">
        <v>677</v>
      </c>
    </row>
    <row r="1315" spans="2:12" ht="75" customHeight="1" x14ac:dyDescent="0.25">
      <c r="B1315" s="119">
        <v>73152108</v>
      </c>
      <c r="C1315" s="127" t="s">
        <v>1448</v>
      </c>
      <c r="D1315" s="108">
        <v>41967</v>
      </c>
      <c r="E1315" s="107" t="s">
        <v>1449</v>
      </c>
      <c r="F1315" s="107" t="s">
        <v>707</v>
      </c>
      <c r="G1315" s="107" t="s">
        <v>675</v>
      </c>
      <c r="H1315" s="109">
        <v>213465</v>
      </c>
      <c r="I1315" s="109">
        <v>203300</v>
      </c>
      <c r="J1315" s="66" t="s">
        <v>676</v>
      </c>
      <c r="K1315" s="66" t="s">
        <v>40</v>
      </c>
      <c r="L1315" s="107" t="s">
        <v>677</v>
      </c>
    </row>
    <row r="1316" spans="2:12" ht="75" customHeight="1" x14ac:dyDescent="0.25">
      <c r="B1316" s="119">
        <v>73152108</v>
      </c>
      <c r="C1316" s="127" t="s">
        <v>1450</v>
      </c>
      <c r="D1316" s="108">
        <v>41968</v>
      </c>
      <c r="E1316" s="107" t="s">
        <v>1451</v>
      </c>
      <c r="F1316" s="107" t="s">
        <v>707</v>
      </c>
      <c r="G1316" s="107" t="s">
        <v>675</v>
      </c>
      <c r="H1316" s="109">
        <v>224700</v>
      </c>
      <c r="I1316" s="109">
        <v>214000</v>
      </c>
      <c r="J1316" s="66" t="s">
        <v>676</v>
      </c>
      <c r="K1316" s="66" t="s">
        <v>40</v>
      </c>
      <c r="L1316" s="107" t="s">
        <v>677</v>
      </c>
    </row>
    <row r="1317" spans="2:12" ht="75" customHeight="1" x14ac:dyDescent="0.25">
      <c r="B1317" s="119">
        <v>73152108</v>
      </c>
      <c r="C1317" s="127" t="s">
        <v>1452</v>
      </c>
      <c r="D1317" s="108">
        <v>41969</v>
      </c>
      <c r="E1317" s="107" t="s">
        <v>1453</v>
      </c>
      <c r="F1317" s="107" t="s">
        <v>707</v>
      </c>
      <c r="G1317" s="107" t="s">
        <v>675</v>
      </c>
      <c r="H1317" s="109">
        <v>67410</v>
      </c>
      <c r="I1317" s="109">
        <v>64200</v>
      </c>
      <c r="J1317" s="66" t="s">
        <v>676</v>
      </c>
      <c r="K1317" s="66" t="s">
        <v>40</v>
      </c>
      <c r="L1317" s="107" t="s">
        <v>677</v>
      </c>
    </row>
    <row r="1318" spans="2:12" ht="75" customHeight="1" x14ac:dyDescent="0.25">
      <c r="B1318" s="119">
        <v>73152108</v>
      </c>
      <c r="C1318" s="127" t="s">
        <v>1454</v>
      </c>
      <c r="D1318" s="108">
        <v>41970</v>
      </c>
      <c r="E1318" s="107" t="s">
        <v>1455</v>
      </c>
      <c r="F1318" s="107" t="s">
        <v>707</v>
      </c>
      <c r="G1318" s="107" t="s">
        <v>675</v>
      </c>
      <c r="H1318" s="109">
        <v>190995</v>
      </c>
      <c r="I1318" s="109">
        <v>181900</v>
      </c>
      <c r="J1318" s="66" t="s">
        <v>676</v>
      </c>
      <c r="K1318" s="66" t="s">
        <v>40</v>
      </c>
      <c r="L1318" s="107" t="s">
        <v>677</v>
      </c>
    </row>
    <row r="1319" spans="2:12" ht="75" customHeight="1" x14ac:dyDescent="0.25">
      <c r="B1319" s="119">
        <v>73152108</v>
      </c>
      <c r="C1319" s="127" t="s">
        <v>1456</v>
      </c>
      <c r="D1319" s="108">
        <v>41971</v>
      </c>
      <c r="E1319" s="107" t="s">
        <v>1457</v>
      </c>
      <c r="F1319" s="107" t="s">
        <v>707</v>
      </c>
      <c r="G1319" s="107" t="s">
        <v>675</v>
      </c>
      <c r="H1319" s="109">
        <v>101115</v>
      </c>
      <c r="I1319" s="109">
        <v>96300</v>
      </c>
      <c r="J1319" s="66" t="s">
        <v>676</v>
      </c>
      <c r="K1319" s="66" t="s">
        <v>40</v>
      </c>
      <c r="L1319" s="107" t="s">
        <v>677</v>
      </c>
    </row>
    <row r="1320" spans="2:12" ht="75" customHeight="1" x14ac:dyDescent="0.25">
      <c r="B1320" s="119">
        <v>73152108</v>
      </c>
      <c r="C1320" s="127" t="s">
        <v>1458</v>
      </c>
      <c r="D1320" s="108">
        <v>41972</v>
      </c>
      <c r="E1320" s="107" t="s">
        <v>1459</v>
      </c>
      <c r="F1320" s="107" t="s">
        <v>707</v>
      </c>
      <c r="G1320" s="107" t="s">
        <v>675</v>
      </c>
      <c r="H1320" s="109">
        <v>280875</v>
      </c>
      <c r="I1320" s="109">
        <v>267500</v>
      </c>
      <c r="J1320" s="66" t="s">
        <v>676</v>
      </c>
      <c r="K1320" s="66" t="s">
        <v>40</v>
      </c>
      <c r="L1320" s="107" t="s">
        <v>677</v>
      </c>
    </row>
    <row r="1321" spans="2:12" ht="75" customHeight="1" x14ac:dyDescent="0.25">
      <c r="B1321" s="119">
        <v>73152108</v>
      </c>
      <c r="C1321" s="127" t="s">
        <v>1460</v>
      </c>
      <c r="D1321" s="108">
        <v>41973</v>
      </c>
      <c r="E1321" s="107" t="s">
        <v>1461</v>
      </c>
      <c r="F1321" s="107" t="s">
        <v>707</v>
      </c>
      <c r="G1321" s="107" t="s">
        <v>675</v>
      </c>
      <c r="H1321" s="109">
        <v>123585</v>
      </c>
      <c r="I1321" s="109">
        <v>117700</v>
      </c>
      <c r="J1321" s="66" t="s">
        <v>676</v>
      </c>
      <c r="K1321" s="66" t="s">
        <v>40</v>
      </c>
      <c r="L1321" s="107" t="s">
        <v>677</v>
      </c>
    </row>
    <row r="1322" spans="2:12" ht="75" customHeight="1" x14ac:dyDescent="0.25">
      <c r="B1322" s="119">
        <v>73152108</v>
      </c>
      <c r="C1322" s="127" t="s">
        <v>1462</v>
      </c>
      <c r="D1322" s="108">
        <v>41974</v>
      </c>
      <c r="E1322" s="107" t="s">
        <v>1463</v>
      </c>
      <c r="F1322" s="107" t="s">
        <v>707</v>
      </c>
      <c r="G1322" s="107" t="s">
        <v>675</v>
      </c>
      <c r="H1322" s="109">
        <v>134820</v>
      </c>
      <c r="I1322" s="109">
        <v>128400</v>
      </c>
      <c r="J1322" s="66" t="s">
        <v>676</v>
      </c>
      <c r="K1322" s="66" t="s">
        <v>40</v>
      </c>
      <c r="L1322" s="107" t="s">
        <v>677</v>
      </c>
    </row>
    <row r="1323" spans="2:12" ht="75" customHeight="1" x14ac:dyDescent="0.25">
      <c r="B1323" s="119">
        <v>73152108</v>
      </c>
      <c r="C1323" s="127" t="s">
        <v>1464</v>
      </c>
      <c r="D1323" s="108">
        <v>41975</v>
      </c>
      <c r="E1323" s="107" t="s">
        <v>1465</v>
      </c>
      <c r="F1323" s="107" t="s">
        <v>707</v>
      </c>
      <c r="G1323" s="107" t="s">
        <v>675</v>
      </c>
      <c r="H1323" s="109">
        <v>67410</v>
      </c>
      <c r="I1323" s="109">
        <v>64200</v>
      </c>
      <c r="J1323" s="66" t="s">
        <v>676</v>
      </c>
      <c r="K1323" s="66" t="s">
        <v>40</v>
      </c>
      <c r="L1323" s="107" t="s">
        <v>677</v>
      </c>
    </row>
    <row r="1324" spans="2:12" ht="75" customHeight="1" x14ac:dyDescent="0.25">
      <c r="B1324" s="119">
        <v>73152108</v>
      </c>
      <c r="C1324" s="127" t="s">
        <v>1466</v>
      </c>
      <c r="D1324" s="108">
        <v>41976</v>
      </c>
      <c r="E1324" s="107" t="s">
        <v>1467</v>
      </c>
      <c r="F1324" s="107" t="s">
        <v>707</v>
      </c>
      <c r="G1324" s="107" t="s">
        <v>675</v>
      </c>
      <c r="H1324" s="109">
        <v>67410</v>
      </c>
      <c r="I1324" s="109">
        <v>64200</v>
      </c>
      <c r="J1324" s="66" t="s">
        <v>676</v>
      </c>
      <c r="K1324" s="66" t="s">
        <v>40</v>
      </c>
      <c r="L1324" s="107" t="s">
        <v>677</v>
      </c>
    </row>
    <row r="1325" spans="2:12" ht="75" customHeight="1" x14ac:dyDescent="0.25">
      <c r="B1325" s="119">
        <v>73152108</v>
      </c>
      <c r="C1325" s="127" t="s">
        <v>1468</v>
      </c>
      <c r="D1325" s="108">
        <v>41977</v>
      </c>
      <c r="E1325" s="107" t="s">
        <v>1469</v>
      </c>
      <c r="F1325" s="107" t="s">
        <v>707</v>
      </c>
      <c r="G1325" s="107" t="s">
        <v>675</v>
      </c>
      <c r="H1325" s="109">
        <v>33705</v>
      </c>
      <c r="I1325" s="109">
        <v>32100</v>
      </c>
      <c r="J1325" s="66" t="s">
        <v>676</v>
      </c>
      <c r="K1325" s="66" t="s">
        <v>40</v>
      </c>
      <c r="L1325" s="107" t="s">
        <v>677</v>
      </c>
    </row>
    <row r="1326" spans="2:12" ht="75" customHeight="1" x14ac:dyDescent="0.25">
      <c r="B1326" s="119">
        <v>73152108</v>
      </c>
      <c r="C1326" s="127" t="s">
        <v>1470</v>
      </c>
      <c r="D1326" s="108">
        <v>41978</v>
      </c>
      <c r="E1326" s="107" t="s">
        <v>1471</v>
      </c>
      <c r="F1326" s="107" t="s">
        <v>707</v>
      </c>
      <c r="G1326" s="107" t="s">
        <v>675</v>
      </c>
      <c r="H1326" s="109">
        <v>146055</v>
      </c>
      <c r="I1326" s="109">
        <v>139100</v>
      </c>
      <c r="J1326" s="66" t="s">
        <v>676</v>
      </c>
      <c r="K1326" s="66" t="s">
        <v>40</v>
      </c>
      <c r="L1326" s="107" t="s">
        <v>677</v>
      </c>
    </row>
    <row r="1327" spans="2:12" ht="75" customHeight="1" x14ac:dyDescent="0.25">
      <c r="B1327" s="119">
        <v>73152108</v>
      </c>
      <c r="C1327" s="127" t="s">
        <v>1472</v>
      </c>
      <c r="D1327" s="108">
        <v>41979</v>
      </c>
      <c r="E1327" s="107" t="s">
        <v>1473</v>
      </c>
      <c r="F1327" s="107" t="s">
        <v>707</v>
      </c>
      <c r="G1327" s="107" t="s">
        <v>675</v>
      </c>
      <c r="H1327" s="109">
        <v>247170</v>
      </c>
      <c r="I1327" s="109">
        <v>235400</v>
      </c>
      <c r="J1327" s="66" t="s">
        <v>676</v>
      </c>
      <c r="K1327" s="66" t="s">
        <v>40</v>
      </c>
      <c r="L1327" s="107" t="s">
        <v>677</v>
      </c>
    </row>
    <row r="1328" spans="2:12" ht="75" customHeight="1" x14ac:dyDescent="0.25">
      <c r="B1328" s="119">
        <v>73152108</v>
      </c>
      <c r="C1328" s="127" t="s">
        <v>1474</v>
      </c>
      <c r="D1328" s="108">
        <v>41980</v>
      </c>
      <c r="E1328" s="107" t="s">
        <v>1475</v>
      </c>
      <c r="F1328" s="107" t="s">
        <v>707</v>
      </c>
      <c r="G1328" s="107" t="s">
        <v>675</v>
      </c>
      <c r="H1328" s="109">
        <v>101115</v>
      </c>
      <c r="I1328" s="109">
        <v>96300</v>
      </c>
      <c r="J1328" s="66" t="s">
        <v>676</v>
      </c>
      <c r="K1328" s="66" t="s">
        <v>40</v>
      </c>
      <c r="L1328" s="107" t="s">
        <v>677</v>
      </c>
    </row>
    <row r="1329" spans="2:12" ht="75" customHeight="1" x14ac:dyDescent="0.25">
      <c r="B1329" s="119">
        <v>73152108</v>
      </c>
      <c r="C1329" s="127" t="s">
        <v>1476</v>
      </c>
      <c r="D1329" s="108">
        <v>41981</v>
      </c>
      <c r="E1329" s="107" t="s">
        <v>1477</v>
      </c>
      <c r="F1329" s="107" t="s">
        <v>707</v>
      </c>
      <c r="G1329" s="107" t="s">
        <v>675</v>
      </c>
      <c r="H1329" s="109">
        <v>101115</v>
      </c>
      <c r="I1329" s="109">
        <v>96300</v>
      </c>
      <c r="J1329" s="66" t="s">
        <v>676</v>
      </c>
      <c r="K1329" s="66" t="s">
        <v>40</v>
      </c>
      <c r="L1329" s="107" t="s">
        <v>677</v>
      </c>
    </row>
    <row r="1330" spans="2:12" ht="75" customHeight="1" x14ac:dyDescent="0.25">
      <c r="B1330" s="119">
        <v>73152108</v>
      </c>
      <c r="C1330" s="127" t="s">
        <v>1478</v>
      </c>
      <c r="D1330" s="108">
        <v>41982</v>
      </c>
      <c r="E1330" s="107" t="s">
        <v>1479</v>
      </c>
      <c r="F1330" s="107" t="s">
        <v>707</v>
      </c>
      <c r="G1330" s="107" t="s">
        <v>675</v>
      </c>
      <c r="H1330" s="109">
        <v>78645</v>
      </c>
      <c r="I1330" s="109">
        <v>74900</v>
      </c>
      <c r="J1330" s="66" t="s">
        <v>676</v>
      </c>
      <c r="K1330" s="66" t="s">
        <v>40</v>
      </c>
      <c r="L1330" s="107" t="s">
        <v>677</v>
      </c>
    </row>
    <row r="1331" spans="2:12" ht="75" customHeight="1" x14ac:dyDescent="0.25">
      <c r="B1331" s="119">
        <v>73152108</v>
      </c>
      <c r="C1331" s="127" t="s">
        <v>1480</v>
      </c>
      <c r="D1331" s="108">
        <v>41983</v>
      </c>
      <c r="E1331" s="107" t="s">
        <v>1481</v>
      </c>
      <c r="F1331" s="107" t="s">
        <v>707</v>
      </c>
      <c r="G1331" s="107" t="s">
        <v>675</v>
      </c>
      <c r="H1331" s="109">
        <v>280875</v>
      </c>
      <c r="I1331" s="109">
        <v>267500</v>
      </c>
      <c r="J1331" s="66" t="s">
        <v>676</v>
      </c>
      <c r="K1331" s="66" t="s">
        <v>40</v>
      </c>
      <c r="L1331" s="107" t="s">
        <v>677</v>
      </c>
    </row>
    <row r="1332" spans="2:12" ht="75" customHeight="1" x14ac:dyDescent="0.25">
      <c r="B1332" s="119">
        <v>73152108</v>
      </c>
      <c r="C1332" s="127" t="s">
        <v>1482</v>
      </c>
      <c r="D1332" s="108">
        <v>41984</v>
      </c>
      <c r="E1332" s="107" t="s">
        <v>1483</v>
      </c>
      <c r="F1332" s="107" t="s">
        <v>707</v>
      </c>
      <c r="G1332" s="107" t="s">
        <v>675</v>
      </c>
      <c r="H1332" s="109">
        <v>168525</v>
      </c>
      <c r="I1332" s="109">
        <v>160500</v>
      </c>
      <c r="J1332" s="66" t="s">
        <v>676</v>
      </c>
      <c r="K1332" s="66" t="s">
        <v>40</v>
      </c>
      <c r="L1332" s="107" t="s">
        <v>677</v>
      </c>
    </row>
    <row r="1333" spans="2:12" ht="75" customHeight="1" x14ac:dyDescent="0.25">
      <c r="B1333" s="119">
        <v>73152108</v>
      </c>
      <c r="C1333" s="127" t="s">
        <v>1484</v>
      </c>
      <c r="D1333" s="108">
        <v>41985</v>
      </c>
      <c r="E1333" s="107" t="s">
        <v>1485</v>
      </c>
      <c r="F1333" s="107" t="s">
        <v>707</v>
      </c>
      <c r="G1333" s="107" t="s">
        <v>675</v>
      </c>
      <c r="H1333" s="109">
        <v>213465</v>
      </c>
      <c r="I1333" s="109">
        <v>203300</v>
      </c>
      <c r="J1333" s="66" t="s">
        <v>676</v>
      </c>
      <c r="K1333" s="66" t="s">
        <v>40</v>
      </c>
      <c r="L1333" s="107" t="s">
        <v>677</v>
      </c>
    </row>
    <row r="1334" spans="2:12" ht="75" customHeight="1" x14ac:dyDescent="0.25">
      <c r="B1334" s="119">
        <v>73152108</v>
      </c>
      <c r="C1334" s="127" t="s">
        <v>1486</v>
      </c>
      <c r="D1334" s="108">
        <v>41986</v>
      </c>
      <c r="E1334" s="107" t="s">
        <v>1487</v>
      </c>
      <c r="F1334" s="107" t="s">
        <v>707</v>
      </c>
      <c r="G1334" s="107" t="s">
        <v>675</v>
      </c>
      <c r="H1334" s="109">
        <v>1797600</v>
      </c>
      <c r="I1334" s="109">
        <v>1712000</v>
      </c>
      <c r="J1334" s="66" t="s">
        <v>676</v>
      </c>
      <c r="K1334" s="66" t="s">
        <v>40</v>
      </c>
      <c r="L1334" s="107" t="s">
        <v>677</v>
      </c>
    </row>
    <row r="1335" spans="2:12" ht="75" customHeight="1" x14ac:dyDescent="0.25">
      <c r="B1335" s="119">
        <v>73152108</v>
      </c>
      <c r="C1335" s="127" t="s">
        <v>1488</v>
      </c>
      <c r="D1335" s="108">
        <v>41987</v>
      </c>
      <c r="E1335" s="107" t="s">
        <v>1489</v>
      </c>
      <c r="F1335" s="107" t="s">
        <v>707</v>
      </c>
      <c r="G1335" s="107" t="s">
        <v>675</v>
      </c>
      <c r="H1335" s="109">
        <v>168525</v>
      </c>
      <c r="I1335" s="109">
        <v>160500</v>
      </c>
      <c r="J1335" s="66" t="s">
        <v>676</v>
      </c>
      <c r="K1335" s="66" t="s">
        <v>40</v>
      </c>
      <c r="L1335" s="107" t="s">
        <v>677</v>
      </c>
    </row>
    <row r="1336" spans="2:12" ht="75" customHeight="1" x14ac:dyDescent="0.25">
      <c r="B1336" s="128"/>
      <c r="C1336" s="129"/>
      <c r="D1336" s="130"/>
      <c r="E1336" s="131"/>
      <c r="F1336" s="131"/>
      <c r="G1336" s="131"/>
      <c r="H1336" s="132">
        <f>SUM(H534:H1335)</f>
        <v>3912625404.9610014</v>
      </c>
      <c r="I1336" s="132"/>
      <c r="J1336" s="133"/>
      <c r="K1336" s="133"/>
      <c r="L1336" s="134"/>
    </row>
    <row r="1337" spans="2:12" ht="27" customHeight="1" x14ac:dyDescent="0.25">
      <c r="B1337" s="725" t="s">
        <v>1490</v>
      </c>
      <c r="C1337" s="723"/>
      <c r="D1337" s="723"/>
      <c r="E1337" s="723"/>
      <c r="F1337" s="723"/>
      <c r="G1337" s="723"/>
      <c r="H1337" s="723"/>
      <c r="I1337" s="723"/>
      <c r="J1337" s="723"/>
      <c r="K1337" s="723"/>
      <c r="L1337" s="724"/>
    </row>
    <row r="1338" spans="2:12" ht="75" customHeight="1" x14ac:dyDescent="0.25">
      <c r="B1338" s="135">
        <v>20111711</v>
      </c>
      <c r="C1338" s="136" t="s">
        <v>1491</v>
      </c>
      <c r="D1338" s="137">
        <v>41654</v>
      </c>
      <c r="E1338" s="19" t="s">
        <v>1492</v>
      </c>
      <c r="F1338" s="19" t="s">
        <v>306</v>
      </c>
      <c r="G1338" s="19" t="s">
        <v>307</v>
      </c>
      <c r="H1338" s="138">
        <v>197760</v>
      </c>
      <c r="I1338" s="138">
        <v>192000</v>
      </c>
      <c r="J1338" s="135" t="s">
        <v>39</v>
      </c>
      <c r="K1338" s="135"/>
      <c r="L1338" s="135" t="s">
        <v>1493</v>
      </c>
    </row>
    <row r="1339" spans="2:12" ht="75" customHeight="1" x14ac:dyDescent="0.25">
      <c r="B1339" s="135">
        <v>15121503</v>
      </c>
      <c r="C1339" s="139" t="s">
        <v>1494</v>
      </c>
      <c r="D1339" s="137">
        <v>41654</v>
      </c>
      <c r="E1339" s="19" t="s">
        <v>1492</v>
      </c>
      <c r="F1339" s="19" t="s">
        <v>306</v>
      </c>
      <c r="G1339" s="19" t="s">
        <v>307</v>
      </c>
      <c r="H1339" s="138">
        <v>29004800</v>
      </c>
      <c r="I1339" s="138">
        <v>28160000</v>
      </c>
      <c r="J1339" s="135" t="s">
        <v>39</v>
      </c>
      <c r="K1339" s="135"/>
      <c r="L1339" s="135" t="s">
        <v>1493</v>
      </c>
    </row>
    <row r="1340" spans="2:12" ht="75" customHeight="1" x14ac:dyDescent="0.25">
      <c r="B1340" s="135">
        <v>15121504</v>
      </c>
      <c r="C1340" s="139" t="s">
        <v>1495</v>
      </c>
      <c r="D1340" s="137">
        <v>41654</v>
      </c>
      <c r="E1340" s="19" t="s">
        <v>1492</v>
      </c>
      <c r="F1340" s="19" t="s">
        <v>306</v>
      </c>
      <c r="G1340" s="19" t="s">
        <v>307</v>
      </c>
      <c r="H1340" s="138">
        <v>28840000</v>
      </c>
      <c r="I1340" s="138">
        <v>28000000</v>
      </c>
      <c r="J1340" s="135" t="s">
        <v>39</v>
      </c>
      <c r="K1340" s="135"/>
      <c r="L1340" s="135" t="s">
        <v>1493</v>
      </c>
    </row>
    <row r="1341" spans="2:12" ht="75" customHeight="1" x14ac:dyDescent="0.25">
      <c r="B1341" s="135">
        <v>15121501</v>
      </c>
      <c r="C1341" s="139" t="s">
        <v>1496</v>
      </c>
      <c r="D1341" s="137">
        <v>41654</v>
      </c>
      <c r="E1341" s="19" t="s">
        <v>1492</v>
      </c>
      <c r="F1341" s="19" t="s">
        <v>306</v>
      </c>
      <c r="G1341" s="19" t="s">
        <v>307</v>
      </c>
      <c r="H1341" s="138">
        <v>28840000</v>
      </c>
      <c r="I1341" s="138">
        <v>28000000</v>
      </c>
      <c r="J1341" s="135" t="s">
        <v>39</v>
      </c>
      <c r="K1341" s="135"/>
      <c r="L1341" s="135" t="s">
        <v>1493</v>
      </c>
    </row>
    <row r="1342" spans="2:12" ht="75" customHeight="1" x14ac:dyDescent="0.25">
      <c r="B1342" s="135">
        <v>12162302</v>
      </c>
      <c r="C1342" s="140" t="s">
        <v>1497</v>
      </c>
      <c r="D1342" s="137">
        <v>41654</v>
      </c>
      <c r="E1342" s="19" t="s">
        <v>1492</v>
      </c>
      <c r="F1342" s="19" t="s">
        <v>306</v>
      </c>
      <c r="G1342" s="19" t="s">
        <v>307</v>
      </c>
      <c r="H1342" s="138">
        <v>3230080</v>
      </c>
      <c r="I1342" s="138">
        <v>3136000</v>
      </c>
      <c r="J1342" s="135" t="s">
        <v>39</v>
      </c>
      <c r="K1342" s="135"/>
      <c r="L1342" s="135" t="s">
        <v>1493</v>
      </c>
    </row>
    <row r="1343" spans="2:12" ht="75" customHeight="1" x14ac:dyDescent="0.25">
      <c r="B1343" s="135">
        <v>12162302</v>
      </c>
      <c r="C1343" s="140" t="s">
        <v>1498</v>
      </c>
      <c r="D1343" s="137">
        <v>41654</v>
      </c>
      <c r="E1343" s="19" t="s">
        <v>1492</v>
      </c>
      <c r="F1343" s="19" t="s">
        <v>306</v>
      </c>
      <c r="G1343" s="19" t="s">
        <v>307</v>
      </c>
      <c r="H1343" s="138">
        <f>+I1343*1.03</f>
        <v>3230080</v>
      </c>
      <c r="I1343" s="138">
        <v>3136000</v>
      </c>
      <c r="J1343" s="135" t="s">
        <v>39</v>
      </c>
      <c r="K1343" s="135"/>
      <c r="L1343" s="135" t="s">
        <v>1493</v>
      </c>
    </row>
    <row r="1344" spans="2:12" ht="75" customHeight="1" x14ac:dyDescent="0.25">
      <c r="B1344" s="135">
        <v>11101704</v>
      </c>
      <c r="C1344" s="141" t="s">
        <v>1499</v>
      </c>
      <c r="D1344" s="137">
        <v>41654</v>
      </c>
      <c r="E1344" s="19" t="s">
        <v>1492</v>
      </c>
      <c r="F1344" s="19" t="s">
        <v>306</v>
      </c>
      <c r="G1344" s="19" t="s">
        <v>307</v>
      </c>
      <c r="H1344" s="138">
        <v>43770880</v>
      </c>
      <c r="I1344" s="138">
        <v>42496000</v>
      </c>
      <c r="J1344" s="135" t="s">
        <v>39</v>
      </c>
      <c r="K1344" s="135"/>
      <c r="L1344" s="135" t="s">
        <v>1493</v>
      </c>
    </row>
    <row r="1345" spans="2:12" ht="75" customHeight="1" x14ac:dyDescent="0.25">
      <c r="B1345" s="135">
        <v>13111203</v>
      </c>
      <c r="C1345" s="142" t="s">
        <v>1500</v>
      </c>
      <c r="D1345" s="137">
        <v>41654</v>
      </c>
      <c r="E1345" s="19" t="s">
        <v>1492</v>
      </c>
      <c r="F1345" s="19" t="s">
        <v>306</v>
      </c>
      <c r="G1345" s="19" t="s">
        <v>307</v>
      </c>
      <c r="H1345" s="138">
        <v>2150228</v>
      </c>
      <c r="I1345" s="138">
        <v>2087600</v>
      </c>
      <c r="J1345" s="135" t="s">
        <v>39</v>
      </c>
      <c r="K1345" s="135"/>
      <c r="L1345" s="135" t="s">
        <v>1493</v>
      </c>
    </row>
    <row r="1346" spans="2:12" ht="75" customHeight="1" x14ac:dyDescent="0.25">
      <c r="B1346" s="135">
        <v>47131831</v>
      </c>
      <c r="C1346" s="140" t="s">
        <v>1501</v>
      </c>
      <c r="D1346" s="137">
        <v>41654</v>
      </c>
      <c r="E1346" s="19" t="s">
        <v>1492</v>
      </c>
      <c r="F1346" s="19" t="s">
        <v>306</v>
      </c>
      <c r="G1346" s="19" t="s">
        <v>307</v>
      </c>
      <c r="H1346" s="138">
        <v>1582080</v>
      </c>
      <c r="I1346" s="138">
        <v>1536000</v>
      </c>
      <c r="J1346" s="135" t="s">
        <v>39</v>
      </c>
      <c r="K1346" s="135"/>
      <c r="L1346" s="135" t="s">
        <v>1493</v>
      </c>
    </row>
    <row r="1347" spans="2:12" ht="75" customHeight="1" x14ac:dyDescent="0.25">
      <c r="B1347" s="135" t="s">
        <v>1502</v>
      </c>
      <c r="C1347" s="143" t="s">
        <v>1503</v>
      </c>
      <c r="D1347" s="137">
        <v>41654</v>
      </c>
      <c r="E1347" s="19" t="s">
        <v>1492</v>
      </c>
      <c r="F1347" s="19" t="s">
        <v>306</v>
      </c>
      <c r="G1347" s="19" t="s">
        <v>307</v>
      </c>
      <c r="H1347" s="138">
        <f>+I1347*1.03</f>
        <v>453200</v>
      </c>
      <c r="I1347" s="138">
        <v>440000</v>
      </c>
      <c r="J1347" s="135" t="s">
        <v>39</v>
      </c>
      <c r="K1347" s="135"/>
      <c r="L1347" s="135" t="s">
        <v>1493</v>
      </c>
    </row>
    <row r="1348" spans="2:12" ht="75" customHeight="1" x14ac:dyDescent="0.25">
      <c r="B1348" s="19"/>
      <c r="C1348" s="144" t="s">
        <v>1503</v>
      </c>
      <c r="D1348" s="137">
        <v>41654</v>
      </c>
      <c r="E1348" s="19" t="s">
        <v>1492</v>
      </c>
      <c r="F1348" s="19" t="s">
        <v>306</v>
      </c>
      <c r="G1348" s="19" t="s">
        <v>307</v>
      </c>
      <c r="H1348" s="138">
        <f>+I1348*1.03</f>
        <v>453200</v>
      </c>
      <c r="I1348" s="145">
        <v>440000</v>
      </c>
      <c r="J1348" s="135" t="s">
        <v>39</v>
      </c>
      <c r="K1348" s="19"/>
      <c r="L1348" s="135" t="s">
        <v>1493</v>
      </c>
    </row>
    <row r="1349" spans="2:12" ht="75" customHeight="1" x14ac:dyDescent="0.25">
      <c r="B1349" s="135">
        <v>31163022</v>
      </c>
      <c r="C1349" s="140" t="s">
        <v>1504</v>
      </c>
      <c r="D1349" s="137">
        <v>41654</v>
      </c>
      <c r="E1349" s="19" t="s">
        <v>1492</v>
      </c>
      <c r="F1349" s="19" t="s">
        <v>306</v>
      </c>
      <c r="G1349" s="19" t="s">
        <v>307</v>
      </c>
      <c r="H1349" s="138">
        <v>250496</v>
      </c>
      <c r="I1349" s="138">
        <v>243200</v>
      </c>
      <c r="J1349" s="135" t="s">
        <v>39</v>
      </c>
      <c r="K1349" s="135"/>
      <c r="L1349" s="135" t="s">
        <v>1493</v>
      </c>
    </row>
    <row r="1350" spans="2:12" ht="75" customHeight="1" x14ac:dyDescent="0.25">
      <c r="B1350" s="135">
        <v>40172611</v>
      </c>
      <c r="C1350" s="140" t="s">
        <v>1505</v>
      </c>
      <c r="D1350" s="137">
        <v>41654</v>
      </c>
      <c r="E1350" s="19" t="s">
        <v>1492</v>
      </c>
      <c r="F1350" s="19" t="s">
        <v>306</v>
      </c>
      <c r="G1350" s="19" t="s">
        <v>307</v>
      </c>
      <c r="H1350" s="138">
        <v>593280</v>
      </c>
      <c r="I1350" s="138">
        <v>576000</v>
      </c>
      <c r="J1350" s="135" t="s">
        <v>39</v>
      </c>
      <c r="K1350" s="135"/>
      <c r="L1350" s="135" t="s">
        <v>1493</v>
      </c>
    </row>
    <row r="1351" spans="2:12" ht="75" customHeight="1" x14ac:dyDescent="0.25">
      <c r="B1351" s="135">
        <v>15101505</v>
      </c>
      <c r="C1351" s="139" t="s">
        <v>1506</v>
      </c>
      <c r="D1351" s="137">
        <v>41654</v>
      </c>
      <c r="E1351" s="19" t="s">
        <v>1492</v>
      </c>
      <c r="F1351" s="19" t="s">
        <v>306</v>
      </c>
      <c r="G1351" s="19" t="s">
        <v>307</v>
      </c>
      <c r="H1351" s="138">
        <v>252144000</v>
      </c>
      <c r="I1351" s="138">
        <v>244800000</v>
      </c>
      <c r="J1351" s="135" t="s">
        <v>39</v>
      </c>
      <c r="K1351" s="135"/>
      <c r="L1351" s="135" t="s">
        <v>1493</v>
      </c>
    </row>
    <row r="1352" spans="2:12" ht="75" customHeight="1" x14ac:dyDescent="0.25">
      <c r="B1352" s="135">
        <v>60121223</v>
      </c>
      <c r="C1352" s="146" t="s">
        <v>1507</v>
      </c>
      <c r="D1352" s="137">
        <v>41654</v>
      </c>
      <c r="E1352" s="19" t="s">
        <v>1492</v>
      </c>
      <c r="F1352" s="19" t="s">
        <v>306</v>
      </c>
      <c r="G1352" s="19" t="s">
        <v>307</v>
      </c>
      <c r="H1352" s="138">
        <v>19899600</v>
      </c>
      <c r="I1352" s="138">
        <v>19320000</v>
      </c>
      <c r="J1352" s="135" t="s">
        <v>39</v>
      </c>
      <c r="K1352" s="135"/>
      <c r="L1352" s="135" t="s">
        <v>1493</v>
      </c>
    </row>
    <row r="1353" spans="2:12" ht="75" customHeight="1" x14ac:dyDescent="0.25">
      <c r="B1353" s="135">
        <v>40141719</v>
      </c>
      <c r="C1353" s="140" t="s">
        <v>1508</v>
      </c>
      <c r="D1353" s="137">
        <v>41654</v>
      </c>
      <c r="E1353" s="19" t="s">
        <v>1492</v>
      </c>
      <c r="F1353" s="19" t="s">
        <v>306</v>
      </c>
      <c r="G1353" s="19" t="s">
        <v>307</v>
      </c>
      <c r="H1353" s="138">
        <v>34608</v>
      </c>
      <c r="I1353" s="138">
        <v>33600</v>
      </c>
      <c r="J1353" s="135" t="s">
        <v>39</v>
      </c>
      <c r="K1353" s="135"/>
      <c r="L1353" s="135" t="s">
        <v>1493</v>
      </c>
    </row>
    <row r="1354" spans="2:12" ht="75" customHeight="1" x14ac:dyDescent="0.25">
      <c r="B1354" s="135">
        <v>40141719</v>
      </c>
      <c r="C1354" s="140" t="s">
        <v>1509</v>
      </c>
      <c r="D1354" s="137">
        <v>41654</v>
      </c>
      <c r="E1354" s="19" t="s">
        <v>1492</v>
      </c>
      <c r="F1354" s="19" t="s">
        <v>306</v>
      </c>
      <c r="G1354" s="19" t="s">
        <v>307</v>
      </c>
      <c r="H1354" s="138">
        <v>296640</v>
      </c>
      <c r="I1354" s="138">
        <v>288000</v>
      </c>
      <c r="J1354" s="135" t="s">
        <v>39</v>
      </c>
      <c r="K1354" s="135"/>
      <c r="L1354" s="135" t="s">
        <v>1493</v>
      </c>
    </row>
    <row r="1355" spans="2:12" ht="75" customHeight="1" x14ac:dyDescent="0.25">
      <c r="B1355" s="135">
        <v>40141719</v>
      </c>
      <c r="C1355" s="140" t="s">
        <v>1510</v>
      </c>
      <c r="D1355" s="137">
        <v>41654</v>
      </c>
      <c r="E1355" s="19" t="s">
        <v>1492</v>
      </c>
      <c r="F1355" s="19" t="s">
        <v>306</v>
      </c>
      <c r="G1355" s="19" t="s">
        <v>307</v>
      </c>
      <c r="H1355" s="138">
        <v>164800</v>
      </c>
      <c r="I1355" s="138">
        <v>160000</v>
      </c>
      <c r="J1355" s="135" t="s">
        <v>39</v>
      </c>
      <c r="K1355" s="135"/>
      <c r="L1355" s="135" t="s">
        <v>1493</v>
      </c>
    </row>
    <row r="1356" spans="2:12" ht="75" customHeight="1" x14ac:dyDescent="0.25">
      <c r="B1356" s="135">
        <v>40141719</v>
      </c>
      <c r="C1356" s="140" t="s">
        <v>1511</v>
      </c>
      <c r="D1356" s="137">
        <v>41654</v>
      </c>
      <c r="E1356" s="19" t="s">
        <v>1492</v>
      </c>
      <c r="F1356" s="19" t="s">
        <v>306</v>
      </c>
      <c r="G1356" s="19" t="s">
        <v>307</v>
      </c>
      <c r="H1356" s="138">
        <v>514176</v>
      </c>
      <c r="I1356" s="138">
        <v>499200</v>
      </c>
      <c r="J1356" s="135" t="s">
        <v>39</v>
      </c>
      <c r="K1356" s="135"/>
      <c r="L1356" s="135" t="s">
        <v>1493</v>
      </c>
    </row>
    <row r="1357" spans="2:12" ht="75" customHeight="1" x14ac:dyDescent="0.25">
      <c r="B1357" s="135">
        <v>40141719</v>
      </c>
      <c r="C1357" s="140" t="s">
        <v>1512</v>
      </c>
      <c r="D1357" s="137">
        <v>41654</v>
      </c>
      <c r="E1357" s="19" t="s">
        <v>1492</v>
      </c>
      <c r="F1357" s="19" t="s">
        <v>306</v>
      </c>
      <c r="G1357" s="19" t="s">
        <v>307</v>
      </c>
      <c r="H1357" s="138">
        <v>79104</v>
      </c>
      <c r="I1357" s="138">
        <v>76800</v>
      </c>
      <c r="J1357" s="135" t="s">
        <v>39</v>
      </c>
      <c r="K1357" s="135"/>
      <c r="L1357" s="135" t="s">
        <v>1493</v>
      </c>
    </row>
    <row r="1358" spans="2:12" ht="75" customHeight="1" x14ac:dyDescent="0.25">
      <c r="B1358" s="135">
        <v>40141719</v>
      </c>
      <c r="C1358" s="140" t="s">
        <v>1513</v>
      </c>
      <c r="D1358" s="137">
        <v>41654</v>
      </c>
      <c r="E1358" s="19" t="s">
        <v>1492</v>
      </c>
      <c r="F1358" s="19" t="s">
        <v>306</v>
      </c>
      <c r="G1358" s="19" t="s">
        <v>307</v>
      </c>
      <c r="H1358" s="138">
        <v>79104</v>
      </c>
      <c r="I1358" s="138">
        <v>76800</v>
      </c>
      <c r="J1358" s="135" t="s">
        <v>39</v>
      </c>
      <c r="K1358" s="135"/>
      <c r="L1358" s="135" t="s">
        <v>1493</v>
      </c>
    </row>
    <row r="1359" spans="2:12" ht="75" customHeight="1" x14ac:dyDescent="0.25">
      <c r="B1359" s="135">
        <v>40141719</v>
      </c>
      <c r="C1359" s="140" t="s">
        <v>1514</v>
      </c>
      <c r="D1359" s="137">
        <v>41654</v>
      </c>
      <c r="E1359" s="19" t="s">
        <v>1492</v>
      </c>
      <c r="F1359" s="19" t="s">
        <v>306</v>
      </c>
      <c r="G1359" s="19" t="s">
        <v>307</v>
      </c>
      <c r="H1359" s="138">
        <v>217536</v>
      </c>
      <c r="I1359" s="138">
        <v>211200</v>
      </c>
      <c r="J1359" s="135" t="s">
        <v>39</v>
      </c>
      <c r="K1359" s="135"/>
      <c r="L1359" s="135" t="s">
        <v>1493</v>
      </c>
    </row>
    <row r="1360" spans="2:12" ht="75" customHeight="1" x14ac:dyDescent="0.25">
      <c r="B1360" s="135">
        <v>40141719</v>
      </c>
      <c r="C1360" s="140" t="s">
        <v>1515</v>
      </c>
      <c r="D1360" s="137">
        <v>41654</v>
      </c>
      <c r="E1360" s="19" t="s">
        <v>1492</v>
      </c>
      <c r="F1360" s="19" t="s">
        <v>306</v>
      </c>
      <c r="G1360" s="19" t="s">
        <v>307</v>
      </c>
      <c r="H1360" s="138">
        <v>98880</v>
      </c>
      <c r="I1360" s="138">
        <v>96000</v>
      </c>
      <c r="J1360" s="135" t="s">
        <v>39</v>
      </c>
      <c r="K1360" s="135"/>
      <c r="L1360" s="135" t="s">
        <v>1493</v>
      </c>
    </row>
    <row r="1361" spans="2:12" ht="75" customHeight="1" x14ac:dyDescent="0.25">
      <c r="B1361" s="135">
        <v>40141719</v>
      </c>
      <c r="C1361" s="140" t="s">
        <v>1516</v>
      </c>
      <c r="D1361" s="137">
        <v>41654</v>
      </c>
      <c r="E1361" s="19" t="s">
        <v>1492</v>
      </c>
      <c r="F1361" s="19" t="s">
        <v>306</v>
      </c>
      <c r="G1361" s="19" t="s">
        <v>307</v>
      </c>
      <c r="H1361" s="138">
        <v>306528</v>
      </c>
      <c r="I1361" s="138">
        <v>297600</v>
      </c>
      <c r="J1361" s="135" t="s">
        <v>39</v>
      </c>
      <c r="K1361" s="135"/>
      <c r="L1361" s="135" t="s">
        <v>1493</v>
      </c>
    </row>
    <row r="1362" spans="2:12" ht="75" customHeight="1" x14ac:dyDescent="0.25">
      <c r="B1362" s="135">
        <v>40141719</v>
      </c>
      <c r="C1362" s="140" t="s">
        <v>1517</v>
      </c>
      <c r="D1362" s="137">
        <v>41654</v>
      </c>
      <c r="E1362" s="19" t="s">
        <v>1492</v>
      </c>
      <c r="F1362" s="19" t="s">
        <v>306</v>
      </c>
      <c r="G1362" s="19" t="s">
        <v>307</v>
      </c>
      <c r="H1362" s="138">
        <v>57680</v>
      </c>
      <c r="I1362" s="138">
        <v>56000</v>
      </c>
      <c r="J1362" s="135" t="s">
        <v>39</v>
      </c>
      <c r="K1362" s="135"/>
      <c r="L1362" s="135" t="s">
        <v>1493</v>
      </c>
    </row>
    <row r="1363" spans="2:12" ht="75" customHeight="1" x14ac:dyDescent="0.25">
      <c r="B1363" s="135">
        <v>40141719</v>
      </c>
      <c r="C1363" s="139" t="s">
        <v>1518</v>
      </c>
      <c r="D1363" s="137">
        <v>41654</v>
      </c>
      <c r="E1363" s="19" t="s">
        <v>1492</v>
      </c>
      <c r="F1363" s="19" t="s">
        <v>306</v>
      </c>
      <c r="G1363" s="19" t="s">
        <v>307</v>
      </c>
      <c r="H1363" s="138">
        <v>7791303</v>
      </c>
      <c r="I1363" s="138">
        <v>7564372</v>
      </c>
      <c r="J1363" s="135" t="s">
        <v>39</v>
      </c>
      <c r="K1363" s="135"/>
      <c r="L1363" s="135" t="s">
        <v>1493</v>
      </c>
    </row>
    <row r="1364" spans="2:12" ht="75" customHeight="1" x14ac:dyDescent="0.25">
      <c r="B1364" s="135">
        <v>40141719</v>
      </c>
      <c r="C1364" s="140" t="s">
        <v>1519</v>
      </c>
      <c r="D1364" s="137">
        <v>41654</v>
      </c>
      <c r="E1364" s="19" t="s">
        <v>1492</v>
      </c>
      <c r="F1364" s="19" t="s">
        <v>306</v>
      </c>
      <c r="G1364" s="19" t="s">
        <v>307</v>
      </c>
      <c r="H1364" s="138">
        <v>120304</v>
      </c>
      <c r="I1364" s="138">
        <v>116800</v>
      </c>
      <c r="J1364" s="135" t="s">
        <v>39</v>
      </c>
      <c r="K1364" s="135"/>
      <c r="L1364" s="135" t="s">
        <v>1493</v>
      </c>
    </row>
    <row r="1365" spans="2:12" ht="75" customHeight="1" x14ac:dyDescent="0.25">
      <c r="B1365" s="135">
        <v>40141719</v>
      </c>
      <c r="C1365" s="140" t="s">
        <v>1520</v>
      </c>
      <c r="D1365" s="137">
        <v>41654</v>
      </c>
      <c r="E1365" s="19" t="s">
        <v>1492</v>
      </c>
      <c r="F1365" s="19" t="s">
        <v>306</v>
      </c>
      <c r="G1365" s="19" t="s">
        <v>307</v>
      </c>
      <c r="H1365" s="138">
        <f t="shared" ref="H1365:H1428" si="6">+I1365*1.03</f>
        <v>538896</v>
      </c>
      <c r="I1365" s="138">
        <v>523200</v>
      </c>
      <c r="J1365" s="135" t="s">
        <v>39</v>
      </c>
      <c r="K1365" s="135"/>
      <c r="L1365" s="135" t="s">
        <v>1493</v>
      </c>
    </row>
    <row r="1366" spans="2:12" ht="75" customHeight="1" x14ac:dyDescent="0.25">
      <c r="B1366" s="135">
        <v>40141719</v>
      </c>
      <c r="C1366" s="140" t="s">
        <v>1521</v>
      </c>
      <c r="D1366" s="137">
        <v>41654</v>
      </c>
      <c r="E1366" s="19" t="s">
        <v>1492</v>
      </c>
      <c r="F1366" s="19" t="s">
        <v>306</v>
      </c>
      <c r="G1366" s="19" t="s">
        <v>307</v>
      </c>
      <c r="H1366" s="138">
        <f t="shared" si="6"/>
        <v>538896</v>
      </c>
      <c r="I1366" s="138">
        <v>523200</v>
      </c>
      <c r="J1366" s="135" t="s">
        <v>39</v>
      </c>
      <c r="K1366" s="135"/>
      <c r="L1366" s="135" t="s">
        <v>1493</v>
      </c>
    </row>
    <row r="1367" spans="2:12" ht="75" customHeight="1" x14ac:dyDescent="0.25">
      <c r="B1367" s="135">
        <v>40141719</v>
      </c>
      <c r="C1367" s="140" t="s">
        <v>1522</v>
      </c>
      <c r="D1367" s="137">
        <v>41654</v>
      </c>
      <c r="E1367" s="19" t="s">
        <v>1492</v>
      </c>
      <c r="F1367" s="19" t="s">
        <v>306</v>
      </c>
      <c r="G1367" s="19" t="s">
        <v>307</v>
      </c>
      <c r="H1367" s="138">
        <f t="shared" si="6"/>
        <v>120304</v>
      </c>
      <c r="I1367" s="138">
        <v>116800</v>
      </c>
      <c r="J1367" s="135" t="s">
        <v>39</v>
      </c>
      <c r="K1367" s="135"/>
      <c r="L1367" s="135" t="s">
        <v>1493</v>
      </c>
    </row>
    <row r="1368" spans="2:12" ht="75" customHeight="1" x14ac:dyDescent="0.25">
      <c r="B1368" s="135">
        <v>40141719</v>
      </c>
      <c r="C1368" s="140" t="s">
        <v>1523</v>
      </c>
      <c r="D1368" s="137">
        <v>41654</v>
      </c>
      <c r="E1368" s="19" t="s">
        <v>1492</v>
      </c>
      <c r="F1368" s="19" t="s">
        <v>306</v>
      </c>
      <c r="G1368" s="19" t="s">
        <v>307</v>
      </c>
      <c r="H1368" s="138">
        <f t="shared" si="6"/>
        <v>120304</v>
      </c>
      <c r="I1368" s="138">
        <v>116800</v>
      </c>
      <c r="J1368" s="135" t="s">
        <v>39</v>
      </c>
      <c r="K1368" s="135"/>
      <c r="L1368" s="135" t="s">
        <v>1493</v>
      </c>
    </row>
    <row r="1369" spans="2:12" ht="75" customHeight="1" x14ac:dyDescent="0.25">
      <c r="B1369" s="135">
        <v>40141719</v>
      </c>
      <c r="C1369" s="140" t="s">
        <v>1524</v>
      </c>
      <c r="D1369" s="137">
        <v>41654</v>
      </c>
      <c r="E1369" s="19" t="s">
        <v>1492</v>
      </c>
      <c r="F1369" s="19" t="s">
        <v>306</v>
      </c>
      <c r="G1369" s="19" t="s">
        <v>307</v>
      </c>
      <c r="H1369" s="138">
        <f t="shared" si="6"/>
        <v>120304</v>
      </c>
      <c r="I1369" s="138">
        <v>116800</v>
      </c>
      <c r="J1369" s="135" t="s">
        <v>39</v>
      </c>
      <c r="K1369" s="135"/>
      <c r="L1369" s="135" t="s">
        <v>1493</v>
      </c>
    </row>
    <row r="1370" spans="2:12" ht="75" customHeight="1" x14ac:dyDescent="0.25">
      <c r="B1370" s="135">
        <v>31201619</v>
      </c>
      <c r="C1370" s="140" t="s">
        <v>1525</v>
      </c>
      <c r="D1370" s="137">
        <v>41654</v>
      </c>
      <c r="E1370" s="19" t="s">
        <v>1492</v>
      </c>
      <c r="F1370" s="19" t="s">
        <v>306</v>
      </c>
      <c r="G1370" s="19" t="s">
        <v>307</v>
      </c>
      <c r="H1370" s="138">
        <f t="shared" si="6"/>
        <v>791040</v>
      </c>
      <c r="I1370" s="138">
        <v>768000</v>
      </c>
      <c r="J1370" s="135" t="s">
        <v>39</v>
      </c>
      <c r="K1370" s="135"/>
      <c r="L1370" s="135" t="s">
        <v>1493</v>
      </c>
    </row>
    <row r="1371" spans="2:12" ht="75" customHeight="1" x14ac:dyDescent="0.25">
      <c r="B1371" s="135">
        <v>31201619</v>
      </c>
      <c r="C1371" s="140" t="s">
        <v>1526</v>
      </c>
      <c r="D1371" s="137">
        <v>41654</v>
      </c>
      <c r="E1371" s="19" t="s">
        <v>1492</v>
      </c>
      <c r="F1371" s="19" t="s">
        <v>306</v>
      </c>
      <c r="G1371" s="19" t="s">
        <v>307</v>
      </c>
      <c r="H1371" s="138">
        <f t="shared" si="6"/>
        <v>791040</v>
      </c>
      <c r="I1371" s="138">
        <v>768000</v>
      </c>
      <c r="J1371" s="135" t="s">
        <v>39</v>
      </c>
      <c r="K1371" s="135"/>
      <c r="L1371" s="135" t="s">
        <v>1493</v>
      </c>
    </row>
    <row r="1372" spans="2:12" ht="75" customHeight="1" x14ac:dyDescent="0.25">
      <c r="B1372" s="135">
        <v>31201619</v>
      </c>
      <c r="C1372" s="140" t="s">
        <v>1527</v>
      </c>
      <c r="D1372" s="137">
        <v>41654</v>
      </c>
      <c r="E1372" s="19" t="s">
        <v>1492</v>
      </c>
      <c r="F1372" s="19" t="s">
        <v>306</v>
      </c>
      <c r="G1372" s="19" t="s">
        <v>307</v>
      </c>
      <c r="H1372" s="138">
        <f t="shared" si="6"/>
        <v>2916960</v>
      </c>
      <c r="I1372" s="138">
        <v>2832000</v>
      </c>
      <c r="J1372" s="135" t="s">
        <v>39</v>
      </c>
      <c r="K1372" s="135"/>
      <c r="L1372" s="135" t="s">
        <v>1493</v>
      </c>
    </row>
    <row r="1373" spans="2:12" ht="75" customHeight="1" x14ac:dyDescent="0.25">
      <c r="B1373" s="135">
        <v>31201619</v>
      </c>
      <c r="C1373" s="140" t="s">
        <v>1528</v>
      </c>
      <c r="D1373" s="137">
        <v>41654</v>
      </c>
      <c r="E1373" s="19" t="s">
        <v>1492</v>
      </c>
      <c r="F1373" s="19" t="s">
        <v>306</v>
      </c>
      <c r="G1373" s="19" t="s">
        <v>307</v>
      </c>
      <c r="H1373" s="138">
        <f t="shared" si="6"/>
        <v>1977600</v>
      </c>
      <c r="I1373" s="138">
        <v>1920000</v>
      </c>
      <c r="J1373" s="135" t="s">
        <v>39</v>
      </c>
      <c r="K1373" s="135"/>
      <c r="L1373" s="135" t="s">
        <v>1493</v>
      </c>
    </row>
    <row r="1374" spans="2:12" ht="75" customHeight="1" x14ac:dyDescent="0.25">
      <c r="B1374" s="135">
        <v>30264305</v>
      </c>
      <c r="C1374" s="139" t="s">
        <v>1529</v>
      </c>
      <c r="D1374" s="137">
        <v>41654</v>
      </c>
      <c r="E1374" s="19" t="s">
        <v>1492</v>
      </c>
      <c r="F1374" s="19" t="s">
        <v>306</v>
      </c>
      <c r="G1374" s="19" t="s">
        <v>307</v>
      </c>
      <c r="H1374" s="138">
        <f t="shared" si="6"/>
        <v>89704265.600000009</v>
      </c>
      <c r="I1374" s="138">
        <v>87091520</v>
      </c>
      <c r="J1374" s="135" t="s">
        <v>39</v>
      </c>
      <c r="K1374" s="135"/>
      <c r="L1374" s="135" t="s">
        <v>1493</v>
      </c>
    </row>
    <row r="1375" spans="2:12" ht="75" customHeight="1" x14ac:dyDescent="0.25">
      <c r="B1375" s="135" t="s">
        <v>1530</v>
      </c>
      <c r="C1375" s="146" t="s">
        <v>1531</v>
      </c>
      <c r="D1375" s="137">
        <v>41654</v>
      </c>
      <c r="E1375" s="19" t="s">
        <v>1492</v>
      </c>
      <c r="F1375" s="19" t="s">
        <v>306</v>
      </c>
      <c r="G1375" s="19" t="s">
        <v>307</v>
      </c>
      <c r="H1375" s="138">
        <f t="shared" si="6"/>
        <v>3633840</v>
      </c>
      <c r="I1375" s="138">
        <v>3528000</v>
      </c>
      <c r="J1375" s="135" t="s">
        <v>39</v>
      </c>
      <c r="K1375" s="135"/>
      <c r="L1375" s="135" t="s">
        <v>1493</v>
      </c>
    </row>
    <row r="1376" spans="2:12" ht="75" customHeight="1" x14ac:dyDescent="0.25">
      <c r="B1376" s="135" t="s">
        <v>1530</v>
      </c>
      <c r="C1376" s="146" t="s">
        <v>1532</v>
      </c>
      <c r="D1376" s="137">
        <v>41654</v>
      </c>
      <c r="E1376" s="19" t="s">
        <v>1492</v>
      </c>
      <c r="F1376" s="19" t="s">
        <v>306</v>
      </c>
      <c r="G1376" s="19" t="s">
        <v>307</v>
      </c>
      <c r="H1376" s="138">
        <f t="shared" si="6"/>
        <v>3287760</v>
      </c>
      <c r="I1376" s="138">
        <v>3192000</v>
      </c>
      <c r="J1376" s="135" t="s">
        <v>39</v>
      </c>
      <c r="K1376" s="135"/>
      <c r="L1376" s="135" t="s">
        <v>1493</v>
      </c>
    </row>
    <row r="1377" spans="2:12" ht="75" customHeight="1" x14ac:dyDescent="0.25">
      <c r="B1377" s="135">
        <v>13111042</v>
      </c>
      <c r="C1377" s="140" t="s">
        <v>1533</v>
      </c>
      <c r="D1377" s="137">
        <v>41654</v>
      </c>
      <c r="E1377" s="19" t="s">
        <v>1492</v>
      </c>
      <c r="F1377" s="19" t="s">
        <v>306</v>
      </c>
      <c r="G1377" s="19" t="s">
        <v>307</v>
      </c>
      <c r="H1377" s="138">
        <f t="shared" si="6"/>
        <v>19570</v>
      </c>
      <c r="I1377" s="138">
        <v>19000</v>
      </c>
      <c r="J1377" s="135" t="s">
        <v>39</v>
      </c>
      <c r="K1377" s="135"/>
      <c r="L1377" s="135" t="s">
        <v>1493</v>
      </c>
    </row>
    <row r="1378" spans="2:12" ht="75" customHeight="1" x14ac:dyDescent="0.25">
      <c r="B1378" s="135">
        <v>27112126</v>
      </c>
      <c r="C1378" s="143" t="s">
        <v>1534</v>
      </c>
      <c r="D1378" s="137">
        <v>41654</v>
      </c>
      <c r="E1378" s="19" t="s">
        <v>1492</v>
      </c>
      <c r="F1378" s="19" t="s">
        <v>306</v>
      </c>
      <c r="G1378" s="19" t="s">
        <v>307</v>
      </c>
      <c r="H1378" s="138">
        <f t="shared" si="6"/>
        <v>4274.5</v>
      </c>
      <c r="I1378" s="145">
        <v>4150</v>
      </c>
      <c r="J1378" s="135" t="s">
        <v>39</v>
      </c>
      <c r="K1378" s="135"/>
      <c r="L1378" s="135" t="s">
        <v>1493</v>
      </c>
    </row>
    <row r="1379" spans="2:12" ht="75" customHeight="1" x14ac:dyDescent="0.25">
      <c r="B1379" s="135" t="s">
        <v>1502</v>
      </c>
      <c r="C1379" s="143" t="s">
        <v>1535</v>
      </c>
      <c r="D1379" s="137">
        <v>41654</v>
      </c>
      <c r="E1379" s="19" t="s">
        <v>1492</v>
      </c>
      <c r="F1379" s="19" t="s">
        <v>306</v>
      </c>
      <c r="G1379" s="19" t="s">
        <v>307</v>
      </c>
      <c r="H1379" s="138">
        <f t="shared" si="6"/>
        <v>2410200</v>
      </c>
      <c r="I1379" s="145">
        <v>2340000</v>
      </c>
      <c r="J1379" s="135" t="s">
        <v>39</v>
      </c>
      <c r="K1379" s="135"/>
      <c r="L1379" s="135" t="s">
        <v>1493</v>
      </c>
    </row>
    <row r="1380" spans="2:12" ht="75" customHeight="1" x14ac:dyDescent="0.25">
      <c r="B1380" s="19" t="s">
        <v>1502</v>
      </c>
      <c r="C1380" s="144" t="s">
        <v>1535</v>
      </c>
      <c r="D1380" s="137">
        <v>41654</v>
      </c>
      <c r="E1380" s="19" t="s">
        <v>1492</v>
      </c>
      <c r="F1380" s="19" t="s">
        <v>306</v>
      </c>
      <c r="G1380" s="19" t="s">
        <v>307</v>
      </c>
      <c r="H1380" s="138">
        <f t="shared" si="6"/>
        <v>2410200</v>
      </c>
      <c r="I1380" s="145">
        <v>2340000</v>
      </c>
      <c r="J1380" s="135" t="s">
        <v>39</v>
      </c>
      <c r="K1380" s="19"/>
      <c r="L1380" s="135" t="s">
        <v>1493</v>
      </c>
    </row>
    <row r="1381" spans="2:12" ht="75" customHeight="1" x14ac:dyDescent="0.25">
      <c r="B1381" s="135" t="s">
        <v>1502</v>
      </c>
      <c r="C1381" s="143" t="s">
        <v>1536</v>
      </c>
      <c r="D1381" s="137">
        <v>41654</v>
      </c>
      <c r="E1381" s="19" t="s">
        <v>1492</v>
      </c>
      <c r="F1381" s="19" t="s">
        <v>306</v>
      </c>
      <c r="G1381" s="19" t="s">
        <v>307</v>
      </c>
      <c r="H1381" s="138">
        <f t="shared" si="6"/>
        <v>710700</v>
      </c>
      <c r="I1381" s="145">
        <v>690000</v>
      </c>
      <c r="J1381" s="135" t="s">
        <v>39</v>
      </c>
      <c r="K1381" s="135"/>
      <c r="L1381" s="135" t="s">
        <v>1493</v>
      </c>
    </row>
    <row r="1382" spans="2:12" ht="75" customHeight="1" x14ac:dyDescent="0.25">
      <c r="B1382" s="135" t="s">
        <v>1530</v>
      </c>
      <c r="C1382" s="136" t="s">
        <v>1537</v>
      </c>
      <c r="D1382" s="137">
        <v>41654</v>
      </c>
      <c r="E1382" s="19" t="s">
        <v>1492</v>
      </c>
      <c r="F1382" s="19" t="s">
        <v>306</v>
      </c>
      <c r="G1382" s="19" t="s">
        <v>307</v>
      </c>
      <c r="H1382" s="138">
        <f t="shared" si="6"/>
        <v>1038240</v>
      </c>
      <c r="I1382" s="138">
        <v>1008000</v>
      </c>
      <c r="J1382" s="135" t="s">
        <v>39</v>
      </c>
      <c r="K1382" s="135"/>
      <c r="L1382" s="135" t="s">
        <v>1493</v>
      </c>
    </row>
    <row r="1383" spans="2:12" ht="75" customHeight="1" x14ac:dyDescent="0.25">
      <c r="B1383" s="135">
        <v>41113335</v>
      </c>
      <c r="C1383" s="143" t="s">
        <v>1538</v>
      </c>
      <c r="D1383" s="137">
        <v>41654</v>
      </c>
      <c r="E1383" s="19" t="s">
        <v>1492</v>
      </c>
      <c r="F1383" s="19" t="s">
        <v>306</v>
      </c>
      <c r="G1383" s="19" t="s">
        <v>307</v>
      </c>
      <c r="H1383" s="138">
        <f t="shared" si="6"/>
        <v>5562000</v>
      </c>
      <c r="I1383" s="145">
        <v>5400000</v>
      </c>
      <c r="J1383" s="135" t="s">
        <v>39</v>
      </c>
      <c r="K1383" s="135"/>
      <c r="L1383" s="135" t="s">
        <v>1493</v>
      </c>
    </row>
    <row r="1384" spans="2:12" ht="75" customHeight="1" x14ac:dyDescent="0.25">
      <c r="B1384" s="135">
        <v>41113335</v>
      </c>
      <c r="C1384" s="143" t="s">
        <v>1539</v>
      </c>
      <c r="D1384" s="137">
        <v>41654</v>
      </c>
      <c r="E1384" s="19" t="s">
        <v>1492</v>
      </c>
      <c r="F1384" s="19" t="s">
        <v>306</v>
      </c>
      <c r="G1384" s="19" t="s">
        <v>307</v>
      </c>
      <c r="H1384" s="138">
        <f t="shared" si="6"/>
        <v>9270000</v>
      </c>
      <c r="I1384" s="145">
        <v>9000000</v>
      </c>
      <c r="J1384" s="135" t="s">
        <v>39</v>
      </c>
      <c r="K1384" s="135"/>
      <c r="L1384" s="135" t="s">
        <v>1493</v>
      </c>
    </row>
    <row r="1385" spans="2:12" ht="75" customHeight="1" x14ac:dyDescent="0.25">
      <c r="B1385" s="135">
        <v>41113335</v>
      </c>
      <c r="C1385" s="143" t="s">
        <v>1540</v>
      </c>
      <c r="D1385" s="137">
        <v>41654</v>
      </c>
      <c r="E1385" s="19" t="s">
        <v>1492</v>
      </c>
      <c r="F1385" s="19" t="s">
        <v>306</v>
      </c>
      <c r="G1385" s="19" t="s">
        <v>307</v>
      </c>
      <c r="H1385" s="138">
        <f t="shared" si="6"/>
        <v>8034000</v>
      </c>
      <c r="I1385" s="145">
        <v>7800000</v>
      </c>
      <c r="J1385" s="135" t="s">
        <v>39</v>
      </c>
      <c r="K1385" s="135"/>
      <c r="L1385" s="135" t="s">
        <v>1493</v>
      </c>
    </row>
    <row r="1386" spans="2:12" ht="75" customHeight="1" x14ac:dyDescent="0.25">
      <c r="B1386" s="135">
        <v>30191502</v>
      </c>
      <c r="C1386" s="143" t="s">
        <v>1541</v>
      </c>
      <c r="D1386" s="137">
        <v>41654</v>
      </c>
      <c r="E1386" s="19" t="s">
        <v>1492</v>
      </c>
      <c r="F1386" s="19" t="s">
        <v>306</v>
      </c>
      <c r="G1386" s="19" t="s">
        <v>307</v>
      </c>
      <c r="H1386" s="138">
        <f t="shared" si="6"/>
        <v>3090000</v>
      </c>
      <c r="I1386" s="145">
        <v>3000000</v>
      </c>
      <c r="J1386" s="135" t="s">
        <v>39</v>
      </c>
      <c r="K1386" s="135"/>
      <c r="L1386" s="135" t="s">
        <v>1493</v>
      </c>
    </row>
    <row r="1387" spans="2:12" ht="75" customHeight="1" x14ac:dyDescent="0.25">
      <c r="B1387" s="135">
        <v>30191502</v>
      </c>
      <c r="C1387" s="143" t="s">
        <v>1542</v>
      </c>
      <c r="D1387" s="137">
        <v>41654</v>
      </c>
      <c r="E1387" s="19" t="s">
        <v>1492</v>
      </c>
      <c r="F1387" s="19" t="s">
        <v>306</v>
      </c>
      <c r="G1387" s="19" t="s">
        <v>307</v>
      </c>
      <c r="H1387" s="138">
        <f t="shared" si="6"/>
        <v>4017000</v>
      </c>
      <c r="I1387" s="145">
        <v>3900000</v>
      </c>
      <c r="J1387" s="135" t="s">
        <v>39</v>
      </c>
      <c r="K1387" s="135"/>
      <c r="L1387" s="135" t="s">
        <v>1493</v>
      </c>
    </row>
    <row r="1388" spans="2:12" ht="75" customHeight="1" x14ac:dyDescent="0.25">
      <c r="B1388" s="135">
        <v>41114401</v>
      </c>
      <c r="C1388" s="143" t="s">
        <v>1543</v>
      </c>
      <c r="D1388" s="137">
        <v>41654</v>
      </c>
      <c r="E1388" s="19" t="s">
        <v>1492</v>
      </c>
      <c r="F1388" s="19" t="s">
        <v>306</v>
      </c>
      <c r="G1388" s="19" t="s">
        <v>307</v>
      </c>
      <c r="H1388" s="138">
        <f t="shared" si="6"/>
        <v>370800</v>
      </c>
      <c r="I1388" s="145">
        <v>360000</v>
      </c>
      <c r="J1388" s="135" t="s">
        <v>39</v>
      </c>
      <c r="K1388" s="135"/>
      <c r="L1388" s="135" t="s">
        <v>1493</v>
      </c>
    </row>
    <row r="1389" spans="2:12" ht="75" customHeight="1" x14ac:dyDescent="0.25">
      <c r="B1389" s="135">
        <v>41114401</v>
      </c>
      <c r="C1389" s="143" t="s">
        <v>1544</v>
      </c>
      <c r="D1389" s="137">
        <v>41654</v>
      </c>
      <c r="E1389" s="19" t="s">
        <v>1492</v>
      </c>
      <c r="F1389" s="19" t="s">
        <v>306</v>
      </c>
      <c r="G1389" s="19" t="s">
        <v>307</v>
      </c>
      <c r="H1389" s="138">
        <f t="shared" si="6"/>
        <v>309000</v>
      </c>
      <c r="I1389" s="145">
        <v>300000</v>
      </c>
      <c r="J1389" s="135" t="s">
        <v>39</v>
      </c>
      <c r="K1389" s="135"/>
      <c r="L1389" s="135" t="s">
        <v>1493</v>
      </c>
    </row>
    <row r="1390" spans="2:12" ht="75" customHeight="1" x14ac:dyDescent="0.25">
      <c r="B1390" s="135" t="s">
        <v>1530</v>
      </c>
      <c r="C1390" s="140" t="s">
        <v>1545</v>
      </c>
      <c r="D1390" s="137">
        <v>41654</v>
      </c>
      <c r="E1390" s="19" t="s">
        <v>1492</v>
      </c>
      <c r="F1390" s="19" t="s">
        <v>306</v>
      </c>
      <c r="G1390" s="19" t="s">
        <v>307</v>
      </c>
      <c r="H1390" s="138">
        <f t="shared" si="6"/>
        <v>41200</v>
      </c>
      <c r="I1390" s="138">
        <v>40000</v>
      </c>
      <c r="J1390" s="135" t="s">
        <v>39</v>
      </c>
      <c r="K1390" s="135"/>
      <c r="L1390" s="135" t="s">
        <v>1493</v>
      </c>
    </row>
    <row r="1391" spans="2:12" ht="75" customHeight="1" x14ac:dyDescent="0.25">
      <c r="B1391" s="135" t="s">
        <v>1502</v>
      </c>
      <c r="C1391" s="143" t="s">
        <v>1546</v>
      </c>
      <c r="D1391" s="137">
        <v>41654</v>
      </c>
      <c r="E1391" s="19" t="s">
        <v>1492</v>
      </c>
      <c r="F1391" s="19" t="s">
        <v>306</v>
      </c>
      <c r="G1391" s="19" t="s">
        <v>307</v>
      </c>
      <c r="H1391" s="138">
        <f t="shared" si="6"/>
        <v>721000</v>
      </c>
      <c r="I1391" s="145">
        <v>700000</v>
      </c>
      <c r="J1391" s="135" t="s">
        <v>39</v>
      </c>
      <c r="K1391" s="135"/>
      <c r="L1391" s="135" t="s">
        <v>1493</v>
      </c>
    </row>
    <row r="1392" spans="2:12" ht="75" customHeight="1" x14ac:dyDescent="0.25">
      <c r="B1392" s="19" t="s">
        <v>1530</v>
      </c>
      <c r="C1392" s="144" t="s">
        <v>1546</v>
      </c>
      <c r="D1392" s="137">
        <v>41654</v>
      </c>
      <c r="E1392" s="19" t="s">
        <v>1492</v>
      </c>
      <c r="F1392" s="19" t="s">
        <v>306</v>
      </c>
      <c r="G1392" s="19" t="s">
        <v>307</v>
      </c>
      <c r="H1392" s="138">
        <f t="shared" si="6"/>
        <v>721000</v>
      </c>
      <c r="I1392" s="145">
        <v>700000</v>
      </c>
      <c r="J1392" s="135" t="s">
        <v>39</v>
      </c>
      <c r="K1392" s="19"/>
      <c r="L1392" s="135" t="s">
        <v>1493</v>
      </c>
    </row>
    <row r="1393" spans="2:12" ht="75" customHeight="1" x14ac:dyDescent="0.25">
      <c r="B1393" s="19">
        <v>31161801</v>
      </c>
      <c r="C1393" s="144" t="s">
        <v>1547</v>
      </c>
      <c r="D1393" s="137">
        <v>41654</v>
      </c>
      <c r="E1393" s="19" t="s">
        <v>1492</v>
      </c>
      <c r="F1393" s="19" t="s">
        <v>306</v>
      </c>
      <c r="G1393" s="19" t="s">
        <v>307</v>
      </c>
      <c r="H1393" s="138">
        <f t="shared" si="6"/>
        <v>576800</v>
      </c>
      <c r="I1393" s="145">
        <v>560000</v>
      </c>
      <c r="J1393" s="135" t="s">
        <v>39</v>
      </c>
      <c r="K1393" s="19"/>
      <c r="L1393" s="135" t="s">
        <v>1493</v>
      </c>
    </row>
    <row r="1394" spans="2:12" ht="75" customHeight="1" x14ac:dyDescent="0.25">
      <c r="B1394" s="135">
        <v>31161801</v>
      </c>
      <c r="C1394" s="140" t="s">
        <v>1548</v>
      </c>
      <c r="D1394" s="137">
        <v>41654</v>
      </c>
      <c r="E1394" s="19" t="s">
        <v>1492</v>
      </c>
      <c r="F1394" s="19" t="s">
        <v>306</v>
      </c>
      <c r="G1394" s="19" t="s">
        <v>307</v>
      </c>
      <c r="H1394" s="138">
        <f t="shared" si="6"/>
        <v>98880</v>
      </c>
      <c r="I1394" s="138">
        <v>96000</v>
      </c>
      <c r="J1394" s="135" t="s">
        <v>39</v>
      </c>
      <c r="K1394" s="135"/>
      <c r="L1394" s="135" t="s">
        <v>1493</v>
      </c>
    </row>
    <row r="1395" spans="2:12" ht="75" customHeight="1" x14ac:dyDescent="0.25">
      <c r="B1395" s="135">
        <v>56101708</v>
      </c>
      <c r="C1395" s="143" t="s">
        <v>1549</v>
      </c>
      <c r="D1395" s="137">
        <v>41654</v>
      </c>
      <c r="E1395" s="19" t="s">
        <v>1492</v>
      </c>
      <c r="F1395" s="19" t="s">
        <v>306</v>
      </c>
      <c r="G1395" s="19" t="s">
        <v>307</v>
      </c>
      <c r="H1395" s="138">
        <f t="shared" si="6"/>
        <v>14780500</v>
      </c>
      <c r="I1395" s="145">
        <v>14350000</v>
      </c>
      <c r="J1395" s="135" t="s">
        <v>39</v>
      </c>
      <c r="K1395" s="135"/>
      <c r="L1395" s="135" t="s">
        <v>1493</v>
      </c>
    </row>
    <row r="1396" spans="2:12" ht="75" customHeight="1" x14ac:dyDescent="0.25">
      <c r="B1396" s="135">
        <v>56101708</v>
      </c>
      <c r="C1396" s="143" t="s">
        <v>1550</v>
      </c>
      <c r="D1396" s="137">
        <v>41654</v>
      </c>
      <c r="E1396" s="19" t="s">
        <v>1492</v>
      </c>
      <c r="F1396" s="19" t="s">
        <v>306</v>
      </c>
      <c r="G1396" s="19" t="s">
        <v>307</v>
      </c>
      <c r="H1396" s="138">
        <f t="shared" si="6"/>
        <v>2060000</v>
      </c>
      <c r="I1396" s="145">
        <v>2000000</v>
      </c>
      <c r="J1396" s="135" t="s">
        <v>39</v>
      </c>
      <c r="K1396" s="135"/>
      <c r="L1396" s="135" t="s">
        <v>1493</v>
      </c>
    </row>
    <row r="1397" spans="2:12" ht="75" customHeight="1" x14ac:dyDescent="0.25">
      <c r="B1397" s="135">
        <v>56101708</v>
      </c>
      <c r="C1397" s="143" t="s">
        <v>1551</v>
      </c>
      <c r="D1397" s="137">
        <v>41654</v>
      </c>
      <c r="E1397" s="19" t="s">
        <v>1492</v>
      </c>
      <c r="F1397" s="19" t="s">
        <v>306</v>
      </c>
      <c r="G1397" s="19" t="s">
        <v>307</v>
      </c>
      <c r="H1397" s="138">
        <f t="shared" si="6"/>
        <v>2060000</v>
      </c>
      <c r="I1397" s="145">
        <v>2000000</v>
      </c>
      <c r="J1397" s="135" t="s">
        <v>39</v>
      </c>
      <c r="K1397" s="135"/>
      <c r="L1397" s="135" t="s">
        <v>1493</v>
      </c>
    </row>
    <row r="1398" spans="2:12" ht="75" customHeight="1" x14ac:dyDescent="0.25">
      <c r="B1398" s="135">
        <v>56101708</v>
      </c>
      <c r="C1398" s="143" t="s">
        <v>1552</v>
      </c>
      <c r="D1398" s="137">
        <v>41654</v>
      </c>
      <c r="E1398" s="19" t="s">
        <v>1492</v>
      </c>
      <c r="F1398" s="19" t="s">
        <v>306</v>
      </c>
      <c r="G1398" s="19" t="s">
        <v>307</v>
      </c>
      <c r="H1398" s="138">
        <f t="shared" si="6"/>
        <v>4326000</v>
      </c>
      <c r="I1398" s="145">
        <v>4200000</v>
      </c>
      <c r="J1398" s="135" t="s">
        <v>39</v>
      </c>
      <c r="K1398" s="135"/>
      <c r="L1398" s="135" t="s">
        <v>1493</v>
      </c>
    </row>
    <row r="1399" spans="2:12" ht="75" customHeight="1" x14ac:dyDescent="0.25">
      <c r="B1399" s="135">
        <v>1111701</v>
      </c>
      <c r="C1399" s="139" t="s">
        <v>1553</v>
      </c>
      <c r="D1399" s="137">
        <v>41654</v>
      </c>
      <c r="E1399" s="19" t="s">
        <v>1492</v>
      </c>
      <c r="F1399" s="19" t="s">
        <v>306</v>
      </c>
      <c r="G1399" s="19" t="s">
        <v>307</v>
      </c>
      <c r="H1399" s="138">
        <f t="shared" si="6"/>
        <v>42921748</v>
      </c>
      <c r="I1399" s="138">
        <v>41671600</v>
      </c>
      <c r="J1399" s="135" t="s">
        <v>39</v>
      </c>
      <c r="K1399" s="135"/>
      <c r="L1399" s="135" t="s">
        <v>1493</v>
      </c>
    </row>
    <row r="1400" spans="2:12" ht="75" customHeight="1" x14ac:dyDescent="0.25">
      <c r="B1400" s="135">
        <v>56101708</v>
      </c>
      <c r="C1400" s="143" t="s">
        <v>1554</v>
      </c>
      <c r="D1400" s="137">
        <v>41654</v>
      </c>
      <c r="E1400" s="19" t="s">
        <v>1492</v>
      </c>
      <c r="F1400" s="19" t="s">
        <v>306</v>
      </c>
      <c r="G1400" s="19" t="s">
        <v>307</v>
      </c>
      <c r="H1400" s="138">
        <f t="shared" si="6"/>
        <v>618000</v>
      </c>
      <c r="I1400" s="145">
        <v>600000</v>
      </c>
      <c r="J1400" s="135" t="s">
        <v>39</v>
      </c>
      <c r="K1400" s="135"/>
      <c r="L1400" s="135" t="s">
        <v>1493</v>
      </c>
    </row>
    <row r="1401" spans="2:12" ht="75" customHeight="1" x14ac:dyDescent="0.25">
      <c r="B1401" s="135">
        <v>56101708</v>
      </c>
      <c r="C1401" s="143" t="s">
        <v>1555</v>
      </c>
      <c r="D1401" s="137">
        <v>41654</v>
      </c>
      <c r="E1401" s="19" t="s">
        <v>1492</v>
      </c>
      <c r="F1401" s="19" t="s">
        <v>306</v>
      </c>
      <c r="G1401" s="19" t="s">
        <v>307</v>
      </c>
      <c r="H1401" s="138">
        <f t="shared" si="6"/>
        <v>1236000</v>
      </c>
      <c r="I1401" s="145">
        <v>1200000</v>
      </c>
      <c r="J1401" s="135" t="s">
        <v>39</v>
      </c>
      <c r="K1401" s="135"/>
      <c r="L1401" s="135" t="s">
        <v>1493</v>
      </c>
    </row>
    <row r="1402" spans="2:12" ht="75" customHeight="1" x14ac:dyDescent="0.25">
      <c r="B1402" s="135">
        <v>56101708</v>
      </c>
      <c r="C1402" s="143" t="s">
        <v>1556</v>
      </c>
      <c r="D1402" s="137">
        <v>41654</v>
      </c>
      <c r="E1402" s="19" t="s">
        <v>1492</v>
      </c>
      <c r="F1402" s="19" t="s">
        <v>306</v>
      </c>
      <c r="G1402" s="19" t="s">
        <v>307</v>
      </c>
      <c r="H1402" s="138">
        <f t="shared" si="6"/>
        <v>4944000</v>
      </c>
      <c r="I1402" s="145">
        <v>4800000</v>
      </c>
      <c r="J1402" s="135" t="s">
        <v>39</v>
      </c>
      <c r="K1402" s="135"/>
      <c r="L1402" s="135" t="s">
        <v>1493</v>
      </c>
    </row>
    <row r="1403" spans="2:12" ht="75" customHeight="1" x14ac:dyDescent="0.25">
      <c r="B1403" s="135">
        <v>30121601</v>
      </c>
      <c r="C1403" s="136" t="s">
        <v>1557</v>
      </c>
      <c r="D1403" s="137">
        <v>41654</v>
      </c>
      <c r="E1403" s="19" t="s">
        <v>1492</v>
      </c>
      <c r="F1403" s="19" t="s">
        <v>306</v>
      </c>
      <c r="G1403" s="19" t="s">
        <v>307</v>
      </c>
      <c r="H1403" s="138">
        <f t="shared" si="6"/>
        <v>3578220</v>
      </c>
      <c r="I1403" s="138">
        <v>3474000</v>
      </c>
      <c r="J1403" s="135" t="s">
        <v>39</v>
      </c>
      <c r="K1403" s="135"/>
      <c r="L1403" s="135" t="s">
        <v>1493</v>
      </c>
    </row>
    <row r="1404" spans="2:12" ht="75" customHeight="1" x14ac:dyDescent="0.25">
      <c r="B1404" s="135" t="s">
        <v>1502</v>
      </c>
      <c r="C1404" s="143" t="s">
        <v>1558</v>
      </c>
      <c r="D1404" s="137">
        <v>41654</v>
      </c>
      <c r="E1404" s="19" t="s">
        <v>1492</v>
      </c>
      <c r="F1404" s="19" t="s">
        <v>306</v>
      </c>
      <c r="G1404" s="19" t="s">
        <v>307</v>
      </c>
      <c r="H1404" s="138">
        <f t="shared" si="6"/>
        <v>1236000</v>
      </c>
      <c r="I1404" s="145">
        <v>1200000</v>
      </c>
      <c r="J1404" s="135" t="s">
        <v>39</v>
      </c>
      <c r="K1404" s="135"/>
      <c r="L1404" s="135" t="s">
        <v>1493</v>
      </c>
    </row>
    <row r="1405" spans="2:12" ht="75" customHeight="1" x14ac:dyDescent="0.25">
      <c r="B1405" s="135" t="s">
        <v>1502</v>
      </c>
      <c r="C1405" s="143" t="s">
        <v>1559</v>
      </c>
      <c r="D1405" s="137">
        <v>41654</v>
      </c>
      <c r="E1405" s="19" t="s">
        <v>1492</v>
      </c>
      <c r="F1405" s="19" t="s">
        <v>306</v>
      </c>
      <c r="G1405" s="19" t="s">
        <v>307</v>
      </c>
      <c r="H1405" s="138">
        <f t="shared" si="6"/>
        <v>952750</v>
      </c>
      <c r="I1405" s="145">
        <v>925000</v>
      </c>
      <c r="J1405" s="135" t="s">
        <v>39</v>
      </c>
      <c r="K1405" s="135"/>
      <c r="L1405" s="135" t="s">
        <v>1493</v>
      </c>
    </row>
    <row r="1406" spans="2:12" ht="75" customHeight="1" x14ac:dyDescent="0.25">
      <c r="B1406" s="135">
        <v>39101901</v>
      </c>
      <c r="C1406" s="139" t="s">
        <v>1560</v>
      </c>
      <c r="D1406" s="137">
        <v>41654</v>
      </c>
      <c r="E1406" s="19" t="s">
        <v>1492</v>
      </c>
      <c r="F1406" s="19" t="s">
        <v>306</v>
      </c>
      <c r="G1406" s="19" t="s">
        <v>307</v>
      </c>
      <c r="H1406" s="138">
        <f t="shared" si="6"/>
        <v>8231760</v>
      </c>
      <c r="I1406" s="138">
        <v>7992000</v>
      </c>
      <c r="J1406" s="135" t="s">
        <v>39</v>
      </c>
      <c r="K1406" s="135"/>
      <c r="L1406" s="135" t="s">
        <v>1493</v>
      </c>
    </row>
    <row r="1407" spans="2:12" ht="75" customHeight="1" x14ac:dyDescent="0.25">
      <c r="B1407" s="135">
        <v>39101901</v>
      </c>
      <c r="C1407" s="140" t="s">
        <v>1561</v>
      </c>
      <c r="D1407" s="137">
        <v>41654</v>
      </c>
      <c r="E1407" s="19" t="s">
        <v>1492</v>
      </c>
      <c r="F1407" s="19" t="s">
        <v>306</v>
      </c>
      <c r="G1407" s="19" t="s">
        <v>307</v>
      </c>
      <c r="H1407" s="138">
        <f t="shared" si="6"/>
        <v>2264352</v>
      </c>
      <c r="I1407" s="138">
        <v>2198400</v>
      </c>
      <c r="J1407" s="135" t="s">
        <v>39</v>
      </c>
      <c r="K1407" s="135"/>
      <c r="L1407" s="135" t="s">
        <v>1493</v>
      </c>
    </row>
    <row r="1408" spans="2:12" ht="75" customHeight="1" x14ac:dyDescent="0.25">
      <c r="B1408" s="135">
        <v>39101901</v>
      </c>
      <c r="C1408" s="140" t="s">
        <v>1562</v>
      </c>
      <c r="D1408" s="137">
        <v>41654</v>
      </c>
      <c r="E1408" s="19" t="s">
        <v>1492</v>
      </c>
      <c r="F1408" s="19" t="s">
        <v>306</v>
      </c>
      <c r="G1408" s="19" t="s">
        <v>307</v>
      </c>
      <c r="H1408" s="138">
        <f t="shared" si="6"/>
        <v>2867520</v>
      </c>
      <c r="I1408" s="138">
        <v>2784000</v>
      </c>
      <c r="J1408" s="135" t="s">
        <v>39</v>
      </c>
      <c r="K1408" s="135"/>
      <c r="L1408" s="135" t="s">
        <v>1493</v>
      </c>
    </row>
    <row r="1409" spans="2:12" ht="75" customHeight="1" x14ac:dyDescent="0.25">
      <c r="B1409" s="135">
        <v>39101901</v>
      </c>
      <c r="C1409" s="140" t="s">
        <v>1563</v>
      </c>
      <c r="D1409" s="137">
        <v>41654</v>
      </c>
      <c r="E1409" s="19" t="s">
        <v>1492</v>
      </c>
      <c r="F1409" s="19" t="s">
        <v>306</v>
      </c>
      <c r="G1409" s="19" t="s">
        <v>307</v>
      </c>
      <c r="H1409" s="138">
        <f t="shared" si="6"/>
        <v>2857632</v>
      </c>
      <c r="I1409" s="138">
        <v>2774400</v>
      </c>
      <c r="J1409" s="135" t="s">
        <v>39</v>
      </c>
      <c r="K1409" s="135"/>
      <c r="L1409" s="135" t="s">
        <v>1493</v>
      </c>
    </row>
    <row r="1410" spans="2:12" ht="75" customHeight="1" x14ac:dyDescent="0.25">
      <c r="B1410" s="135" t="s">
        <v>1530</v>
      </c>
      <c r="C1410" s="140" t="s">
        <v>1564</v>
      </c>
      <c r="D1410" s="137">
        <v>41654</v>
      </c>
      <c r="E1410" s="19" t="s">
        <v>1492</v>
      </c>
      <c r="F1410" s="19" t="s">
        <v>306</v>
      </c>
      <c r="G1410" s="19" t="s">
        <v>307</v>
      </c>
      <c r="H1410" s="138">
        <f t="shared" si="6"/>
        <v>1824130</v>
      </c>
      <c r="I1410" s="138">
        <v>1771000</v>
      </c>
      <c r="J1410" s="135" t="s">
        <v>39</v>
      </c>
      <c r="K1410" s="135"/>
      <c r="L1410" s="135" t="s">
        <v>1493</v>
      </c>
    </row>
    <row r="1411" spans="2:12" ht="75" customHeight="1" x14ac:dyDescent="0.25">
      <c r="B1411" s="135">
        <v>24102006</v>
      </c>
      <c r="C1411" s="143" t="s">
        <v>1565</v>
      </c>
      <c r="D1411" s="137">
        <v>41654</v>
      </c>
      <c r="E1411" s="19" t="s">
        <v>1492</v>
      </c>
      <c r="F1411" s="19" t="s">
        <v>306</v>
      </c>
      <c r="G1411" s="19" t="s">
        <v>307</v>
      </c>
      <c r="H1411" s="138">
        <f t="shared" si="6"/>
        <v>6386000</v>
      </c>
      <c r="I1411" s="145">
        <v>6200000</v>
      </c>
      <c r="J1411" s="135" t="s">
        <v>39</v>
      </c>
      <c r="K1411" s="135"/>
      <c r="L1411" s="135" t="s">
        <v>1493</v>
      </c>
    </row>
    <row r="1412" spans="2:12" ht="75" customHeight="1" x14ac:dyDescent="0.25">
      <c r="B1412" s="135">
        <v>24102006</v>
      </c>
      <c r="C1412" s="143" t="s">
        <v>1566</v>
      </c>
      <c r="D1412" s="137">
        <v>41654</v>
      </c>
      <c r="E1412" s="19" t="s">
        <v>1492</v>
      </c>
      <c r="F1412" s="19" t="s">
        <v>306</v>
      </c>
      <c r="G1412" s="19" t="s">
        <v>307</v>
      </c>
      <c r="H1412" s="138">
        <f t="shared" si="6"/>
        <v>2472000</v>
      </c>
      <c r="I1412" s="145">
        <v>2400000</v>
      </c>
      <c r="J1412" s="135" t="s">
        <v>39</v>
      </c>
      <c r="K1412" s="135"/>
      <c r="L1412" s="135" t="s">
        <v>1493</v>
      </c>
    </row>
    <row r="1413" spans="2:12" ht="75" customHeight="1" x14ac:dyDescent="0.25">
      <c r="B1413" s="135">
        <v>24102006</v>
      </c>
      <c r="C1413" s="143" t="s">
        <v>1567</v>
      </c>
      <c r="D1413" s="137">
        <v>41654</v>
      </c>
      <c r="E1413" s="19" t="s">
        <v>1492</v>
      </c>
      <c r="F1413" s="19" t="s">
        <v>306</v>
      </c>
      <c r="G1413" s="19" t="s">
        <v>307</v>
      </c>
      <c r="H1413" s="138">
        <f t="shared" si="6"/>
        <v>3831600</v>
      </c>
      <c r="I1413" s="145">
        <v>3720000</v>
      </c>
      <c r="J1413" s="135" t="s">
        <v>39</v>
      </c>
      <c r="K1413" s="135"/>
      <c r="L1413" s="135" t="s">
        <v>1493</v>
      </c>
    </row>
    <row r="1414" spans="2:12" ht="75" customHeight="1" x14ac:dyDescent="0.25">
      <c r="B1414" s="135">
        <v>24102006</v>
      </c>
      <c r="C1414" s="143" t="s">
        <v>1568</v>
      </c>
      <c r="D1414" s="137">
        <v>41654</v>
      </c>
      <c r="E1414" s="19" t="s">
        <v>1492</v>
      </c>
      <c r="F1414" s="19" t="s">
        <v>306</v>
      </c>
      <c r="G1414" s="19" t="s">
        <v>307</v>
      </c>
      <c r="H1414" s="138">
        <f t="shared" si="6"/>
        <v>2842800</v>
      </c>
      <c r="I1414" s="145">
        <v>2760000</v>
      </c>
      <c r="J1414" s="135" t="s">
        <v>39</v>
      </c>
      <c r="K1414" s="135"/>
      <c r="L1414" s="135" t="s">
        <v>1493</v>
      </c>
    </row>
    <row r="1415" spans="2:12" ht="75" customHeight="1" x14ac:dyDescent="0.25">
      <c r="B1415" s="19">
        <v>56112109</v>
      </c>
      <c r="C1415" s="144" t="s">
        <v>1568</v>
      </c>
      <c r="D1415" s="137">
        <v>41654</v>
      </c>
      <c r="E1415" s="19" t="s">
        <v>1492</v>
      </c>
      <c r="F1415" s="19" t="s">
        <v>306</v>
      </c>
      <c r="G1415" s="19" t="s">
        <v>307</v>
      </c>
      <c r="H1415" s="138">
        <f t="shared" si="6"/>
        <v>2842800</v>
      </c>
      <c r="I1415" s="145">
        <v>2760000</v>
      </c>
      <c r="J1415" s="135" t="s">
        <v>39</v>
      </c>
      <c r="K1415" s="19"/>
      <c r="L1415" s="135" t="s">
        <v>1493</v>
      </c>
    </row>
    <row r="1416" spans="2:12" ht="75" customHeight="1" x14ac:dyDescent="0.25">
      <c r="B1416" s="135">
        <v>24102006</v>
      </c>
      <c r="C1416" s="143" t="s">
        <v>1569</v>
      </c>
      <c r="D1416" s="137">
        <v>41654</v>
      </c>
      <c r="E1416" s="19" t="s">
        <v>1492</v>
      </c>
      <c r="F1416" s="19" t="s">
        <v>306</v>
      </c>
      <c r="G1416" s="19" t="s">
        <v>307</v>
      </c>
      <c r="H1416" s="138">
        <f t="shared" si="6"/>
        <v>11124000</v>
      </c>
      <c r="I1416" s="145">
        <v>10800000</v>
      </c>
      <c r="J1416" s="135" t="s">
        <v>39</v>
      </c>
      <c r="K1416" s="135"/>
      <c r="L1416" s="135" t="s">
        <v>1493</v>
      </c>
    </row>
    <row r="1417" spans="2:12" ht="75" customHeight="1" x14ac:dyDescent="0.25">
      <c r="B1417" s="135">
        <v>24102006</v>
      </c>
      <c r="C1417" s="143" t="s">
        <v>1570</v>
      </c>
      <c r="D1417" s="137">
        <v>41654</v>
      </c>
      <c r="E1417" s="19" t="s">
        <v>1492</v>
      </c>
      <c r="F1417" s="19" t="s">
        <v>306</v>
      </c>
      <c r="G1417" s="19" t="s">
        <v>307</v>
      </c>
      <c r="H1417" s="138">
        <f t="shared" si="6"/>
        <v>1091800</v>
      </c>
      <c r="I1417" s="145">
        <v>1060000</v>
      </c>
      <c r="J1417" s="135" t="s">
        <v>39</v>
      </c>
      <c r="K1417" s="135"/>
      <c r="L1417" s="135" t="s">
        <v>1493</v>
      </c>
    </row>
    <row r="1418" spans="2:12" ht="75" customHeight="1" x14ac:dyDescent="0.25">
      <c r="B1418" s="135">
        <v>24102006</v>
      </c>
      <c r="C1418" s="143" t="s">
        <v>1571</v>
      </c>
      <c r="D1418" s="137">
        <v>41654</v>
      </c>
      <c r="E1418" s="19" t="s">
        <v>1492</v>
      </c>
      <c r="F1418" s="19" t="s">
        <v>306</v>
      </c>
      <c r="G1418" s="19" t="s">
        <v>307</v>
      </c>
      <c r="H1418" s="138">
        <f t="shared" si="6"/>
        <v>1184500</v>
      </c>
      <c r="I1418" s="145">
        <v>1150000</v>
      </c>
      <c r="J1418" s="135" t="s">
        <v>39</v>
      </c>
      <c r="K1418" s="135"/>
      <c r="L1418" s="135" t="s">
        <v>1493</v>
      </c>
    </row>
    <row r="1419" spans="2:12" ht="75" customHeight="1" x14ac:dyDescent="0.25">
      <c r="B1419" s="135">
        <v>24102006</v>
      </c>
      <c r="C1419" s="143" t="s">
        <v>1572</v>
      </c>
      <c r="D1419" s="137">
        <v>41654</v>
      </c>
      <c r="E1419" s="19" t="s">
        <v>1492</v>
      </c>
      <c r="F1419" s="19" t="s">
        <v>306</v>
      </c>
      <c r="G1419" s="19" t="s">
        <v>307</v>
      </c>
      <c r="H1419" s="138">
        <f t="shared" si="6"/>
        <v>4223000</v>
      </c>
      <c r="I1419" s="145">
        <v>4100000</v>
      </c>
      <c r="J1419" s="135" t="s">
        <v>39</v>
      </c>
      <c r="K1419" s="135"/>
      <c r="L1419" s="135" t="s">
        <v>1493</v>
      </c>
    </row>
    <row r="1420" spans="2:12" ht="75" customHeight="1" x14ac:dyDescent="0.25">
      <c r="B1420" s="135">
        <v>24102006</v>
      </c>
      <c r="C1420" s="143" t="s">
        <v>1573</v>
      </c>
      <c r="D1420" s="137">
        <v>41654</v>
      </c>
      <c r="E1420" s="19" t="s">
        <v>1492</v>
      </c>
      <c r="F1420" s="19" t="s">
        <v>306</v>
      </c>
      <c r="G1420" s="19" t="s">
        <v>307</v>
      </c>
      <c r="H1420" s="138">
        <f t="shared" si="6"/>
        <v>1545000</v>
      </c>
      <c r="I1420" s="145">
        <v>1500000</v>
      </c>
      <c r="J1420" s="135" t="s">
        <v>39</v>
      </c>
      <c r="K1420" s="135"/>
      <c r="L1420" s="135" t="s">
        <v>1493</v>
      </c>
    </row>
    <row r="1421" spans="2:12" ht="75" customHeight="1" x14ac:dyDescent="0.25">
      <c r="B1421" s="135">
        <v>24102006</v>
      </c>
      <c r="C1421" s="143" t="s">
        <v>1574</v>
      </c>
      <c r="D1421" s="137">
        <v>41654</v>
      </c>
      <c r="E1421" s="19" t="s">
        <v>1492</v>
      </c>
      <c r="F1421" s="19" t="s">
        <v>306</v>
      </c>
      <c r="G1421" s="19" t="s">
        <v>307</v>
      </c>
      <c r="H1421" s="138">
        <f t="shared" si="6"/>
        <v>1339000</v>
      </c>
      <c r="I1421" s="145">
        <v>1300000</v>
      </c>
      <c r="J1421" s="135" t="s">
        <v>39</v>
      </c>
      <c r="K1421" s="135"/>
      <c r="L1421" s="135" t="s">
        <v>1493</v>
      </c>
    </row>
    <row r="1422" spans="2:12" ht="75" customHeight="1" x14ac:dyDescent="0.25">
      <c r="B1422" s="135">
        <v>24102006</v>
      </c>
      <c r="C1422" s="143" t="s">
        <v>1575</v>
      </c>
      <c r="D1422" s="137">
        <v>41654</v>
      </c>
      <c r="E1422" s="19" t="s">
        <v>1492</v>
      </c>
      <c r="F1422" s="19" t="s">
        <v>306</v>
      </c>
      <c r="G1422" s="19" t="s">
        <v>307</v>
      </c>
      <c r="H1422" s="138">
        <f t="shared" si="6"/>
        <v>5356000</v>
      </c>
      <c r="I1422" s="145">
        <v>5200000</v>
      </c>
      <c r="J1422" s="135" t="s">
        <v>39</v>
      </c>
      <c r="K1422" s="135"/>
      <c r="L1422" s="135" t="s">
        <v>1493</v>
      </c>
    </row>
    <row r="1423" spans="2:12" ht="75" customHeight="1" x14ac:dyDescent="0.25">
      <c r="B1423" s="135">
        <v>31211909</v>
      </c>
      <c r="C1423" s="147" t="s">
        <v>1576</v>
      </c>
      <c r="D1423" s="137">
        <v>41654</v>
      </c>
      <c r="E1423" s="19" t="s">
        <v>1492</v>
      </c>
      <c r="F1423" s="19" t="s">
        <v>306</v>
      </c>
      <c r="G1423" s="19" t="s">
        <v>307</v>
      </c>
      <c r="H1423" s="138">
        <f t="shared" si="6"/>
        <v>1505448</v>
      </c>
      <c r="I1423" s="138">
        <v>1461600</v>
      </c>
      <c r="J1423" s="135" t="s">
        <v>39</v>
      </c>
      <c r="K1423" s="135"/>
      <c r="L1423" s="135" t="s">
        <v>1493</v>
      </c>
    </row>
    <row r="1424" spans="2:12" ht="75" customHeight="1" x14ac:dyDescent="0.25">
      <c r="B1424" s="135" t="s">
        <v>1502</v>
      </c>
      <c r="C1424" s="143" t="s">
        <v>1577</v>
      </c>
      <c r="D1424" s="137">
        <v>41654</v>
      </c>
      <c r="E1424" s="19" t="s">
        <v>1492</v>
      </c>
      <c r="F1424" s="19" t="s">
        <v>306</v>
      </c>
      <c r="G1424" s="19" t="s">
        <v>307</v>
      </c>
      <c r="H1424" s="138">
        <f t="shared" si="6"/>
        <v>309000</v>
      </c>
      <c r="I1424" s="145">
        <v>300000</v>
      </c>
      <c r="J1424" s="135" t="s">
        <v>39</v>
      </c>
      <c r="K1424" s="135"/>
      <c r="L1424" s="135" t="s">
        <v>1493</v>
      </c>
    </row>
    <row r="1425" spans="2:12" ht="75" customHeight="1" x14ac:dyDescent="0.25">
      <c r="B1425" s="135" t="s">
        <v>1502</v>
      </c>
      <c r="C1425" s="143" t="s">
        <v>1578</v>
      </c>
      <c r="D1425" s="137">
        <v>41654</v>
      </c>
      <c r="E1425" s="19" t="s">
        <v>1492</v>
      </c>
      <c r="F1425" s="19" t="s">
        <v>306</v>
      </c>
      <c r="G1425" s="19" t="s">
        <v>307</v>
      </c>
      <c r="H1425" s="138">
        <f t="shared" si="6"/>
        <v>515000</v>
      </c>
      <c r="I1425" s="145">
        <v>500000</v>
      </c>
      <c r="J1425" s="135" t="s">
        <v>39</v>
      </c>
      <c r="K1425" s="135"/>
      <c r="L1425" s="135" t="s">
        <v>1493</v>
      </c>
    </row>
    <row r="1426" spans="2:12" ht="75" customHeight="1" x14ac:dyDescent="0.25">
      <c r="B1426" s="135">
        <v>41112205</v>
      </c>
      <c r="C1426" s="143" t="s">
        <v>1579</v>
      </c>
      <c r="D1426" s="137">
        <v>41654</v>
      </c>
      <c r="E1426" s="19" t="s">
        <v>1492</v>
      </c>
      <c r="F1426" s="19" t="s">
        <v>306</v>
      </c>
      <c r="G1426" s="19" t="s">
        <v>307</v>
      </c>
      <c r="H1426" s="138">
        <f t="shared" si="6"/>
        <v>20600</v>
      </c>
      <c r="I1426" s="145">
        <v>20000</v>
      </c>
      <c r="J1426" s="135" t="s">
        <v>39</v>
      </c>
      <c r="K1426" s="135"/>
      <c r="L1426" s="135" t="s">
        <v>1493</v>
      </c>
    </row>
    <row r="1427" spans="2:12" ht="75" customHeight="1" x14ac:dyDescent="0.25">
      <c r="B1427" s="135" t="s">
        <v>1502</v>
      </c>
      <c r="C1427" s="143" t="s">
        <v>1580</v>
      </c>
      <c r="D1427" s="137">
        <v>41654</v>
      </c>
      <c r="E1427" s="19" t="s">
        <v>1492</v>
      </c>
      <c r="F1427" s="19" t="s">
        <v>306</v>
      </c>
      <c r="G1427" s="19" t="s">
        <v>307</v>
      </c>
      <c r="H1427" s="138">
        <f t="shared" si="6"/>
        <v>494400</v>
      </c>
      <c r="I1427" s="145">
        <v>480000</v>
      </c>
      <c r="J1427" s="135" t="s">
        <v>39</v>
      </c>
      <c r="K1427" s="135"/>
      <c r="L1427" s="135" t="s">
        <v>1493</v>
      </c>
    </row>
    <row r="1428" spans="2:12" ht="75" customHeight="1" x14ac:dyDescent="0.25">
      <c r="B1428" s="135">
        <v>30191601</v>
      </c>
      <c r="C1428" s="143" t="s">
        <v>1581</v>
      </c>
      <c r="D1428" s="137">
        <v>41654</v>
      </c>
      <c r="E1428" s="19" t="s">
        <v>1492</v>
      </c>
      <c r="F1428" s="19" t="s">
        <v>306</v>
      </c>
      <c r="G1428" s="19" t="s">
        <v>307</v>
      </c>
      <c r="H1428" s="138">
        <f t="shared" si="6"/>
        <v>4223000</v>
      </c>
      <c r="I1428" s="145">
        <v>4100000</v>
      </c>
      <c r="J1428" s="135" t="s">
        <v>39</v>
      </c>
      <c r="K1428" s="135"/>
      <c r="L1428" s="135" t="s">
        <v>1493</v>
      </c>
    </row>
    <row r="1429" spans="2:12" ht="75" customHeight="1" x14ac:dyDescent="0.25">
      <c r="B1429" s="135">
        <v>56121102</v>
      </c>
      <c r="C1429" s="143" t="s">
        <v>1582</v>
      </c>
      <c r="D1429" s="137">
        <v>41654</v>
      </c>
      <c r="E1429" s="19" t="s">
        <v>1492</v>
      </c>
      <c r="F1429" s="19" t="s">
        <v>306</v>
      </c>
      <c r="G1429" s="19" t="s">
        <v>307</v>
      </c>
      <c r="H1429" s="138">
        <f t="shared" ref="H1429:H1492" si="7">+I1429*1.03</f>
        <v>1545000</v>
      </c>
      <c r="I1429" s="145">
        <v>1500000</v>
      </c>
      <c r="J1429" s="135" t="s">
        <v>39</v>
      </c>
      <c r="K1429" s="135"/>
      <c r="L1429" s="135" t="s">
        <v>1493</v>
      </c>
    </row>
    <row r="1430" spans="2:12" ht="75" customHeight="1" x14ac:dyDescent="0.25">
      <c r="B1430" s="135">
        <v>48102009</v>
      </c>
      <c r="C1430" s="143" t="s">
        <v>1583</v>
      </c>
      <c r="D1430" s="137">
        <v>41654</v>
      </c>
      <c r="E1430" s="19" t="s">
        <v>1492</v>
      </c>
      <c r="F1430" s="19" t="s">
        <v>306</v>
      </c>
      <c r="G1430" s="19" t="s">
        <v>307</v>
      </c>
      <c r="H1430" s="138">
        <f t="shared" si="7"/>
        <v>2266000</v>
      </c>
      <c r="I1430" s="145">
        <v>2200000</v>
      </c>
      <c r="J1430" s="135" t="s">
        <v>39</v>
      </c>
      <c r="K1430" s="135"/>
      <c r="L1430" s="135" t="s">
        <v>1493</v>
      </c>
    </row>
    <row r="1431" spans="2:12" ht="75" customHeight="1" x14ac:dyDescent="0.25">
      <c r="B1431" s="135">
        <v>41111510</v>
      </c>
      <c r="C1431" s="143" t="s">
        <v>1584</v>
      </c>
      <c r="D1431" s="137">
        <v>41654</v>
      </c>
      <c r="E1431" s="19" t="s">
        <v>1492</v>
      </c>
      <c r="F1431" s="19" t="s">
        <v>306</v>
      </c>
      <c r="G1431" s="19" t="s">
        <v>307</v>
      </c>
      <c r="H1431" s="138">
        <f t="shared" si="7"/>
        <v>824000</v>
      </c>
      <c r="I1431" s="145">
        <v>800000</v>
      </c>
      <c r="J1431" s="135" t="s">
        <v>39</v>
      </c>
      <c r="K1431" s="135"/>
      <c r="L1431" s="135" t="s">
        <v>1493</v>
      </c>
    </row>
    <row r="1432" spans="2:12" ht="75" customHeight="1" x14ac:dyDescent="0.25">
      <c r="B1432" s="135" t="s">
        <v>1530</v>
      </c>
      <c r="C1432" s="136" t="s">
        <v>1585</v>
      </c>
      <c r="D1432" s="137">
        <v>41654</v>
      </c>
      <c r="E1432" s="19" t="s">
        <v>1492</v>
      </c>
      <c r="F1432" s="19" t="s">
        <v>306</v>
      </c>
      <c r="G1432" s="19" t="s">
        <v>307</v>
      </c>
      <c r="H1432" s="138">
        <f t="shared" si="7"/>
        <v>46770240</v>
      </c>
      <c r="I1432" s="138">
        <v>45408000</v>
      </c>
      <c r="J1432" s="135" t="s">
        <v>39</v>
      </c>
      <c r="K1432" s="135"/>
      <c r="L1432" s="135" t="s">
        <v>1493</v>
      </c>
    </row>
    <row r="1433" spans="2:12" ht="75" customHeight="1" x14ac:dyDescent="0.25">
      <c r="B1433" s="135">
        <v>32101672</v>
      </c>
      <c r="C1433" s="140" t="s">
        <v>1586</v>
      </c>
      <c r="D1433" s="137">
        <v>41654</v>
      </c>
      <c r="E1433" s="19" t="s">
        <v>1492</v>
      </c>
      <c r="F1433" s="19" t="s">
        <v>306</v>
      </c>
      <c r="G1433" s="19" t="s">
        <v>307</v>
      </c>
      <c r="H1433" s="138">
        <f t="shared" si="7"/>
        <v>7887740</v>
      </c>
      <c r="I1433" s="138">
        <v>7658000</v>
      </c>
      <c r="J1433" s="135" t="s">
        <v>39</v>
      </c>
      <c r="K1433" s="135"/>
      <c r="L1433" s="135" t="s">
        <v>1493</v>
      </c>
    </row>
    <row r="1434" spans="2:12" ht="75" customHeight="1" x14ac:dyDescent="0.25">
      <c r="B1434" s="135">
        <v>49161707</v>
      </c>
      <c r="C1434" s="143" t="s">
        <v>1587</v>
      </c>
      <c r="D1434" s="137">
        <v>41654</v>
      </c>
      <c r="E1434" s="19" t="s">
        <v>1492</v>
      </c>
      <c r="F1434" s="19" t="s">
        <v>306</v>
      </c>
      <c r="G1434" s="19" t="s">
        <v>307</v>
      </c>
      <c r="H1434" s="138">
        <f t="shared" si="7"/>
        <v>3502000</v>
      </c>
      <c r="I1434" s="145">
        <v>3400000</v>
      </c>
      <c r="J1434" s="135" t="s">
        <v>39</v>
      </c>
      <c r="K1434" s="135"/>
      <c r="L1434" s="135" t="s">
        <v>1493</v>
      </c>
    </row>
    <row r="1435" spans="2:12" ht="75" customHeight="1" x14ac:dyDescent="0.25">
      <c r="B1435" s="135" t="s">
        <v>1502</v>
      </c>
      <c r="C1435" s="143" t="s">
        <v>1588</v>
      </c>
      <c r="D1435" s="137">
        <v>41654</v>
      </c>
      <c r="E1435" s="19" t="s">
        <v>1492</v>
      </c>
      <c r="F1435" s="19" t="s">
        <v>306</v>
      </c>
      <c r="G1435" s="19" t="s">
        <v>307</v>
      </c>
      <c r="H1435" s="138">
        <f t="shared" si="7"/>
        <v>1236000</v>
      </c>
      <c r="I1435" s="145">
        <v>1200000</v>
      </c>
      <c r="J1435" s="135" t="s">
        <v>39</v>
      </c>
      <c r="K1435" s="135"/>
      <c r="L1435" s="135" t="s">
        <v>1493</v>
      </c>
    </row>
    <row r="1436" spans="2:12" ht="75" customHeight="1" x14ac:dyDescent="0.25">
      <c r="B1436" s="135" t="s">
        <v>1530</v>
      </c>
      <c r="C1436" s="142" t="s">
        <v>1589</v>
      </c>
      <c r="D1436" s="137">
        <v>41654</v>
      </c>
      <c r="E1436" s="19" t="s">
        <v>1492</v>
      </c>
      <c r="F1436" s="19" t="s">
        <v>306</v>
      </c>
      <c r="G1436" s="19" t="s">
        <v>307</v>
      </c>
      <c r="H1436" s="138">
        <f t="shared" si="7"/>
        <v>1023820</v>
      </c>
      <c r="I1436" s="138">
        <v>994000</v>
      </c>
      <c r="J1436" s="135" t="s">
        <v>39</v>
      </c>
      <c r="K1436" s="135"/>
      <c r="L1436" s="135" t="s">
        <v>1493</v>
      </c>
    </row>
    <row r="1437" spans="2:12" ht="75" customHeight="1" x14ac:dyDescent="0.25">
      <c r="B1437" s="135" t="s">
        <v>1502</v>
      </c>
      <c r="C1437" s="143" t="s">
        <v>1590</v>
      </c>
      <c r="D1437" s="137">
        <v>41654</v>
      </c>
      <c r="E1437" s="19" t="s">
        <v>1492</v>
      </c>
      <c r="F1437" s="19" t="s">
        <v>306</v>
      </c>
      <c r="G1437" s="19" t="s">
        <v>307</v>
      </c>
      <c r="H1437" s="138">
        <f t="shared" si="7"/>
        <v>949248</v>
      </c>
      <c r="I1437" s="145">
        <v>921600</v>
      </c>
      <c r="J1437" s="135" t="s">
        <v>39</v>
      </c>
      <c r="K1437" s="135"/>
      <c r="L1437" s="135" t="s">
        <v>1493</v>
      </c>
    </row>
    <row r="1438" spans="2:12" ht="75" customHeight="1" x14ac:dyDescent="0.25">
      <c r="B1438" s="135">
        <v>31162403</v>
      </c>
      <c r="C1438" s="140" t="s">
        <v>1591</v>
      </c>
      <c r="D1438" s="137">
        <v>41654</v>
      </c>
      <c r="E1438" s="19" t="s">
        <v>1492</v>
      </c>
      <c r="F1438" s="19" t="s">
        <v>306</v>
      </c>
      <c r="G1438" s="19" t="s">
        <v>307</v>
      </c>
      <c r="H1438" s="138">
        <f t="shared" si="7"/>
        <v>474624</v>
      </c>
      <c r="I1438" s="138">
        <v>460800</v>
      </c>
      <c r="J1438" s="135" t="s">
        <v>39</v>
      </c>
      <c r="K1438" s="135"/>
      <c r="L1438" s="135" t="s">
        <v>1493</v>
      </c>
    </row>
    <row r="1439" spans="2:12" ht="75" customHeight="1" x14ac:dyDescent="0.25">
      <c r="B1439" s="135">
        <v>22101703</v>
      </c>
      <c r="C1439" s="146" t="s">
        <v>1592</v>
      </c>
      <c r="D1439" s="137">
        <v>41654</v>
      </c>
      <c r="E1439" s="19" t="s">
        <v>1492</v>
      </c>
      <c r="F1439" s="19" t="s">
        <v>306</v>
      </c>
      <c r="G1439" s="19" t="s">
        <v>307</v>
      </c>
      <c r="H1439" s="138">
        <f t="shared" si="7"/>
        <v>43601445</v>
      </c>
      <c r="I1439" s="138">
        <v>42331500</v>
      </c>
      <c r="J1439" s="135" t="s">
        <v>39</v>
      </c>
      <c r="K1439" s="135"/>
      <c r="L1439" s="135" t="s">
        <v>1493</v>
      </c>
    </row>
    <row r="1440" spans="2:12" ht="75" customHeight="1" x14ac:dyDescent="0.25">
      <c r="B1440" s="135" t="s">
        <v>1502</v>
      </c>
      <c r="C1440" s="143" t="s">
        <v>1593</v>
      </c>
      <c r="D1440" s="137">
        <v>41654</v>
      </c>
      <c r="E1440" s="19" t="s">
        <v>1492</v>
      </c>
      <c r="F1440" s="19" t="s">
        <v>306</v>
      </c>
      <c r="G1440" s="19" t="s">
        <v>307</v>
      </c>
      <c r="H1440" s="138">
        <f t="shared" si="7"/>
        <v>3378400</v>
      </c>
      <c r="I1440" s="145">
        <v>3280000</v>
      </c>
      <c r="J1440" s="135" t="s">
        <v>39</v>
      </c>
      <c r="K1440" s="135"/>
      <c r="L1440" s="135" t="s">
        <v>1493</v>
      </c>
    </row>
    <row r="1441" spans="2:12" ht="75" customHeight="1" x14ac:dyDescent="0.25">
      <c r="B1441" s="135">
        <v>14101501</v>
      </c>
      <c r="C1441" s="146" t="s">
        <v>1594</v>
      </c>
      <c r="D1441" s="137">
        <v>41654</v>
      </c>
      <c r="E1441" s="19" t="s">
        <v>1492</v>
      </c>
      <c r="F1441" s="19" t="s">
        <v>306</v>
      </c>
      <c r="G1441" s="19" t="s">
        <v>307</v>
      </c>
      <c r="H1441" s="138">
        <f t="shared" si="7"/>
        <v>519120</v>
      </c>
      <c r="I1441" s="138">
        <v>504000</v>
      </c>
      <c r="J1441" s="135" t="s">
        <v>39</v>
      </c>
      <c r="K1441" s="135"/>
      <c r="L1441" s="135" t="s">
        <v>1493</v>
      </c>
    </row>
    <row r="1442" spans="2:12" ht="75" customHeight="1" x14ac:dyDescent="0.25">
      <c r="B1442" s="135">
        <v>60121104</v>
      </c>
      <c r="C1442" s="146" t="s">
        <v>1595</v>
      </c>
      <c r="D1442" s="137">
        <v>41654</v>
      </c>
      <c r="E1442" s="19" t="s">
        <v>1492</v>
      </c>
      <c r="F1442" s="19" t="s">
        <v>306</v>
      </c>
      <c r="G1442" s="19" t="s">
        <v>307</v>
      </c>
      <c r="H1442" s="138">
        <f t="shared" si="7"/>
        <v>26864460</v>
      </c>
      <c r="I1442" s="138">
        <v>26082000</v>
      </c>
      <c r="J1442" s="135" t="s">
        <v>39</v>
      </c>
      <c r="K1442" s="135"/>
      <c r="L1442" s="135" t="s">
        <v>1493</v>
      </c>
    </row>
    <row r="1443" spans="2:12" ht="75" customHeight="1" x14ac:dyDescent="0.25">
      <c r="B1443" s="135">
        <v>30111601</v>
      </c>
      <c r="C1443" s="140" t="s">
        <v>1596</v>
      </c>
      <c r="D1443" s="137">
        <v>41654</v>
      </c>
      <c r="E1443" s="19" t="s">
        <v>1492</v>
      </c>
      <c r="F1443" s="19" t="s">
        <v>306</v>
      </c>
      <c r="G1443" s="19" t="s">
        <v>307</v>
      </c>
      <c r="H1443" s="138">
        <f t="shared" si="7"/>
        <v>169820104.64000002</v>
      </c>
      <c r="I1443" s="138">
        <v>164873888</v>
      </c>
      <c r="J1443" s="135" t="s">
        <v>39</v>
      </c>
      <c r="K1443" s="135"/>
      <c r="L1443" s="135" t="s">
        <v>1493</v>
      </c>
    </row>
    <row r="1444" spans="2:12" ht="75" customHeight="1" x14ac:dyDescent="0.25">
      <c r="B1444" s="135" t="s">
        <v>1502</v>
      </c>
      <c r="C1444" s="143" t="s">
        <v>1597</v>
      </c>
      <c r="D1444" s="137">
        <v>41654</v>
      </c>
      <c r="E1444" s="19" t="s">
        <v>1492</v>
      </c>
      <c r="F1444" s="19" t="s">
        <v>306</v>
      </c>
      <c r="G1444" s="19" t="s">
        <v>307</v>
      </c>
      <c r="H1444" s="138">
        <f t="shared" si="7"/>
        <v>185400</v>
      </c>
      <c r="I1444" s="145">
        <v>180000</v>
      </c>
      <c r="J1444" s="135" t="s">
        <v>39</v>
      </c>
      <c r="K1444" s="135"/>
      <c r="L1444" s="135" t="s">
        <v>1493</v>
      </c>
    </row>
    <row r="1445" spans="2:12" ht="75" customHeight="1" x14ac:dyDescent="0.25">
      <c r="B1445" s="135">
        <v>40151502</v>
      </c>
      <c r="C1445" s="143" t="s">
        <v>1598</v>
      </c>
      <c r="D1445" s="137">
        <v>41654</v>
      </c>
      <c r="E1445" s="19" t="s">
        <v>1492</v>
      </c>
      <c r="F1445" s="19" t="s">
        <v>306</v>
      </c>
      <c r="G1445" s="19" t="s">
        <v>307</v>
      </c>
      <c r="H1445" s="138">
        <f t="shared" si="7"/>
        <v>61800</v>
      </c>
      <c r="I1445" s="145">
        <v>60000</v>
      </c>
      <c r="J1445" s="135" t="s">
        <v>39</v>
      </c>
      <c r="K1445" s="135"/>
      <c r="L1445" s="135" t="s">
        <v>1493</v>
      </c>
    </row>
    <row r="1446" spans="2:12" ht="75" customHeight="1" x14ac:dyDescent="0.25">
      <c r="B1446" s="135">
        <v>39101612</v>
      </c>
      <c r="C1446" s="140" t="s">
        <v>1599</v>
      </c>
      <c r="D1446" s="137">
        <v>41654</v>
      </c>
      <c r="E1446" s="19" t="s">
        <v>1492</v>
      </c>
      <c r="F1446" s="19" t="s">
        <v>306</v>
      </c>
      <c r="G1446" s="19" t="s">
        <v>307</v>
      </c>
      <c r="H1446" s="138">
        <f t="shared" si="7"/>
        <v>1186560</v>
      </c>
      <c r="I1446" s="138">
        <v>1152000</v>
      </c>
      <c r="J1446" s="135" t="s">
        <v>39</v>
      </c>
      <c r="K1446" s="135"/>
      <c r="L1446" s="135" t="s">
        <v>1493</v>
      </c>
    </row>
    <row r="1447" spans="2:12" ht="75" customHeight="1" x14ac:dyDescent="0.25">
      <c r="B1447" s="135">
        <v>39101612</v>
      </c>
      <c r="C1447" s="140" t="s">
        <v>1600</v>
      </c>
      <c r="D1447" s="137">
        <v>41654</v>
      </c>
      <c r="E1447" s="19" t="s">
        <v>1492</v>
      </c>
      <c r="F1447" s="19" t="s">
        <v>306</v>
      </c>
      <c r="G1447" s="19" t="s">
        <v>307</v>
      </c>
      <c r="H1447" s="138">
        <f t="shared" si="7"/>
        <v>444960</v>
      </c>
      <c r="I1447" s="138">
        <v>432000</v>
      </c>
      <c r="J1447" s="135" t="s">
        <v>39</v>
      </c>
      <c r="K1447" s="135"/>
      <c r="L1447" s="135" t="s">
        <v>1493</v>
      </c>
    </row>
    <row r="1448" spans="2:12" ht="75" customHeight="1" x14ac:dyDescent="0.25">
      <c r="B1448" s="135">
        <v>30181807</v>
      </c>
      <c r="C1448" s="136" t="s">
        <v>1601</v>
      </c>
      <c r="D1448" s="137">
        <v>41654</v>
      </c>
      <c r="E1448" s="19" t="s">
        <v>1492</v>
      </c>
      <c r="F1448" s="19" t="s">
        <v>306</v>
      </c>
      <c r="G1448" s="19" t="s">
        <v>307</v>
      </c>
      <c r="H1448" s="138">
        <f t="shared" si="7"/>
        <v>865200</v>
      </c>
      <c r="I1448" s="138">
        <v>840000</v>
      </c>
      <c r="J1448" s="135" t="s">
        <v>39</v>
      </c>
      <c r="K1448" s="135"/>
      <c r="L1448" s="135" t="s">
        <v>1493</v>
      </c>
    </row>
    <row r="1449" spans="2:12" ht="75" customHeight="1" x14ac:dyDescent="0.25">
      <c r="B1449" s="135">
        <v>44121804</v>
      </c>
      <c r="C1449" s="146" t="s">
        <v>1602</v>
      </c>
      <c r="D1449" s="137">
        <v>41654</v>
      </c>
      <c r="E1449" s="19" t="s">
        <v>1492</v>
      </c>
      <c r="F1449" s="19" t="s">
        <v>306</v>
      </c>
      <c r="G1449" s="19" t="s">
        <v>307</v>
      </c>
      <c r="H1449" s="138">
        <f t="shared" si="7"/>
        <v>519120</v>
      </c>
      <c r="I1449" s="138">
        <v>504000</v>
      </c>
      <c r="J1449" s="135" t="s">
        <v>39</v>
      </c>
      <c r="K1449" s="135"/>
      <c r="L1449" s="135" t="s">
        <v>1493</v>
      </c>
    </row>
    <row r="1450" spans="2:12" ht="75" customHeight="1" x14ac:dyDescent="0.25">
      <c r="B1450" s="135">
        <v>44121804</v>
      </c>
      <c r="C1450" s="146" t="s">
        <v>1602</v>
      </c>
      <c r="D1450" s="137">
        <v>41654</v>
      </c>
      <c r="E1450" s="19" t="s">
        <v>1492</v>
      </c>
      <c r="F1450" s="19" t="s">
        <v>306</v>
      </c>
      <c r="G1450" s="19" t="s">
        <v>307</v>
      </c>
      <c r="H1450" s="138">
        <f t="shared" si="7"/>
        <v>2465820</v>
      </c>
      <c r="I1450" s="138">
        <v>2394000</v>
      </c>
      <c r="J1450" s="135" t="s">
        <v>39</v>
      </c>
      <c r="K1450" s="135"/>
      <c r="L1450" s="135" t="s">
        <v>1493</v>
      </c>
    </row>
    <row r="1451" spans="2:12" ht="75" customHeight="1" x14ac:dyDescent="0.25">
      <c r="B1451" s="135">
        <v>44121804</v>
      </c>
      <c r="C1451" s="139" t="s">
        <v>1603</v>
      </c>
      <c r="D1451" s="137">
        <v>41654</v>
      </c>
      <c r="E1451" s="19" t="s">
        <v>1492</v>
      </c>
      <c r="F1451" s="19" t="s">
        <v>306</v>
      </c>
      <c r="G1451" s="19" t="s">
        <v>307</v>
      </c>
      <c r="H1451" s="138">
        <f t="shared" si="7"/>
        <v>2307200</v>
      </c>
      <c r="I1451" s="138">
        <v>2240000</v>
      </c>
      <c r="J1451" s="135" t="s">
        <v>39</v>
      </c>
      <c r="K1451" s="135"/>
      <c r="L1451" s="135" t="s">
        <v>1493</v>
      </c>
    </row>
    <row r="1452" spans="2:12" ht="75" customHeight="1" x14ac:dyDescent="0.25">
      <c r="B1452" s="135">
        <v>44121804</v>
      </c>
      <c r="C1452" s="142" t="s">
        <v>1604</v>
      </c>
      <c r="D1452" s="137">
        <v>41654</v>
      </c>
      <c r="E1452" s="19" t="s">
        <v>1492</v>
      </c>
      <c r="F1452" s="19" t="s">
        <v>306</v>
      </c>
      <c r="G1452" s="19" t="s">
        <v>307</v>
      </c>
      <c r="H1452" s="138">
        <f t="shared" si="7"/>
        <v>532592.4</v>
      </c>
      <c r="I1452" s="138">
        <v>517080</v>
      </c>
      <c r="J1452" s="135" t="s">
        <v>39</v>
      </c>
      <c r="K1452" s="135"/>
      <c r="L1452" s="135" t="s">
        <v>1493</v>
      </c>
    </row>
    <row r="1453" spans="2:12" ht="75" customHeight="1" x14ac:dyDescent="0.25">
      <c r="B1453" s="19"/>
      <c r="C1453" s="144" t="s">
        <v>1605</v>
      </c>
      <c r="D1453" s="137">
        <v>41654</v>
      </c>
      <c r="E1453" s="19" t="s">
        <v>1492</v>
      </c>
      <c r="F1453" s="19" t="s">
        <v>306</v>
      </c>
      <c r="G1453" s="19" t="s">
        <v>307</v>
      </c>
      <c r="H1453" s="138">
        <f t="shared" si="7"/>
        <v>247200</v>
      </c>
      <c r="I1453" s="145">
        <v>240000</v>
      </c>
      <c r="J1453" s="135" t="s">
        <v>39</v>
      </c>
      <c r="K1453" s="19"/>
      <c r="L1453" s="135" t="s">
        <v>1493</v>
      </c>
    </row>
    <row r="1454" spans="2:12" ht="75" customHeight="1" x14ac:dyDescent="0.25">
      <c r="B1454" s="135" t="s">
        <v>1502</v>
      </c>
      <c r="C1454" s="143" t="s">
        <v>1606</v>
      </c>
      <c r="D1454" s="137">
        <v>41654</v>
      </c>
      <c r="E1454" s="19" t="s">
        <v>1492</v>
      </c>
      <c r="F1454" s="19" t="s">
        <v>306</v>
      </c>
      <c r="G1454" s="19" t="s">
        <v>307</v>
      </c>
      <c r="H1454" s="138">
        <f t="shared" si="7"/>
        <v>1977600</v>
      </c>
      <c r="I1454" s="145">
        <v>1920000</v>
      </c>
      <c r="J1454" s="135" t="s">
        <v>39</v>
      </c>
      <c r="K1454" s="135"/>
      <c r="L1454" s="135" t="s">
        <v>1493</v>
      </c>
    </row>
    <row r="1455" spans="2:12" ht="75" customHeight="1" x14ac:dyDescent="0.25">
      <c r="B1455" s="135" t="s">
        <v>1502</v>
      </c>
      <c r="C1455" s="143" t="s">
        <v>1607</v>
      </c>
      <c r="D1455" s="137">
        <v>41654</v>
      </c>
      <c r="E1455" s="19" t="s">
        <v>1492</v>
      </c>
      <c r="F1455" s="19" t="s">
        <v>306</v>
      </c>
      <c r="G1455" s="19" t="s">
        <v>307</v>
      </c>
      <c r="H1455" s="138">
        <f t="shared" si="7"/>
        <v>618000</v>
      </c>
      <c r="I1455" s="145">
        <v>600000</v>
      </c>
      <c r="J1455" s="135" t="s">
        <v>39</v>
      </c>
      <c r="K1455" s="135"/>
      <c r="L1455" s="135" t="s">
        <v>1493</v>
      </c>
    </row>
    <row r="1456" spans="2:12" ht="75" customHeight="1" x14ac:dyDescent="0.25">
      <c r="B1456" s="135">
        <v>39121601</v>
      </c>
      <c r="C1456" s="139" t="s">
        <v>418</v>
      </c>
      <c r="D1456" s="137">
        <v>41654</v>
      </c>
      <c r="E1456" s="19" t="s">
        <v>1492</v>
      </c>
      <c r="F1456" s="19" t="s">
        <v>306</v>
      </c>
      <c r="G1456" s="19" t="s">
        <v>307</v>
      </c>
      <c r="H1456" s="138">
        <f t="shared" si="7"/>
        <v>1969360</v>
      </c>
      <c r="I1456" s="138">
        <v>1912000</v>
      </c>
      <c r="J1456" s="135" t="s">
        <v>39</v>
      </c>
      <c r="K1456" s="135"/>
      <c r="L1456" s="135" t="s">
        <v>1493</v>
      </c>
    </row>
    <row r="1457" spans="2:12" ht="75" customHeight="1" x14ac:dyDescent="0.25">
      <c r="B1457" s="135">
        <v>39121601</v>
      </c>
      <c r="C1457" s="140" t="s">
        <v>1608</v>
      </c>
      <c r="D1457" s="137">
        <v>41654</v>
      </c>
      <c r="E1457" s="19" t="s">
        <v>1492</v>
      </c>
      <c r="F1457" s="19" t="s">
        <v>306</v>
      </c>
      <c r="G1457" s="19" t="s">
        <v>307</v>
      </c>
      <c r="H1457" s="138">
        <f t="shared" si="7"/>
        <v>2165472</v>
      </c>
      <c r="I1457" s="138">
        <v>2102400</v>
      </c>
      <c r="J1457" s="135" t="s">
        <v>39</v>
      </c>
      <c r="K1457" s="135"/>
      <c r="L1457" s="135" t="s">
        <v>1493</v>
      </c>
    </row>
    <row r="1458" spans="2:12" ht="75" customHeight="1" x14ac:dyDescent="0.25">
      <c r="B1458" s="135">
        <v>39121601</v>
      </c>
      <c r="C1458" s="142" t="s">
        <v>1609</v>
      </c>
      <c r="D1458" s="137">
        <v>41654</v>
      </c>
      <c r="E1458" s="19" t="s">
        <v>1492</v>
      </c>
      <c r="F1458" s="19" t="s">
        <v>306</v>
      </c>
      <c r="G1458" s="19" t="s">
        <v>307</v>
      </c>
      <c r="H1458" s="138">
        <f t="shared" si="7"/>
        <v>227424</v>
      </c>
      <c r="I1458" s="138">
        <v>220800</v>
      </c>
      <c r="J1458" s="135" t="s">
        <v>39</v>
      </c>
      <c r="K1458" s="135"/>
      <c r="L1458" s="135" t="s">
        <v>1493</v>
      </c>
    </row>
    <row r="1459" spans="2:12" ht="75" customHeight="1" x14ac:dyDescent="0.25">
      <c r="B1459" s="135">
        <v>39121601</v>
      </c>
      <c r="C1459" s="142" t="s">
        <v>1610</v>
      </c>
      <c r="D1459" s="137">
        <v>41654</v>
      </c>
      <c r="E1459" s="19" t="s">
        <v>1492</v>
      </c>
      <c r="F1459" s="19" t="s">
        <v>306</v>
      </c>
      <c r="G1459" s="19" t="s">
        <v>307</v>
      </c>
      <c r="H1459" s="138">
        <f t="shared" si="7"/>
        <v>721824</v>
      </c>
      <c r="I1459" s="138">
        <v>700800</v>
      </c>
      <c r="J1459" s="135" t="s">
        <v>39</v>
      </c>
      <c r="K1459" s="135"/>
      <c r="L1459" s="135" t="s">
        <v>1493</v>
      </c>
    </row>
    <row r="1460" spans="2:12" ht="75" customHeight="1" x14ac:dyDescent="0.25">
      <c r="B1460" s="135">
        <v>39121601</v>
      </c>
      <c r="C1460" s="142" t="s">
        <v>1611</v>
      </c>
      <c r="D1460" s="137">
        <v>41654</v>
      </c>
      <c r="E1460" s="19" t="s">
        <v>1492</v>
      </c>
      <c r="F1460" s="19" t="s">
        <v>306</v>
      </c>
      <c r="G1460" s="19" t="s">
        <v>307</v>
      </c>
      <c r="H1460" s="138">
        <f t="shared" si="7"/>
        <v>11333296</v>
      </c>
      <c r="I1460" s="138">
        <v>11003200</v>
      </c>
      <c r="J1460" s="135" t="s">
        <v>39</v>
      </c>
      <c r="K1460" s="135"/>
      <c r="L1460" s="135" t="s">
        <v>1493</v>
      </c>
    </row>
    <row r="1461" spans="2:12" ht="75" customHeight="1" x14ac:dyDescent="0.25">
      <c r="B1461" s="135">
        <v>39121601</v>
      </c>
      <c r="C1461" s="140" t="s">
        <v>1612</v>
      </c>
      <c r="D1461" s="137">
        <v>41654</v>
      </c>
      <c r="E1461" s="19" t="s">
        <v>1492</v>
      </c>
      <c r="F1461" s="19" t="s">
        <v>306</v>
      </c>
      <c r="G1461" s="19" t="s">
        <v>307</v>
      </c>
      <c r="H1461" s="138">
        <f t="shared" si="7"/>
        <v>2966400</v>
      </c>
      <c r="I1461" s="138">
        <v>2880000</v>
      </c>
      <c r="J1461" s="135" t="s">
        <v>39</v>
      </c>
      <c r="K1461" s="135"/>
      <c r="L1461" s="135" t="s">
        <v>1493</v>
      </c>
    </row>
    <row r="1462" spans="2:12" ht="75" customHeight="1" x14ac:dyDescent="0.25">
      <c r="B1462" s="135" t="s">
        <v>1530</v>
      </c>
      <c r="C1462" s="140" t="s">
        <v>1613</v>
      </c>
      <c r="D1462" s="137">
        <v>41654</v>
      </c>
      <c r="E1462" s="19" t="s">
        <v>1492</v>
      </c>
      <c r="F1462" s="19" t="s">
        <v>306</v>
      </c>
      <c r="G1462" s="19" t="s">
        <v>307</v>
      </c>
      <c r="H1462" s="138">
        <f t="shared" si="7"/>
        <v>4433120</v>
      </c>
      <c r="I1462" s="138">
        <v>4304000</v>
      </c>
      <c r="J1462" s="135" t="s">
        <v>39</v>
      </c>
      <c r="K1462" s="135"/>
      <c r="L1462" s="135" t="s">
        <v>1493</v>
      </c>
    </row>
    <row r="1463" spans="2:12" ht="75" customHeight="1" x14ac:dyDescent="0.25">
      <c r="B1463" s="135">
        <v>20111604</v>
      </c>
      <c r="C1463" s="139" t="s">
        <v>1614</v>
      </c>
      <c r="D1463" s="137">
        <v>41654</v>
      </c>
      <c r="E1463" s="19" t="s">
        <v>1492</v>
      </c>
      <c r="F1463" s="19" t="s">
        <v>306</v>
      </c>
      <c r="G1463" s="19" t="s">
        <v>307</v>
      </c>
      <c r="H1463" s="138">
        <f t="shared" si="7"/>
        <v>5349795.28</v>
      </c>
      <c r="I1463" s="138">
        <v>5193976</v>
      </c>
      <c r="J1463" s="135" t="s">
        <v>39</v>
      </c>
      <c r="K1463" s="135"/>
      <c r="L1463" s="135" t="s">
        <v>1493</v>
      </c>
    </row>
    <row r="1464" spans="2:12" ht="75" customHeight="1" x14ac:dyDescent="0.25">
      <c r="B1464" s="135">
        <v>27112845</v>
      </c>
      <c r="C1464" s="143" t="s">
        <v>1615</v>
      </c>
      <c r="D1464" s="137">
        <v>41654</v>
      </c>
      <c r="E1464" s="19" t="s">
        <v>1492</v>
      </c>
      <c r="F1464" s="19" t="s">
        <v>306</v>
      </c>
      <c r="G1464" s="19" t="s">
        <v>307</v>
      </c>
      <c r="H1464" s="138">
        <f t="shared" si="7"/>
        <v>185400</v>
      </c>
      <c r="I1464" s="145">
        <v>180000</v>
      </c>
      <c r="J1464" s="135" t="s">
        <v>39</v>
      </c>
      <c r="K1464" s="135"/>
      <c r="L1464" s="135" t="s">
        <v>1493</v>
      </c>
    </row>
    <row r="1465" spans="2:12" ht="75" customHeight="1" x14ac:dyDescent="0.25">
      <c r="B1465" s="135">
        <v>31211904</v>
      </c>
      <c r="C1465" s="147" t="s">
        <v>1616</v>
      </c>
      <c r="D1465" s="137">
        <v>41654</v>
      </c>
      <c r="E1465" s="19" t="s">
        <v>1492</v>
      </c>
      <c r="F1465" s="19" t="s">
        <v>306</v>
      </c>
      <c r="G1465" s="19" t="s">
        <v>307</v>
      </c>
      <c r="H1465" s="138">
        <f t="shared" si="7"/>
        <v>9687520.8000000007</v>
      </c>
      <c r="I1465" s="138">
        <v>9405360</v>
      </c>
      <c r="J1465" s="135" t="s">
        <v>39</v>
      </c>
      <c r="K1465" s="135"/>
      <c r="L1465" s="135" t="s">
        <v>1493</v>
      </c>
    </row>
    <row r="1466" spans="2:12" ht="75" customHeight="1" x14ac:dyDescent="0.25">
      <c r="B1466" s="135" t="s">
        <v>1502</v>
      </c>
      <c r="C1466" s="143" t="s">
        <v>1617</v>
      </c>
      <c r="D1466" s="137">
        <v>41654</v>
      </c>
      <c r="E1466" s="19" t="s">
        <v>1492</v>
      </c>
      <c r="F1466" s="19" t="s">
        <v>306</v>
      </c>
      <c r="G1466" s="19" t="s">
        <v>307</v>
      </c>
      <c r="H1466" s="138">
        <f t="shared" si="7"/>
        <v>247200</v>
      </c>
      <c r="I1466" s="145">
        <v>240000</v>
      </c>
      <c r="J1466" s="135" t="s">
        <v>39</v>
      </c>
      <c r="K1466" s="135"/>
      <c r="L1466" s="135" t="s">
        <v>1493</v>
      </c>
    </row>
    <row r="1467" spans="2:12" ht="75" customHeight="1" x14ac:dyDescent="0.25">
      <c r="B1467" s="135">
        <v>20121703</v>
      </c>
      <c r="C1467" s="139" t="s">
        <v>1618</v>
      </c>
      <c r="D1467" s="137">
        <v>41654</v>
      </c>
      <c r="E1467" s="19" t="s">
        <v>1492</v>
      </c>
      <c r="F1467" s="19" t="s">
        <v>306</v>
      </c>
      <c r="G1467" s="19" t="s">
        <v>307</v>
      </c>
      <c r="H1467" s="138">
        <f t="shared" si="7"/>
        <v>2360908.3199999998</v>
      </c>
      <c r="I1467" s="138">
        <v>2292144</v>
      </c>
      <c r="J1467" s="135" t="s">
        <v>39</v>
      </c>
      <c r="K1467" s="135"/>
      <c r="L1467" s="135" t="s">
        <v>1493</v>
      </c>
    </row>
    <row r="1468" spans="2:12" ht="75" customHeight="1" x14ac:dyDescent="0.25">
      <c r="B1468" s="135" t="s">
        <v>1502</v>
      </c>
      <c r="C1468" s="143" t="s">
        <v>1619</v>
      </c>
      <c r="D1468" s="137">
        <v>41654</v>
      </c>
      <c r="E1468" s="19" t="s">
        <v>1492</v>
      </c>
      <c r="F1468" s="19" t="s">
        <v>306</v>
      </c>
      <c r="G1468" s="19" t="s">
        <v>307</v>
      </c>
      <c r="H1468" s="138">
        <f t="shared" si="7"/>
        <v>13184000</v>
      </c>
      <c r="I1468" s="145">
        <v>12800000</v>
      </c>
      <c r="J1468" s="135" t="s">
        <v>39</v>
      </c>
      <c r="K1468" s="135"/>
      <c r="L1468" s="135" t="s">
        <v>1493</v>
      </c>
    </row>
    <row r="1469" spans="2:12" ht="75" customHeight="1" x14ac:dyDescent="0.25">
      <c r="B1469" s="19"/>
      <c r="C1469" s="144" t="s">
        <v>1620</v>
      </c>
      <c r="D1469" s="137">
        <v>41654</v>
      </c>
      <c r="E1469" s="19" t="s">
        <v>1492</v>
      </c>
      <c r="F1469" s="19" t="s">
        <v>306</v>
      </c>
      <c r="G1469" s="19" t="s">
        <v>307</v>
      </c>
      <c r="H1469" s="138">
        <f t="shared" si="7"/>
        <v>4449600</v>
      </c>
      <c r="I1469" s="145">
        <v>4320000</v>
      </c>
      <c r="J1469" s="135" t="s">
        <v>39</v>
      </c>
      <c r="K1469" s="19"/>
      <c r="L1469" s="135" t="s">
        <v>1493</v>
      </c>
    </row>
    <row r="1470" spans="2:12" ht="75" customHeight="1" x14ac:dyDescent="0.25">
      <c r="B1470" s="135" t="s">
        <v>1502</v>
      </c>
      <c r="C1470" s="143" t="s">
        <v>1621</v>
      </c>
      <c r="D1470" s="137">
        <v>41654</v>
      </c>
      <c r="E1470" s="19" t="s">
        <v>1492</v>
      </c>
      <c r="F1470" s="19" t="s">
        <v>306</v>
      </c>
      <c r="G1470" s="19" t="s">
        <v>307</v>
      </c>
      <c r="H1470" s="138">
        <f t="shared" si="7"/>
        <v>741600</v>
      </c>
      <c r="I1470" s="145">
        <v>720000</v>
      </c>
      <c r="J1470" s="135" t="s">
        <v>39</v>
      </c>
      <c r="K1470" s="135"/>
      <c r="L1470" s="135" t="s">
        <v>1493</v>
      </c>
    </row>
    <row r="1471" spans="2:12" ht="75" customHeight="1" x14ac:dyDescent="0.25">
      <c r="B1471" s="135" t="s">
        <v>1502</v>
      </c>
      <c r="C1471" s="143" t="s">
        <v>1622</v>
      </c>
      <c r="D1471" s="137">
        <v>41654</v>
      </c>
      <c r="E1471" s="19" t="s">
        <v>1492</v>
      </c>
      <c r="F1471" s="19" t="s">
        <v>306</v>
      </c>
      <c r="G1471" s="19" t="s">
        <v>307</v>
      </c>
      <c r="H1471" s="138">
        <f t="shared" si="7"/>
        <v>339900</v>
      </c>
      <c r="I1471" s="145">
        <v>330000</v>
      </c>
      <c r="J1471" s="135" t="s">
        <v>39</v>
      </c>
      <c r="K1471" s="135"/>
      <c r="L1471" s="135" t="s">
        <v>1493</v>
      </c>
    </row>
    <row r="1472" spans="2:12" ht="75" customHeight="1" x14ac:dyDescent="0.25">
      <c r="B1472" s="135">
        <v>26121613</v>
      </c>
      <c r="C1472" s="139" t="s">
        <v>1623</v>
      </c>
      <c r="D1472" s="137">
        <v>41654</v>
      </c>
      <c r="E1472" s="19" t="s">
        <v>1492</v>
      </c>
      <c r="F1472" s="19" t="s">
        <v>306</v>
      </c>
      <c r="G1472" s="19" t="s">
        <v>307</v>
      </c>
      <c r="H1472" s="138">
        <f t="shared" si="7"/>
        <v>63348790.399999999</v>
      </c>
      <c r="I1472" s="138">
        <v>61503680</v>
      </c>
      <c r="J1472" s="135" t="s">
        <v>39</v>
      </c>
      <c r="K1472" s="135"/>
      <c r="L1472" s="135" t="s">
        <v>1493</v>
      </c>
    </row>
    <row r="1473" spans="2:12" ht="75" customHeight="1" x14ac:dyDescent="0.25">
      <c r="B1473" s="135">
        <v>26121614</v>
      </c>
      <c r="C1473" s="143" t="s">
        <v>1624</v>
      </c>
      <c r="D1473" s="137">
        <v>41654</v>
      </c>
      <c r="E1473" s="19" t="s">
        <v>1492</v>
      </c>
      <c r="F1473" s="19" t="s">
        <v>306</v>
      </c>
      <c r="G1473" s="19" t="s">
        <v>307</v>
      </c>
      <c r="H1473" s="138">
        <f t="shared" si="7"/>
        <v>77250</v>
      </c>
      <c r="I1473" s="145">
        <v>75000</v>
      </c>
      <c r="J1473" s="135" t="s">
        <v>39</v>
      </c>
      <c r="K1473" s="135"/>
      <c r="L1473" s="135" t="s">
        <v>1493</v>
      </c>
    </row>
    <row r="1474" spans="2:12" ht="75" customHeight="1" x14ac:dyDescent="0.25">
      <c r="B1474" s="135">
        <v>26121614</v>
      </c>
      <c r="C1474" s="144" t="s">
        <v>1624</v>
      </c>
      <c r="D1474" s="137">
        <v>41654</v>
      </c>
      <c r="E1474" s="19" t="s">
        <v>1492</v>
      </c>
      <c r="F1474" s="19" t="s">
        <v>306</v>
      </c>
      <c r="G1474" s="19" t="s">
        <v>307</v>
      </c>
      <c r="H1474" s="138">
        <f t="shared" si="7"/>
        <v>77250</v>
      </c>
      <c r="I1474" s="145">
        <v>75000</v>
      </c>
      <c r="J1474" s="135" t="s">
        <v>39</v>
      </c>
      <c r="K1474" s="19"/>
      <c r="L1474" s="135" t="s">
        <v>1493</v>
      </c>
    </row>
    <row r="1475" spans="2:12" ht="75" customHeight="1" x14ac:dyDescent="0.25">
      <c r="B1475" s="135">
        <v>26111505</v>
      </c>
      <c r="C1475" s="140" t="s">
        <v>1625</v>
      </c>
      <c r="D1475" s="137">
        <v>41654</v>
      </c>
      <c r="E1475" s="19" t="s">
        <v>1492</v>
      </c>
      <c r="F1475" s="19" t="s">
        <v>306</v>
      </c>
      <c r="G1475" s="19" t="s">
        <v>307</v>
      </c>
      <c r="H1475" s="138">
        <f t="shared" si="7"/>
        <v>642720</v>
      </c>
      <c r="I1475" s="138">
        <v>624000</v>
      </c>
      <c r="J1475" s="135" t="s">
        <v>39</v>
      </c>
      <c r="K1475" s="135"/>
      <c r="L1475" s="135" t="s">
        <v>1493</v>
      </c>
    </row>
    <row r="1476" spans="2:12" ht="75" customHeight="1" x14ac:dyDescent="0.25">
      <c r="B1476" s="135">
        <v>26111505</v>
      </c>
      <c r="C1476" s="140" t="s">
        <v>1626</v>
      </c>
      <c r="D1476" s="137">
        <v>41654</v>
      </c>
      <c r="E1476" s="19" t="s">
        <v>1492</v>
      </c>
      <c r="F1476" s="19" t="s">
        <v>306</v>
      </c>
      <c r="G1476" s="19" t="s">
        <v>307</v>
      </c>
      <c r="H1476" s="138">
        <f t="shared" si="7"/>
        <v>494400</v>
      </c>
      <c r="I1476" s="138">
        <v>480000</v>
      </c>
      <c r="J1476" s="135" t="s">
        <v>39</v>
      </c>
      <c r="K1476" s="135"/>
      <c r="L1476" s="135" t="s">
        <v>1493</v>
      </c>
    </row>
    <row r="1477" spans="2:12" ht="75" customHeight="1" x14ac:dyDescent="0.25">
      <c r="B1477" s="135">
        <v>24121506</v>
      </c>
      <c r="C1477" s="140" t="s">
        <v>1627</v>
      </c>
      <c r="D1477" s="137">
        <v>41654</v>
      </c>
      <c r="E1477" s="19" t="s">
        <v>1492</v>
      </c>
      <c r="F1477" s="19" t="s">
        <v>306</v>
      </c>
      <c r="G1477" s="19" t="s">
        <v>307</v>
      </c>
      <c r="H1477" s="138">
        <f t="shared" si="7"/>
        <v>1404096</v>
      </c>
      <c r="I1477" s="138">
        <v>1363200</v>
      </c>
      <c r="J1477" s="135" t="s">
        <v>39</v>
      </c>
      <c r="K1477" s="135"/>
      <c r="L1477" s="135" t="s">
        <v>1493</v>
      </c>
    </row>
    <row r="1478" spans="2:12" ht="75" customHeight="1" x14ac:dyDescent="0.25">
      <c r="B1478" s="135">
        <v>24112401</v>
      </c>
      <c r="C1478" s="143" t="s">
        <v>1628</v>
      </c>
      <c r="D1478" s="137">
        <v>41654</v>
      </c>
      <c r="E1478" s="19" t="s">
        <v>1492</v>
      </c>
      <c r="F1478" s="19" t="s">
        <v>306</v>
      </c>
      <c r="G1478" s="19" t="s">
        <v>307</v>
      </c>
      <c r="H1478" s="138">
        <f t="shared" si="7"/>
        <v>64890</v>
      </c>
      <c r="I1478" s="145">
        <v>63000</v>
      </c>
      <c r="J1478" s="135" t="s">
        <v>39</v>
      </c>
      <c r="K1478" s="135"/>
      <c r="L1478" s="135" t="s">
        <v>1493</v>
      </c>
    </row>
    <row r="1479" spans="2:12" ht="75" customHeight="1" x14ac:dyDescent="0.25">
      <c r="B1479" s="135">
        <v>39121303</v>
      </c>
      <c r="C1479" s="139" t="s">
        <v>1629</v>
      </c>
      <c r="D1479" s="137">
        <v>41654</v>
      </c>
      <c r="E1479" s="19" t="s">
        <v>1492</v>
      </c>
      <c r="F1479" s="19" t="s">
        <v>306</v>
      </c>
      <c r="G1479" s="19" t="s">
        <v>307</v>
      </c>
      <c r="H1479" s="138">
        <f t="shared" si="7"/>
        <v>1062960</v>
      </c>
      <c r="I1479" s="138">
        <v>1032000</v>
      </c>
      <c r="J1479" s="135" t="s">
        <v>39</v>
      </c>
      <c r="K1479" s="135"/>
      <c r="L1479" s="135" t="s">
        <v>1493</v>
      </c>
    </row>
    <row r="1480" spans="2:12" ht="75" customHeight="1" x14ac:dyDescent="0.25">
      <c r="B1480" s="135" t="s">
        <v>1530</v>
      </c>
      <c r="C1480" s="140" t="s">
        <v>1630</v>
      </c>
      <c r="D1480" s="137">
        <v>41654</v>
      </c>
      <c r="E1480" s="19" t="s">
        <v>1492</v>
      </c>
      <c r="F1480" s="19" t="s">
        <v>306</v>
      </c>
      <c r="G1480" s="19" t="s">
        <v>307</v>
      </c>
      <c r="H1480" s="138">
        <f t="shared" si="7"/>
        <v>435072</v>
      </c>
      <c r="I1480" s="138">
        <v>422400</v>
      </c>
      <c r="J1480" s="135" t="s">
        <v>39</v>
      </c>
      <c r="K1480" s="135"/>
      <c r="L1480" s="135" t="s">
        <v>1493</v>
      </c>
    </row>
    <row r="1481" spans="2:12" ht="75" customHeight="1" x14ac:dyDescent="0.25">
      <c r="B1481" s="135">
        <v>44121706</v>
      </c>
      <c r="C1481" s="146" t="s">
        <v>1631</v>
      </c>
      <c r="D1481" s="137">
        <v>41654</v>
      </c>
      <c r="E1481" s="19" t="s">
        <v>1492</v>
      </c>
      <c r="F1481" s="19" t="s">
        <v>306</v>
      </c>
      <c r="G1481" s="19" t="s">
        <v>307</v>
      </c>
      <c r="H1481" s="138">
        <f t="shared" si="7"/>
        <v>359676</v>
      </c>
      <c r="I1481" s="138">
        <v>349200</v>
      </c>
      <c r="J1481" s="135" t="s">
        <v>39</v>
      </c>
      <c r="K1481" s="135"/>
      <c r="L1481" s="135" t="s">
        <v>1493</v>
      </c>
    </row>
    <row r="1482" spans="2:12" ht="75" customHeight="1" x14ac:dyDescent="0.25">
      <c r="B1482" s="135" t="s">
        <v>1502</v>
      </c>
      <c r="C1482" s="143" t="s">
        <v>1632</v>
      </c>
      <c r="D1482" s="137">
        <v>41654</v>
      </c>
      <c r="E1482" s="19" t="s">
        <v>1492</v>
      </c>
      <c r="F1482" s="19" t="s">
        <v>306</v>
      </c>
      <c r="G1482" s="19" t="s">
        <v>307</v>
      </c>
      <c r="H1482" s="138">
        <f t="shared" si="7"/>
        <v>123600</v>
      </c>
      <c r="I1482" s="145">
        <v>120000</v>
      </c>
      <c r="J1482" s="135" t="s">
        <v>39</v>
      </c>
      <c r="K1482" s="135"/>
      <c r="L1482" s="135" t="s">
        <v>1493</v>
      </c>
    </row>
    <row r="1483" spans="2:12" ht="75" customHeight="1" x14ac:dyDescent="0.25">
      <c r="B1483" s="135" t="s">
        <v>1530</v>
      </c>
      <c r="C1483" s="140" t="s">
        <v>1633</v>
      </c>
      <c r="D1483" s="137">
        <v>41654</v>
      </c>
      <c r="E1483" s="19" t="s">
        <v>1492</v>
      </c>
      <c r="F1483" s="19" t="s">
        <v>306</v>
      </c>
      <c r="G1483" s="19" t="s">
        <v>307</v>
      </c>
      <c r="H1483" s="138">
        <f t="shared" si="7"/>
        <v>4416640</v>
      </c>
      <c r="I1483" s="138">
        <v>4288000</v>
      </c>
      <c r="J1483" s="135" t="s">
        <v>39</v>
      </c>
      <c r="K1483" s="135"/>
      <c r="L1483" s="135" t="s">
        <v>1493</v>
      </c>
    </row>
    <row r="1484" spans="2:12" ht="75" customHeight="1" x14ac:dyDescent="0.25">
      <c r="B1484" s="135">
        <v>23101501</v>
      </c>
      <c r="C1484" s="140" t="s">
        <v>1634</v>
      </c>
      <c r="D1484" s="137">
        <v>41654</v>
      </c>
      <c r="E1484" s="19" t="s">
        <v>1492</v>
      </c>
      <c r="F1484" s="19" t="s">
        <v>306</v>
      </c>
      <c r="G1484" s="19" t="s">
        <v>307</v>
      </c>
      <c r="H1484" s="138">
        <f t="shared" si="7"/>
        <v>9888000</v>
      </c>
      <c r="I1484" s="138">
        <v>9600000</v>
      </c>
      <c r="J1484" s="135" t="s">
        <v>39</v>
      </c>
      <c r="K1484" s="135"/>
      <c r="L1484" s="135" t="s">
        <v>1493</v>
      </c>
    </row>
    <row r="1485" spans="2:12" ht="75" customHeight="1" x14ac:dyDescent="0.25">
      <c r="B1485" s="135">
        <v>23101501</v>
      </c>
      <c r="C1485" s="140" t="s">
        <v>1635</v>
      </c>
      <c r="D1485" s="137">
        <v>41654</v>
      </c>
      <c r="E1485" s="19" t="s">
        <v>1492</v>
      </c>
      <c r="F1485" s="19" t="s">
        <v>306</v>
      </c>
      <c r="G1485" s="19" t="s">
        <v>307</v>
      </c>
      <c r="H1485" s="138">
        <f t="shared" si="7"/>
        <v>6921600</v>
      </c>
      <c r="I1485" s="138">
        <v>6720000</v>
      </c>
      <c r="J1485" s="135" t="s">
        <v>39</v>
      </c>
      <c r="K1485" s="135"/>
      <c r="L1485" s="135" t="s">
        <v>1493</v>
      </c>
    </row>
    <row r="1486" spans="2:12" ht="75" customHeight="1" x14ac:dyDescent="0.25">
      <c r="B1486" s="135">
        <v>23101501</v>
      </c>
      <c r="C1486" s="143" t="s">
        <v>1636</v>
      </c>
      <c r="D1486" s="137">
        <v>41654</v>
      </c>
      <c r="E1486" s="19" t="s">
        <v>1492</v>
      </c>
      <c r="F1486" s="19" t="s">
        <v>306</v>
      </c>
      <c r="G1486" s="19" t="s">
        <v>307</v>
      </c>
      <c r="H1486" s="138">
        <f t="shared" si="7"/>
        <v>2678000</v>
      </c>
      <c r="I1486" s="145">
        <v>2600000</v>
      </c>
      <c r="J1486" s="135" t="s">
        <v>39</v>
      </c>
      <c r="K1486" s="135"/>
      <c r="L1486" s="135" t="s">
        <v>1493</v>
      </c>
    </row>
    <row r="1487" spans="2:12" ht="75" customHeight="1" x14ac:dyDescent="0.25">
      <c r="B1487" s="135">
        <v>23101501</v>
      </c>
      <c r="C1487" s="143" t="s">
        <v>1637</v>
      </c>
      <c r="D1487" s="137">
        <v>41654</v>
      </c>
      <c r="E1487" s="19" t="s">
        <v>1492</v>
      </c>
      <c r="F1487" s="19" t="s">
        <v>306</v>
      </c>
      <c r="G1487" s="19" t="s">
        <v>307</v>
      </c>
      <c r="H1487" s="138">
        <f t="shared" si="7"/>
        <v>37080000</v>
      </c>
      <c r="I1487" s="145">
        <v>36000000</v>
      </c>
      <c r="J1487" s="135" t="s">
        <v>39</v>
      </c>
      <c r="K1487" s="135"/>
      <c r="L1487" s="135" t="s">
        <v>1493</v>
      </c>
    </row>
    <row r="1488" spans="2:12" ht="75" customHeight="1" x14ac:dyDescent="0.25">
      <c r="B1488" s="135" t="s">
        <v>1502</v>
      </c>
      <c r="C1488" s="143" t="s">
        <v>1638</v>
      </c>
      <c r="D1488" s="137">
        <v>41654</v>
      </c>
      <c r="E1488" s="19" t="s">
        <v>1492</v>
      </c>
      <c r="F1488" s="19" t="s">
        <v>306</v>
      </c>
      <c r="G1488" s="19" t="s">
        <v>307</v>
      </c>
      <c r="H1488" s="138">
        <f t="shared" si="7"/>
        <v>4635000</v>
      </c>
      <c r="I1488" s="145">
        <v>4500000</v>
      </c>
      <c r="J1488" s="135" t="s">
        <v>39</v>
      </c>
      <c r="K1488" s="135"/>
      <c r="L1488" s="135" t="s">
        <v>1493</v>
      </c>
    </row>
    <row r="1489" spans="2:12" ht="75" customHeight="1" x14ac:dyDescent="0.25">
      <c r="B1489" s="135">
        <v>40101809</v>
      </c>
      <c r="C1489" s="143" t="s">
        <v>1639</v>
      </c>
      <c r="D1489" s="137">
        <v>41654</v>
      </c>
      <c r="E1489" s="19" t="s">
        <v>1492</v>
      </c>
      <c r="F1489" s="19" t="s">
        <v>306</v>
      </c>
      <c r="G1489" s="19" t="s">
        <v>307</v>
      </c>
      <c r="H1489" s="138">
        <f t="shared" si="7"/>
        <v>2472000</v>
      </c>
      <c r="I1489" s="145">
        <v>2400000</v>
      </c>
      <c r="J1489" s="135" t="s">
        <v>39</v>
      </c>
      <c r="K1489" s="135"/>
      <c r="L1489" s="135" t="s">
        <v>1493</v>
      </c>
    </row>
    <row r="1490" spans="2:12" ht="75" customHeight="1" x14ac:dyDescent="0.25">
      <c r="B1490" s="135">
        <v>40101809</v>
      </c>
      <c r="C1490" s="143" t="s">
        <v>1640</v>
      </c>
      <c r="D1490" s="137">
        <v>41654</v>
      </c>
      <c r="E1490" s="19" t="s">
        <v>1492</v>
      </c>
      <c r="F1490" s="19" t="s">
        <v>306</v>
      </c>
      <c r="G1490" s="19" t="s">
        <v>307</v>
      </c>
      <c r="H1490" s="138">
        <f t="shared" si="7"/>
        <v>2781000</v>
      </c>
      <c r="I1490" s="145">
        <v>2700000</v>
      </c>
      <c r="J1490" s="135" t="s">
        <v>39</v>
      </c>
      <c r="K1490" s="135"/>
      <c r="L1490" s="135" t="s">
        <v>1493</v>
      </c>
    </row>
    <row r="1491" spans="2:12" ht="75" customHeight="1" x14ac:dyDescent="0.25">
      <c r="B1491" s="135">
        <v>41111621</v>
      </c>
      <c r="C1491" s="143" t="s">
        <v>1641</v>
      </c>
      <c r="D1491" s="137">
        <v>41654</v>
      </c>
      <c r="E1491" s="19" t="s">
        <v>1492</v>
      </c>
      <c r="F1491" s="19" t="s">
        <v>306</v>
      </c>
      <c r="G1491" s="19" t="s">
        <v>307</v>
      </c>
      <c r="H1491" s="138">
        <f t="shared" si="7"/>
        <v>659200</v>
      </c>
      <c r="I1491" s="145">
        <v>640000</v>
      </c>
      <c r="J1491" s="135" t="s">
        <v>39</v>
      </c>
      <c r="K1491" s="135"/>
      <c r="L1491" s="135" t="s">
        <v>1493</v>
      </c>
    </row>
    <row r="1492" spans="2:12" ht="75" customHeight="1" x14ac:dyDescent="0.25">
      <c r="B1492" s="135">
        <v>41111621</v>
      </c>
      <c r="C1492" s="143" t="s">
        <v>1642</v>
      </c>
      <c r="D1492" s="137">
        <v>41654</v>
      </c>
      <c r="E1492" s="19" t="s">
        <v>1492</v>
      </c>
      <c r="F1492" s="19" t="s">
        <v>306</v>
      </c>
      <c r="G1492" s="19" t="s">
        <v>307</v>
      </c>
      <c r="H1492" s="138">
        <f t="shared" si="7"/>
        <v>59740</v>
      </c>
      <c r="I1492" s="145">
        <v>58000</v>
      </c>
      <c r="J1492" s="135" t="s">
        <v>39</v>
      </c>
      <c r="K1492" s="135"/>
      <c r="L1492" s="135" t="s">
        <v>1493</v>
      </c>
    </row>
    <row r="1493" spans="2:12" ht="75" customHeight="1" x14ac:dyDescent="0.25">
      <c r="B1493" s="135">
        <v>45121521</v>
      </c>
      <c r="C1493" s="143" t="s">
        <v>1643</v>
      </c>
      <c r="D1493" s="137">
        <v>41654</v>
      </c>
      <c r="E1493" s="19" t="s">
        <v>1492</v>
      </c>
      <c r="F1493" s="19" t="s">
        <v>306</v>
      </c>
      <c r="G1493" s="19" t="s">
        <v>307</v>
      </c>
      <c r="H1493" s="138">
        <f t="shared" ref="H1493:H1556" si="8">+I1493*1.03</f>
        <v>0</v>
      </c>
      <c r="I1493" s="145"/>
      <c r="J1493" s="135" t="s">
        <v>39</v>
      </c>
      <c r="K1493" s="135"/>
      <c r="L1493" s="135" t="s">
        <v>1493</v>
      </c>
    </row>
    <row r="1494" spans="2:12" ht="75" customHeight="1" x14ac:dyDescent="0.25">
      <c r="B1494" s="135">
        <v>56121201</v>
      </c>
      <c r="C1494" s="143" t="s">
        <v>1644</v>
      </c>
      <c r="D1494" s="137">
        <v>41654</v>
      </c>
      <c r="E1494" s="19" t="s">
        <v>1492</v>
      </c>
      <c r="F1494" s="19" t="s">
        <v>306</v>
      </c>
      <c r="G1494" s="19" t="s">
        <v>307</v>
      </c>
      <c r="H1494" s="138">
        <f t="shared" si="8"/>
        <v>1730400</v>
      </c>
      <c r="I1494" s="145">
        <v>1680000</v>
      </c>
      <c r="J1494" s="135" t="s">
        <v>39</v>
      </c>
      <c r="K1494" s="135"/>
      <c r="L1494" s="135" t="s">
        <v>1493</v>
      </c>
    </row>
    <row r="1495" spans="2:12" ht="75" customHeight="1" x14ac:dyDescent="0.25">
      <c r="B1495" s="135">
        <v>56121201</v>
      </c>
      <c r="C1495" s="143" t="s">
        <v>1645</v>
      </c>
      <c r="D1495" s="137">
        <v>41654</v>
      </c>
      <c r="E1495" s="19" t="s">
        <v>1492</v>
      </c>
      <c r="F1495" s="19" t="s">
        <v>306</v>
      </c>
      <c r="G1495" s="19" t="s">
        <v>307</v>
      </c>
      <c r="H1495" s="138">
        <f t="shared" si="8"/>
        <v>4944000</v>
      </c>
      <c r="I1495" s="145">
        <v>4800000</v>
      </c>
      <c r="J1495" s="135" t="s">
        <v>39</v>
      </c>
      <c r="K1495" s="135"/>
      <c r="L1495" s="135" t="s">
        <v>1493</v>
      </c>
    </row>
    <row r="1496" spans="2:12" ht="75" customHeight="1" x14ac:dyDescent="0.25">
      <c r="B1496" s="135">
        <v>56121201</v>
      </c>
      <c r="C1496" s="143" t="s">
        <v>1646</v>
      </c>
      <c r="D1496" s="137">
        <v>41654</v>
      </c>
      <c r="E1496" s="19" t="s">
        <v>1492</v>
      </c>
      <c r="F1496" s="19" t="s">
        <v>306</v>
      </c>
      <c r="G1496" s="19" t="s">
        <v>307</v>
      </c>
      <c r="H1496" s="138">
        <f t="shared" si="8"/>
        <v>988800</v>
      </c>
      <c r="I1496" s="145">
        <v>960000</v>
      </c>
      <c r="J1496" s="135" t="s">
        <v>39</v>
      </c>
      <c r="K1496" s="135"/>
      <c r="L1496" s="135" t="s">
        <v>1493</v>
      </c>
    </row>
    <row r="1497" spans="2:12" ht="75" customHeight="1" x14ac:dyDescent="0.25">
      <c r="B1497" s="135" t="s">
        <v>1502</v>
      </c>
      <c r="C1497" s="143" t="s">
        <v>1647</v>
      </c>
      <c r="D1497" s="137">
        <v>41654</v>
      </c>
      <c r="E1497" s="19" t="s">
        <v>1492</v>
      </c>
      <c r="F1497" s="19" t="s">
        <v>306</v>
      </c>
      <c r="G1497" s="19" t="s">
        <v>307</v>
      </c>
      <c r="H1497" s="138">
        <f t="shared" si="8"/>
        <v>6180000</v>
      </c>
      <c r="I1497" s="145">
        <v>6000000</v>
      </c>
      <c r="J1497" s="135" t="s">
        <v>39</v>
      </c>
      <c r="K1497" s="135"/>
      <c r="L1497" s="135" t="s">
        <v>1493</v>
      </c>
    </row>
    <row r="1498" spans="2:12" ht="75" customHeight="1" x14ac:dyDescent="0.25">
      <c r="B1498" s="135">
        <v>60131402</v>
      </c>
      <c r="C1498" s="143" t="s">
        <v>1648</v>
      </c>
      <c r="D1498" s="137">
        <v>41654</v>
      </c>
      <c r="E1498" s="19" t="s">
        <v>1492</v>
      </c>
      <c r="F1498" s="19" t="s">
        <v>306</v>
      </c>
      <c r="G1498" s="19" t="s">
        <v>307</v>
      </c>
      <c r="H1498" s="138">
        <f t="shared" si="8"/>
        <v>576800</v>
      </c>
      <c r="I1498" s="145">
        <v>560000</v>
      </c>
      <c r="J1498" s="135" t="s">
        <v>39</v>
      </c>
      <c r="K1498" s="135"/>
      <c r="L1498" s="135" t="s">
        <v>1493</v>
      </c>
    </row>
    <row r="1499" spans="2:12" ht="75" customHeight="1" x14ac:dyDescent="0.25">
      <c r="B1499" s="135">
        <v>60131402</v>
      </c>
      <c r="C1499" s="143" t="s">
        <v>1649</v>
      </c>
      <c r="D1499" s="137">
        <v>41654</v>
      </c>
      <c r="E1499" s="19" t="s">
        <v>1492</v>
      </c>
      <c r="F1499" s="19" t="s">
        <v>306</v>
      </c>
      <c r="G1499" s="19" t="s">
        <v>307</v>
      </c>
      <c r="H1499" s="138">
        <f t="shared" si="8"/>
        <v>4614400</v>
      </c>
      <c r="I1499" s="145">
        <v>4480000</v>
      </c>
      <c r="J1499" s="135" t="s">
        <v>39</v>
      </c>
      <c r="K1499" s="135"/>
      <c r="L1499" s="135" t="s">
        <v>1493</v>
      </c>
    </row>
    <row r="1500" spans="2:12" ht="75" customHeight="1" x14ac:dyDescent="0.25">
      <c r="B1500" s="19">
        <v>30151703</v>
      </c>
      <c r="C1500" s="140" t="s">
        <v>1650</v>
      </c>
      <c r="D1500" s="137">
        <v>41654</v>
      </c>
      <c r="E1500" s="19" t="s">
        <v>1492</v>
      </c>
      <c r="F1500" s="19" t="s">
        <v>306</v>
      </c>
      <c r="G1500" s="19" t="s">
        <v>307</v>
      </c>
      <c r="H1500" s="138">
        <f t="shared" si="8"/>
        <v>18354600</v>
      </c>
      <c r="I1500" s="138">
        <v>17820000</v>
      </c>
      <c r="J1500" s="135" t="s">
        <v>39</v>
      </c>
      <c r="K1500" s="135"/>
      <c r="L1500" s="135" t="s">
        <v>1493</v>
      </c>
    </row>
    <row r="1501" spans="2:12" ht="75" customHeight="1" x14ac:dyDescent="0.25">
      <c r="B1501" s="19">
        <v>30151703</v>
      </c>
      <c r="C1501" s="140" t="s">
        <v>1651</v>
      </c>
      <c r="D1501" s="137">
        <v>41654</v>
      </c>
      <c r="E1501" s="19" t="s">
        <v>1492</v>
      </c>
      <c r="F1501" s="19" t="s">
        <v>306</v>
      </c>
      <c r="G1501" s="19" t="s">
        <v>307</v>
      </c>
      <c r="H1501" s="138">
        <f t="shared" si="8"/>
        <v>22062600</v>
      </c>
      <c r="I1501" s="138">
        <v>21420000</v>
      </c>
      <c r="J1501" s="135" t="s">
        <v>39</v>
      </c>
      <c r="K1501" s="135"/>
      <c r="L1501" s="135" t="s">
        <v>1493</v>
      </c>
    </row>
    <row r="1502" spans="2:12" ht="75" customHeight="1" x14ac:dyDescent="0.25">
      <c r="B1502" s="135" t="s">
        <v>1530</v>
      </c>
      <c r="C1502" s="136" t="s">
        <v>1652</v>
      </c>
      <c r="D1502" s="137">
        <v>41654</v>
      </c>
      <c r="E1502" s="19" t="s">
        <v>1492</v>
      </c>
      <c r="F1502" s="19" t="s">
        <v>306</v>
      </c>
      <c r="G1502" s="19" t="s">
        <v>307</v>
      </c>
      <c r="H1502" s="138">
        <f t="shared" si="8"/>
        <v>3427840</v>
      </c>
      <c r="I1502" s="138">
        <v>3328000</v>
      </c>
      <c r="J1502" s="135" t="s">
        <v>39</v>
      </c>
      <c r="K1502" s="135"/>
      <c r="L1502" s="135" t="s">
        <v>1493</v>
      </c>
    </row>
    <row r="1503" spans="2:12" ht="75" customHeight="1" x14ac:dyDescent="0.25">
      <c r="B1503" s="135" t="s">
        <v>1502</v>
      </c>
      <c r="C1503" s="143" t="s">
        <v>1653</v>
      </c>
      <c r="D1503" s="137">
        <v>41654</v>
      </c>
      <c r="E1503" s="19" t="s">
        <v>1492</v>
      </c>
      <c r="F1503" s="19" t="s">
        <v>306</v>
      </c>
      <c r="G1503" s="19" t="s">
        <v>307</v>
      </c>
      <c r="H1503" s="138">
        <f t="shared" si="8"/>
        <v>1112400</v>
      </c>
      <c r="I1503" s="145">
        <v>1080000</v>
      </c>
      <c r="J1503" s="135" t="s">
        <v>39</v>
      </c>
      <c r="K1503" s="135"/>
      <c r="L1503" s="135" t="s">
        <v>1493</v>
      </c>
    </row>
    <row r="1504" spans="2:12" ht="75" customHeight="1" x14ac:dyDescent="0.25">
      <c r="B1504" s="135" t="s">
        <v>1502</v>
      </c>
      <c r="C1504" s="143" t="s">
        <v>1654</v>
      </c>
      <c r="D1504" s="137">
        <v>41654</v>
      </c>
      <c r="E1504" s="19" t="s">
        <v>1492</v>
      </c>
      <c r="F1504" s="19" t="s">
        <v>306</v>
      </c>
      <c r="G1504" s="19" t="s">
        <v>307</v>
      </c>
      <c r="H1504" s="138">
        <f t="shared" si="8"/>
        <v>15450000</v>
      </c>
      <c r="I1504" s="145">
        <v>15000000</v>
      </c>
      <c r="J1504" s="135" t="s">
        <v>39</v>
      </c>
      <c r="K1504" s="135"/>
      <c r="L1504" s="135" t="s">
        <v>1493</v>
      </c>
    </row>
    <row r="1505" spans="2:12" ht="75" customHeight="1" x14ac:dyDescent="0.25">
      <c r="B1505" s="135">
        <v>46171501</v>
      </c>
      <c r="C1505" s="140" t="s">
        <v>1655</v>
      </c>
      <c r="D1505" s="137">
        <v>41654</v>
      </c>
      <c r="E1505" s="19" t="s">
        <v>1492</v>
      </c>
      <c r="F1505" s="19" t="s">
        <v>306</v>
      </c>
      <c r="G1505" s="19" t="s">
        <v>307</v>
      </c>
      <c r="H1505" s="138">
        <f t="shared" si="8"/>
        <v>247200</v>
      </c>
      <c r="I1505" s="138">
        <v>240000</v>
      </c>
      <c r="J1505" s="135" t="s">
        <v>39</v>
      </c>
      <c r="K1505" s="135"/>
      <c r="L1505" s="135" t="s">
        <v>1493</v>
      </c>
    </row>
    <row r="1506" spans="2:12" ht="75" customHeight="1" x14ac:dyDescent="0.25">
      <c r="B1506" s="135">
        <v>46171501</v>
      </c>
      <c r="C1506" s="140" t="s">
        <v>1656</v>
      </c>
      <c r="D1506" s="137">
        <v>41654</v>
      </c>
      <c r="E1506" s="19" t="s">
        <v>1492</v>
      </c>
      <c r="F1506" s="19" t="s">
        <v>306</v>
      </c>
      <c r="G1506" s="19" t="s">
        <v>307</v>
      </c>
      <c r="H1506" s="138">
        <f t="shared" si="8"/>
        <v>725120</v>
      </c>
      <c r="I1506" s="138">
        <v>704000</v>
      </c>
      <c r="J1506" s="135" t="s">
        <v>39</v>
      </c>
      <c r="K1506" s="135"/>
      <c r="L1506" s="135" t="s">
        <v>1493</v>
      </c>
    </row>
    <row r="1507" spans="2:12" ht="75" customHeight="1" x14ac:dyDescent="0.25">
      <c r="B1507" s="135" t="s">
        <v>1502</v>
      </c>
      <c r="C1507" s="143" t="s">
        <v>1657</v>
      </c>
      <c r="D1507" s="137">
        <v>41654</v>
      </c>
      <c r="E1507" s="19" t="s">
        <v>1492</v>
      </c>
      <c r="F1507" s="19" t="s">
        <v>306</v>
      </c>
      <c r="G1507" s="19" t="s">
        <v>307</v>
      </c>
      <c r="H1507" s="138">
        <f t="shared" si="8"/>
        <v>2492600</v>
      </c>
      <c r="I1507" s="145">
        <v>2420000</v>
      </c>
      <c r="J1507" s="135" t="s">
        <v>39</v>
      </c>
      <c r="K1507" s="135"/>
      <c r="L1507" s="135" t="s">
        <v>1493</v>
      </c>
    </row>
    <row r="1508" spans="2:12" ht="75" customHeight="1" x14ac:dyDescent="0.25">
      <c r="B1508" s="19">
        <v>11121801</v>
      </c>
      <c r="C1508" s="144" t="s">
        <v>1658</v>
      </c>
      <c r="D1508" s="137">
        <v>41654</v>
      </c>
      <c r="E1508" s="19" t="s">
        <v>1492</v>
      </c>
      <c r="F1508" s="19" t="s">
        <v>306</v>
      </c>
      <c r="G1508" s="19" t="s">
        <v>307</v>
      </c>
      <c r="H1508" s="138">
        <f t="shared" si="8"/>
        <v>1477020</v>
      </c>
      <c r="I1508" s="145">
        <v>1434000</v>
      </c>
      <c r="J1508" s="135" t="s">
        <v>39</v>
      </c>
      <c r="K1508" s="19"/>
      <c r="L1508" s="135" t="s">
        <v>1493</v>
      </c>
    </row>
    <row r="1509" spans="2:12" ht="75" customHeight="1" x14ac:dyDescent="0.25">
      <c r="B1509" s="135" t="s">
        <v>1530</v>
      </c>
      <c r="C1509" s="136" t="s">
        <v>1659</v>
      </c>
      <c r="D1509" s="137">
        <v>41654</v>
      </c>
      <c r="E1509" s="19" t="s">
        <v>1492</v>
      </c>
      <c r="F1509" s="19" t="s">
        <v>306</v>
      </c>
      <c r="G1509" s="19" t="s">
        <v>307</v>
      </c>
      <c r="H1509" s="138">
        <f t="shared" si="8"/>
        <v>41200</v>
      </c>
      <c r="I1509" s="138">
        <v>40000</v>
      </c>
      <c r="J1509" s="135" t="s">
        <v>39</v>
      </c>
      <c r="K1509" s="135"/>
      <c r="L1509" s="135" t="s">
        <v>1493</v>
      </c>
    </row>
    <row r="1510" spans="2:12" ht="75" customHeight="1" x14ac:dyDescent="0.25">
      <c r="B1510" s="135">
        <v>60121516</v>
      </c>
      <c r="C1510" s="146" t="s">
        <v>1660</v>
      </c>
      <c r="D1510" s="137">
        <v>41654</v>
      </c>
      <c r="E1510" s="19" t="s">
        <v>1492</v>
      </c>
      <c r="F1510" s="19" t="s">
        <v>306</v>
      </c>
      <c r="G1510" s="19" t="s">
        <v>307</v>
      </c>
      <c r="H1510" s="138">
        <f t="shared" si="8"/>
        <v>12437250</v>
      </c>
      <c r="I1510" s="138">
        <v>12075000</v>
      </c>
      <c r="J1510" s="135" t="s">
        <v>39</v>
      </c>
      <c r="K1510" s="135"/>
      <c r="L1510" s="135" t="s">
        <v>1493</v>
      </c>
    </row>
    <row r="1511" spans="2:12" ht="75" customHeight="1" x14ac:dyDescent="0.25">
      <c r="B1511" s="135" t="s">
        <v>1530</v>
      </c>
      <c r="C1511" s="140" t="s">
        <v>1661</v>
      </c>
      <c r="D1511" s="137">
        <v>41654</v>
      </c>
      <c r="E1511" s="19" t="s">
        <v>1492</v>
      </c>
      <c r="F1511" s="19" t="s">
        <v>306</v>
      </c>
      <c r="G1511" s="19" t="s">
        <v>307</v>
      </c>
      <c r="H1511" s="138">
        <f t="shared" si="8"/>
        <v>20600</v>
      </c>
      <c r="I1511" s="138">
        <v>20000</v>
      </c>
      <c r="J1511" s="135" t="s">
        <v>39</v>
      </c>
      <c r="K1511" s="135"/>
      <c r="L1511" s="135" t="s">
        <v>1493</v>
      </c>
    </row>
    <row r="1512" spans="2:12" ht="75" customHeight="1" x14ac:dyDescent="0.25">
      <c r="B1512" s="135">
        <v>25101503</v>
      </c>
      <c r="C1512" s="143" t="s">
        <v>1662</v>
      </c>
      <c r="D1512" s="137">
        <v>41654</v>
      </c>
      <c r="E1512" s="19" t="s">
        <v>1492</v>
      </c>
      <c r="F1512" s="19" t="s">
        <v>306</v>
      </c>
      <c r="G1512" s="19" t="s">
        <v>307</v>
      </c>
      <c r="H1512" s="138">
        <f t="shared" si="8"/>
        <v>6180000</v>
      </c>
      <c r="I1512" s="145">
        <v>6000000</v>
      </c>
      <c r="J1512" s="135" t="s">
        <v>39</v>
      </c>
      <c r="K1512" s="135"/>
      <c r="L1512" s="135" t="s">
        <v>1493</v>
      </c>
    </row>
    <row r="1513" spans="2:12" ht="75" customHeight="1" x14ac:dyDescent="0.25">
      <c r="B1513" s="135">
        <v>25101503</v>
      </c>
      <c r="C1513" s="143" t="s">
        <v>1663</v>
      </c>
      <c r="D1513" s="137">
        <v>41654</v>
      </c>
      <c r="E1513" s="19" t="s">
        <v>1492</v>
      </c>
      <c r="F1513" s="19" t="s">
        <v>306</v>
      </c>
      <c r="G1513" s="19" t="s">
        <v>307</v>
      </c>
      <c r="H1513" s="138">
        <f t="shared" si="8"/>
        <v>251320</v>
      </c>
      <c r="I1513" s="145">
        <v>244000</v>
      </c>
      <c r="J1513" s="135" t="s">
        <v>39</v>
      </c>
      <c r="K1513" s="135"/>
      <c r="L1513" s="135" t="s">
        <v>1493</v>
      </c>
    </row>
    <row r="1514" spans="2:12" ht="75" customHeight="1" x14ac:dyDescent="0.25">
      <c r="B1514" s="135">
        <v>25101503</v>
      </c>
      <c r="C1514" s="143" t="s">
        <v>1664</v>
      </c>
      <c r="D1514" s="137">
        <v>41654</v>
      </c>
      <c r="E1514" s="19" t="s">
        <v>1492</v>
      </c>
      <c r="F1514" s="19" t="s">
        <v>306</v>
      </c>
      <c r="G1514" s="19" t="s">
        <v>307</v>
      </c>
      <c r="H1514" s="138">
        <f t="shared" si="8"/>
        <v>2240250</v>
      </c>
      <c r="I1514" s="145">
        <v>2175000</v>
      </c>
      <c r="J1514" s="135" t="s">
        <v>39</v>
      </c>
      <c r="K1514" s="135"/>
      <c r="L1514" s="135" t="s">
        <v>1493</v>
      </c>
    </row>
    <row r="1515" spans="2:12" ht="75" customHeight="1" x14ac:dyDescent="0.25">
      <c r="B1515" s="135">
        <v>55121904</v>
      </c>
      <c r="C1515" s="143" t="s">
        <v>1665</v>
      </c>
      <c r="D1515" s="137">
        <v>41654</v>
      </c>
      <c r="E1515" s="19" t="s">
        <v>1492</v>
      </c>
      <c r="F1515" s="19" t="s">
        <v>306</v>
      </c>
      <c r="G1515" s="19" t="s">
        <v>307</v>
      </c>
      <c r="H1515" s="138">
        <f t="shared" si="8"/>
        <v>111240</v>
      </c>
      <c r="I1515" s="145">
        <v>108000</v>
      </c>
      <c r="J1515" s="135" t="s">
        <v>39</v>
      </c>
      <c r="K1515" s="135"/>
      <c r="L1515" s="135" t="s">
        <v>1493</v>
      </c>
    </row>
    <row r="1516" spans="2:12" ht="75" customHeight="1" x14ac:dyDescent="0.25">
      <c r="B1516" s="135">
        <v>14121503</v>
      </c>
      <c r="C1516" s="146" t="s">
        <v>1666</v>
      </c>
      <c r="D1516" s="137">
        <v>41654</v>
      </c>
      <c r="E1516" s="19" t="s">
        <v>1492</v>
      </c>
      <c r="F1516" s="19" t="s">
        <v>306</v>
      </c>
      <c r="G1516" s="19" t="s">
        <v>307</v>
      </c>
      <c r="H1516" s="138">
        <f t="shared" si="8"/>
        <v>50027615</v>
      </c>
      <c r="I1516" s="138">
        <v>48570500</v>
      </c>
      <c r="J1516" s="135" t="s">
        <v>39</v>
      </c>
      <c r="K1516" s="135"/>
      <c r="L1516" s="135" t="s">
        <v>1493</v>
      </c>
    </row>
    <row r="1517" spans="2:12" ht="75" customHeight="1" x14ac:dyDescent="0.25">
      <c r="B1517" s="135">
        <v>24112505</v>
      </c>
      <c r="C1517" s="146" t="s">
        <v>1667</v>
      </c>
      <c r="D1517" s="137">
        <v>41654</v>
      </c>
      <c r="E1517" s="19" t="s">
        <v>1492</v>
      </c>
      <c r="F1517" s="19" t="s">
        <v>306</v>
      </c>
      <c r="G1517" s="19" t="s">
        <v>307</v>
      </c>
      <c r="H1517" s="138">
        <f t="shared" si="8"/>
        <v>28356930</v>
      </c>
      <c r="I1517" s="138">
        <v>27531000</v>
      </c>
      <c r="J1517" s="135" t="s">
        <v>39</v>
      </c>
      <c r="K1517" s="135"/>
      <c r="L1517" s="135" t="s">
        <v>1493</v>
      </c>
    </row>
    <row r="1518" spans="2:12" ht="75" customHeight="1" x14ac:dyDescent="0.25">
      <c r="B1518" s="135">
        <v>14111519</v>
      </c>
      <c r="C1518" s="142" t="s">
        <v>1668</v>
      </c>
      <c r="D1518" s="137">
        <v>41654</v>
      </c>
      <c r="E1518" s="19" t="s">
        <v>1492</v>
      </c>
      <c r="F1518" s="19" t="s">
        <v>306</v>
      </c>
      <c r="G1518" s="19" t="s">
        <v>307</v>
      </c>
      <c r="H1518" s="138">
        <f t="shared" si="8"/>
        <v>7617365</v>
      </c>
      <c r="I1518" s="138">
        <v>7395500</v>
      </c>
      <c r="J1518" s="135" t="s">
        <v>39</v>
      </c>
      <c r="K1518" s="135"/>
      <c r="L1518" s="135" t="s">
        <v>1493</v>
      </c>
    </row>
    <row r="1519" spans="2:12" ht="75" customHeight="1" x14ac:dyDescent="0.25">
      <c r="B1519" s="135" t="s">
        <v>1502</v>
      </c>
      <c r="C1519" s="143" t="s">
        <v>1669</v>
      </c>
      <c r="D1519" s="137">
        <v>41654</v>
      </c>
      <c r="E1519" s="19" t="s">
        <v>1492</v>
      </c>
      <c r="F1519" s="19" t="s">
        <v>306</v>
      </c>
      <c r="G1519" s="19" t="s">
        <v>307</v>
      </c>
      <c r="H1519" s="138">
        <f t="shared" si="8"/>
        <v>2266000</v>
      </c>
      <c r="I1519" s="145">
        <v>2200000</v>
      </c>
      <c r="J1519" s="135" t="s">
        <v>39</v>
      </c>
      <c r="K1519" s="135"/>
      <c r="L1519" s="135" t="s">
        <v>1493</v>
      </c>
    </row>
    <row r="1520" spans="2:12" ht="75" customHeight="1" x14ac:dyDescent="0.25">
      <c r="B1520" s="135" t="s">
        <v>1502</v>
      </c>
      <c r="C1520" s="143" t="s">
        <v>1670</v>
      </c>
      <c r="D1520" s="137">
        <v>41654</v>
      </c>
      <c r="E1520" s="19" t="s">
        <v>1492</v>
      </c>
      <c r="F1520" s="19" t="s">
        <v>306</v>
      </c>
      <c r="G1520" s="19" t="s">
        <v>307</v>
      </c>
      <c r="H1520" s="138">
        <f t="shared" si="8"/>
        <v>3708000</v>
      </c>
      <c r="I1520" s="145">
        <v>3600000</v>
      </c>
      <c r="J1520" s="135" t="s">
        <v>39</v>
      </c>
      <c r="K1520" s="135"/>
      <c r="L1520" s="135" t="s">
        <v>1493</v>
      </c>
    </row>
    <row r="1521" spans="2:12" ht="75" customHeight="1" x14ac:dyDescent="0.25">
      <c r="B1521" s="19">
        <v>30111601</v>
      </c>
      <c r="C1521" s="144" t="s">
        <v>1671</v>
      </c>
      <c r="D1521" s="137">
        <v>41654</v>
      </c>
      <c r="E1521" s="19" t="s">
        <v>1492</v>
      </c>
      <c r="F1521" s="19" t="s">
        <v>306</v>
      </c>
      <c r="G1521" s="19" t="s">
        <v>307</v>
      </c>
      <c r="H1521" s="138">
        <f t="shared" si="8"/>
        <v>5998720</v>
      </c>
      <c r="I1521" s="145">
        <v>5824000</v>
      </c>
      <c r="J1521" s="135" t="s">
        <v>39</v>
      </c>
      <c r="K1521" s="19"/>
      <c r="L1521" s="135" t="s">
        <v>1493</v>
      </c>
    </row>
    <row r="1522" spans="2:12" ht="75" customHeight="1" x14ac:dyDescent="0.25">
      <c r="B1522" s="135">
        <v>52131701</v>
      </c>
      <c r="C1522" s="140" t="s">
        <v>1672</v>
      </c>
      <c r="D1522" s="137">
        <v>41654</v>
      </c>
      <c r="E1522" s="19" t="s">
        <v>1492</v>
      </c>
      <c r="F1522" s="19" t="s">
        <v>306</v>
      </c>
      <c r="G1522" s="19" t="s">
        <v>307</v>
      </c>
      <c r="H1522" s="138">
        <f t="shared" si="8"/>
        <v>30900</v>
      </c>
      <c r="I1522" s="138">
        <v>30000</v>
      </c>
      <c r="J1522" s="135" t="s">
        <v>39</v>
      </c>
      <c r="K1522" s="135"/>
      <c r="L1522" s="135" t="s">
        <v>1493</v>
      </c>
    </row>
    <row r="1523" spans="2:12" ht="75" customHeight="1" x14ac:dyDescent="0.25">
      <c r="B1523" s="135" t="s">
        <v>1502</v>
      </c>
      <c r="C1523" s="143" t="s">
        <v>1673</v>
      </c>
      <c r="D1523" s="137">
        <v>41654</v>
      </c>
      <c r="E1523" s="19" t="s">
        <v>1492</v>
      </c>
      <c r="F1523" s="19" t="s">
        <v>306</v>
      </c>
      <c r="G1523" s="19" t="s">
        <v>307</v>
      </c>
      <c r="H1523" s="138">
        <f t="shared" si="8"/>
        <v>1339000</v>
      </c>
      <c r="I1523" s="145">
        <v>1300000</v>
      </c>
      <c r="J1523" s="135" t="s">
        <v>39</v>
      </c>
      <c r="K1523" s="135"/>
      <c r="L1523" s="135" t="s">
        <v>1493</v>
      </c>
    </row>
    <row r="1524" spans="2:12" ht="75" customHeight="1" x14ac:dyDescent="0.25">
      <c r="B1524" s="135" t="s">
        <v>1502</v>
      </c>
      <c r="C1524" s="143" t="s">
        <v>1674</v>
      </c>
      <c r="D1524" s="137">
        <v>41654</v>
      </c>
      <c r="E1524" s="19" t="s">
        <v>1492</v>
      </c>
      <c r="F1524" s="19" t="s">
        <v>306</v>
      </c>
      <c r="G1524" s="19" t="s">
        <v>307</v>
      </c>
      <c r="H1524" s="138">
        <f t="shared" si="8"/>
        <v>1854000</v>
      </c>
      <c r="I1524" s="145">
        <v>1800000</v>
      </c>
      <c r="J1524" s="135" t="s">
        <v>39</v>
      </c>
      <c r="K1524" s="135"/>
      <c r="L1524" s="135" t="s">
        <v>1493</v>
      </c>
    </row>
    <row r="1525" spans="2:12" ht="75" customHeight="1" x14ac:dyDescent="0.25">
      <c r="B1525" s="135">
        <v>27113002</v>
      </c>
      <c r="C1525" s="140" t="s">
        <v>1675</v>
      </c>
      <c r="D1525" s="137">
        <v>41654</v>
      </c>
      <c r="E1525" s="19" t="s">
        <v>1492</v>
      </c>
      <c r="F1525" s="19" t="s">
        <v>306</v>
      </c>
      <c r="G1525" s="19" t="s">
        <v>307</v>
      </c>
      <c r="H1525" s="138">
        <f t="shared" si="8"/>
        <v>296640</v>
      </c>
      <c r="I1525" s="138">
        <v>288000</v>
      </c>
      <c r="J1525" s="135" t="s">
        <v>39</v>
      </c>
      <c r="K1525" s="135"/>
      <c r="L1525" s="135" t="s">
        <v>1493</v>
      </c>
    </row>
    <row r="1526" spans="2:12" ht="75" customHeight="1" x14ac:dyDescent="0.25">
      <c r="B1526" s="19" t="s">
        <v>1502</v>
      </c>
      <c r="C1526" s="144" t="s">
        <v>1676</v>
      </c>
      <c r="D1526" s="137">
        <v>41654</v>
      </c>
      <c r="E1526" s="19" t="s">
        <v>1492</v>
      </c>
      <c r="F1526" s="19" t="s">
        <v>306</v>
      </c>
      <c r="G1526" s="19" t="s">
        <v>307</v>
      </c>
      <c r="H1526" s="138">
        <f t="shared" si="8"/>
        <v>1492470</v>
      </c>
      <c r="I1526" s="145">
        <v>1449000</v>
      </c>
      <c r="J1526" s="135" t="s">
        <v>39</v>
      </c>
      <c r="K1526" s="19"/>
      <c r="L1526" s="135" t="s">
        <v>1493</v>
      </c>
    </row>
    <row r="1527" spans="2:12" ht="75" customHeight="1" x14ac:dyDescent="0.25">
      <c r="B1527" s="135">
        <v>27113002</v>
      </c>
      <c r="C1527" s="140" t="s">
        <v>1677</v>
      </c>
      <c r="D1527" s="137">
        <v>41654</v>
      </c>
      <c r="E1527" s="19" t="s">
        <v>1492</v>
      </c>
      <c r="F1527" s="19" t="s">
        <v>306</v>
      </c>
      <c r="G1527" s="19" t="s">
        <v>307</v>
      </c>
      <c r="H1527" s="138">
        <f t="shared" si="8"/>
        <v>583392</v>
      </c>
      <c r="I1527" s="138">
        <v>566400</v>
      </c>
      <c r="J1527" s="135" t="s">
        <v>39</v>
      </c>
      <c r="K1527" s="135"/>
      <c r="L1527" s="135" t="s">
        <v>1493</v>
      </c>
    </row>
    <row r="1528" spans="2:12" ht="75" customHeight="1" x14ac:dyDescent="0.25">
      <c r="B1528" s="135">
        <v>27111903</v>
      </c>
      <c r="C1528" s="143" t="s">
        <v>1678</v>
      </c>
      <c r="D1528" s="137">
        <v>41654</v>
      </c>
      <c r="E1528" s="19" t="s">
        <v>1492</v>
      </c>
      <c r="F1528" s="19" t="s">
        <v>306</v>
      </c>
      <c r="G1528" s="19" t="s">
        <v>307</v>
      </c>
      <c r="H1528" s="138">
        <f t="shared" si="8"/>
        <v>1545000</v>
      </c>
      <c r="I1528" s="145">
        <v>1500000</v>
      </c>
      <c r="J1528" s="135" t="s">
        <v>39</v>
      </c>
      <c r="K1528" s="135"/>
      <c r="L1528" s="135" t="s">
        <v>1493</v>
      </c>
    </row>
    <row r="1529" spans="2:12" ht="75" customHeight="1" x14ac:dyDescent="0.25">
      <c r="B1529" s="135">
        <v>27111903</v>
      </c>
      <c r="C1529" s="143" t="s">
        <v>1679</v>
      </c>
      <c r="D1529" s="137">
        <v>41654</v>
      </c>
      <c r="E1529" s="19" t="s">
        <v>1492</v>
      </c>
      <c r="F1529" s="19" t="s">
        <v>306</v>
      </c>
      <c r="G1529" s="19" t="s">
        <v>307</v>
      </c>
      <c r="H1529" s="138">
        <f t="shared" si="8"/>
        <v>515000</v>
      </c>
      <c r="I1529" s="145">
        <v>500000</v>
      </c>
      <c r="J1529" s="135" t="s">
        <v>39</v>
      </c>
      <c r="K1529" s="135"/>
      <c r="L1529" s="135" t="s">
        <v>1493</v>
      </c>
    </row>
    <row r="1530" spans="2:12" ht="75" customHeight="1" x14ac:dyDescent="0.25">
      <c r="B1530" s="135">
        <v>27111903</v>
      </c>
      <c r="C1530" s="144" t="s">
        <v>1680</v>
      </c>
      <c r="D1530" s="137">
        <v>41654</v>
      </c>
      <c r="E1530" s="19" t="s">
        <v>1492</v>
      </c>
      <c r="F1530" s="19" t="s">
        <v>306</v>
      </c>
      <c r="G1530" s="19" t="s">
        <v>307</v>
      </c>
      <c r="H1530" s="138">
        <f t="shared" si="8"/>
        <v>927000</v>
      </c>
      <c r="I1530" s="145">
        <v>900000</v>
      </c>
      <c r="J1530" s="135" t="s">
        <v>39</v>
      </c>
      <c r="K1530" s="19"/>
      <c r="L1530" s="135" t="s">
        <v>1493</v>
      </c>
    </row>
    <row r="1531" spans="2:12" ht="75" customHeight="1" x14ac:dyDescent="0.25">
      <c r="B1531" s="135">
        <v>53103101</v>
      </c>
      <c r="C1531" s="142" t="s">
        <v>1681</v>
      </c>
      <c r="D1531" s="137">
        <v>41654</v>
      </c>
      <c r="E1531" s="19" t="s">
        <v>1492</v>
      </c>
      <c r="F1531" s="19" t="s">
        <v>306</v>
      </c>
      <c r="G1531" s="19" t="s">
        <v>307</v>
      </c>
      <c r="H1531" s="138">
        <f t="shared" si="8"/>
        <v>21341600</v>
      </c>
      <c r="I1531" s="138">
        <v>20720000</v>
      </c>
      <c r="J1531" s="135" t="s">
        <v>39</v>
      </c>
      <c r="K1531" s="135"/>
      <c r="L1531" s="135" t="s">
        <v>1493</v>
      </c>
    </row>
    <row r="1532" spans="2:12" ht="75" customHeight="1" x14ac:dyDescent="0.25">
      <c r="B1532" s="135" t="s">
        <v>1530</v>
      </c>
      <c r="C1532" s="146" t="s">
        <v>1682</v>
      </c>
      <c r="D1532" s="137">
        <v>41654</v>
      </c>
      <c r="E1532" s="19" t="s">
        <v>1492</v>
      </c>
      <c r="F1532" s="19" t="s">
        <v>306</v>
      </c>
      <c r="G1532" s="19" t="s">
        <v>307</v>
      </c>
      <c r="H1532" s="138">
        <f t="shared" si="8"/>
        <v>14924700</v>
      </c>
      <c r="I1532" s="138">
        <v>14490000</v>
      </c>
      <c r="J1532" s="135" t="s">
        <v>39</v>
      </c>
      <c r="K1532" s="135"/>
      <c r="L1532" s="135" t="s">
        <v>1493</v>
      </c>
    </row>
    <row r="1533" spans="2:12" ht="75" customHeight="1" x14ac:dyDescent="0.25">
      <c r="B1533" s="135" t="s">
        <v>1530</v>
      </c>
      <c r="C1533" s="140" t="s">
        <v>1683</v>
      </c>
      <c r="D1533" s="137">
        <v>41654</v>
      </c>
      <c r="E1533" s="19" t="s">
        <v>1492</v>
      </c>
      <c r="F1533" s="19" t="s">
        <v>306</v>
      </c>
      <c r="G1533" s="19" t="s">
        <v>307</v>
      </c>
      <c r="H1533" s="138">
        <f t="shared" si="8"/>
        <v>346080</v>
      </c>
      <c r="I1533" s="138">
        <v>336000</v>
      </c>
      <c r="J1533" s="135" t="s">
        <v>39</v>
      </c>
      <c r="K1533" s="135"/>
      <c r="L1533" s="135" t="s">
        <v>1493</v>
      </c>
    </row>
    <row r="1534" spans="2:12" ht="75" customHeight="1" x14ac:dyDescent="0.25">
      <c r="B1534" s="135" t="s">
        <v>1530</v>
      </c>
      <c r="C1534" s="140" t="s">
        <v>1684</v>
      </c>
      <c r="D1534" s="137">
        <v>41654</v>
      </c>
      <c r="E1534" s="19" t="s">
        <v>1492</v>
      </c>
      <c r="F1534" s="19" t="s">
        <v>306</v>
      </c>
      <c r="G1534" s="19" t="s">
        <v>307</v>
      </c>
      <c r="H1534" s="138">
        <f t="shared" si="8"/>
        <v>896512</v>
      </c>
      <c r="I1534" s="138">
        <v>870400</v>
      </c>
      <c r="J1534" s="135" t="s">
        <v>39</v>
      </c>
      <c r="K1534" s="135"/>
      <c r="L1534" s="135" t="s">
        <v>1493</v>
      </c>
    </row>
    <row r="1535" spans="2:12" ht="75" customHeight="1" x14ac:dyDescent="0.25">
      <c r="B1535" s="135">
        <v>31201512</v>
      </c>
      <c r="C1535" s="148" t="s">
        <v>1685</v>
      </c>
      <c r="D1535" s="137">
        <v>41654</v>
      </c>
      <c r="E1535" s="19" t="s">
        <v>1492</v>
      </c>
      <c r="F1535" s="19" t="s">
        <v>306</v>
      </c>
      <c r="G1535" s="19" t="s">
        <v>307</v>
      </c>
      <c r="H1535" s="138">
        <f t="shared" si="8"/>
        <v>17662695.440000001</v>
      </c>
      <c r="I1535" s="138">
        <v>17148248</v>
      </c>
      <c r="J1535" s="135" t="s">
        <v>39</v>
      </c>
      <c r="K1535" s="135"/>
      <c r="L1535" s="135" t="s">
        <v>1493</v>
      </c>
    </row>
    <row r="1536" spans="2:12" ht="75" customHeight="1" x14ac:dyDescent="0.25">
      <c r="B1536" s="135">
        <v>31201502</v>
      </c>
      <c r="C1536" s="140" t="s">
        <v>1686</v>
      </c>
      <c r="D1536" s="137">
        <v>41654</v>
      </c>
      <c r="E1536" s="19" t="s">
        <v>1492</v>
      </c>
      <c r="F1536" s="19" t="s">
        <v>306</v>
      </c>
      <c r="G1536" s="19" t="s">
        <v>307</v>
      </c>
      <c r="H1536" s="138">
        <f t="shared" si="8"/>
        <v>1025056</v>
      </c>
      <c r="I1536" s="138">
        <v>995200</v>
      </c>
      <c r="J1536" s="135" t="s">
        <v>39</v>
      </c>
      <c r="K1536" s="135"/>
      <c r="L1536" s="135" t="s">
        <v>1493</v>
      </c>
    </row>
    <row r="1537" spans="2:12" ht="75" customHeight="1" x14ac:dyDescent="0.25">
      <c r="B1537" s="135">
        <v>31201516</v>
      </c>
      <c r="C1537" s="143" t="s">
        <v>1687</v>
      </c>
      <c r="D1537" s="137">
        <v>41654</v>
      </c>
      <c r="E1537" s="19" t="s">
        <v>1492</v>
      </c>
      <c r="F1537" s="19" t="s">
        <v>306</v>
      </c>
      <c r="G1537" s="19" t="s">
        <v>307</v>
      </c>
      <c r="H1537" s="138">
        <f t="shared" si="8"/>
        <v>1442000</v>
      </c>
      <c r="I1537" s="145">
        <v>1400000</v>
      </c>
      <c r="J1537" s="135" t="s">
        <v>39</v>
      </c>
      <c r="K1537" s="135"/>
      <c r="L1537" s="135" t="s">
        <v>1493</v>
      </c>
    </row>
    <row r="1538" spans="2:12" ht="75" customHeight="1" x14ac:dyDescent="0.25">
      <c r="B1538" s="19" t="s">
        <v>1502</v>
      </c>
      <c r="C1538" s="144" t="s">
        <v>1688</v>
      </c>
      <c r="D1538" s="137">
        <v>41654</v>
      </c>
      <c r="E1538" s="19" t="s">
        <v>1492</v>
      </c>
      <c r="F1538" s="19" t="s">
        <v>306</v>
      </c>
      <c r="G1538" s="19" t="s">
        <v>307</v>
      </c>
      <c r="H1538" s="138">
        <f t="shared" si="8"/>
        <v>605640</v>
      </c>
      <c r="I1538" s="145">
        <v>588000</v>
      </c>
      <c r="J1538" s="135" t="s">
        <v>39</v>
      </c>
      <c r="K1538" s="19"/>
      <c r="L1538" s="135" t="s">
        <v>1493</v>
      </c>
    </row>
    <row r="1539" spans="2:12" ht="75" customHeight="1" x14ac:dyDescent="0.25">
      <c r="B1539" s="135">
        <v>31201503</v>
      </c>
      <c r="C1539" s="142" t="s">
        <v>1689</v>
      </c>
      <c r="D1539" s="137">
        <v>41654</v>
      </c>
      <c r="E1539" s="19" t="s">
        <v>1492</v>
      </c>
      <c r="F1539" s="19" t="s">
        <v>306</v>
      </c>
      <c r="G1539" s="19" t="s">
        <v>307</v>
      </c>
      <c r="H1539" s="138">
        <f t="shared" si="8"/>
        <v>4819164</v>
      </c>
      <c r="I1539" s="138">
        <v>4678800</v>
      </c>
      <c r="J1539" s="135" t="s">
        <v>39</v>
      </c>
      <c r="K1539" s="135"/>
      <c r="L1539" s="135" t="s">
        <v>1493</v>
      </c>
    </row>
    <row r="1540" spans="2:12" ht="75" customHeight="1" x14ac:dyDescent="0.25">
      <c r="B1540" s="135">
        <v>31201511</v>
      </c>
      <c r="C1540" s="144" t="s">
        <v>1690</v>
      </c>
      <c r="D1540" s="137">
        <v>41654</v>
      </c>
      <c r="E1540" s="19" t="s">
        <v>1492</v>
      </c>
      <c r="F1540" s="19" t="s">
        <v>306</v>
      </c>
      <c r="G1540" s="19" t="s">
        <v>307</v>
      </c>
      <c r="H1540" s="138">
        <f t="shared" si="8"/>
        <v>1326640</v>
      </c>
      <c r="I1540" s="145">
        <v>1288000</v>
      </c>
      <c r="J1540" s="135" t="s">
        <v>39</v>
      </c>
      <c r="K1540" s="19"/>
      <c r="L1540" s="135" t="s">
        <v>1493</v>
      </c>
    </row>
    <row r="1541" spans="2:12" ht="75" customHeight="1" x14ac:dyDescent="0.25">
      <c r="B1541" s="135">
        <v>31201511</v>
      </c>
      <c r="C1541" s="148" t="s">
        <v>1691</v>
      </c>
      <c r="D1541" s="137">
        <v>41654</v>
      </c>
      <c r="E1541" s="19" t="s">
        <v>1492</v>
      </c>
      <c r="F1541" s="19" t="s">
        <v>306</v>
      </c>
      <c r="G1541" s="19" t="s">
        <v>307</v>
      </c>
      <c r="H1541" s="138">
        <f t="shared" si="8"/>
        <v>520768</v>
      </c>
      <c r="I1541" s="138">
        <v>505600</v>
      </c>
      <c r="J1541" s="135" t="s">
        <v>39</v>
      </c>
      <c r="K1541" s="135"/>
      <c r="L1541" s="135" t="s">
        <v>1493</v>
      </c>
    </row>
    <row r="1542" spans="2:12" ht="75" customHeight="1" x14ac:dyDescent="0.25">
      <c r="B1542" s="135">
        <v>27111801</v>
      </c>
      <c r="C1542" s="142" t="s">
        <v>1692</v>
      </c>
      <c r="D1542" s="137">
        <v>41654</v>
      </c>
      <c r="E1542" s="19" t="s">
        <v>1492</v>
      </c>
      <c r="F1542" s="19" t="s">
        <v>306</v>
      </c>
      <c r="G1542" s="19" t="s">
        <v>307</v>
      </c>
      <c r="H1542" s="138">
        <f t="shared" si="8"/>
        <v>5108800</v>
      </c>
      <c r="I1542" s="138">
        <v>4960000</v>
      </c>
      <c r="J1542" s="135" t="s">
        <v>39</v>
      </c>
      <c r="K1542" s="135"/>
      <c r="L1542" s="135" t="s">
        <v>1493</v>
      </c>
    </row>
    <row r="1543" spans="2:12" ht="75" customHeight="1" x14ac:dyDescent="0.25">
      <c r="B1543" s="135">
        <v>31201515</v>
      </c>
      <c r="C1543" s="148" t="s">
        <v>1693</v>
      </c>
      <c r="D1543" s="137">
        <v>41654</v>
      </c>
      <c r="E1543" s="19" t="s">
        <v>1492</v>
      </c>
      <c r="F1543" s="19" t="s">
        <v>306</v>
      </c>
      <c r="G1543" s="19" t="s">
        <v>307</v>
      </c>
      <c r="H1543" s="138">
        <f t="shared" si="8"/>
        <v>520768</v>
      </c>
      <c r="I1543" s="138">
        <v>505600</v>
      </c>
      <c r="J1543" s="135" t="s">
        <v>39</v>
      </c>
      <c r="K1543" s="135"/>
      <c r="L1543" s="135" t="s">
        <v>1493</v>
      </c>
    </row>
    <row r="1544" spans="2:12" ht="75" customHeight="1" x14ac:dyDescent="0.25">
      <c r="B1544" s="135" t="s">
        <v>1530</v>
      </c>
      <c r="C1544" s="140" t="s">
        <v>1694</v>
      </c>
      <c r="D1544" s="137">
        <v>41654</v>
      </c>
      <c r="E1544" s="19" t="s">
        <v>1492</v>
      </c>
      <c r="F1544" s="19" t="s">
        <v>306</v>
      </c>
      <c r="G1544" s="19" t="s">
        <v>307</v>
      </c>
      <c r="H1544" s="138">
        <f t="shared" si="8"/>
        <v>90640</v>
      </c>
      <c r="I1544" s="138">
        <v>88000</v>
      </c>
      <c r="J1544" s="135" t="s">
        <v>39</v>
      </c>
      <c r="K1544" s="135"/>
      <c r="L1544" s="135" t="s">
        <v>1493</v>
      </c>
    </row>
    <row r="1545" spans="2:12" ht="75" customHeight="1" x14ac:dyDescent="0.25">
      <c r="B1545" s="135">
        <v>27111506</v>
      </c>
      <c r="C1545" s="143" t="s">
        <v>1695</v>
      </c>
      <c r="D1545" s="137">
        <v>41654</v>
      </c>
      <c r="E1545" s="19" t="s">
        <v>1492</v>
      </c>
      <c r="F1545" s="19" t="s">
        <v>306</v>
      </c>
      <c r="G1545" s="19" t="s">
        <v>307</v>
      </c>
      <c r="H1545" s="138">
        <f t="shared" si="8"/>
        <v>133900</v>
      </c>
      <c r="I1545" s="145">
        <v>130000</v>
      </c>
      <c r="J1545" s="135" t="s">
        <v>39</v>
      </c>
      <c r="K1545" s="135"/>
      <c r="L1545" s="135" t="s">
        <v>1493</v>
      </c>
    </row>
    <row r="1546" spans="2:12" ht="75" customHeight="1" x14ac:dyDescent="0.25">
      <c r="B1546" s="135">
        <v>30241511</v>
      </c>
      <c r="C1546" s="139" t="s">
        <v>1696</v>
      </c>
      <c r="D1546" s="137">
        <v>41654</v>
      </c>
      <c r="E1546" s="19" t="s">
        <v>1492</v>
      </c>
      <c r="F1546" s="19" t="s">
        <v>306</v>
      </c>
      <c r="G1546" s="19" t="s">
        <v>307</v>
      </c>
      <c r="H1546" s="138">
        <f t="shared" si="8"/>
        <v>560320</v>
      </c>
      <c r="I1546" s="138">
        <v>544000</v>
      </c>
      <c r="J1546" s="135" t="s">
        <v>39</v>
      </c>
      <c r="K1546" s="135"/>
      <c r="L1546" s="135" t="s">
        <v>1493</v>
      </c>
    </row>
    <row r="1547" spans="2:12" ht="75" customHeight="1" x14ac:dyDescent="0.25">
      <c r="B1547" s="135">
        <v>30241511</v>
      </c>
      <c r="C1547" s="140" t="s">
        <v>1697</v>
      </c>
      <c r="D1547" s="137">
        <v>41654</v>
      </c>
      <c r="E1547" s="19" t="s">
        <v>1492</v>
      </c>
      <c r="F1547" s="19" t="s">
        <v>306</v>
      </c>
      <c r="G1547" s="19" t="s">
        <v>307</v>
      </c>
      <c r="H1547" s="138">
        <f t="shared" si="8"/>
        <v>128544</v>
      </c>
      <c r="I1547" s="138">
        <v>124800</v>
      </c>
      <c r="J1547" s="135" t="s">
        <v>39</v>
      </c>
      <c r="K1547" s="135"/>
      <c r="L1547" s="135" t="s">
        <v>1493</v>
      </c>
    </row>
    <row r="1548" spans="2:12" ht="75" customHeight="1" x14ac:dyDescent="0.25">
      <c r="B1548" s="135">
        <v>31161503</v>
      </c>
      <c r="C1548" s="140" t="s">
        <v>1698</v>
      </c>
      <c r="D1548" s="137">
        <v>41654</v>
      </c>
      <c r="E1548" s="19" t="s">
        <v>1492</v>
      </c>
      <c r="F1548" s="19" t="s">
        <v>306</v>
      </c>
      <c r="G1548" s="19" t="s">
        <v>307</v>
      </c>
      <c r="H1548" s="138">
        <f t="shared" si="8"/>
        <v>4552600</v>
      </c>
      <c r="I1548" s="138">
        <v>4420000</v>
      </c>
      <c r="J1548" s="135" t="s">
        <v>39</v>
      </c>
      <c r="K1548" s="135"/>
      <c r="L1548" s="135" t="s">
        <v>1493</v>
      </c>
    </row>
    <row r="1549" spans="2:12" ht="75" customHeight="1" x14ac:dyDescent="0.25">
      <c r="B1549" s="135" t="s">
        <v>1530</v>
      </c>
      <c r="C1549" s="143" t="s">
        <v>1699</v>
      </c>
      <c r="D1549" s="137">
        <v>41654</v>
      </c>
      <c r="E1549" s="19" t="s">
        <v>1492</v>
      </c>
      <c r="F1549" s="19" t="s">
        <v>306</v>
      </c>
      <c r="G1549" s="19" t="s">
        <v>307</v>
      </c>
      <c r="H1549" s="138">
        <f t="shared" si="8"/>
        <v>51500</v>
      </c>
      <c r="I1549" s="145">
        <v>50000</v>
      </c>
      <c r="J1549" s="135" t="s">
        <v>39</v>
      </c>
      <c r="K1549" s="135"/>
      <c r="L1549" s="135" t="s">
        <v>1493</v>
      </c>
    </row>
    <row r="1550" spans="2:12" ht="75" customHeight="1" x14ac:dyDescent="0.25">
      <c r="B1550" s="135">
        <v>40141751</v>
      </c>
      <c r="C1550" s="139" t="s">
        <v>1700</v>
      </c>
      <c r="D1550" s="137">
        <v>41654</v>
      </c>
      <c r="E1550" s="19" t="s">
        <v>1492</v>
      </c>
      <c r="F1550" s="19" t="s">
        <v>306</v>
      </c>
      <c r="G1550" s="19" t="s">
        <v>307</v>
      </c>
      <c r="H1550" s="138">
        <f t="shared" si="8"/>
        <v>11838012.48</v>
      </c>
      <c r="I1550" s="138">
        <v>11493216</v>
      </c>
      <c r="J1550" s="135" t="s">
        <v>39</v>
      </c>
      <c r="K1550" s="135"/>
      <c r="L1550" s="135" t="s">
        <v>1493</v>
      </c>
    </row>
    <row r="1551" spans="2:12" ht="75" customHeight="1" x14ac:dyDescent="0.25">
      <c r="B1551" s="135">
        <v>40141751</v>
      </c>
      <c r="C1551" s="140" t="s">
        <v>1701</v>
      </c>
      <c r="D1551" s="137">
        <v>41654</v>
      </c>
      <c r="E1551" s="19" t="s">
        <v>1492</v>
      </c>
      <c r="F1551" s="19" t="s">
        <v>306</v>
      </c>
      <c r="G1551" s="19" t="s">
        <v>307</v>
      </c>
      <c r="H1551" s="138">
        <f t="shared" si="8"/>
        <v>4134832</v>
      </c>
      <c r="I1551" s="138">
        <v>4014400</v>
      </c>
      <c r="J1551" s="135" t="s">
        <v>39</v>
      </c>
      <c r="K1551" s="135"/>
      <c r="L1551" s="135" t="s">
        <v>1493</v>
      </c>
    </row>
    <row r="1552" spans="2:12" ht="75" customHeight="1" x14ac:dyDescent="0.25">
      <c r="B1552" s="135">
        <v>40141751</v>
      </c>
      <c r="C1552" s="140" t="s">
        <v>1702</v>
      </c>
      <c r="D1552" s="137">
        <v>41654</v>
      </c>
      <c r="E1552" s="19" t="s">
        <v>1492</v>
      </c>
      <c r="F1552" s="19" t="s">
        <v>306</v>
      </c>
      <c r="G1552" s="19" t="s">
        <v>307</v>
      </c>
      <c r="H1552" s="138">
        <f t="shared" si="8"/>
        <v>313120</v>
      </c>
      <c r="I1552" s="138">
        <v>304000</v>
      </c>
      <c r="J1552" s="135" t="s">
        <v>39</v>
      </c>
      <c r="K1552" s="135"/>
      <c r="L1552" s="135" t="s">
        <v>1493</v>
      </c>
    </row>
    <row r="1553" spans="2:12" ht="75" customHeight="1" x14ac:dyDescent="0.25">
      <c r="B1553" s="135">
        <v>40141751</v>
      </c>
      <c r="C1553" s="140" t="s">
        <v>1703</v>
      </c>
      <c r="D1553" s="137">
        <v>41654</v>
      </c>
      <c r="E1553" s="19" t="s">
        <v>1492</v>
      </c>
      <c r="F1553" s="19" t="s">
        <v>306</v>
      </c>
      <c r="G1553" s="19" t="s">
        <v>307</v>
      </c>
      <c r="H1553" s="138">
        <f t="shared" si="8"/>
        <v>303850</v>
      </c>
      <c r="I1553" s="138">
        <v>295000</v>
      </c>
      <c r="J1553" s="135" t="s">
        <v>39</v>
      </c>
      <c r="K1553" s="135"/>
      <c r="L1553" s="135" t="s">
        <v>1493</v>
      </c>
    </row>
    <row r="1554" spans="2:12" ht="75" customHeight="1" x14ac:dyDescent="0.25">
      <c r="B1554" s="135">
        <v>40141751</v>
      </c>
      <c r="C1554" s="140" t="s">
        <v>1704</v>
      </c>
      <c r="D1554" s="137">
        <v>41654</v>
      </c>
      <c r="E1554" s="19" t="s">
        <v>1492</v>
      </c>
      <c r="F1554" s="19" t="s">
        <v>306</v>
      </c>
      <c r="G1554" s="19" t="s">
        <v>307</v>
      </c>
      <c r="H1554" s="138">
        <f t="shared" si="8"/>
        <v>313120</v>
      </c>
      <c r="I1554" s="138">
        <v>304000</v>
      </c>
      <c r="J1554" s="135" t="s">
        <v>39</v>
      </c>
      <c r="K1554" s="135"/>
      <c r="L1554" s="135" t="s">
        <v>1493</v>
      </c>
    </row>
    <row r="1555" spans="2:12" ht="75" customHeight="1" x14ac:dyDescent="0.25">
      <c r="B1555" s="135">
        <v>40141751</v>
      </c>
      <c r="C1555" s="140" t="s">
        <v>1705</v>
      </c>
      <c r="D1555" s="137">
        <v>41654</v>
      </c>
      <c r="E1555" s="19" t="s">
        <v>1492</v>
      </c>
      <c r="F1555" s="19" t="s">
        <v>306</v>
      </c>
      <c r="G1555" s="19" t="s">
        <v>307</v>
      </c>
      <c r="H1555" s="138">
        <f t="shared" si="8"/>
        <v>346080</v>
      </c>
      <c r="I1555" s="138">
        <v>336000</v>
      </c>
      <c r="J1555" s="135" t="s">
        <v>39</v>
      </c>
      <c r="K1555" s="135"/>
      <c r="L1555" s="135" t="s">
        <v>1493</v>
      </c>
    </row>
    <row r="1556" spans="2:12" ht="75" customHeight="1" x14ac:dyDescent="0.25">
      <c r="B1556" s="135">
        <v>40141751</v>
      </c>
      <c r="C1556" s="140" t="s">
        <v>1706</v>
      </c>
      <c r="D1556" s="137">
        <v>41654</v>
      </c>
      <c r="E1556" s="19" t="s">
        <v>1492</v>
      </c>
      <c r="F1556" s="19" t="s">
        <v>306</v>
      </c>
      <c r="G1556" s="19" t="s">
        <v>307</v>
      </c>
      <c r="H1556" s="138">
        <f t="shared" si="8"/>
        <v>346080</v>
      </c>
      <c r="I1556" s="138">
        <v>336000</v>
      </c>
      <c r="J1556" s="135" t="s">
        <v>39</v>
      </c>
      <c r="K1556" s="135"/>
      <c r="L1556" s="135" t="s">
        <v>1493</v>
      </c>
    </row>
    <row r="1557" spans="2:12" ht="75" customHeight="1" x14ac:dyDescent="0.25">
      <c r="B1557" s="135">
        <v>40141751</v>
      </c>
      <c r="C1557" s="140" t="s">
        <v>1707</v>
      </c>
      <c r="D1557" s="137">
        <v>41654</v>
      </c>
      <c r="E1557" s="19" t="s">
        <v>1492</v>
      </c>
      <c r="F1557" s="19" t="s">
        <v>306</v>
      </c>
      <c r="G1557" s="19" t="s">
        <v>307</v>
      </c>
      <c r="H1557" s="138">
        <f t="shared" ref="H1557:H1620" si="9">+I1557*1.03</f>
        <v>107120</v>
      </c>
      <c r="I1557" s="138">
        <v>104000</v>
      </c>
      <c r="J1557" s="135" t="s">
        <v>39</v>
      </c>
      <c r="K1557" s="135"/>
      <c r="L1557" s="135" t="s">
        <v>1493</v>
      </c>
    </row>
    <row r="1558" spans="2:12" ht="75" customHeight="1" x14ac:dyDescent="0.25">
      <c r="B1558" s="135">
        <v>40141751</v>
      </c>
      <c r="C1558" s="140" t="s">
        <v>1708</v>
      </c>
      <c r="D1558" s="137">
        <v>41654</v>
      </c>
      <c r="E1558" s="19" t="s">
        <v>1492</v>
      </c>
      <c r="F1558" s="19" t="s">
        <v>306</v>
      </c>
      <c r="G1558" s="19" t="s">
        <v>307</v>
      </c>
      <c r="H1558" s="138">
        <f t="shared" si="9"/>
        <v>346080</v>
      </c>
      <c r="I1558" s="138">
        <v>336000</v>
      </c>
      <c r="J1558" s="135" t="s">
        <v>39</v>
      </c>
      <c r="K1558" s="135"/>
      <c r="L1558" s="135" t="s">
        <v>1493</v>
      </c>
    </row>
    <row r="1559" spans="2:12" ht="75" customHeight="1" x14ac:dyDescent="0.25">
      <c r="B1559" s="135">
        <v>40141751</v>
      </c>
      <c r="C1559" s="140" t="s">
        <v>1709</v>
      </c>
      <c r="D1559" s="137">
        <v>41654</v>
      </c>
      <c r="E1559" s="19" t="s">
        <v>1492</v>
      </c>
      <c r="F1559" s="19" t="s">
        <v>306</v>
      </c>
      <c r="G1559" s="19" t="s">
        <v>307</v>
      </c>
      <c r="H1559" s="138">
        <f t="shared" si="9"/>
        <v>131510.39999999999</v>
      </c>
      <c r="I1559" s="138">
        <v>127680</v>
      </c>
      <c r="J1559" s="135" t="s">
        <v>39</v>
      </c>
      <c r="K1559" s="135"/>
      <c r="L1559" s="135" t="s">
        <v>1493</v>
      </c>
    </row>
    <row r="1560" spans="2:12" ht="75" customHeight="1" x14ac:dyDescent="0.25">
      <c r="B1560" s="135">
        <v>40141751</v>
      </c>
      <c r="C1560" s="140" t="s">
        <v>1710</v>
      </c>
      <c r="D1560" s="137">
        <v>41654</v>
      </c>
      <c r="E1560" s="19" t="s">
        <v>1492</v>
      </c>
      <c r="F1560" s="19" t="s">
        <v>306</v>
      </c>
      <c r="G1560" s="19" t="s">
        <v>307</v>
      </c>
      <c r="H1560" s="138">
        <f t="shared" si="9"/>
        <v>535600</v>
      </c>
      <c r="I1560" s="138">
        <v>520000</v>
      </c>
      <c r="J1560" s="135" t="s">
        <v>39</v>
      </c>
      <c r="K1560" s="135"/>
      <c r="L1560" s="135" t="s">
        <v>1493</v>
      </c>
    </row>
    <row r="1561" spans="2:12" ht="75" customHeight="1" x14ac:dyDescent="0.25">
      <c r="B1561" s="135">
        <v>40141751</v>
      </c>
      <c r="C1561" s="140" t="s">
        <v>1711</v>
      </c>
      <c r="D1561" s="137">
        <v>41654</v>
      </c>
      <c r="E1561" s="19" t="s">
        <v>1492</v>
      </c>
      <c r="F1561" s="19" t="s">
        <v>306</v>
      </c>
      <c r="G1561" s="19" t="s">
        <v>307</v>
      </c>
      <c r="H1561" s="138">
        <f t="shared" si="9"/>
        <v>51088</v>
      </c>
      <c r="I1561" s="138">
        <v>49600</v>
      </c>
      <c r="J1561" s="135" t="s">
        <v>39</v>
      </c>
      <c r="K1561" s="135"/>
      <c r="L1561" s="135" t="s">
        <v>1493</v>
      </c>
    </row>
    <row r="1562" spans="2:12" ht="75" customHeight="1" x14ac:dyDescent="0.25">
      <c r="B1562" s="135">
        <v>40141751</v>
      </c>
      <c r="C1562" s="140" t="s">
        <v>1712</v>
      </c>
      <c r="D1562" s="137">
        <v>41654</v>
      </c>
      <c r="E1562" s="19" t="s">
        <v>1492</v>
      </c>
      <c r="F1562" s="19" t="s">
        <v>306</v>
      </c>
      <c r="G1562" s="19" t="s">
        <v>307</v>
      </c>
      <c r="H1562" s="138">
        <f t="shared" si="9"/>
        <v>156560</v>
      </c>
      <c r="I1562" s="138">
        <v>152000</v>
      </c>
      <c r="J1562" s="135" t="s">
        <v>39</v>
      </c>
      <c r="K1562" s="135"/>
      <c r="L1562" s="135" t="s">
        <v>1493</v>
      </c>
    </row>
    <row r="1563" spans="2:12" ht="75" customHeight="1" x14ac:dyDescent="0.25">
      <c r="B1563" s="135">
        <v>40141751</v>
      </c>
      <c r="C1563" s="140" t="s">
        <v>1713</v>
      </c>
      <c r="D1563" s="137">
        <v>41654</v>
      </c>
      <c r="E1563" s="19" t="s">
        <v>1492</v>
      </c>
      <c r="F1563" s="19" t="s">
        <v>306</v>
      </c>
      <c r="G1563" s="19" t="s">
        <v>307</v>
      </c>
      <c r="H1563" s="138">
        <f t="shared" si="9"/>
        <v>156560</v>
      </c>
      <c r="I1563" s="138">
        <v>152000</v>
      </c>
      <c r="J1563" s="135" t="s">
        <v>39</v>
      </c>
      <c r="K1563" s="135"/>
      <c r="L1563" s="135" t="s">
        <v>1493</v>
      </c>
    </row>
    <row r="1564" spans="2:12" ht="75" customHeight="1" x14ac:dyDescent="0.25">
      <c r="B1564" s="135">
        <v>40141751</v>
      </c>
      <c r="C1564" s="140" t="s">
        <v>1714</v>
      </c>
      <c r="D1564" s="137">
        <v>41654</v>
      </c>
      <c r="E1564" s="19" t="s">
        <v>1492</v>
      </c>
      <c r="F1564" s="19" t="s">
        <v>306</v>
      </c>
      <c r="G1564" s="19" t="s">
        <v>307</v>
      </c>
      <c r="H1564" s="138">
        <f t="shared" si="9"/>
        <v>477920</v>
      </c>
      <c r="I1564" s="138">
        <v>464000</v>
      </c>
      <c r="J1564" s="135" t="s">
        <v>39</v>
      </c>
      <c r="K1564" s="135"/>
      <c r="L1564" s="135" t="s">
        <v>1493</v>
      </c>
    </row>
    <row r="1565" spans="2:12" ht="75" customHeight="1" x14ac:dyDescent="0.25">
      <c r="B1565" s="135">
        <v>40141751</v>
      </c>
      <c r="C1565" s="140" t="s">
        <v>1715</v>
      </c>
      <c r="D1565" s="137">
        <v>41654</v>
      </c>
      <c r="E1565" s="19" t="s">
        <v>1492</v>
      </c>
      <c r="F1565" s="19" t="s">
        <v>306</v>
      </c>
      <c r="G1565" s="19" t="s">
        <v>307</v>
      </c>
      <c r="H1565" s="138">
        <f t="shared" si="9"/>
        <v>1137120</v>
      </c>
      <c r="I1565" s="138">
        <v>1104000</v>
      </c>
      <c r="J1565" s="135" t="s">
        <v>39</v>
      </c>
      <c r="K1565" s="135"/>
      <c r="L1565" s="135" t="s">
        <v>1493</v>
      </c>
    </row>
    <row r="1566" spans="2:12" ht="75" customHeight="1" x14ac:dyDescent="0.25">
      <c r="B1566" s="135">
        <v>40141751</v>
      </c>
      <c r="C1566" s="140" t="s">
        <v>1716</v>
      </c>
      <c r="D1566" s="137">
        <v>41654</v>
      </c>
      <c r="E1566" s="19" t="s">
        <v>1492</v>
      </c>
      <c r="F1566" s="19" t="s">
        <v>306</v>
      </c>
      <c r="G1566" s="19" t="s">
        <v>307</v>
      </c>
      <c r="H1566" s="138">
        <f t="shared" si="9"/>
        <v>197760</v>
      </c>
      <c r="I1566" s="138">
        <v>192000</v>
      </c>
      <c r="J1566" s="135" t="s">
        <v>39</v>
      </c>
      <c r="K1566" s="135"/>
      <c r="L1566" s="135" t="s">
        <v>1493</v>
      </c>
    </row>
    <row r="1567" spans="2:12" ht="75" customHeight="1" x14ac:dyDescent="0.25">
      <c r="B1567" s="135" t="s">
        <v>1530</v>
      </c>
      <c r="C1567" s="146" t="s">
        <v>1717</v>
      </c>
      <c r="D1567" s="137">
        <v>41654</v>
      </c>
      <c r="E1567" s="19" t="s">
        <v>1492</v>
      </c>
      <c r="F1567" s="19" t="s">
        <v>306</v>
      </c>
      <c r="G1567" s="19" t="s">
        <v>307</v>
      </c>
      <c r="H1567" s="138">
        <f t="shared" si="9"/>
        <v>14924700</v>
      </c>
      <c r="I1567" s="138">
        <v>14490000</v>
      </c>
      <c r="J1567" s="135" t="s">
        <v>39</v>
      </c>
      <c r="K1567" s="135"/>
      <c r="L1567" s="135" t="s">
        <v>1493</v>
      </c>
    </row>
    <row r="1568" spans="2:12" ht="75" customHeight="1" x14ac:dyDescent="0.25">
      <c r="B1568" s="135">
        <v>12171510</v>
      </c>
      <c r="C1568" s="147" t="s">
        <v>1718</v>
      </c>
      <c r="D1568" s="137">
        <v>41654</v>
      </c>
      <c r="E1568" s="19" t="s">
        <v>1492</v>
      </c>
      <c r="F1568" s="19" t="s">
        <v>306</v>
      </c>
      <c r="G1568" s="19" t="s">
        <v>307</v>
      </c>
      <c r="H1568" s="138">
        <f t="shared" si="9"/>
        <v>8661888</v>
      </c>
      <c r="I1568" s="138">
        <v>8409600</v>
      </c>
      <c r="J1568" s="135" t="s">
        <v>39</v>
      </c>
      <c r="K1568" s="135"/>
      <c r="L1568" s="135" t="s">
        <v>1493</v>
      </c>
    </row>
    <row r="1569" spans="2:12" ht="75" customHeight="1" x14ac:dyDescent="0.25">
      <c r="B1569" s="135">
        <v>15101505</v>
      </c>
      <c r="C1569" s="147" t="s">
        <v>1719</v>
      </c>
      <c r="D1569" s="137">
        <v>41654</v>
      </c>
      <c r="E1569" s="19" t="s">
        <v>1492</v>
      </c>
      <c r="F1569" s="19" t="s">
        <v>306</v>
      </c>
      <c r="G1569" s="19" t="s">
        <v>307</v>
      </c>
      <c r="H1569" s="138">
        <v>80000000</v>
      </c>
      <c r="I1569" s="138">
        <f>+H1569/1.03</f>
        <v>77669902.912621364</v>
      </c>
      <c r="J1569" s="135" t="s">
        <v>39</v>
      </c>
      <c r="K1569" s="135"/>
      <c r="L1569" s="135"/>
    </row>
    <row r="1570" spans="2:12" ht="75" customHeight="1" x14ac:dyDescent="0.25">
      <c r="B1570" s="135">
        <v>43211503</v>
      </c>
      <c r="C1570" s="143" t="s">
        <v>1720</v>
      </c>
      <c r="D1570" s="137">
        <v>41654</v>
      </c>
      <c r="E1570" s="19" t="s">
        <v>1492</v>
      </c>
      <c r="F1570" s="19" t="s">
        <v>306</v>
      </c>
      <c r="G1570" s="19" t="s">
        <v>307</v>
      </c>
      <c r="H1570" s="138">
        <f t="shared" si="9"/>
        <v>148320000</v>
      </c>
      <c r="I1570" s="145">
        <v>144000000</v>
      </c>
      <c r="J1570" s="135" t="s">
        <v>39</v>
      </c>
      <c r="K1570" s="135"/>
      <c r="L1570" s="135" t="s">
        <v>1493</v>
      </c>
    </row>
    <row r="1571" spans="2:12" ht="75" customHeight="1" x14ac:dyDescent="0.25">
      <c r="B1571" s="135">
        <v>43211507</v>
      </c>
      <c r="C1571" s="143" t="s">
        <v>1721</v>
      </c>
      <c r="D1571" s="137">
        <v>41654</v>
      </c>
      <c r="E1571" s="19" t="s">
        <v>1492</v>
      </c>
      <c r="F1571" s="19" t="s">
        <v>306</v>
      </c>
      <c r="G1571" s="19" t="s">
        <v>307</v>
      </c>
      <c r="H1571" s="138">
        <f t="shared" si="9"/>
        <v>108150000</v>
      </c>
      <c r="I1571" s="145">
        <v>105000000</v>
      </c>
      <c r="J1571" s="135" t="s">
        <v>39</v>
      </c>
      <c r="K1571" s="135"/>
      <c r="L1571" s="135" t="s">
        <v>1493</v>
      </c>
    </row>
    <row r="1572" spans="2:12" ht="75" customHeight="1" x14ac:dyDescent="0.25">
      <c r="B1572" s="135">
        <v>43211507</v>
      </c>
      <c r="C1572" s="143" t="s">
        <v>1722</v>
      </c>
      <c r="D1572" s="137">
        <v>41654</v>
      </c>
      <c r="E1572" s="19" t="s">
        <v>1492</v>
      </c>
      <c r="F1572" s="19" t="s">
        <v>306</v>
      </c>
      <c r="G1572" s="19" t="s">
        <v>307</v>
      </c>
      <c r="H1572" s="138">
        <f t="shared" si="9"/>
        <v>131325000</v>
      </c>
      <c r="I1572" s="145">
        <v>127500000</v>
      </c>
      <c r="J1572" s="135" t="s">
        <v>39</v>
      </c>
      <c r="K1572" s="135"/>
      <c r="L1572" s="135" t="s">
        <v>1493</v>
      </c>
    </row>
    <row r="1573" spans="2:12" ht="75" customHeight="1" x14ac:dyDescent="0.25">
      <c r="B1573" s="135">
        <v>43211507</v>
      </c>
      <c r="C1573" s="143" t="s">
        <v>1723</v>
      </c>
      <c r="D1573" s="137">
        <v>41654</v>
      </c>
      <c r="E1573" s="19" t="s">
        <v>1492</v>
      </c>
      <c r="F1573" s="19" t="s">
        <v>306</v>
      </c>
      <c r="G1573" s="19" t="s">
        <v>307</v>
      </c>
      <c r="H1573" s="138">
        <f t="shared" si="9"/>
        <v>131325000</v>
      </c>
      <c r="I1573" s="145">
        <v>127500000</v>
      </c>
      <c r="J1573" s="135" t="s">
        <v>39</v>
      </c>
      <c r="K1573" s="135"/>
      <c r="L1573" s="135" t="s">
        <v>1493</v>
      </c>
    </row>
    <row r="1574" spans="2:12" ht="75" customHeight="1" x14ac:dyDescent="0.25">
      <c r="B1574" s="135">
        <v>43211507</v>
      </c>
      <c r="C1574" s="144" t="s">
        <v>1724</v>
      </c>
      <c r="D1574" s="137">
        <v>41654</v>
      </c>
      <c r="E1574" s="19" t="s">
        <v>1492</v>
      </c>
      <c r="F1574" s="19" t="s">
        <v>306</v>
      </c>
      <c r="G1574" s="19" t="s">
        <v>307</v>
      </c>
      <c r="H1574" s="138">
        <f t="shared" si="9"/>
        <v>131325000</v>
      </c>
      <c r="I1574" s="145">
        <v>127500000</v>
      </c>
      <c r="J1574" s="135" t="s">
        <v>39</v>
      </c>
      <c r="K1574" s="19"/>
      <c r="L1574" s="135" t="s">
        <v>1493</v>
      </c>
    </row>
    <row r="1575" spans="2:12" ht="75" customHeight="1" x14ac:dyDescent="0.25">
      <c r="B1575" s="135">
        <v>27112709</v>
      </c>
      <c r="C1575" s="142" t="s">
        <v>1725</v>
      </c>
      <c r="D1575" s="137">
        <v>41654</v>
      </c>
      <c r="E1575" s="19" t="s">
        <v>1492</v>
      </c>
      <c r="F1575" s="19" t="s">
        <v>306</v>
      </c>
      <c r="G1575" s="19" t="s">
        <v>307</v>
      </c>
      <c r="H1575" s="138">
        <f t="shared" si="9"/>
        <v>4218880</v>
      </c>
      <c r="I1575" s="138">
        <v>4096000</v>
      </c>
      <c r="J1575" s="135" t="s">
        <v>39</v>
      </c>
      <c r="K1575" s="135"/>
      <c r="L1575" s="135" t="s">
        <v>1493</v>
      </c>
    </row>
    <row r="1576" spans="2:12" ht="75" customHeight="1" x14ac:dyDescent="0.25">
      <c r="B1576" s="135" t="s">
        <v>1530</v>
      </c>
      <c r="C1576" s="143" t="s">
        <v>1726</v>
      </c>
      <c r="D1576" s="137">
        <v>41654</v>
      </c>
      <c r="E1576" s="19" t="s">
        <v>1492</v>
      </c>
      <c r="F1576" s="19" t="s">
        <v>306</v>
      </c>
      <c r="G1576" s="19" t="s">
        <v>307</v>
      </c>
      <c r="H1576" s="138">
        <f t="shared" si="9"/>
        <v>618000</v>
      </c>
      <c r="I1576" s="145">
        <v>600000</v>
      </c>
      <c r="J1576" s="135" t="s">
        <v>39</v>
      </c>
      <c r="K1576" s="135"/>
      <c r="L1576" s="135" t="s">
        <v>1493</v>
      </c>
    </row>
    <row r="1577" spans="2:12" ht="75" customHeight="1" x14ac:dyDescent="0.25">
      <c r="B1577" s="135">
        <v>24131602</v>
      </c>
      <c r="C1577" s="143" t="s">
        <v>1727</v>
      </c>
      <c r="D1577" s="137">
        <v>41654</v>
      </c>
      <c r="E1577" s="19" t="s">
        <v>1492</v>
      </c>
      <c r="F1577" s="19" t="s">
        <v>306</v>
      </c>
      <c r="G1577" s="19" t="s">
        <v>307</v>
      </c>
      <c r="H1577" s="138">
        <f t="shared" si="9"/>
        <v>2163000</v>
      </c>
      <c r="I1577" s="145">
        <v>2100000</v>
      </c>
      <c r="J1577" s="135" t="s">
        <v>39</v>
      </c>
      <c r="K1577" s="135"/>
      <c r="L1577" s="135" t="s">
        <v>1493</v>
      </c>
    </row>
    <row r="1578" spans="2:12" ht="75" customHeight="1" x14ac:dyDescent="0.25">
      <c r="B1578" s="135">
        <v>46161508</v>
      </c>
      <c r="C1578" s="143" t="s">
        <v>1728</v>
      </c>
      <c r="D1578" s="137">
        <v>41654</v>
      </c>
      <c r="E1578" s="19" t="s">
        <v>1492</v>
      </c>
      <c r="F1578" s="19" t="s">
        <v>306</v>
      </c>
      <c r="G1578" s="19" t="s">
        <v>307</v>
      </c>
      <c r="H1578" s="138">
        <f t="shared" si="9"/>
        <v>414575</v>
      </c>
      <c r="I1578" s="145">
        <v>402500</v>
      </c>
      <c r="J1578" s="135" t="s">
        <v>39</v>
      </c>
      <c r="K1578" s="135"/>
      <c r="L1578" s="135" t="s">
        <v>1493</v>
      </c>
    </row>
    <row r="1579" spans="2:12" ht="75" customHeight="1" x14ac:dyDescent="0.25">
      <c r="B1579" s="135">
        <v>46161508</v>
      </c>
      <c r="C1579" s="142" t="s">
        <v>1729</v>
      </c>
      <c r="D1579" s="137">
        <v>41654</v>
      </c>
      <c r="E1579" s="19" t="s">
        <v>1492</v>
      </c>
      <c r="F1579" s="19" t="s">
        <v>306</v>
      </c>
      <c r="G1579" s="19" t="s">
        <v>307</v>
      </c>
      <c r="H1579" s="138">
        <f t="shared" si="9"/>
        <v>4944000</v>
      </c>
      <c r="I1579" s="138">
        <v>4800000</v>
      </c>
      <c r="J1579" s="135" t="s">
        <v>39</v>
      </c>
      <c r="K1579" s="135"/>
      <c r="L1579" s="135" t="s">
        <v>1493</v>
      </c>
    </row>
    <row r="1580" spans="2:12" ht="75" customHeight="1" x14ac:dyDescent="0.25">
      <c r="B1580" s="135">
        <v>46161508</v>
      </c>
      <c r="C1580" s="143" t="s">
        <v>1730</v>
      </c>
      <c r="D1580" s="137">
        <v>41654</v>
      </c>
      <c r="E1580" s="19" t="s">
        <v>1492</v>
      </c>
      <c r="F1580" s="19" t="s">
        <v>306</v>
      </c>
      <c r="G1580" s="19" t="s">
        <v>307</v>
      </c>
      <c r="H1580" s="138">
        <f t="shared" si="9"/>
        <v>17510000</v>
      </c>
      <c r="I1580" s="145">
        <v>17000000</v>
      </c>
      <c r="J1580" s="135" t="s">
        <v>39</v>
      </c>
      <c r="K1580" s="135"/>
      <c r="L1580" s="135" t="s">
        <v>1493</v>
      </c>
    </row>
    <row r="1581" spans="2:12" ht="75" customHeight="1" x14ac:dyDescent="0.25">
      <c r="B1581" s="135">
        <v>24101510</v>
      </c>
      <c r="C1581" s="140" t="s">
        <v>1731</v>
      </c>
      <c r="D1581" s="137">
        <v>41654</v>
      </c>
      <c r="E1581" s="19" t="s">
        <v>1492</v>
      </c>
      <c r="F1581" s="19" t="s">
        <v>306</v>
      </c>
      <c r="G1581" s="19" t="s">
        <v>307</v>
      </c>
      <c r="H1581" s="138">
        <f t="shared" si="9"/>
        <v>13122200</v>
      </c>
      <c r="I1581" s="138">
        <v>12740000</v>
      </c>
      <c r="J1581" s="135" t="s">
        <v>39</v>
      </c>
      <c r="K1581" s="135"/>
      <c r="L1581" s="135" t="s">
        <v>1493</v>
      </c>
    </row>
    <row r="1582" spans="2:12" ht="75" customHeight="1" x14ac:dyDescent="0.25">
      <c r="B1582" s="135">
        <v>23101508</v>
      </c>
      <c r="C1582" s="143" t="s">
        <v>1732</v>
      </c>
      <c r="D1582" s="137">
        <v>41654</v>
      </c>
      <c r="E1582" s="19" t="s">
        <v>1492</v>
      </c>
      <c r="F1582" s="19" t="s">
        <v>306</v>
      </c>
      <c r="G1582" s="19" t="s">
        <v>307</v>
      </c>
      <c r="H1582" s="138">
        <f t="shared" si="9"/>
        <v>329600</v>
      </c>
      <c r="I1582" s="145">
        <v>320000</v>
      </c>
      <c r="J1582" s="135" t="s">
        <v>39</v>
      </c>
      <c r="K1582" s="135"/>
      <c r="L1582" s="135" t="s">
        <v>1493</v>
      </c>
    </row>
    <row r="1583" spans="2:12" ht="75" customHeight="1" x14ac:dyDescent="0.25">
      <c r="B1583" s="135">
        <v>23101508</v>
      </c>
      <c r="C1583" s="143" t="s">
        <v>1733</v>
      </c>
      <c r="D1583" s="137">
        <v>41654</v>
      </c>
      <c r="E1583" s="19" t="s">
        <v>1492</v>
      </c>
      <c r="F1583" s="19" t="s">
        <v>306</v>
      </c>
      <c r="G1583" s="19" t="s">
        <v>307</v>
      </c>
      <c r="H1583" s="138">
        <f t="shared" si="9"/>
        <v>2369000</v>
      </c>
      <c r="I1583" s="145">
        <v>2300000</v>
      </c>
      <c r="J1583" s="135" t="s">
        <v>39</v>
      </c>
      <c r="K1583" s="135"/>
      <c r="L1583" s="135" t="s">
        <v>1493</v>
      </c>
    </row>
    <row r="1584" spans="2:12" ht="75" customHeight="1" x14ac:dyDescent="0.25">
      <c r="B1584" s="135">
        <v>23101508</v>
      </c>
      <c r="C1584" s="143" t="s">
        <v>1734</v>
      </c>
      <c r="D1584" s="137">
        <v>41654</v>
      </c>
      <c r="E1584" s="19" t="s">
        <v>1492</v>
      </c>
      <c r="F1584" s="19" t="s">
        <v>306</v>
      </c>
      <c r="G1584" s="19" t="s">
        <v>307</v>
      </c>
      <c r="H1584" s="138">
        <f t="shared" si="9"/>
        <v>412000</v>
      </c>
      <c r="I1584" s="145">
        <v>400000</v>
      </c>
      <c r="J1584" s="135" t="s">
        <v>39</v>
      </c>
      <c r="K1584" s="135"/>
      <c r="L1584" s="135" t="s">
        <v>1493</v>
      </c>
    </row>
    <row r="1585" spans="2:12" ht="75" customHeight="1" x14ac:dyDescent="0.25">
      <c r="B1585" s="135">
        <v>23101508</v>
      </c>
      <c r="C1585" s="143" t="s">
        <v>1735</v>
      </c>
      <c r="D1585" s="137">
        <v>41654</v>
      </c>
      <c r="E1585" s="19" t="s">
        <v>1492</v>
      </c>
      <c r="F1585" s="19" t="s">
        <v>306</v>
      </c>
      <c r="G1585" s="19" t="s">
        <v>307</v>
      </c>
      <c r="H1585" s="138">
        <f t="shared" si="9"/>
        <v>648900</v>
      </c>
      <c r="I1585" s="145">
        <v>630000</v>
      </c>
      <c r="J1585" s="135" t="s">
        <v>39</v>
      </c>
      <c r="K1585" s="135"/>
      <c r="L1585" s="135" t="s">
        <v>1493</v>
      </c>
    </row>
    <row r="1586" spans="2:12" ht="75" customHeight="1" x14ac:dyDescent="0.25">
      <c r="B1586" s="135">
        <v>23101508</v>
      </c>
      <c r="C1586" s="143" t="s">
        <v>1736</v>
      </c>
      <c r="D1586" s="137">
        <v>41654</v>
      </c>
      <c r="E1586" s="19" t="s">
        <v>1492</v>
      </c>
      <c r="F1586" s="19" t="s">
        <v>306</v>
      </c>
      <c r="G1586" s="19" t="s">
        <v>307</v>
      </c>
      <c r="H1586" s="138">
        <f t="shared" si="9"/>
        <v>1751000</v>
      </c>
      <c r="I1586" s="145">
        <v>1700000</v>
      </c>
      <c r="J1586" s="135" t="s">
        <v>39</v>
      </c>
      <c r="K1586" s="135"/>
      <c r="L1586" s="135" t="s">
        <v>1493</v>
      </c>
    </row>
    <row r="1587" spans="2:12" ht="75" customHeight="1" x14ac:dyDescent="0.25">
      <c r="B1587" s="135">
        <v>23101508</v>
      </c>
      <c r="C1587" s="143" t="s">
        <v>1737</v>
      </c>
      <c r="D1587" s="137">
        <v>41654</v>
      </c>
      <c r="E1587" s="19" t="s">
        <v>1492</v>
      </c>
      <c r="F1587" s="19" t="s">
        <v>306</v>
      </c>
      <c r="G1587" s="19" t="s">
        <v>307</v>
      </c>
      <c r="H1587" s="138">
        <f t="shared" si="9"/>
        <v>3708000</v>
      </c>
      <c r="I1587" s="145">
        <v>3600000</v>
      </c>
      <c r="J1587" s="135" t="s">
        <v>39</v>
      </c>
      <c r="K1587" s="135"/>
      <c r="L1587" s="135" t="s">
        <v>1493</v>
      </c>
    </row>
    <row r="1588" spans="2:12" ht="75" customHeight="1" x14ac:dyDescent="0.25">
      <c r="B1588" s="135">
        <v>23101508</v>
      </c>
      <c r="C1588" s="143" t="s">
        <v>1738</v>
      </c>
      <c r="D1588" s="137">
        <v>41654</v>
      </c>
      <c r="E1588" s="19" t="s">
        <v>1492</v>
      </c>
      <c r="F1588" s="19" t="s">
        <v>306</v>
      </c>
      <c r="G1588" s="19" t="s">
        <v>307</v>
      </c>
      <c r="H1588" s="138">
        <f t="shared" si="9"/>
        <v>50470000</v>
      </c>
      <c r="I1588" s="145">
        <v>49000000</v>
      </c>
      <c r="J1588" s="135" t="s">
        <v>39</v>
      </c>
      <c r="K1588" s="135"/>
      <c r="L1588" s="135" t="s">
        <v>1493</v>
      </c>
    </row>
    <row r="1589" spans="2:12" ht="75" customHeight="1" x14ac:dyDescent="0.25">
      <c r="B1589" s="135">
        <v>23101508</v>
      </c>
      <c r="C1589" s="143" t="s">
        <v>1739</v>
      </c>
      <c r="D1589" s="137">
        <v>41654</v>
      </c>
      <c r="E1589" s="19" t="s">
        <v>1492</v>
      </c>
      <c r="F1589" s="19" t="s">
        <v>306</v>
      </c>
      <c r="G1589" s="19" t="s">
        <v>307</v>
      </c>
      <c r="H1589" s="138">
        <f t="shared" si="9"/>
        <v>370800</v>
      </c>
      <c r="I1589" s="145">
        <v>360000</v>
      </c>
      <c r="J1589" s="135" t="s">
        <v>39</v>
      </c>
      <c r="K1589" s="135"/>
      <c r="L1589" s="135" t="s">
        <v>1493</v>
      </c>
    </row>
    <row r="1590" spans="2:12" ht="75" customHeight="1" x14ac:dyDescent="0.25">
      <c r="B1590" s="135">
        <v>23101508</v>
      </c>
      <c r="C1590" s="143" t="s">
        <v>1740</v>
      </c>
      <c r="D1590" s="137">
        <v>41654</v>
      </c>
      <c r="E1590" s="19" t="s">
        <v>1492</v>
      </c>
      <c r="F1590" s="19" t="s">
        <v>306</v>
      </c>
      <c r="G1590" s="19" t="s">
        <v>307</v>
      </c>
      <c r="H1590" s="138">
        <f t="shared" si="9"/>
        <v>6180000</v>
      </c>
      <c r="I1590" s="145">
        <v>6000000</v>
      </c>
      <c r="J1590" s="135" t="s">
        <v>39</v>
      </c>
      <c r="K1590" s="135"/>
      <c r="L1590" s="135" t="s">
        <v>1493</v>
      </c>
    </row>
    <row r="1591" spans="2:12" ht="75" customHeight="1" x14ac:dyDescent="0.25">
      <c r="B1591" s="135" t="s">
        <v>1530</v>
      </c>
      <c r="C1591" s="143" t="s">
        <v>1741</v>
      </c>
      <c r="D1591" s="137">
        <v>41654</v>
      </c>
      <c r="E1591" s="19" t="s">
        <v>1492</v>
      </c>
      <c r="F1591" s="19" t="s">
        <v>306</v>
      </c>
      <c r="G1591" s="19" t="s">
        <v>307</v>
      </c>
      <c r="H1591" s="138">
        <f t="shared" si="9"/>
        <v>36050</v>
      </c>
      <c r="I1591" s="145">
        <v>35000</v>
      </c>
      <c r="J1591" s="135" t="s">
        <v>39</v>
      </c>
      <c r="K1591" s="135"/>
      <c r="L1591" s="135" t="s">
        <v>1493</v>
      </c>
    </row>
    <row r="1592" spans="2:12" ht="75" customHeight="1" x14ac:dyDescent="0.25">
      <c r="B1592" s="135" t="s">
        <v>1530</v>
      </c>
      <c r="C1592" s="143" t="s">
        <v>1742</v>
      </c>
      <c r="D1592" s="137">
        <v>41654</v>
      </c>
      <c r="E1592" s="19" t="s">
        <v>1492</v>
      </c>
      <c r="F1592" s="19" t="s">
        <v>306</v>
      </c>
      <c r="G1592" s="19" t="s">
        <v>307</v>
      </c>
      <c r="H1592" s="138">
        <f t="shared" si="9"/>
        <v>80340</v>
      </c>
      <c r="I1592" s="145">
        <v>78000</v>
      </c>
      <c r="J1592" s="135" t="s">
        <v>39</v>
      </c>
      <c r="K1592" s="135"/>
      <c r="L1592" s="135" t="s">
        <v>1493</v>
      </c>
    </row>
    <row r="1593" spans="2:12" ht="75" customHeight="1" x14ac:dyDescent="0.25">
      <c r="B1593" s="135" t="s">
        <v>1530</v>
      </c>
      <c r="C1593" s="143" t="s">
        <v>1743</v>
      </c>
      <c r="D1593" s="137">
        <v>41654</v>
      </c>
      <c r="E1593" s="19" t="s">
        <v>1492</v>
      </c>
      <c r="F1593" s="19" t="s">
        <v>306</v>
      </c>
      <c r="G1593" s="19" t="s">
        <v>307</v>
      </c>
      <c r="H1593" s="138">
        <f t="shared" si="9"/>
        <v>185400</v>
      </c>
      <c r="I1593" s="145">
        <v>180000</v>
      </c>
      <c r="J1593" s="135" t="s">
        <v>39</v>
      </c>
      <c r="K1593" s="135"/>
      <c r="L1593" s="135" t="s">
        <v>1493</v>
      </c>
    </row>
    <row r="1594" spans="2:12" ht="75" customHeight="1" x14ac:dyDescent="0.25">
      <c r="B1594" s="135" t="s">
        <v>1530</v>
      </c>
      <c r="C1594" s="143" t="s">
        <v>1744</v>
      </c>
      <c r="D1594" s="137">
        <v>41654</v>
      </c>
      <c r="E1594" s="19" t="s">
        <v>1492</v>
      </c>
      <c r="F1594" s="19" t="s">
        <v>306</v>
      </c>
      <c r="G1594" s="19" t="s">
        <v>307</v>
      </c>
      <c r="H1594" s="138">
        <f t="shared" si="9"/>
        <v>1030000</v>
      </c>
      <c r="I1594" s="145">
        <v>1000000</v>
      </c>
      <c r="J1594" s="135" t="s">
        <v>39</v>
      </c>
      <c r="K1594" s="135"/>
      <c r="L1594" s="135" t="s">
        <v>1493</v>
      </c>
    </row>
    <row r="1595" spans="2:12" ht="75" customHeight="1" x14ac:dyDescent="0.25">
      <c r="B1595" s="135">
        <v>39122109</v>
      </c>
      <c r="C1595" s="136" t="s">
        <v>1745</v>
      </c>
      <c r="D1595" s="137">
        <v>41654</v>
      </c>
      <c r="E1595" s="19" t="s">
        <v>1492</v>
      </c>
      <c r="F1595" s="19" t="s">
        <v>306</v>
      </c>
      <c r="G1595" s="19" t="s">
        <v>307</v>
      </c>
      <c r="H1595" s="138">
        <f t="shared" si="9"/>
        <v>113712</v>
      </c>
      <c r="I1595" s="138">
        <v>110400</v>
      </c>
      <c r="J1595" s="135" t="s">
        <v>39</v>
      </c>
      <c r="K1595" s="135"/>
      <c r="L1595" s="135" t="s">
        <v>1493</v>
      </c>
    </row>
    <row r="1596" spans="2:12" ht="75" customHeight="1" x14ac:dyDescent="0.25">
      <c r="B1596" s="135">
        <v>39122109</v>
      </c>
      <c r="C1596" s="136" t="s">
        <v>1746</v>
      </c>
      <c r="D1596" s="137">
        <v>41654</v>
      </c>
      <c r="E1596" s="19" t="s">
        <v>1492</v>
      </c>
      <c r="F1596" s="19" t="s">
        <v>306</v>
      </c>
      <c r="G1596" s="19" t="s">
        <v>307</v>
      </c>
      <c r="H1596" s="138">
        <f t="shared" si="9"/>
        <v>164800</v>
      </c>
      <c r="I1596" s="138">
        <v>160000</v>
      </c>
      <c r="J1596" s="135" t="s">
        <v>39</v>
      </c>
      <c r="K1596" s="135"/>
      <c r="L1596" s="135" t="s">
        <v>1493</v>
      </c>
    </row>
    <row r="1597" spans="2:12" ht="75" customHeight="1" x14ac:dyDescent="0.25">
      <c r="B1597" s="135">
        <v>32101672</v>
      </c>
      <c r="C1597" s="140" t="s">
        <v>1747</v>
      </c>
      <c r="D1597" s="137">
        <v>41654</v>
      </c>
      <c r="E1597" s="19" t="s">
        <v>1492</v>
      </c>
      <c r="F1597" s="19" t="s">
        <v>306</v>
      </c>
      <c r="G1597" s="19" t="s">
        <v>307</v>
      </c>
      <c r="H1597" s="138">
        <f t="shared" si="9"/>
        <v>6344800</v>
      </c>
      <c r="I1597" s="138">
        <v>6160000</v>
      </c>
      <c r="J1597" s="135" t="s">
        <v>39</v>
      </c>
      <c r="K1597" s="135"/>
      <c r="L1597" s="135" t="s">
        <v>1493</v>
      </c>
    </row>
    <row r="1598" spans="2:12" ht="75" customHeight="1" x14ac:dyDescent="0.25">
      <c r="B1598" s="135" t="s">
        <v>1530</v>
      </c>
      <c r="C1598" s="143" t="s">
        <v>1748</v>
      </c>
      <c r="D1598" s="137">
        <v>41654</v>
      </c>
      <c r="E1598" s="19" t="s">
        <v>1492</v>
      </c>
      <c r="F1598" s="19" t="s">
        <v>306</v>
      </c>
      <c r="G1598" s="19" t="s">
        <v>307</v>
      </c>
      <c r="H1598" s="138">
        <f t="shared" si="9"/>
        <v>6180000</v>
      </c>
      <c r="I1598" s="145">
        <v>6000000</v>
      </c>
      <c r="J1598" s="135" t="s">
        <v>39</v>
      </c>
      <c r="K1598" s="135"/>
      <c r="L1598" s="135" t="s">
        <v>1493</v>
      </c>
    </row>
    <row r="1599" spans="2:12" ht="75" customHeight="1" x14ac:dyDescent="0.25">
      <c r="B1599" s="135" t="s">
        <v>1530</v>
      </c>
      <c r="C1599" s="140" t="s">
        <v>1749</v>
      </c>
      <c r="D1599" s="137">
        <v>41654</v>
      </c>
      <c r="E1599" s="19" t="s">
        <v>1492</v>
      </c>
      <c r="F1599" s="19" t="s">
        <v>306</v>
      </c>
      <c r="G1599" s="19" t="s">
        <v>307</v>
      </c>
      <c r="H1599" s="138">
        <f t="shared" si="9"/>
        <v>1565600</v>
      </c>
      <c r="I1599" s="138">
        <v>1520000</v>
      </c>
      <c r="J1599" s="135" t="s">
        <v>39</v>
      </c>
      <c r="K1599" s="135"/>
      <c r="L1599" s="135" t="s">
        <v>1493</v>
      </c>
    </row>
    <row r="1600" spans="2:12" ht="75" customHeight="1" x14ac:dyDescent="0.25">
      <c r="B1600" s="135">
        <v>44111805</v>
      </c>
      <c r="C1600" s="140" t="s">
        <v>1750</v>
      </c>
      <c r="D1600" s="137">
        <v>41654</v>
      </c>
      <c r="E1600" s="19" t="s">
        <v>1492</v>
      </c>
      <c r="F1600" s="19" t="s">
        <v>306</v>
      </c>
      <c r="G1600" s="19" t="s">
        <v>307</v>
      </c>
      <c r="H1600" s="138">
        <f t="shared" si="9"/>
        <v>573504</v>
      </c>
      <c r="I1600" s="138">
        <v>556800</v>
      </c>
      <c r="J1600" s="135" t="s">
        <v>39</v>
      </c>
      <c r="K1600" s="135"/>
      <c r="L1600" s="135" t="s">
        <v>1493</v>
      </c>
    </row>
    <row r="1601" spans="2:12" ht="75" customHeight="1" x14ac:dyDescent="0.25">
      <c r="B1601" s="135">
        <v>44111805</v>
      </c>
      <c r="C1601" s="140" t="s">
        <v>1751</v>
      </c>
      <c r="D1601" s="137">
        <v>41654</v>
      </c>
      <c r="E1601" s="19" t="s">
        <v>1492</v>
      </c>
      <c r="F1601" s="19" t="s">
        <v>306</v>
      </c>
      <c r="G1601" s="19" t="s">
        <v>307</v>
      </c>
      <c r="H1601" s="138">
        <f t="shared" si="9"/>
        <v>751488</v>
      </c>
      <c r="I1601" s="138">
        <v>729600</v>
      </c>
      <c r="J1601" s="135" t="s">
        <v>39</v>
      </c>
      <c r="K1601" s="135"/>
      <c r="L1601" s="135" t="s">
        <v>1493</v>
      </c>
    </row>
    <row r="1602" spans="2:12" ht="75" customHeight="1" x14ac:dyDescent="0.25">
      <c r="B1602" s="135">
        <v>44111805</v>
      </c>
      <c r="C1602" s="140" t="s">
        <v>1752</v>
      </c>
      <c r="D1602" s="137">
        <v>41654</v>
      </c>
      <c r="E1602" s="19" t="s">
        <v>1492</v>
      </c>
      <c r="F1602" s="19" t="s">
        <v>306</v>
      </c>
      <c r="G1602" s="19" t="s">
        <v>307</v>
      </c>
      <c r="H1602" s="138">
        <f t="shared" si="9"/>
        <v>158208</v>
      </c>
      <c r="I1602" s="138">
        <v>153600</v>
      </c>
      <c r="J1602" s="135" t="s">
        <v>39</v>
      </c>
      <c r="K1602" s="135"/>
      <c r="L1602" s="135" t="s">
        <v>1493</v>
      </c>
    </row>
    <row r="1603" spans="2:12" ht="75" customHeight="1" x14ac:dyDescent="0.25">
      <c r="B1603" s="135">
        <v>44111805</v>
      </c>
      <c r="C1603" s="140" t="s">
        <v>1753</v>
      </c>
      <c r="D1603" s="137">
        <v>41654</v>
      </c>
      <c r="E1603" s="19" t="s">
        <v>1492</v>
      </c>
      <c r="F1603" s="19" t="s">
        <v>306</v>
      </c>
      <c r="G1603" s="19" t="s">
        <v>307</v>
      </c>
      <c r="H1603" s="138">
        <f t="shared" si="9"/>
        <v>118656</v>
      </c>
      <c r="I1603" s="138">
        <v>115200</v>
      </c>
      <c r="J1603" s="135" t="s">
        <v>39</v>
      </c>
      <c r="K1603" s="135"/>
      <c r="L1603" s="135" t="s">
        <v>1493</v>
      </c>
    </row>
    <row r="1604" spans="2:12" ht="75" customHeight="1" x14ac:dyDescent="0.25">
      <c r="B1604" s="135" t="s">
        <v>1530</v>
      </c>
      <c r="C1604" s="143" t="s">
        <v>1754</v>
      </c>
      <c r="D1604" s="137">
        <v>41654</v>
      </c>
      <c r="E1604" s="19" t="s">
        <v>1492</v>
      </c>
      <c r="F1604" s="19" t="s">
        <v>306</v>
      </c>
      <c r="G1604" s="19" t="s">
        <v>307</v>
      </c>
      <c r="H1604" s="138">
        <f t="shared" si="9"/>
        <v>1030000</v>
      </c>
      <c r="I1604" s="145">
        <v>1000000</v>
      </c>
      <c r="J1604" s="135" t="s">
        <v>39</v>
      </c>
      <c r="K1604" s="135"/>
      <c r="L1604" s="135" t="s">
        <v>1493</v>
      </c>
    </row>
    <row r="1605" spans="2:12" ht="75" customHeight="1" x14ac:dyDescent="0.25">
      <c r="B1605" s="135" t="s">
        <v>1530</v>
      </c>
      <c r="C1605" s="143" t="s">
        <v>1755</v>
      </c>
      <c r="D1605" s="137">
        <v>41654</v>
      </c>
      <c r="E1605" s="19" t="s">
        <v>1492</v>
      </c>
      <c r="F1605" s="19" t="s">
        <v>306</v>
      </c>
      <c r="G1605" s="19" t="s">
        <v>307</v>
      </c>
      <c r="H1605" s="138">
        <f t="shared" si="9"/>
        <v>226600</v>
      </c>
      <c r="I1605" s="145">
        <v>220000</v>
      </c>
      <c r="J1605" s="135" t="s">
        <v>39</v>
      </c>
      <c r="K1605" s="135"/>
      <c r="L1605" s="135" t="s">
        <v>1493</v>
      </c>
    </row>
    <row r="1606" spans="2:12" ht="75" customHeight="1" x14ac:dyDescent="0.25">
      <c r="B1606" s="135" t="s">
        <v>1530</v>
      </c>
      <c r="C1606" s="140" t="s">
        <v>1756</v>
      </c>
      <c r="D1606" s="137">
        <v>41654</v>
      </c>
      <c r="E1606" s="19" t="s">
        <v>1492</v>
      </c>
      <c r="F1606" s="19" t="s">
        <v>306</v>
      </c>
      <c r="G1606" s="19" t="s">
        <v>307</v>
      </c>
      <c r="H1606" s="138">
        <f t="shared" si="9"/>
        <v>6855680</v>
      </c>
      <c r="I1606" s="138">
        <v>6656000</v>
      </c>
      <c r="J1606" s="135" t="s">
        <v>39</v>
      </c>
      <c r="K1606" s="135"/>
      <c r="L1606" s="135" t="s">
        <v>1493</v>
      </c>
    </row>
    <row r="1607" spans="2:12" ht="75" customHeight="1" x14ac:dyDescent="0.25">
      <c r="B1607" s="135" t="s">
        <v>1530</v>
      </c>
      <c r="C1607" s="143" t="s">
        <v>1757</v>
      </c>
      <c r="D1607" s="137">
        <v>41654</v>
      </c>
      <c r="E1607" s="19" t="s">
        <v>1492</v>
      </c>
      <c r="F1607" s="19" t="s">
        <v>306</v>
      </c>
      <c r="G1607" s="19" t="s">
        <v>307</v>
      </c>
      <c r="H1607" s="138">
        <f t="shared" si="9"/>
        <v>927000</v>
      </c>
      <c r="I1607" s="145">
        <v>900000</v>
      </c>
      <c r="J1607" s="135" t="s">
        <v>39</v>
      </c>
      <c r="K1607" s="135"/>
      <c r="L1607" s="135" t="s">
        <v>1493</v>
      </c>
    </row>
    <row r="1608" spans="2:12" ht="75" customHeight="1" x14ac:dyDescent="0.25">
      <c r="B1608" s="19">
        <v>27111701</v>
      </c>
      <c r="C1608" s="144" t="s">
        <v>1758</v>
      </c>
      <c r="D1608" s="137">
        <v>41654</v>
      </c>
      <c r="E1608" s="19" t="s">
        <v>1492</v>
      </c>
      <c r="F1608" s="19" t="s">
        <v>306</v>
      </c>
      <c r="G1608" s="19" t="s">
        <v>307</v>
      </c>
      <c r="H1608" s="138">
        <f t="shared" si="9"/>
        <v>1139180</v>
      </c>
      <c r="I1608" s="149">
        <v>1106000</v>
      </c>
      <c r="J1608" s="135" t="s">
        <v>39</v>
      </c>
      <c r="K1608" s="19"/>
      <c r="L1608" s="135" t="s">
        <v>1493</v>
      </c>
    </row>
    <row r="1609" spans="2:12" ht="75" customHeight="1" x14ac:dyDescent="0.25">
      <c r="B1609" s="135">
        <v>26131701</v>
      </c>
      <c r="C1609" s="143" t="s">
        <v>1759</v>
      </c>
      <c r="D1609" s="137">
        <v>41654</v>
      </c>
      <c r="E1609" s="19" t="s">
        <v>1492</v>
      </c>
      <c r="F1609" s="19" t="s">
        <v>306</v>
      </c>
      <c r="G1609" s="19" t="s">
        <v>307</v>
      </c>
      <c r="H1609" s="138">
        <f t="shared" si="9"/>
        <v>515000</v>
      </c>
      <c r="I1609" s="145">
        <v>500000</v>
      </c>
      <c r="J1609" s="135" t="s">
        <v>39</v>
      </c>
      <c r="K1609" s="135"/>
      <c r="L1609" s="135" t="s">
        <v>1493</v>
      </c>
    </row>
    <row r="1610" spans="2:12" ht="75" customHeight="1" x14ac:dyDescent="0.25">
      <c r="B1610" s="135" t="s">
        <v>1530</v>
      </c>
      <c r="C1610" s="143" t="s">
        <v>1760</v>
      </c>
      <c r="D1610" s="137">
        <v>41654</v>
      </c>
      <c r="E1610" s="19" t="s">
        <v>1492</v>
      </c>
      <c r="F1610" s="19" t="s">
        <v>306</v>
      </c>
      <c r="G1610" s="19" t="s">
        <v>307</v>
      </c>
      <c r="H1610" s="138">
        <f t="shared" si="9"/>
        <v>123600</v>
      </c>
      <c r="I1610" s="145">
        <v>120000</v>
      </c>
      <c r="J1610" s="135" t="s">
        <v>39</v>
      </c>
      <c r="K1610" s="135"/>
      <c r="L1610" s="135" t="s">
        <v>1493</v>
      </c>
    </row>
    <row r="1611" spans="2:12" ht="75" customHeight="1" x14ac:dyDescent="0.25">
      <c r="B1611" s="135" t="s">
        <v>1530</v>
      </c>
      <c r="C1611" s="136" t="s">
        <v>1761</v>
      </c>
      <c r="D1611" s="137">
        <v>41654</v>
      </c>
      <c r="E1611" s="19" t="s">
        <v>1492</v>
      </c>
      <c r="F1611" s="19" t="s">
        <v>306</v>
      </c>
      <c r="G1611" s="19" t="s">
        <v>307</v>
      </c>
      <c r="H1611" s="138">
        <f t="shared" si="9"/>
        <v>61800</v>
      </c>
      <c r="I1611" s="138">
        <v>60000</v>
      </c>
      <c r="J1611" s="135" t="s">
        <v>39</v>
      </c>
      <c r="K1611" s="135"/>
      <c r="L1611" s="135" t="s">
        <v>1493</v>
      </c>
    </row>
    <row r="1612" spans="2:12" ht="75" customHeight="1" x14ac:dyDescent="0.25">
      <c r="B1612" s="135" t="s">
        <v>1530</v>
      </c>
      <c r="C1612" s="136" t="s">
        <v>1762</v>
      </c>
      <c r="D1612" s="137">
        <v>41654</v>
      </c>
      <c r="E1612" s="19" t="s">
        <v>1492</v>
      </c>
      <c r="F1612" s="19" t="s">
        <v>306</v>
      </c>
      <c r="G1612" s="19" t="s">
        <v>307</v>
      </c>
      <c r="H1612" s="138">
        <f t="shared" si="9"/>
        <v>72100</v>
      </c>
      <c r="I1612" s="138">
        <v>70000</v>
      </c>
      <c r="J1612" s="135" t="s">
        <v>39</v>
      </c>
      <c r="K1612" s="135"/>
      <c r="L1612" s="135" t="s">
        <v>1493</v>
      </c>
    </row>
    <row r="1613" spans="2:12" ht="75" customHeight="1" x14ac:dyDescent="0.25">
      <c r="B1613" s="135">
        <v>21101513</v>
      </c>
      <c r="C1613" s="139" t="s">
        <v>1763</v>
      </c>
      <c r="D1613" s="137">
        <v>41654</v>
      </c>
      <c r="E1613" s="19" t="s">
        <v>1492</v>
      </c>
      <c r="F1613" s="19" t="s">
        <v>306</v>
      </c>
      <c r="G1613" s="19" t="s">
        <v>307</v>
      </c>
      <c r="H1613" s="138">
        <f t="shared" si="9"/>
        <v>14262204</v>
      </c>
      <c r="I1613" s="138">
        <v>13846800</v>
      </c>
      <c r="J1613" s="135" t="s">
        <v>39</v>
      </c>
      <c r="K1613" s="135"/>
      <c r="L1613" s="135" t="s">
        <v>1493</v>
      </c>
    </row>
    <row r="1614" spans="2:12" ht="75" customHeight="1" x14ac:dyDescent="0.25">
      <c r="B1614" s="135">
        <v>41104210</v>
      </c>
      <c r="C1614" s="147" t="s">
        <v>1764</v>
      </c>
      <c r="D1614" s="137">
        <v>41654</v>
      </c>
      <c r="E1614" s="19" t="s">
        <v>1492</v>
      </c>
      <c r="F1614" s="19" t="s">
        <v>306</v>
      </c>
      <c r="G1614" s="19" t="s">
        <v>307</v>
      </c>
      <c r="H1614" s="138">
        <f t="shared" si="9"/>
        <v>2343456</v>
      </c>
      <c r="I1614" s="138">
        <v>2275200</v>
      </c>
      <c r="J1614" s="135" t="s">
        <v>39</v>
      </c>
      <c r="K1614" s="135"/>
      <c r="L1614" s="135" t="s">
        <v>1493</v>
      </c>
    </row>
    <row r="1615" spans="2:12" ht="75" customHeight="1" x14ac:dyDescent="0.25">
      <c r="B1615" s="135">
        <v>48101702</v>
      </c>
      <c r="C1615" s="143" t="s">
        <v>1765</v>
      </c>
      <c r="D1615" s="137">
        <v>41654</v>
      </c>
      <c r="E1615" s="19" t="s">
        <v>1492</v>
      </c>
      <c r="F1615" s="19" t="s">
        <v>306</v>
      </c>
      <c r="G1615" s="19" t="s">
        <v>307</v>
      </c>
      <c r="H1615" s="138">
        <f t="shared" si="9"/>
        <v>1854000</v>
      </c>
      <c r="I1615" s="145">
        <v>1800000</v>
      </c>
      <c r="J1615" s="135" t="s">
        <v>39</v>
      </c>
      <c r="K1615" s="135"/>
      <c r="L1615" s="135" t="s">
        <v>1493</v>
      </c>
    </row>
    <row r="1616" spans="2:12" ht="75" customHeight="1" x14ac:dyDescent="0.25">
      <c r="B1616" s="135">
        <v>30181503</v>
      </c>
      <c r="C1616" s="139" t="s">
        <v>1766</v>
      </c>
      <c r="D1616" s="137">
        <v>41654</v>
      </c>
      <c r="E1616" s="19" t="s">
        <v>1492</v>
      </c>
      <c r="F1616" s="19" t="s">
        <v>306</v>
      </c>
      <c r="G1616" s="19" t="s">
        <v>307</v>
      </c>
      <c r="H1616" s="138">
        <f t="shared" si="9"/>
        <v>5819912</v>
      </c>
      <c r="I1616" s="145">
        <v>5650400</v>
      </c>
      <c r="J1616" s="135" t="s">
        <v>39</v>
      </c>
      <c r="K1616" s="135"/>
      <c r="L1616" s="135" t="s">
        <v>1493</v>
      </c>
    </row>
    <row r="1617" spans="2:12" ht="75" customHeight="1" x14ac:dyDescent="0.25">
      <c r="B1617" s="135">
        <v>30181503</v>
      </c>
      <c r="C1617" s="143" t="s">
        <v>1767</v>
      </c>
      <c r="D1617" s="137">
        <v>41654</v>
      </c>
      <c r="E1617" s="19" t="s">
        <v>1492</v>
      </c>
      <c r="F1617" s="19" t="s">
        <v>306</v>
      </c>
      <c r="G1617" s="19" t="s">
        <v>307</v>
      </c>
      <c r="H1617" s="138">
        <f t="shared" si="9"/>
        <v>290460</v>
      </c>
      <c r="I1617" s="145">
        <v>282000</v>
      </c>
      <c r="J1617" s="135" t="s">
        <v>39</v>
      </c>
      <c r="K1617" s="135"/>
      <c r="L1617" s="135" t="s">
        <v>1493</v>
      </c>
    </row>
    <row r="1618" spans="2:12" ht="75" customHeight="1" x14ac:dyDescent="0.25">
      <c r="B1618" s="135" t="s">
        <v>1530</v>
      </c>
      <c r="C1618" s="143" t="s">
        <v>1768</v>
      </c>
      <c r="D1618" s="137">
        <v>41654</v>
      </c>
      <c r="E1618" s="19" t="s">
        <v>1492</v>
      </c>
      <c r="F1618" s="19" t="s">
        <v>306</v>
      </c>
      <c r="G1618" s="19" t="s">
        <v>307</v>
      </c>
      <c r="H1618" s="138">
        <f t="shared" si="9"/>
        <v>185400</v>
      </c>
      <c r="I1618" s="145">
        <v>180000</v>
      </c>
      <c r="J1618" s="135" t="s">
        <v>39</v>
      </c>
      <c r="K1618" s="135"/>
      <c r="L1618" s="135" t="s">
        <v>1493</v>
      </c>
    </row>
    <row r="1619" spans="2:12" ht="75" customHeight="1" x14ac:dyDescent="0.25">
      <c r="B1619" s="135" t="s">
        <v>1530</v>
      </c>
      <c r="C1619" s="143" t="s">
        <v>1769</v>
      </c>
      <c r="D1619" s="137">
        <v>41654</v>
      </c>
      <c r="E1619" s="19" t="s">
        <v>1492</v>
      </c>
      <c r="F1619" s="19" t="s">
        <v>306</v>
      </c>
      <c r="G1619" s="19" t="s">
        <v>307</v>
      </c>
      <c r="H1619" s="138">
        <f t="shared" si="9"/>
        <v>4120000</v>
      </c>
      <c r="I1619" s="145">
        <v>4000000</v>
      </c>
      <c r="J1619" s="135" t="s">
        <v>39</v>
      </c>
      <c r="K1619" s="135"/>
      <c r="L1619" s="135" t="s">
        <v>1493</v>
      </c>
    </row>
    <row r="1620" spans="2:12" ht="75" customHeight="1" x14ac:dyDescent="0.25">
      <c r="B1620" s="135" t="s">
        <v>1530</v>
      </c>
      <c r="C1620" s="143" t="s">
        <v>1770</v>
      </c>
      <c r="D1620" s="137">
        <v>41654</v>
      </c>
      <c r="E1620" s="19" t="s">
        <v>1492</v>
      </c>
      <c r="F1620" s="19" t="s">
        <v>306</v>
      </c>
      <c r="G1620" s="19" t="s">
        <v>307</v>
      </c>
      <c r="H1620" s="138">
        <f t="shared" si="9"/>
        <v>2472000</v>
      </c>
      <c r="I1620" s="145">
        <v>2400000</v>
      </c>
      <c r="J1620" s="135" t="s">
        <v>39</v>
      </c>
      <c r="K1620" s="135"/>
      <c r="L1620" s="135" t="s">
        <v>1493</v>
      </c>
    </row>
    <row r="1621" spans="2:12" ht="75" customHeight="1" x14ac:dyDescent="0.25">
      <c r="B1621" s="135" t="s">
        <v>1530</v>
      </c>
      <c r="C1621" s="143" t="s">
        <v>1771</v>
      </c>
      <c r="D1621" s="137">
        <v>41654</v>
      </c>
      <c r="E1621" s="19" t="s">
        <v>1492</v>
      </c>
      <c r="F1621" s="19" t="s">
        <v>306</v>
      </c>
      <c r="G1621" s="19" t="s">
        <v>307</v>
      </c>
      <c r="H1621" s="138">
        <f t="shared" ref="H1621:H1684" si="10">+I1621*1.03</f>
        <v>32136000</v>
      </c>
      <c r="I1621" s="145">
        <v>31200000</v>
      </c>
      <c r="J1621" s="135" t="s">
        <v>39</v>
      </c>
      <c r="K1621" s="135"/>
      <c r="L1621" s="135" t="s">
        <v>1493</v>
      </c>
    </row>
    <row r="1622" spans="2:12" ht="75" customHeight="1" x14ac:dyDescent="0.25">
      <c r="B1622" s="135">
        <v>27111803</v>
      </c>
      <c r="C1622" s="146" t="s">
        <v>1772</v>
      </c>
      <c r="D1622" s="137">
        <v>41654</v>
      </c>
      <c r="E1622" s="19" t="s">
        <v>1492</v>
      </c>
      <c r="F1622" s="19" t="s">
        <v>306</v>
      </c>
      <c r="G1622" s="19" t="s">
        <v>307</v>
      </c>
      <c r="H1622" s="138">
        <f t="shared" si="10"/>
        <v>6456555</v>
      </c>
      <c r="I1622" s="138">
        <v>6268500</v>
      </c>
      <c r="J1622" s="135" t="s">
        <v>39</v>
      </c>
      <c r="K1622" s="135"/>
      <c r="L1622" s="135" t="s">
        <v>1493</v>
      </c>
    </row>
    <row r="1623" spans="2:12" ht="75" customHeight="1" x14ac:dyDescent="0.25">
      <c r="B1623" s="135" t="s">
        <v>1530</v>
      </c>
      <c r="C1623" s="139" t="s">
        <v>1773</v>
      </c>
      <c r="D1623" s="137">
        <v>41654</v>
      </c>
      <c r="E1623" s="19" t="s">
        <v>1492</v>
      </c>
      <c r="F1623" s="19" t="s">
        <v>306</v>
      </c>
      <c r="G1623" s="19" t="s">
        <v>307</v>
      </c>
      <c r="H1623" s="138">
        <f t="shared" si="10"/>
        <v>12147408</v>
      </c>
      <c r="I1623" s="138">
        <v>11793600</v>
      </c>
      <c r="J1623" s="135" t="s">
        <v>39</v>
      </c>
      <c r="K1623" s="135"/>
      <c r="L1623" s="135" t="s">
        <v>1493</v>
      </c>
    </row>
    <row r="1624" spans="2:12" ht="75" customHeight="1" x14ac:dyDescent="0.25">
      <c r="B1624" s="135" t="s">
        <v>1530</v>
      </c>
      <c r="C1624" s="147" t="s">
        <v>1774</v>
      </c>
      <c r="D1624" s="137">
        <v>41654</v>
      </c>
      <c r="E1624" s="19" t="s">
        <v>1492</v>
      </c>
      <c r="F1624" s="19" t="s">
        <v>306</v>
      </c>
      <c r="G1624" s="19" t="s">
        <v>307</v>
      </c>
      <c r="H1624" s="138">
        <f t="shared" si="10"/>
        <v>2140340</v>
      </c>
      <c r="I1624" s="138">
        <v>2078000</v>
      </c>
      <c r="J1624" s="135" t="s">
        <v>39</v>
      </c>
      <c r="K1624" s="135"/>
      <c r="L1624" s="135" t="s">
        <v>1493</v>
      </c>
    </row>
    <row r="1625" spans="2:12" ht="75" customHeight="1" x14ac:dyDescent="0.25">
      <c r="B1625" s="19">
        <v>40141735</v>
      </c>
      <c r="C1625" s="144" t="s">
        <v>1775</v>
      </c>
      <c r="D1625" s="137">
        <v>41654</v>
      </c>
      <c r="E1625" s="19" t="s">
        <v>1492</v>
      </c>
      <c r="F1625" s="19" t="s">
        <v>306</v>
      </c>
      <c r="G1625" s="19" t="s">
        <v>307</v>
      </c>
      <c r="H1625" s="138">
        <f t="shared" si="10"/>
        <v>37080</v>
      </c>
      <c r="I1625" s="145">
        <v>36000</v>
      </c>
      <c r="J1625" s="135" t="s">
        <v>39</v>
      </c>
      <c r="K1625" s="19"/>
      <c r="L1625" s="135" t="s">
        <v>1493</v>
      </c>
    </row>
    <row r="1626" spans="2:12" ht="75" customHeight="1" x14ac:dyDescent="0.25">
      <c r="B1626" s="135" t="s">
        <v>1530</v>
      </c>
      <c r="C1626" s="136" t="s">
        <v>1776</v>
      </c>
      <c r="D1626" s="137">
        <v>41654</v>
      </c>
      <c r="E1626" s="19" t="s">
        <v>1492</v>
      </c>
      <c r="F1626" s="19" t="s">
        <v>306</v>
      </c>
      <c r="G1626" s="19" t="s">
        <v>307</v>
      </c>
      <c r="H1626" s="138">
        <f t="shared" si="10"/>
        <v>2163000</v>
      </c>
      <c r="I1626" s="138">
        <v>2100000</v>
      </c>
      <c r="J1626" s="135" t="s">
        <v>39</v>
      </c>
      <c r="K1626" s="135"/>
      <c r="L1626" s="135" t="s">
        <v>1493</v>
      </c>
    </row>
    <row r="1627" spans="2:12" ht="75" customHeight="1" x14ac:dyDescent="0.25">
      <c r="B1627" s="135">
        <v>41122202</v>
      </c>
      <c r="C1627" s="140" t="s">
        <v>1777</v>
      </c>
      <c r="D1627" s="137">
        <v>41654</v>
      </c>
      <c r="E1627" s="19" t="s">
        <v>1492</v>
      </c>
      <c r="F1627" s="19" t="s">
        <v>306</v>
      </c>
      <c r="G1627" s="19" t="s">
        <v>307</v>
      </c>
      <c r="H1627" s="138">
        <f t="shared" si="10"/>
        <v>2521440</v>
      </c>
      <c r="I1627" s="138">
        <v>2448000</v>
      </c>
      <c r="J1627" s="135" t="s">
        <v>39</v>
      </c>
      <c r="K1627" s="135"/>
      <c r="L1627" s="135" t="s">
        <v>1493</v>
      </c>
    </row>
    <row r="1628" spans="2:12" ht="75" customHeight="1" x14ac:dyDescent="0.25">
      <c r="B1628" s="135">
        <v>41122202</v>
      </c>
      <c r="C1628" s="140" t="s">
        <v>1778</v>
      </c>
      <c r="D1628" s="137">
        <v>41654</v>
      </c>
      <c r="E1628" s="19" t="s">
        <v>1492</v>
      </c>
      <c r="F1628" s="19" t="s">
        <v>306</v>
      </c>
      <c r="G1628" s="19" t="s">
        <v>307</v>
      </c>
      <c r="H1628" s="138">
        <f t="shared" si="10"/>
        <v>2521440</v>
      </c>
      <c r="I1628" s="138">
        <v>2448000</v>
      </c>
      <c r="J1628" s="135" t="s">
        <v>39</v>
      </c>
      <c r="K1628" s="135"/>
      <c r="L1628" s="135" t="s">
        <v>1493</v>
      </c>
    </row>
    <row r="1629" spans="2:12" ht="75" customHeight="1" x14ac:dyDescent="0.25">
      <c r="B1629" s="135">
        <v>41122202</v>
      </c>
      <c r="C1629" s="140" t="s">
        <v>1779</v>
      </c>
      <c r="D1629" s="137">
        <v>41654</v>
      </c>
      <c r="E1629" s="19" t="s">
        <v>1492</v>
      </c>
      <c r="F1629" s="19" t="s">
        <v>306</v>
      </c>
      <c r="G1629" s="19" t="s">
        <v>307</v>
      </c>
      <c r="H1629" s="138">
        <f t="shared" si="10"/>
        <v>2521440</v>
      </c>
      <c r="I1629" s="138">
        <v>2448000</v>
      </c>
      <c r="J1629" s="135" t="s">
        <v>39</v>
      </c>
      <c r="K1629" s="135"/>
      <c r="L1629" s="135" t="s">
        <v>1493</v>
      </c>
    </row>
    <row r="1630" spans="2:12" ht="75" customHeight="1" x14ac:dyDescent="0.25">
      <c r="B1630" s="135">
        <v>41122202</v>
      </c>
      <c r="C1630" s="140" t="s">
        <v>1780</v>
      </c>
      <c r="D1630" s="137">
        <v>41654</v>
      </c>
      <c r="E1630" s="19" t="s">
        <v>1492</v>
      </c>
      <c r="F1630" s="19" t="s">
        <v>306</v>
      </c>
      <c r="G1630" s="19" t="s">
        <v>307</v>
      </c>
      <c r="H1630" s="138">
        <f t="shared" si="10"/>
        <v>6921600</v>
      </c>
      <c r="I1630" s="138">
        <v>6720000</v>
      </c>
      <c r="J1630" s="135" t="s">
        <v>39</v>
      </c>
      <c r="K1630" s="135"/>
      <c r="L1630" s="135" t="s">
        <v>1493</v>
      </c>
    </row>
    <row r="1631" spans="2:12" ht="75" customHeight="1" x14ac:dyDescent="0.25">
      <c r="B1631" s="135">
        <v>41122202</v>
      </c>
      <c r="C1631" s="140" t="s">
        <v>1781</v>
      </c>
      <c r="D1631" s="137">
        <v>41654</v>
      </c>
      <c r="E1631" s="19" t="s">
        <v>1492</v>
      </c>
      <c r="F1631" s="19" t="s">
        <v>306</v>
      </c>
      <c r="G1631" s="19" t="s">
        <v>307</v>
      </c>
      <c r="H1631" s="138">
        <f t="shared" si="10"/>
        <v>6921600</v>
      </c>
      <c r="I1631" s="138">
        <v>6720000</v>
      </c>
      <c r="J1631" s="135" t="s">
        <v>39</v>
      </c>
      <c r="K1631" s="135"/>
      <c r="L1631" s="135" t="s">
        <v>1493</v>
      </c>
    </row>
    <row r="1632" spans="2:12" ht="75" customHeight="1" x14ac:dyDescent="0.25">
      <c r="B1632" s="135">
        <v>41122202</v>
      </c>
      <c r="C1632" s="140" t="s">
        <v>1782</v>
      </c>
      <c r="D1632" s="137">
        <v>41654</v>
      </c>
      <c r="E1632" s="19" t="s">
        <v>1492</v>
      </c>
      <c r="F1632" s="19" t="s">
        <v>306</v>
      </c>
      <c r="G1632" s="19" t="s">
        <v>307</v>
      </c>
      <c r="H1632" s="138">
        <f t="shared" si="10"/>
        <v>6921600</v>
      </c>
      <c r="I1632" s="138">
        <v>6720000</v>
      </c>
      <c r="J1632" s="135" t="s">
        <v>39</v>
      </c>
      <c r="K1632" s="135"/>
      <c r="L1632" s="135" t="s">
        <v>1493</v>
      </c>
    </row>
    <row r="1633" spans="2:12" ht="75" customHeight="1" x14ac:dyDescent="0.25">
      <c r="B1633" s="135">
        <v>41122202</v>
      </c>
      <c r="C1633" s="140" t="s">
        <v>1783</v>
      </c>
      <c r="D1633" s="137">
        <v>41654</v>
      </c>
      <c r="E1633" s="19" t="s">
        <v>1492</v>
      </c>
      <c r="F1633" s="19" t="s">
        <v>306</v>
      </c>
      <c r="G1633" s="19" t="s">
        <v>307</v>
      </c>
      <c r="H1633" s="138">
        <f t="shared" si="10"/>
        <v>6921600</v>
      </c>
      <c r="I1633" s="138">
        <v>6720000</v>
      </c>
      <c r="J1633" s="135" t="s">
        <v>39</v>
      </c>
      <c r="K1633" s="135"/>
      <c r="L1633" s="135" t="s">
        <v>1493</v>
      </c>
    </row>
    <row r="1634" spans="2:12" ht="75" customHeight="1" x14ac:dyDescent="0.25">
      <c r="B1634" s="135" t="s">
        <v>1530</v>
      </c>
      <c r="C1634" s="136" t="s">
        <v>1784</v>
      </c>
      <c r="D1634" s="137">
        <v>41654</v>
      </c>
      <c r="E1634" s="19" t="s">
        <v>1492</v>
      </c>
      <c r="F1634" s="19" t="s">
        <v>306</v>
      </c>
      <c r="G1634" s="19" t="s">
        <v>307</v>
      </c>
      <c r="H1634" s="138">
        <f t="shared" si="10"/>
        <v>21630000</v>
      </c>
      <c r="I1634" s="138">
        <v>21000000</v>
      </c>
      <c r="J1634" s="135" t="s">
        <v>39</v>
      </c>
      <c r="K1634" s="135"/>
      <c r="L1634" s="135" t="s">
        <v>1493</v>
      </c>
    </row>
    <row r="1635" spans="2:12" ht="75" customHeight="1" x14ac:dyDescent="0.25">
      <c r="B1635" s="19">
        <v>48101546</v>
      </c>
      <c r="C1635" s="144" t="s">
        <v>1785</v>
      </c>
      <c r="D1635" s="137">
        <v>41654</v>
      </c>
      <c r="E1635" s="19" t="s">
        <v>1492</v>
      </c>
      <c r="F1635" s="19" t="s">
        <v>306</v>
      </c>
      <c r="G1635" s="19" t="s">
        <v>307</v>
      </c>
      <c r="H1635" s="138">
        <f t="shared" si="10"/>
        <v>3090000</v>
      </c>
      <c r="I1635" s="145">
        <v>3000000</v>
      </c>
      <c r="J1635" s="135" t="s">
        <v>39</v>
      </c>
      <c r="K1635" s="19"/>
      <c r="L1635" s="135" t="s">
        <v>1493</v>
      </c>
    </row>
    <row r="1636" spans="2:12" ht="75" customHeight="1" x14ac:dyDescent="0.25">
      <c r="B1636" s="135">
        <v>43211507</v>
      </c>
      <c r="C1636" s="144" t="s">
        <v>1786</v>
      </c>
      <c r="D1636" s="137">
        <v>41654</v>
      </c>
      <c r="E1636" s="19" t="s">
        <v>1492</v>
      </c>
      <c r="F1636" s="19" t="s">
        <v>306</v>
      </c>
      <c r="G1636" s="19" t="s">
        <v>307</v>
      </c>
      <c r="H1636" s="138">
        <f t="shared" si="10"/>
        <v>1751000</v>
      </c>
      <c r="I1636" s="145">
        <v>1700000</v>
      </c>
      <c r="J1636" s="135" t="s">
        <v>39</v>
      </c>
      <c r="K1636" s="19"/>
      <c r="L1636" s="135" t="s">
        <v>1493</v>
      </c>
    </row>
    <row r="1637" spans="2:12" ht="75" customHeight="1" x14ac:dyDescent="0.25">
      <c r="B1637" s="19" t="s">
        <v>1530</v>
      </c>
      <c r="C1637" s="144" t="s">
        <v>1787</v>
      </c>
      <c r="D1637" s="137">
        <v>41654</v>
      </c>
      <c r="E1637" s="19" t="s">
        <v>1492</v>
      </c>
      <c r="F1637" s="19" t="s">
        <v>306</v>
      </c>
      <c r="G1637" s="19" t="s">
        <v>307</v>
      </c>
      <c r="H1637" s="138">
        <f t="shared" si="10"/>
        <v>6056400</v>
      </c>
      <c r="I1637" s="145">
        <v>5880000</v>
      </c>
      <c r="J1637" s="135" t="s">
        <v>39</v>
      </c>
      <c r="K1637" s="19"/>
      <c r="L1637" s="135" t="s">
        <v>1493</v>
      </c>
    </row>
    <row r="1638" spans="2:12" ht="75" customHeight="1" x14ac:dyDescent="0.25">
      <c r="B1638" s="19" t="s">
        <v>1530</v>
      </c>
      <c r="C1638" s="144" t="s">
        <v>1788</v>
      </c>
      <c r="D1638" s="137">
        <v>41654</v>
      </c>
      <c r="E1638" s="19" t="s">
        <v>1492</v>
      </c>
      <c r="F1638" s="19" t="s">
        <v>306</v>
      </c>
      <c r="G1638" s="19" t="s">
        <v>307</v>
      </c>
      <c r="H1638" s="138">
        <f t="shared" si="10"/>
        <v>288400</v>
      </c>
      <c r="I1638" s="145">
        <v>280000</v>
      </c>
      <c r="J1638" s="135" t="s">
        <v>39</v>
      </c>
      <c r="K1638" s="19"/>
      <c r="L1638" s="135" t="s">
        <v>1493</v>
      </c>
    </row>
    <row r="1639" spans="2:12" ht="75" customHeight="1" x14ac:dyDescent="0.25">
      <c r="B1639" s="19" t="s">
        <v>1530</v>
      </c>
      <c r="C1639" s="144" t="s">
        <v>1789</v>
      </c>
      <c r="D1639" s="137">
        <v>41654</v>
      </c>
      <c r="E1639" s="19" t="s">
        <v>1492</v>
      </c>
      <c r="F1639" s="19" t="s">
        <v>306</v>
      </c>
      <c r="G1639" s="19" t="s">
        <v>307</v>
      </c>
      <c r="H1639" s="138">
        <f t="shared" si="10"/>
        <v>360500</v>
      </c>
      <c r="I1639" s="145">
        <v>350000</v>
      </c>
      <c r="J1639" s="135" t="s">
        <v>39</v>
      </c>
      <c r="K1639" s="19"/>
      <c r="L1639" s="135" t="s">
        <v>1493</v>
      </c>
    </row>
    <row r="1640" spans="2:12" ht="75" customHeight="1" x14ac:dyDescent="0.25">
      <c r="B1640" s="19" t="s">
        <v>1530</v>
      </c>
      <c r="C1640" s="144" t="s">
        <v>1790</v>
      </c>
      <c r="D1640" s="137">
        <v>41654</v>
      </c>
      <c r="E1640" s="19" t="s">
        <v>1492</v>
      </c>
      <c r="F1640" s="19" t="s">
        <v>306</v>
      </c>
      <c r="G1640" s="19" t="s">
        <v>307</v>
      </c>
      <c r="H1640" s="138">
        <f t="shared" si="10"/>
        <v>154500</v>
      </c>
      <c r="I1640" s="145">
        <v>150000</v>
      </c>
      <c r="J1640" s="135" t="s">
        <v>39</v>
      </c>
      <c r="K1640" s="19"/>
      <c r="L1640" s="135" t="s">
        <v>1493</v>
      </c>
    </row>
    <row r="1641" spans="2:12" ht="75" customHeight="1" x14ac:dyDescent="0.25">
      <c r="B1641" s="19" t="s">
        <v>1530</v>
      </c>
      <c r="C1641" s="144" t="s">
        <v>1791</v>
      </c>
      <c r="D1641" s="137">
        <v>41654</v>
      </c>
      <c r="E1641" s="19" t="s">
        <v>1492</v>
      </c>
      <c r="F1641" s="19" t="s">
        <v>306</v>
      </c>
      <c r="G1641" s="19" t="s">
        <v>307</v>
      </c>
      <c r="H1641" s="138">
        <f t="shared" si="10"/>
        <v>360500</v>
      </c>
      <c r="I1641" s="145">
        <v>350000</v>
      </c>
      <c r="J1641" s="135" t="s">
        <v>39</v>
      </c>
      <c r="K1641" s="19"/>
      <c r="L1641" s="135" t="s">
        <v>1493</v>
      </c>
    </row>
    <row r="1642" spans="2:12" ht="75" customHeight="1" x14ac:dyDescent="0.25">
      <c r="B1642" s="19" t="s">
        <v>1530</v>
      </c>
      <c r="C1642" s="144" t="s">
        <v>1792</v>
      </c>
      <c r="D1642" s="137">
        <v>41654</v>
      </c>
      <c r="E1642" s="19" t="s">
        <v>1492</v>
      </c>
      <c r="F1642" s="19" t="s">
        <v>306</v>
      </c>
      <c r="G1642" s="19" t="s">
        <v>307</v>
      </c>
      <c r="H1642" s="138">
        <f t="shared" si="10"/>
        <v>391400</v>
      </c>
      <c r="I1642" s="145">
        <v>380000</v>
      </c>
      <c r="J1642" s="135" t="s">
        <v>39</v>
      </c>
      <c r="K1642" s="19"/>
      <c r="L1642" s="135" t="s">
        <v>1493</v>
      </c>
    </row>
    <row r="1643" spans="2:12" ht="75" customHeight="1" x14ac:dyDescent="0.25">
      <c r="B1643" s="19" t="s">
        <v>1530</v>
      </c>
      <c r="C1643" s="144" t="s">
        <v>1793</v>
      </c>
      <c r="D1643" s="137">
        <v>41654</v>
      </c>
      <c r="E1643" s="19" t="s">
        <v>1492</v>
      </c>
      <c r="F1643" s="19" t="s">
        <v>306</v>
      </c>
      <c r="G1643" s="19" t="s">
        <v>307</v>
      </c>
      <c r="H1643" s="138">
        <f t="shared" si="10"/>
        <v>412000</v>
      </c>
      <c r="I1643" s="145">
        <v>400000</v>
      </c>
      <c r="J1643" s="135" t="s">
        <v>39</v>
      </c>
      <c r="K1643" s="19"/>
      <c r="L1643" s="135" t="s">
        <v>1493</v>
      </c>
    </row>
    <row r="1644" spans="2:12" ht="75" customHeight="1" x14ac:dyDescent="0.25">
      <c r="B1644" s="19" t="s">
        <v>1530</v>
      </c>
      <c r="C1644" s="144" t="s">
        <v>1794</v>
      </c>
      <c r="D1644" s="137">
        <v>41654</v>
      </c>
      <c r="E1644" s="19" t="s">
        <v>1492</v>
      </c>
      <c r="F1644" s="19" t="s">
        <v>306</v>
      </c>
      <c r="G1644" s="19" t="s">
        <v>307</v>
      </c>
      <c r="H1644" s="138">
        <f t="shared" si="10"/>
        <v>515000</v>
      </c>
      <c r="I1644" s="145">
        <v>500000</v>
      </c>
      <c r="J1644" s="135" t="s">
        <v>39</v>
      </c>
      <c r="K1644" s="19"/>
      <c r="L1644" s="135" t="s">
        <v>1493</v>
      </c>
    </row>
    <row r="1645" spans="2:12" ht="75" customHeight="1" x14ac:dyDescent="0.25">
      <c r="B1645" s="19">
        <v>23271712</v>
      </c>
      <c r="C1645" s="144" t="s">
        <v>1795</v>
      </c>
      <c r="D1645" s="137">
        <v>41654</v>
      </c>
      <c r="E1645" s="19" t="s">
        <v>1492</v>
      </c>
      <c r="F1645" s="19" t="s">
        <v>306</v>
      </c>
      <c r="G1645" s="19" t="s">
        <v>307</v>
      </c>
      <c r="H1645" s="138">
        <f t="shared" si="10"/>
        <v>4944000</v>
      </c>
      <c r="I1645" s="145">
        <v>4800000</v>
      </c>
      <c r="J1645" s="135" t="s">
        <v>39</v>
      </c>
      <c r="K1645" s="19"/>
      <c r="L1645" s="135" t="s">
        <v>1493</v>
      </c>
    </row>
    <row r="1646" spans="2:12" ht="75" customHeight="1" x14ac:dyDescent="0.25">
      <c r="B1646" s="19" t="s">
        <v>1530</v>
      </c>
      <c r="C1646" s="144" t="s">
        <v>1796</v>
      </c>
      <c r="D1646" s="137">
        <v>41654</v>
      </c>
      <c r="E1646" s="19" t="s">
        <v>1492</v>
      </c>
      <c r="F1646" s="19" t="s">
        <v>306</v>
      </c>
      <c r="G1646" s="19" t="s">
        <v>307</v>
      </c>
      <c r="H1646" s="138">
        <f t="shared" si="10"/>
        <v>3213600</v>
      </c>
      <c r="I1646" s="145">
        <v>3120000</v>
      </c>
      <c r="J1646" s="135" t="s">
        <v>39</v>
      </c>
      <c r="K1646" s="19"/>
      <c r="L1646" s="135" t="s">
        <v>1493</v>
      </c>
    </row>
    <row r="1647" spans="2:12" ht="75" customHeight="1" x14ac:dyDescent="0.25">
      <c r="B1647" s="19" t="s">
        <v>1530</v>
      </c>
      <c r="C1647" s="144" t="s">
        <v>1797</v>
      </c>
      <c r="D1647" s="137">
        <v>41654</v>
      </c>
      <c r="E1647" s="19" t="s">
        <v>1492</v>
      </c>
      <c r="F1647" s="19" t="s">
        <v>306</v>
      </c>
      <c r="G1647" s="19" t="s">
        <v>307</v>
      </c>
      <c r="H1647" s="138">
        <f t="shared" si="10"/>
        <v>2008500</v>
      </c>
      <c r="I1647" s="145">
        <v>1950000</v>
      </c>
      <c r="J1647" s="135" t="s">
        <v>39</v>
      </c>
      <c r="K1647" s="19"/>
      <c r="L1647" s="135" t="s">
        <v>1493</v>
      </c>
    </row>
    <row r="1648" spans="2:12" ht="75" customHeight="1" x14ac:dyDescent="0.25">
      <c r="B1648" s="19" t="s">
        <v>1530</v>
      </c>
      <c r="C1648" s="144" t="s">
        <v>1798</v>
      </c>
      <c r="D1648" s="137">
        <v>41654</v>
      </c>
      <c r="E1648" s="19" t="s">
        <v>1492</v>
      </c>
      <c r="F1648" s="19" t="s">
        <v>306</v>
      </c>
      <c r="G1648" s="19" t="s">
        <v>307</v>
      </c>
      <c r="H1648" s="138">
        <f t="shared" si="10"/>
        <v>8034000</v>
      </c>
      <c r="I1648" s="145">
        <v>7800000</v>
      </c>
      <c r="J1648" s="135" t="s">
        <v>39</v>
      </c>
      <c r="K1648" s="19"/>
      <c r="L1648" s="135" t="s">
        <v>1493</v>
      </c>
    </row>
    <row r="1649" spans="2:12" ht="75" customHeight="1" x14ac:dyDescent="0.25">
      <c r="B1649" s="19">
        <v>30162101</v>
      </c>
      <c r="C1649" s="144" t="s">
        <v>1799</v>
      </c>
      <c r="D1649" s="137">
        <v>41654</v>
      </c>
      <c r="E1649" s="19" t="s">
        <v>1492</v>
      </c>
      <c r="F1649" s="19" t="s">
        <v>306</v>
      </c>
      <c r="G1649" s="19" t="s">
        <v>307</v>
      </c>
      <c r="H1649" s="138">
        <f t="shared" si="10"/>
        <v>3131200</v>
      </c>
      <c r="I1649" s="145">
        <v>3040000</v>
      </c>
      <c r="J1649" s="135" t="s">
        <v>39</v>
      </c>
      <c r="K1649" s="19"/>
      <c r="L1649" s="135" t="s">
        <v>1493</v>
      </c>
    </row>
    <row r="1650" spans="2:12" ht="75" customHeight="1" x14ac:dyDescent="0.25">
      <c r="B1650" s="135" t="s">
        <v>1530</v>
      </c>
      <c r="C1650" s="142" t="s">
        <v>1800</v>
      </c>
      <c r="D1650" s="137">
        <v>41654</v>
      </c>
      <c r="E1650" s="19" t="s">
        <v>1492</v>
      </c>
      <c r="F1650" s="19" t="s">
        <v>306</v>
      </c>
      <c r="G1650" s="19" t="s">
        <v>307</v>
      </c>
      <c r="H1650" s="138">
        <f t="shared" si="10"/>
        <v>4037600</v>
      </c>
      <c r="I1650" s="138">
        <v>3920000</v>
      </c>
      <c r="J1650" s="135" t="s">
        <v>39</v>
      </c>
      <c r="K1650" s="135"/>
      <c r="L1650" s="135" t="s">
        <v>1493</v>
      </c>
    </row>
    <row r="1651" spans="2:12" ht="75" customHeight="1" x14ac:dyDescent="0.25">
      <c r="B1651" s="19">
        <v>43211711</v>
      </c>
      <c r="C1651" s="144" t="s">
        <v>1801</v>
      </c>
      <c r="D1651" s="137">
        <v>41654</v>
      </c>
      <c r="E1651" s="19" t="s">
        <v>1492</v>
      </c>
      <c r="F1651" s="19" t="s">
        <v>306</v>
      </c>
      <c r="G1651" s="19" t="s">
        <v>307</v>
      </c>
      <c r="H1651" s="138">
        <f t="shared" si="10"/>
        <v>309000</v>
      </c>
      <c r="I1651" s="145">
        <v>300000</v>
      </c>
      <c r="J1651" s="135" t="s">
        <v>39</v>
      </c>
      <c r="K1651" s="19"/>
      <c r="L1651" s="135" t="s">
        <v>1493</v>
      </c>
    </row>
    <row r="1652" spans="2:12" ht="75" customHeight="1" x14ac:dyDescent="0.25">
      <c r="B1652" s="19">
        <v>43211711</v>
      </c>
      <c r="C1652" s="144" t="s">
        <v>1802</v>
      </c>
      <c r="D1652" s="137">
        <v>41654</v>
      </c>
      <c r="E1652" s="19" t="s">
        <v>1492</v>
      </c>
      <c r="F1652" s="19" t="s">
        <v>306</v>
      </c>
      <c r="G1652" s="19" t="s">
        <v>307</v>
      </c>
      <c r="H1652" s="138">
        <f t="shared" si="10"/>
        <v>78280000</v>
      </c>
      <c r="I1652" s="145">
        <v>76000000</v>
      </c>
      <c r="J1652" s="135" t="s">
        <v>39</v>
      </c>
      <c r="K1652" s="19"/>
      <c r="L1652" s="135" t="s">
        <v>1493</v>
      </c>
    </row>
    <row r="1653" spans="2:12" ht="75" customHeight="1" x14ac:dyDescent="0.25">
      <c r="B1653" s="19">
        <v>43211711</v>
      </c>
      <c r="C1653" s="144" t="s">
        <v>1803</v>
      </c>
      <c r="D1653" s="137">
        <v>41654</v>
      </c>
      <c r="E1653" s="19" t="s">
        <v>1492</v>
      </c>
      <c r="F1653" s="19" t="s">
        <v>306</v>
      </c>
      <c r="G1653" s="19" t="s">
        <v>307</v>
      </c>
      <c r="H1653" s="138">
        <f t="shared" si="10"/>
        <v>64890000</v>
      </c>
      <c r="I1653" s="145">
        <v>63000000</v>
      </c>
      <c r="J1653" s="135" t="s">
        <v>39</v>
      </c>
      <c r="K1653" s="19"/>
      <c r="L1653" s="135" t="s">
        <v>1493</v>
      </c>
    </row>
    <row r="1654" spans="2:12" ht="75" customHeight="1" x14ac:dyDescent="0.25">
      <c r="B1654" s="19">
        <v>43211711</v>
      </c>
      <c r="C1654" s="144" t="s">
        <v>1804</v>
      </c>
      <c r="D1654" s="137">
        <v>41654</v>
      </c>
      <c r="E1654" s="19" t="s">
        <v>1492</v>
      </c>
      <c r="F1654" s="19" t="s">
        <v>306</v>
      </c>
      <c r="G1654" s="19" t="s">
        <v>307</v>
      </c>
      <c r="H1654" s="138">
        <f t="shared" si="10"/>
        <v>216300000</v>
      </c>
      <c r="I1654" s="145">
        <v>210000000</v>
      </c>
      <c r="J1654" s="135" t="s">
        <v>39</v>
      </c>
      <c r="K1654" s="19"/>
      <c r="L1654" s="135" t="s">
        <v>1493</v>
      </c>
    </row>
    <row r="1655" spans="2:12" ht="75" customHeight="1" x14ac:dyDescent="0.25">
      <c r="B1655" s="19">
        <v>22101524</v>
      </c>
      <c r="C1655" s="144" t="s">
        <v>1805</v>
      </c>
      <c r="D1655" s="137">
        <v>41654</v>
      </c>
      <c r="E1655" s="19" t="s">
        <v>1492</v>
      </c>
      <c r="F1655" s="19" t="s">
        <v>306</v>
      </c>
      <c r="G1655" s="19" t="s">
        <v>307</v>
      </c>
      <c r="H1655" s="138">
        <f t="shared" si="10"/>
        <v>281190000</v>
      </c>
      <c r="I1655" s="145">
        <v>273000000</v>
      </c>
      <c r="J1655" s="135" t="s">
        <v>39</v>
      </c>
      <c r="K1655" s="19"/>
      <c r="L1655" s="135" t="s">
        <v>1493</v>
      </c>
    </row>
    <row r="1656" spans="2:12" ht="75" customHeight="1" x14ac:dyDescent="0.25">
      <c r="B1656" s="135">
        <v>47131604</v>
      </c>
      <c r="C1656" s="140" t="s">
        <v>1806</v>
      </c>
      <c r="D1656" s="137">
        <v>41654</v>
      </c>
      <c r="E1656" s="19" t="s">
        <v>1492</v>
      </c>
      <c r="F1656" s="19" t="s">
        <v>306</v>
      </c>
      <c r="G1656" s="19" t="s">
        <v>307</v>
      </c>
      <c r="H1656" s="138">
        <f t="shared" si="10"/>
        <v>1042360</v>
      </c>
      <c r="I1656" s="138">
        <v>1012000</v>
      </c>
      <c r="J1656" s="135" t="s">
        <v>39</v>
      </c>
      <c r="K1656" s="135"/>
      <c r="L1656" s="135" t="s">
        <v>1493</v>
      </c>
    </row>
    <row r="1657" spans="2:12" ht="75" customHeight="1" x14ac:dyDescent="0.25">
      <c r="B1657" s="135">
        <v>47131604</v>
      </c>
      <c r="C1657" s="142" t="s">
        <v>1807</v>
      </c>
      <c r="D1657" s="137">
        <v>41654</v>
      </c>
      <c r="E1657" s="19" t="s">
        <v>1492</v>
      </c>
      <c r="F1657" s="19" t="s">
        <v>306</v>
      </c>
      <c r="G1657" s="19" t="s">
        <v>307</v>
      </c>
      <c r="H1657" s="138">
        <f t="shared" si="10"/>
        <v>1676840</v>
      </c>
      <c r="I1657" s="138">
        <v>1628000</v>
      </c>
      <c r="J1657" s="135" t="s">
        <v>39</v>
      </c>
      <c r="K1657" s="135"/>
      <c r="L1657" s="135" t="s">
        <v>1493</v>
      </c>
    </row>
    <row r="1658" spans="2:12" ht="75" customHeight="1" x14ac:dyDescent="0.25">
      <c r="B1658" s="135">
        <v>47131604</v>
      </c>
      <c r="C1658" s="142" t="s">
        <v>1807</v>
      </c>
      <c r="D1658" s="137">
        <v>41654</v>
      </c>
      <c r="E1658" s="19" t="s">
        <v>1492</v>
      </c>
      <c r="F1658" s="19" t="s">
        <v>306</v>
      </c>
      <c r="G1658" s="19" t="s">
        <v>307</v>
      </c>
      <c r="H1658" s="138">
        <f t="shared" si="10"/>
        <v>135960</v>
      </c>
      <c r="I1658" s="138">
        <v>132000</v>
      </c>
      <c r="J1658" s="135" t="s">
        <v>39</v>
      </c>
      <c r="K1658" s="135"/>
      <c r="L1658" s="135" t="s">
        <v>1493</v>
      </c>
    </row>
    <row r="1659" spans="2:12" ht="75" customHeight="1" x14ac:dyDescent="0.25">
      <c r="B1659" s="19">
        <v>47131604</v>
      </c>
      <c r="C1659" s="144" t="s">
        <v>1808</v>
      </c>
      <c r="D1659" s="137">
        <v>41654</v>
      </c>
      <c r="E1659" s="19" t="s">
        <v>1492</v>
      </c>
      <c r="F1659" s="19" t="s">
        <v>306</v>
      </c>
      <c r="G1659" s="19" t="s">
        <v>307</v>
      </c>
      <c r="H1659" s="138">
        <f t="shared" si="10"/>
        <v>49440</v>
      </c>
      <c r="I1659" s="145">
        <v>48000</v>
      </c>
      <c r="J1659" s="135" t="s">
        <v>39</v>
      </c>
      <c r="K1659" s="19"/>
      <c r="L1659" s="135" t="s">
        <v>1493</v>
      </c>
    </row>
    <row r="1660" spans="2:12" ht="75" customHeight="1" x14ac:dyDescent="0.25">
      <c r="B1660" s="135">
        <v>56101703</v>
      </c>
      <c r="C1660" s="143" t="s">
        <v>1809</v>
      </c>
      <c r="D1660" s="137">
        <v>41654</v>
      </c>
      <c r="E1660" s="19" t="s">
        <v>1492</v>
      </c>
      <c r="F1660" s="19" t="s">
        <v>306</v>
      </c>
      <c r="G1660" s="19" t="s">
        <v>307</v>
      </c>
      <c r="H1660" s="138">
        <f t="shared" si="10"/>
        <v>1030000</v>
      </c>
      <c r="I1660" s="145">
        <v>1000000</v>
      </c>
      <c r="J1660" s="135" t="s">
        <v>39</v>
      </c>
      <c r="K1660" s="135"/>
      <c r="L1660" s="135" t="s">
        <v>1493</v>
      </c>
    </row>
    <row r="1661" spans="2:12" ht="75" customHeight="1" x14ac:dyDescent="0.25">
      <c r="B1661" s="19"/>
      <c r="C1661" s="144" t="s">
        <v>1810</v>
      </c>
      <c r="D1661" s="137">
        <v>41654</v>
      </c>
      <c r="E1661" s="19" t="s">
        <v>1492</v>
      </c>
      <c r="F1661" s="19" t="s">
        <v>306</v>
      </c>
      <c r="G1661" s="19" t="s">
        <v>307</v>
      </c>
      <c r="H1661" s="138">
        <f t="shared" si="10"/>
        <v>0</v>
      </c>
      <c r="I1661" s="145"/>
      <c r="J1661" s="135" t="s">
        <v>39</v>
      </c>
      <c r="K1661" s="19"/>
      <c r="L1661" s="135" t="s">
        <v>1493</v>
      </c>
    </row>
    <row r="1662" spans="2:12" ht="75" customHeight="1" x14ac:dyDescent="0.25">
      <c r="B1662" s="19"/>
      <c r="C1662" s="144" t="s">
        <v>1811</v>
      </c>
      <c r="D1662" s="137">
        <v>41654</v>
      </c>
      <c r="E1662" s="19" t="s">
        <v>1492</v>
      </c>
      <c r="F1662" s="19" t="s">
        <v>306</v>
      </c>
      <c r="G1662" s="19" t="s">
        <v>307</v>
      </c>
      <c r="H1662" s="138">
        <f t="shared" si="10"/>
        <v>0</v>
      </c>
      <c r="I1662" s="145"/>
      <c r="J1662" s="135" t="s">
        <v>39</v>
      </c>
      <c r="K1662" s="19"/>
      <c r="L1662" s="135" t="s">
        <v>1493</v>
      </c>
    </row>
    <row r="1663" spans="2:12" ht="75" customHeight="1" x14ac:dyDescent="0.25">
      <c r="B1663" s="135">
        <v>31211501</v>
      </c>
      <c r="C1663" s="147" t="s">
        <v>1812</v>
      </c>
      <c r="D1663" s="137">
        <v>41654</v>
      </c>
      <c r="E1663" s="19" t="s">
        <v>1492</v>
      </c>
      <c r="F1663" s="19" t="s">
        <v>306</v>
      </c>
      <c r="G1663" s="19" t="s">
        <v>307</v>
      </c>
      <c r="H1663" s="138">
        <f t="shared" si="10"/>
        <v>13912416</v>
      </c>
      <c r="I1663" s="138">
        <v>13507200</v>
      </c>
      <c r="J1663" s="135" t="s">
        <v>39</v>
      </c>
      <c r="K1663" s="135"/>
      <c r="L1663" s="135" t="s">
        <v>1493</v>
      </c>
    </row>
    <row r="1664" spans="2:12" ht="75" customHeight="1" x14ac:dyDescent="0.25">
      <c r="B1664" s="135">
        <v>53131638</v>
      </c>
      <c r="C1664" s="140" t="s">
        <v>1813</v>
      </c>
      <c r="D1664" s="137">
        <v>41654</v>
      </c>
      <c r="E1664" s="19" t="s">
        <v>1492</v>
      </c>
      <c r="F1664" s="19" t="s">
        <v>306</v>
      </c>
      <c r="G1664" s="19" t="s">
        <v>307</v>
      </c>
      <c r="H1664" s="138">
        <f t="shared" si="10"/>
        <v>247200</v>
      </c>
      <c r="I1664" s="138">
        <v>240000</v>
      </c>
      <c r="J1664" s="135" t="s">
        <v>39</v>
      </c>
      <c r="K1664" s="135"/>
      <c r="L1664" s="135" t="s">
        <v>1493</v>
      </c>
    </row>
    <row r="1665" spans="2:12" ht="75" customHeight="1" x14ac:dyDescent="0.25">
      <c r="B1665" s="135">
        <v>27111909</v>
      </c>
      <c r="C1665" s="140" t="s">
        <v>1814</v>
      </c>
      <c r="D1665" s="137">
        <v>41654</v>
      </c>
      <c r="E1665" s="19" t="s">
        <v>1492</v>
      </c>
      <c r="F1665" s="19" t="s">
        <v>306</v>
      </c>
      <c r="G1665" s="19" t="s">
        <v>307</v>
      </c>
      <c r="H1665" s="138">
        <f t="shared" si="10"/>
        <v>603168</v>
      </c>
      <c r="I1665" s="138">
        <v>585600</v>
      </c>
      <c r="J1665" s="135" t="s">
        <v>39</v>
      </c>
      <c r="K1665" s="135"/>
      <c r="L1665" s="135" t="s">
        <v>1493</v>
      </c>
    </row>
    <row r="1666" spans="2:12" ht="75" customHeight="1" x14ac:dyDescent="0.25">
      <c r="B1666" s="19">
        <v>27111909</v>
      </c>
      <c r="C1666" s="144" t="s">
        <v>1815</v>
      </c>
      <c r="D1666" s="137">
        <v>41654</v>
      </c>
      <c r="E1666" s="19" t="s">
        <v>1492</v>
      </c>
      <c r="F1666" s="19" t="s">
        <v>306</v>
      </c>
      <c r="G1666" s="19" t="s">
        <v>307</v>
      </c>
      <c r="H1666" s="138">
        <f t="shared" si="10"/>
        <v>1701560</v>
      </c>
      <c r="I1666" s="149">
        <v>1652000</v>
      </c>
      <c r="J1666" s="135" t="s">
        <v>39</v>
      </c>
      <c r="K1666" s="19"/>
      <c r="L1666" s="135" t="s">
        <v>1493</v>
      </c>
    </row>
    <row r="1667" spans="2:12" ht="75" customHeight="1" x14ac:dyDescent="0.25">
      <c r="B1667" s="135">
        <v>13111308</v>
      </c>
      <c r="C1667" s="140" t="s">
        <v>1816</v>
      </c>
      <c r="D1667" s="137">
        <v>41654</v>
      </c>
      <c r="E1667" s="19" t="s">
        <v>1492</v>
      </c>
      <c r="F1667" s="19" t="s">
        <v>306</v>
      </c>
      <c r="G1667" s="19" t="s">
        <v>307</v>
      </c>
      <c r="H1667" s="138">
        <f t="shared" si="10"/>
        <v>725120</v>
      </c>
      <c r="I1667" s="138">
        <v>704000</v>
      </c>
      <c r="J1667" s="135" t="s">
        <v>39</v>
      </c>
      <c r="K1667" s="135"/>
      <c r="L1667" s="135" t="s">
        <v>1493</v>
      </c>
    </row>
    <row r="1668" spans="2:12" ht="75" customHeight="1" x14ac:dyDescent="0.25">
      <c r="B1668" s="135">
        <v>30241511</v>
      </c>
      <c r="C1668" s="136" t="s">
        <v>1817</v>
      </c>
      <c r="D1668" s="137">
        <v>41654</v>
      </c>
      <c r="E1668" s="19" t="s">
        <v>1492</v>
      </c>
      <c r="F1668" s="19" t="s">
        <v>306</v>
      </c>
      <c r="G1668" s="19" t="s">
        <v>307</v>
      </c>
      <c r="H1668" s="138">
        <f t="shared" si="10"/>
        <v>5232400</v>
      </c>
      <c r="I1668" s="138">
        <v>5080000</v>
      </c>
      <c r="J1668" s="135" t="s">
        <v>39</v>
      </c>
      <c r="K1668" s="135"/>
      <c r="L1668" s="135" t="s">
        <v>1493</v>
      </c>
    </row>
    <row r="1669" spans="2:12" ht="75" customHeight="1" x14ac:dyDescent="0.25">
      <c r="B1669" s="19" t="s">
        <v>1530</v>
      </c>
      <c r="C1669" s="144" t="s">
        <v>1818</v>
      </c>
      <c r="D1669" s="137">
        <v>41654</v>
      </c>
      <c r="E1669" s="19" t="s">
        <v>1492</v>
      </c>
      <c r="F1669" s="19" t="s">
        <v>306</v>
      </c>
      <c r="G1669" s="19" t="s">
        <v>307</v>
      </c>
      <c r="H1669" s="138">
        <f t="shared" si="10"/>
        <v>1380200</v>
      </c>
      <c r="I1669" s="145">
        <v>1340000</v>
      </c>
      <c r="J1669" s="135" t="s">
        <v>39</v>
      </c>
      <c r="K1669" s="19"/>
      <c r="L1669" s="135" t="s">
        <v>1493</v>
      </c>
    </row>
    <row r="1670" spans="2:12" ht="75" customHeight="1" x14ac:dyDescent="0.25">
      <c r="B1670" s="19" t="s">
        <v>1530</v>
      </c>
      <c r="C1670" s="144" t="s">
        <v>1819</v>
      </c>
      <c r="D1670" s="137">
        <v>41654</v>
      </c>
      <c r="E1670" s="19" t="s">
        <v>1492</v>
      </c>
      <c r="F1670" s="19" t="s">
        <v>306</v>
      </c>
      <c r="G1670" s="19" t="s">
        <v>307</v>
      </c>
      <c r="H1670" s="138">
        <f t="shared" si="10"/>
        <v>15862000</v>
      </c>
      <c r="I1670" s="145">
        <v>15400000</v>
      </c>
      <c r="J1670" s="135" t="s">
        <v>39</v>
      </c>
      <c r="K1670" s="19"/>
      <c r="L1670" s="135" t="s">
        <v>1493</v>
      </c>
    </row>
    <row r="1671" spans="2:12" ht="75" customHeight="1" x14ac:dyDescent="0.25">
      <c r="B1671" s="19" t="s">
        <v>1502</v>
      </c>
      <c r="C1671" s="144" t="s">
        <v>1820</v>
      </c>
      <c r="D1671" s="137">
        <v>41654</v>
      </c>
      <c r="E1671" s="19" t="s">
        <v>1492</v>
      </c>
      <c r="F1671" s="19" t="s">
        <v>306</v>
      </c>
      <c r="G1671" s="19" t="s">
        <v>307</v>
      </c>
      <c r="H1671" s="138">
        <f t="shared" si="10"/>
        <v>24720000</v>
      </c>
      <c r="I1671" s="145">
        <v>24000000</v>
      </c>
      <c r="J1671" s="135" t="s">
        <v>39</v>
      </c>
      <c r="K1671" s="19"/>
      <c r="L1671" s="135" t="s">
        <v>1493</v>
      </c>
    </row>
    <row r="1672" spans="2:12" ht="75" customHeight="1" x14ac:dyDescent="0.25">
      <c r="B1672" s="19">
        <v>56101701</v>
      </c>
      <c r="C1672" s="144" t="s">
        <v>1821</v>
      </c>
      <c r="D1672" s="137">
        <v>41654</v>
      </c>
      <c r="E1672" s="19" t="s">
        <v>1492</v>
      </c>
      <c r="F1672" s="19" t="s">
        <v>306</v>
      </c>
      <c r="G1672" s="19" t="s">
        <v>307</v>
      </c>
      <c r="H1672" s="138">
        <f t="shared" si="10"/>
        <v>3244500</v>
      </c>
      <c r="I1672" s="145">
        <v>3150000</v>
      </c>
      <c r="J1672" s="135" t="s">
        <v>39</v>
      </c>
      <c r="K1672" s="19"/>
      <c r="L1672" s="135" t="s">
        <v>1493</v>
      </c>
    </row>
    <row r="1673" spans="2:12" ht="75" customHeight="1" x14ac:dyDescent="0.25">
      <c r="B1673" s="19">
        <v>56101701</v>
      </c>
      <c r="C1673" s="144" t="s">
        <v>1822</v>
      </c>
      <c r="D1673" s="137">
        <v>41654</v>
      </c>
      <c r="E1673" s="19" t="s">
        <v>1492</v>
      </c>
      <c r="F1673" s="19" t="s">
        <v>306</v>
      </c>
      <c r="G1673" s="19" t="s">
        <v>307</v>
      </c>
      <c r="H1673" s="138">
        <f t="shared" si="10"/>
        <v>1081500</v>
      </c>
      <c r="I1673" s="145">
        <v>1050000</v>
      </c>
      <c r="J1673" s="135" t="s">
        <v>39</v>
      </c>
      <c r="K1673" s="19"/>
      <c r="L1673" s="135" t="s">
        <v>1493</v>
      </c>
    </row>
    <row r="1674" spans="2:12" ht="75" customHeight="1" x14ac:dyDescent="0.25">
      <c r="B1674" s="19">
        <v>56101701</v>
      </c>
      <c r="C1674" s="143" t="s">
        <v>1823</v>
      </c>
      <c r="D1674" s="137">
        <v>41654</v>
      </c>
      <c r="E1674" s="19" t="s">
        <v>1492</v>
      </c>
      <c r="F1674" s="19" t="s">
        <v>306</v>
      </c>
      <c r="G1674" s="19" t="s">
        <v>307</v>
      </c>
      <c r="H1674" s="138">
        <f t="shared" si="10"/>
        <v>360500</v>
      </c>
      <c r="I1674" s="145">
        <v>350000</v>
      </c>
      <c r="J1674" s="135" t="s">
        <v>39</v>
      </c>
      <c r="K1674" s="135"/>
      <c r="L1674" s="135" t="s">
        <v>1493</v>
      </c>
    </row>
    <row r="1675" spans="2:12" ht="75" customHeight="1" x14ac:dyDescent="0.25">
      <c r="B1675" s="19">
        <v>56101701</v>
      </c>
      <c r="C1675" s="143" t="s">
        <v>1824</v>
      </c>
      <c r="D1675" s="137">
        <v>41654</v>
      </c>
      <c r="E1675" s="19" t="s">
        <v>1492</v>
      </c>
      <c r="F1675" s="19" t="s">
        <v>306</v>
      </c>
      <c r="G1675" s="19" t="s">
        <v>307</v>
      </c>
      <c r="H1675" s="138">
        <f t="shared" si="10"/>
        <v>4635000</v>
      </c>
      <c r="I1675" s="145">
        <v>4500000</v>
      </c>
      <c r="J1675" s="135" t="s">
        <v>39</v>
      </c>
      <c r="K1675" s="135"/>
      <c r="L1675" s="135" t="s">
        <v>1493</v>
      </c>
    </row>
    <row r="1676" spans="2:12" ht="75" customHeight="1" x14ac:dyDescent="0.25">
      <c r="B1676" s="19">
        <v>56101701</v>
      </c>
      <c r="C1676" s="143" t="s">
        <v>1825</v>
      </c>
      <c r="D1676" s="137">
        <v>41654</v>
      </c>
      <c r="E1676" s="19" t="s">
        <v>1492</v>
      </c>
      <c r="F1676" s="19" t="s">
        <v>306</v>
      </c>
      <c r="G1676" s="19" t="s">
        <v>307</v>
      </c>
      <c r="H1676" s="138">
        <f t="shared" si="10"/>
        <v>3708000</v>
      </c>
      <c r="I1676" s="145">
        <v>3600000</v>
      </c>
      <c r="J1676" s="135" t="s">
        <v>39</v>
      </c>
      <c r="K1676" s="135"/>
      <c r="L1676" s="135" t="s">
        <v>1493</v>
      </c>
    </row>
    <row r="1677" spans="2:12" ht="75" customHeight="1" x14ac:dyDescent="0.25">
      <c r="B1677" s="19">
        <v>56101701</v>
      </c>
      <c r="C1677" s="143" t="s">
        <v>1826</v>
      </c>
      <c r="D1677" s="137">
        <v>41654</v>
      </c>
      <c r="E1677" s="19" t="s">
        <v>1492</v>
      </c>
      <c r="F1677" s="19" t="s">
        <v>306</v>
      </c>
      <c r="G1677" s="19" t="s">
        <v>307</v>
      </c>
      <c r="H1677" s="138">
        <f t="shared" si="10"/>
        <v>1648000</v>
      </c>
      <c r="I1677" s="145">
        <v>1600000</v>
      </c>
      <c r="J1677" s="135" t="s">
        <v>39</v>
      </c>
      <c r="K1677" s="135"/>
      <c r="L1677" s="135" t="s">
        <v>1493</v>
      </c>
    </row>
    <row r="1678" spans="2:12" ht="75" customHeight="1" x14ac:dyDescent="0.25">
      <c r="B1678" s="19">
        <v>41114212</v>
      </c>
      <c r="C1678" s="144" t="s">
        <v>1827</v>
      </c>
      <c r="D1678" s="137">
        <v>41654</v>
      </c>
      <c r="E1678" s="19" t="s">
        <v>1492</v>
      </c>
      <c r="F1678" s="19" t="s">
        <v>306</v>
      </c>
      <c r="G1678" s="19" t="s">
        <v>307</v>
      </c>
      <c r="H1678" s="138">
        <f t="shared" si="10"/>
        <v>49028000</v>
      </c>
      <c r="I1678" s="145">
        <v>47600000</v>
      </c>
      <c r="J1678" s="135" t="s">
        <v>39</v>
      </c>
      <c r="K1678" s="19"/>
      <c r="L1678" s="135" t="s">
        <v>1493</v>
      </c>
    </row>
    <row r="1679" spans="2:12" ht="75" customHeight="1" x14ac:dyDescent="0.25">
      <c r="B1679" s="19">
        <v>41114212</v>
      </c>
      <c r="C1679" s="144" t="s">
        <v>1828</v>
      </c>
      <c r="D1679" s="137">
        <v>41654</v>
      </c>
      <c r="E1679" s="19" t="s">
        <v>1492</v>
      </c>
      <c r="F1679" s="19" t="s">
        <v>306</v>
      </c>
      <c r="G1679" s="19" t="s">
        <v>307</v>
      </c>
      <c r="H1679" s="138">
        <f t="shared" si="10"/>
        <v>35020000</v>
      </c>
      <c r="I1679" s="145">
        <v>34000000</v>
      </c>
      <c r="J1679" s="135" t="s">
        <v>39</v>
      </c>
      <c r="K1679" s="19"/>
      <c r="L1679" s="135" t="s">
        <v>1493</v>
      </c>
    </row>
    <row r="1680" spans="2:12" ht="75" customHeight="1" x14ac:dyDescent="0.25">
      <c r="B1680" s="19" t="s">
        <v>1502</v>
      </c>
      <c r="C1680" s="144" t="s">
        <v>1829</v>
      </c>
      <c r="D1680" s="137">
        <v>41654</v>
      </c>
      <c r="E1680" s="19" t="s">
        <v>1492</v>
      </c>
      <c r="F1680" s="19" t="s">
        <v>306</v>
      </c>
      <c r="G1680" s="19" t="s">
        <v>307</v>
      </c>
      <c r="H1680" s="138">
        <f t="shared" si="10"/>
        <v>2163000</v>
      </c>
      <c r="I1680" s="145">
        <v>2100000</v>
      </c>
      <c r="J1680" s="135" t="s">
        <v>39</v>
      </c>
      <c r="K1680" s="19"/>
      <c r="L1680" s="135" t="s">
        <v>1493</v>
      </c>
    </row>
    <row r="1681" spans="2:12" ht="75" customHeight="1" x14ac:dyDescent="0.25">
      <c r="B1681" s="135">
        <v>52101502</v>
      </c>
      <c r="C1681" s="140" t="s">
        <v>1830</v>
      </c>
      <c r="D1681" s="137">
        <v>41654</v>
      </c>
      <c r="E1681" s="19" t="s">
        <v>1492</v>
      </c>
      <c r="F1681" s="19" t="s">
        <v>306</v>
      </c>
      <c r="G1681" s="19" t="s">
        <v>307</v>
      </c>
      <c r="H1681" s="138">
        <f t="shared" si="10"/>
        <v>2472000</v>
      </c>
      <c r="I1681" s="138">
        <v>2400000</v>
      </c>
      <c r="J1681" s="135" t="s">
        <v>39</v>
      </c>
      <c r="K1681" s="135"/>
      <c r="L1681" s="135" t="s">
        <v>1493</v>
      </c>
    </row>
    <row r="1682" spans="2:12" ht="75" customHeight="1" x14ac:dyDescent="0.25">
      <c r="B1682" s="19" t="s">
        <v>1530</v>
      </c>
      <c r="C1682" s="144" t="s">
        <v>1831</v>
      </c>
      <c r="D1682" s="137">
        <v>41654</v>
      </c>
      <c r="E1682" s="19" t="s">
        <v>1492</v>
      </c>
      <c r="F1682" s="19" t="s">
        <v>306</v>
      </c>
      <c r="G1682" s="19" t="s">
        <v>307</v>
      </c>
      <c r="H1682" s="138">
        <f t="shared" si="10"/>
        <v>216300</v>
      </c>
      <c r="I1682" s="145">
        <v>210000</v>
      </c>
      <c r="J1682" s="135" t="s">
        <v>39</v>
      </c>
      <c r="K1682" s="19"/>
      <c r="L1682" s="135" t="s">
        <v>1493</v>
      </c>
    </row>
    <row r="1683" spans="2:12" ht="75" customHeight="1" x14ac:dyDescent="0.25">
      <c r="B1683" s="135">
        <v>11162116</v>
      </c>
      <c r="C1683" s="139" t="s">
        <v>1832</v>
      </c>
      <c r="D1683" s="137">
        <v>41654</v>
      </c>
      <c r="E1683" s="19" t="s">
        <v>1492</v>
      </c>
      <c r="F1683" s="19" t="s">
        <v>306</v>
      </c>
      <c r="G1683" s="19" t="s">
        <v>307</v>
      </c>
      <c r="H1683" s="138">
        <f t="shared" si="10"/>
        <v>2025474.4000000001</v>
      </c>
      <c r="I1683" s="138">
        <v>1966480</v>
      </c>
      <c r="J1683" s="135" t="s">
        <v>39</v>
      </c>
      <c r="K1683" s="135"/>
      <c r="L1683" s="135" t="s">
        <v>1493</v>
      </c>
    </row>
    <row r="1684" spans="2:12" ht="75" customHeight="1" x14ac:dyDescent="0.25">
      <c r="B1684" s="135" t="s">
        <v>1530</v>
      </c>
      <c r="C1684" s="146" t="s">
        <v>1833</v>
      </c>
      <c r="D1684" s="137">
        <v>41654</v>
      </c>
      <c r="E1684" s="19" t="s">
        <v>1492</v>
      </c>
      <c r="F1684" s="19" t="s">
        <v>306</v>
      </c>
      <c r="G1684" s="19" t="s">
        <v>307</v>
      </c>
      <c r="H1684" s="138">
        <f t="shared" si="10"/>
        <v>42286650</v>
      </c>
      <c r="I1684" s="138">
        <v>41055000</v>
      </c>
      <c r="J1684" s="135" t="s">
        <v>39</v>
      </c>
      <c r="K1684" s="135"/>
      <c r="L1684" s="135" t="s">
        <v>1493</v>
      </c>
    </row>
    <row r="1685" spans="2:12" ht="75" customHeight="1" x14ac:dyDescent="0.25">
      <c r="B1685" s="135">
        <v>60121226</v>
      </c>
      <c r="C1685" s="146" t="s">
        <v>1834</v>
      </c>
      <c r="D1685" s="137">
        <v>41654</v>
      </c>
      <c r="E1685" s="19" t="s">
        <v>1492</v>
      </c>
      <c r="F1685" s="19" t="s">
        <v>306</v>
      </c>
      <c r="G1685" s="19" t="s">
        <v>307</v>
      </c>
      <c r="H1685" s="138">
        <f t="shared" ref="H1685:H1748" si="11">+I1685*1.03</f>
        <v>11193525</v>
      </c>
      <c r="I1685" s="138">
        <v>10867500</v>
      </c>
      <c r="J1685" s="135" t="s">
        <v>39</v>
      </c>
      <c r="K1685" s="135"/>
      <c r="L1685" s="135" t="s">
        <v>1493</v>
      </c>
    </row>
    <row r="1686" spans="2:12" ht="75" customHeight="1" x14ac:dyDescent="0.25">
      <c r="B1686" s="135">
        <v>31211521</v>
      </c>
      <c r="C1686" s="147" t="s">
        <v>1835</v>
      </c>
      <c r="D1686" s="137">
        <v>41654</v>
      </c>
      <c r="E1686" s="19" t="s">
        <v>1492</v>
      </c>
      <c r="F1686" s="19" t="s">
        <v>306</v>
      </c>
      <c r="G1686" s="19" t="s">
        <v>307</v>
      </c>
      <c r="H1686" s="138">
        <f t="shared" si="11"/>
        <v>141549604</v>
      </c>
      <c r="I1686" s="138">
        <v>137426800</v>
      </c>
      <c r="J1686" s="135" t="s">
        <v>39</v>
      </c>
      <c r="K1686" s="135"/>
      <c r="L1686" s="135" t="s">
        <v>1493</v>
      </c>
    </row>
    <row r="1687" spans="2:12" ht="75" customHeight="1" x14ac:dyDescent="0.25">
      <c r="B1687" s="135" t="s">
        <v>1530</v>
      </c>
      <c r="C1687" s="143" t="s">
        <v>1836</v>
      </c>
      <c r="D1687" s="137">
        <v>41654</v>
      </c>
      <c r="E1687" s="19" t="s">
        <v>1492</v>
      </c>
      <c r="F1687" s="19" t="s">
        <v>306</v>
      </c>
      <c r="G1687" s="19" t="s">
        <v>307</v>
      </c>
      <c r="H1687" s="138">
        <f t="shared" si="11"/>
        <v>875500</v>
      </c>
      <c r="I1687" s="145">
        <v>850000</v>
      </c>
      <c r="J1687" s="135" t="s">
        <v>39</v>
      </c>
      <c r="K1687" s="135"/>
      <c r="L1687" s="135" t="s">
        <v>1493</v>
      </c>
    </row>
    <row r="1688" spans="2:12" ht="75" customHeight="1" x14ac:dyDescent="0.25">
      <c r="B1688" s="19">
        <v>22101524</v>
      </c>
      <c r="C1688" s="144" t="s">
        <v>1837</v>
      </c>
      <c r="D1688" s="137">
        <v>41654</v>
      </c>
      <c r="E1688" s="19" t="s">
        <v>1492</v>
      </c>
      <c r="F1688" s="19" t="s">
        <v>306</v>
      </c>
      <c r="G1688" s="19" t="s">
        <v>307</v>
      </c>
      <c r="H1688" s="138">
        <f t="shared" si="11"/>
        <v>817820000</v>
      </c>
      <c r="I1688" s="145">
        <v>794000000</v>
      </c>
      <c r="J1688" s="135" t="s">
        <v>39</v>
      </c>
      <c r="K1688" s="19"/>
      <c r="L1688" s="135" t="s">
        <v>1493</v>
      </c>
    </row>
    <row r="1689" spans="2:12" ht="75" customHeight="1" x14ac:dyDescent="0.25">
      <c r="B1689" s="135">
        <v>56121902</v>
      </c>
      <c r="C1689" s="143" t="s">
        <v>1838</v>
      </c>
      <c r="D1689" s="137">
        <v>41654</v>
      </c>
      <c r="E1689" s="19" t="s">
        <v>1492</v>
      </c>
      <c r="F1689" s="19" t="s">
        <v>306</v>
      </c>
      <c r="G1689" s="19" t="s">
        <v>307</v>
      </c>
      <c r="H1689" s="138">
        <f t="shared" si="11"/>
        <v>82400</v>
      </c>
      <c r="I1689" s="145">
        <v>80000</v>
      </c>
      <c r="J1689" s="135" t="s">
        <v>39</v>
      </c>
      <c r="K1689" s="135"/>
      <c r="L1689" s="135" t="s">
        <v>1493</v>
      </c>
    </row>
    <row r="1690" spans="2:12" ht="75" customHeight="1" x14ac:dyDescent="0.25">
      <c r="B1690" s="19" t="s">
        <v>1530</v>
      </c>
      <c r="C1690" s="144" t="s">
        <v>1839</v>
      </c>
      <c r="D1690" s="137">
        <v>41654</v>
      </c>
      <c r="E1690" s="19" t="s">
        <v>1492</v>
      </c>
      <c r="F1690" s="19" t="s">
        <v>306</v>
      </c>
      <c r="G1690" s="19" t="s">
        <v>307</v>
      </c>
      <c r="H1690" s="138">
        <f t="shared" si="11"/>
        <v>2595600</v>
      </c>
      <c r="I1690" s="145">
        <v>2520000</v>
      </c>
      <c r="J1690" s="135" t="s">
        <v>39</v>
      </c>
      <c r="K1690" s="19"/>
      <c r="L1690" s="135" t="s">
        <v>1493</v>
      </c>
    </row>
    <row r="1691" spans="2:12" ht="75" customHeight="1" x14ac:dyDescent="0.25">
      <c r="B1691" s="135">
        <v>49191601</v>
      </c>
      <c r="C1691" s="143" t="s">
        <v>1840</v>
      </c>
      <c r="D1691" s="137">
        <v>41654</v>
      </c>
      <c r="E1691" s="19" t="s">
        <v>1492</v>
      </c>
      <c r="F1691" s="19" t="s">
        <v>306</v>
      </c>
      <c r="G1691" s="19" t="s">
        <v>307</v>
      </c>
      <c r="H1691" s="138">
        <f t="shared" si="11"/>
        <v>1740700</v>
      </c>
      <c r="I1691" s="145">
        <v>1690000</v>
      </c>
      <c r="J1691" s="135" t="s">
        <v>39</v>
      </c>
      <c r="K1691" s="135"/>
      <c r="L1691" s="135" t="s">
        <v>1493</v>
      </c>
    </row>
    <row r="1692" spans="2:12" ht="75" customHeight="1" x14ac:dyDescent="0.25">
      <c r="B1692" s="135">
        <v>49191601</v>
      </c>
      <c r="C1692" s="143" t="s">
        <v>1841</v>
      </c>
      <c r="D1692" s="137">
        <v>41654</v>
      </c>
      <c r="E1692" s="19" t="s">
        <v>1492</v>
      </c>
      <c r="F1692" s="19" t="s">
        <v>306</v>
      </c>
      <c r="G1692" s="19" t="s">
        <v>307</v>
      </c>
      <c r="H1692" s="138">
        <f t="shared" si="11"/>
        <v>1472900</v>
      </c>
      <c r="I1692" s="145">
        <v>1430000</v>
      </c>
      <c r="J1692" s="135" t="s">
        <v>39</v>
      </c>
      <c r="K1692" s="135"/>
      <c r="L1692" s="135" t="s">
        <v>1493</v>
      </c>
    </row>
    <row r="1693" spans="2:12" ht="75" customHeight="1" x14ac:dyDescent="0.25">
      <c r="B1693" s="135">
        <v>49191601</v>
      </c>
      <c r="C1693" s="143" t="s">
        <v>1842</v>
      </c>
      <c r="D1693" s="137">
        <v>41654</v>
      </c>
      <c r="E1693" s="19" t="s">
        <v>1492</v>
      </c>
      <c r="F1693" s="19" t="s">
        <v>306</v>
      </c>
      <c r="G1693" s="19" t="s">
        <v>307</v>
      </c>
      <c r="H1693" s="138">
        <f t="shared" si="11"/>
        <v>566500</v>
      </c>
      <c r="I1693" s="145">
        <v>550000</v>
      </c>
      <c r="J1693" s="135" t="s">
        <v>39</v>
      </c>
      <c r="K1693" s="135"/>
      <c r="L1693" s="135" t="s">
        <v>1493</v>
      </c>
    </row>
    <row r="1694" spans="2:12" ht="75" customHeight="1" x14ac:dyDescent="0.25">
      <c r="B1694" s="135">
        <v>22101708</v>
      </c>
      <c r="C1694" s="143" t="s">
        <v>1843</v>
      </c>
      <c r="D1694" s="137">
        <v>41654</v>
      </c>
      <c r="E1694" s="19" t="s">
        <v>1492</v>
      </c>
      <c r="F1694" s="19" t="s">
        <v>306</v>
      </c>
      <c r="G1694" s="19" t="s">
        <v>307</v>
      </c>
      <c r="H1694" s="138">
        <f t="shared" si="11"/>
        <v>61800000</v>
      </c>
      <c r="I1694" s="145">
        <v>60000000</v>
      </c>
      <c r="J1694" s="135" t="s">
        <v>39</v>
      </c>
      <c r="K1694" s="135"/>
      <c r="L1694" s="135" t="s">
        <v>1493</v>
      </c>
    </row>
    <row r="1695" spans="2:12" ht="75" customHeight="1" x14ac:dyDescent="0.25">
      <c r="B1695" s="135">
        <v>22101708</v>
      </c>
      <c r="C1695" s="144" t="s">
        <v>1844</v>
      </c>
      <c r="D1695" s="137">
        <v>41654</v>
      </c>
      <c r="E1695" s="19" t="s">
        <v>1492</v>
      </c>
      <c r="F1695" s="19" t="s">
        <v>306</v>
      </c>
      <c r="G1695" s="19" t="s">
        <v>307</v>
      </c>
      <c r="H1695" s="138">
        <f t="shared" si="11"/>
        <v>525300000</v>
      </c>
      <c r="I1695" s="145">
        <v>510000000</v>
      </c>
      <c r="J1695" s="135" t="s">
        <v>39</v>
      </c>
      <c r="K1695" s="19"/>
      <c r="L1695" s="135" t="s">
        <v>1493</v>
      </c>
    </row>
    <row r="1696" spans="2:12" ht="75" customHeight="1" x14ac:dyDescent="0.25">
      <c r="B1696" s="135">
        <v>48101509</v>
      </c>
      <c r="C1696" s="143" t="s">
        <v>1845</v>
      </c>
      <c r="D1696" s="137">
        <v>41654</v>
      </c>
      <c r="E1696" s="19" t="s">
        <v>1492</v>
      </c>
      <c r="F1696" s="19" t="s">
        <v>306</v>
      </c>
      <c r="G1696" s="19" t="s">
        <v>307</v>
      </c>
      <c r="H1696" s="138">
        <f t="shared" si="11"/>
        <v>875500</v>
      </c>
      <c r="I1696" s="145">
        <v>850000</v>
      </c>
      <c r="J1696" s="135" t="s">
        <v>39</v>
      </c>
      <c r="K1696" s="135"/>
      <c r="L1696" s="135" t="s">
        <v>1493</v>
      </c>
    </row>
    <row r="1697" spans="2:12" ht="75" customHeight="1" x14ac:dyDescent="0.25">
      <c r="B1697" s="135" t="s">
        <v>1530</v>
      </c>
      <c r="C1697" s="139" t="s">
        <v>1846</v>
      </c>
      <c r="D1697" s="137">
        <v>41654</v>
      </c>
      <c r="E1697" s="19" t="s">
        <v>1492</v>
      </c>
      <c r="F1697" s="19" t="s">
        <v>306</v>
      </c>
      <c r="G1697" s="19" t="s">
        <v>307</v>
      </c>
      <c r="H1697" s="138">
        <f t="shared" si="11"/>
        <v>10712000</v>
      </c>
      <c r="I1697" s="138">
        <v>10400000</v>
      </c>
      <c r="J1697" s="135" t="s">
        <v>39</v>
      </c>
      <c r="K1697" s="135"/>
      <c r="L1697" s="135" t="s">
        <v>1493</v>
      </c>
    </row>
    <row r="1698" spans="2:12" ht="75" customHeight="1" x14ac:dyDescent="0.25">
      <c r="B1698" s="135">
        <v>40161504</v>
      </c>
      <c r="C1698" s="139" t="s">
        <v>1847</v>
      </c>
      <c r="D1698" s="137">
        <v>41654</v>
      </c>
      <c r="E1698" s="19" t="s">
        <v>1492</v>
      </c>
      <c r="F1698" s="19" t="s">
        <v>306</v>
      </c>
      <c r="G1698" s="19" t="s">
        <v>307</v>
      </c>
      <c r="H1698" s="138">
        <f t="shared" si="11"/>
        <v>9888000</v>
      </c>
      <c r="I1698" s="138">
        <v>9600000</v>
      </c>
      <c r="J1698" s="135" t="s">
        <v>39</v>
      </c>
      <c r="K1698" s="135"/>
      <c r="L1698" s="135" t="s">
        <v>1493</v>
      </c>
    </row>
    <row r="1699" spans="2:12" ht="75" customHeight="1" x14ac:dyDescent="0.25">
      <c r="B1699" s="135">
        <v>40161504</v>
      </c>
      <c r="C1699" s="139" t="s">
        <v>1848</v>
      </c>
      <c r="D1699" s="137">
        <v>41654</v>
      </c>
      <c r="E1699" s="19" t="s">
        <v>1492</v>
      </c>
      <c r="F1699" s="19" t="s">
        <v>306</v>
      </c>
      <c r="G1699" s="19" t="s">
        <v>307</v>
      </c>
      <c r="H1699" s="138">
        <f t="shared" si="11"/>
        <v>4202400</v>
      </c>
      <c r="I1699" s="138">
        <v>4080000</v>
      </c>
      <c r="J1699" s="135" t="s">
        <v>39</v>
      </c>
      <c r="K1699" s="135"/>
      <c r="L1699" s="135" t="s">
        <v>1493</v>
      </c>
    </row>
    <row r="1700" spans="2:12" ht="75" customHeight="1" x14ac:dyDescent="0.25">
      <c r="B1700" s="135">
        <v>40161504</v>
      </c>
      <c r="C1700" s="139" t="s">
        <v>1849</v>
      </c>
      <c r="D1700" s="137">
        <v>41654</v>
      </c>
      <c r="E1700" s="19" t="s">
        <v>1492</v>
      </c>
      <c r="F1700" s="19" t="s">
        <v>306</v>
      </c>
      <c r="G1700" s="19" t="s">
        <v>307</v>
      </c>
      <c r="H1700" s="138">
        <f t="shared" si="11"/>
        <v>988800</v>
      </c>
      <c r="I1700" s="138">
        <v>960000</v>
      </c>
      <c r="J1700" s="135" t="s">
        <v>39</v>
      </c>
      <c r="K1700" s="135"/>
      <c r="L1700" s="135" t="s">
        <v>1493</v>
      </c>
    </row>
    <row r="1701" spans="2:12" ht="75" customHeight="1" x14ac:dyDescent="0.25">
      <c r="B1701" s="135">
        <v>40161505</v>
      </c>
      <c r="C1701" s="139" t="s">
        <v>1850</v>
      </c>
      <c r="D1701" s="137">
        <v>41654</v>
      </c>
      <c r="E1701" s="19" t="s">
        <v>1492</v>
      </c>
      <c r="F1701" s="19" t="s">
        <v>306</v>
      </c>
      <c r="G1701" s="19" t="s">
        <v>307</v>
      </c>
      <c r="H1701" s="138">
        <f t="shared" si="11"/>
        <v>19776000</v>
      </c>
      <c r="I1701" s="138">
        <v>19200000</v>
      </c>
      <c r="J1701" s="135" t="s">
        <v>39</v>
      </c>
      <c r="K1701" s="135"/>
      <c r="L1701" s="135" t="s">
        <v>1493</v>
      </c>
    </row>
    <row r="1702" spans="2:12" ht="75" customHeight="1" x14ac:dyDescent="0.25">
      <c r="B1702" s="135">
        <v>40161505</v>
      </c>
      <c r="C1702" s="139" t="s">
        <v>1851</v>
      </c>
      <c r="D1702" s="137">
        <v>41654</v>
      </c>
      <c r="E1702" s="19" t="s">
        <v>1492</v>
      </c>
      <c r="F1702" s="19" t="s">
        <v>306</v>
      </c>
      <c r="G1702" s="19" t="s">
        <v>307</v>
      </c>
      <c r="H1702" s="138">
        <f t="shared" si="11"/>
        <v>4944000</v>
      </c>
      <c r="I1702" s="138">
        <v>4800000</v>
      </c>
      <c r="J1702" s="135" t="s">
        <v>39</v>
      </c>
      <c r="K1702" s="135"/>
      <c r="L1702" s="135" t="s">
        <v>1493</v>
      </c>
    </row>
    <row r="1703" spans="2:12" ht="75" customHeight="1" x14ac:dyDescent="0.25">
      <c r="B1703" s="135" t="s">
        <v>1530</v>
      </c>
      <c r="C1703" s="143" t="s">
        <v>1852</v>
      </c>
      <c r="D1703" s="137">
        <v>41654</v>
      </c>
      <c r="E1703" s="19" t="s">
        <v>1492</v>
      </c>
      <c r="F1703" s="19" t="s">
        <v>306</v>
      </c>
      <c r="G1703" s="19" t="s">
        <v>307</v>
      </c>
      <c r="H1703" s="138">
        <f t="shared" si="11"/>
        <v>1472900</v>
      </c>
      <c r="I1703" s="145">
        <v>1430000</v>
      </c>
      <c r="J1703" s="135" t="s">
        <v>39</v>
      </c>
      <c r="K1703" s="135"/>
      <c r="L1703" s="135" t="s">
        <v>1493</v>
      </c>
    </row>
    <row r="1704" spans="2:12" ht="75" customHeight="1" x14ac:dyDescent="0.25">
      <c r="B1704" s="19" t="s">
        <v>1530</v>
      </c>
      <c r="C1704" s="144" t="s">
        <v>1853</v>
      </c>
      <c r="D1704" s="137">
        <v>41654</v>
      </c>
      <c r="E1704" s="19" t="s">
        <v>1492</v>
      </c>
      <c r="F1704" s="19" t="s">
        <v>306</v>
      </c>
      <c r="G1704" s="19" t="s">
        <v>307</v>
      </c>
      <c r="H1704" s="138">
        <f t="shared" si="11"/>
        <v>1133000</v>
      </c>
      <c r="I1704" s="145">
        <v>1100000</v>
      </c>
      <c r="J1704" s="135" t="s">
        <v>39</v>
      </c>
      <c r="K1704" s="19"/>
      <c r="L1704" s="135" t="s">
        <v>1493</v>
      </c>
    </row>
    <row r="1705" spans="2:12" ht="75" customHeight="1" x14ac:dyDescent="0.25">
      <c r="B1705" s="135">
        <v>31201605</v>
      </c>
      <c r="C1705" s="148" t="s">
        <v>1854</v>
      </c>
      <c r="D1705" s="137">
        <v>41654</v>
      </c>
      <c r="E1705" s="19" t="s">
        <v>1492</v>
      </c>
      <c r="F1705" s="19" t="s">
        <v>306</v>
      </c>
      <c r="G1705" s="19" t="s">
        <v>307</v>
      </c>
      <c r="H1705" s="138">
        <f t="shared" si="11"/>
        <v>4120000</v>
      </c>
      <c r="I1705" s="138">
        <v>4000000</v>
      </c>
      <c r="J1705" s="135" t="s">
        <v>39</v>
      </c>
      <c r="K1705" s="135"/>
      <c r="L1705" s="135" t="s">
        <v>1493</v>
      </c>
    </row>
    <row r="1706" spans="2:12" ht="75" customHeight="1" x14ac:dyDescent="0.25">
      <c r="B1706" s="135">
        <v>31201605</v>
      </c>
      <c r="C1706" s="148" t="s">
        <v>1855</v>
      </c>
      <c r="D1706" s="137">
        <v>41654</v>
      </c>
      <c r="E1706" s="19" t="s">
        <v>1492</v>
      </c>
      <c r="F1706" s="19" t="s">
        <v>306</v>
      </c>
      <c r="G1706" s="19" t="s">
        <v>307</v>
      </c>
      <c r="H1706" s="138">
        <f t="shared" si="11"/>
        <v>2925200</v>
      </c>
      <c r="I1706" s="138">
        <v>2840000</v>
      </c>
      <c r="J1706" s="135" t="s">
        <v>39</v>
      </c>
      <c r="K1706" s="135"/>
      <c r="L1706" s="135" t="s">
        <v>1493</v>
      </c>
    </row>
    <row r="1707" spans="2:12" ht="75" customHeight="1" x14ac:dyDescent="0.25">
      <c r="B1707" s="19" t="s">
        <v>1530</v>
      </c>
      <c r="C1707" s="144" t="s">
        <v>1856</v>
      </c>
      <c r="D1707" s="137">
        <v>41654</v>
      </c>
      <c r="E1707" s="19" t="s">
        <v>1492</v>
      </c>
      <c r="F1707" s="19" t="s">
        <v>306</v>
      </c>
      <c r="G1707" s="19" t="s">
        <v>307</v>
      </c>
      <c r="H1707" s="138">
        <f t="shared" si="11"/>
        <v>741600</v>
      </c>
      <c r="I1707" s="145">
        <v>720000</v>
      </c>
      <c r="J1707" s="135" t="s">
        <v>39</v>
      </c>
      <c r="K1707" s="19"/>
      <c r="L1707" s="135" t="s">
        <v>1493</v>
      </c>
    </row>
    <row r="1708" spans="2:12" ht="75" customHeight="1" x14ac:dyDescent="0.25">
      <c r="B1708" s="135" t="s">
        <v>1530</v>
      </c>
      <c r="C1708" s="146" t="s">
        <v>1857</v>
      </c>
      <c r="D1708" s="137">
        <v>41654</v>
      </c>
      <c r="E1708" s="19" t="s">
        <v>1492</v>
      </c>
      <c r="F1708" s="19" t="s">
        <v>306</v>
      </c>
      <c r="G1708" s="19" t="s">
        <v>307</v>
      </c>
      <c r="H1708" s="138">
        <f t="shared" si="11"/>
        <v>3460800</v>
      </c>
      <c r="I1708" s="145">
        <v>3360000</v>
      </c>
      <c r="J1708" s="135" t="s">
        <v>39</v>
      </c>
      <c r="K1708" s="135"/>
      <c r="L1708" s="135" t="s">
        <v>1493</v>
      </c>
    </row>
    <row r="1709" spans="2:12" ht="75" customHeight="1" x14ac:dyDescent="0.25">
      <c r="B1709" s="135" t="s">
        <v>1530</v>
      </c>
      <c r="C1709" s="140" t="s">
        <v>1858</v>
      </c>
      <c r="D1709" s="137">
        <v>41654</v>
      </c>
      <c r="E1709" s="19" t="s">
        <v>1492</v>
      </c>
      <c r="F1709" s="19" t="s">
        <v>306</v>
      </c>
      <c r="G1709" s="19" t="s">
        <v>307</v>
      </c>
      <c r="H1709" s="138">
        <f t="shared" si="11"/>
        <v>2323680</v>
      </c>
      <c r="I1709" s="138">
        <v>2256000</v>
      </c>
      <c r="J1709" s="135" t="s">
        <v>39</v>
      </c>
      <c r="K1709" s="135"/>
      <c r="L1709" s="135" t="s">
        <v>1493</v>
      </c>
    </row>
    <row r="1710" spans="2:12" ht="75" customHeight="1" x14ac:dyDescent="0.25">
      <c r="B1710" s="19" t="s">
        <v>1530</v>
      </c>
      <c r="C1710" s="144" t="s">
        <v>1859</v>
      </c>
      <c r="D1710" s="137">
        <v>41654</v>
      </c>
      <c r="E1710" s="19" t="s">
        <v>1492</v>
      </c>
      <c r="F1710" s="19" t="s">
        <v>306</v>
      </c>
      <c r="G1710" s="19" t="s">
        <v>307</v>
      </c>
      <c r="H1710" s="138">
        <f t="shared" si="11"/>
        <v>865200</v>
      </c>
      <c r="I1710" s="145">
        <v>840000</v>
      </c>
      <c r="J1710" s="135" t="s">
        <v>39</v>
      </c>
      <c r="K1710" s="19"/>
      <c r="L1710" s="135" t="s">
        <v>1493</v>
      </c>
    </row>
    <row r="1711" spans="2:12" ht="75" customHeight="1" x14ac:dyDescent="0.25">
      <c r="B1711" s="19">
        <v>27111911</v>
      </c>
      <c r="C1711" s="144" t="s">
        <v>1860</v>
      </c>
      <c r="D1711" s="137">
        <v>41654</v>
      </c>
      <c r="E1711" s="19" t="s">
        <v>1492</v>
      </c>
      <c r="F1711" s="19" t="s">
        <v>306</v>
      </c>
      <c r="G1711" s="19" t="s">
        <v>307</v>
      </c>
      <c r="H1711" s="138">
        <f t="shared" si="11"/>
        <v>360500</v>
      </c>
      <c r="I1711" s="145">
        <v>350000</v>
      </c>
      <c r="J1711" s="135" t="s">
        <v>39</v>
      </c>
      <c r="K1711" s="19"/>
      <c r="L1711" s="135" t="s">
        <v>1493</v>
      </c>
    </row>
    <row r="1712" spans="2:12" ht="75" customHeight="1" x14ac:dyDescent="0.25">
      <c r="B1712" s="135" t="s">
        <v>1530</v>
      </c>
      <c r="C1712" s="142" t="s">
        <v>1861</v>
      </c>
      <c r="D1712" s="137">
        <v>41654</v>
      </c>
      <c r="E1712" s="19" t="s">
        <v>1492</v>
      </c>
      <c r="F1712" s="19" t="s">
        <v>306</v>
      </c>
      <c r="G1712" s="19" t="s">
        <v>307</v>
      </c>
      <c r="H1712" s="138">
        <f t="shared" si="11"/>
        <v>14420000</v>
      </c>
      <c r="I1712" s="138">
        <v>14000000</v>
      </c>
      <c r="J1712" s="135" t="s">
        <v>39</v>
      </c>
      <c r="K1712" s="135"/>
      <c r="L1712" s="135" t="s">
        <v>1493</v>
      </c>
    </row>
    <row r="1713" spans="2:12" ht="75" customHeight="1" x14ac:dyDescent="0.25">
      <c r="B1713" s="19" t="s">
        <v>1530</v>
      </c>
      <c r="C1713" s="144" t="s">
        <v>1862</v>
      </c>
      <c r="D1713" s="137">
        <v>41654</v>
      </c>
      <c r="E1713" s="19" t="s">
        <v>1492</v>
      </c>
      <c r="F1713" s="19" t="s">
        <v>306</v>
      </c>
      <c r="G1713" s="19" t="s">
        <v>307</v>
      </c>
      <c r="H1713" s="138">
        <f t="shared" si="11"/>
        <v>206000</v>
      </c>
      <c r="I1713" s="145">
        <v>200000</v>
      </c>
      <c r="J1713" s="135" t="s">
        <v>39</v>
      </c>
      <c r="K1713" s="19"/>
      <c r="L1713" s="135" t="s">
        <v>1493</v>
      </c>
    </row>
    <row r="1714" spans="2:12" ht="75" customHeight="1" x14ac:dyDescent="0.25">
      <c r="B1714" s="19" t="s">
        <v>1530</v>
      </c>
      <c r="C1714" s="144" t="s">
        <v>1863</v>
      </c>
      <c r="D1714" s="137">
        <v>41654</v>
      </c>
      <c r="E1714" s="19" t="s">
        <v>1492</v>
      </c>
      <c r="F1714" s="19" t="s">
        <v>306</v>
      </c>
      <c r="G1714" s="19" t="s">
        <v>307</v>
      </c>
      <c r="H1714" s="138">
        <f t="shared" si="11"/>
        <v>231750</v>
      </c>
      <c r="I1714" s="145">
        <v>225000</v>
      </c>
      <c r="J1714" s="135" t="s">
        <v>39</v>
      </c>
      <c r="K1714" s="19"/>
      <c r="L1714" s="135" t="s">
        <v>1493</v>
      </c>
    </row>
    <row r="1715" spans="2:12" ht="75" customHeight="1" x14ac:dyDescent="0.25">
      <c r="B1715" s="19" t="s">
        <v>1530</v>
      </c>
      <c r="C1715" s="144" t="s">
        <v>1864</v>
      </c>
      <c r="D1715" s="137">
        <v>41654</v>
      </c>
      <c r="E1715" s="19" t="s">
        <v>1492</v>
      </c>
      <c r="F1715" s="19" t="s">
        <v>306</v>
      </c>
      <c r="G1715" s="19" t="s">
        <v>307</v>
      </c>
      <c r="H1715" s="138">
        <f t="shared" si="11"/>
        <v>180250</v>
      </c>
      <c r="I1715" s="145">
        <v>175000</v>
      </c>
      <c r="J1715" s="135" t="s">
        <v>39</v>
      </c>
      <c r="K1715" s="19"/>
      <c r="L1715" s="135" t="s">
        <v>1493</v>
      </c>
    </row>
    <row r="1716" spans="2:12" ht="75" customHeight="1" x14ac:dyDescent="0.25">
      <c r="B1716" s="135" t="s">
        <v>1530</v>
      </c>
      <c r="C1716" s="139" t="s">
        <v>1865</v>
      </c>
      <c r="D1716" s="137">
        <v>41654</v>
      </c>
      <c r="E1716" s="19" t="s">
        <v>1492</v>
      </c>
      <c r="F1716" s="19" t="s">
        <v>306</v>
      </c>
      <c r="G1716" s="19" t="s">
        <v>307</v>
      </c>
      <c r="H1716" s="138">
        <f t="shared" si="11"/>
        <v>2543688</v>
      </c>
      <c r="I1716" s="138">
        <v>2469600</v>
      </c>
      <c r="J1716" s="135" t="s">
        <v>39</v>
      </c>
      <c r="K1716" s="135"/>
      <c r="L1716" s="135" t="s">
        <v>1493</v>
      </c>
    </row>
    <row r="1717" spans="2:12" ht="75" customHeight="1" x14ac:dyDescent="0.25">
      <c r="B1717" s="19">
        <v>56121802</v>
      </c>
      <c r="C1717" s="144" t="s">
        <v>1866</v>
      </c>
      <c r="D1717" s="137">
        <v>41654</v>
      </c>
      <c r="E1717" s="19" t="s">
        <v>1492</v>
      </c>
      <c r="F1717" s="19" t="s">
        <v>306</v>
      </c>
      <c r="G1717" s="19" t="s">
        <v>307</v>
      </c>
      <c r="H1717" s="138">
        <f t="shared" si="11"/>
        <v>927000</v>
      </c>
      <c r="I1717" s="145">
        <v>900000</v>
      </c>
      <c r="J1717" s="135" t="s">
        <v>39</v>
      </c>
      <c r="K1717" s="19"/>
      <c r="L1717" s="135" t="s">
        <v>1493</v>
      </c>
    </row>
    <row r="1718" spans="2:12" ht="75" customHeight="1" x14ac:dyDescent="0.25">
      <c r="B1718" s="19">
        <v>56121802</v>
      </c>
      <c r="C1718" s="144" t="s">
        <v>1867</v>
      </c>
      <c r="D1718" s="137">
        <v>41654</v>
      </c>
      <c r="E1718" s="19" t="s">
        <v>1492</v>
      </c>
      <c r="F1718" s="19" t="s">
        <v>306</v>
      </c>
      <c r="G1718" s="19" t="s">
        <v>307</v>
      </c>
      <c r="H1718" s="138">
        <f t="shared" si="11"/>
        <v>16995000</v>
      </c>
      <c r="I1718" s="145">
        <v>16500000</v>
      </c>
      <c r="J1718" s="135" t="s">
        <v>39</v>
      </c>
      <c r="K1718" s="19"/>
      <c r="L1718" s="135" t="s">
        <v>1493</v>
      </c>
    </row>
    <row r="1719" spans="2:12" ht="75" customHeight="1" x14ac:dyDescent="0.25">
      <c r="B1719" s="19">
        <v>56121802</v>
      </c>
      <c r="C1719" s="144" t="s">
        <v>1868</v>
      </c>
      <c r="D1719" s="137">
        <v>41654</v>
      </c>
      <c r="E1719" s="19" t="s">
        <v>1492</v>
      </c>
      <c r="F1719" s="19" t="s">
        <v>306</v>
      </c>
      <c r="G1719" s="19" t="s">
        <v>307</v>
      </c>
      <c r="H1719" s="138">
        <f t="shared" si="11"/>
        <v>3296000</v>
      </c>
      <c r="I1719" s="145">
        <v>3200000</v>
      </c>
      <c r="J1719" s="135" t="s">
        <v>39</v>
      </c>
      <c r="K1719" s="19"/>
      <c r="L1719" s="135" t="s">
        <v>1493</v>
      </c>
    </row>
    <row r="1720" spans="2:12" ht="75" customHeight="1" x14ac:dyDescent="0.25">
      <c r="B1720" s="19" t="s">
        <v>1530</v>
      </c>
      <c r="C1720" s="144" t="s">
        <v>1869</v>
      </c>
      <c r="D1720" s="137">
        <v>41654</v>
      </c>
      <c r="E1720" s="19" t="s">
        <v>1492</v>
      </c>
      <c r="F1720" s="19" t="s">
        <v>306</v>
      </c>
      <c r="G1720" s="19" t="s">
        <v>307</v>
      </c>
      <c r="H1720" s="138">
        <f t="shared" si="11"/>
        <v>49440</v>
      </c>
      <c r="I1720" s="145">
        <v>48000</v>
      </c>
      <c r="J1720" s="135" t="s">
        <v>39</v>
      </c>
      <c r="K1720" s="19"/>
      <c r="L1720" s="135" t="s">
        <v>1493</v>
      </c>
    </row>
    <row r="1721" spans="2:12" ht="75" customHeight="1" x14ac:dyDescent="0.25">
      <c r="B1721" s="135">
        <v>15101506</v>
      </c>
      <c r="C1721" s="140" t="s">
        <v>1870</v>
      </c>
      <c r="D1721" s="137">
        <v>41654</v>
      </c>
      <c r="E1721" s="19" t="s">
        <v>1492</v>
      </c>
      <c r="F1721" s="19" t="s">
        <v>306</v>
      </c>
      <c r="G1721" s="19" t="s">
        <v>307</v>
      </c>
      <c r="H1721" s="138">
        <f t="shared" si="11"/>
        <v>2801600</v>
      </c>
      <c r="I1721" s="138">
        <v>2720000</v>
      </c>
      <c r="J1721" s="135" t="s">
        <v>39</v>
      </c>
      <c r="K1721" s="135"/>
      <c r="L1721" s="135" t="s">
        <v>1493</v>
      </c>
    </row>
    <row r="1722" spans="2:12" ht="75" customHeight="1" x14ac:dyDescent="0.25">
      <c r="B1722" s="19">
        <v>24101612</v>
      </c>
      <c r="C1722" s="144" t="s">
        <v>1871</v>
      </c>
      <c r="D1722" s="137">
        <v>41654</v>
      </c>
      <c r="E1722" s="19" t="s">
        <v>1492</v>
      </c>
      <c r="F1722" s="19" t="s">
        <v>306</v>
      </c>
      <c r="G1722" s="19" t="s">
        <v>307</v>
      </c>
      <c r="H1722" s="138">
        <f t="shared" si="11"/>
        <v>515000</v>
      </c>
      <c r="I1722" s="145">
        <v>500000</v>
      </c>
      <c r="J1722" s="135" t="s">
        <v>39</v>
      </c>
      <c r="K1722" s="19"/>
      <c r="L1722" s="135" t="s">
        <v>1493</v>
      </c>
    </row>
    <row r="1723" spans="2:12" ht="75" customHeight="1" x14ac:dyDescent="0.25">
      <c r="B1723" s="135" t="s">
        <v>1530</v>
      </c>
      <c r="C1723" s="136" t="s">
        <v>1872</v>
      </c>
      <c r="D1723" s="137">
        <v>41654</v>
      </c>
      <c r="E1723" s="19" t="s">
        <v>1492</v>
      </c>
      <c r="F1723" s="19" t="s">
        <v>306</v>
      </c>
      <c r="G1723" s="19" t="s">
        <v>307</v>
      </c>
      <c r="H1723" s="138">
        <f t="shared" si="11"/>
        <v>8194680</v>
      </c>
      <c r="I1723" s="138">
        <v>7956000</v>
      </c>
      <c r="J1723" s="135" t="s">
        <v>39</v>
      </c>
      <c r="K1723" s="135"/>
      <c r="L1723" s="135" t="s">
        <v>1493</v>
      </c>
    </row>
    <row r="1724" spans="2:12" ht="75" customHeight="1" x14ac:dyDescent="0.25">
      <c r="B1724" s="19" t="s">
        <v>1502</v>
      </c>
      <c r="C1724" s="144" t="s">
        <v>1873</v>
      </c>
      <c r="D1724" s="137">
        <v>41654</v>
      </c>
      <c r="E1724" s="19" t="s">
        <v>1492</v>
      </c>
      <c r="F1724" s="19" t="s">
        <v>306</v>
      </c>
      <c r="G1724" s="19" t="s">
        <v>307</v>
      </c>
      <c r="H1724" s="138">
        <f t="shared" si="11"/>
        <v>0</v>
      </c>
      <c r="I1724" s="145"/>
      <c r="J1724" s="135" t="s">
        <v>39</v>
      </c>
      <c r="K1724" s="19"/>
      <c r="L1724" s="135" t="s">
        <v>1493</v>
      </c>
    </row>
    <row r="1725" spans="2:12" ht="75" customHeight="1" x14ac:dyDescent="0.25">
      <c r="B1725" s="135" t="s">
        <v>1530</v>
      </c>
      <c r="C1725" s="136" t="s">
        <v>1874</v>
      </c>
      <c r="D1725" s="137">
        <v>41654</v>
      </c>
      <c r="E1725" s="19" t="s">
        <v>1492</v>
      </c>
      <c r="F1725" s="19" t="s">
        <v>306</v>
      </c>
      <c r="G1725" s="19" t="s">
        <v>307</v>
      </c>
      <c r="H1725" s="138">
        <f t="shared" si="11"/>
        <v>2422560</v>
      </c>
      <c r="I1725" s="138">
        <v>2352000</v>
      </c>
      <c r="J1725" s="135" t="s">
        <v>39</v>
      </c>
      <c r="K1725" s="135"/>
      <c r="L1725" s="135" t="s">
        <v>1493</v>
      </c>
    </row>
    <row r="1726" spans="2:12" ht="75" customHeight="1" x14ac:dyDescent="0.25">
      <c r="B1726" s="19" t="s">
        <v>1530</v>
      </c>
      <c r="C1726" s="144" t="s">
        <v>1875</v>
      </c>
      <c r="D1726" s="137">
        <v>41654</v>
      </c>
      <c r="E1726" s="19" t="s">
        <v>1492</v>
      </c>
      <c r="F1726" s="19" t="s">
        <v>306</v>
      </c>
      <c r="G1726" s="19" t="s">
        <v>307</v>
      </c>
      <c r="H1726" s="138">
        <f t="shared" si="11"/>
        <v>14420000</v>
      </c>
      <c r="I1726" s="145">
        <v>14000000</v>
      </c>
      <c r="J1726" s="135" t="s">
        <v>39</v>
      </c>
      <c r="K1726" s="19"/>
      <c r="L1726" s="135" t="s">
        <v>1493</v>
      </c>
    </row>
    <row r="1727" spans="2:12" ht="75" customHeight="1" x14ac:dyDescent="0.25">
      <c r="B1727" s="19" t="s">
        <v>1530</v>
      </c>
      <c r="C1727" s="144" t="s">
        <v>1876</v>
      </c>
      <c r="D1727" s="137">
        <v>41654</v>
      </c>
      <c r="E1727" s="19" t="s">
        <v>1492</v>
      </c>
      <c r="F1727" s="19" t="s">
        <v>306</v>
      </c>
      <c r="G1727" s="19" t="s">
        <v>307</v>
      </c>
      <c r="H1727" s="138">
        <f t="shared" si="11"/>
        <v>12248760</v>
      </c>
      <c r="I1727" s="145">
        <v>11892000</v>
      </c>
      <c r="J1727" s="135" t="s">
        <v>39</v>
      </c>
      <c r="K1727" s="19"/>
      <c r="L1727" s="135" t="s">
        <v>1493</v>
      </c>
    </row>
    <row r="1728" spans="2:12" ht="75" customHeight="1" x14ac:dyDescent="0.25">
      <c r="B1728" s="135">
        <v>30121702</v>
      </c>
      <c r="C1728" s="136" t="s">
        <v>1877</v>
      </c>
      <c r="D1728" s="137">
        <v>41654</v>
      </c>
      <c r="E1728" s="19" t="s">
        <v>1492</v>
      </c>
      <c r="F1728" s="19" t="s">
        <v>306</v>
      </c>
      <c r="G1728" s="19" t="s">
        <v>307</v>
      </c>
      <c r="H1728" s="138">
        <f t="shared" si="11"/>
        <v>10135200</v>
      </c>
      <c r="I1728" s="138">
        <v>9840000</v>
      </c>
      <c r="J1728" s="135" t="s">
        <v>39</v>
      </c>
      <c r="K1728" s="135"/>
      <c r="L1728" s="135" t="s">
        <v>1493</v>
      </c>
    </row>
    <row r="1729" spans="2:12" ht="75" customHeight="1" x14ac:dyDescent="0.25">
      <c r="B1729" s="135">
        <v>30121702</v>
      </c>
      <c r="C1729" s="136" t="s">
        <v>1878</v>
      </c>
      <c r="D1729" s="137">
        <v>41654</v>
      </c>
      <c r="E1729" s="19" t="s">
        <v>1492</v>
      </c>
      <c r="F1729" s="19" t="s">
        <v>306</v>
      </c>
      <c r="G1729" s="19" t="s">
        <v>307</v>
      </c>
      <c r="H1729" s="138">
        <f t="shared" si="11"/>
        <v>2113560</v>
      </c>
      <c r="I1729" s="138">
        <v>2052000</v>
      </c>
      <c r="J1729" s="135" t="s">
        <v>39</v>
      </c>
      <c r="K1729" s="135"/>
      <c r="L1729" s="135" t="s">
        <v>1493</v>
      </c>
    </row>
    <row r="1730" spans="2:12" ht="75" customHeight="1" x14ac:dyDescent="0.25">
      <c r="B1730" s="19"/>
      <c r="C1730" s="144" t="s">
        <v>1879</v>
      </c>
      <c r="D1730" s="137">
        <v>41654</v>
      </c>
      <c r="E1730" s="19" t="s">
        <v>1492</v>
      </c>
      <c r="F1730" s="19" t="s">
        <v>306</v>
      </c>
      <c r="G1730" s="19" t="s">
        <v>307</v>
      </c>
      <c r="H1730" s="138">
        <f t="shared" si="11"/>
        <v>9517200</v>
      </c>
      <c r="I1730" s="145">
        <v>9240000</v>
      </c>
      <c r="J1730" s="135" t="s">
        <v>39</v>
      </c>
      <c r="K1730" s="19"/>
      <c r="L1730" s="135" t="s">
        <v>1493</v>
      </c>
    </row>
    <row r="1731" spans="2:12" ht="75" customHeight="1" x14ac:dyDescent="0.25">
      <c r="B1731" s="135" t="s">
        <v>1530</v>
      </c>
      <c r="C1731" s="140" t="s">
        <v>1880</v>
      </c>
      <c r="D1731" s="137">
        <v>41654</v>
      </c>
      <c r="E1731" s="19" t="s">
        <v>1492</v>
      </c>
      <c r="F1731" s="19" t="s">
        <v>306</v>
      </c>
      <c r="G1731" s="19" t="s">
        <v>307</v>
      </c>
      <c r="H1731" s="138">
        <f t="shared" si="11"/>
        <v>1318400</v>
      </c>
      <c r="I1731" s="138">
        <v>1280000</v>
      </c>
      <c r="J1731" s="135" t="s">
        <v>39</v>
      </c>
      <c r="K1731" s="135"/>
      <c r="L1731" s="135" t="s">
        <v>1493</v>
      </c>
    </row>
    <row r="1732" spans="2:12" ht="75" customHeight="1" x14ac:dyDescent="0.25">
      <c r="B1732" s="135" t="s">
        <v>1530</v>
      </c>
      <c r="C1732" s="36" t="s">
        <v>1881</v>
      </c>
      <c r="D1732" s="137">
        <v>41654</v>
      </c>
      <c r="E1732" s="19" t="s">
        <v>1492</v>
      </c>
      <c r="F1732" s="19" t="s">
        <v>306</v>
      </c>
      <c r="G1732" s="19" t="s">
        <v>307</v>
      </c>
      <c r="H1732" s="138">
        <f t="shared" si="11"/>
        <v>5768000</v>
      </c>
      <c r="I1732" s="138">
        <v>5600000</v>
      </c>
      <c r="J1732" s="135" t="s">
        <v>39</v>
      </c>
      <c r="K1732" s="135"/>
      <c r="L1732" s="135" t="s">
        <v>1493</v>
      </c>
    </row>
    <row r="1733" spans="2:12" ht="75" customHeight="1" x14ac:dyDescent="0.25">
      <c r="B1733" s="135">
        <v>11111604</v>
      </c>
      <c r="C1733" s="142" t="s">
        <v>1882</v>
      </c>
      <c r="D1733" s="137">
        <v>41654</v>
      </c>
      <c r="E1733" s="19" t="s">
        <v>1492</v>
      </c>
      <c r="F1733" s="19" t="s">
        <v>306</v>
      </c>
      <c r="G1733" s="19" t="s">
        <v>307</v>
      </c>
      <c r="H1733" s="138">
        <f t="shared" si="11"/>
        <v>432600</v>
      </c>
      <c r="I1733" s="138">
        <v>420000</v>
      </c>
      <c r="J1733" s="135" t="s">
        <v>39</v>
      </c>
      <c r="K1733" s="135"/>
      <c r="L1733" s="135" t="s">
        <v>1493</v>
      </c>
    </row>
    <row r="1734" spans="2:12" ht="75" customHeight="1" x14ac:dyDescent="0.25">
      <c r="B1734" s="135">
        <v>15121902</v>
      </c>
      <c r="C1734" s="139" t="s">
        <v>1883</v>
      </c>
      <c r="D1734" s="137">
        <v>41654</v>
      </c>
      <c r="E1734" s="19" t="s">
        <v>1492</v>
      </c>
      <c r="F1734" s="19" t="s">
        <v>306</v>
      </c>
      <c r="G1734" s="19" t="s">
        <v>307</v>
      </c>
      <c r="H1734" s="138">
        <f t="shared" si="11"/>
        <v>16480000</v>
      </c>
      <c r="I1734" s="138">
        <v>16000000</v>
      </c>
      <c r="J1734" s="135" t="s">
        <v>39</v>
      </c>
      <c r="K1734" s="135"/>
      <c r="L1734" s="135" t="s">
        <v>1493</v>
      </c>
    </row>
    <row r="1735" spans="2:12" ht="75" customHeight="1" x14ac:dyDescent="0.25">
      <c r="B1735" s="135" t="s">
        <v>1530</v>
      </c>
      <c r="C1735" s="139" t="s">
        <v>1884</v>
      </c>
      <c r="D1735" s="137">
        <v>41654</v>
      </c>
      <c r="E1735" s="19" t="s">
        <v>1492</v>
      </c>
      <c r="F1735" s="19" t="s">
        <v>306</v>
      </c>
      <c r="G1735" s="19" t="s">
        <v>307</v>
      </c>
      <c r="H1735" s="138">
        <f t="shared" si="11"/>
        <v>526964.47999999998</v>
      </c>
      <c r="I1735" s="138">
        <v>511616</v>
      </c>
      <c r="J1735" s="135" t="s">
        <v>39</v>
      </c>
      <c r="K1735" s="135"/>
      <c r="L1735" s="135" t="s">
        <v>1493</v>
      </c>
    </row>
    <row r="1736" spans="2:12" ht="75" customHeight="1" x14ac:dyDescent="0.25">
      <c r="B1736" s="19">
        <v>11111611</v>
      </c>
      <c r="C1736" s="144" t="s">
        <v>1885</v>
      </c>
      <c r="D1736" s="137">
        <v>41654</v>
      </c>
      <c r="E1736" s="19" t="s">
        <v>1492</v>
      </c>
      <c r="F1736" s="19" t="s">
        <v>306</v>
      </c>
      <c r="G1736" s="19" t="s">
        <v>307</v>
      </c>
      <c r="H1736" s="138">
        <f t="shared" si="11"/>
        <v>3280550</v>
      </c>
      <c r="I1736" s="145">
        <v>3185000</v>
      </c>
      <c r="J1736" s="135" t="s">
        <v>39</v>
      </c>
      <c r="K1736" s="19"/>
      <c r="L1736" s="135" t="s">
        <v>1493</v>
      </c>
    </row>
    <row r="1737" spans="2:12" ht="75" customHeight="1" x14ac:dyDescent="0.25">
      <c r="B1737" s="135" t="s">
        <v>1530</v>
      </c>
      <c r="C1737" s="143" t="s">
        <v>1886</v>
      </c>
      <c r="D1737" s="137">
        <v>41654</v>
      </c>
      <c r="E1737" s="19" t="s">
        <v>1492</v>
      </c>
      <c r="F1737" s="19" t="s">
        <v>306</v>
      </c>
      <c r="G1737" s="19" t="s">
        <v>307</v>
      </c>
      <c r="H1737" s="138">
        <f t="shared" si="11"/>
        <v>2595600</v>
      </c>
      <c r="I1737" s="145">
        <v>2520000</v>
      </c>
      <c r="J1737" s="135" t="s">
        <v>39</v>
      </c>
      <c r="K1737" s="135"/>
      <c r="L1737" s="135" t="s">
        <v>1493</v>
      </c>
    </row>
    <row r="1738" spans="2:12" ht="75" customHeight="1" x14ac:dyDescent="0.25">
      <c r="B1738" s="19" t="s">
        <v>1530</v>
      </c>
      <c r="C1738" s="144" t="s">
        <v>1887</v>
      </c>
      <c r="D1738" s="137">
        <v>41654</v>
      </c>
      <c r="E1738" s="19" t="s">
        <v>1492</v>
      </c>
      <c r="F1738" s="19" t="s">
        <v>306</v>
      </c>
      <c r="G1738" s="19" t="s">
        <v>307</v>
      </c>
      <c r="H1738" s="138">
        <f t="shared" si="11"/>
        <v>741600</v>
      </c>
      <c r="I1738" s="145">
        <v>720000</v>
      </c>
      <c r="J1738" s="135" t="s">
        <v>39</v>
      </c>
      <c r="K1738" s="19"/>
      <c r="L1738" s="135" t="s">
        <v>1493</v>
      </c>
    </row>
    <row r="1739" spans="2:12" ht="75" customHeight="1" x14ac:dyDescent="0.25">
      <c r="B1739" s="135" t="s">
        <v>1530</v>
      </c>
      <c r="C1739" s="143" t="s">
        <v>1888</v>
      </c>
      <c r="D1739" s="137">
        <v>41654</v>
      </c>
      <c r="E1739" s="19" t="s">
        <v>1492</v>
      </c>
      <c r="F1739" s="19" t="s">
        <v>306</v>
      </c>
      <c r="G1739" s="19" t="s">
        <v>307</v>
      </c>
      <c r="H1739" s="138">
        <f t="shared" si="11"/>
        <v>267800</v>
      </c>
      <c r="I1739" s="145">
        <v>260000</v>
      </c>
      <c r="J1739" s="135" t="s">
        <v>39</v>
      </c>
      <c r="K1739" s="135"/>
      <c r="L1739" s="135" t="s">
        <v>1493</v>
      </c>
    </row>
    <row r="1740" spans="2:12" ht="75" customHeight="1" x14ac:dyDescent="0.25">
      <c r="B1740" s="135">
        <v>23241615</v>
      </c>
      <c r="C1740" s="140" t="s">
        <v>1889</v>
      </c>
      <c r="D1740" s="137">
        <v>41654</v>
      </c>
      <c r="E1740" s="19" t="s">
        <v>1492</v>
      </c>
      <c r="F1740" s="19" t="s">
        <v>306</v>
      </c>
      <c r="G1740" s="19" t="s">
        <v>307</v>
      </c>
      <c r="H1740" s="138">
        <f t="shared" si="11"/>
        <v>1384320</v>
      </c>
      <c r="I1740" s="145">
        <v>1344000</v>
      </c>
      <c r="J1740" s="135" t="s">
        <v>39</v>
      </c>
      <c r="K1740" s="135"/>
      <c r="L1740" s="135" t="s">
        <v>1493</v>
      </c>
    </row>
    <row r="1741" spans="2:12" ht="75" customHeight="1" x14ac:dyDescent="0.25">
      <c r="B1741" s="19">
        <v>24101623</v>
      </c>
      <c r="C1741" s="144" t="s">
        <v>1890</v>
      </c>
      <c r="D1741" s="137">
        <v>41654</v>
      </c>
      <c r="E1741" s="19" t="s">
        <v>1492</v>
      </c>
      <c r="F1741" s="19" t="s">
        <v>306</v>
      </c>
      <c r="G1741" s="19" t="s">
        <v>307</v>
      </c>
      <c r="H1741" s="138">
        <f t="shared" si="11"/>
        <v>206000</v>
      </c>
      <c r="I1741" s="145">
        <v>200000</v>
      </c>
      <c r="J1741" s="135" t="s">
        <v>39</v>
      </c>
      <c r="K1741" s="19"/>
      <c r="L1741" s="135" t="s">
        <v>1493</v>
      </c>
    </row>
    <row r="1742" spans="2:12" ht="75" customHeight="1" x14ac:dyDescent="0.25">
      <c r="B1742" s="19" t="s">
        <v>1502</v>
      </c>
      <c r="C1742" s="144" t="s">
        <v>1891</v>
      </c>
      <c r="D1742" s="137">
        <v>41654</v>
      </c>
      <c r="E1742" s="19" t="s">
        <v>1492</v>
      </c>
      <c r="F1742" s="19" t="s">
        <v>306</v>
      </c>
      <c r="G1742" s="19" t="s">
        <v>307</v>
      </c>
      <c r="H1742" s="138">
        <f t="shared" si="11"/>
        <v>57680000</v>
      </c>
      <c r="I1742" s="145">
        <v>56000000</v>
      </c>
      <c r="J1742" s="135" t="s">
        <v>39</v>
      </c>
      <c r="K1742" s="19"/>
      <c r="L1742" s="135" t="s">
        <v>1493</v>
      </c>
    </row>
    <row r="1743" spans="2:12" ht="75" customHeight="1" x14ac:dyDescent="0.25">
      <c r="B1743" s="135" t="s">
        <v>1530</v>
      </c>
      <c r="C1743" s="140" t="s">
        <v>1892</v>
      </c>
      <c r="D1743" s="137">
        <v>41654</v>
      </c>
      <c r="E1743" s="19" t="s">
        <v>1492</v>
      </c>
      <c r="F1743" s="19" t="s">
        <v>306</v>
      </c>
      <c r="G1743" s="19" t="s">
        <v>307</v>
      </c>
      <c r="H1743" s="138">
        <f t="shared" si="11"/>
        <v>2966400</v>
      </c>
      <c r="I1743" s="138">
        <v>2880000</v>
      </c>
      <c r="J1743" s="135" t="s">
        <v>39</v>
      </c>
      <c r="K1743" s="135"/>
      <c r="L1743" s="135" t="s">
        <v>1493</v>
      </c>
    </row>
    <row r="1744" spans="2:12" ht="75" customHeight="1" x14ac:dyDescent="0.25">
      <c r="B1744" s="135" t="s">
        <v>1530</v>
      </c>
      <c r="C1744" s="140" t="s">
        <v>1893</v>
      </c>
      <c r="D1744" s="137">
        <v>41654</v>
      </c>
      <c r="E1744" s="19" t="s">
        <v>1492</v>
      </c>
      <c r="F1744" s="19" t="s">
        <v>306</v>
      </c>
      <c r="G1744" s="19" t="s">
        <v>307</v>
      </c>
      <c r="H1744" s="138">
        <f t="shared" si="11"/>
        <v>5273600</v>
      </c>
      <c r="I1744" s="138">
        <v>5120000</v>
      </c>
      <c r="J1744" s="135" t="s">
        <v>39</v>
      </c>
      <c r="K1744" s="135"/>
      <c r="L1744" s="135" t="s">
        <v>1493</v>
      </c>
    </row>
    <row r="1745" spans="2:12" ht="75" customHeight="1" x14ac:dyDescent="0.25">
      <c r="B1745" s="135">
        <v>46181538</v>
      </c>
      <c r="C1745" s="140" t="s">
        <v>1894</v>
      </c>
      <c r="D1745" s="137">
        <v>41654</v>
      </c>
      <c r="E1745" s="19" t="s">
        <v>1492</v>
      </c>
      <c r="F1745" s="19" t="s">
        <v>306</v>
      </c>
      <c r="G1745" s="19" t="s">
        <v>307</v>
      </c>
      <c r="H1745" s="138">
        <f t="shared" si="11"/>
        <v>3708000</v>
      </c>
      <c r="I1745" s="138">
        <v>3600000</v>
      </c>
      <c r="J1745" s="135" t="s">
        <v>39</v>
      </c>
      <c r="K1745" s="135"/>
      <c r="L1745" s="135" t="s">
        <v>1493</v>
      </c>
    </row>
    <row r="1746" spans="2:12" ht="75" customHeight="1" x14ac:dyDescent="0.25">
      <c r="B1746" s="135">
        <v>46181538</v>
      </c>
      <c r="C1746" s="142" t="s">
        <v>1894</v>
      </c>
      <c r="D1746" s="137">
        <v>41654</v>
      </c>
      <c r="E1746" s="19" t="s">
        <v>1492</v>
      </c>
      <c r="F1746" s="19" t="s">
        <v>306</v>
      </c>
      <c r="G1746" s="19" t="s">
        <v>307</v>
      </c>
      <c r="H1746" s="138">
        <f t="shared" si="11"/>
        <v>1946700</v>
      </c>
      <c r="I1746" s="138">
        <v>1890000</v>
      </c>
      <c r="J1746" s="135" t="s">
        <v>39</v>
      </c>
      <c r="K1746" s="135"/>
      <c r="L1746" s="135" t="s">
        <v>1493</v>
      </c>
    </row>
    <row r="1747" spans="2:12" ht="75" customHeight="1" x14ac:dyDescent="0.25">
      <c r="B1747" s="19">
        <v>46181537</v>
      </c>
      <c r="C1747" s="144" t="s">
        <v>1895</v>
      </c>
      <c r="D1747" s="137">
        <v>41654</v>
      </c>
      <c r="E1747" s="19" t="s">
        <v>1492</v>
      </c>
      <c r="F1747" s="19" t="s">
        <v>306</v>
      </c>
      <c r="G1747" s="19" t="s">
        <v>307</v>
      </c>
      <c r="H1747" s="138">
        <f t="shared" si="11"/>
        <v>5501230</v>
      </c>
      <c r="I1747" s="149">
        <v>5341000</v>
      </c>
      <c r="J1747" s="135" t="s">
        <v>39</v>
      </c>
      <c r="K1747" s="19"/>
      <c r="L1747" s="135" t="s">
        <v>1493</v>
      </c>
    </row>
    <row r="1748" spans="2:12" ht="75" customHeight="1" x14ac:dyDescent="0.25">
      <c r="B1748" s="19" t="s">
        <v>1502</v>
      </c>
      <c r="C1748" s="144" t="s">
        <v>1896</v>
      </c>
      <c r="D1748" s="137">
        <v>41654</v>
      </c>
      <c r="E1748" s="19" t="s">
        <v>1492</v>
      </c>
      <c r="F1748" s="19" t="s">
        <v>306</v>
      </c>
      <c r="G1748" s="19" t="s">
        <v>307</v>
      </c>
      <c r="H1748" s="138">
        <f t="shared" si="11"/>
        <v>1463630</v>
      </c>
      <c r="I1748" s="149">
        <v>1421000</v>
      </c>
      <c r="J1748" s="135" t="s">
        <v>39</v>
      </c>
      <c r="K1748" s="19"/>
      <c r="L1748" s="135" t="s">
        <v>1493</v>
      </c>
    </row>
    <row r="1749" spans="2:12" ht="75" customHeight="1" x14ac:dyDescent="0.25">
      <c r="B1749" s="135">
        <v>31151607</v>
      </c>
      <c r="C1749" s="140" t="s">
        <v>1897</v>
      </c>
      <c r="D1749" s="137">
        <v>41654</v>
      </c>
      <c r="E1749" s="19" t="s">
        <v>1492</v>
      </c>
      <c r="F1749" s="19" t="s">
        <v>306</v>
      </c>
      <c r="G1749" s="19" t="s">
        <v>307</v>
      </c>
      <c r="H1749" s="138">
        <f t="shared" ref="H1749:H1812" si="12">+I1749*1.03</f>
        <v>326304</v>
      </c>
      <c r="I1749" s="138">
        <v>316800</v>
      </c>
      <c r="J1749" s="135" t="s">
        <v>39</v>
      </c>
      <c r="K1749" s="135"/>
      <c r="L1749" s="135" t="s">
        <v>1493</v>
      </c>
    </row>
    <row r="1750" spans="2:12" ht="75" customHeight="1" x14ac:dyDescent="0.25">
      <c r="B1750" s="19" t="s">
        <v>1530</v>
      </c>
      <c r="C1750" s="144" t="s">
        <v>1898</v>
      </c>
      <c r="D1750" s="137">
        <v>41654</v>
      </c>
      <c r="E1750" s="19" t="s">
        <v>1492</v>
      </c>
      <c r="F1750" s="19" t="s">
        <v>306</v>
      </c>
      <c r="G1750" s="19" t="s">
        <v>307</v>
      </c>
      <c r="H1750" s="138">
        <f t="shared" si="12"/>
        <v>4120000</v>
      </c>
      <c r="I1750" s="145">
        <v>4000000</v>
      </c>
      <c r="J1750" s="135" t="s">
        <v>39</v>
      </c>
      <c r="K1750" s="19"/>
      <c r="L1750" s="135" t="s">
        <v>1493</v>
      </c>
    </row>
    <row r="1751" spans="2:12" ht="75" customHeight="1" x14ac:dyDescent="0.25">
      <c r="B1751" s="19" t="s">
        <v>1530</v>
      </c>
      <c r="C1751" s="144" t="s">
        <v>1899</v>
      </c>
      <c r="D1751" s="137">
        <v>41654</v>
      </c>
      <c r="E1751" s="19" t="s">
        <v>1492</v>
      </c>
      <c r="F1751" s="19" t="s">
        <v>306</v>
      </c>
      <c r="G1751" s="19" t="s">
        <v>307</v>
      </c>
      <c r="H1751" s="138">
        <f t="shared" si="12"/>
        <v>184370</v>
      </c>
      <c r="I1751" s="145">
        <v>179000</v>
      </c>
      <c r="J1751" s="135" t="s">
        <v>39</v>
      </c>
      <c r="K1751" s="19"/>
      <c r="L1751" s="135" t="s">
        <v>1493</v>
      </c>
    </row>
    <row r="1752" spans="2:12" ht="75" customHeight="1" x14ac:dyDescent="0.25">
      <c r="B1752" s="19" t="s">
        <v>1502</v>
      </c>
      <c r="C1752" s="144" t="s">
        <v>1900</v>
      </c>
      <c r="D1752" s="137">
        <v>41654</v>
      </c>
      <c r="E1752" s="19" t="s">
        <v>1492</v>
      </c>
      <c r="F1752" s="19" t="s">
        <v>306</v>
      </c>
      <c r="G1752" s="19" t="s">
        <v>307</v>
      </c>
      <c r="H1752" s="138">
        <f t="shared" si="12"/>
        <v>1068522</v>
      </c>
      <c r="I1752" s="145">
        <v>1037400</v>
      </c>
      <c r="J1752" s="135" t="s">
        <v>39</v>
      </c>
      <c r="K1752" s="19"/>
      <c r="L1752" s="135" t="s">
        <v>1493</v>
      </c>
    </row>
    <row r="1753" spans="2:12" ht="75" customHeight="1" x14ac:dyDescent="0.25">
      <c r="B1753" s="135">
        <v>27111552</v>
      </c>
      <c r="C1753" s="140" t="s">
        <v>1901</v>
      </c>
      <c r="D1753" s="137">
        <v>41654</v>
      </c>
      <c r="E1753" s="19" t="s">
        <v>1492</v>
      </c>
      <c r="F1753" s="19" t="s">
        <v>306</v>
      </c>
      <c r="G1753" s="19" t="s">
        <v>307</v>
      </c>
      <c r="H1753" s="138">
        <f t="shared" si="12"/>
        <v>370800</v>
      </c>
      <c r="I1753" s="138">
        <v>360000</v>
      </c>
      <c r="J1753" s="135" t="s">
        <v>39</v>
      </c>
      <c r="K1753" s="135"/>
      <c r="L1753" s="135" t="s">
        <v>1493</v>
      </c>
    </row>
    <row r="1754" spans="2:12" ht="75" customHeight="1" x14ac:dyDescent="0.25">
      <c r="B1754" s="19" t="s">
        <v>1530</v>
      </c>
      <c r="C1754" s="144" t="s">
        <v>1902</v>
      </c>
      <c r="D1754" s="137">
        <v>41654</v>
      </c>
      <c r="E1754" s="19" t="s">
        <v>1492</v>
      </c>
      <c r="F1754" s="19" t="s">
        <v>306</v>
      </c>
      <c r="G1754" s="19" t="s">
        <v>307</v>
      </c>
      <c r="H1754" s="138">
        <f t="shared" si="12"/>
        <v>1627400</v>
      </c>
      <c r="I1754" s="145">
        <v>1580000</v>
      </c>
      <c r="J1754" s="135" t="s">
        <v>39</v>
      </c>
      <c r="K1754" s="19"/>
      <c r="L1754" s="135" t="s">
        <v>1493</v>
      </c>
    </row>
    <row r="1755" spans="2:12" ht="75" customHeight="1" x14ac:dyDescent="0.25">
      <c r="B1755" s="135">
        <v>52141502</v>
      </c>
      <c r="C1755" s="143" t="s">
        <v>1903</v>
      </c>
      <c r="D1755" s="137">
        <v>41654</v>
      </c>
      <c r="E1755" s="19" t="s">
        <v>1492</v>
      </c>
      <c r="F1755" s="19" t="s">
        <v>306</v>
      </c>
      <c r="G1755" s="19" t="s">
        <v>307</v>
      </c>
      <c r="H1755" s="138">
        <f t="shared" si="12"/>
        <v>9785000</v>
      </c>
      <c r="I1755" s="145">
        <v>9500000</v>
      </c>
      <c r="J1755" s="135" t="s">
        <v>39</v>
      </c>
      <c r="K1755" s="135"/>
      <c r="L1755" s="135" t="s">
        <v>1493</v>
      </c>
    </row>
    <row r="1756" spans="2:12" ht="75" customHeight="1" x14ac:dyDescent="0.25">
      <c r="B1756" s="135">
        <v>52141502</v>
      </c>
      <c r="C1756" s="144" t="s">
        <v>1904</v>
      </c>
      <c r="D1756" s="137">
        <v>41654</v>
      </c>
      <c r="E1756" s="19" t="s">
        <v>1492</v>
      </c>
      <c r="F1756" s="19" t="s">
        <v>306</v>
      </c>
      <c r="G1756" s="19" t="s">
        <v>307</v>
      </c>
      <c r="H1756" s="138">
        <f t="shared" si="12"/>
        <v>1277200</v>
      </c>
      <c r="I1756" s="145">
        <v>1240000</v>
      </c>
      <c r="J1756" s="135" t="s">
        <v>39</v>
      </c>
      <c r="K1756" s="19"/>
      <c r="L1756" s="135" t="s">
        <v>1493</v>
      </c>
    </row>
    <row r="1757" spans="2:12" ht="75" customHeight="1" x14ac:dyDescent="0.25">
      <c r="B1757" s="135">
        <v>52141502</v>
      </c>
      <c r="C1757" s="144" t="s">
        <v>1905</v>
      </c>
      <c r="D1757" s="137">
        <v>41654</v>
      </c>
      <c r="E1757" s="19" t="s">
        <v>1492</v>
      </c>
      <c r="F1757" s="19" t="s">
        <v>306</v>
      </c>
      <c r="G1757" s="19" t="s">
        <v>307</v>
      </c>
      <c r="H1757" s="138">
        <f t="shared" si="12"/>
        <v>360500</v>
      </c>
      <c r="I1757" s="145">
        <v>350000</v>
      </c>
      <c r="J1757" s="135" t="s">
        <v>39</v>
      </c>
      <c r="K1757" s="19"/>
      <c r="L1757" s="135" t="s">
        <v>1493</v>
      </c>
    </row>
    <row r="1758" spans="2:12" ht="75" customHeight="1" x14ac:dyDescent="0.25">
      <c r="B1758" s="135">
        <v>52141502</v>
      </c>
      <c r="C1758" s="143" t="s">
        <v>1906</v>
      </c>
      <c r="D1758" s="137">
        <v>41654</v>
      </c>
      <c r="E1758" s="19" t="s">
        <v>1492</v>
      </c>
      <c r="F1758" s="19" t="s">
        <v>306</v>
      </c>
      <c r="G1758" s="19" t="s">
        <v>307</v>
      </c>
      <c r="H1758" s="138">
        <f t="shared" si="12"/>
        <v>15450000</v>
      </c>
      <c r="I1758" s="145">
        <v>15000000</v>
      </c>
      <c r="J1758" s="135" t="s">
        <v>39</v>
      </c>
      <c r="K1758" s="135"/>
      <c r="L1758" s="135" t="s">
        <v>1493</v>
      </c>
    </row>
    <row r="1759" spans="2:12" ht="75" customHeight="1" x14ac:dyDescent="0.25">
      <c r="B1759" s="19" t="s">
        <v>1530</v>
      </c>
      <c r="C1759" s="144" t="s">
        <v>1907</v>
      </c>
      <c r="D1759" s="137">
        <v>41654</v>
      </c>
      <c r="E1759" s="19" t="s">
        <v>1492</v>
      </c>
      <c r="F1759" s="19" t="s">
        <v>306</v>
      </c>
      <c r="G1759" s="19" t="s">
        <v>307</v>
      </c>
      <c r="H1759" s="138">
        <f t="shared" si="12"/>
        <v>1854000</v>
      </c>
      <c r="I1759" s="145">
        <v>1800000</v>
      </c>
      <c r="J1759" s="135" t="s">
        <v>39</v>
      </c>
      <c r="K1759" s="19"/>
      <c r="L1759" s="135" t="s">
        <v>1493</v>
      </c>
    </row>
    <row r="1760" spans="2:12" ht="75" customHeight="1" x14ac:dyDescent="0.25">
      <c r="B1760" s="19" t="s">
        <v>1530</v>
      </c>
      <c r="C1760" s="144" t="s">
        <v>1908</v>
      </c>
      <c r="D1760" s="137">
        <v>41654</v>
      </c>
      <c r="E1760" s="19" t="s">
        <v>1492</v>
      </c>
      <c r="F1760" s="19" t="s">
        <v>306</v>
      </c>
      <c r="G1760" s="19" t="s">
        <v>307</v>
      </c>
      <c r="H1760" s="138">
        <f t="shared" si="12"/>
        <v>453200</v>
      </c>
      <c r="I1760" s="145">
        <v>440000</v>
      </c>
      <c r="J1760" s="135" t="s">
        <v>39</v>
      </c>
      <c r="K1760" s="19"/>
      <c r="L1760" s="135" t="s">
        <v>1493</v>
      </c>
    </row>
    <row r="1761" spans="2:12" ht="75" customHeight="1" x14ac:dyDescent="0.25">
      <c r="B1761" s="19" t="s">
        <v>1530</v>
      </c>
      <c r="C1761" s="144" t="s">
        <v>1909</v>
      </c>
      <c r="D1761" s="137">
        <v>41654</v>
      </c>
      <c r="E1761" s="19" t="s">
        <v>1492</v>
      </c>
      <c r="F1761" s="19" t="s">
        <v>306</v>
      </c>
      <c r="G1761" s="19" t="s">
        <v>307</v>
      </c>
      <c r="H1761" s="138">
        <f t="shared" si="12"/>
        <v>1236000</v>
      </c>
      <c r="I1761" s="145">
        <v>1200000</v>
      </c>
      <c r="J1761" s="135" t="s">
        <v>39</v>
      </c>
      <c r="K1761" s="19"/>
      <c r="L1761" s="135" t="s">
        <v>1493</v>
      </c>
    </row>
    <row r="1762" spans="2:12" ht="75" customHeight="1" x14ac:dyDescent="0.25">
      <c r="B1762" s="135" t="s">
        <v>1530</v>
      </c>
      <c r="C1762" s="143" t="s">
        <v>1910</v>
      </c>
      <c r="D1762" s="137">
        <v>41654</v>
      </c>
      <c r="E1762" s="19" t="s">
        <v>1492</v>
      </c>
      <c r="F1762" s="19" t="s">
        <v>306</v>
      </c>
      <c r="G1762" s="19" t="s">
        <v>307</v>
      </c>
      <c r="H1762" s="138">
        <f t="shared" si="12"/>
        <v>1545000</v>
      </c>
      <c r="I1762" s="145">
        <v>1500000</v>
      </c>
      <c r="J1762" s="135" t="s">
        <v>39</v>
      </c>
      <c r="K1762" s="135"/>
      <c r="L1762" s="135" t="s">
        <v>1493</v>
      </c>
    </row>
    <row r="1763" spans="2:12" ht="75" customHeight="1" x14ac:dyDescent="0.25">
      <c r="B1763" s="135" t="s">
        <v>1530</v>
      </c>
      <c r="C1763" s="140" t="s">
        <v>1911</v>
      </c>
      <c r="D1763" s="137">
        <v>41654</v>
      </c>
      <c r="E1763" s="19" t="s">
        <v>1492</v>
      </c>
      <c r="F1763" s="19" t="s">
        <v>306</v>
      </c>
      <c r="G1763" s="19" t="s">
        <v>307</v>
      </c>
      <c r="H1763" s="138">
        <f t="shared" si="12"/>
        <v>5042880</v>
      </c>
      <c r="I1763" s="138">
        <v>4896000</v>
      </c>
      <c r="J1763" s="135" t="s">
        <v>39</v>
      </c>
      <c r="K1763" s="135"/>
      <c r="L1763" s="135" t="s">
        <v>1493</v>
      </c>
    </row>
    <row r="1764" spans="2:12" ht="75" customHeight="1" x14ac:dyDescent="0.25">
      <c r="B1764" s="135" t="s">
        <v>1530</v>
      </c>
      <c r="C1764" s="140" t="s">
        <v>1912</v>
      </c>
      <c r="D1764" s="137">
        <v>41654</v>
      </c>
      <c r="E1764" s="19" t="s">
        <v>1492</v>
      </c>
      <c r="F1764" s="19" t="s">
        <v>306</v>
      </c>
      <c r="G1764" s="19" t="s">
        <v>307</v>
      </c>
      <c r="H1764" s="138">
        <f t="shared" si="12"/>
        <v>182928</v>
      </c>
      <c r="I1764" s="138">
        <v>177600</v>
      </c>
      <c r="J1764" s="135" t="s">
        <v>39</v>
      </c>
      <c r="K1764" s="135"/>
      <c r="L1764" s="135" t="s">
        <v>1493</v>
      </c>
    </row>
    <row r="1765" spans="2:12" ht="75" customHeight="1" x14ac:dyDescent="0.25">
      <c r="B1765" s="135" t="s">
        <v>1530</v>
      </c>
      <c r="C1765" s="140" t="s">
        <v>1913</v>
      </c>
      <c r="D1765" s="137">
        <v>41654</v>
      </c>
      <c r="E1765" s="19" t="s">
        <v>1492</v>
      </c>
      <c r="F1765" s="19" t="s">
        <v>306</v>
      </c>
      <c r="G1765" s="19" t="s">
        <v>307</v>
      </c>
      <c r="H1765" s="138">
        <f t="shared" si="12"/>
        <v>1021760</v>
      </c>
      <c r="I1765" s="138">
        <v>992000</v>
      </c>
      <c r="J1765" s="135" t="s">
        <v>39</v>
      </c>
      <c r="K1765" s="135"/>
      <c r="L1765" s="135" t="s">
        <v>1493</v>
      </c>
    </row>
    <row r="1766" spans="2:12" ht="75" customHeight="1" x14ac:dyDescent="0.25">
      <c r="B1766" s="135" t="s">
        <v>1530</v>
      </c>
      <c r="C1766" s="140" t="s">
        <v>1914</v>
      </c>
      <c r="D1766" s="137">
        <v>41654</v>
      </c>
      <c r="E1766" s="19" t="s">
        <v>1492</v>
      </c>
      <c r="F1766" s="19" t="s">
        <v>306</v>
      </c>
      <c r="G1766" s="19" t="s">
        <v>307</v>
      </c>
      <c r="H1766" s="138">
        <f t="shared" si="12"/>
        <v>4185920</v>
      </c>
      <c r="I1766" s="138">
        <v>4064000</v>
      </c>
      <c r="J1766" s="135" t="s">
        <v>39</v>
      </c>
      <c r="K1766" s="135"/>
      <c r="L1766" s="135" t="s">
        <v>1493</v>
      </c>
    </row>
    <row r="1767" spans="2:12" ht="75" customHeight="1" x14ac:dyDescent="0.25">
      <c r="B1767" s="19">
        <v>43101515</v>
      </c>
      <c r="C1767" s="144" t="s">
        <v>1915</v>
      </c>
      <c r="D1767" s="137">
        <v>41654</v>
      </c>
      <c r="E1767" s="19" t="s">
        <v>1492</v>
      </c>
      <c r="F1767" s="19" t="s">
        <v>306</v>
      </c>
      <c r="G1767" s="19" t="s">
        <v>307</v>
      </c>
      <c r="H1767" s="138">
        <f t="shared" si="12"/>
        <v>10300000</v>
      </c>
      <c r="I1767" s="145">
        <v>10000000</v>
      </c>
      <c r="J1767" s="135" t="s">
        <v>39</v>
      </c>
      <c r="K1767" s="19"/>
      <c r="L1767" s="135" t="s">
        <v>1493</v>
      </c>
    </row>
    <row r="1768" spans="2:12" ht="75" customHeight="1" x14ac:dyDescent="0.25">
      <c r="B1768" s="19">
        <v>43101515</v>
      </c>
      <c r="C1768" s="144" t="s">
        <v>1916</v>
      </c>
      <c r="D1768" s="137">
        <v>41654</v>
      </c>
      <c r="E1768" s="19" t="s">
        <v>1492</v>
      </c>
      <c r="F1768" s="19" t="s">
        <v>306</v>
      </c>
      <c r="G1768" s="19" t="s">
        <v>307</v>
      </c>
      <c r="H1768" s="138">
        <f t="shared" si="12"/>
        <v>1802500</v>
      </c>
      <c r="I1768" s="145">
        <v>1750000</v>
      </c>
      <c r="J1768" s="135" t="s">
        <v>39</v>
      </c>
      <c r="K1768" s="19"/>
      <c r="L1768" s="135" t="s">
        <v>1493</v>
      </c>
    </row>
    <row r="1769" spans="2:12" ht="75" customHeight="1" x14ac:dyDescent="0.25">
      <c r="B1769" s="19">
        <v>43212110</v>
      </c>
      <c r="C1769" s="144" t="s">
        <v>1917</v>
      </c>
      <c r="D1769" s="137">
        <v>41654</v>
      </c>
      <c r="E1769" s="19" t="s">
        <v>1492</v>
      </c>
      <c r="F1769" s="19" t="s">
        <v>306</v>
      </c>
      <c r="G1769" s="19" t="s">
        <v>307</v>
      </c>
      <c r="H1769" s="138">
        <f t="shared" si="12"/>
        <v>412000</v>
      </c>
      <c r="I1769" s="145">
        <v>400000</v>
      </c>
      <c r="J1769" s="135" t="s">
        <v>39</v>
      </c>
      <c r="K1769" s="19"/>
      <c r="L1769" s="135" t="s">
        <v>1493</v>
      </c>
    </row>
    <row r="1770" spans="2:12" ht="75" customHeight="1" x14ac:dyDescent="0.25">
      <c r="B1770" s="19" t="s">
        <v>1530</v>
      </c>
      <c r="C1770" s="144" t="s">
        <v>1918</v>
      </c>
      <c r="D1770" s="137">
        <v>41654</v>
      </c>
      <c r="E1770" s="19" t="s">
        <v>1492</v>
      </c>
      <c r="F1770" s="19" t="s">
        <v>306</v>
      </c>
      <c r="G1770" s="19" t="s">
        <v>307</v>
      </c>
      <c r="H1770" s="138">
        <f t="shared" si="12"/>
        <v>200850</v>
      </c>
      <c r="I1770" s="145">
        <v>195000</v>
      </c>
      <c r="J1770" s="135" t="s">
        <v>39</v>
      </c>
      <c r="K1770" s="19"/>
      <c r="L1770" s="135" t="s">
        <v>1493</v>
      </c>
    </row>
    <row r="1771" spans="2:12" ht="75" customHeight="1" x14ac:dyDescent="0.25">
      <c r="B1771" s="19" t="s">
        <v>1530</v>
      </c>
      <c r="C1771" s="144" t="s">
        <v>1919</v>
      </c>
      <c r="D1771" s="137">
        <v>41654</v>
      </c>
      <c r="E1771" s="19" t="s">
        <v>1492</v>
      </c>
      <c r="F1771" s="19" t="s">
        <v>306</v>
      </c>
      <c r="G1771" s="19" t="s">
        <v>307</v>
      </c>
      <c r="H1771" s="138">
        <f t="shared" si="12"/>
        <v>103000</v>
      </c>
      <c r="I1771" s="145">
        <v>100000</v>
      </c>
      <c r="J1771" s="135" t="s">
        <v>39</v>
      </c>
      <c r="K1771" s="19"/>
      <c r="L1771" s="135" t="s">
        <v>1493</v>
      </c>
    </row>
    <row r="1772" spans="2:12" ht="75" customHeight="1" x14ac:dyDescent="0.25">
      <c r="B1772" s="135">
        <v>39121633</v>
      </c>
      <c r="C1772" s="139" t="s">
        <v>1920</v>
      </c>
      <c r="D1772" s="137">
        <v>41654</v>
      </c>
      <c r="E1772" s="19" t="s">
        <v>1492</v>
      </c>
      <c r="F1772" s="19" t="s">
        <v>306</v>
      </c>
      <c r="G1772" s="19" t="s">
        <v>307</v>
      </c>
      <c r="H1772" s="138">
        <f t="shared" si="12"/>
        <v>1524400</v>
      </c>
      <c r="I1772" s="138">
        <v>1480000</v>
      </c>
      <c r="J1772" s="135" t="s">
        <v>39</v>
      </c>
      <c r="K1772" s="135"/>
      <c r="L1772" s="135" t="s">
        <v>1493</v>
      </c>
    </row>
    <row r="1773" spans="2:12" ht="75" customHeight="1" x14ac:dyDescent="0.25">
      <c r="B1773" s="135">
        <v>39121633</v>
      </c>
      <c r="C1773" s="47" t="s">
        <v>1921</v>
      </c>
      <c r="D1773" s="137">
        <v>41654</v>
      </c>
      <c r="E1773" s="19" t="s">
        <v>1492</v>
      </c>
      <c r="F1773" s="19" t="s">
        <v>306</v>
      </c>
      <c r="G1773" s="19" t="s">
        <v>307</v>
      </c>
      <c r="H1773" s="138">
        <f t="shared" si="12"/>
        <v>1760064</v>
      </c>
      <c r="I1773" s="138">
        <v>1708800</v>
      </c>
      <c r="J1773" s="135" t="s">
        <v>39</v>
      </c>
      <c r="K1773" s="135"/>
      <c r="L1773" s="135" t="s">
        <v>1493</v>
      </c>
    </row>
    <row r="1774" spans="2:12" ht="75" customHeight="1" x14ac:dyDescent="0.25">
      <c r="B1774" s="135">
        <v>39121633</v>
      </c>
      <c r="C1774" s="47" t="s">
        <v>1922</v>
      </c>
      <c r="D1774" s="137">
        <v>41654</v>
      </c>
      <c r="E1774" s="19" t="s">
        <v>1492</v>
      </c>
      <c r="F1774" s="19" t="s">
        <v>306</v>
      </c>
      <c r="G1774" s="19" t="s">
        <v>307</v>
      </c>
      <c r="H1774" s="138">
        <f t="shared" si="12"/>
        <v>2729088</v>
      </c>
      <c r="I1774" s="138">
        <v>2649600</v>
      </c>
      <c r="J1774" s="135" t="s">
        <v>39</v>
      </c>
      <c r="K1774" s="135"/>
      <c r="L1774" s="135" t="s">
        <v>1493</v>
      </c>
    </row>
    <row r="1775" spans="2:12" ht="75" customHeight="1" x14ac:dyDescent="0.25">
      <c r="B1775" s="135">
        <v>39121633</v>
      </c>
      <c r="C1775" s="47" t="s">
        <v>1923</v>
      </c>
      <c r="D1775" s="137">
        <v>41654</v>
      </c>
      <c r="E1775" s="19" t="s">
        <v>1492</v>
      </c>
      <c r="F1775" s="19" t="s">
        <v>306</v>
      </c>
      <c r="G1775" s="19" t="s">
        <v>307</v>
      </c>
      <c r="H1775" s="138">
        <f t="shared" si="12"/>
        <v>1502976</v>
      </c>
      <c r="I1775" s="138">
        <v>1459200</v>
      </c>
      <c r="J1775" s="135" t="s">
        <v>39</v>
      </c>
      <c r="K1775" s="135"/>
      <c r="L1775" s="135" t="s">
        <v>1493</v>
      </c>
    </row>
    <row r="1776" spans="2:12" ht="75" customHeight="1" x14ac:dyDescent="0.25">
      <c r="B1776" s="135">
        <v>39121633</v>
      </c>
      <c r="C1776" s="47" t="s">
        <v>1924</v>
      </c>
      <c r="D1776" s="137">
        <v>41654</v>
      </c>
      <c r="E1776" s="19" t="s">
        <v>1492</v>
      </c>
      <c r="F1776" s="19" t="s">
        <v>306</v>
      </c>
      <c r="G1776" s="19" t="s">
        <v>307</v>
      </c>
      <c r="H1776" s="138">
        <f t="shared" si="12"/>
        <v>85696</v>
      </c>
      <c r="I1776" s="138">
        <v>83200</v>
      </c>
      <c r="J1776" s="135" t="s">
        <v>39</v>
      </c>
      <c r="K1776" s="135"/>
      <c r="L1776" s="135" t="s">
        <v>1493</v>
      </c>
    </row>
    <row r="1777" spans="2:12" ht="75" customHeight="1" x14ac:dyDescent="0.25">
      <c r="B1777" s="135">
        <v>39121633</v>
      </c>
      <c r="C1777" s="47" t="s">
        <v>1925</v>
      </c>
      <c r="D1777" s="137">
        <v>41654</v>
      </c>
      <c r="E1777" s="19" t="s">
        <v>1492</v>
      </c>
      <c r="F1777" s="19" t="s">
        <v>306</v>
      </c>
      <c r="G1777" s="19" t="s">
        <v>307</v>
      </c>
      <c r="H1777" s="138">
        <f t="shared" si="12"/>
        <v>1483200</v>
      </c>
      <c r="I1777" s="138">
        <v>1440000</v>
      </c>
      <c r="J1777" s="135" t="s">
        <v>39</v>
      </c>
      <c r="K1777" s="135"/>
      <c r="L1777" s="135" t="s">
        <v>1493</v>
      </c>
    </row>
    <row r="1778" spans="2:12" ht="75" customHeight="1" x14ac:dyDescent="0.25">
      <c r="B1778" s="135">
        <v>39121633</v>
      </c>
      <c r="C1778" s="47" t="s">
        <v>1926</v>
      </c>
      <c r="D1778" s="137">
        <v>41654</v>
      </c>
      <c r="E1778" s="19" t="s">
        <v>1492</v>
      </c>
      <c r="F1778" s="19" t="s">
        <v>306</v>
      </c>
      <c r="G1778" s="19" t="s">
        <v>307</v>
      </c>
      <c r="H1778" s="138">
        <f t="shared" si="12"/>
        <v>1845760</v>
      </c>
      <c r="I1778" s="138">
        <v>1792000</v>
      </c>
      <c r="J1778" s="135" t="s">
        <v>39</v>
      </c>
      <c r="K1778" s="135"/>
      <c r="L1778" s="135" t="s">
        <v>1493</v>
      </c>
    </row>
    <row r="1779" spans="2:12" ht="75" customHeight="1" x14ac:dyDescent="0.25">
      <c r="B1779" s="135">
        <v>39121633</v>
      </c>
      <c r="C1779" s="47" t="s">
        <v>1927</v>
      </c>
      <c r="D1779" s="137">
        <v>41654</v>
      </c>
      <c r="E1779" s="19" t="s">
        <v>1492</v>
      </c>
      <c r="F1779" s="19" t="s">
        <v>306</v>
      </c>
      <c r="G1779" s="19" t="s">
        <v>307</v>
      </c>
      <c r="H1779" s="138">
        <f t="shared" si="12"/>
        <v>781152</v>
      </c>
      <c r="I1779" s="138">
        <v>758400</v>
      </c>
      <c r="J1779" s="135" t="s">
        <v>39</v>
      </c>
      <c r="K1779" s="135"/>
      <c r="L1779" s="135" t="s">
        <v>1493</v>
      </c>
    </row>
    <row r="1780" spans="2:12" ht="75" customHeight="1" x14ac:dyDescent="0.25">
      <c r="B1780" s="19" t="s">
        <v>1530</v>
      </c>
      <c r="C1780" s="144" t="s">
        <v>1928</v>
      </c>
      <c r="D1780" s="137">
        <v>41654</v>
      </c>
      <c r="E1780" s="19" t="s">
        <v>1492</v>
      </c>
      <c r="F1780" s="19" t="s">
        <v>306</v>
      </c>
      <c r="G1780" s="19" t="s">
        <v>307</v>
      </c>
      <c r="H1780" s="138">
        <f t="shared" si="12"/>
        <v>339900</v>
      </c>
      <c r="I1780" s="145">
        <v>330000</v>
      </c>
      <c r="J1780" s="135" t="s">
        <v>39</v>
      </c>
      <c r="K1780" s="19"/>
      <c r="L1780" s="135" t="s">
        <v>1493</v>
      </c>
    </row>
    <row r="1781" spans="2:12" ht="75" customHeight="1" x14ac:dyDescent="0.25">
      <c r="B1781" s="19">
        <v>53131608</v>
      </c>
      <c r="C1781" s="144" t="s">
        <v>1929</v>
      </c>
      <c r="D1781" s="137">
        <v>41654</v>
      </c>
      <c r="E1781" s="19" t="s">
        <v>1492</v>
      </c>
      <c r="F1781" s="19" t="s">
        <v>306</v>
      </c>
      <c r="G1781" s="19" t="s">
        <v>307</v>
      </c>
      <c r="H1781" s="138">
        <f t="shared" si="12"/>
        <v>2060000</v>
      </c>
      <c r="I1781" s="145">
        <v>2000000</v>
      </c>
      <c r="J1781" s="135" t="s">
        <v>39</v>
      </c>
      <c r="K1781" s="19"/>
      <c r="L1781" s="135" t="s">
        <v>1493</v>
      </c>
    </row>
    <row r="1782" spans="2:12" ht="75" customHeight="1" x14ac:dyDescent="0.25">
      <c r="B1782" s="135">
        <v>53131608</v>
      </c>
      <c r="C1782" s="139" t="s">
        <v>1930</v>
      </c>
      <c r="D1782" s="137">
        <v>41654</v>
      </c>
      <c r="E1782" s="19" t="s">
        <v>1492</v>
      </c>
      <c r="F1782" s="19" t="s">
        <v>306</v>
      </c>
      <c r="G1782" s="19" t="s">
        <v>307</v>
      </c>
      <c r="H1782" s="138">
        <f t="shared" si="12"/>
        <v>4120000</v>
      </c>
      <c r="I1782" s="138">
        <v>4000000</v>
      </c>
      <c r="J1782" s="135" t="s">
        <v>39</v>
      </c>
      <c r="K1782" s="135"/>
      <c r="L1782" s="135" t="s">
        <v>1493</v>
      </c>
    </row>
    <row r="1783" spans="2:12" ht="75" customHeight="1" x14ac:dyDescent="0.25">
      <c r="B1783" s="135">
        <v>42142203</v>
      </c>
      <c r="C1783" s="140" t="s">
        <v>1931</v>
      </c>
      <c r="D1783" s="137">
        <v>41654</v>
      </c>
      <c r="E1783" s="19" t="s">
        <v>1492</v>
      </c>
      <c r="F1783" s="19" t="s">
        <v>306</v>
      </c>
      <c r="G1783" s="19" t="s">
        <v>307</v>
      </c>
      <c r="H1783" s="138">
        <f t="shared" si="12"/>
        <v>1483200</v>
      </c>
      <c r="I1783" s="138">
        <v>1440000</v>
      </c>
      <c r="J1783" s="135" t="s">
        <v>39</v>
      </c>
      <c r="K1783" s="135"/>
      <c r="L1783" s="135" t="s">
        <v>1493</v>
      </c>
    </row>
    <row r="1784" spans="2:12" ht="75" customHeight="1" x14ac:dyDescent="0.25">
      <c r="B1784" s="19" t="s">
        <v>1530</v>
      </c>
      <c r="C1784" s="144" t="s">
        <v>1932</v>
      </c>
      <c r="D1784" s="137">
        <v>41654</v>
      </c>
      <c r="E1784" s="19" t="s">
        <v>1492</v>
      </c>
      <c r="F1784" s="19" t="s">
        <v>306</v>
      </c>
      <c r="G1784" s="19" t="s">
        <v>307</v>
      </c>
      <c r="H1784" s="138">
        <f t="shared" si="12"/>
        <v>61800</v>
      </c>
      <c r="I1784" s="145">
        <v>60000</v>
      </c>
      <c r="J1784" s="135" t="s">
        <v>39</v>
      </c>
      <c r="K1784" s="19"/>
      <c r="L1784" s="135" t="s">
        <v>1493</v>
      </c>
    </row>
    <row r="1785" spans="2:12" ht="75" customHeight="1" x14ac:dyDescent="0.25">
      <c r="B1785" s="19" t="s">
        <v>1530</v>
      </c>
      <c r="C1785" s="144" t="s">
        <v>1933</v>
      </c>
      <c r="D1785" s="137">
        <v>41654</v>
      </c>
      <c r="E1785" s="19" t="s">
        <v>1492</v>
      </c>
      <c r="F1785" s="19" t="s">
        <v>306</v>
      </c>
      <c r="G1785" s="19" t="s">
        <v>307</v>
      </c>
      <c r="H1785" s="138">
        <f t="shared" si="12"/>
        <v>51500</v>
      </c>
      <c r="I1785" s="145">
        <v>50000</v>
      </c>
      <c r="J1785" s="135" t="s">
        <v>39</v>
      </c>
      <c r="K1785" s="19"/>
      <c r="L1785" s="135" t="s">
        <v>1493</v>
      </c>
    </row>
    <row r="1786" spans="2:12" ht="75" customHeight="1" x14ac:dyDescent="0.25">
      <c r="B1786" s="19" t="s">
        <v>1530</v>
      </c>
      <c r="C1786" s="144" t="s">
        <v>1934</v>
      </c>
      <c r="D1786" s="137">
        <v>41654</v>
      </c>
      <c r="E1786" s="19" t="s">
        <v>1492</v>
      </c>
      <c r="F1786" s="19" t="s">
        <v>306</v>
      </c>
      <c r="G1786" s="19" t="s">
        <v>307</v>
      </c>
      <c r="H1786" s="138">
        <f t="shared" si="12"/>
        <v>38110</v>
      </c>
      <c r="I1786" s="145">
        <v>37000</v>
      </c>
      <c r="J1786" s="135" t="s">
        <v>39</v>
      </c>
      <c r="K1786" s="19"/>
      <c r="L1786" s="135" t="s">
        <v>1493</v>
      </c>
    </row>
    <row r="1787" spans="2:12" ht="75" customHeight="1" x14ac:dyDescent="0.25">
      <c r="B1787" s="19">
        <v>27111911</v>
      </c>
      <c r="C1787" s="144" t="s">
        <v>1935</v>
      </c>
      <c r="D1787" s="137">
        <v>41654</v>
      </c>
      <c r="E1787" s="19" t="s">
        <v>1492</v>
      </c>
      <c r="F1787" s="19" t="s">
        <v>306</v>
      </c>
      <c r="G1787" s="19" t="s">
        <v>307</v>
      </c>
      <c r="H1787" s="138">
        <f t="shared" si="12"/>
        <v>3296000</v>
      </c>
      <c r="I1787" s="145">
        <v>3200000</v>
      </c>
      <c r="J1787" s="135" t="s">
        <v>39</v>
      </c>
      <c r="K1787" s="19"/>
      <c r="L1787" s="135" t="s">
        <v>1493</v>
      </c>
    </row>
    <row r="1788" spans="2:12" ht="75" customHeight="1" x14ac:dyDescent="0.25">
      <c r="B1788" s="19">
        <v>46171505</v>
      </c>
      <c r="C1788" s="144" t="s">
        <v>1936</v>
      </c>
      <c r="D1788" s="137">
        <v>41654</v>
      </c>
      <c r="E1788" s="19" t="s">
        <v>1492</v>
      </c>
      <c r="F1788" s="19" t="s">
        <v>306</v>
      </c>
      <c r="G1788" s="19" t="s">
        <v>307</v>
      </c>
      <c r="H1788" s="138">
        <f t="shared" si="12"/>
        <v>123600</v>
      </c>
      <c r="I1788" s="145">
        <v>120000</v>
      </c>
      <c r="J1788" s="135" t="s">
        <v>39</v>
      </c>
      <c r="K1788" s="19"/>
      <c r="L1788" s="135" t="s">
        <v>1493</v>
      </c>
    </row>
    <row r="1789" spans="2:12" ht="75" customHeight="1" x14ac:dyDescent="0.25">
      <c r="B1789" s="19">
        <v>46171505</v>
      </c>
      <c r="C1789" s="144" t="s">
        <v>1937</v>
      </c>
      <c r="D1789" s="137">
        <v>41654</v>
      </c>
      <c r="E1789" s="19" t="s">
        <v>1492</v>
      </c>
      <c r="F1789" s="19" t="s">
        <v>306</v>
      </c>
      <c r="G1789" s="19" t="s">
        <v>307</v>
      </c>
      <c r="H1789" s="138">
        <f t="shared" si="12"/>
        <v>154500</v>
      </c>
      <c r="I1789" s="145">
        <v>150000</v>
      </c>
      <c r="J1789" s="135" t="s">
        <v>39</v>
      </c>
      <c r="K1789" s="19"/>
      <c r="L1789" s="135" t="s">
        <v>1493</v>
      </c>
    </row>
    <row r="1790" spans="2:12" ht="75" customHeight="1" x14ac:dyDescent="0.25">
      <c r="B1790" s="19">
        <v>46171505</v>
      </c>
      <c r="C1790" s="144" t="s">
        <v>1938</v>
      </c>
      <c r="D1790" s="137">
        <v>41654</v>
      </c>
      <c r="E1790" s="19" t="s">
        <v>1492</v>
      </c>
      <c r="F1790" s="19" t="s">
        <v>306</v>
      </c>
      <c r="G1790" s="19" t="s">
        <v>307</v>
      </c>
      <c r="H1790" s="138">
        <f t="shared" si="12"/>
        <v>61800</v>
      </c>
      <c r="I1790" s="145">
        <v>60000</v>
      </c>
      <c r="J1790" s="135" t="s">
        <v>39</v>
      </c>
      <c r="K1790" s="19"/>
      <c r="L1790" s="135" t="s">
        <v>1493</v>
      </c>
    </row>
    <row r="1791" spans="2:12" ht="75" customHeight="1" x14ac:dyDescent="0.25">
      <c r="B1791" s="19">
        <v>46171505</v>
      </c>
      <c r="C1791" s="144" t="s">
        <v>1939</v>
      </c>
      <c r="D1791" s="137">
        <v>41654</v>
      </c>
      <c r="E1791" s="19" t="s">
        <v>1492</v>
      </c>
      <c r="F1791" s="19" t="s">
        <v>306</v>
      </c>
      <c r="G1791" s="19" t="s">
        <v>307</v>
      </c>
      <c r="H1791" s="138">
        <f t="shared" si="12"/>
        <v>61800</v>
      </c>
      <c r="I1791" s="145">
        <v>60000</v>
      </c>
      <c r="J1791" s="135" t="s">
        <v>39</v>
      </c>
      <c r="K1791" s="19"/>
      <c r="L1791" s="135" t="s">
        <v>1493</v>
      </c>
    </row>
    <row r="1792" spans="2:12" ht="75" customHeight="1" x14ac:dyDescent="0.25">
      <c r="B1792" s="19">
        <v>46171505</v>
      </c>
      <c r="C1792" s="144" t="s">
        <v>1940</v>
      </c>
      <c r="D1792" s="137">
        <v>41654</v>
      </c>
      <c r="E1792" s="19" t="s">
        <v>1492</v>
      </c>
      <c r="F1792" s="19" t="s">
        <v>306</v>
      </c>
      <c r="G1792" s="19" t="s">
        <v>307</v>
      </c>
      <c r="H1792" s="138">
        <f t="shared" si="12"/>
        <v>51500</v>
      </c>
      <c r="I1792" s="145">
        <v>50000</v>
      </c>
      <c r="J1792" s="135" t="s">
        <v>39</v>
      </c>
      <c r="K1792" s="19"/>
      <c r="L1792" s="135" t="s">
        <v>1493</v>
      </c>
    </row>
    <row r="1793" spans="2:12" ht="75" customHeight="1" x14ac:dyDescent="0.25">
      <c r="B1793" s="19" t="s">
        <v>1530</v>
      </c>
      <c r="C1793" s="144" t="s">
        <v>1941</v>
      </c>
      <c r="D1793" s="137">
        <v>41654</v>
      </c>
      <c r="E1793" s="19" t="s">
        <v>1492</v>
      </c>
      <c r="F1793" s="19" t="s">
        <v>306</v>
      </c>
      <c r="G1793" s="19" t="s">
        <v>307</v>
      </c>
      <c r="H1793" s="138">
        <f t="shared" si="12"/>
        <v>1236000</v>
      </c>
      <c r="I1793" s="145">
        <v>1200000</v>
      </c>
      <c r="J1793" s="135" t="s">
        <v>39</v>
      </c>
      <c r="K1793" s="19"/>
      <c r="L1793" s="135" t="s">
        <v>1493</v>
      </c>
    </row>
    <row r="1794" spans="2:12" ht="75" customHeight="1" x14ac:dyDescent="0.25">
      <c r="B1794" s="135" t="s">
        <v>1530</v>
      </c>
      <c r="C1794" s="140" t="s">
        <v>1942</v>
      </c>
      <c r="D1794" s="137">
        <v>41654</v>
      </c>
      <c r="E1794" s="19" t="s">
        <v>1492</v>
      </c>
      <c r="F1794" s="19" t="s">
        <v>306</v>
      </c>
      <c r="G1794" s="19" t="s">
        <v>307</v>
      </c>
      <c r="H1794" s="138">
        <f t="shared" si="12"/>
        <v>1384320</v>
      </c>
      <c r="I1794" s="138">
        <v>1344000</v>
      </c>
      <c r="J1794" s="135" t="s">
        <v>39</v>
      </c>
      <c r="K1794" s="135"/>
      <c r="L1794" s="135" t="s">
        <v>1493</v>
      </c>
    </row>
    <row r="1795" spans="2:12" ht="75" customHeight="1" x14ac:dyDescent="0.25">
      <c r="B1795" s="135" t="s">
        <v>1530</v>
      </c>
      <c r="C1795" s="143" t="s">
        <v>1943</v>
      </c>
      <c r="D1795" s="137">
        <v>41654</v>
      </c>
      <c r="E1795" s="19" t="s">
        <v>1492</v>
      </c>
      <c r="F1795" s="19" t="s">
        <v>306</v>
      </c>
      <c r="G1795" s="19" t="s">
        <v>307</v>
      </c>
      <c r="H1795" s="138">
        <f t="shared" si="12"/>
        <v>618000</v>
      </c>
      <c r="I1795" s="145">
        <v>600000</v>
      </c>
      <c r="J1795" s="135" t="s">
        <v>39</v>
      </c>
      <c r="K1795" s="135"/>
      <c r="L1795" s="135" t="s">
        <v>1493</v>
      </c>
    </row>
    <row r="1796" spans="2:12" ht="75" customHeight="1" x14ac:dyDescent="0.25">
      <c r="B1796" s="19">
        <v>23101509</v>
      </c>
      <c r="C1796" s="144" t="s">
        <v>1944</v>
      </c>
      <c r="D1796" s="137">
        <v>41654</v>
      </c>
      <c r="E1796" s="19" t="s">
        <v>1492</v>
      </c>
      <c r="F1796" s="19" t="s">
        <v>306</v>
      </c>
      <c r="G1796" s="19" t="s">
        <v>307</v>
      </c>
      <c r="H1796" s="138">
        <f t="shared" si="12"/>
        <v>2884000</v>
      </c>
      <c r="I1796" s="145">
        <v>2800000</v>
      </c>
      <c r="J1796" s="135" t="s">
        <v>39</v>
      </c>
      <c r="K1796" s="19"/>
      <c r="L1796" s="135" t="s">
        <v>1493</v>
      </c>
    </row>
    <row r="1797" spans="2:12" ht="75" customHeight="1" x14ac:dyDescent="0.25">
      <c r="B1797" s="19"/>
      <c r="C1797" s="144" t="s">
        <v>1945</v>
      </c>
      <c r="D1797" s="137">
        <v>41654</v>
      </c>
      <c r="E1797" s="19" t="s">
        <v>1492</v>
      </c>
      <c r="F1797" s="19" t="s">
        <v>306</v>
      </c>
      <c r="G1797" s="19" t="s">
        <v>307</v>
      </c>
      <c r="H1797" s="138">
        <f t="shared" si="12"/>
        <v>329600</v>
      </c>
      <c r="I1797" s="145">
        <v>320000</v>
      </c>
      <c r="J1797" s="135" t="s">
        <v>39</v>
      </c>
      <c r="K1797" s="19"/>
      <c r="L1797" s="135" t="s">
        <v>1493</v>
      </c>
    </row>
    <row r="1798" spans="2:12" ht="75" customHeight="1" x14ac:dyDescent="0.25">
      <c r="B1798" s="19" t="s">
        <v>1530</v>
      </c>
      <c r="C1798" s="144" t="s">
        <v>1946</v>
      </c>
      <c r="D1798" s="137">
        <v>41654</v>
      </c>
      <c r="E1798" s="19" t="s">
        <v>1492</v>
      </c>
      <c r="F1798" s="19" t="s">
        <v>306</v>
      </c>
      <c r="G1798" s="19" t="s">
        <v>307</v>
      </c>
      <c r="H1798" s="138">
        <f t="shared" si="12"/>
        <v>329600</v>
      </c>
      <c r="I1798" s="145">
        <v>320000</v>
      </c>
      <c r="J1798" s="135" t="s">
        <v>39</v>
      </c>
      <c r="K1798" s="19"/>
      <c r="L1798" s="135" t="s">
        <v>1493</v>
      </c>
    </row>
    <row r="1799" spans="2:12" ht="75" customHeight="1" x14ac:dyDescent="0.25">
      <c r="B1799" s="19" t="s">
        <v>1530</v>
      </c>
      <c r="C1799" s="144" t="s">
        <v>1947</v>
      </c>
      <c r="D1799" s="137">
        <v>41654</v>
      </c>
      <c r="E1799" s="19" t="s">
        <v>1492</v>
      </c>
      <c r="F1799" s="19" t="s">
        <v>306</v>
      </c>
      <c r="G1799" s="19" t="s">
        <v>307</v>
      </c>
      <c r="H1799" s="138">
        <f t="shared" si="12"/>
        <v>329600</v>
      </c>
      <c r="I1799" s="145">
        <v>320000</v>
      </c>
      <c r="J1799" s="135" t="s">
        <v>39</v>
      </c>
      <c r="K1799" s="19"/>
      <c r="L1799" s="135" t="s">
        <v>1493</v>
      </c>
    </row>
    <row r="1800" spans="2:12" ht="75" customHeight="1" x14ac:dyDescent="0.25">
      <c r="B1800" s="19" t="s">
        <v>1530</v>
      </c>
      <c r="C1800" s="144" t="s">
        <v>1948</v>
      </c>
      <c r="D1800" s="137">
        <v>41654</v>
      </c>
      <c r="E1800" s="19" t="s">
        <v>1492</v>
      </c>
      <c r="F1800" s="19" t="s">
        <v>306</v>
      </c>
      <c r="G1800" s="19" t="s">
        <v>307</v>
      </c>
      <c r="H1800" s="138">
        <f t="shared" si="12"/>
        <v>463500</v>
      </c>
      <c r="I1800" s="145">
        <v>450000</v>
      </c>
      <c r="J1800" s="135" t="s">
        <v>39</v>
      </c>
      <c r="K1800" s="19"/>
      <c r="L1800" s="135" t="s">
        <v>1493</v>
      </c>
    </row>
    <row r="1801" spans="2:12" ht="75" customHeight="1" x14ac:dyDescent="0.25">
      <c r="B1801" s="135">
        <v>31371104</v>
      </c>
      <c r="C1801" s="140" t="s">
        <v>1949</v>
      </c>
      <c r="D1801" s="137">
        <v>41654</v>
      </c>
      <c r="E1801" s="19" t="s">
        <v>1492</v>
      </c>
      <c r="F1801" s="19" t="s">
        <v>306</v>
      </c>
      <c r="G1801" s="19" t="s">
        <v>307</v>
      </c>
      <c r="H1801" s="138">
        <f t="shared" si="12"/>
        <v>10876800</v>
      </c>
      <c r="I1801" s="138">
        <v>10560000</v>
      </c>
      <c r="J1801" s="135" t="s">
        <v>39</v>
      </c>
      <c r="K1801" s="135"/>
      <c r="L1801" s="135" t="s">
        <v>1493</v>
      </c>
    </row>
    <row r="1802" spans="2:12" ht="75" customHeight="1" x14ac:dyDescent="0.25">
      <c r="B1802" s="135">
        <v>31371104</v>
      </c>
      <c r="C1802" s="140" t="s">
        <v>1950</v>
      </c>
      <c r="D1802" s="137">
        <v>41654</v>
      </c>
      <c r="E1802" s="19" t="s">
        <v>1492</v>
      </c>
      <c r="F1802" s="19" t="s">
        <v>306</v>
      </c>
      <c r="G1802" s="19" t="s">
        <v>307</v>
      </c>
      <c r="H1802" s="138">
        <f t="shared" si="12"/>
        <v>10876800</v>
      </c>
      <c r="I1802" s="138">
        <v>10560000</v>
      </c>
      <c r="J1802" s="135" t="s">
        <v>39</v>
      </c>
      <c r="K1802" s="135"/>
      <c r="L1802" s="135" t="s">
        <v>1493</v>
      </c>
    </row>
    <row r="1803" spans="2:12" ht="75" customHeight="1" x14ac:dyDescent="0.25">
      <c r="B1803" s="135">
        <v>31371104</v>
      </c>
      <c r="C1803" s="140" t="s">
        <v>1951</v>
      </c>
      <c r="D1803" s="137">
        <v>41654</v>
      </c>
      <c r="E1803" s="19" t="s">
        <v>1492</v>
      </c>
      <c r="F1803" s="19" t="s">
        <v>306</v>
      </c>
      <c r="G1803" s="19" t="s">
        <v>307</v>
      </c>
      <c r="H1803" s="138">
        <f t="shared" si="12"/>
        <v>9888000</v>
      </c>
      <c r="I1803" s="138">
        <v>9600000</v>
      </c>
      <c r="J1803" s="135" t="s">
        <v>39</v>
      </c>
      <c r="K1803" s="135"/>
      <c r="L1803" s="135" t="s">
        <v>1493</v>
      </c>
    </row>
    <row r="1804" spans="2:12" ht="75" customHeight="1" x14ac:dyDescent="0.25">
      <c r="B1804" s="135">
        <v>31371104</v>
      </c>
      <c r="C1804" s="140" t="s">
        <v>1952</v>
      </c>
      <c r="D1804" s="137">
        <v>41654</v>
      </c>
      <c r="E1804" s="19" t="s">
        <v>1492</v>
      </c>
      <c r="F1804" s="19" t="s">
        <v>306</v>
      </c>
      <c r="G1804" s="19" t="s">
        <v>307</v>
      </c>
      <c r="H1804" s="138">
        <f t="shared" si="12"/>
        <v>9888000</v>
      </c>
      <c r="I1804" s="138">
        <v>9600000</v>
      </c>
      <c r="J1804" s="135" t="s">
        <v>39</v>
      </c>
      <c r="K1804" s="135"/>
      <c r="L1804" s="135" t="s">
        <v>1493</v>
      </c>
    </row>
    <row r="1805" spans="2:12" ht="75" customHeight="1" x14ac:dyDescent="0.25">
      <c r="B1805" s="135">
        <v>31371104</v>
      </c>
      <c r="C1805" s="140" t="s">
        <v>1953</v>
      </c>
      <c r="D1805" s="137">
        <v>41654</v>
      </c>
      <c r="E1805" s="19" t="s">
        <v>1492</v>
      </c>
      <c r="F1805" s="19" t="s">
        <v>306</v>
      </c>
      <c r="G1805" s="19" t="s">
        <v>307</v>
      </c>
      <c r="H1805" s="138">
        <f t="shared" si="12"/>
        <v>10876800</v>
      </c>
      <c r="I1805" s="138">
        <v>10560000</v>
      </c>
      <c r="J1805" s="135" t="s">
        <v>39</v>
      </c>
      <c r="K1805" s="135"/>
      <c r="L1805" s="135" t="s">
        <v>1493</v>
      </c>
    </row>
    <row r="1806" spans="2:12" ht="75" customHeight="1" x14ac:dyDescent="0.25">
      <c r="B1806" s="135" t="s">
        <v>1530</v>
      </c>
      <c r="C1806" s="146" t="s">
        <v>1954</v>
      </c>
      <c r="D1806" s="137">
        <v>41654</v>
      </c>
      <c r="E1806" s="19" t="s">
        <v>1492</v>
      </c>
      <c r="F1806" s="19" t="s">
        <v>306</v>
      </c>
      <c r="G1806" s="19" t="s">
        <v>307</v>
      </c>
      <c r="H1806" s="138">
        <f t="shared" si="12"/>
        <v>4152960</v>
      </c>
      <c r="I1806" s="138">
        <v>4032000</v>
      </c>
      <c r="J1806" s="135" t="s">
        <v>39</v>
      </c>
      <c r="K1806" s="135"/>
      <c r="L1806" s="135" t="s">
        <v>1493</v>
      </c>
    </row>
    <row r="1807" spans="2:12" ht="75" customHeight="1" x14ac:dyDescent="0.25">
      <c r="B1807" s="135" t="s">
        <v>1530</v>
      </c>
      <c r="C1807" s="146" t="s">
        <v>1954</v>
      </c>
      <c r="D1807" s="137">
        <v>41654</v>
      </c>
      <c r="E1807" s="19" t="s">
        <v>1492</v>
      </c>
      <c r="F1807" s="19" t="s">
        <v>306</v>
      </c>
      <c r="G1807" s="19" t="s">
        <v>307</v>
      </c>
      <c r="H1807" s="138">
        <f t="shared" si="12"/>
        <v>19726560</v>
      </c>
      <c r="I1807" s="138">
        <v>19152000</v>
      </c>
      <c r="J1807" s="135" t="s">
        <v>39</v>
      </c>
      <c r="K1807" s="135"/>
      <c r="L1807" s="135" t="s">
        <v>1493</v>
      </c>
    </row>
    <row r="1808" spans="2:12" ht="75" customHeight="1" x14ac:dyDescent="0.25">
      <c r="B1808" s="135" t="s">
        <v>1530</v>
      </c>
      <c r="C1808" s="140" t="s">
        <v>1955</v>
      </c>
      <c r="D1808" s="137">
        <v>41654</v>
      </c>
      <c r="E1808" s="19" t="s">
        <v>1492</v>
      </c>
      <c r="F1808" s="19" t="s">
        <v>306</v>
      </c>
      <c r="G1808" s="19" t="s">
        <v>307</v>
      </c>
      <c r="H1808" s="138">
        <f t="shared" si="12"/>
        <v>1153600</v>
      </c>
      <c r="I1808" s="138">
        <v>1120000</v>
      </c>
      <c r="J1808" s="135" t="s">
        <v>39</v>
      </c>
      <c r="K1808" s="135"/>
      <c r="L1808" s="135" t="s">
        <v>1493</v>
      </c>
    </row>
    <row r="1809" spans="2:12" ht="75" customHeight="1" x14ac:dyDescent="0.25">
      <c r="B1809" s="135">
        <v>27112309</v>
      </c>
      <c r="C1809" s="136" t="s">
        <v>1956</v>
      </c>
      <c r="D1809" s="137">
        <v>41654</v>
      </c>
      <c r="E1809" s="19" t="s">
        <v>1492</v>
      </c>
      <c r="F1809" s="19" t="s">
        <v>306</v>
      </c>
      <c r="G1809" s="19" t="s">
        <v>307</v>
      </c>
      <c r="H1809" s="138">
        <f t="shared" si="12"/>
        <v>58744505</v>
      </c>
      <c r="I1809" s="138">
        <v>57033500</v>
      </c>
      <c r="J1809" s="135" t="s">
        <v>39</v>
      </c>
      <c r="K1809" s="135"/>
      <c r="L1809" s="135" t="s">
        <v>1493</v>
      </c>
    </row>
    <row r="1810" spans="2:12" ht="75" customHeight="1" x14ac:dyDescent="0.25">
      <c r="B1810" s="19" t="s">
        <v>1530</v>
      </c>
      <c r="C1810" s="144" t="s">
        <v>1957</v>
      </c>
      <c r="D1810" s="137">
        <v>41654</v>
      </c>
      <c r="E1810" s="19" t="s">
        <v>1492</v>
      </c>
      <c r="F1810" s="19" t="s">
        <v>306</v>
      </c>
      <c r="G1810" s="19" t="s">
        <v>307</v>
      </c>
      <c r="H1810" s="138">
        <f t="shared" si="12"/>
        <v>453200</v>
      </c>
      <c r="I1810" s="145">
        <v>440000</v>
      </c>
      <c r="J1810" s="135" t="s">
        <v>39</v>
      </c>
      <c r="K1810" s="19"/>
      <c r="L1810" s="135" t="s">
        <v>1493</v>
      </c>
    </row>
    <row r="1811" spans="2:12" ht="75" customHeight="1" x14ac:dyDescent="0.25">
      <c r="B1811" s="135">
        <v>30181504</v>
      </c>
      <c r="C1811" s="139" t="s">
        <v>1958</v>
      </c>
      <c r="D1811" s="137">
        <v>41654</v>
      </c>
      <c r="E1811" s="19" t="s">
        <v>1492</v>
      </c>
      <c r="F1811" s="19" t="s">
        <v>306</v>
      </c>
      <c r="G1811" s="19" t="s">
        <v>307</v>
      </c>
      <c r="H1811" s="138">
        <f t="shared" si="12"/>
        <v>33956216</v>
      </c>
      <c r="I1811" s="138">
        <v>32967200</v>
      </c>
      <c r="J1811" s="135" t="s">
        <v>39</v>
      </c>
      <c r="K1811" s="135"/>
      <c r="L1811" s="135" t="s">
        <v>1493</v>
      </c>
    </row>
    <row r="1812" spans="2:12" ht="75" customHeight="1" x14ac:dyDescent="0.25">
      <c r="B1812" s="135">
        <v>30181504</v>
      </c>
      <c r="C1812" s="144" t="s">
        <v>1959</v>
      </c>
      <c r="D1812" s="137">
        <v>41654</v>
      </c>
      <c r="E1812" s="19" t="s">
        <v>1492</v>
      </c>
      <c r="F1812" s="19" t="s">
        <v>306</v>
      </c>
      <c r="G1812" s="19" t="s">
        <v>307</v>
      </c>
      <c r="H1812" s="138">
        <f t="shared" si="12"/>
        <v>4935760</v>
      </c>
      <c r="I1812" s="145">
        <v>4792000</v>
      </c>
      <c r="J1812" s="135" t="s">
        <v>39</v>
      </c>
      <c r="K1812" s="19"/>
      <c r="L1812" s="135" t="s">
        <v>1493</v>
      </c>
    </row>
    <row r="1813" spans="2:12" ht="75" customHeight="1" x14ac:dyDescent="0.25">
      <c r="B1813" s="135" t="s">
        <v>1530</v>
      </c>
      <c r="C1813" s="139" t="s">
        <v>1960</v>
      </c>
      <c r="D1813" s="137">
        <v>41654</v>
      </c>
      <c r="E1813" s="19" t="s">
        <v>1492</v>
      </c>
      <c r="F1813" s="19" t="s">
        <v>306</v>
      </c>
      <c r="G1813" s="19" t="s">
        <v>307</v>
      </c>
      <c r="H1813" s="138">
        <f t="shared" ref="H1813:H1851" si="13">+I1813*1.03</f>
        <v>206000</v>
      </c>
      <c r="I1813" s="138">
        <v>200000</v>
      </c>
      <c r="J1813" s="135" t="s">
        <v>39</v>
      </c>
      <c r="K1813" s="135"/>
      <c r="L1813" s="135" t="s">
        <v>1493</v>
      </c>
    </row>
    <row r="1814" spans="2:12" ht="75" customHeight="1" x14ac:dyDescent="0.25">
      <c r="B1814" s="19" t="s">
        <v>1530</v>
      </c>
      <c r="C1814" s="144" t="s">
        <v>1961</v>
      </c>
      <c r="D1814" s="137">
        <v>41654</v>
      </c>
      <c r="E1814" s="19" t="s">
        <v>1492</v>
      </c>
      <c r="F1814" s="19" t="s">
        <v>306</v>
      </c>
      <c r="G1814" s="19" t="s">
        <v>307</v>
      </c>
      <c r="H1814" s="138">
        <f t="shared" si="13"/>
        <v>669500</v>
      </c>
      <c r="I1814" s="145">
        <v>650000</v>
      </c>
      <c r="J1814" s="135" t="s">
        <v>39</v>
      </c>
      <c r="K1814" s="19"/>
      <c r="L1814" s="135" t="s">
        <v>1493</v>
      </c>
    </row>
    <row r="1815" spans="2:12" ht="75" customHeight="1" x14ac:dyDescent="0.25">
      <c r="B1815" s="135">
        <v>55101524</v>
      </c>
      <c r="C1815" s="143" t="s">
        <v>1962</v>
      </c>
      <c r="D1815" s="137">
        <v>41654</v>
      </c>
      <c r="E1815" s="19" t="s">
        <v>1492</v>
      </c>
      <c r="F1815" s="19" t="s">
        <v>306</v>
      </c>
      <c r="G1815" s="19" t="s">
        <v>307</v>
      </c>
      <c r="H1815" s="138">
        <f t="shared" si="13"/>
        <v>8442086</v>
      </c>
      <c r="I1815" s="145">
        <v>8196200</v>
      </c>
      <c r="J1815" s="135" t="s">
        <v>39</v>
      </c>
      <c r="K1815" s="135"/>
      <c r="L1815" s="135" t="s">
        <v>1493</v>
      </c>
    </row>
    <row r="1816" spans="2:12" ht="75" customHeight="1" x14ac:dyDescent="0.25">
      <c r="B1816" s="135" t="s">
        <v>1530</v>
      </c>
      <c r="C1816" s="143" t="s">
        <v>1963</v>
      </c>
      <c r="D1816" s="137">
        <v>41654</v>
      </c>
      <c r="E1816" s="19" t="s">
        <v>1492</v>
      </c>
      <c r="F1816" s="19" t="s">
        <v>306</v>
      </c>
      <c r="G1816" s="19" t="s">
        <v>307</v>
      </c>
      <c r="H1816" s="138">
        <f t="shared" si="13"/>
        <v>669500</v>
      </c>
      <c r="I1816" s="145">
        <v>650000</v>
      </c>
      <c r="J1816" s="135" t="s">
        <v>39</v>
      </c>
      <c r="K1816" s="135"/>
      <c r="L1816" s="135" t="s">
        <v>1493</v>
      </c>
    </row>
    <row r="1817" spans="2:12" ht="75" customHeight="1" x14ac:dyDescent="0.25">
      <c r="B1817" s="19">
        <v>23101509</v>
      </c>
      <c r="C1817" s="144" t="s">
        <v>1964</v>
      </c>
      <c r="D1817" s="137">
        <v>41654</v>
      </c>
      <c r="E1817" s="19" t="s">
        <v>1492</v>
      </c>
      <c r="F1817" s="19" t="s">
        <v>306</v>
      </c>
      <c r="G1817" s="19" t="s">
        <v>307</v>
      </c>
      <c r="H1817" s="138">
        <f t="shared" si="13"/>
        <v>1328700</v>
      </c>
      <c r="I1817" s="145">
        <v>1290000</v>
      </c>
      <c r="J1817" s="135" t="s">
        <v>39</v>
      </c>
      <c r="K1817" s="19"/>
      <c r="L1817" s="135" t="s">
        <v>1493</v>
      </c>
    </row>
    <row r="1818" spans="2:12" ht="75" customHeight="1" x14ac:dyDescent="0.25">
      <c r="B1818" s="19">
        <v>23101509</v>
      </c>
      <c r="C1818" s="144" t="s">
        <v>1965</v>
      </c>
      <c r="D1818" s="137">
        <v>41654</v>
      </c>
      <c r="E1818" s="19" t="s">
        <v>1492</v>
      </c>
      <c r="F1818" s="19" t="s">
        <v>306</v>
      </c>
      <c r="G1818" s="19" t="s">
        <v>307</v>
      </c>
      <c r="H1818" s="138">
        <f t="shared" si="13"/>
        <v>1019700</v>
      </c>
      <c r="I1818" s="145">
        <v>990000</v>
      </c>
      <c r="J1818" s="135" t="s">
        <v>39</v>
      </c>
      <c r="K1818" s="19"/>
      <c r="L1818" s="135" t="s">
        <v>1493</v>
      </c>
    </row>
    <row r="1819" spans="2:12" ht="75" customHeight="1" x14ac:dyDescent="0.25">
      <c r="B1819" s="135">
        <v>42312310</v>
      </c>
      <c r="C1819" s="139" t="s">
        <v>1966</v>
      </c>
      <c r="D1819" s="137">
        <v>41654</v>
      </c>
      <c r="E1819" s="19" t="s">
        <v>1492</v>
      </c>
      <c r="F1819" s="19" t="s">
        <v>306</v>
      </c>
      <c r="G1819" s="19" t="s">
        <v>307</v>
      </c>
      <c r="H1819" s="138">
        <f t="shared" si="13"/>
        <v>754784</v>
      </c>
      <c r="I1819" s="138">
        <v>732800</v>
      </c>
      <c r="J1819" s="135" t="s">
        <v>39</v>
      </c>
      <c r="K1819" s="135"/>
      <c r="L1819" s="135" t="s">
        <v>1493</v>
      </c>
    </row>
    <row r="1820" spans="2:12" ht="75" customHeight="1" x14ac:dyDescent="0.25">
      <c r="B1820" s="135">
        <v>11122004</v>
      </c>
      <c r="C1820" s="142" t="s">
        <v>1967</v>
      </c>
      <c r="D1820" s="137">
        <v>41654</v>
      </c>
      <c r="E1820" s="19" t="s">
        <v>1492</v>
      </c>
      <c r="F1820" s="19" t="s">
        <v>306</v>
      </c>
      <c r="G1820" s="19" t="s">
        <v>307</v>
      </c>
      <c r="H1820" s="138">
        <f t="shared" si="13"/>
        <v>1149480</v>
      </c>
      <c r="I1820" s="138">
        <v>1116000</v>
      </c>
      <c r="J1820" s="135" t="s">
        <v>39</v>
      </c>
      <c r="K1820" s="135"/>
      <c r="L1820" s="135" t="s">
        <v>1493</v>
      </c>
    </row>
    <row r="1821" spans="2:12" ht="75" customHeight="1" x14ac:dyDescent="0.25">
      <c r="B1821" s="135">
        <v>25172503</v>
      </c>
      <c r="C1821" s="142" t="s">
        <v>1968</v>
      </c>
      <c r="D1821" s="137">
        <v>41654</v>
      </c>
      <c r="E1821" s="19" t="s">
        <v>1492</v>
      </c>
      <c r="F1821" s="19" t="s">
        <v>306</v>
      </c>
      <c r="G1821" s="19" t="s">
        <v>307</v>
      </c>
      <c r="H1821" s="138">
        <v>35000000</v>
      </c>
      <c r="I1821" s="138">
        <f>+H1821/1.03</f>
        <v>33980582.524271846</v>
      </c>
      <c r="J1821" s="135" t="s">
        <v>39</v>
      </c>
      <c r="K1821" s="135"/>
      <c r="L1821" s="135"/>
    </row>
    <row r="1822" spans="2:12" ht="75" customHeight="1" x14ac:dyDescent="0.25">
      <c r="B1822" s="19">
        <v>46171505</v>
      </c>
      <c r="C1822" s="139" t="s">
        <v>1969</v>
      </c>
      <c r="D1822" s="137">
        <v>41654</v>
      </c>
      <c r="E1822" s="19" t="s">
        <v>1492</v>
      </c>
      <c r="F1822" s="19" t="s">
        <v>306</v>
      </c>
      <c r="G1822" s="19" t="s">
        <v>307</v>
      </c>
      <c r="H1822" s="138">
        <f t="shared" si="13"/>
        <v>3564624</v>
      </c>
      <c r="I1822" s="138">
        <v>3460800</v>
      </c>
      <c r="J1822" s="135" t="s">
        <v>39</v>
      </c>
      <c r="K1822" s="135"/>
      <c r="L1822" s="135" t="s">
        <v>1493</v>
      </c>
    </row>
    <row r="1823" spans="2:12" ht="75" customHeight="1" x14ac:dyDescent="0.25">
      <c r="B1823" s="135">
        <v>30181701</v>
      </c>
      <c r="C1823" s="139" t="s">
        <v>1970</v>
      </c>
      <c r="D1823" s="137">
        <v>41654</v>
      </c>
      <c r="E1823" s="19" t="s">
        <v>1492</v>
      </c>
      <c r="F1823" s="19" t="s">
        <v>306</v>
      </c>
      <c r="G1823" s="19" t="s">
        <v>307</v>
      </c>
      <c r="H1823" s="138">
        <f t="shared" si="13"/>
        <v>1718864</v>
      </c>
      <c r="I1823" s="138">
        <v>1668800</v>
      </c>
      <c r="J1823" s="135" t="s">
        <v>39</v>
      </c>
      <c r="K1823" s="135"/>
      <c r="L1823" s="135" t="s">
        <v>1493</v>
      </c>
    </row>
    <row r="1824" spans="2:12" ht="75" customHeight="1" x14ac:dyDescent="0.25">
      <c r="B1824" s="19">
        <v>27111707</v>
      </c>
      <c r="C1824" s="144" t="s">
        <v>1971</v>
      </c>
      <c r="D1824" s="137">
        <v>41654</v>
      </c>
      <c r="E1824" s="19" t="s">
        <v>1492</v>
      </c>
      <c r="F1824" s="19" t="s">
        <v>306</v>
      </c>
      <c r="G1824" s="19" t="s">
        <v>307</v>
      </c>
      <c r="H1824" s="138">
        <f t="shared" si="13"/>
        <v>195700</v>
      </c>
      <c r="I1824" s="145">
        <v>190000</v>
      </c>
      <c r="J1824" s="135" t="s">
        <v>39</v>
      </c>
      <c r="K1824" s="19"/>
      <c r="L1824" s="135" t="s">
        <v>1493</v>
      </c>
    </row>
    <row r="1825" spans="2:12" ht="75" customHeight="1" x14ac:dyDescent="0.25">
      <c r="B1825" s="19">
        <v>27112127</v>
      </c>
      <c r="C1825" s="144" t="s">
        <v>1972</v>
      </c>
      <c r="D1825" s="137">
        <v>41654</v>
      </c>
      <c r="E1825" s="19" t="s">
        <v>1492</v>
      </c>
      <c r="F1825" s="19" t="s">
        <v>306</v>
      </c>
      <c r="G1825" s="19" t="s">
        <v>307</v>
      </c>
      <c r="H1825" s="138">
        <f t="shared" si="13"/>
        <v>12875</v>
      </c>
      <c r="I1825" s="145">
        <v>12500</v>
      </c>
      <c r="J1825" s="135" t="s">
        <v>39</v>
      </c>
      <c r="K1825" s="19"/>
      <c r="L1825" s="135" t="s">
        <v>1493</v>
      </c>
    </row>
    <row r="1826" spans="2:12" ht="75" customHeight="1" x14ac:dyDescent="0.25">
      <c r="B1826" s="19">
        <v>27111751</v>
      </c>
      <c r="C1826" s="144" t="s">
        <v>1973</v>
      </c>
      <c r="D1826" s="137">
        <v>41654</v>
      </c>
      <c r="E1826" s="19" t="s">
        <v>1492</v>
      </c>
      <c r="F1826" s="19" t="s">
        <v>306</v>
      </c>
      <c r="G1826" s="19" t="s">
        <v>307</v>
      </c>
      <c r="H1826" s="138">
        <f t="shared" si="13"/>
        <v>9270</v>
      </c>
      <c r="I1826" s="145">
        <v>9000</v>
      </c>
      <c r="J1826" s="135" t="s">
        <v>39</v>
      </c>
      <c r="K1826" s="19"/>
      <c r="L1826" s="135" t="s">
        <v>1493</v>
      </c>
    </row>
    <row r="1827" spans="2:12" ht="75" customHeight="1" x14ac:dyDescent="0.25">
      <c r="B1827" s="19">
        <v>27111751</v>
      </c>
      <c r="C1827" s="144" t="s">
        <v>1974</v>
      </c>
      <c r="D1827" s="137">
        <v>41654</v>
      </c>
      <c r="E1827" s="19" t="s">
        <v>1492</v>
      </c>
      <c r="F1827" s="19" t="s">
        <v>306</v>
      </c>
      <c r="G1827" s="19" t="s">
        <v>307</v>
      </c>
      <c r="H1827" s="138">
        <f t="shared" si="13"/>
        <v>108150</v>
      </c>
      <c r="I1827" s="145">
        <v>105000</v>
      </c>
      <c r="J1827" s="135" t="s">
        <v>39</v>
      </c>
      <c r="K1827" s="19"/>
      <c r="L1827" s="135" t="s">
        <v>1493</v>
      </c>
    </row>
    <row r="1828" spans="2:12" ht="75" customHeight="1" x14ac:dyDescent="0.25">
      <c r="B1828" s="19">
        <v>27111751</v>
      </c>
      <c r="C1828" s="144" t="s">
        <v>1975</v>
      </c>
      <c r="D1828" s="137">
        <v>41654</v>
      </c>
      <c r="E1828" s="19" t="s">
        <v>1492</v>
      </c>
      <c r="F1828" s="19" t="s">
        <v>306</v>
      </c>
      <c r="G1828" s="19" t="s">
        <v>307</v>
      </c>
      <c r="H1828" s="138">
        <f t="shared" si="13"/>
        <v>82400</v>
      </c>
      <c r="I1828" s="145">
        <v>80000</v>
      </c>
      <c r="J1828" s="135" t="s">
        <v>39</v>
      </c>
      <c r="K1828" s="19"/>
      <c r="L1828" s="135" t="s">
        <v>1493</v>
      </c>
    </row>
    <row r="1829" spans="2:12" ht="75" customHeight="1" x14ac:dyDescent="0.25">
      <c r="B1829" s="19" t="s">
        <v>1530</v>
      </c>
      <c r="C1829" s="144" t="s">
        <v>1976</v>
      </c>
      <c r="D1829" s="137">
        <v>41654</v>
      </c>
      <c r="E1829" s="19" t="s">
        <v>1492</v>
      </c>
      <c r="F1829" s="19" t="s">
        <v>306</v>
      </c>
      <c r="G1829" s="19" t="s">
        <v>307</v>
      </c>
      <c r="H1829" s="138">
        <f t="shared" si="13"/>
        <v>360500</v>
      </c>
      <c r="I1829" s="145">
        <v>350000</v>
      </c>
      <c r="J1829" s="135" t="s">
        <v>39</v>
      </c>
      <c r="K1829" s="19"/>
      <c r="L1829" s="135" t="s">
        <v>1493</v>
      </c>
    </row>
    <row r="1830" spans="2:12" ht="75" customHeight="1" x14ac:dyDescent="0.25">
      <c r="B1830" s="135">
        <v>56101520</v>
      </c>
      <c r="C1830" s="143" t="s">
        <v>1977</v>
      </c>
      <c r="D1830" s="137">
        <v>41654</v>
      </c>
      <c r="E1830" s="19" t="s">
        <v>1492</v>
      </c>
      <c r="F1830" s="19" t="s">
        <v>306</v>
      </c>
      <c r="G1830" s="19" t="s">
        <v>307</v>
      </c>
      <c r="H1830" s="138">
        <f t="shared" si="13"/>
        <v>803400</v>
      </c>
      <c r="I1830" s="145">
        <v>780000</v>
      </c>
      <c r="J1830" s="135" t="s">
        <v>39</v>
      </c>
      <c r="K1830" s="135"/>
      <c r="L1830" s="135" t="s">
        <v>1493</v>
      </c>
    </row>
    <row r="1831" spans="2:12" ht="75" customHeight="1" x14ac:dyDescent="0.25">
      <c r="B1831" s="135">
        <v>56101520</v>
      </c>
      <c r="C1831" s="144" t="s">
        <v>1978</v>
      </c>
      <c r="D1831" s="137">
        <v>41654</v>
      </c>
      <c r="E1831" s="19" t="s">
        <v>1492</v>
      </c>
      <c r="F1831" s="19" t="s">
        <v>306</v>
      </c>
      <c r="G1831" s="19" t="s">
        <v>307</v>
      </c>
      <c r="H1831" s="138">
        <f t="shared" si="13"/>
        <v>20085000</v>
      </c>
      <c r="I1831" s="145">
        <v>19500000</v>
      </c>
      <c r="J1831" s="135" t="s">
        <v>39</v>
      </c>
      <c r="K1831" s="19"/>
      <c r="L1831" s="135" t="s">
        <v>1493</v>
      </c>
    </row>
    <row r="1832" spans="2:12" ht="75" customHeight="1" x14ac:dyDescent="0.25">
      <c r="B1832" s="135">
        <v>56101520</v>
      </c>
      <c r="C1832" s="143" t="s">
        <v>1979</v>
      </c>
      <c r="D1832" s="137">
        <v>41654</v>
      </c>
      <c r="E1832" s="19" t="s">
        <v>1492</v>
      </c>
      <c r="F1832" s="19" t="s">
        <v>306</v>
      </c>
      <c r="G1832" s="19" t="s">
        <v>307</v>
      </c>
      <c r="H1832" s="138">
        <f t="shared" si="13"/>
        <v>64189600</v>
      </c>
      <c r="I1832" s="145">
        <v>62320000</v>
      </c>
      <c r="J1832" s="135" t="s">
        <v>39</v>
      </c>
      <c r="K1832" s="135"/>
      <c r="L1832" s="135" t="s">
        <v>1493</v>
      </c>
    </row>
    <row r="1833" spans="2:12" ht="75" customHeight="1" x14ac:dyDescent="0.25">
      <c r="B1833" s="135" t="s">
        <v>1530</v>
      </c>
      <c r="C1833" s="143" t="s">
        <v>1980</v>
      </c>
      <c r="D1833" s="137">
        <v>41654</v>
      </c>
      <c r="E1833" s="19" t="s">
        <v>1492</v>
      </c>
      <c r="F1833" s="19" t="s">
        <v>306</v>
      </c>
      <c r="G1833" s="19" t="s">
        <v>307</v>
      </c>
      <c r="H1833" s="138">
        <f t="shared" si="13"/>
        <v>1637700</v>
      </c>
      <c r="I1833" s="145">
        <v>1590000</v>
      </c>
      <c r="J1833" s="135" t="s">
        <v>39</v>
      </c>
      <c r="K1833" s="135"/>
      <c r="L1833" s="135" t="s">
        <v>1493</v>
      </c>
    </row>
    <row r="1834" spans="2:12" ht="75" customHeight="1" x14ac:dyDescent="0.25">
      <c r="B1834" s="135" t="s">
        <v>1530</v>
      </c>
      <c r="C1834" s="142" t="s">
        <v>1981</v>
      </c>
      <c r="D1834" s="137">
        <v>41654</v>
      </c>
      <c r="E1834" s="19" t="s">
        <v>1492</v>
      </c>
      <c r="F1834" s="19" t="s">
        <v>306</v>
      </c>
      <c r="G1834" s="19" t="s">
        <v>307</v>
      </c>
      <c r="H1834" s="138">
        <f t="shared" si="13"/>
        <v>1277200</v>
      </c>
      <c r="I1834" s="138">
        <v>1240000</v>
      </c>
      <c r="J1834" s="135" t="s">
        <v>39</v>
      </c>
      <c r="K1834" s="135"/>
      <c r="L1834" s="135" t="s">
        <v>1493</v>
      </c>
    </row>
    <row r="1835" spans="2:12" ht="75" customHeight="1" x14ac:dyDescent="0.25">
      <c r="B1835" s="135">
        <v>11162111</v>
      </c>
      <c r="C1835" s="144" t="s">
        <v>1982</v>
      </c>
      <c r="D1835" s="137">
        <v>41654</v>
      </c>
      <c r="E1835" s="19" t="s">
        <v>1492</v>
      </c>
      <c r="F1835" s="19" t="s">
        <v>306</v>
      </c>
      <c r="G1835" s="19" t="s">
        <v>307</v>
      </c>
      <c r="H1835" s="138">
        <f t="shared" si="13"/>
        <v>4944000</v>
      </c>
      <c r="I1835" s="145">
        <v>4800000</v>
      </c>
      <c r="J1835" s="135" t="s">
        <v>39</v>
      </c>
      <c r="K1835" s="19"/>
      <c r="L1835" s="135" t="s">
        <v>1493</v>
      </c>
    </row>
    <row r="1836" spans="2:12" ht="75" customHeight="1" x14ac:dyDescent="0.25">
      <c r="B1836" s="135">
        <v>11162111</v>
      </c>
      <c r="C1836" s="143" t="s">
        <v>1983</v>
      </c>
      <c r="D1836" s="137">
        <v>41654</v>
      </c>
      <c r="E1836" s="19" t="s">
        <v>1492</v>
      </c>
      <c r="F1836" s="19" t="s">
        <v>306</v>
      </c>
      <c r="G1836" s="19" t="s">
        <v>307</v>
      </c>
      <c r="H1836" s="138">
        <f t="shared" si="13"/>
        <v>26409200</v>
      </c>
      <c r="I1836" s="138">
        <v>25640000</v>
      </c>
      <c r="J1836" s="135" t="s">
        <v>39</v>
      </c>
      <c r="K1836" s="135"/>
      <c r="L1836" s="135" t="s">
        <v>1493</v>
      </c>
    </row>
    <row r="1837" spans="2:12" ht="75" customHeight="1" x14ac:dyDescent="0.25">
      <c r="B1837" s="19" t="s">
        <v>1530</v>
      </c>
      <c r="C1837" s="144" t="s">
        <v>1984</v>
      </c>
      <c r="D1837" s="137">
        <v>41654</v>
      </c>
      <c r="E1837" s="19" t="s">
        <v>1492</v>
      </c>
      <c r="F1837" s="19" t="s">
        <v>306</v>
      </c>
      <c r="G1837" s="19" t="s">
        <v>307</v>
      </c>
      <c r="H1837" s="138">
        <f t="shared" si="13"/>
        <v>1606800</v>
      </c>
      <c r="I1837" s="145">
        <v>1560000</v>
      </c>
      <c r="J1837" s="135" t="s">
        <v>39</v>
      </c>
      <c r="K1837" s="19"/>
      <c r="L1837" s="135" t="s">
        <v>1493</v>
      </c>
    </row>
    <row r="1838" spans="2:12" ht="75" customHeight="1" x14ac:dyDescent="0.25">
      <c r="B1838" s="135">
        <v>27112309</v>
      </c>
      <c r="C1838" s="139" t="s">
        <v>414</v>
      </c>
      <c r="D1838" s="137">
        <v>41654</v>
      </c>
      <c r="E1838" s="19" t="s">
        <v>1492</v>
      </c>
      <c r="F1838" s="19" t="s">
        <v>306</v>
      </c>
      <c r="G1838" s="19" t="s">
        <v>307</v>
      </c>
      <c r="H1838" s="138">
        <f t="shared" si="13"/>
        <v>1002939.8400000001</v>
      </c>
      <c r="I1838" s="138">
        <v>973728</v>
      </c>
      <c r="J1838" s="135" t="s">
        <v>39</v>
      </c>
      <c r="K1838" s="135"/>
      <c r="L1838" s="135" t="s">
        <v>1493</v>
      </c>
    </row>
    <row r="1839" spans="2:12" ht="75" customHeight="1" x14ac:dyDescent="0.25">
      <c r="B1839" s="135">
        <v>40142008</v>
      </c>
      <c r="C1839" s="140" t="s">
        <v>1985</v>
      </c>
      <c r="D1839" s="137">
        <v>41654</v>
      </c>
      <c r="E1839" s="19" t="s">
        <v>1492</v>
      </c>
      <c r="F1839" s="19" t="s">
        <v>306</v>
      </c>
      <c r="G1839" s="19" t="s">
        <v>307</v>
      </c>
      <c r="H1839" s="138">
        <f t="shared" si="13"/>
        <v>1895200</v>
      </c>
      <c r="I1839" s="138">
        <v>1840000</v>
      </c>
      <c r="J1839" s="135" t="s">
        <v>39</v>
      </c>
      <c r="K1839" s="135"/>
      <c r="L1839" s="135" t="s">
        <v>1493</v>
      </c>
    </row>
    <row r="1840" spans="2:12" ht="75" customHeight="1" x14ac:dyDescent="0.25">
      <c r="B1840" s="19">
        <v>40142008</v>
      </c>
      <c r="C1840" s="144" t="s">
        <v>1986</v>
      </c>
      <c r="D1840" s="137">
        <v>41654</v>
      </c>
      <c r="E1840" s="19" t="s">
        <v>1492</v>
      </c>
      <c r="F1840" s="19" t="s">
        <v>306</v>
      </c>
      <c r="G1840" s="19" t="s">
        <v>307</v>
      </c>
      <c r="H1840" s="138">
        <f t="shared" si="13"/>
        <v>72100</v>
      </c>
      <c r="I1840" s="145">
        <v>70000</v>
      </c>
      <c r="J1840" s="135" t="s">
        <v>39</v>
      </c>
      <c r="K1840" s="19"/>
      <c r="L1840" s="135" t="s">
        <v>1493</v>
      </c>
    </row>
    <row r="1841" spans="2:12" ht="75" customHeight="1" x14ac:dyDescent="0.25">
      <c r="B1841" s="135">
        <v>40142008</v>
      </c>
      <c r="C1841" s="140" t="s">
        <v>1987</v>
      </c>
      <c r="D1841" s="137">
        <v>41654</v>
      </c>
      <c r="E1841" s="19" t="s">
        <v>1492</v>
      </c>
      <c r="F1841" s="19" t="s">
        <v>306</v>
      </c>
      <c r="G1841" s="19" t="s">
        <v>307</v>
      </c>
      <c r="H1841" s="138">
        <f t="shared" si="13"/>
        <v>1730400</v>
      </c>
      <c r="I1841" s="138">
        <v>1680000</v>
      </c>
      <c r="J1841" s="135" t="s">
        <v>39</v>
      </c>
      <c r="K1841" s="135"/>
      <c r="L1841" s="135" t="s">
        <v>1493</v>
      </c>
    </row>
    <row r="1842" spans="2:12" ht="75" customHeight="1" x14ac:dyDescent="0.25">
      <c r="B1842" s="135">
        <v>40142008</v>
      </c>
      <c r="C1842" s="142" t="s">
        <v>1987</v>
      </c>
      <c r="D1842" s="137">
        <v>41654</v>
      </c>
      <c r="E1842" s="19" t="s">
        <v>1492</v>
      </c>
      <c r="F1842" s="19" t="s">
        <v>306</v>
      </c>
      <c r="G1842" s="19" t="s">
        <v>307</v>
      </c>
      <c r="H1842" s="138">
        <f t="shared" si="13"/>
        <v>540750</v>
      </c>
      <c r="I1842" s="138">
        <v>525000</v>
      </c>
      <c r="J1842" s="135" t="s">
        <v>39</v>
      </c>
      <c r="K1842" s="135"/>
      <c r="L1842" s="135" t="s">
        <v>1493</v>
      </c>
    </row>
    <row r="1843" spans="2:12" ht="75" customHeight="1" x14ac:dyDescent="0.25">
      <c r="B1843" s="19"/>
      <c r="C1843" s="144" t="s">
        <v>1988</v>
      </c>
      <c r="D1843" s="137">
        <v>41654</v>
      </c>
      <c r="E1843" s="19" t="s">
        <v>1492</v>
      </c>
      <c r="F1843" s="19" t="s">
        <v>306</v>
      </c>
      <c r="G1843" s="19" t="s">
        <v>307</v>
      </c>
      <c r="H1843" s="138">
        <f t="shared" si="13"/>
        <v>170000000.31999999</v>
      </c>
      <c r="I1843" s="145">
        <v>165048544</v>
      </c>
      <c r="J1843" s="135" t="s">
        <v>39</v>
      </c>
      <c r="K1843" s="19"/>
      <c r="L1843" s="135" t="s">
        <v>1493</v>
      </c>
    </row>
    <row r="1844" spans="2:12" ht="75" customHeight="1" x14ac:dyDescent="0.25">
      <c r="B1844" s="19">
        <v>41114601</v>
      </c>
      <c r="C1844" s="144" t="s">
        <v>1989</v>
      </c>
      <c r="D1844" s="137">
        <v>41654</v>
      </c>
      <c r="E1844" s="19" t="s">
        <v>1492</v>
      </c>
      <c r="F1844" s="19" t="s">
        <v>306</v>
      </c>
      <c r="G1844" s="19" t="s">
        <v>307</v>
      </c>
      <c r="H1844" s="138">
        <f t="shared" si="13"/>
        <v>927000</v>
      </c>
      <c r="I1844" s="145">
        <v>900000</v>
      </c>
      <c r="J1844" s="135" t="s">
        <v>39</v>
      </c>
      <c r="K1844" s="19"/>
      <c r="L1844" s="135" t="s">
        <v>1493</v>
      </c>
    </row>
    <row r="1845" spans="2:12" ht="75" customHeight="1" x14ac:dyDescent="0.25">
      <c r="B1845" s="19">
        <v>41114602</v>
      </c>
      <c r="C1845" s="144" t="s">
        <v>1990</v>
      </c>
      <c r="D1845" s="137">
        <v>41654</v>
      </c>
      <c r="E1845" s="19" t="s">
        <v>1492</v>
      </c>
      <c r="F1845" s="19" t="s">
        <v>306</v>
      </c>
      <c r="G1845" s="19" t="s">
        <v>307</v>
      </c>
      <c r="H1845" s="138">
        <f t="shared" si="13"/>
        <v>1071200</v>
      </c>
      <c r="I1845" s="145">
        <v>1040000</v>
      </c>
      <c r="J1845" s="135" t="s">
        <v>39</v>
      </c>
      <c r="K1845" s="19"/>
      <c r="L1845" s="135" t="s">
        <v>1493</v>
      </c>
    </row>
    <row r="1846" spans="2:12" ht="75" customHeight="1" x14ac:dyDescent="0.25">
      <c r="B1846" s="19">
        <v>23241508</v>
      </c>
      <c r="C1846" s="144" t="s">
        <v>1991</v>
      </c>
      <c r="D1846" s="137">
        <v>41654</v>
      </c>
      <c r="E1846" s="19" t="s">
        <v>1492</v>
      </c>
      <c r="F1846" s="19" t="s">
        <v>306</v>
      </c>
      <c r="G1846" s="19" t="s">
        <v>307</v>
      </c>
      <c r="H1846" s="138">
        <f t="shared" si="13"/>
        <v>8137000</v>
      </c>
      <c r="I1846" s="145">
        <v>7900000</v>
      </c>
      <c r="J1846" s="135" t="s">
        <v>39</v>
      </c>
      <c r="K1846" s="19"/>
      <c r="L1846" s="135" t="s">
        <v>1493</v>
      </c>
    </row>
    <row r="1847" spans="2:12" ht="75" customHeight="1" x14ac:dyDescent="0.25">
      <c r="B1847" s="19">
        <v>23241508</v>
      </c>
      <c r="C1847" s="144" t="s">
        <v>1992</v>
      </c>
      <c r="D1847" s="137">
        <v>41654</v>
      </c>
      <c r="E1847" s="19" t="s">
        <v>1492</v>
      </c>
      <c r="F1847" s="19" t="s">
        <v>306</v>
      </c>
      <c r="G1847" s="19" t="s">
        <v>307</v>
      </c>
      <c r="H1847" s="138">
        <f t="shared" si="13"/>
        <v>8652000</v>
      </c>
      <c r="I1847" s="145">
        <v>8400000</v>
      </c>
      <c r="J1847" s="135" t="s">
        <v>39</v>
      </c>
      <c r="K1847" s="19"/>
      <c r="L1847" s="135" t="s">
        <v>1493</v>
      </c>
    </row>
    <row r="1848" spans="2:12" ht="75" customHeight="1" x14ac:dyDescent="0.25">
      <c r="B1848" s="19" t="s">
        <v>1530</v>
      </c>
      <c r="C1848" s="144" t="s">
        <v>1993</v>
      </c>
      <c r="D1848" s="137">
        <v>41654</v>
      </c>
      <c r="E1848" s="19" t="s">
        <v>1492</v>
      </c>
      <c r="F1848" s="19" t="s">
        <v>306</v>
      </c>
      <c r="G1848" s="19" t="s">
        <v>307</v>
      </c>
      <c r="H1848" s="138">
        <f t="shared" si="13"/>
        <v>2472000</v>
      </c>
      <c r="I1848" s="145">
        <v>2400000</v>
      </c>
      <c r="J1848" s="135" t="s">
        <v>39</v>
      </c>
      <c r="K1848" s="19"/>
      <c r="L1848" s="135" t="s">
        <v>1493</v>
      </c>
    </row>
    <row r="1849" spans="2:12" ht="75" customHeight="1" x14ac:dyDescent="0.25">
      <c r="B1849" s="19" t="s">
        <v>1530</v>
      </c>
      <c r="C1849" s="144" t="s">
        <v>1994</v>
      </c>
      <c r="D1849" s="137">
        <v>41654</v>
      </c>
      <c r="E1849" s="19" t="s">
        <v>1492</v>
      </c>
      <c r="F1849" s="19" t="s">
        <v>306</v>
      </c>
      <c r="G1849" s="19" t="s">
        <v>307</v>
      </c>
      <c r="H1849" s="138">
        <f t="shared" si="13"/>
        <v>2060000</v>
      </c>
      <c r="I1849" s="145">
        <v>2000000</v>
      </c>
      <c r="J1849" s="135" t="s">
        <v>39</v>
      </c>
      <c r="K1849" s="19"/>
      <c r="L1849" s="135" t="s">
        <v>1493</v>
      </c>
    </row>
    <row r="1850" spans="2:12" ht="75" customHeight="1" x14ac:dyDescent="0.25">
      <c r="B1850" s="135" t="s">
        <v>1530</v>
      </c>
      <c r="C1850" s="143" t="s">
        <v>1995</v>
      </c>
      <c r="D1850" s="137">
        <v>41654</v>
      </c>
      <c r="E1850" s="19" t="s">
        <v>1492</v>
      </c>
      <c r="F1850" s="19" t="s">
        <v>306</v>
      </c>
      <c r="G1850" s="19" t="s">
        <v>307</v>
      </c>
      <c r="H1850" s="138">
        <f t="shared" si="13"/>
        <v>412000</v>
      </c>
      <c r="I1850" s="145">
        <v>400000</v>
      </c>
      <c r="J1850" s="135" t="s">
        <v>39</v>
      </c>
      <c r="K1850" s="135"/>
      <c r="L1850" s="135" t="s">
        <v>1493</v>
      </c>
    </row>
    <row r="1851" spans="2:12" ht="75" customHeight="1" x14ac:dyDescent="0.25">
      <c r="B1851" s="19" t="s">
        <v>1530</v>
      </c>
      <c r="C1851" s="144" t="s">
        <v>1996</v>
      </c>
      <c r="D1851" s="137">
        <v>41654</v>
      </c>
      <c r="E1851" s="19" t="s">
        <v>1492</v>
      </c>
      <c r="F1851" s="19" t="s">
        <v>306</v>
      </c>
      <c r="G1851" s="19" t="s">
        <v>307</v>
      </c>
      <c r="H1851" s="138">
        <f t="shared" si="13"/>
        <v>1236000</v>
      </c>
      <c r="I1851" s="145">
        <v>1200000</v>
      </c>
      <c r="J1851" s="135" t="s">
        <v>39</v>
      </c>
      <c r="K1851" s="19"/>
      <c r="L1851" s="135" t="s">
        <v>1493</v>
      </c>
    </row>
    <row r="1852" spans="2:12" ht="75" customHeight="1" x14ac:dyDescent="0.25">
      <c r="B1852" s="19" t="s">
        <v>1530</v>
      </c>
      <c r="C1852" s="144" t="s">
        <v>1997</v>
      </c>
      <c r="D1852" s="137">
        <v>41654</v>
      </c>
      <c r="E1852" s="19" t="s">
        <v>1492</v>
      </c>
      <c r="F1852" s="19" t="s">
        <v>306</v>
      </c>
      <c r="G1852" s="19" t="s">
        <v>307</v>
      </c>
      <c r="H1852" s="138">
        <f>+I1852*1.03</f>
        <v>515000</v>
      </c>
      <c r="I1852" s="145">
        <v>500000</v>
      </c>
      <c r="J1852" s="135" t="s">
        <v>39</v>
      </c>
      <c r="K1852" s="19"/>
      <c r="L1852" s="135" t="s">
        <v>1493</v>
      </c>
    </row>
    <row r="1853" spans="2:12" ht="75" customHeight="1" x14ac:dyDescent="0.25">
      <c r="B1853" s="135" t="s">
        <v>1530</v>
      </c>
      <c r="C1853" s="143" t="s">
        <v>1998</v>
      </c>
      <c r="D1853" s="137">
        <v>41654</v>
      </c>
      <c r="E1853" s="19" t="s">
        <v>1492</v>
      </c>
      <c r="F1853" s="19" t="s">
        <v>306</v>
      </c>
      <c r="G1853" s="19" t="s">
        <v>307</v>
      </c>
      <c r="H1853" s="138">
        <f t="shared" ref="H1853:H1916" si="14">+I1853*1.03</f>
        <v>1236000</v>
      </c>
      <c r="I1853" s="145">
        <v>1200000</v>
      </c>
      <c r="J1853" s="135" t="s">
        <v>39</v>
      </c>
      <c r="K1853" s="135"/>
      <c r="L1853" s="135" t="s">
        <v>1493</v>
      </c>
    </row>
    <row r="1854" spans="2:12" ht="75" customHeight="1" x14ac:dyDescent="0.25">
      <c r="B1854" s="135">
        <v>27112309</v>
      </c>
      <c r="C1854" s="139" t="s">
        <v>1999</v>
      </c>
      <c r="D1854" s="137">
        <v>41654</v>
      </c>
      <c r="E1854" s="19" t="s">
        <v>1492</v>
      </c>
      <c r="F1854" s="19" t="s">
        <v>306</v>
      </c>
      <c r="G1854" s="19" t="s">
        <v>307</v>
      </c>
      <c r="H1854" s="138">
        <f t="shared" si="14"/>
        <v>81537272</v>
      </c>
      <c r="I1854" s="138">
        <v>79162400</v>
      </c>
      <c r="J1854" s="135" t="s">
        <v>39</v>
      </c>
      <c r="K1854" s="135"/>
      <c r="L1854" s="135" t="s">
        <v>1493</v>
      </c>
    </row>
    <row r="1855" spans="2:12" ht="75" customHeight="1" x14ac:dyDescent="0.25">
      <c r="B1855" s="135" t="s">
        <v>1530</v>
      </c>
      <c r="C1855" s="136" t="s">
        <v>2000</v>
      </c>
      <c r="D1855" s="137">
        <v>41654</v>
      </c>
      <c r="E1855" s="19" t="s">
        <v>1492</v>
      </c>
      <c r="F1855" s="19" t="s">
        <v>306</v>
      </c>
      <c r="G1855" s="19" t="s">
        <v>307</v>
      </c>
      <c r="H1855" s="138">
        <f t="shared" si="14"/>
        <v>288400</v>
      </c>
      <c r="I1855" s="145">
        <v>280000</v>
      </c>
      <c r="J1855" s="135" t="s">
        <v>39</v>
      </c>
      <c r="K1855" s="135"/>
      <c r="L1855" s="135" t="s">
        <v>1493</v>
      </c>
    </row>
    <row r="1856" spans="2:12" ht="75" customHeight="1" x14ac:dyDescent="0.25">
      <c r="B1856" s="19">
        <v>22101511</v>
      </c>
      <c r="C1856" s="144" t="s">
        <v>2001</v>
      </c>
      <c r="D1856" s="137">
        <v>41654</v>
      </c>
      <c r="E1856" s="19" t="s">
        <v>1492</v>
      </c>
      <c r="F1856" s="19" t="s">
        <v>306</v>
      </c>
      <c r="G1856" s="19" t="s">
        <v>307</v>
      </c>
      <c r="H1856" s="138">
        <f t="shared" si="14"/>
        <v>164800</v>
      </c>
      <c r="I1856" s="145">
        <v>160000</v>
      </c>
      <c r="J1856" s="135" t="s">
        <v>39</v>
      </c>
      <c r="K1856" s="19"/>
      <c r="L1856" s="135" t="s">
        <v>1493</v>
      </c>
    </row>
    <row r="1857" spans="2:12" ht="75" customHeight="1" x14ac:dyDescent="0.25">
      <c r="B1857" s="19">
        <v>22101511</v>
      </c>
      <c r="C1857" s="144" t="s">
        <v>2002</v>
      </c>
      <c r="D1857" s="137">
        <v>41654</v>
      </c>
      <c r="E1857" s="19" t="s">
        <v>1492</v>
      </c>
      <c r="F1857" s="19" t="s">
        <v>306</v>
      </c>
      <c r="G1857" s="19" t="s">
        <v>307</v>
      </c>
      <c r="H1857" s="138">
        <f t="shared" si="14"/>
        <v>82400</v>
      </c>
      <c r="I1857" s="145">
        <v>80000</v>
      </c>
      <c r="J1857" s="135" t="s">
        <v>39</v>
      </c>
      <c r="K1857" s="19"/>
      <c r="L1857" s="135" t="s">
        <v>1493</v>
      </c>
    </row>
    <row r="1858" spans="2:12" ht="75" customHeight="1" x14ac:dyDescent="0.25">
      <c r="B1858" s="19">
        <v>22101511</v>
      </c>
      <c r="C1858" s="144" t="s">
        <v>2003</v>
      </c>
      <c r="D1858" s="137">
        <v>41654</v>
      </c>
      <c r="E1858" s="19" t="s">
        <v>1492</v>
      </c>
      <c r="F1858" s="19" t="s">
        <v>306</v>
      </c>
      <c r="G1858" s="19" t="s">
        <v>307</v>
      </c>
      <c r="H1858" s="138">
        <f t="shared" si="14"/>
        <v>7210000</v>
      </c>
      <c r="I1858" s="145">
        <v>7000000</v>
      </c>
      <c r="J1858" s="135" t="s">
        <v>39</v>
      </c>
      <c r="K1858" s="19"/>
      <c r="L1858" s="135" t="s">
        <v>1493</v>
      </c>
    </row>
    <row r="1859" spans="2:12" ht="75" customHeight="1" x14ac:dyDescent="0.25">
      <c r="B1859" s="19">
        <v>27111602</v>
      </c>
      <c r="C1859" s="144" t="s">
        <v>2004</v>
      </c>
      <c r="D1859" s="137">
        <v>41654</v>
      </c>
      <c r="E1859" s="19" t="s">
        <v>1492</v>
      </c>
      <c r="F1859" s="19" t="s">
        <v>306</v>
      </c>
      <c r="G1859" s="19" t="s">
        <v>307</v>
      </c>
      <c r="H1859" s="138">
        <f t="shared" si="14"/>
        <v>33990</v>
      </c>
      <c r="I1859" s="145">
        <v>33000</v>
      </c>
      <c r="J1859" s="135" t="s">
        <v>39</v>
      </c>
      <c r="K1859" s="19"/>
      <c r="L1859" s="135" t="s">
        <v>1493</v>
      </c>
    </row>
    <row r="1860" spans="2:12" ht="75" customHeight="1" x14ac:dyDescent="0.25">
      <c r="B1860" s="19" t="s">
        <v>1502</v>
      </c>
      <c r="C1860" s="144" t="s">
        <v>2005</v>
      </c>
      <c r="D1860" s="137">
        <v>41654</v>
      </c>
      <c r="E1860" s="19" t="s">
        <v>1492</v>
      </c>
      <c r="F1860" s="19" t="s">
        <v>306</v>
      </c>
      <c r="G1860" s="19" t="s">
        <v>307</v>
      </c>
      <c r="H1860" s="138">
        <f t="shared" si="14"/>
        <v>744072</v>
      </c>
      <c r="I1860" s="150">
        <v>722400</v>
      </c>
      <c r="J1860" s="135" t="s">
        <v>39</v>
      </c>
      <c r="K1860" s="19"/>
      <c r="L1860" s="135" t="s">
        <v>1493</v>
      </c>
    </row>
    <row r="1861" spans="2:12" ht="75" customHeight="1" x14ac:dyDescent="0.25">
      <c r="B1861" s="19">
        <v>31201605</v>
      </c>
      <c r="C1861" s="144" t="s">
        <v>2006</v>
      </c>
      <c r="D1861" s="137">
        <v>41654</v>
      </c>
      <c r="E1861" s="19" t="s">
        <v>1492</v>
      </c>
      <c r="F1861" s="19" t="s">
        <v>306</v>
      </c>
      <c r="G1861" s="19" t="s">
        <v>307</v>
      </c>
      <c r="H1861" s="138">
        <f t="shared" si="14"/>
        <v>11536000</v>
      </c>
      <c r="I1861" s="150">
        <v>11200000</v>
      </c>
      <c r="J1861" s="135" t="s">
        <v>39</v>
      </c>
      <c r="K1861" s="19"/>
      <c r="L1861" s="135" t="s">
        <v>1493</v>
      </c>
    </row>
    <row r="1862" spans="2:12" ht="75" customHeight="1" x14ac:dyDescent="0.25">
      <c r="B1862" s="135" t="s">
        <v>1530</v>
      </c>
      <c r="C1862" s="140" t="s">
        <v>2007</v>
      </c>
      <c r="D1862" s="137">
        <v>41654</v>
      </c>
      <c r="E1862" s="19" t="s">
        <v>1492</v>
      </c>
      <c r="F1862" s="19" t="s">
        <v>306</v>
      </c>
      <c r="G1862" s="19" t="s">
        <v>307</v>
      </c>
      <c r="H1862" s="138">
        <f t="shared" si="14"/>
        <v>206000</v>
      </c>
      <c r="I1862" s="145">
        <v>200000</v>
      </c>
      <c r="J1862" s="135" t="s">
        <v>39</v>
      </c>
      <c r="K1862" s="135"/>
      <c r="L1862" s="135" t="s">
        <v>1493</v>
      </c>
    </row>
    <row r="1863" spans="2:12" ht="75" customHeight="1" x14ac:dyDescent="0.25">
      <c r="B1863" s="19">
        <v>41115609</v>
      </c>
      <c r="C1863" s="144" t="s">
        <v>2008</v>
      </c>
      <c r="D1863" s="137">
        <v>41654</v>
      </c>
      <c r="E1863" s="19" t="s">
        <v>1492</v>
      </c>
      <c r="F1863" s="19" t="s">
        <v>306</v>
      </c>
      <c r="G1863" s="19" t="s">
        <v>307</v>
      </c>
      <c r="H1863" s="138">
        <f t="shared" si="14"/>
        <v>247200</v>
      </c>
      <c r="I1863" s="145">
        <v>240000</v>
      </c>
      <c r="J1863" s="135" t="s">
        <v>39</v>
      </c>
      <c r="K1863" s="19"/>
      <c r="L1863" s="135" t="s">
        <v>1493</v>
      </c>
    </row>
    <row r="1864" spans="2:12" ht="75" customHeight="1" x14ac:dyDescent="0.25">
      <c r="B1864" s="19">
        <v>41115609</v>
      </c>
      <c r="C1864" s="144" t="s">
        <v>2009</v>
      </c>
      <c r="D1864" s="137">
        <v>41654</v>
      </c>
      <c r="E1864" s="19" t="s">
        <v>1492</v>
      </c>
      <c r="F1864" s="19" t="s">
        <v>306</v>
      </c>
      <c r="G1864" s="19" t="s">
        <v>307</v>
      </c>
      <c r="H1864" s="138">
        <f t="shared" si="14"/>
        <v>927000</v>
      </c>
      <c r="I1864" s="145">
        <v>900000</v>
      </c>
      <c r="J1864" s="135" t="s">
        <v>39</v>
      </c>
      <c r="K1864" s="19"/>
      <c r="L1864" s="135" t="s">
        <v>1493</v>
      </c>
    </row>
    <row r="1865" spans="2:12" ht="75" customHeight="1" x14ac:dyDescent="0.25">
      <c r="B1865" s="19">
        <v>41115609</v>
      </c>
      <c r="C1865" s="144" t="s">
        <v>2010</v>
      </c>
      <c r="D1865" s="137">
        <v>41654</v>
      </c>
      <c r="E1865" s="19" t="s">
        <v>1492</v>
      </c>
      <c r="F1865" s="19" t="s">
        <v>306</v>
      </c>
      <c r="G1865" s="19" t="s">
        <v>307</v>
      </c>
      <c r="H1865" s="138">
        <f t="shared" si="14"/>
        <v>463500</v>
      </c>
      <c r="I1865" s="145">
        <v>450000</v>
      </c>
      <c r="J1865" s="135" t="s">
        <v>39</v>
      </c>
      <c r="K1865" s="19"/>
      <c r="L1865" s="135" t="s">
        <v>1493</v>
      </c>
    </row>
    <row r="1866" spans="2:12" ht="75" customHeight="1" x14ac:dyDescent="0.25">
      <c r="B1866" s="135">
        <v>52161533</v>
      </c>
      <c r="C1866" s="143" t="s">
        <v>2011</v>
      </c>
      <c r="D1866" s="137">
        <v>41654</v>
      </c>
      <c r="E1866" s="19" t="s">
        <v>1492</v>
      </c>
      <c r="F1866" s="19" t="s">
        <v>306</v>
      </c>
      <c r="G1866" s="19" t="s">
        <v>307</v>
      </c>
      <c r="H1866" s="138">
        <f t="shared" si="14"/>
        <v>2575000</v>
      </c>
      <c r="I1866" s="145">
        <v>2500000</v>
      </c>
      <c r="J1866" s="135" t="s">
        <v>39</v>
      </c>
      <c r="K1866" s="135"/>
      <c r="L1866" s="135" t="s">
        <v>1493</v>
      </c>
    </row>
    <row r="1867" spans="2:12" ht="75" customHeight="1" x14ac:dyDescent="0.25">
      <c r="B1867" s="135">
        <v>56101519</v>
      </c>
      <c r="C1867" s="143" t="s">
        <v>2012</v>
      </c>
      <c r="D1867" s="137">
        <v>41654</v>
      </c>
      <c r="E1867" s="19" t="s">
        <v>1492</v>
      </c>
      <c r="F1867" s="19" t="s">
        <v>306</v>
      </c>
      <c r="G1867" s="19" t="s">
        <v>307</v>
      </c>
      <c r="H1867" s="138">
        <f t="shared" si="14"/>
        <v>458350</v>
      </c>
      <c r="I1867" s="145">
        <v>445000</v>
      </c>
      <c r="J1867" s="135" t="s">
        <v>39</v>
      </c>
      <c r="K1867" s="135"/>
      <c r="L1867" s="135" t="s">
        <v>1493</v>
      </c>
    </row>
    <row r="1868" spans="2:12" ht="75" customHeight="1" x14ac:dyDescent="0.25">
      <c r="B1868" s="135">
        <v>56101519</v>
      </c>
      <c r="C1868" s="144" t="s">
        <v>2013</v>
      </c>
      <c r="D1868" s="137">
        <v>41654</v>
      </c>
      <c r="E1868" s="19" t="s">
        <v>1492</v>
      </c>
      <c r="F1868" s="19" t="s">
        <v>306</v>
      </c>
      <c r="G1868" s="19" t="s">
        <v>307</v>
      </c>
      <c r="H1868" s="138">
        <f t="shared" si="14"/>
        <v>1442000</v>
      </c>
      <c r="I1868" s="145">
        <v>1400000</v>
      </c>
      <c r="J1868" s="135" t="s">
        <v>39</v>
      </c>
      <c r="K1868" s="19"/>
      <c r="L1868" s="135" t="s">
        <v>1493</v>
      </c>
    </row>
    <row r="1869" spans="2:12" ht="75" customHeight="1" x14ac:dyDescent="0.25">
      <c r="B1869" s="135">
        <v>56101519</v>
      </c>
      <c r="C1869" s="143" t="s">
        <v>2014</v>
      </c>
      <c r="D1869" s="137">
        <v>41654</v>
      </c>
      <c r="E1869" s="19" t="s">
        <v>1492</v>
      </c>
      <c r="F1869" s="19" t="s">
        <v>306</v>
      </c>
      <c r="G1869" s="19" t="s">
        <v>307</v>
      </c>
      <c r="H1869" s="138">
        <f t="shared" si="14"/>
        <v>309000</v>
      </c>
      <c r="I1869" s="145">
        <v>300000</v>
      </c>
      <c r="J1869" s="135" t="s">
        <v>39</v>
      </c>
      <c r="K1869" s="135"/>
      <c r="L1869" s="135" t="s">
        <v>1493</v>
      </c>
    </row>
    <row r="1870" spans="2:12" ht="75" customHeight="1" x14ac:dyDescent="0.25">
      <c r="B1870" s="135">
        <v>56101519</v>
      </c>
      <c r="C1870" s="143" t="s">
        <v>2015</v>
      </c>
      <c r="D1870" s="137">
        <v>41654</v>
      </c>
      <c r="E1870" s="19" t="s">
        <v>1492</v>
      </c>
      <c r="F1870" s="19" t="s">
        <v>306</v>
      </c>
      <c r="G1870" s="19" t="s">
        <v>307</v>
      </c>
      <c r="H1870" s="138">
        <f t="shared" si="14"/>
        <v>154500</v>
      </c>
      <c r="I1870" s="145">
        <v>150000</v>
      </c>
      <c r="J1870" s="135" t="s">
        <v>39</v>
      </c>
      <c r="K1870" s="135"/>
      <c r="L1870" s="135" t="s">
        <v>1493</v>
      </c>
    </row>
    <row r="1871" spans="2:12" ht="75" customHeight="1" x14ac:dyDescent="0.25">
      <c r="B1871" s="135">
        <v>56101519</v>
      </c>
      <c r="C1871" s="144" t="s">
        <v>2016</v>
      </c>
      <c r="D1871" s="137">
        <v>41654</v>
      </c>
      <c r="E1871" s="19" t="s">
        <v>1492</v>
      </c>
      <c r="F1871" s="19" t="s">
        <v>306</v>
      </c>
      <c r="G1871" s="19" t="s">
        <v>307</v>
      </c>
      <c r="H1871" s="138">
        <f t="shared" si="14"/>
        <v>22866000</v>
      </c>
      <c r="I1871" s="151">
        <v>22200000</v>
      </c>
      <c r="J1871" s="135" t="s">
        <v>39</v>
      </c>
      <c r="K1871" s="19"/>
      <c r="L1871" s="135" t="s">
        <v>1493</v>
      </c>
    </row>
    <row r="1872" spans="2:12" ht="75" customHeight="1" x14ac:dyDescent="0.25">
      <c r="B1872" s="135">
        <v>56101519</v>
      </c>
      <c r="C1872" s="144" t="s">
        <v>2017</v>
      </c>
      <c r="D1872" s="137">
        <v>41654</v>
      </c>
      <c r="E1872" s="19" t="s">
        <v>1492</v>
      </c>
      <c r="F1872" s="19" t="s">
        <v>306</v>
      </c>
      <c r="G1872" s="19" t="s">
        <v>307</v>
      </c>
      <c r="H1872" s="138">
        <f t="shared" si="14"/>
        <v>1153600</v>
      </c>
      <c r="I1872" s="145">
        <v>1120000</v>
      </c>
      <c r="J1872" s="135" t="s">
        <v>39</v>
      </c>
      <c r="K1872" s="19"/>
      <c r="L1872" s="135" t="s">
        <v>1493</v>
      </c>
    </row>
    <row r="1873" spans="2:12" ht="75" customHeight="1" x14ac:dyDescent="0.25">
      <c r="B1873" s="135">
        <v>56101519</v>
      </c>
      <c r="C1873" s="143" t="s">
        <v>2018</v>
      </c>
      <c r="D1873" s="137">
        <v>41654</v>
      </c>
      <c r="E1873" s="19" t="s">
        <v>1492</v>
      </c>
      <c r="F1873" s="19" t="s">
        <v>306</v>
      </c>
      <c r="G1873" s="19" t="s">
        <v>307</v>
      </c>
      <c r="H1873" s="138">
        <f t="shared" si="14"/>
        <v>370800</v>
      </c>
      <c r="I1873" s="145">
        <v>360000</v>
      </c>
      <c r="J1873" s="135" t="s">
        <v>39</v>
      </c>
      <c r="K1873" s="135"/>
      <c r="L1873" s="135" t="s">
        <v>1493</v>
      </c>
    </row>
    <row r="1874" spans="2:12" ht="75" customHeight="1" x14ac:dyDescent="0.25">
      <c r="B1874" s="135">
        <v>56101519</v>
      </c>
      <c r="C1874" s="144" t="s">
        <v>2019</v>
      </c>
      <c r="D1874" s="137">
        <v>41654</v>
      </c>
      <c r="E1874" s="19" t="s">
        <v>1492</v>
      </c>
      <c r="F1874" s="19" t="s">
        <v>306</v>
      </c>
      <c r="G1874" s="19" t="s">
        <v>307</v>
      </c>
      <c r="H1874" s="138">
        <f t="shared" si="14"/>
        <v>721000</v>
      </c>
      <c r="I1874" s="145">
        <v>700000</v>
      </c>
      <c r="J1874" s="135" t="s">
        <v>39</v>
      </c>
      <c r="K1874" s="19"/>
      <c r="L1874" s="135" t="s">
        <v>1493</v>
      </c>
    </row>
    <row r="1875" spans="2:12" ht="75" customHeight="1" x14ac:dyDescent="0.25">
      <c r="B1875" s="135">
        <v>56101519</v>
      </c>
      <c r="C1875" s="144" t="s">
        <v>2020</v>
      </c>
      <c r="D1875" s="137">
        <v>41654</v>
      </c>
      <c r="E1875" s="19" t="s">
        <v>1492</v>
      </c>
      <c r="F1875" s="19" t="s">
        <v>306</v>
      </c>
      <c r="G1875" s="19" t="s">
        <v>307</v>
      </c>
      <c r="H1875" s="138">
        <f t="shared" si="14"/>
        <v>28840000</v>
      </c>
      <c r="I1875" s="145">
        <v>28000000</v>
      </c>
      <c r="J1875" s="135" t="s">
        <v>39</v>
      </c>
      <c r="K1875" s="19"/>
      <c r="L1875" s="135" t="s">
        <v>1493</v>
      </c>
    </row>
    <row r="1876" spans="2:12" ht="75" customHeight="1" x14ac:dyDescent="0.25">
      <c r="B1876" s="135">
        <v>56101519</v>
      </c>
      <c r="C1876" s="144" t="s">
        <v>2021</v>
      </c>
      <c r="D1876" s="137">
        <v>41654</v>
      </c>
      <c r="E1876" s="19" t="s">
        <v>1492</v>
      </c>
      <c r="F1876" s="19" t="s">
        <v>306</v>
      </c>
      <c r="G1876" s="19" t="s">
        <v>307</v>
      </c>
      <c r="H1876" s="138">
        <f t="shared" si="14"/>
        <v>23175000</v>
      </c>
      <c r="I1876" s="145">
        <v>22500000</v>
      </c>
      <c r="J1876" s="135" t="s">
        <v>39</v>
      </c>
      <c r="K1876" s="19"/>
      <c r="L1876" s="135" t="s">
        <v>1493</v>
      </c>
    </row>
    <row r="1877" spans="2:12" ht="75" customHeight="1" x14ac:dyDescent="0.25">
      <c r="B1877" s="135">
        <v>56101519</v>
      </c>
      <c r="C1877" s="144" t="s">
        <v>2022</v>
      </c>
      <c r="D1877" s="137">
        <v>41654</v>
      </c>
      <c r="E1877" s="19" t="s">
        <v>1492</v>
      </c>
      <c r="F1877" s="19" t="s">
        <v>306</v>
      </c>
      <c r="G1877" s="19" t="s">
        <v>307</v>
      </c>
      <c r="H1877" s="138">
        <f t="shared" si="14"/>
        <v>9270000</v>
      </c>
      <c r="I1877" s="145">
        <v>9000000</v>
      </c>
      <c r="J1877" s="135" t="s">
        <v>39</v>
      </c>
      <c r="K1877" s="19"/>
      <c r="L1877" s="135" t="s">
        <v>1493</v>
      </c>
    </row>
    <row r="1878" spans="2:12" ht="75" customHeight="1" x14ac:dyDescent="0.25">
      <c r="B1878" s="135">
        <v>56101519</v>
      </c>
      <c r="C1878" s="143" t="s">
        <v>2023</v>
      </c>
      <c r="D1878" s="137">
        <v>41654</v>
      </c>
      <c r="E1878" s="19" t="s">
        <v>1492</v>
      </c>
      <c r="F1878" s="19" t="s">
        <v>306</v>
      </c>
      <c r="G1878" s="19" t="s">
        <v>307</v>
      </c>
      <c r="H1878" s="138">
        <f t="shared" si="14"/>
        <v>1699500</v>
      </c>
      <c r="I1878" s="145">
        <v>1650000</v>
      </c>
      <c r="J1878" s="135" t="s">
        <v>39</v>
      </c>
      <c r="K1878" s="135"/>
      <c r="L1878" s="135" t="s">
        <v>1493</v>
      </c>
    </row>
    <row r="1879" spans="2:12" ht="75" customHeight="1" x14ac:dyDescent="0.25">
      <c r="B1879" s="135">
        <v>56101519</v>
      </c>
      <c r="C1879" s="143" t="s">
        <v>2024</v>
      </c>
      <c r="D1879" s="137">
        <v>41654</v>
      </c>
      <c r="E1879" s="19" t="s">
        <v>1492</v>
      </c>
      <c r="F1879" s="19" t="s">
        <v>306</v>
      </c>
      <c r="G1879" s="19" t="s">
        <v>307</v>
      </c>
      <c r="H1879" s="138">
        <f t="shared" si="14"/>
        <v>772500</v>
      </c>
      <c r="I1879" s="145">
        <v>750000</v>
      </c>
      <c r="J1879" s="135" t="s">
        <v>39</v>
      </c>
      <c r="K1879" s="135"/>
      <c r="L1879" s="135" t="s">
        <v>1493</v>
      </c>
    </row>
    <row r="1880" spans="2:12" ht="75" customHeight="1" x14ac:dyDescent="0.25">
      <c r="B1880" s="135">
        <v>56101519</v>
      </c>
      <c r="C1880" s="143" t="s">
        <v>2025</v>
      </c>
      <c r="D1880" s="137">
        <v>41654</v>
      </c>
      <c r="E1880" s="19" t="s">
        <v>1492</v>
      </c>
      <c r="F1880" s="19" t="s">
        <v>306</v>
      </c>
      <c r="G1880" s="19" t="s">
        <v>307</v>
      </c>
      <c r="H1880" s="138">
        <f t="shared" si="14"/>
        <v>1442000</v>
      </c>
      <c r="I1880" s="145">
        <v>1400000</v>
      </c>
      <c r="J1880" s="135" t="s">
        <v>39</v>
      </c>
      <c r="K1880" s="135"/>
      <c r="L1880" s="135" t="s">
        <v>1493</v>
      </c>
    </row>
    <row r="1881" spans="2:12" ht="75" customHeight="1" x14ac:dyDescent="0.25">
      <c r="B1881" s="135">
        <v>56101519</v>
      </c>
      <c r="C1881" s="143" t="s">
        <v>2026</v>
      </c>
      <c r="D1881" s="137">
        <v>41654</v>
      </c>
      <c r="E1881" s="19" t="s">
        <v>1492</v>
      </c>
      <c r="F1881" s="19" t="s">
        <v>306</v>
      </c>
      <c r="G1881" s="19" t="s">
        <v>307</v>
      </c>
      <c r="H1881" s="138">
        <f t="shared" si="14"/>
        <v>370800</v>
      </c>
      <c r="I1881" s="145">
        <v>360000</v>
      </c>
      <c r="J1881" s="135" t="s">
        <v>39</v>
      </c>
      <c r="K1881" s="135"/>
      <c r="L1881" s="135" t="s">
        <v>1493</v>
      </c>
    </row>
    <row r="1882" spans="2:12" ht="75" customHeight="1" x14ac:dyDescent="0.25">
      <c r="B1882" s="135">
        <v>56101519</v>
      </c>
      <c r="C1882" s="143" t="s">
        <v>2027</v>
      </c>
      <c r="D1882" s="137">
        <v>41654</v>
      </c>
      <c r="E1882" s="19" t="s">
        <v>1492</v>
      </c>
      <c r="F1882" s="19" t="s">
        <v>306</v>
      </c>
      <c r="G1882" s="19" t="s">
        <v>307</v>
      </c>
      <c r="H1882" s="138">
        <f t="shared" si="14"/>
        <v>1545000</v>
      </c>
      <c r="I1882" s="145">
        <v>1500000</v>
      </c>
      <c r="J1882" s="135" t="s">
        <v>39</v>
      </c>
      <c r="K1882" s="135"/>
      <c r="L1882" s="135" t="s">
        <v>1493</v>
      </c>
    </row>
    <row r="1883" spans="2:12" ht="75" customHeight="1" x14ac:dyDescent="0.25">
      <c r="B1883" s="135">
        <v>56101519</v>
      </c>
      <c r="C1883" s="144" t="s">
        <v>2028</v>
      </c>
      <c r="D1883" s="137">
        <v>41654</v>
      </c>
      <c r="E1883" s="19" t="s">
        <v>1492</v>
      </c>
      <c r="F1883" s="19" t="s">
        <v>306</v>
      </c>
      <c r="G1883" s="19" t="s">
        <v>307</v>
      </c>
      <c r="H1883" s="138">
        <f t="shared" si="14"/>
        <v>24720000</v>
      </c>
      <c r="I1883" s="145">
        <v>24000000</v>
      </c>
      <c r="J1883" s="135" t="s">
        <v>39</v>
      </c>
      <c r="K1883" s="19"/>
      <c r="L1883" s="135" t="s">
        <v>1493</v>
      </c>
    </row>
    <row r="1884" spans="2:12" ht="75" customHeight="1" x14ac:dyDescent="0.25">
      <c r="B1884" s="135">
        <v>56101519</v>
      </c>
      <c r="C1884" s="143" t="s">
        <v>2029</v>
      </c>
      <c r="D1884" s="137">
        <v>41654</v>
      </c>
      <c r="E1884" s="19" t="s">
        <v>1492</v>
      </c>
      <c r="F1884" s="19" t="s">
        <v>306</v>
      </c>
      <c r="G1884" s="19" t="s">
        <v>307</v>
      </c>
      <c r="H1884" s="138">
        <f t="shared" si="14"/>
        <v>28840000</v>
      </c>
      <c r="I1884" s="145">
        <v>28000000</v>
      </c>
      <c r="J1884" s="135" t="s">
        <v>39</v>
      </c>
      <c r="K1884" s="135"/>
      <c r="L1884" s="135" t="s">
        <v>1493</v>
      </c>
    </row>
    <row r="1885" spans="2:12" ht="75" customHeight="1" x14ac:dyDescent="0.25">
      <c r="B1885" s="135">
        <v>56101519</v>
      </c>
      <c r="C1885" s="143" t="s">
        <v>2030</v>
      </c>
      <c r="D1885" s="137">
        <v>41654</v>
      </c>
      <c r="E1885" s="19" t="s">
        <v>1492</v>
      </c>
      <c r="F1885" s="19" t="s">
        <v>306</v>
      </c>
      <c r="G1885" s="19" t="s">
        <v>307</v>
      </c>
      <c r="H1885" s="138">
        <f t="shared" si="14"/>
        <v>7210000</v>
      </c>
      <c r="I1885" s="145">
        <v>7000000</v>
      </c>
      <c r="J1885" s="135" t="s">
        <v>39</v>
      </c>
      <c r="K1885" s="135"/>
      <c r="L1885" s="135" t="s">
        <v>1493</v>
      </c>
    </row>
    <row r="1886" spans="2:12" ht="75" customHeight="1" x14ac:dyDescent="0.25">
      <c r="B1886" s="19"/>
      <c r="C1886" s="144" t="s">
        <v>2031</v>
      </c>
      <c r="D1886" s="137">
        <v>41654</v>
      </c>
      <c r="E1886" s="19" t="s">
        <v>1492</v>
      </c>
      <c r="F1886" s="19" t="s">
        <v>306</v>
      </c>
      <c r="G1886" s="19" t="s">
        <v>307</v>
      </c>
      <c r="H1886" s="138">
        <f t="shared" si="14"/>
        <v>10815000</v>
      </c>
      <c r="I1886" s="145">
        <v>10500000</v>
      </c>
      <c r="J1886" s="135" t="s">
        <v>39</v>
      </c>
      <c r="K1886" s="19"/>
      <c r="L1886" s="135" t="s">
        <v>1493</v>
      </c>
    </row>
    <row r="1887" spans="2:12" ht="75" customHeight="1" x14ac:dyDescent="0.25">
      <c r="B1887" s="135">
        <v>56101519</v>
      </c>
      <c r="C1887" s="144" t="s">
        <v>2032</v>
      </c>
      <c r="D1887" s="137">
        <v>41654</v>
      </c>
      <c r="E1887" s="19" t="s">
        <v>1492</v>
      </c>
      <c r="F1887" s="19" t="s">
        <v>306</v>
      </c>
      <c r="G1887" s="19" t="s">
        <v>307</v>
      </c>
      <c r="H1887" s="138">
        <f t="shared" si="14"/>
        <v>3131200</v>
      </c>
      <c r="I1887" s="145">
        <v>3040000</v>
      </c>
      <c r="J1887" s="135" t="s">
        <v>39</v>
      </c>
      <c r="K1887" s="19"/>
      <c r="L1887" s="135" t="s">
        <v>1493</v>
      </c>
    </row>
    <row r="1888" spans="2:12" ht="75" customHeight="1" x14ac:dyDescent="0.25">
      <c r="B1888" s="19"/>
      <c r="C1888" s="144" t="s">
        <v>2033</v>
      </c>
      <c r="D1888" s="137">
        <v>41654</v>
      </c>
      <c r="E1888" s="19" t="s">
        <v>1492</v>
      </c>
      <c r="F1888" s="19" t="s">
        <v>306</v>
      </c>
      <c r="G1888" s="19" t="s">
        <v>307</v>
      </c>
      <c r="H1888" s="138">
        <f t="shared" si="14"/>
        <v>14935000</v>
      </c>
      <c r="I1888" s="145">
        <v>14500000</v>
      </c>
      <c r="J1888" s="135" t="s">
        <v>39</v>
      </c>
      <c r="K1888" s="19"/>
      <c r="L1888" s="135" t="s">
        <v>1493</v>
      </c>
    </row>
    <row r="1889" spans="2:12" ht="75" customHeight="1" x14ac:dyDescent="0.25">
      <c r="B1889" s="135">
        <v>56101519</v>
      </c>
      <c r="C1889" s="143" t="s">
        <v>2034</v>
      </c>
      <c r="D1889" s="137">
        <v>41654</v>
      </c>
      <c r="E1889" s="19" t="s">
        <v>1492</v>
      </c>
      <c r="F1889" s="19" t="s">
        <v>306</v>
      </c>
      <c r="G1889" s="19" t="s">
        <v>307</v>
      </c>
      <c r="H1889" s="138">
        <f t="shared" si="14"/>
        <v>463500</v>
      </c>
      <c r="I1889" s="145">
        <v>450000</v>
      </c>
      <c r="J1889" s="135" t="s">
        <v>39</v>
      </c>
      <c r="K1889" s="135"/>
      <c r="L1889" s="135" t="s">
        <v>1493</v>
      </c>
    </row>
    <row r="1890" spans="2:12" ht="75" customHeight="1" x14ac:dyDescent="0.25">
      <c r="B1890" s="135">
        <v>56101519</v>
      </c>
      <c r="C1890" s="143" t="s">
        <v>2035</v>
      </c>
      <c r="D1890" s="137">
        <v>41654</v>
      </c>
      <c r="E1890" s="19" t="s">
        <v>1492</v>
      </c>
      <c r="F1890" s="19" t="s">
        <v>306</v>
      </c>
      <c r="G1890" s="19" t="s">
        <v>307</v>
      </c>
      <c r="H1890" s="138">
        <f t="shared" si="14"/>
        <v>6180000</v>
      </c>
      <c r="I1890" s="145">
        <v>6000000</v>
      </c>
      <c r="J1890" s="135" t="s">
        <v>39</v>
      </c>
      <c r="K1890" s="135"/>
      <c r="L1890" s="135" t="s">
        <v>1493</v>
      </c>
    </row>
    <row r="1891" spans="2:12" ht="75" customHeight="1" x14ac:dyDescent="0.25">
      <c r="B1891" s="135">
        <v>56101519</v>
      </c>
      <c r="C1891" s="143" t="s">
        <v>2036</v>
      </c>
      <c r="D1891" s="137">
        <v>41654</v>
      </c>
      <c r="E1891" s="19" t="s">
        <v>1492</v>
      </c>
      <c r="F1891" s="19" t="s">
        <v>306</v>
      </c>
      <c r="G1891" s="19" t="s">
        <v>307</v>
      </c>
      <c r="H1891" s="138">
        <f t="shared" si="14"/>
        <v>741600</v>
      </c>
      <c r="I1891" s="145">
        <v>720000</v>
      </c>
      <c r="J1891" s="135" t="s">
        <v>39</v>
      </c>
      <c r="K1891" s="135"/>
      <c r="L1891" s="135" t="s">
        <v>1493</v>
      </c>
    </row>
    <row r="1892" spans="2:12" ht="75" customHeight="1" x14ac:dyDescent="0.25">
      <c r="B1892" s="19">
        <v>56121403</v>
      </c>
      <c r="C1892" s="144" t="s">
        <v>2037</v>
      </c>
      <c r="D1892" s="137">
        <v>41654</v>
      </c>
      <c r="E1892" s="19" t="s">
        <v>1492</v>
      </c>
      <c r="F1892" s="19" t="s">
        <v>306</v>
      </c>
      <c r="G1892" s="19" t="s">
        <v>307</v>
      </c>
      <c r="H1892" s="138">
        <f t="shared" si="14"/>
        <v>95790000</v>
      </c>
      <c r="I1892" s="145">
        <v>93000000</v>
      </c>
      <c r="J1892" s="135" t="s">
        <v>39</v>
      </c>
      <c r="K1892" s="19"/>
      <c r="L1892" s="135" t="s">
        <v>1493</v>
      </c>
    </row>
    <row r="1893" spans="2:12" ht="75" customHeight="1" x14ac:dyDescent="0.25">
      <c r="B1893" s="135">
        <v>56101519</v>
      </c>
      <c r="C1893" s="143" t="s">
        <v>2038</v>
      </c>
      <c r="D1893" s="137">
        <v>41654</v>
      </c>
      <c r="E1893" s="19" t="s">
        <v>1492</v>
      </c>
      <c r="F1893" s="19" t="s">
        <v>306</v>
      </c>
      <c r="G1893" s="19" t="s">
        <v>307</v>
      </c>
      <c r="H1893" s="138">
        <f t="shared" si="14"/>
        <v>927000</v>
      </c>
      <c r="I1893" s="145">
        <v>900000</v>
      </c>
      <c r="J1893" s="135" t="s">
        <v>39</v>
      </c>
      <c r="K1893" s="135"/>
      <c r="L1893" s="135" t="s">
        <v>1493</v>
      </c>
    </row>
    <row r="1894" spans="2:12" ht="75" customHeight="1" x14ac:dyDescent="0.25">
      <c r="B1894" s="135">
        <v>56101519</v>
      </c>
      <c r="C1894" s="144" t="s">
        <v>2039</v>
      </c>
      <c r="D1894" s="137">
        <v>41654</v>
      </c>
      <c r="E1894" s="19" t="s">
        <v>1492</v>
      </c>
      <c r="F1894" s="19" t="s">
        <v>306</v>
      </c>
      <c r="G1894" s="19" t="s">
        <v>307</v>
      </c>
      <c r="H1894" s="138">
        <f t="shared" si="14"/>
        <v>185400</v>
      </c>
      <c r="I1894" s="145">
        <v>180000</v>
      </c>
      <c r="J1894" s="135" t="s">
        <v>39</v>
      </c>
      <c r="K1894" s="19"/>
      <c r="L1894" s="135" t="s">
        <v>1493</v>
      </c>
    </row>
    <row r="1895" spans="2:12" ht="75" customHeight="1" x14ac:dyDescent="0.25">
      <c r="B1895" s="135">
        <v>56101519</v>
      </c>
      <c r="C1895" s="144" t="s">
        <v>2040</v>
      </c>
      <c r="D1895" s="137">
        <v>41654</v>
      </c>
      <c r="E1895" s="19" t="s">
        <v>1492</v>
      </c>
      <c r="F1895" s="19" t="s">
        <v>306</v>
      </c>
      <c r="G1895" s="19" t="s">
        <v>307</v>
      </c>
      <c r="H1895" s="138">
        <f t="shared" si="14"/>
        <v>1545000</v>
      </c>
      <c r="I1895" s="145">
        <v>1500000</v>
      </c>
      <c r="J1895" s="135" t="s">
        <v>39</v>
      </c>
      <c r="K1895" s="19"/>
      <c r="L1895" s="135" t="s">
        <v>1493</v>
      </c>
    </row>
    <row r="1896" spans="2:12" ht="75" customHeight="1" x14ac:dyDescent="0.25">
      <c r="B1896" s="135">
        <v>30121601</v>
      </c>
      <c r="C1896" s="136" t="s">
        <v>2041</v>
      </c>
      <c r="D1896" s="137">
        <v>41654</v>
      </c>
      <c r="E1896" s="19" t="s">
        <v>1492</v>
      </c>
      <c r="F1896" s="19" t="s">
        <v>306</v>
      </c>
      <c r="G1896" s="19" t="s">
        <v>307</v>
      </c>
      <c r="H1896" s="138">
        <f t="shared" si="14"/>
        <v>111240000</v>
      </c>
      <c r="I1896" s="138">
        <v>108000000</v>
      </c>
      <c r="J1896" s="135" t="s">
        <v>39</v>
      </c>
      <c r="K1896" s="135"/>
      <c r="L1896" s="135" t="s">
        <v>1493</v>
      </c>
    </row>
    <row r="1897" spans="2:12" ht="75" customHeight="1" x14ac:dyDescent="0.25">
      <c r="B1897" s="135">
        <v>20121101</v>
      </c>
      <c r="C1897" s="143" t="s">
        <v>2042</v>
      </c>
      <c r="D1897" s="137">
        <v>41654</v>
      </c>
      <c r="E1897" s="19" t="s">
        <v>1492</v>
      </c>
      <c r="F1897" s="19" t="s">
        <v>306</v>
      </c>
      <c r="G1897" s="19" t="s">
        <v>307</v>
      </c>
      <c r="H1897" s="138">
        <f t="shared" si="14"/>
        <v>185400</v>
      </c>
      <c r="I1897" s="145">
        <v>180000</v>
      </c>
      <c r="J1897" s="135" t="s">
        <v>39</v>
      </c>
      <c r="K1897" s="135"/>
      <c r="L1897" s="135" t="s">
        <v>1493</v>
      </c>
    </row>
    <row r="1898" spans="2:12" ht="75" customHeight="1" x14ac:dyDescent="0.25">
      <c r="B1898" s="135">
        <v>20121101</v>
      </c>
      <c r="C1898" s="143" t="s">
        <v>2043</v>
      </c>
      <c r="D1898" s="137">
        <v>41654</v>
      </c>
      <c r="E1898" s="19" t="s">
        <v>1492</v>
      </c>
      <c r="F1898" s="19" t="s">
        <v>306</v>
      </c>
      <c r="G1898" s="19" t="s">
        <v>307</v>
      </c>
      <c r="H1898" s="138">
        <f t="shared" si="14"/>
        <v>206000</v>
      </c>
      <c r="I1898" s="145">
        <v>200000</v>
      </c>
      <c r="J1898" s="135" t="s">
        <v>39</v>
      </c>
      <c r="K1898" s="135"/>
      <c r="L1898" s="135" t="s">
        <v>1493</v>
      </c>
    </row>
    <row r="1899" spans="2:12" ht="75" customHeight="1" x14ac:dyDescent="0.25">
      <c r="B1899" s="135">
        <v>20121101</v>
      </c>
      <c r="C1899" s="144" t="s">
        <v>2044</v>
      </c>
      <c r="D1899" s="137">
        <v>41654</v>
      </c>
      <c r="E1899" s="19" t="s">
        <v>1492</v>
      </c>
      <c r="F1899" s="19" t="s">
        <v>306</v>
      </c>
      <c r="G1899" s="19" t="s">
        <v>307</v>
      </c>
      <c r="H1899" s="138">
        <f t="shared" si="14"/>
        <v>3090000</v>
      </c>
      <c r="I1899" s="145">
        <v>3000000</v>
      </c>
      <c r="J1899" s="135" t="s">
        <v>39</v>
      </c>
      <c r="K1899" s="19"/>
      <c r="L1899" s="135" t="s">
        <v>1493</v>
      </c>
    </row>
    <row r="1900" spans="2:12" ht="75" customHeight="1" x14ac:dyDescent="0.25">
      <c r="B1900" s="135">
        <v>20121101</v>
      </c>
      <c r="C1900" s="144" t="s">
        <v>2045</v>
      </c>
      <c r="D1900" s="137">
        <v>41654</v>
      </c>
      <c r="E1900" s="19" t="s">
        <v>1492</v>
      </c>
      <c r="F1900" s="19" t="s">
        <v>306</v>
      </c>
      <c r="G1900" s="19" t="s">
        <v>307</v>
      </c>
      <c r="H1900" s="138">
        <f t="shared" si="14"/>
        <v>43260000</v>
      </c>
      <c r="I1900" s="145">
        <v>42000000</v>
      </c>
      <c r="J1900" s="135" t="s">
        <v>39</v>
      </c>
      <c r="K1900" s="19"/>
      <c r="L1900" s="135" t="s">
        <v>1493</v>
      </c>
    </row>
    <row r="1901" spans="2:12" ht="75" customHeight="1" x14ac:dyDescent="0.25">
      <c r="B1901" s="135">
        <v>20121101</v>
      </c>
      <c r="C1901" s="144" t="s">
        <v>2046</v>
      </c>
      <c r="D1901" s="137">
        <v>41654</v>
      </c>
      <c r="E1901" s="19" t="s">
        <v>1492</v>
      </c>
      <c r="F1901" s="19" t="s">
        <v>306</v>
      </c>
      <c r="G1901" s="19" t="s">
        <v>307</v>
      </c>
      <c r="H1901" s="138">
        <f t="shared" si="14"/>
        <v>37080000</v>
      </c>
      <c r="I1901" s="145">
        <v>36000000</v>
      </c>
      <c r="J1901" s="135" t="s">
        <v>39</v>
      </c>
      <c r="K1901" s="19"/>
      <c r="L1901" s="135" t="s">
        <v>1493</v>
      </c>
    </row>
    <row r="1902" spans="2:12" ht="75" customHeight="1" x14ac:dyDescent="0.25">
      <c r="B1902" s="19" t="s">
        <v>1502</v>
      </c>
      <c r="C1902" s="144" t="s">
        <v>2047</v>
      </c>
      <c r="D1902" s="137">
        <v>41654</v>
      </c>
      <c r="E1902" s="19" t="s">
        <v>1492</v>
      </c>
      <c r="F1902" s="19" t="s">
        <v>306</v>
      </c>
      <c r="G1902" s="19" t="s">
        <v>307</v>
      </c>
      <c r="H1902" s="138">
        <f t="shared" si="14"/>
        <v>3708000</v>
      </c>
      <c r="I1902" s="145">
        <v>3600000</v>
      </c>
      <c r="J1902" s="135" t="s">
        <v>39</v>
      </c>
      <c r="K1902" s="19"/>
      <c r="L1902" s="135" t="s">
        <v>1493</v>
      </c>
    </row>
    <row r="1903" spans="2:12" ht="75" customHeight="1" x14ac:dyDescent="0.25">
      <c r="B1903" s="135" t="s">
        <v>1530</v>
      </c>
      <c r="C1903" s="136" t="s">
        <v>2048</v>
      </c>
      <c r="D1903" s="137">
        <v>41654</v>
      </c>
      <c r="E1903" s="19" t="s">
        <v>1492</v>
      </c>
      <c r="F1903" s="19" t="s">
        <v>306</v>
      </c>
      <c r="G1903" s="19" t="s">
        <v>307</v>
      </c>
      <c r="H1903" s="138">
        <f t="shared" si="14"/>
        <v>1557360</v>
      </c>
      <c r="I1903" s="138">
        <v>1512000</v>
      </c>
      <c r="J1903" s="135" t="s">
        <v>39</v>
      </c>
      <c r="K1903" s="135"/>
      <c r="L1903" s="135" t="s">
        <v>1493</v>
      </c>
    </row>
    <row r="1904" spans="2:12" ht="75" customHeight="1" x14ac:dyDescent="0.25">
      <c r="B1904" s="135" t="s">
        <v>1530</v>
      </c>
      <c r="C1904" s="140" t="s">
        <v>2049</v>
      </c>
      <c r="D1904" s="137">
        <v>41654</v>
      </c>
      <c r="E1904" s="19" t="s">
        <v>1492</v>
      </c>
      <c r="F1904" s="19" t="s">
        <v>306</v>
      </c>
      <c r="G1904" s="19" t="s">
        <v>307</v>
      </c>
      <c r="H1904" s="138">
        <f t="shared" si="14"/>
        <v>1557360</v>
      </c>
      <c r="I1904" s="138">
        <v>1512000</v>
      </c>
      <c r="J1904" s="135" t="s">
        <v>39</v>
      </c>
      <c r="K1904" s="135"/>
      <c r="L1904" s="135" t="s">
        <v>1493</v>
      </c>
    </row>
    <row r="1905" spans="2:12" ht="75" customHeight="1" x14ac:dyDescent="0.25">
      <c r="B1905" s="135" t="s">
        <v>1530</v>
      </c>
      <c r="C1905" s="140" t="s">
        <v>2050</v>
      </c>
      <c r="D1905" s="137">
        <v>41654</v>
      </c>
      <c r="E1905" s="19" t="s">
        <v>1492</v>
      </c>
      <c r="F1905" s="19" t="s">
        <v>306</v>
      </c>
      <c r="G1905" s="19" t="s">
        <v>307</v>
      </c>
      <c r="H1905" s="138">
        <f t="shared" si="14"/>
        <v>1557360</v>
      </c>
      <c r="I1905" s="138">
        <v>1512000</v>
      </c>
      <c r="J1905" s="135" t="s">
        <v>39</v>
      </c>
      <c r="K1905" s="135"/>
      <c r="L1905" s="135" t="s">
        <v>1493</v>
      </c>
    </row>
    <row r="1906" spans="2:12" ht="75" customHeight="1" x14ac:dyDescent="0.25">
      <c r="B1906" s="19">
        <v>22101528</v>
      </c>
      <c r="C1906" s="144" t="s">
        <v>2051</v>
      </c>
      <c r="D1906" s="137">
        <v>41654</v>
      </c>
      <c r="E1906" s="19" t="s">
        <v>1492</v>
      </c>
      <c r="F1906" s="19" t="s">
        <v>306</v>
      </c>
      <c r="G1906" s="19" t="s">
        <v>307</v>
      </c>
      <c r="H1906" s="138">
        <f t="shared" si="14"/>
        <v>71070000</v>
      </c>
      <c r="I1906" s="145">
        <v>69000000</v>
      </c>
      <c r="J1906" s="135" t="s">
        <v>39</v>
      </c>
      <c r="K1906" s="19"/>
      <c r="L1906" s="135" t="s">
        <v>1493</v>
      </c>
    </row>
    <row r="1907" spans="2:12" ht="75" customHeight="1" x14ac:dyDescent="0.25">
      <c r="B1907" s="19">
        <v>22101528</v>
      </c>
      <c r="C1907" s="144" t="s">
        <v>2052</v>
      </c>
      <c r="D1907" s="137">
        <v>41654</v>
      </c>
      <c r="E1907" s="19" t="s">
        <v>1492</v>
      </c>
      <c r="F1907" s="19" t="s">
        <v>306</v>
      </c>
      <c r="G1907" s="19" t="s">
        <v>307</v>
      </c>
      <c r="H1907" s="138">
        <f t="shared" si="14"/>
        <v>140080000</v>
      </c>
      <c r="I1907" s="145">
        <v>136000000</v>
      </c>
      <c r="J1907" s="135" t="s">
        <v>39</v>
      </c>
      <c r="K1907" s="19"/>
      <c r="L1907" s="135" t="s">
        <v>1493</v>
      </c>
    </row>
    <row r="1908" spans="2:12" ht="75" customHeight="1" x14ac:dyDescent="0.25">
      <c r="B1908" s="19">
        <v>22101525</v>
      </c>
      <c r="C1908" s="144" t="s">
        <v>2053</v>
      </c>
      <c r="D1908" s="137">
        <v>41654</v>
      </c>
      <c r="E1908" s="19" t="s">
        <v>1492</v>
      </c>
      <c r="F1908" s="19" t="s">
        <v>306</v>
      </c>
      <c r="G1908" s="19" t="s">
        <v>307</v>
      </c>
      <c r="H1908" s="138">
        <f t="shared" si="14"/>
        <v>185400000</v>
      </c>
      <c r="I1908" s="145">
        <v>180000000</v>
      </c>
      <c r="J1908" s="135" t="s">
        <v>39</v>
      </c>
      <c r="K1908" s="19"/>
      <c r="L1908" s="135" t="s">
        <v>1493</v>
      </c>
    </row>
    <row r="1909" spans="2:12" ht="75" customHeight="1" x14ac:dyDescent="0.25">
      <c r="B1909" s="19">
        <v>30161906</v>
      </c>
      <c r="C1909" s="144" t="s">
        <v>2054</v>
      </c>
      <c r="D1909" s="137">
        <v>41654</v>
      </c>
      <c r="E1909" s="19" t="s">
        <v>1492</v>
      </c>
      <c r="F1909" s="19" t="s">
        <v>306</v>
      </c>
      <c r="G1909" s="19" t="s">
        <v>307</v>
      </c>
      <c r="H1909" s="138">
        <f t="shared" si="14"/>
        <v>550020</v>
      </c>
      <c r="I1909" s="145">
        <v>534000</v>
      </c>
      <c r="J1909" s="135" t="s">
        <v>39</v>
      </c>
      <c r="K1909" s="19"/>
      <c r="L1909" s="135" t="s">
        <v>1493</v>
      </c>
    </row>
    <row r="1910" spans="2:12" ht="75" customHeight="1" x14ac:dyDescent="0.25">
      <c r="B1910" s="19">
        <v>30161906</v>
      </c>
      <c r="C1910" s="144" t="s">
        <v>2055</v>
      </c>
      <c r="D1910" s="137">
        <v>41654</v>
      </c>
      <c r="E1910" s="19" t="s">
        <v>1492</v>
      </c>
      <c r="F1910" s="19" t="s">
        <v>306</v>
      </c>
      <c r="G1910" s="19" t="s">
        <v>307</v>
      </c>
      <c r="H1910" s="138">
        <f t="shared" si="14"/>
        <v>4326000</v>
      </c>
      <c r="I1910" s="145">
        <v>4200000</v>
      </c>
      <c r="J1910" s="135" t="s">
        <v>39</v>
      </c>
      <c r="K1910" s="19"/>
      <c r="L1910" s="135" t="s">
        <v>1493</v>
      </c>
    </row>
    <row r="1911" spans="2:12" ht="75" customHeight="1" x14ac:dyDescent="0.25">
      <c r="B1911" s="19">
        <v>30161906</v>
      </c>
      <c r="C1911" s="144" t="s">
        <v>2056</v>
      </c>
      <c r="D1911" s="137">
        <v>41654</v>
      </c>
      <c r="E1911" s="19" t="s">
        <v>1492</v>
      </c>
      <c r="F1911" s="19" t="s">
        <v>306</v>
      </c>
      <c r="G1911" s="19" t="s">
        <v>307</v>
      </c>
      <c r="H1911" s="138">
        <f t="shared" si="14"/>
        <v>1030000</v>
      </c>
      <c r="I1911" s="145">
        <v>1000000</v>
      </c>
      <c r="J1911" s="135" t="s">
        <v>39</v>
      </c>
      <c r="K1911" s="19"/>
      <c r="L1911" s="135" t="s">
        <v>1493</v>
      </c>
    </row>
    <row r="1912" spans="2:12" ht="75" customHeight="1" x14ac:dyDescent="0.25">
      <c r="B1912" s="19">
        <v>30161906</v>
      </c>
      <c r="C1912" s="144" t="s">
        <v>2057</v>
      </c>
      <c r="D1912" s="137">
        <v>41654</v>
      </c>
      <c r="E1912" s="19" t="s">
        <v>1492</v>
      </c>
      <c r="F1912" s="19" t="s">
        <v>306</v>
      </c>
      <c r="G1912" s="19" t="s">
        <v>307</v>
      </c>
      <c r="H1912" s="138">
        <f t="shared" si="14"/>
        <v>1112400</v>
      </c>
      <c r="I1912" s="145">
        <v>1080000</v>
      </c>
      <c r="J1912" s="135" t="s">
        <v>39</v>
      </c>
      <c r="K1912" s="19"/>
      <c r="L1912" s="135" t="s">
        <v>1493</v>
      </c>
    </row>
    <row r="1913" spans="2:12" ht="75" customHeight="1" x14ac:dyDescent="0.25">
      <c r="B1913" s="19">
        <v>24101602</v>
      </c>
      <c r="C1913" s="144" t="s">
        <v>2058</v>
      </c>
      <c r="D1913" s="137">
        <v>41654</v>
      </c>
      <c r="E1913" s="19" t="s">
        <v>1492</v>
      </c>
      <c r="F1913" s="19" t="s">
        <v>306</v>
      </c>
      <c r="G1913" s="19" t="s">
        <v>307</v>
      </c>
      <c r="H1913" s="138">
        <f t="shared" si="14"/>
        <v>18540000</v>
      </c>
      <c r="I1913" s="145">
        <v>18000000</v>
      </c>
      <c r="J1913" s="135" t="s">
        <v>39</v>
      </c>
      <c r="K1913" s="19"/>
      <c r="L1913" s="135" t="s">
        <v>1493</v>
      </c>
    </row>
    <row r="1914" spans="2:12" ht="75" customHeight="1" x14ac:dyDescent="0.25">
      <c r="B1914" s="19">
        <v>20101502</v>
      </c>
      <c r="C1914" s="144" t="s">
        <v>2059</v>
      </c>
      <c r="D1914" s="137">
        <v>41654</v>
      </c>
      <c r="E1914" s="19" t="s">
        <v>1492</v>
      </c>
      <c r="F1914" s="19" t="s">
        <v>306</v>
      </c>
      <c r="G1914" s="19" t="s">
        <v>307</v>
      </c>
      <c r="H1914" s="138">
        <f t="shared" si="14"/>
        <v>153470</v>
      </c>
      <c r="I1914" s="145">
        <v>149000</v>
      </c>
      <c r="J1914" s="135" t="s">
        <v>39</v>
      </c>
      <c r="K1914" s="19"/>
      <c r="L1914" s="135" t="s">
        <v>1493</v>
      </c>
    </row>
    <row r="1915" spans="2:12" ht="75" customHeight="1" x14ac:dyDescent="0.25">
      <c r="B1915" s="135" t="s">
        <v>1530</v>
      </c>
      <c r="C1915" s="140" t="s">
        <v>2060</v>
      </c>
      <c r="D1915" s="137">
        <v>41654</v>
      </c>
      <c r="E1915" s="19" t="s">
        <v>1492</v>
      </c>
      <c r="F1915" s="19" t="s">
        <v>306</v>
      </c>
      <c r="G1915" s="19" t="s">
        <v>307</v>
      </c>
      <c r="H1915" s="138">
        <f t="shared" si="14"/>
        <v>1153600</v>
      </c>
      <c r="I1915" s="145">
        <v>1120000</v>
      </c>
      <c r="J1915" s="135" t="s">
        <v>39</v>
      </c>
      <c r="K1915" s="135"/>
      <c r="L1915" s="135" t="s">
        <v>1493</v>
      </c>
    </row>
    <row r="1916" spans="2:12" ht="75" customHeight="1" x14ac:dyDescent="0.25">
      <c r="B1916" s="135" t="s">
        <v>1502</v>
      </c>
      <c r="C1916" s="143" t="s">
        <v>2061</v>
      </c>
      <c r="D1916" s="137">
        <v>41654</v>
      </c>
      <c r="E1916" s="19" t="s">
        <v>1492</v>
      </c>
      <c r="F1916" s="19" t="s">
        <v>306</v>
      </c>
      <c r="G1916" s="19" t="s">
        <v>307</v>
      </c>
      <c r="H1916" s="138">
        <f t="shared" si="14"/>
        <v>11845000</v>
      </c>
      <c r="I1916" s="145">
        <v>11500000</v>
      </c>
      <c r="J1916" s="135" t="s">
        <v>39</v>
      </c>
      <c r="K1916" s="135"/>
      <c r="L1916" s="135" t="s">
        <v>1493</v>
      </c>
    </row>
    <row r="1917" spans="2:12" ht="75" customHeight="1" x14ac:dyDescent="0.25">
      <c r="B1917" s="19">
        <v>20101502</v>
      </c>
      <c r="C1917" s="144" t="s">
        <v>2062</v>
      </c>
      <c r="D1917" s="137">
        <v>41654</v>
      </c>
      <c r="E1917" s="19" t="s">
        <v>1492</v>
      </c>
      <c r="F1917" s="19" t="s">
        <v>306</v>
      </c>
      <c r="G1917" s="19" t="s">
        <v>307</v>
      </c>
      <c r="H1917" s="138">
        <f t="shared" ref="H1917:H1980" si="15">+I1917*1.03</f>
        <v>36050000</v>
      </c>
      <c r="I1917" s="145">
        <v>35000000</v>
      </c>
      <c r="J1917" s="135" t="s">
        <v>39</v>
      </c>
      <c r="K1917" s="19"/>
      <c r="L1917" s="135" t="s">
        <v>1493</v>
      </c>
    </row>
    <row r="1918" spans="2:12" ht="75" customHeight="1" x14ac:dyDescent="0.25">
      <c r="B1918" s="19" t="s">
        <v>1502</v>
      </c>
      <c r="C1918" s="144" t="s">
        <v>2063</v>
      </c>
      <c r="D1918" s="137">
        <v>41654</v>
      </c>
      <c r="E1918" s="19" t="s">
        <v>1492</v>
      </c>
      <c r="F1918" s="19" t="s">
        <v>306</v>
      </c>
      <c r="G1918" s="19" t="s">
        <v>307</v>
      </c>
      <c r="H1918" s="138">
        <f t="shared" si="15"/>
        <v>2678000</v>
      </c>
      <c r="I1918" s="145">
        <v>2600000</v>
      </c>
      <c r="J1918" s="135" t="s">
        <v>39</v>
      </c>
      <c r="K1918" s="19"/>
      <c r="L1918" s="135" t="s">
        <v>1493</v>
      </c>
    </row>
    <row r="1919" spans="2:12" ht="75" customHeight="1" x14ac:dyDescent="0.25">
      <c r="B1919" s="19" t="s">
        <v>1502</v>
      </c>
      <c r="C1919" s="144" t="s">
        <v>2064</v>
      </c>
      <c r="D1919" s="137">
        <v>41654</v>
      </c>
      <c r="E1919" s="19" t="s">
        <v>1492</v>
      </c>
      <c r="F1919" s="19" t="s">
        <v>306</v>
      </c>
      <c r="G1919" s="19" t="s">
        <v>307</v>
      </c>
      <c r="H1919" s="138">
        <f t="shared" si="15"/>
        <v>2224800</v>
      </c>
      <c r="I1919" s="145">
        <v>2160000</v>
      </c>
      <c r="J1919" s="135" t="s">
        <v>39</v>
      </c>
      <c r="K1919" s="19"/>
      <c r="L1919" s="135" t="s">
        <v>1493</v>
      </c>
    </row>
    <row r="1920" spans="2:12" ht="75" customHeight="1" x14ac:dyDescent="0.25">
      <c r="B1920" s="135" t="s">
        <v>1502</v>
      </c>
      <c r="C1920" s="143" t="s">
        <v>2065</v>
      </c>
      <c r="D1920" s="137">
        <v>41654</v>
      </c>
      <c r="E1920" s="19" t="s">
        <v>1492</v>
      </c>
      <c r="F1920" s="19" t="s">
        <v>306</v>
      </c>
      <c r="G1920" s="19" t="s">
        <v>307</v>
      </c>
      <c r="H1920" s="138">
        <f t="shared" si="15"/>
        <v>247200</v>
      </c>
      <c r="I1920" s="145">
        <v>240000</v>
      </c>
      <c r="J1920" s="135" t="s">
        <v>39</v>
      </c>
      <c r="K1920" s="135"/>
      <c r="L1920" s="135" t="s">
        <v>1493</v>
      </c>
    </row>
    <row r="1921" spans="2:12" ht="75" customHeight="1" x14ac:dyDescent="0.25">
      <c r="B1921" s="19" t="s">
        <v>1502</v>
      </c>
      <c r="C1921" s="144" t="s">
        <v>2066</v>
      </c>
      <c r="D1921" s="137">
        <v>41654</v>
      </c>
      <c r="E1921" s="19" t="s">
        <v>1492</v>
      </c>
      <c r="F1921" s="19" t="s">
        <v>306</v>
      </c>
      <c r="G1921" s="19" t="s">
        <v>307</v>
      </c>
      <c r="H1921" s="138">
        <f t="shared" si="15"/>
        <v>824000</v>
      </c>
      <c r="I1921" s="145">
        <v>800000</v>
      </c>
      <c r="J1921" s="135" t="s">
        <v>39</v>
      </c>
      <c r="K1921" s="19"/>
      <c r="L1921" s="135" t="s">
        <v>1493</v>
      </c>
    </row>
    <row r="1922" spans="2:12" ht="75" customHeight="1" x14ac:dyDescent="0.25">
      <c r="B1922" s="19">
        <v>41113630</v>
      </c>
      <c r="C1922" s="144" t="s">
        <v>2067</v>
      </c>
      <c r="D1922" s="137">
        <v>41654</v>
      </c>
      <c r="E1922" s="19" t="s">
        <v>1492</v>
      </c>
      <c r="F1922" s="19" t="s">
        <v>306</v>
      </c>
      <c r="G1922" s="19" t="s">
        <v>307</v>
      </c>
      <c r="H1922" s="138">
        <f t="shared" si="15"/>
        <v>40170</v>
      </c>
      <c r="I1922" s="145">
        <v>39000</v>
      </c>
      <c r="J1922" s="135" t="s">
        <v>39</v>
      </c>
      <c r="K1922" s="19"/>
      <c r="L1922" s="135" t="s">
        <v>1493</v>
      </c>
    </row>
    <row r="1923" spans="2:12" ht="75" customHeight="1" x14ac:dyDescent="0.25">
      <c r="B1923" s="135">
        <v>39121308</v>
      </c>
      <c r="C1923" s="140" t="s">
        <v>2068</v>
      </c>
      <c r="D1923" s="137">
        <v>41654</v>
      </c>
      <c r="E1923" s="19" t="s">
        <v>1492</v>
      </c>
      <c r="F1923" s="19" t="s">
        <v>306</v>
      </c>
      <c r="G1923" s="19" t="s">
        <v>307</v>
      </c>
      <c r="H1923" s="138">
        <f t="shared" si="15"/>
        <v>489456</v>
      </c>
      <c r="I1923" s="145">
        <v>475200</v>
      </c>
      <c r="J1923" s="135" t="s">
        <v>39</v>
      </c>
      <c r="K1923" s="135"/>
      <c r="L1923" s="135" t="s">
        <v>1493</v>
      </c>
    </row>
    <row r="1924" spans="2:12" ht="75" customHeight="1" x14ac:dyDescent="0.25">
      <c r="B1924" s="19" t="s">
        <v>1502</v>
      </c>
      <c r="C1924" s="144" t="s">
        <v>2069</v>
      </c>
      <c r="D1924" s="137">
        <v>41654</v>
      </c>
      <c r="E1924" s="19" t="s">
        <v>1492</v>
      </c>
      <c r="F1924" s="19" t="s">
        <v>306</v>
      </c>
      <c r="G1924" s="19" t="s">
        <v>307</v>
      </c>
      <c r="H1924" s="138">
        <f t="shared" si="15"/>
        <v>659200</v>
      </c>
      <c r="I1924" s="145">
        <v>640000</v>
      </c>
      <c r="J1924" s="135" t="s">
        <v>39</v>
      </c>
      <c r="K1924" s="19"/>
      <c r="L1924" s="135" t="s">
        <v>1493</v>
      </c>
    </row>
    <row r="1925" spans="2:12" ht="75" customHeight="1" x14ac:dyDescent="0.25">
      <c r="B1925" s="19" t="s">
        <v>1502</v>
      </c>
      <c r="C1925" s="144" t="s">
        <v>2070</v>
      </c>
      <c r="D1925" s="137">
        <v>41654</v>
      </c>
      <c r="E1925" s="19" t="s">
        <v>1492</v>
      </c>
      <c r="F1925" s="19" t="s">
        <v>306</v>
      </c>
      <c r="G1925" s="19" t="s">
        <v>307</v>
      </c>
      <c r="H1925" s="138">
        <f t="shared" si="15"/>
        <v>1545000</v>
      </c>
      <c r="I1925" s="145">
        <v>1500000</v>
      </c>
      <c r="J1925" s="135" t="s">
        <v>39</v>
      </c>
      <c r="K1925" s="19"/>
      <c r="L1925" s="135" t="s">
        <v>1493</v>
      </c>
    </row>
    <row r="1926" spans="2:12" ht="75" customHeight="1" x14ac:dyDescent="0.25">
      <c r="B1926" s="135" t="s">
        <v>1530</v>
      </c>
      <c r="C1926" s="140" t="s">
        <v>2071</v>
      </c>
      <c r="D1926" s="137">
        <v>41654</v>
      </c>
      <c r="E1926" s="19" t="s">
        <v>1492</v>
      </c>
      <c r="F1926" s="19" t="s">
        <v>306</v>
      </c>
      <c r="G1926" s="19" t="s">
        <v>307</v>
      </c>
      <c r="H1926" s="138">
        <f t="shared" si="15"/>
        <v>659200</v>
      </c>
      <c r="I1926" s="145">
        <v>640000</v>
      </c>
      <c r="J1926" s="135" t="s">
        <v>39</v>
      </c>
      <c r="K1926" s="135"/>
      <c r="L1926" s="135" t="s">
        <v>1493</v>
      </c>
    </row>
    <row r="1927" spans="2:12" ht="75" customHeight="1" x14ac:dyDescent="0.25">
      <c r="B1927" s="135" t="s">
        <v>1530</v>
      </c>
      <c r="C1927" s="140" t="s">
        <v>2072</v>
      </c>
      <c r="D1927" s="137">
        <v>41654</v>
      </c>
      <c r="E1927" s="19" t="s">
        <v>1492</v>
      </c>
      <c r="F1927" s="19" t="s">
        <v>306</v>
      </c>
      <c r="G1927" s="19" t="s">
        <v>307</v>
      </c>
      <c r="H1927" s="138">
        <f t="shared" si="15"/>
        <v>494400</v>
      </c>
      <c r="I1927" s="145">
        <v>480000</v>
      </c>
      <c r="J1927" s="135" t="s">
        <v>39</v>
      </c>
      <c r="K1927" s="135"/>
      <c r="L1927" s="135" t="s">
        <v>1493</v>
      </c>
    </row>
    <row r="1928" spans="2:12" ht="75" customHeight="1" x14ac:dyDescent="0.25">
      <c r="B1928" s="135" t="s">
        <v>1530</v>
      </c>
      <c r="C1928" s="140" t="s">
        <v>2073</v>
      </c>
      <c r="D1928" s="137">
        <v>41654</v>
      </c>
      <c r="E1928" s="19" t="s">
        <v>1492</v>
      </c>
      <c r="F1928" s="19" t="s">
        <v>306</v>
      </c>
      <c r="G1928" s="19" t="s">
        <v>307</v>
      </c>
      <c r="H1928" s="138">
        <f t="shared" si="15"/>
        <v>599872</v>
      </c>
      <c r="I1928" s="145">
        <v>582400</v>
      </c>
      <c r="J1928" s="135" t="s">
        <v>39</v>
      </c>
      <c r="K1928" s="135"/>
      <c r="L1928" s="135" t="s">
        <v>1493</v>
      </c>
    </row>
    <row r="1929" spans="2:12" ht="75" customHeight="1" x14ac:dyDescent="0.25">
      <c r="B1929" s="19">
        <v>41113710</v>
      </c>
      <c r="C1929" s="144" t="s">
        <v>2074</v>
      </c>
      <c r="D1929" s="137">
        <v>41654</v>
      </c>
      <c r="E1929" s="19" t="s">
        <v>1492</v>
      </c>
      <c r="F1929" s="19" t="s">
        <v>306</v>
      </c>
      <c r="G1929" s="19" t="s">
        <v>307</v>
      </c>
      <c r="H1929" s="138">
        <f t="shared" si="15"/>
        <v>2057940</v>
      </c>
      <c r="I1929" s="145">
        <v>1998000</v>
      </c>
      <c r="J1929" s="135" t="s">
        <v>39</v>
      </c>
      <c r="K1929" s="19"/>
      <c r="L1929" s="135" t="s">
        <v>1493</v>
      </c>
    </row>
    <row r="1930" spans="2:12" ht="75" customHeight="1" x14ac:dyDescent="0.25">
      <c r="B1930" s="19">
        <v>41113710</v>
      </c>
      <c r="C1930" s="144" t="s">
        <v>2075</v>
      </c>
      <c r="D1930" s="137">
        <v>41654</v>
      </c>
      <c r="E1930" s="19" t="s">
        <v>1492</v>
      </c>
      <c r="F1930" s="19" t="s">
        <v>306</v>
      </c>
      <c r="G1930" s="19" t="s">
        <v>307</v>
      </c>
      <c r="H1930" s="138">
        <f t="shared" si="15"/>
        <v>1112400</v>
      </c>
      <c r="I1930" s="145">
        <v>1080000</v>
      </c>
      <c r="J1930" s="135" t="s">
        <v>39</v>
      </c>
      <c r="K1930" s="19"/>
      <c r="L1930" s="135" t="s">
        <v>1493</v>
      </c>
    </row>
    <row r="1931" spans="2:12" ht="75" customHeight="1" x14ac:dyDescent="0.25">
      <c r="B1931" s="19">
        <v>41113710</v>
      </c>
      <c r="C1931" s="144" t="s">
        <v>2076</v>
      </c>
      <c r="D1931" s="137">
        <v>41654</v>
      </c>
      <c r="E1931" s="19" t="s">
        <v>1492</v>
      </c>
      <c r="F1931" s="19" t="s">
        <v>306</v>
      </c>
      <c r="G1931" s="19" t="s">
        <v>307</v>
      </c>
      <c r="H1931" s="138">
        <f t="shared" si="15"/>
        <v>19034400</v>
      </c>
      <c r="I1931" s="145">
        <v>18480000</v>
      </c>
      <c r="J1931" s="135" t="s">
        <v>39</v>
      </c>
      <c r="K1931" s="19"/>
      <c r="L1931" s="135" t="s">
        <v>1493</v>
      </c>
    </row>
    <row r="1932" spans="2:12" ht="75" customHeight="1" x14ac:dyDescent="0.25">
      <c r="B1932" s="19">
        <v>41111950</v>
      </c>
      <c r="C1932" s="144" t="s">
        <v>2077</v>
      </c>
      <c r="D1932" s="137">
        <v>41654</v>
      </c>
      <c r="E1932" s="19" t="s">
        <v>1492</v>
      </c>
      <c r="F1932" s="19" t="s">
        <v>306</v>
      </c>
      <c r="G1932" s="19" t="s">
        <v>307</v>
      </c>
      <c r="H1932" s="138">
        <f t="shared" si="15"/>
        <v>11247600</v>
      </c>
      <c r="I1932" s="145">
        <v>10920000</v>
      </c>
      <c r="J1932" s="135" t="s">
        <v>39</v>
      </c>
      <c r="K1932" s="19"/>
      <c r="L1932" s="135" t="s">
        <v>1493</v>
      </c>
    </row>
    <row r="1933" spans="2:12" ht="75" customHeight="1" x14ac:dyDescent="0.25">
      <c r="B1933" s="135">
        <v>13111010</v>
      </c>
      <c r="C1933" s="140" t="s">
        <v>2078</v>
      </c>
      <c r="D1933" s="137">
        <v>41654</v>
      </c>
      <c r="E1933" s="19" t="s">
        <v>1492</v>
      </c>
      <c r="F1933" s="19" t="s">
        <v>306</v>
      </c>
      <c r="G1933" s="19" t="s">
        <v>307</v>
      </c>
      <c r="H1933" s="138">
        <f t="shared" si="15"/>
        <v>1344768</v>
      </c>
      <c r="I1933" s="145">
        <v>1305600</v>
      </c>
      <c r="J1933" s="135" t="s">
        <v>39</v>
      </c>
      <c r="K1933" s="135"/>
      <c r="L1933" s="135" t="s">
        <v>1493</v>
      </c>
    </row>
    <row r="1934" spans="2:12" ht="75" customHeight="1" x14ac:dyDescent="0.25">
      <c r="B1934" s="19" t="s">
        <v>1502</v>
      </c>
      <c r="C1934" s="144" t="s">
        <v>2079</v>
      </c>
      <c r="D1934" s="137">
        <v>41654</v>
      </c>
      <c r="E1934" s="19" t="s">
        <v>1492</v>
      </c>
      <c r="F1934" s="19" t="s">
        <v>306</v>
      </c>
      <c r="G1934" s="19" t="s">
        <v>307</v>
      </c>
      <c r="H1934" s="138">
        <f t="shared" si="15"/>
        <v>360500</v>
      </c>
      <c r="I1934" s="145">
        <v>350000</v>
      </c>
      <c r="J1934" s="135" t="s">
        <v>39</v>
      </c>
      <c r="K1934" s="19"/>
      <c r="L1934" s="135" t="s">
        <v>1493</v>
      </c>
    </row>
    <row r="1935" spans="2:12" ht="75" customHeight="1" x14ac:dyDescent="0.25">
      <c r="B1935" s="135">
        <v>30181506</v>
      </c>
      <c r="C1935" s="140" t="s">
        <v>2080</v>
      </c>
      <c r="D1935" s="137">
        <v>41654</v>
      </c>
      <c r="E1935" s="19" t="s">
        <v>1492</v>
      </c>
      <c r="F1935" s="19" t="s">
        <v>306</v>
      </c>
      <c r="G1935" s="19" t="s">
        <v>307</v>
      </c>
      <c r="H1935" s="138">
        <f t="shared" si="15"/>
        <v>15716152</v>
      </c>
      <c r="I1935" s="138">
        <v>15258400</v>
      </c>
      <c r="J1935" s="135" t="s">
        <v>39</v>
      </c>
      <c r="K1935" s="135"/>
      <c r="L1935" s="135" t="s">
        <v>1493</v>
      </c>
    </row>
    <row r="1936" spans="2:12" ht="75" customHeight="1" x14ac:dyDescent="0.25">
      <c r="B1936" s="135">
        <v>30181506</v>
      </c>
      <c r="C1936" s="144" t="s">
        <v>2081</v>
      </c>
      <c r="D1936" s="137">
        <v>41654</v>
      </c>
      <c r="E1936" s="19" t="s">
        <v>1492</v>
      </c>
      <c r="F1936" s="19" t="s">
        <v>306</v>
      </c>
      <c r="G1936" s="19" t="s">
        <v>307</v>
      </c>
      <c r="H1936" s="138">
        <f t="shared" si="15"/>
        <v>8300152</v>
      </c>
      <c r="I1936" s="138">
        <v>8058400</v>
      </c>
      <c r="J1936" s="135" t="s">
        <v>39</v>
      </c>
      <c r="K1936" s="19"/>
      <c r="L1936" s="135" t="s">
        <v>1493</v>
      </c>
    </row>
    <row r="1937" spans="2:12" ht="75" customHeight="1" x14ac:dyDescent="0.25">
      <c r="B1937" s="135" t="s">
        <v>1502</v>
      </c>
      <c r="C1937" s="143" t="s">
        <v>2082</v>
      </c>
      <c r="D1937" s="137">
        <v>41654</v>
      </c>
      <c r="E1937" s="19" t="s">
        <v>1492</v>
      </c>
      <c r="F1937" s="19" t="s">
        <v>306</v>
      </c>
      <c r="G1937" s="19" t="s">
        <v>307</v>
      </c>
      <c r="H1937" s="138">
        <f t="shared" si="15"/>
        <v>849750</v>
      </c>
      <c r="I1937" s="145">
        <v>825000</v>
      </c>
      <c r="J1937" s="135" t="s">
        <v>39</v>
      </c>
      <c r="K1937" s="135"/>
      <c r="L1937" s="135" t="s">
        <v>1493</v>
      </c>
    </row>
    <row r="1938" spans="2:12" ht="75" customHeight="1" x14ac:dyDescent="0.25">
      <c r="B1938" s="135" t="s">
        <v>1502</v>
      </c>
      <c r="C1938" s="146" t="s">
        <v>2083</v>
      </c>
      <c r="D1938" s="137">
        <v>41654</v>
      </c>
      <c r="E1938" s="19" t="s">
        <v>1492</v>
      </c>
      <c r="F1938" s="19" t="s">
        <v>306</v>
      </c>
      <c r="G1938" s="19" t="s">
        <v>307</v>
      </c>
      <c r="H1938" s="138">
        <f t="shared" si="15"/>
        <v>4477410</v>
      </c>
      <c r="I1938" s="145">
        <v>4347000</v>
      </c>
      <c r="J1938" s="135" t="s">
        <v>39</v>
      </c>
      <c r="K1938" s="135"/>
      <c r="L1938" s="135" t="s">
        <v>1493</v>
      </c>
    </row>
    <row r="1939" spans="2:12" ht="75" customHeight="1" x14ac:dyDescent="0.25">
      <c r="B1939" s="19" t="s">
        <v>1502</v>
      </c>
      <c r="C1939" s="144" t="s">
        <v>2084</v>
      </c>
      <c r="D1939" s="137">
        <v>41654</v>
      </c>
      <c r="E1939" s="19" t="s">
        <v>1492</v>
      </c>
      <c r="F1939" s="19" t="s">
        <v>306</v>
      </c>
      <c r="G1939" s="19" t="s">
        <v>307</v>
      </c>
      <c r="H1939" s="138">
        <f t="shared" si="15"/>
        <v>92700</v>
      </c>
      <c r="I1939" s="145">
        <v>90000</v>
      </c>
      <c r="J1939" s="135" t="s">
        <v>39</v>
      </c>
      <c r="K1939" s="19"/>
      <c r="L1939" s="135" t="s">
        <v>1493</v>
      </c>
    </row>
    <row r="1940" spans="2:12" ht="75" customHeight="1" x14ac:dyDescent="0.25">
      <c r="B1940" s="135">
        <v>14122103</v>
      </c>
      <c r="C1940" s="139" t="s">
        <v>2085</v>
      </c>
      <c r="D1940" s="137">
        <v>41654</v>
      </c>
      <c r="E1940" s="19" t="s">
        <v>1492</v>
      </c>
      <c r="F1940" s="19" t="s">
        <v>306</v>
      </c>
      <c r="G1940" s="19" t="s">
        <v>307</v>
      </c>
      <c r="H1940" s="138">
        <f t="shared" si="15"/>
        <v>71235727</v>
      </c>
      <c r="I1940" s="138">
        <v>69160900</v>
      </c>
      <c r="J1940" s="135" t="s">
        <v>39</v>
      </c>
      <c r="K1940" s="135"/>
      <c r="L1940" s="135" t="s">
        <v>1493</v>
      </c>
    </row>
    <row r="1941" spans="2:12" ht="75" customHeight="1" x14ac:dyDescent="0.25">
      <c r="B1941" s="135">
        <v>14111511</v>
      </c>
      <c r="C1941" s="146" t="s">
        <v>2086</v>
      </c>
      <c r="D1941" s="137">
        <v>41654</v>
      </c>
      <c r="E1941" s="19" t="s">
        <v>1492</v>
      </c>
      <c r="F1941" s="19" t="s">
        <v>306</v>
      </c>
      <c r="G1941" s="19" t="s">
        <v>307</v>
      </c>
      <c r="H1941" s="138">
        <f t="shared" si="15"/>
        <v>9078420</v>
      </c>
      <c r="I1941" s="138">
        <v>8814000</v>
      </c>
      <c r="J1941" s="135" t="s">
        <v>39</v>
      </c>
      <c r="K1941" s="135"/>
      <c r="L1941" s="135" t="s">
        <v>1493</v>
      </c>
    </row>
    <row r="1942" spans="2:12" ht="75" customHeight="1" x14ac:dyDescent="0.25">
      <c r="B1942" s="135">
        <v>60121104</v>
      </c>
      <c r="C1942" s="142" t="s">
        <v>2087</v>
      </c>
      <c r="D1942" s="137">
        <v>41654</v>
      </c>
      <c r="E1942" s="19" t="s">
        <v>1492</v>
      </c>
      <c r="F1942" s="19" t="s">
        <v>306</v>
      </c>
      <c r="G1942" s="19" t="s">
        <v>307</v>
      </c>
      <c r="H1942" s="138">
        <f t="shared" si="15"/>
        <v>500580</v>
      </c>
      <c r="I1942" s="138">
        <v>486000</v>
      </c>
      <c r="J1942" s="135" t="s">
        <v>39</v>
      </c>
      <c r="K1942" s="135"/>
      <c r="L1942" s="135" t="s">
        <v>1493</v>
      </c>
    </row>
    <row r="1943" spans="2:12" ht="75" customHeight="1" x14ac:dyDescent="0.25">
      <c r="B1943" s="135">
        <v>60121104</v>
      </c>
      <c r="C1943" s="142" t="s">
        <v>2088</v>
      </c>
      <c r="D1943" s="137">
        <v>41654</v>
      </c>
      <c r="E1943" s="19" t="s">
        <v>1492</v>
      </c>
      <c r="F1943" s="19" t="s">
        <v>306</v>
      </c>
      <c r="G1943" s="19" t="s">
        <v>307</v>
      </c>
      <c r="H1943" s="138">
        <f t="shared" si="15"/>
        <v>2163947.6</v>
      </c>
      <c r="I1943" s="138">
        <v>2100920</v>
      </c>
      <c r="J1943" s="135" t="s">
        <v>39</v>
      </c>
      <c r="K1943" s="135"/>
      <c r="L1943" s="135" t="s">
        <v>1493</v>
      </c>
    </row>
    <row r="1944" spans="2:12" ht="75" customHeight="1" x14ac:dyDescent="0.25">
      <c r="B1944" s="135">
        <v>60121104</v>
      </c>
      <c r="C1944" s="146" t="s">
        <v>2089</v>
      </c>
      <c r="D1944" s="137">
        <v>41654</v>
      </c>
      <c r="E1944" s="19" t="s">
        <v>1492</v>
      </c>
      <c r="F1944" s="19" t="s">
        <v>306</v>
      </c>
      <c r="G1944" s="19" t="s">
        <v>307</v>
      </c>
      <c r="H1944" s="138">
        <f t="shared" si="15"/>
        <v>556200</v>
      </c>
      <c r="I1944" s="138">
        <v>540000</v>
      </c>
      <c r="J1944" s="135" t="s">
        <v>39</v>
      </c>
      <c r="K1944" s="135"/>
      <c r="L1944" s="135" t="s">
        <v>1493</v>
      </c>
    </row>
    <row r="1945" spans="2:12" ht="75" customHeight="1" x14ac:dyDescent="0.25">
      <c r="B1945" s="135">
        <v>60121104</v>
      </c>
      <c r="C1945" s="146" t="s">
        <v>2090</v>
      </c>
      <c r="D1945" s="137">
        <v>41654</v>
      </c>
      <c r="E1945" s="19" t="s">
        <v>1492</v>
      </c>
      <c r="F1945" s="19" t="s">
        <v>306</v>
      </c>
      <c r="G1945" s="19" t="s">
        <v>307</v>
      </c>
      <c r="H1945" s="138">
        <f t="shared" si="15"/>
        <v>917112</v>
      </c>
      <c r="I1945" s="138">
        <v>890400</v>
      </c>
      <c r="J1945" s="135" t="s">
        <v>39</v>
      </c>
      <c r="K1945" s="135"/>
      <c r="L1945" s="135" t="s">
        <v>1493</v>
      </c>
    </row>
    <row r="1946" spans="2:12" ht="75" customHeight="1" x14ac:dyDescent="0.25">
      <c r="B1946" s="135">
        <v>27111918</v>
      </c>
      <c r="C1946" s="139" t="s">
        <v>2091</v>
      </c>
      <c r="D1946" s="137">
        <v>41654</v>
      </c>
      <c r="E1946" s="19" t="s">
        <v>1492</v>
      </c>
      <c r="F1946" s="19" t="s">
        <v>306</v>
      </c>
      <c r="G1946" s="19" t="s">
        <v>307</v>
      </c>
      <c r="H1946" s="138">
        <f t="shared" si="15"/>
        <v>18701850.080000002</v>
      </c>
      <c r="I1946" s="138">
        <v>18157136</v>
      </c>
      <c r="J1946" s="135" t="s">
        <v>39</v>
      </c>
      <c r="K1946" s="135"/>
      <c r="L1946" s="135" t="s">
        <v>1493</v>
      </c>
    </row>
    <row r="1947" spans="2:12" ht="75" customHeight="1" x14ac:dyDescent="0.25">
      <c r="B1947" s="19">
        <v>27111918</v>
      </c>
      <c r="C1947" s="144" t="s">
        <v>2092</v>
      </c>
      <c r="D1947" s="137">
        <v>41654</v>
      </c>
      <c r="E1947" s="19" t="s">
        <v>1492</v>
      </c>
      <c r="F1947" s="19" t="s">
        <v>306</v>
      </c>
      <c r="G1947" s="19" t="s">
        <v>307</v>
      </c>
      <c r="H1947" s="138">
        <f t="shared" si="15"/>
        <v>1442000</v>
      </c>
      <c r="I1947" s="145">
        <v>1400000</v>
      </c>
      <c r="J1947" s="135" t="s">
        <v>39</v>
      </c>
      <c r="K1947" s="19"/>
      <c r="L1947" s="135" t="s">
        <v>1493</v>
      </c>
    </row>
    <row r="1948" spans="2:12" ht="75" customHeight="1" x14ac:dyDescent="0.25">
      <c r="B1948" s="19">
        <v>27111918</v>
      </c>
      <c r="C1948" s="144" t="s">
        <v>2093</v>
      </c>
      <c r="D1948" s="137">
        <v>41654</v>
      </c>
      <c r="E1948" s="19" t="s">
        <v>1492</v>
      </c>
      <c r="F1948" s="19" t="s">
        <v>306</v>
      </c>
      <c r="G1948" s="19" t="s">
        <v>307</v>
      </c>
      <c r="H1948" s="138">
        <f t="shared" si="15"/>
        <v>1442000</v>
      </c>
      <c r="I1948" s="145">
        <v>1400000</v>
      </c>
      <c r="J1948" s="135" t="s">
        <v>39</v>
      </c>
      <c r="K1948" s="19"/>
      <c r="L1948" s="135" t="s">
        <v>1493</v>
      </c>
    </row>
    <row r="1949" spans="2:12" ht="75" customHeight="1" x14ac:dyDescent="0.25">
      <c r="B1949" s="19">
        <v>27111918</v>
      </c>
      <c r="C1949" s="144" t="s">
        <v>2094</v>
      </c>
      <c r="D1949" s="137">
        <v>41654</v>
      </c>
      <c r="E1949" s="19" t="s">
        <v>1492</v>
      </c>
      <c r="F1949" s="19" t="s">
        <v>306</v>
      </c>
      <c r="G1949" s="19" t="s">
        <v>307</v>
      </c>
      <c r="H1949" s="138">
        <f t="shared" si="15"/>
        <v>1442000</v>
      </c>
      <c r="I1949" s="145">
        <v>1400000</v>
      </c>
      <c r="J1949" s="135" t="s">
        <v>39</v>
      </c>
      <c r="K1949" s="19"/>
      <c r="L1949" s="135" t="s">
        <v>1493</v>
      </c>
    </row>
    <row r="1950" spans="2:12" ht="75" customHeight="1" x14ac:dyDescent="0.25">
      <c r="B1950" s="135">
        <v>14121703</v>
      </c>
      <c r="C1950" s="146" t="s">
        <v>2095</v>
      </c>
      <c r="D1950" s="137">
        <v>41654</v>
      </c>
      <c r="E1950" s="19" t="s">
        <v>1492</v>
      </c>
      <c r="F1950" s="19" t="s">
        <v>306</v>
      </c>
      <c r="G1950" s="19" t="s">
        <v>307</v>
      </c>
      <c r="H1950" s="138">
        <f t="shared" si="15"/>
        <v>6218625</v>
      </c>
      <c r="I1950" s="138">
        <v>6037500</v>
      </c>
      <c r="J1950" s="135" t="s">
        <v>39</v>
      </c>
      <c r="K1950" s="135"/>
      <c r="L1950" s="135" t="s">
        <v>1493</v>
      </c>
    </row>
    <row r="1951" spans="2:12" ht="75" customHeight="1" x14ac:dyDescent="0.25">
      <c r="B1951" s="135">
        <v>14121807</v>
      </c>
      <c r="C1951" s="146" t="s">
        <v>2096</v>
      </c>
      <c r="D1951" s="137">
        <v>41654</v>
      </c>
      <c r="E1951" s="19" t="s">
        <v>1492</v>
      </c>
      <c r="F1951" s="19" t="s">
        <v>306</v>
      </c>
      <c r="G1951" s="19" t="s">
        <v>307</v>
      </c>
      <c r="H1951" s="138">
        <f t="shared" si="15"/>
        <v>237930</v>
      </c>
      <c r="I1951" s="138">
        <v>231000</v>
      </c>
      <c r="J1951" s="135" t="s">
        <v>39</v>
      </c>
      <c r="K1951" s="135"/>
      <c r="L1951" s="135" t="s">
        <v>1493</v>
      </c>
    </row>
    <row r="1952" spans="2:12" ht="75" customHeight="1" x14ac:dyDescent="0.25">
      <c r="B1952" s="135">
        <v>14111616</v>
      </c>
      <c r="C1952" s="146" t="s">
        <v>2097</v>
      </c>
      <c r="D1952" s="137">
        <v>41654</v>
      </c>
      <c r="E1952" s="19" t="s">
        <v>1492</v>
      </c>
      <c r="F1952" s="19" t="s">
        <v>306</v>
      </c>
      <c r="G1952" s="19" t="s">
        <v>307</v>
      </c>
      <c r="H1952" s="138">
        <f t="shared" si="15"/>
        <v>8706075</v>
      </c>
      <c r="I1952" s="138">
        <v>8452500</v>
      </c>
      <c r="J1952" s="135" t="s">
        <v>39</v>
      </c>
      <c r="K1952" s="135"/>
      <c r="L1952" s="135" t="s">
        <v>1493</v>
      </c>
    </row>
    <row r="1953" spans="2:12" ht="75" customHeight="1" x14ac:dyDescent="0.25">
      <c r="B1953" s="135">
        <v>14121901</v>
      </c>
      <c r="C1953" s="146" t="s">
        <v>2098</v>
      </c>
      <c r="D1953" s="137">
        <v>41654</v>
      </c>
      <c r="E1953" s="19" t="s">
        <v>1492</v>
      </c>
      <c r="F1953" s="19" t="s">
        <v>306</v>
      </c>
      <c r="G1953" s="19" t="s">
        <v>307</v>
      </c>
      <c r="H1953" s="138">
        <f t="shared" si="15"/>
        <v>540750</v>
      </c>
      <c r="I1953" s="138">
        <v>525000</v>
      </c>
      <c r="J1953" s="135" t="s">
        <v>39</v>
      </c>
      <c r="K1953" s="135"/>
      <c r="L1953" s="135" t="s">
        <v>1493</v>
      </c>
    </row>
    <row r="1954" spans="2:12" ht="75" customHeight="1" x14ac:dyDescent="0.25">
      <c r="B1954" s="19" t="s">
        <v>1502</v>
      </c>
      <c r="C1954" s="144" t="s">
        <v>2099</v>
      </c>
      <c r="D1954" s="137">
        <v>41654</v>
      </c>
      <c r="E1954" s="19" t="s">
        <v>1492</v>
      </c>
      <c r="F1954" s="19" t="s">
        <v>306</v>
      </c>
      <c r="G1954" s="19" t="s">
        <v>307</v>
      </c>
      <c r="H1954" s="138">
        <f t="shared" si="15"/>
        <v>535600</v>
      </c>
      <c r="I1954" s="145">
        <v>520000</v>
      </c>
      <c r="J1954" s="135" t="s">
        <v>39</v>
      </c>
      <c r="K1954" s="19"/>
      <c r="L1954" s="135" t="s">
        <v>1493</v>
      </c>
    </row>
    <row r="1955" spans="2:12" ht="75" customHeight="1" x14ac:dyDescent="0.25">
      <c r="B1955" s="19" t="s">
        <v>1502</v>
      </c>
      <c r="C1955" s="144" t="s">
        <v>2100</v>
      </c>
      <c r="D1955" s="137">
        <v>41654</v>
      </c>
      <c r="E1955" s="19" t="s">
        <v>1492</v>
      </c>
      <c r="F1955" s="19" t="s">
        <v>306</v>
      </c>
      <c r="G1955" s="19" t="s">
        <v>307</v>
      </c>
      <c r="H1955" s="138">
        <f t="shared" si="15"/>
        <v>24720</v>
      </c>
      <c r="I1955" s="145">
        <v>24000</v>
      </c>
      <c r="J1955" s="135" t="s">
        <v>39</v>
      </c>
      <c r="K1955" s="19"/>
      <c r="L1955" s="135" t="s">
        <v>1493</v>
      </c>
    </row>
    <row r="1956" spans="2:12" ht="75" customHeight="1" x14ac:dyDescent="0.25">
      <c r="B1956" s="19" t="s">
        <v>1502</v>
      </c>
      <c r="C1956" s="144" t="s">
        <v>2101</v>
      </c>
      <c r="D1956" s="137">
        <v>41654</v>
      </c>
      <c r="E1956" s="19" t="s">
        <v>1492</v>
      </c>
      <c r="F1956" s="19" t="s">
        <v>306</v>
      </c>
      <c r="G1956" s="19" t="s">
        <v>307</v>
      </c>
      <c r="H1956" s="138">
        <f t="shared" si="15"/>
        <v>8569600</v>
      </c>
      <c r="I1956" s="145">
        <v>8320000</v>
      </c>
      <c r="J1956" s="135" t="s">
        <v>39</v>
      </c>
      <c r="K1956" s="19"/>
      <c r="L1956" s="135" t="s">
        <v>1493</v>
      </c>
    </row>
    <row r="1957" spans="2:12" ht="75" customHeight="1" x14ac:dyDescent="0.25">
      <c r="B1957" s="19" t="s">
        <v>1502</v>
      </c>
      <c r="C1957" s="144" t="s">
        <v>2102</v>
      </c>
      <c r="D1957" s="137">
        <v>41654</v>
      </c>
      <c r="E1957" s="19" t="s">
        <v>1492</v>
      </c>
      <c r="F1957" s="19" t="s">
        <v>306</v>
      </c>
      <c r="G1957" s="19" t="s">
        <v>307</v>
      </c>
      <c r="H1957" s="138">
        <f t="shared" si="15"/>
        <v>638600</v>
      </c>
      <c r="I1957" s="145">
        <v>620000</v>
      </c>
      <c r="J1957" s="135" t="s">
        <v>39</v>
      </c>
      <c r="K1957" s="19"/>
      <c r="L1957" s="135" t="s">
        <v>1493</v>
      </c>
    </row>
    <row r="1958" spans="2:12" ht="75" customHeight="1" x14ac:dyDescent="0.25">
      <c r="B1958" s="135" t="s">
        <v>1502</v>
      </c>
      <c r="C1958" s="143" t="s">
        <v>2103</v>
      </c>
      <c r="D1958" s="137">
        <v>41654</v>
      </c>
      <c r="E1958" s="19" t="s">
        <v>1492</v>
      </c>
      <c r="F1958" s="19" t="s">
        <v>306</v>
      </c>
      <c r="G1958" s="19" t="s">
        <v>307</v>
      </c>
      <c r="H1958" s="138">
        <f t="shared" si="15"/>
        <v>535600</v>
      </c>
      <c r="I1958" s="145">
        <v>520000</v>
      </c>
      <c r="J1958" s="135" t="s">
        <v>39</v>
      </c>
      <c r="K1958" s="135"/>
      <c r="L1958" s="135" t="s">
        <v>1493</v>
      </c>
    </row>
    <row r="1959" spans="2:12" ht="75" customHeight="1" x14ac:dyDescent="0.25">
      <c r="B1959" s="19" t="s">
        <v>1502</v>
      </c>
      <c r="C1959" s="144" t="s">
        <v>2104</v>
      </c>
      <c r="D1959" s="137">
        <v>41654</v>
      </c>
      <c r="E1959" s="19" t="s">
        <v>1492</v>
      </c>
      <c r="F1959" s="19" t="s">
        <v>306</v>
      </c>
      <c r="G1959" s="19" t="s">
        <v>307</v>
      </c>
      <c r="H1959" s="138">
        <f t="shared" si="15"/>
        <v>731300</v>
      </c>
      <c r="I1959" s="145">
        <v>710000</v>
      </c>
      <c r="J1959" s="135" t="s">
        <v>39</v>
      </c>
      <c r="K1959" s="19"/>
      <c r="L1959" s="135" t="s">
        <v>1493</v>
      </c>
    </row>
    <row r="1960" spans="2:12" ht="75" customHeight="1" x14ac:dyDescent="0.25">
      <c r="B1960" s="135">
        <v>312010610</v>
      </c>
      <c r="C1960" s="146" t="s">
        <v>2105</v>
      </c>
      <c r="D1960" s="137">
        <v>41654</v>
      </c>
      <c r="E1960" s="19" t="s">
        <v>1492</v>
      </c>
      <c r="F1960" s="19" t="s">
        <v>306</v>
      </c>
      <c r="G1960" s="19" t="s">
        <v>307</v>
      </c>
      <c r="H1960" s="138">
        <f t="shared" si="15"/>
        <v>8528400</v>
      </c>
      <c r="I1960" s="138">
        <v>8280000</v>
      </c>
      <c r="J1960" s="135" t="s">
        <v>39</v>
      </c>
      <c r="K1960" s="135"/>
      <c r="L1960" s="135" t="s">
        <v>1493</v>
      </c>
    </row>
    <row r="1961" spans="2:12" ht="75" customHeight="1" x14ac:dyDescent="0.25">
      <c r="B1961" s="135">
        <v>312010610</v>
      </c>
      <c r="C1961" s="146" t="s">
        <v>2106</v>
      </c>
      <c r="D1961" s="137">
        <v>41654</v>
      </c>
      <c r="E1961" s="19" t="s">
        <v>1492</v>
      </c>
      <c r="F1961" s="19" t="s">
        <v>306</v>
      </c>
      <c r="G1961" s="19" t="s">
        <v>307</v>
      </c>
      <c r="H1961" s="138">
        <f t="shared" si="15"/>
        <v>74623500</v>
      </c>
      <c r="I1961" s="138">
        <v>72450000</v>
      </c>
      <c r="J1961" s="135" t="s">
        <v>39</v>
      </c>
      <c r="K1961" s="135"/>
      <c r="L1961" s="135" t="s">
        <v>1493</v>
      </c>
    </row>
    <row r="1962" spans="2:12" ht="75" customHeight="1" x14ac:dyDescent="0.25">
      <c r="B1962" s="19">
        <v>41113904</v>
      </c>
      <c r="C1962" s="144" t="s">
        <v>2107</v>
      </c>
      <c r="D1962" s="137">
        <v>41654</v>
      </c>
      <c r="E1962" s="19" t="s">
        <v>1492</v>
      </c>
      <c r="F1962" s="19" t="s">
        <v>306</v>
      </c>
      <c r="G1962" s="19" t="s">
        <v>307</v>
      </c>
      <c r="H1962" s="138">
        <f t="shared" si="15"/>
        <v>376980</v>
      </c>
      <c r="I1962" s="145">
        <v>366000</v>
      </c>
      <c r="J1962" s="135" t="s">
        <v>39</v>
      </c>
      <c r="K1962" s="19"/>
      <c r="L1962" s="135" t="s">
        <v>1493</v>
      </c>
    </row>
    <row r="1963" spans="2:12" ht="75" customHeight="1" x14ac:dyDescent="0.25">
      <c r="B1963" s="19">
        <v>41113904</v>
      </c>
      <c r="C1963" s="144" t="s">
        <v>2108</v>
      </c>
      <c r="D1963" s="137">
        <v>41654</v>
      </c>
      <c r="E1963" s="19" t="s">
        <v>1492</v>
      </c>
      <c r="F1963" s="19" t="s">
        <v>306</v>
      </c>
      <c r="G1963" s="19" t="s">
        <v>307</v>
      </c>
      <c r="H1963" s="138">
        <f t="shared" si="15"/>
        <v>576800</v>
      </c>
      <c r="I1963" s="145">
        <v>560000</v>
      </c>
      <c r="J1963" s="135" t="s">
        <v>39</v>
      </c>
      <c r="K1963" s="19"/>
      <c r="L1963" s="135" t="s">
        <v>1493</v>
      </c>
    </row>
    <row r="1964" spans="2:12" ht="75" customHeight="1" x14ac:dyDescent="0.25">
      <c r="B1964" s="135">
        <v>30102303</v>
      </c>
      <c r="C1964" s="152" t="s">
        <v>2109</v>
      </c>
      <c r="D1964" s="137">
        <v>41654</v>
      </c>
      <c r="E1964" s="19" t="s">
        <v>1492</v>
      </c>
      <c r="F1964" s="19" t="s">
        <v>306</v>
      </c>
      <c r="G1964" s="19" t="s">
        <v>307</v>
      </c>
      <c r="H1964" s="138">
        <f t="shared" si="15"/>
        <v>90191744</v>
      </c>
      <c r="I1964" s="138">
        <v>87564800</v>
      </c>
      <c r="J1964" s="135" t="s">
        <v>39</v>
      </c>
      <c r="K1964" s="135"/>
      <c r="L1964" s="135" t="s">
        <v>1493</v>
      </c>
    </row>
    <row r="1965" spans="2:12" ht="75" customHeight="1" x14ac:dyDescent="0.25">
      <c r="B1965" s="19" t="s">
        <v>1502</v>
      </c>
      <c r="C1965" s="144" t="s">
        <v>2110</v>
      </c>
      <c r="D1965" s="137">
        <v>41654</v>
      </c>
      <c r="E1965" s="19" t="s">
        <v>1492</v>
      </c>
      <c r="F1965" s="19" t="s">
        <v>306</v>
      </c>
      <c r="G1965" s="19" t="s">
        <v>307</v>
      </c>
      <c r="H1965" s="138">
        <f t="shared" si="15"/>
        <v>27686400</v>
      </c>
      <c r="I1965" s="145">
        <v>26880000</v>
      </c>
      <c r="J1965" s="135" t="s">
        <v>39</v>
      </c>
      <c r="K1965" s="19"/>
      <c r="L1965" s="135" t="s">
        <v>1493</v>
      </c>
    </row>
    <row r="1966" spans="2:12" ht="75" customHeight="1" x14ac:dyDescent="0.25">
      <c r="B1966" s="19" t="s">
        <v>1502</v>
      </c>
      <c r="C1966" s="144" t="s">
        <v>2111</v>
      </c>
      <c r="D1966" s="137">
        <v>41654</v>
      </c>
      <c r="E1966" s="19" t="s">
        <v>1492</v>
      </c>
      <c r="F1966" s="19" t="s">
        <v>306</v>
      </c>
      <c r="G1966" s="19" t="s">
        <v>307</v>
      </c>
      <c r="H1966" s="138">
        <f t="shared" si="15"/>
        <v>11824400</v>
      </c>
      <c r="I1966" s="145">
        <v>11480000</v>
      </c>
      <c r="J1966" s="135" t="s">
        <v>39</v>
      </c>
      <c r="K1966" s="19"/>
      <c r="L1966" s="135" t="s">
        <v>1493</v>
      </c>
    </row>
    <row r="1967" spans="2:12" ht="75" customHeight="1" x14ac:dyDescent="0.25">
      <c r="B1967" s="19" t="s">
        <v>1502</v>
      </c>
      <c r="C1967" s="144" t="s">
        <v>2112</v>
      </c>
      <c r="D1967" s="137">
        <v>41654</v>
      </c>
      <c r="E1967" s="19" t="s">
        <v>1492</v>
      </c>
      <c r="F1967" s="19" t="s">
        <v>306</v>
      </c>
      <c r="G1967" s="19" t="s">
        <v>307</v>
      </c>
      <c r="H1967" s="138">
        <f t="shared" si="15"/>
        <v>45567200</v>
      </c>
      <c r="I1967" s="145">
        <v>44240000</v>
      </c>
      <c r="J1967" s="135" t="s">
        <v>39</v>
      </c>
      <c r="K1967" s="19"/>
      <c r="L1967" s="135" t="s">
        <v>1493</v>
      </c>
    </row>
    <row r="1968" spans="2:12" ht="75" customHeight="1" x14ac:dyDescent="0.25">
      <c r="B1968" s="19" t="s">
        <v>1502</v>
      </c>
      <c r="C1968" s="144" t="s">
        <v>2113</v>
      </c>
      <c r="D1968" s="137">
        <v>41654</v>
      </c>
      <c r="E1968" s="19" t="s">
        <v>1492</v>
      </c>
      <c r="F1968" s="19" t="s">
        <v>306</v>
      </c>
      <c r="G1968" s="19" t="s">
        <v>307</v>
      </c>
      <c r="H1968" s="138">
        <f t="shared" si="15"/>
        <v>54796000</v>
      </c>
      <c r="I1968" s="145">
        <v>53200000</v>
      </c>
      <c r="J1968" s="135" t="s">
        <v>39</v>
      </c>
      <c r="K1968" s="19"/>
      <c r="L1968" s="135" t="s">
        <v>1493</v>
      </c>
    </row>
    <row r="1969" spans="2:12" ht="75" customHeight="1" x14ac:dyDescent="0.25">
      <c r="B1969" s="19" t="s">
        <v>1502</v>
      </c>
      <c r="C1969" s="144" t="s">
        <v>2114</v>
      </c>
      <c r="D1969" s="137">
        <v>41654</v>
      </c>
      <c r="E1969" s="19" t="s">
        <v>1492</v>
      </c>
      <c r="F1969" s="19" t="s">
        <v>306</v>
      </c>
      <c r="G1969" s="19" t="s">
        <v>307</v>
      </c>
      <c r="H1969" s="138">
        <f t="shared" si="15"/>
        <v>39510800</v>
      </c>
      <c r="I1969" s="145">
        <v>38360000</v>
      </c>
      <c r="J1969" s="135" t="s">
        <v>39</v>
      </c>
      <c r="K1969" s="19"/>
      <c r="L1969" s="135" t="s">
        <v>1493</v>
      </c>
    </row>
    <row r="1970" spans="2:12" ht="75" customHeight="1" x14ac:dyDescent="0.25">
      <c r="B1970" s="19" t="s">
        <v>1502</v>
      </c>
      <c r="C1970" s="144" t="s">
        <v>2115</v>
      </c>
      <c r="D1970" s="137">
        <v>41654</v>
      </c>
      <c r="E1970" s="19" t="s">
        <v>1492</v>
      </c>
      <c r="F1970" s="19" t="s">
        <v>306</v>
      </c>
      <c r="G1970" s="19" t="s">
        <v>307</v>
      </c>
      <c r="H1970" s="138">
        <f t="shared" si="15"/>
        <v>26532800</v>
      </c>
      <c r="I1970" s="145">
        <v>25760000</v>
      </c>
      <c r="J1970" s="135" t="s">
        <v>39</v>
      </c>
      <c r="K1970" s="19"/>
      <c r="L1970" s="135" t="s">
        <v>1493</v>
      </c>
    </row>
    <row r="1971" spans="2:12" ht="75" customHeight="1" x14ac:dyDescent="0.25">
      <c r="B1971" s="19" t="s">
        <v>1502</v>
      </c>
      <c r="C1971" s="144" t="s">
        <v>2116</v>
      </c>
      <c r="D1971" s="137">
        <v>41654</v>
      </c>
      <c r="E1971" s="19" t="s">
        <v>1492</v>
      </c>
      <c r="F1971" s="19" t="s">
        <v>306</v>
      </c>
      <c r="G1971" s="19" t="s">
        <v>307</v>
      </c>
      <c r="H1971" s="138">
        <f t="shared" si="15"/>
        <v>8363600</v>
      </c>
      <c r="I1971" s="145">
        <v>8120000</v>
      </c>
      <c r="J1971" s="135" t="s">
        <v>39</v>
      </c>
      <c r="K1971" s="19"/>
      <c r="L1971" s="135" t="s">
        <v>1493</v>
      </c>
    </row>
    <row r="1972" spans="2:12" ht="75" customHeight="1" x14ac:dyDescent="0.25">
      <c r="B1972" s="19" t="s">
        <v>1502</v>
      </c>
      <c r="C1972" s="144" t="s">
        <v>2117</v>
      </c>
      <c r="D1972" s="137">
        <v>41654</v>
      </c>
      <c r="E1972" s="19" t="s">
        <v>1492</v>
      </c>
      <c r="F1972" s="19" t="s">
        <v>306</v>
      </c>
      <c r="G1972" s="19" t="s">
        <v>307</v>
      </c>
      <c r="H1972" s="138">
        <f t="shared" si="15"/>
        <v>1442000</v>
      </c>
      <c r="I1972" s="145">
        <v>1400000</v>
      </c>
      <c r="J1972" s="135" t="s">
        <v>39</v>
      </c>
      <c r="K1972" s="19"/>
      <c r="L1972" s="135" t="s">
        <v>1493</v>
      </c>
    </row>
    <row r="1973" spans="2:12" ht="75" customHeight="1" x14ac:dyDescent="0.25">
      <c r="B1973" s="135">
        <v>24101641</v>
      </c>
      <c r="C1973" s="140" t="s">
        <v>2118</v>
      </c>
      <c r="D1973" s="137">
        <v>41654</v>
      </c>
      <c r="E1973" s="19" t="s">
        <v>1492</v>
      </c>
      <c r="F1973" s="19" t="s">
        <v>306</v>
      </c>
      <c r="G1973" s="19" t="s">
        <v>307</v>
      </c>
      <c r="H1973" s="138">
        <f t="shared" si="15"/>
        <v>79104</v>
      </c>
      <c r="I1973" s="138">
        <v>76800</v>
      </c>
      <c r="J1973" s="135" t="s">
        <v>39</v>
      </c>
      <c r="K1973" s="135"/>
      <c r="L1973" s="135" t="s">
        <v>1493</v>
      </c>
    </row>
    <row r="1974" spans="2:12" ht="75" customHeight="1" x14ac:dyDescent="0.25">
      <c r="B1974" s="19" t="s">
        <v>1502</v>
      </c>
      <c r="C1974" s="144" t="s">
        <v>2119</v>
      </c>
      <c r="D1974" s="137">
        <v>41654</v>
      </c>
      <c r="E1974" s="19" t="s">
        <v>1492</v>
      </c>
      <c r="F1974" s="19" t="s">
        <v>306</v>
      </c>
      <c r="G1974" s="19" t="s">
        <v>307</v>
      </c>
      <c r="H1974" s="138">
        <f t="shared" si="15"/>
        <v>1107250</v>
      </c>
      <c r="I1974" s="145">
        <v>1075000</v>
      </c>
      <c r="J1974" s="135" t="s">
        <v>39</v>
      </c>
      <c r="K1974" s="19"/>
      <c r="L1974" s="135" t="s">
        <v>1493</v>
      </c>
    </row>
    <row r="1975" spans="2:12" ht="75" customHeight="1" x14ac:dyDescent="0.25">
      <c r="B1975" s="135">
        <v>30131503</v>
      </c>
      <c r="C1975" s="140" t="s">
        <v>2120</v>
      </c>
      <c r="D1975" s="137">
        <v>41654</v>
      </c>
      <c r="E1975" s="19" t="s">
        <v>1492</v>
      </c>
      <c r="F1975" s="19" t="s">
        <v>306</v>
      </c>
      <c r="G1975" s="19" t="s">
        <v>307</v>
      </c>
      <c r="H1975" s="138">
        <f t="shared" si="15"/>
        <v>15079200</v>
      </c>
      <c r="I1975" s="138">
        <v>14640000</v>
      </c>
      <c r="J1975" s="135" t="s">
        <v>39</v>
      </c>
      <c r="K1975" s="135"/>
      <c r="L1975" s="135" t="s">
        <v>1493</v>
      </c>
    </row>
    <row r="1976" spans="2:12" ht="75" customHeight="1" x14ac:dyDescent="0.25">
      <c r="B1976" s="135">
        <v>60121226</v>
      </c>
      <c r="C1976" s="146" t="s">
        <v>2121</v>
      </c>
      <c r="D1976" s="137">
        <v>41654</v>
      </c>
      <c r="E1976" s="19" t="s">
        <v>1492</v>
      </c>
      <c r="F1976" s="19" t="s">
        <v>306</v>
      </c>
      <c r="G1976" s="19" t="s">
        <v>307</v>
      </c>
      <c r="H1976" s="138">
        <f t="shared" si="15"/>
        <v>4477410</v>
      </c>
      <c r="I1976" s="138">
        <v>4347000</v>
      </c>
      <c r="J1976" s="135" t="s">
        <v>39</v>
      </c>
      <c r="K1976" s="135"/>
      <c r="L1976" s="135" t="s">
        <v>1493</v>
      </c>
    </row>
    <row r="1977" spans="2:12" ht="75" customHeight="1" x14ac:dyDescent="0.25">
      <c r="B1977" s="135">
        <v>60121226</v>
      </c>
      <c r="C1977" s="146" t="s">
        <v>2122</v>
      </c>
      <c r="D1977" s="137">
        <v>41654</v>
      </c>
      <c r="E1977" s="19" t="s">
        <v>1492</v>
      </c>
      <c r="F1977" s="19" t="s">
        <v>306</v>
      </c>
      <c r="G1977" s="19" t="s">
        <v>307</v>
      </c>
      <c r="H1977" s="138">
        <f t="shared" si="15"/>
        <v>3482430</v>
      </c>
      <c r="I1977" s="138">
        <v>3381000</v>
      </c>
      <c r="J1977" s="135" t="s">
        <v>39</v>
      </c>
      <c r="K1977" s="135"/>
      <c r="L1977" s="135" t="s">
        <v>1493</v>
      </c>
    </row>
    <row r="1978" spans="2:12" ht="75" customHeight="1" x14ac:dyDescent="0.25">
      <c r="B1978" s="135">
        <v>60121226</v>
      </c>
      <c r="C1978" s="146" t="s">
        <v>2123</v>
      </c>
      <c r="D1978" s="137">
        <v>41654</v>
      </c>
      <c r="E1978" s="19" t="s">
        <v>1492</v>
      </c>
      <c r="F1978" s="19" t="s">
        <v>306</v>
      </c>
      <c r="G1978" s="19" t="s">
        <v>307</v>
      </c>
      <c r="H1978" s="138">
        <f t="shared" si="15"/>
        <v>692160</v>
      </c>
      <c r="I1978" s="138">
        <v>672000</v>
      </c>
      <c r="J1978" s="135" t="s">
        <v>39</v>
      </c>
      <c r="K1978" s="135"/>
      <c r="L1978" s="135" t="s">
        <v>1493</v>
      </c>
    </row>
    <row r="1979" spans="2:12" ht="75" customHeight="1" x14ac:dyDescent="0.25">
      <c r="B1979" s="135">
        <v>60121226</v>
      </c>
      <c r="C1979" s="146" t="s">
        <v>2123</v>
      </c>
      <c r="D1979" s="137">
        <v>41654</v>
      </c>
      <c r="E1979" s="19" t="s">
        <v>1492</v>
      </c>
      <c r="F1979" s="19" t="s">
        <v>306</v>
      </c>
      <c r="G1979" s="19" t="s">
        <v>307</v>
      </c>
      <c r="H1979" s="138">
        <f t="shared" si="15"/>
        <v>3287760</v>
      </c>
      <c r="I1979" s="138">
        <v>3192000</v>
      </c>
      <c r="J1979" s="135" t="s">
        <v>39</v>
      </c>
      <c r="K1979" s="135"/>
      <c r="L1979" s="135" t="s">
        <v>1493</v>
      </c>
    </row>
    <row r="1980" spans="2:12" ht="75" customHeight="1" x14ac:dyDescent="0.25">
      <c r="B1980" s="135">
        <v>60121226</v>
      </c>
      <c r="C1980" s="146" t="s">
        <v>2124</v>
      </c>
      <c r="D1980" s="137">
        <v>41654</v>
      </c>
      <c r="E1980" s="19" t="s">
        <v>1492</v>
      </c>
      <c r="F1980" s="19" t="s">
        <v>306</v>
      </c>
      <c r="G1980" s="19" t="s">
        <v>307</v>
      </c>
      <c r="H1980" s="138">
        <f t="shared" si="15"/>
        <v>4477410</v>
      </c>
      <c r="I1980" s="138">
        <v>4347000</v>
      </c>
      <c r="J1980" s="135" t="s">
        <v>39</v>
      </c>
      <c r="K1980" s="135"/>
      <c r="L1980" s="135" t="s">
        <v>1493</v>
      </c>
    </row>
    <row r="1981" spans="2:12" ht="75" customHeight="1" x14ac:dyDescent="0.25">
      <c r="B1981" s="135">
        <v>60121226</v>
      </c>
      <c r="C1981" s="146" t="s">
        <v>2125</v>
      </c>
      <c r="D1981" s="137">
        <v>41654</v>
      </c>
      <c r="E1981" s="19" t="s">
        <v>1492</v>
      </c>
      <c r="F1981" s="19" t="s">
        <v>306</v>
      </c>
      <c r="G1981" s="19" t="s">
        <v>307</v>
      </c>
      <c r="H1981" s="138">
        <f t="shared" ref="H1981:H2019" si="16">+I1981*1.03</f>
        <v>3482430</v>
      </c>
      <c r="I1981" s="138">
        <v>3381000</v>
      </c>
      <c r="J1981" s="135" t="s">
        <v>39</v>
      </c>
      <c r="K1981" s="135"/>
      <c r="L1981" s="135" t="s">
        <v>1493</v>
      </c>
    </row>
    <row r="1982" spans="2:12" ht="75" customHeight="1" x14ac:dyDescent="0.25">
      <c r="B1982" s="135">
        <v>60121226</v>
      </c>
      <c r="C1982" s="146" t="s">
        <v>2126</v>
      </c>
      <c r="D1982" s="137">
        <v>41654</v>
      </c>
      <c r="E1982" s="19" t="s">
        <v>1492</v>
      </c>
      <c r="F1982" s="19" t="s">
        <v>306</v>
      </c>
      <c r="G1982" s="19" t="s">
        <v>307</v>
      </c>
      <c r="H1982" s="138">
        <f t="shared" si="16"/>
        <v>3979920</v>
      </c>
      <c r="I1982" s="138">
        <v>3864000</v>
      </c>
      <c r="J1982" s="135" t="s">
        <v>39</v>
      </c>
      <c r="K1982" s="135"/>
      <c r="L1982" s="135" t="s">
        <v>1493</v>
      </c>
    </row>
    <row r="1983" spans="2:12" ht="75" customHeight="1" x14ac:dyDescent="0.25">
      <c r="B1983" s="135">
        <v>60121226</v>
      </c>
      <c r="C1983" s="146" t="s">
        <v>2127</v>
      </c>
      <c r="D1983" s="137">
        <v>41654</v>
      </c>
      <c r="E1983" s="19" t="s">
        <v>1492</v>
      </c>
      <c r="F1983" s="19" t="s">
        <v>306</v>
      </c>
      <c r="G1983" s="19" t="s">
        <v>307</v>
      </c>
      <c r="H1983" s="138">
        <f t="shared" si="16"/>
        <v>4477410</v>
      </c>
      <c r="I1983" s="138">
        <v>4347000</v>
      </c>
      <c r="J1983" s="135" t="s">
        <v>39</v>
      </c>
      <c r="K1983" s="135"/>
      <c r="L1983" s="135" t="s">
        <v>1493</v>
      </c>
    </row>
    <row r="1984" spans="2:12" ht="75" customHeight="1" x14ac:dyDescent="0.25">
      <c r="B1984" s="135">
        <v>60121226</v>
      </c>
      <c r="C1984" s="146" t="s">
        <v>2128</v>
      </c>
      <c r="D1984" s="137">
        <v>41654</v>
      </c>
      <c r="E1984" s="19" t="s">
        <v>1492</v>
      </c>
      <c r="F1984" s="19" t="s">
        <v>306</v>
      </c>
      <c r="G1984" s="19" t="s">
        <v>307</v>
      </c>
      <c r="H1984" s="138">
        <f t="shared" si="16"/>
        <v>3731175</v>
      </c>
      <c r="I1984" s="138">
        <v>3622500</v>
      </c>
      <c r="J1984" s="135" t="s">
        <v>39</v>
      </c>
      <c r="K1984" s="135"/>
      <c r="L1984" s="135" t="s">
        <v>1493</v>
      </c>
    </row>
    <row r="1985" spans="2:12" ht="75" customHeight="1" x14ac:dyDescent="0.25">
      <c r="B1985" s="135">
        <v>86131502</v>
      </c>
      <c r="C1985" s="147" t="s">
        <v>2129</v>
      </c>
      <c r="D1985" s="137">
        <v>41654</v>
      </c>
      <c r="E1985" s="19" t="s">
        <v>1492</v>
      </c>
      <c r="F1985" s="19" t="s">
        <v>306</v>
      </c>
      <c r="G1985" s="19" t="s">
        <v>307</v>
      </c>
      <c r="H1985" s="138">
        <f t="shared" si="16"/>
        <v>115757580</v>
      </c>
      <c r="I1985" s="138">
        <v>112386000</v>
      </c>
      <c r="J1985" s="135" t="s">
        <v>39</v>
      </c>
      <c r="K1985" s="135"/>
      <c r="L1985" s="135" t="s">
        <v>1493</v>
      </c>
    </row>
    <row r="1986" spans="2:12" ht="75" customHeight="1" x14ac:dyDescent="0.25">
      <c r="B1986" s="135">
        <v>86131502</v>
      </c>
      <c r="C1986" s="140" t="s">
        <v>2130</v>
      </c>
      <c r="D1986" s="137">
        <v>41654</v>
      </c>
      <c r="E1986" s="19" t="s">
        <v>1492</v>
      </c>
      <c r="F1986" s="19" t="s">
        <v>306</v>
      </c>
      <c r="G1986" s="19" t="s">
        <v>307</v>
      </c>
      <c r="H1986" s="138">
        <f t="shared" si="16"/>
        <v>4944000</v>
      </c>
      <c r="I1986" s="138">
        <v>4800000</v>
      </c>
      <c r="J1986" s="135" t="s">
        <v>39</v>
      </c>
      <c r="K1986" s="135"/>
      <c r="L1986" s="135" t="s">
        <v>1493</v>
      </c>
    </row>
    <row r="1987" spans="2:12" ht="75" customHeight="1" x14ac:dyDescent="0.25">
      <c r="B1987" s="135">
        <v>86131502</v>
      </c>
      <c r="C1987" s="140" t="s">
        <v>2131</v>
      </c>
      <c r="D1987" s="137">
        <v>41654</v>
      </c>
      <c r="E1987" s="19" t="s">
        <v>1492</v>
      </c>
      <c r="F1987" s="19" t="s">
        <v>306</v>
      </c>
      <c r="G1987" s="19" t="s">
        <v>307</v>
      </c>
      <c r="H1987" s="138">
        <f t="shared" si="16"/>
        <v>3708000</v>
      </c>
      <c r="I1987" s="138">
        <v>3600000</v>
      </c>
      <c r="J1987" s="135" t="s">
        <v>39</v>
      </c>
      <c r="K1987" s="135"/>
      <c r="L1987" s="135" t="s">
        <v>1493</v>
      </c>
    </row>
    <row r="1988" spans="2:12" ht="75" customHeight="1" x14ac:dyDescent="0.25">
      <c r="B1988" s="135">
        <v>86131502</v>
      </c>
      <c r="C1988" s="136" t="s">
        <v>2132</v>
      </c>
      <c r="D1988" s="137">
        <v>41654</v>
      </c>
      <c r="E1988" s="19" t="s">
        <v>1492</v>
      </c>
      <c r="F1988" s="19" t="s">
        <v>306</v>
      </c>
      <c r="G1988" s="19" t="s">
        <v>307</v>
      </c>
      <c r="H1988" s="138">
        <f t="shared" si="16"/>
        <v>1120640</v>
      </c>
      <c r="I1988" s="138">
        <v>1088000</v>
      </c>
      <c r="J1988" s="135" t="s">
        <v>39</v>
      </c>
      <c r="K1988" s="135"/>
      <c r="L1988" s="135" t="s">
        <v>1493</v>
      </c>
    </row>
    <row r="1989" spans="2:12" ht="75" customHeight="1" x14ac:dyDescent="0.25">
      <c r="B1989" s="135">
        <v>86131502</v>
      </c>
      <c r="C1989" s="147" t="s">
        <v>2133</v>
      </c>
      <c r="D1989" s="137">
        <v>41654</v>
      </c>
      <c r="E1989" s="19" t="s">
        <v>1492</v>
      </c>
      <c r="F1989" s="19" t="s">
        <v>306</v>
      </c>
      <c r="G1989" s="19" t="s">
        <v>307</v>
      </c>
      <c r="H1989" s="138">
        <f t="shared" si="16"/>
        <v>8064900</v>
      </c>
      <c r="I1989" s="138">
        <v>7830000</v>
      </c>
      <c r="J1989" s="135" t="s">
        <v>39</v>
      </c>
      <c r="K1989" s="135"/>
      <c r="L1989" s="135" t="s">
        <v>1493</v>
      </c>
    </row>
    <row r="1990" spans="2:12" ht="75" customHeight="1" x14ac:dyDescent="0.25">
      <c r="B1990" s="135">
        <v>86131502</v>
      </c>
      <c r="C1990" s="140" t="s">
        <v>2134</v>
      </c>
      <c r="D1990" s="137">
        <v>41654</v>
      </c>
      <c r="E1990" s="19" t="s">
        <v>1492</v>
      </c>
      <c r="F1990" s="19" t="s">
        <v>306</v>
      </c>
      <c r="G1990" s="19" t="s">
        <v>307</v>
      </c>
      <c r="H1990" s="138">
        <f t="shared" si="16"/>
        <v>5047000</v>
      </c>
      <c r="I1990" s="138">
        <v>4900000</v>
      </c>
      <c r="J1990" s="135" t="s">
        <v>39</v>
      </c>
      <c r="K1990" s="135"/>
      <c r="L1990" s="135" t="s">
        <v>1493</v>
      </c>
    </row>
    <row r="1991" spans="2:12" ht="75" customHeight="1" x14ac:dyDescent="0.25">
      <c r="B1991" s="135">
        <v>86131502</v>
      </c>
      <c r="C1991" s="140" t="s">
        <v>2135</v>
      </c>
      <c r="D1991" s="137">
        <v>41654</v>
      </c>
      <c r="E1991" s="19" t="s">
        <v>1492</v>
      </c>
      <c r="F1991" s="19" t="s">
        <v>306</v>
      </c>
      <c r="G1991" s="19" t="s">
        <v>307</v>
      </c>
      <c r="H1991" s="138">
        <f t="shared" si="16"/>
        <v>22640687.5</v>
      </c>
      <c r="I1991" s="138">
        <v>21981250</v>
      </c>
      <c r="J1991" s="135" t="s">
        <v>39</v>
      </c>
      <c r="K1991" s="135"/>
      <c r="L1991" s="135" t="s">
        <v>1493</v>
      </c>
    </row>
    <row r="1992" spans="2:12" ht="75" customHeight="1" x14ac:dyDescent="0.25">
      <c r="B1992" s="19">
        <v>27112105</v>
      </c>
      <c r="C1992" s="144" t="s">
        <v>2136</v>
      </c>
      <c r="D1992" s="137">
        <v>41654</v>
      </c>
      <c r="E1992" s="19" t="s">
        <v>1492</v>
      </c>
      <c r="F1992" s="19" t="s">
        <v>306</v>
      </c>
      <c r="G1992" s="19" t="s">
        <v>307</v>
      </c>
      <c r="H1992" s="138">
        <f t="shared" si="16"/>
        <v>24720</v>
      </c>
      <c r="I1992" s="145">
        <v>24000</v>
      </c>
      <c r="J1992" s="135" t="s">
        <v>39</v>
      </c>
      <c r="K1992" s="19"/>
      <c r="L1992" s="135" t="s">
        <v>1493</v>
      </c>
    </row>
    <row r="1993" spans="2:12" ht="75" customHeight="1" x14ac:dyDescent="0.25">
      <c r="B1993" s="19">
        <v>27112105</v>
      </c>
      <c r="C1993" s="144" t="s">
        <v>2137</v>
      </c>
      <c r="D1993" s="137">
        <v>41654</v>
      </c>
      <c r="E1993" s="19" t="s">
        <v>1492</v>
      </c>
      <c r="F1993" s="19" t="s">
        <v>306</v>
      </c>
      <c r="G1993" s="19" t="s">
        <v>307</v>
      </c>
      <c r="H1993" s="138">
        <f t="shared" si="16"/>
        <v>26780</v>
      </c>
      <c r="I1993" s="145">
        <v>26000</v>
      </c>
      <c r="J1993" s="135" t="s">
        <v>39</v>
      </c>
      <c r="K1993" s="19"/>
      <c r="L1993" s="135" t="s">
        <v>1493</v>
      </c>
    </row>
    <row r="1994" spans="2:12" ht="75" customHeight="1" x14ac:dyDescent="0.25">
      <c r="B1994" s="135" t="s">
        <v>1530</v>
      </c>
      <c r="C1994" s="140" t="s">
        <v>2138</v>
      </c>
      <c r="D1994" s="137">
        <v>41654</v>
      </c>
      <c r="E1994" s="19" t="s">
        <v>1492</v>
      </c>
      <c r="F1994" s="19" t="s">
        <v>306</v>
      </c>
      <c r="G1994" s="19" t="s">
        <v>307</v>
      </c>
      <c r="H1994" s="138">
        <f t="shared" si="16"/>
        <v>2966400</v>
      </c>
      <c r="I1994" s="138">
        <v>2880000</v>
      </c>
      <c r="J1994" s="135" t="s">
        <v>39</v>
      </c>
      <c r="K1994" s="135"/>
      <c r="L1994" s="135" t="s">
        <v>1493</v>
      </c>
    </row>
    <row r="1995" spans="2:12" ht="75" customHeight="1" x14ac:dyDescent="0.25">
      <c r="B1995" s="135" t="s">
        <v>1502</v>
      </c>
      <c r="C1995" s="143" t="s">
        <v>2139</v>
      </c>
      <c r="D1995" s="137">
        <v>41654</v>
      </c>
      <c r="E1995" s="19" t="s">
        <v>1492</v>
      </c>
      <c r="F1995" s="19" t="s">
        <v>306</v>
      </c>
      <c r="G1995" s="19" t="s">
        <v>307</v>
      </c>
      <c r="H1995" s="138">
        <f t="shared" si="16"/>
        <v>896100</v>
      </c>
      <c r="I1995" s="145">
        <v>870000</v>
      </c>
      <c r="J1995" s="135" t="s">
        <v>39</v>
      </c>
      <c r="K1995" s="135"/>
      <c r="L1995" s="135" t="s">
        <v>1493</v>
      </c>
    </row>
    <row r="1996" spans="2:12" ht="75" customHeight="1" x14ac:dyDescent="0.25">
      <c r="B1996" s="19" t="s">
        <v>1502</v>
      </c>
      <c r="C1996" s="144" t="s">
        <v>2140</v>
      </c>
      <c r="D1996" s="137">
        <v>41654</v>
      </c>
      <c r="E1996" s="19" t="s">
        <v>1492</v>
      </c>
      <c r="F1996" s="19" t="s">
        <v>306</v>
      </c>
      <c r="G1996" s="19" t="s">
        <v>307</v>
      </c>
      <c r="H1996" s="138">
        <f t="shared" si="16"/>
        <v>1236000</v>
      </c>
      <c r="I1996" s="145">
        <v>1200000</v>
      </c>
      <c r="J1996" s="135" t="s">
        <v>39</v>
      </c>
      <c r="K1996" s="19"/>
      <c r="L1996" s="135" t="s">
        <v>1493</v>
      </c>
    </row>
    <row r="1997" spans="2:12" ht="75" customHeight="1" x14ac:dyDescent="0.25">
      <c r="B1997" s="135" t="s">
        <v>1530</v>
      </c>
      <c r="C1997" s="140" t="s">
        <v>2141</v>
      </c>
      <c r="D1997" s="137">
        <v>41654</v>
      </c>
      <c r="E1997" s="19" t="s">
        <v>1492</v>
      </c>
      <c r="F1997" s="19" t="s">
        <v>306</v>
      </c>
      <c r="G1997" s="19" t="s">
        <v>307</v>
      </c>
      <c r="H1997" s="138">
        <f t="shared" si="16"/>
        <v>115596900</v>
      </c>
      <c r="I1997" s="138">
        <v>112230000</v>
      </c>
      <c r="J1997" s="135" t="s">
        <v>39</v>
      </c>
      <c r="K1997" s="135"/>
      <c r="L1997" s="135" t="s">
        <v>1493</v>
      </c>
    </row>
    <row r="1998" spans="2:12" ht="75" customHeight="1" x14ac:dyDescent="0.25">
      <c r="B1998" s="135" t="s">
        <v>1530</v>
      </c>
      <c r="C1998" s="140" t="s">
        <v>2142</v>
      </c>
      <c r="D1998" s="137">
        <v>41654</v>
      </c>
      <c r="E1998" s="19" t="s">
        <v>1492</v>
      </c>
      <c r="F1998" s="19" t="s">
        <v>306</v>
      </c>
      <c r="G1998" s="19" t="s">
        <v>307</v>
      </c>
      <c r="H1998" s="138">
        <f t="shared" si="16"/>
        <v>24167920</v>
      </c>
      <c r="I1998" s="138">
        <v>23464000</v>
      </c>
      <c r="J1998" s="135" t="s">
        <v>39</v>
      </c>
      <c r="K1998" s="135"/>
      <c r="L1998" s="135" t="s">
        <v>1493</v>
      </c>
    </row>
    <row r="1999" spans="2:12" ht="75" customHeight="1" x14ac:dyDescent="0.25">
      <c r="B1999" s="135">
        <v>11111601</v>
      </c>
      <c r="C1999" s="140" t="s">
        <v>2143</v>
      </c>
      <c r="D1999" s="137">
        <v>41654</v>
      </c>
      <c r="E1999" s="19" t="s">
        <v>1492</v>
      </c>
      <c r="F1999" s="19" t="s">
        <v>306</v>
      </c>
      <c r="G1999" s="19" t="s">
        <v>307</v>
      </c>
      <c r="H1999" s="138">
        <f t="shared" si="16"/>
        <v>73418400</v>
      </c>
      <c r="I1999" s="138">
        <v>71280000</v>
      </c>
      <c r="J1999" s="135" t="s">
        <v>39</v>
      </c>
      <c r="K1999" s="135"/>
      <c r="L1999" s="135" t="s">
        <v>1493</v>
      </c>
    </row>
    <row r="2000" spans="2:12" ht="75" customHeight="1" x14ac:dyDescent="0.25">
      <c r="B2000" s="135" t="s">
        <v>1502</v>
      </c>
      <c r="C2000" s="143" t="s">
        <v>2144</v>
      </c>
      <c r="D2000" s="137">
        <v>41654</v>
      </c>
      <c r="E2000" s="19" t="s">
        <v>1492</v>
      </c>
      <c r="F2000" s="19" t="s">
        <v>306</v>
      </c>
      <c r="G2000" s="19" t="s">
        <v>307</v>
      </c>
      <c r="H2000" s="138">
        <f t="shared" si="16"/>
        <v>432600</v>
      </c>
      <c r="I2000" s="145">
        <v>420000</v>
      </c>
      <c r="J2000" s="135" t="s">
        <v>39</v>
      </c>
      <c r="K2000" s="135"/>
      <c r="L2000" s="135" t="s">
        <v>1493</v>
      </c>
    </row>
    <row r="2001" spans="2:12" ht="75" customHeight="1" x14ac:dyDescent="0.25">
      <c r="B2001" s="135">
        <v>39111521</v>
      </c>
      <c r="C2001" s="140" t="s">
        <v>2145</v>
      </c>
      <c r="D2001" s="137">
        <v>41654</v>
      </c>
      <c r="E2001" s="19" t="s">
        <v>1492</v>
      </c>
      <c r="F2001" s="19" t="s">
        <v>306</v>
      </c>
      <c r="G2001" s="19" t="s">
        <v>307</v>
      </c>
      <c r="H2001" s="138">
        <f t="shared" si="16"/>
        <v>838832</v>
      </c>
      <c r="I2001" s="138">
        <v>814400</v>
      </c>
      <c r="J2001" s="135" t="s">
        <v>39</v>
      </c>
      <c r="K2001" s="135"/>
      <c r="L2001" s="135" t="s">
        <v>1493</v>
      </c>
    </row>
    <row r="2002" spans="2:12" ht="75" customHeight="1" x14ac:dyDescent="0.25">
      <c r="B2002" s="135" t="s">
        <v>1502</v>
      </c>
      <c r="C2002" s="143" t="s">
        <v>2146</v>
      </c>
      <c r="D2002" s="137">
        <v>41654</v>
      </c>
      <c r="E2002" s="19" t="s">
        <v>1492</v>
      </c>
      <c r="F2002" s="19" t="s">
        <v>306</v>
      </c>
      <c r="G2002" s="19" t="s">
        <v>307</v>
      </c>
      <c r="H2002" s="138">
        <f t="shared" si="16"/>
        <v>875500</v>
      </c>
      <c r="I2002" s="145">
        <v>850000</v>
      </c>
      <c r="J2002" s="135" t="s">
        <v>39</v>
      </c>
      <c r="K2002" s="135"/>
      <c r="L2002" s="135" t="s">
        <v>1493</v>
      </c>
    </row>
    <row r="2003" spans="2:12" ht="75" customHeight="1" x14ac:dyDescent="0.25">
      <c r="B2003" s="19" t="s">
        <v>1502</v>
      </c>
      <c r="C2003" s="144" t="s">
        <v>2147</v>
      </c>
      <c r="D2003" s="137">
        <v>41654</v>
      </c>
      <c r="E2003" s="19" t="s">
        <v>1492</v>
      </c>
      <c r="F2003" s="19" t="s">
        <v>306</v>
      </c>
      <c r="G2003" s="19" t="s">
        <v>307</v>
      </c>
      <c r="H2003" s="138">
        <f t="shared" si="16"/>
        <v>49440000</v>
      </c>
      <c r="I2003" s="145">
        <v>48000000</v>
      </c>
      <c r="J2003" s="135" t="s">
        <v>39</v>
      </c>
      <c r="K2003" s="19"/>
      <c r="L2003" s="135" t="s">
        <v>1493</v>
      </c>
    </row>
    <row r="2004" spans="2:12" ht="75" customHeight="1" x14ac:dyDescent="0.25">
      <c r="B2004" s="135" t="s">
        <v>1502</v>
      </c>
      <c r="C2004" s="143" t="s">
        <v>2148</v>
      </c>
      <c r="D2004" s="137">
        <v>41654</v>
      </c>
      <c r="E2004" s="19" t="s">
        <v>1492</v>
      </c>
      <c r="F2004" s="19" t="s">
        <v>306</v>
      </c>
      <c r="G2004" s="19" t="s">
        <v>307</v>
      </c>
      <c r="H2004" s="138">
        <f t="shared" si="16"/>
        <v>1442000</v>
      </c>
      <c r="I2004" s="153">
        <v>1400000</v>
      </c>
      <c r="J2004" s="135" t="s">
        <v>39</v>
      </c>
      <c r="K2004" s="135"/>
      <c r="L2004" s="135" t="s">
        <v>1493</v>
      </c>
    </row>
    <row r="2005" spans="2:12" ht="75" customHeight="1" x14ac:dyDescent="0.25">
      <c r="B2005" s="19" t="s">
        <v>1502</v>
      </c>
      <c r="C2005" s="144" t="s">
        <v>2149</v>
      </c>
      <c r="D2005" s="137">
        <v>41654</v>
      </c>
      <c r="E2005" s="19" t="s">
        <v>1492</v>
      </c>
      <c r="F2005" s="19" t="s">
        <v>306</v>
      </c>
      <c r="G2005" s="19" t="s">
        <v>307</v>
      </c>
      <c r="H2005" s="138">
        <f t="shared" si="16"/>
        <v>360500</v>
      </c>
      <c r="I2005" s="145">
        <v>350000</v>
      </c>
      <c r="J2005" s="135" t="s">
        <v>39</v>
      </c>
      <c r="K2005" s="19"/>
      <c r="L2005" s="135" t="s">
        <v>1493</v>
      </c>
    </row>
    <row r="2006" spans="2:12" ht="75" customHeight="1" x14ac:dyDescent="0.25">
      <c r="B2006" s="135">
        <v>13102029</v>
      </c>
      <c r="C2006" s="140" t="s">
        <v>2150</v>
      </c>
      <c r="D2006" s="137">
        <v>41654</v>
      </c>
      <c r="E2006" s="19" t="s">
        <v>1492</v>
      </c>
      <c r="F2006" s="19" t="s">
        <v>306</v>
      </c>
      <c r="G2006" s="19" t="s">
        <v>307</v>
      </c>
      <c r="H2006" s="138">
        <f t="shared" si="16"/>
        <v>6231500</v>
      </c>
      <c r="I2006" s="138">
        <v>6050000</v>
      </c>
      <c r="J2006" s="135" t="s">
        <v>39</v>
      </c>
      <c r="K2006" s="135"/>
      <c r="L2006" s="135" t="s">
        <v>1493</v>
      </c>
    </row>
    <row r="2007" spans="2:12" ht="75" customHeight="1" x14ac:dyDescent="0.25">
      <c r="B2007" s="135" t="s">
        <v>1530</v>
      </c>
      <c r="C2007" s="140" t="s">
        <v>2151</v>
      </c>
      <c r="D2007" s="137">
        <v>41654</v>
      </c>
      <c r="E2007" s="19" t="s">
        <v>1492</v>
      </c>
      <c r="F2007" s="19" t="s">
        <v>306</v>
      </c>
      <c r="G2007" s="19" t="s">
        <v>307</v>
      </c>
      <c r="H2007" s="138">
        <f t="shared" si="16"/>
        <v>612850</v>
      </c>
      <c r="I2007" s="138">
        <v>595000</v>
      </c>
      <c r="J2007" s="135" t="s">
        <v>39</v>
      </c>
      <c r="K2007" s="135"/>
      <c r="L2007" s="135" t="s">
        <v>1493</v>
      </c>
    </row>
    <row r="2008" spans="2:12" ht="75" customHeight="1" x14ac:dyDescent="0.25">
      <c r="B2008" s="19" t="s">
        <v>1502</v>
      </c>
      <c r="C2008" s="144" t="s">
        <v>2152</v>
      </c>
      <c r="D2008" s="137">
        <v>41654</v>
      </c>
      <c r="E2008" s="19" t="s">
        <v>1492</v>
      </c>
      <c r="F2008" s="19" t="s">
        <v>306</v>
      </c>
      <c r="G2008" s="19" t="s">
        <v>307</v>
      </c>
      <c r="H2008" s="138">
        <f t="shared" si="16"/>
        <v>539441.9</v>
      </c>
      <c r="I2008" s="145">
        <v>523730</v>
      </c>
      <c r="J2008" s="135" t="s">
        <v>39</v>
      </c>
      <c r="K2008" s="19"/>
      <c r="L2008" s="135" t="s">
        <v>1493</v>
      </c>
    </row>
    <row r="2009" spans="2:12" ht="75" customHeight="1" x14ac:dyDescent="0.25">
      <c r="B2009" s="135">
        <v>27111804</v>
      </c>
      <c r="C2009" s="142" t="s">
        <v>2153</v>
      </c>
      <c r="D2009" s="137">
        <v>41654</v>
      </c>
      <c r="E2009" s="19" t="s">
        <v>1492</v>
      </c>
      <c r="F2009" s="19" t="s">
        <v>306</v>
      </c>
      <c r="G2009" s="19" t="s">
        <v>307</v>
      </c>
      <c r="H2009" s="138">
        <f t="shared" si="16"/>
        <v>2183600</v>
      </c>
      <c r="I2009" s="138">
        <v>2120000</v>
      </c>
      <c r="J2009" s="135" t="s">
        <v>39</v>
      </c>
      <c r="K2009" s="135"/>
      <c r="L2009" s="135" t="s">
        <v>1493</v>
      </c>
    </row>
    <row r="2010" spans="2:12" ht="75" customHeight="1" x14ac:dyDescent="0.25">
      <c r="B2010" s="19" t="s">
        <v>1502</v>
      </c>
      <c r="C2010" s="144" t="s">
        <v>2154</v>
      </c>
      <c r="D2010" s="137">
        <v>41654</v>
      </c>
      <c r="E2010" s="19" t="s">
        <v>1492</v>
      </c>
      <c r="F2010" s="19" t="s">
        <v>306</v>
      </c>
      <c r="G2010" s="19" t="s">
        <v>307</v>
      </c>
      <c r="H2010" s="138">
        <f t="shared" si="16"/>
        <v>6798000</v>
      </c>
      <c r="I2010" s="145">
        <v>6600000</v>
      </c>
      <c r="J2010" s="135" t="s">
        <v>39</v>
      </c>
      <c r="K2010" s="19"/>
      <c r="L2010" s="135" t="s">
        <v>1493</v>
      </c>
    </row>
    <row r="2011" spans="2:12" ht="75" customHeight="1" x14ac:dyDescent="0.25">
      <c r="B2011" s="19" t="s">
        <v>1502</v>
      </c>
      <c r="C2011" s="144" t="s">
        <v>2155</v>
      </c>
      <c r="D2011" s="137">
        <v>41654</v>
      </c>
      <c r="E2011" s="19" t="s">
        <v>1492</v>
      </c>
      <c r="F2011" s="19" t="s">
        <v>306</v>
      </c>
      <c r="G2011" s="19" t="s">
        <v>307</v>
      </c>
      <c r="H2011" s="138">
        <f t="shared" si="16"/>
        <v>10300000</v>
      </c>
      <c r="I2011" s="145">
        <v>10000000</v>
      </c>
      <c r="J2011" s="135" t="s">
        <v>39</v>
      </c>
      <c r="K2011" s="19"/>
      <c r="L2011" s="135" t="s">
        <v>1493</v>
      </c>
    </row>
    <row r="2012" spans="2:12" ht="75" customHeight="1" x14ac:dyDescent="0.25">
      <c r="B2012" s="19">
        <v>43212107</v>
      </c>
      <c r="C2012" s="144" t="s">
        <v>2156</v>
      </c>
      <c r="D2012" s="137">
        <v>41654</v>
      </c>
      <c r="E2012" s="19" t="s">
        <v>1492</v>
      </c>
      <c r="F2012" s="19" t="s">
        <v>306</v>
      </c>
      <c r="G2012" s="19" t="s">
        <v>307</v>
      </c>
      <c r="H2012" s="138">
        <f t="shared" si="16"/>
        <v>4532000</v>
      </c>
      <c r="I2012" s="145">
        <v>4400000</v>
      </c>
      <c r="J2012" s="135" t="s">
        <v>39</v>
      </c>
      <c r="K2012" s="19"/>
      <c r="L2012" s="135" t="s">
        <v>1493</v>
      </c>
    </row>
    <row r="2013" spans="2:12" ht="75" customHeight="1" x14ac:dyDescent="0.25">
      <c r="B2013" s="19">
        <v>24101609</v>
      </c>
      <c r="C2013" s="144" t="s">
        <v>2157</v>
      </c>
      <c r="D2013" s="137">
        <v>41654</v>
      </c>
      <c r="E2013" s="19" t="s">
        <v>1492</v>
      </c>
      <c r="F2013" s="19" t="s">
        <v>306</v>
      </c>
      <c r="G2013" s="19" t="s">
        <v>307</v>
      </c>
      <c r="H2013" s="138">
        <f t="shared" si="16"/>
        <v>226600000</v>
      </c>
      <c r="I2013" s="145">
        <v>220000000</v>
      </c>
      <c r="J2013" s="135" t="s">
        <v>39</v>
      </c>
      <c r="K2013" s="19"/>
      <c r="L2013" s="135" t="s">
        <v>1493</v>
      </c>
    </row>
    <row r="2014" spans="2:12" ht="75" customHeight="1" x14ac:dyDescent="0.25">
      <c r="B2014" s="135">
        <v>13102013</v>
      </c>
      <c r="C2014" s="154" t="s">
        <v>2158</v>
      </c>
      <c r="D2014" s="137">
        <v>41654</v>
      </c>
      <c r="E2014" s="19" t="s">
        <v>1492</v>
      </c>
      <c r="F2014" s="19" t="s">
        <v>306</v>
      </c>
      <c r="G2014" s="19" t="s">
        <v>307</v>
      </c>
      <c r="H2014" s="138">
        <f t="shared" si="16"/>
        <v>1334880</v>
      </c>
      <c r="I2014" s="138">
        <v>1296000</v>
      </c>
      <c r="J2014" s="135" t="s">
        <v>39</v>
      </c>
      <c r="K2014" s="135"/>
      <c r="L2014" s="135" t="s">
        <v>1493</v>
      </c>
    </row>
    <row r="2015" spans="2:12" ht="75" customHeight="1" x14ac:dyDescent="0.25">
      <c r="B2015" s="135" t="s">
        <v>1502</v>
      </c>
      <c r="C2015" s="143" t="s">
        <v>2159</v>
      </c>
      <c r="D2015" s="137">
        <v>41654</v>
      </c>
      <c r="E2015" s="19" t="s">
        <v>1492</v>
      </c>
      <c r="F2015" s="19" t="s">
        <v>306</v>
      </c>
      <c r="G2015" s="19" t="s">
        <v>307</v>
      </c>
      <c r="H2015" s="138">
        <f t="shared" si="16"/>
        <v>1277200</v>
      </c>
      <c r="I2015" s="145">
        <v>1240000</v>
      </c>
      <c r="J2015" s="135" t="s">
        <v>39</v>
      </c>
      <c r="K2015" s="135"/>
      <c r="L2015" s="135" t="s">
        <v>1493</v>
      </c>
    </row>
    <row r="2016" spans="2:12" ht="75" customHeight="1" x14ac:dyDescent="0.25">
      <c r="B2016" s="135" t="s">
        <v>1502</v>
      </c>
      <c r="C2016" s="143" t="s">
        <v>2160</v>
      </c>
      <c r="D2016" s="137">
        <v>41654</v>
      </c>
      <c r="E2016" s="19" t="s">
        <v>1492</v>
      </c>
      <c r="F2016" s="19" t="s">
        <v>306</v>
      </c>
      <c r="G2016" s="19" t="s">
        <v>307</v>
      </c>
      <c r="H2016" s="138">
        <f t="shared" si="16"/>
        <v>185400</v>
      </c>
      <c r="I2016" s="145">
        <v>180000</v>
      </c>
      <c r="J2016" s="135" t="s">
        <v>39</v>
      </c>
      <c r="K2016" s="135"/>
      <c r="L2016" s="135" t="s">
        <v>1493</v>
      </c>
    </row>
    <row r="2017" spans="2:12" ht="75" customHeight="1" x14ac:dyDescent="0.25">
      <c r="B2017" s="19" t="s">
        <v>1502</v>
      </c>
      <c r="C2017" s="144" t="s">
        <v>2161</v>
      </c>
      <c r="D2017" s="137">
        <v>41654</v>
      </c>
      <c r="E2017" s="19" t="s">
        <v>1492</v>
      </c>
      <c r="F2017" s="19" t="s">
        <v>306</v>
      </c>
      <c r="G2017" s="19" t="s">
        <v>307</v>
      </c>
      <c r="H2017" s="138">
        <f t="shared" si="16"/>
        <v>370800</v>
      </c>
      <c r="I2017" s="145">
        <v>360000</v>
      </c>
      <c r="J2017" s="135" t="s">
        <v>39</v>
      </c>
      <c r="K2017" s="19"/>
      <c r="L2017" s="135" t="s">
        <v>1493</v>
      </c>
    </row>
    <row r="2018" spans="2:12" ht="75" customHeight="1" x14ac:dyDescent="0.25">
      <c r="B2018" s="135" t="s">
        <v>1502</v>
      </c>
      <c r="C2018" s="143" t="s">
        <v>2162</v>
      </c>
      <c r="D2018" s="137">
        <v>41654</v>
      </c>
      <c r="E2018" s="19" t="s">
        <v>1492</v>
      </c>
      <c r="F2018" s="19" t="s">
        <v>306</v>
      </c>
      <c r="G2018" s="19" t="s">
        <v>307</v>
      </c>
      <c r="H2018" s="138">
        <f t="shared" si="16"/>
        <v>329600</v>
      </c>
      <c r="I2018" s="145">
        <v>320000</v>
      </c>
      <c r="J2018" s="135" t="s">
        <v>39</v>
      </c>
      <c r="K2018" s="135"/>
      <c r="L2018" s="135" t="s">
        <v>1493</v>
      </c>
    </row>
    <row r="2019" spans="2:12" ht="75" customHeight="1" x14ac:dyDescent="0.25">
      <c r="B2019" s="19" t="s">
        <v>1502</v>
      </c>
      <c r="C2019" s="144" t="s">
        <v>2163</v>
      </c>
      <c r="D2019" s="137">
        <v>41654</v>
      </c>
      <c r="E2019" s="19" t="s">
        <v>1492</v>
      </c>
      <c r="F2019" s="19" t="s">
        <v>306</v>
      </c>
      <c r="G2019" s="19" t="s">
        <v>307</v>
      </c>
      <c r="H2019" s="138">
        <f t="shared" si="16"/>
        <v>329600</v>
      </c>
      <c r="I2019" s="145">
        <v>320000</v>
      </c>
      <c r="J2019" s="135" t="s">
        <v>39</v>
      </c>
      <c r="K2019" s="19"/>
      <c r="L2019" s="135" t="s">
        <v>1493</v>
      </c>
    </row>
    <row r="2020" spans="2:12" ht="75" customHeight="1" x14ac:dyDescent="0.25">
      <c r="B2020" s="22">
        <v>801115004</v>
      </c>
      <c r="C2020" s="155" t="s">
        <v>2164</v>
      </c>
      <c r="D2020" s="86">
        <v>41654</v>
      </c>
      <c r="E2020" s="22" t="s">
        <v>1492</v>
      </c>
      <c r="F2020" s="22" t="s">
        <v>306</v>
      </c>
      <c r="G2020" s="22" t="s">
        <v>307</v>
      </c>
      <c r="H2020" s="156">
        <v>33072709</v>
      </c>
      <c r="I2020" s="156">
        <v>31981500</v>
      </c>
      <c r="J2020" s="22" t="s">
        <v>39</v>
      </c>
      <c r="K2020" s="22"/>
      <c r="L2020" s="22" t="s">
        <v>1493</v>
      </c>
    </row>
    <row r="2021" spans="2:12" ht="75" customHeight="1" x14ac:dyDescent="0.25">
      <c r="B2021" s="22">
        <v>801615001</v>
      </c>
      <c r="C2021" s="155" t="s">
        <v>2165</v>
      </c>
      <c r="D2021" s="86">
        <v>41654</v>
      </c>
      <c r="E2021" s="22" t="s">
        <v>1492</v>
      </c>
      <c r="F2021" s="22" t="s">
        <v>306</v>
      </c>
      <c r="G2021" s="22" t="s">
        <v>307</v>
      </c>
      <c r="H2021" s="156">
        <v>21647699</v>
      </c>
      <c r="I2021" s="156">
        <v>20933450</v>
      </c>
      <c r="J2021" s="22" t="s">
        <v>39</v>
      </c>
      <c r="K2021" s="22"/>
      <c r="L2021" s="22" t="s">
        <v>1493</v>
      </c>
    </row>
    <row r="2022" spans="2:12" ht="75" customHeight="1" x14ac:dyDescent="0.25">
      <c r="B2022" s="22">
        <v>801615001</v>
      </c>
      <c r="C2022" s="155" t="s">
        <v>2166</v>
      </c>
      <c r="D2022" s="86">
        <v>41654</v>
      </c>
      <c r="E2022" s="22" t="s">
        <v>1492</v>
      </c>
      <c r="F2022" s="22" t="s">
        <v>306</v>
      </c>
      <c r="G2022" s="22" t="s">
        <v>307</v>
      </c>
      <c r="H2022" s="156">
        <v>21647699</v>
      </c>
      <c r="I2022" s="156">
        <v>20933450</v>
      </c>
      <c r="J2022" s="22" t="s">
        <v>39</v>
      </c>
      <c r="K2022" s="22"/>
      <c r="L2022" s="22" t="s">
        <v>1493</v>
      </c>
    </row>
    <row r="2023" spans="2:12" ht="75" customHeight="1" x14ac:dyDescent="0.25">
      <c r="B2023" s="22">
        <v>801615001</v>
      </c>
      <c r="C2023" s="155" t="s">
        <v>2167</v>
      </c>
      <c r="D2023" s="86">
        <v>41654</v>
      </c>
      <c r="E2023" s="22" t="s">
        <v>1492</v>
      </c>
      <c r="F2023" s="22" t="s">
        <v>306</v>
      </c>
      <c r="G2023" s="22" t="s">
        <v>307</v>
      </c>
      <c r="H2023" s="156">
        <v>66145418</v>
      </c>
      <c r="I2023" s="156">
        <v>63963000</v>
      </c>
      <c r="J2023" s="22" t="s">
        <v>39</v>
      </c>
      <c r="K2023" s="22"/>
      <c r="L2023" s="22" t="s">
        <v>1493</v>
      </c>
    </row>
    <row r="2024" spans="2:12" ht="75" customHeight="1" x14ac:dyDescent="0.25">
      <c r="B2024" s="22">
        <v>801615001</v>
      </c>
      <c r="C2024" s="155" t="s">
        <v>2168</v>
      </c>
      <c r="D2024" s="86">
        <v>41654</v>
      </c>
      <c r="E2024" s="22" t="s">
        <v>1492</v>
      </c>
      <c r="F2024" s="22" t="s">
        <v>306</v>
      </c>
      <c r="G2024" s="22" t="s">
        <v>307</v>
      </c>
      <c r="H2024" s="156">
        <v>20211099</v>
      </c>
      <c r="I2024" s="156">
        <v>19544250</v>
      </c>
      <c r="J2024" s="22" t="s">
        <v>39</v>
      </c>
      <c r="K2024" s="22"/>
      <c r="L2024" s="22" t="s">
        <v>1493</v>
      </c>
    </row>
    <row r="2025" spans="2:12" ht="75" customHeight="1" x14ac:dyDescent="0.25">
      <c r="B2025" s="22">
        <v>801615001</v>
      </c>
      <c r="C2025" s="155" t="s">
        <v>2169</v>
      </c>
      <c r="D2025" s="86">
        <v>41654</v>
      </c>
      <c r="E2025" s="22" t="s">
        <v>1492</v>
      </c>
      <c r="F2025" s="22" t="s">
        <v>306</v>
      </c>
      <c r="G2025" s="22" t="s">
        <v>307</v>
      </c>
      <c r="H2025" s="156">
        <v>88505470</v>
      </c>
      <c r="I2025" s="156">
        <f>42792650*2</f>
        <v>85585300</v>
      </c>
      <c r="J2025" s="22" t="s">
        <v>39</v>
      </c>
      <c r="K2025" s="22"/>
      <c r="L2025" s="22" t="s">
        <v>1493</v>
      </c>
    </row>
    <row r="2026" spans="2:12" ht="75" customHeight="1" x14ac:dyDescent="0.25">
      <c r="B2026" s="22">
        <v>801615001</v>
      </c>
      <c r="C2026" s="155" t="s">
        <v>2170</v>
      </c>
      <c r="D2026" s="86">
        <v>41654</v>
      </c>
      <c r="E2026" s="22" t="s">
        <v>1492</v>
      </c>
      <c r="F2026" s="22" t="s">
        <v>306</v>
      </c>
      <c r="G2026" s="22" t="s">
        <v>307</v>
      </c>
      <c r="H2026" s="156">
        <v>43295399</v>
      </c>
      <c r="I2026" s="156">
        <v>24816757</v>
      </c>
      <c r="J2026" s="22" t="s">
        <v>39</v>
      </c>
      <c r="K2026" s="22"/>
      <c r="L2026" s="22" t="s">
        <v>1493</v>
      </c>
    </row>
    <row r="2027" spans="2:12" ht="75" customHeight="1" x14ac:dyDescent="0.25">
      <c r="B2027" s="22">
        <v>801615001</v>
      </c>
      <c r="C2027" s="155" t="s">
        <v>2171</v>
      </c>
      <c r="D2027" s="86">
        <v>41654</v>
      </c>
      <c r="E2027" s="22" t="s">
        <v>1492</v>
      </c>
      <c r="F2027" s="22" t="s">
        <v>306</v>
      </c>
      <c r="G2027" s="22" t="s">
        <v>307</v>
      </c>
      <c r="H2027" s="156">
        <v>31847794</v>
      </c>
      <c r="I2027" s="156">
        <v>30797000</v>
      </c>
      <c r="J2027" s="22" t="s">
        <v>39</v>
      </c>
      <c r="K2027" s="22"/>
      <c r="L2027" s="22" t="s">
        <v>1493</v>
      </c>
    </row>
    <row r="2028" spans="2:12" ht="75" customHeight="1" x14ac:dyDescent="0.25">
      <c r="B2028" s="22">
        <v>801615001</v>
      </c>
      <c r="C2028" s="155" t="s">
        <v>2172</v>
      </c>
      <c r="D2028" s="86">
        <v>41654</v>
      </c>
      <c r="E2028" s="22" t="s">
        <v>1492</v>
      </c>
      <c r="F2028" s="22" t="s">
        <v>306</v>
      </c>
      <c r="G2028" s="22" t="s">
        <v>307</v>
      </c>
      <c r="H2028" s="156">
        <v>25061759</v>
      </c>
      <c r="I2028" s="156">
        <v>24234870</v>
      </c>
      <c r="J2028" s="22" t="s">
        <v>39</v>
      </c>
      <c r="K2028" s="22"/>
      <c r="L2028" s="22" t="s">
        <v>1493</v>
      </c>
    </row>
    <row r="2029" spans="2:12" ht="75" customHeight="1" x14ac:dyDescent="0.25">
      <c r="B2029" s="22">
        <v>801615001</v>
      </c>
      <c r="C2029" s="155" t="s">
        <v>2173</v>
      </c>
      <c r="D2029" s="86">
        <v>41654</v>
      </c>
      <c r="E2029" s="22" t="s">
        <v>1492</v>
      </c>
      <c r="F2029" s="22" t="s">
        <v>306</v>
      </c>
      <c r="G2029" s="22" t="s">
        <v>307</v>
      </c>
      <c r="H2029" s="156">
        <v>15854921</v>
      </c>
      <c r="I2029" s="156">
        <v>15331800</v>
      </c>
      <c r="J2029" s="22" t="s">
        <v>39</v>
      </c>
      <c r="K2029" s="22"/>
      <c r="L2029" s="22" t="s">
        <v>1493</v>
      </c>
    </row>
    <row r="2030" spans="2:12" ht="75" customHeight="1" x14ac:dyDescent="0.25">
      <c r="B2030" s="22">
        <v>801615001</v>
      </c>
      <c r="C2030" s="155" t="s">
        <v>2174</v>
      </c>
      <c r="D2030" s="86">
        <v>41654</v>
      </c>
      <c r="E2030" s="22" t="s">
        <v>1492</v>
      </c>
      <c r="F2030" s="22" t="s">
        <v>306</v>
      </c>
      <c r="G2030" s="22" t="s">
        <v>307</v>
      </c>
      <c r="H2030" s="156">
        <v>15854921</v>
      </c>
      <c r="I2030" s="156">
        <v>14398560</v>
      </c>
      <c r="J2030" s="22" t="s">
        <v>39</v>
      </c>
      <c r="K2030" s="22"/>
      <c r="L2030" s="22" t="s">
        <v>1493</v>
      </c>
    </row>
    <row r="2031" spans="2:12" ht="75" customHeight="1" x14ac:dyDescent="0.25">
      <c r="B2031" s="22">
        <v>861016009</v>
      </c>
      <c r="C2031" s="155" t="s">
        <v>2175</v>
      </c>
      <c r="D2031" s="86">
        <v>41654</v>
      </c>
      <c r="E2031" s="22" t="s">
        <v>2176</v>
      </c>
      <c r="F2031" s="22" t="s">
        <v>306</v>
      </c>
      <c r="G2031" s="22" t="s">
        <v>307</v>
      </c>
      <c r="H2031" s="156">
        <v>490087400</v>
      </c>
      <c r="I2031" s="156">
        <v>380151436</v>
      </c>
      <c r="J2031" s="22" t="s">
        <v>39</v>
      </c>
      <c r="K2031" s="22"/>
      <c r="L2031" s="22" t="s">
        <v>1493</v>
      </c>
    </row>
    <row r="2032" spans="2:12" ht="75" customHeight="1" x14ac:dyDescent="0.25">
      <c r="B2032" s="22">
        <v>851216008</v>
      </c>
      <c r="C2032" s="155" t="s">
        <v>2177</v>
      </c>
      <c r="D2032" s="86">
        <v>41654</v>
      </c>
      <c r="E2032" s="22" t="s">
        <v>1492</v>
      </c>
      <c r="F2032" s="22" t="s">
        <v>306</v>
      </c>
      <c r="G2032" s="22" t="s">
        <v>307</v>
      </c>
      <c r="H2032" s="156">
        <v>66145418</v>
      </c>
      <c r="I2032" s="156">
        <v>30034800</v>
      </c>
      <c r="J2032" s="22" t="s">
        <v>39</v>
      </c>
      <c r="K2032" s="22"/>
      <c r="L2032" s="22" t="s">
        <v>1493</v>
      </c>
    </row>
    <row r="2033" spans="2:12" ht="75" customHeight="1" x14ac:dyDescent="0.25">
      <c r="B2033" s="22">
        <v>801615001</v>
      </c>
      <c r="C2033" s="155" t="s">
        <v>2178</v>
      </c>
      <c r="D2033" s="86">
        <v>41654</v>
      </c>
      <c r="E2033" s="22" t="s">
        <v>1492</v>
      </c>
      <c r="F2033" s="22" t="s">
        <v>306</v>
      </c>
      <c r="G2033" s="22" t="s">
        <v>307</v>
      </c>
      <c r="H2033" s="156">
        <v>101422974</v>
      </c>
      <c r="I2033" s="156">
        <v>49038300</v>
      </c>
      <c r="J2033" s="22" t="s">
        <v>39</v>
      </c>
      <c r="K2033" s="22"/>
      <c r="L2033" s="22" t="s">
        <v>1493</v>
      </c>
    </row>
    <row r="2034" spans="2:12" ht="75" customHeight="1" x14ac:dyDescent="0.25">
      <c r="B2034" s="22">
        <v>851016001</v>
      </c>
      <c r="C2034" s="155" t="s">
        <v>2179</v>
      </c>
      <c r="D2034" s="86">
        <v>41654</v>
      </c>
      <c r="E2034" s="22" t="s">
        <v>1492</v>
      </c>
      <c r="F2034" s="22" t="s">
        <v>306</v>
      </c>
      <c r="G2034" s="22" t="s">
        <v>307</v>
      </c>
      <c r="H2034" s="156">
        <v>63695587</v>
      </c>
      <c r="I2034" s="156">
        <f>30797000*2</f>
        <v>61594000</v>
      </c>
      <c r="J2034" s="22" t="s">
        <v>39</v>
      </c>
      <c r="K2034" s="22"/>
      <c r="L2034" s="22" t="s">
        <v>1493</v>
      </c>
    </row>
    <row r="2035" spans="2:12" ht="75" customHeight="1" x14ac:dyDescent="0.25">
      <c r="B2035" s="22">
        <v>801615001</v>
      </c>
      <c r="C2035" s="155" t="s">
        <v>2180</v>
      </c>
      <c r="D2035" s="86">
        <v>41654</v>
      </c>
      <c r="E2035" s="22" t="s">
        <v>1492</v>
      </c>
      <c r="F2035" s="22" t="s">
        <v>306</v>
      </c>
      <c r="G2035" s="22" t="s">
        <v>307</v>
      </c>
      <c r="H2035" s="156">
        <v>46436961</v>
      </c>
      <c r="I2035" s="156">
        <v>41866900</v>
      </c>
      <c r="J2035" s="22" t="s">
        <v>39</v>
      </c>
      <c r="K2035" s="22"/>
      <c r="L2035" s="22" t="s">
        <v>1493</v>
      </c>
    </row>
    <row r="2036" spans="2:12" ht="75" customHeight="1" x14ac:dyDescent="0.25">
      <c r="B2036" s="22">
        <v>801615001</v>
      </c>
      <c r="C2036" s="155" t="s">
        <v>2181</v>
      </c>
      <c r="D2036" s="86">
        <v>41654</v>
      </c>
      <c r="E2036" s="22" t="s">
        <v>1492</v>
      </c>
      <c r="F2036" s="22" t="s">
        <v>306</v>
      </c>
      <c r="G2036" s="22" t="s">
        <v>307</v>
      </c>
      <c r="H2036" s="156">
        <v>45780906</v>
      </c>
      <c r="I2036" s="156">
        <v>16938240</v>
      </c>
      <c r="J2036" s="22" t="s">
        <v>39</v>
      </c>
      <c r="K2036" s="22"/>
      <c r="L2036" s="22" t="s">
        <v>1493</v>
      </c>
    </row>
    <row r="2037" spans="2:12" ht="75" customHeight="1" x14ac:dyDescent="0.25">
      <c r="B2037" s="22">
        <v>801615001</v>
      </c>
      <c r="C2037" s="155" t="s">
        <v>2182</v>
      </c>
      <c r="D2037" s="86">
        <v>41654</v>
      </c>
      <c r="E2037" s="22" t="s">
        <v>1492</v>
      </c>
      <c r="F2037" s="22" t="s">
        <v>306</v>
      </c>
      <c r="G2037" s="22" t="s">
        <v>307</v>
      </c>
      <c r="H2037" s="156">
        <v>21647699</v>
      </c>
      <c r="I2037" s="156">
        <v>20933450</v>
      </c>
      <c r="J2037" s="22" t="s">
        <v>39</v>
      </c>
      <c r="K2037" s="22"/>
      <c r="L2037" s="22" t="s">
        <v>1493</v>
      </c>
    </row>
    <row r="2038" spans="2:12" ht="75" customHeight="1" x14ac:dyDescent="0.25">
      <c r="B2038" s="22">
        <v>801615001</v>
      </c>
      <c r="C2038" s="155" t="s">
        <v>2183</v>
      </c>
      <c r="D2038" s="86">
        <v>41654</v>
      </c>
      <c r="E2038" s="22" t="s">
        <v>1492</v>
      </c>
      <c r="F2038" s="22" t="s">
        <v>306</v>
      </c>
      <c r="G2038" s="22" t="s">
        <v>307</v>
      </c>
      <c r="H2038" s="156">
        <v>21647699</v>
      </c>
      <c r="I2038" s="156">
        <v>14076987</v>
      </c>
      <c r="J2038" s="22" t="s">
        <v>39</v>
      </c>
      <c r="K2038" s="22"/>
      <c r="L2038" s="22" t="s">
        <v>1493</v>
      </c>
    </row>
    <row r="2039" spans="2:12" ht="75" customHeight="1" x14ac:dyDescent="0.25">
      <c r="B2039" s="22">
        <v>861315001</v>
      </c>
      <c r="C2039" s="155" t="s">
        <v>2184</v>
      </c>
      <c r="D2039" s="86">
        <v>41654</v>
      </c>
      <c r="E2039" s="22" t="s">
        <v>1492</v>
      </c>
      <c r="F2039" s="22" t="s">
        <v>306</v>
      </c>
      <c r="G2039" s="22" t="s">
        <v>307</v>
      </c>
      <c r="H2039" s="156">
        <v>31847794</v>
      </c>
      <c r="I2039" s="156">
        <v>29100934</v>
      </c>
      <c r="J2039" s="22" t="s">
        <v>39</v>
      </c>
      <c r="K2039" s="22"/>
      <c r="L2039" s="22" t="s">
        <v>1493</v>
      </c>
    </row>
    <row r="2040" spans="2:12" ht="75" customHeight="1" x14ac:dyDescent="0.25">
      <c r="B2040" s="22">
        <v>861315002</v>
      </c>
      <c r="C2040" s="155" t="s">
        <v>2185</v>
      </c>
      <c r="D2040" s="86">
        <v>41654</v>
      </c>
      <c r="E2040" s="22" t="s">
        <v>1492</v>
      </c>
      <c r="F2040" s="22" t="s">
        <v>306</v>
      </c>
      <c r="G2040" s="22" t="s">
        <v>307</v>
      </c>
      <c r="H2040" s="156">
        <v>31847794</v>
      </c>
      <c r="I2040" s="156">
        <v>30797000</v>
      </c>
      <c r="J2040" s="22" t="s">
        <v>39</v>
      </c>
      <c r="K2040" s="22"/>
      <c r="L2040" s="22" t="s">
        <v>1493</v>
      </c>
    </row>
    <row r="2041" spans="2:12" ht="75" customHeight="1" x14ac:dyDescent="0.25">
      <c r="B2041" s="22">
        <v>801615001</v>
      </c>
      <c r="C2041" s="157" t="s">
        <v>2186</v>
      </c>
      <c r="D2041" s="86">
        <v>41654</v>
      </c>
      <c r="E2041" s="22" t="s">
        <v>1492</v>
      </c>
      <c r="F2041" s="22" t="s">
        <v>306</v>
      </c>
      <c r="G2041" s="22" t="s">
        <v>307</v>
      </c>
      <c r="H2041" s="156">
        <v>21647699</v>
      </c>
      <c r="I2041" s="156">
        <v>14076987</v>
      </c>
      <c r="J2041" s="22" t="s">
        <v>39</v>
      </c>
      <c r="K2041" s="22"/>
      <c r="L2041" s="22"/>
    </row>
    <row r="2042" spans="2:12" ht="75" customHeight="1" x14ac:dyDescent="0.25">
      <c r="B2042" s="22">
        <v>861315002</v>
      </c>
      <c r="C2042" s="157" t="s">
        <v>2187</v>
      </c>
      <c r="D2042" s="86">
        <v>41654</v>
      </c>
      <c r="E2042" s="22" t="s">
        <v>1492</v>
      </c>
      <c r="F2042" s="22" t="s">
        <v>306</v>
      </c>
      <c r="G2042" s="22" t="s">
        <v>307</v>
      </c>
      <c r="H2042" s="156">
        <v>31847794</v>
      </c>
      <c r="I2042" s="156">
        <v>30797000</v>
      </c>
      <c r="J2042" s="22" t="s">
        <v>39</v>
      </c>
      <c r="K2042" s="22"/>
      <c r="L2042" s="22"/>
    </row>
    <row r="2043" spans="2:12" ht="75" customHeight="1" x14ac:dyDescent="0.25">
      <c r="B2043" s="22">
        <v>861315001</v>
      </c>
      <c r="C2043" s="155" t="s">
        <v>2188</v>
      </c>
      <c r="D2043" s="86">
        <v>41654</v>
      </c>
      <c r="E2043" s="22" t="s">
        <v>1492</v>
      </c>
      <c r="F2043" s="22" t="s">
        <v>306</v>
      </c>
      <c r="G2043" s="22" t="s">
        <v>307</v>
      </c>
      <c r="H2043" s="156">
        <v>36649313</v>
      </c>
      <c r="I2043" s="156">
        <f>+H2043/1.03</f>
        <v>35581857.281553395</v>
      </c>
      <c r="J2043" s="22" t="s">
        <v>39</v>
      </c>
      <c r="K2043" s="22"/>
      <c r="L2043" s="22"/>
    </row>
    <row r="2044" spans="2:12" ht="75" customHeight="1" x14ac:dyDescent="0.25">
      <c r="B2044" s="22">
        <v>861315001</v>
      </c>
      <c r="C2044" s="155" t="s">
        <v>2189</v>
      </c>
      <c r="D2044" s="86">
        <v>41654</v>
      </c>
      <c r="E2044" s="22" t="s">
        <v>1492</v>
      </c>
      <c r="F2044" s="22" t="s">
        <v>306</v>
      </c>
      <c r="G2044" s="22" t="s">
        <v>307</v>
      </c>
      <c r="H2044" s="156">
        <v>36649313</v>
      </c>
      <c r="I2044" s="156">
        <f>+H2044/1.03</f>
        <v>35581857.281553395</v>
      </c>
      <c r="J2044" s="22" t="s">
        <v>39</v>
      </c>
      <c r="K2044" s="22"/>
      <c r="L2044" s="22"/>
    </row>
    <row r="2045" spans="2:12" ht="75" customHeight="1" x14ac:dyDescent="0.25">
      <c r="B2045" s="22">
        <v>861315001</v>
      </c>
      <c r="C2045" s="157" t="s">
        <v>2190</v>
      </c>
      <c r="D2045" s="86">
        <v>41654</v>
      </c>
      <c r="E2045" s="22" t="s">
        <v>1492</v>
      </c>
      <c r="F2045" s="22" t="s">
        <v>306</v>
      </c>
      <c r="G2045" s="22" t="s">
        <v>307</v>
      </c>
      <c r="H2045" s="156">
        <v>36649313</v>
      </c>
      <c r="I2045" s="156">
        <f>+H2045/1.03</f>
        <v>35581857.281553395</v>
      </c>
      <c r="J2045" s="22" t="s">
        <v>39</v>
      </c>
      <c r="K2045" s="22"/>
      <c r="L2045" s="22"/>
    </row>
    <row r="2046" spans="2:12" ht="75" customHeight="1" x14ac:dyDescent="0.25">
      <c r="B2046" s="22">
        <v>861315001</v>
      </c>
      <c r="C2046" s="157" t="s">
        <v>2191</v>
      </c>
      <c r="D2046" s="86">
        <v>41654</v>
      </c>
      <c r="E2046" s="22" t="s">
        <v>1492</v>
      </c>
      <c r="F2046" s="22" t="s">
        <v>306</v>
      </c>
      <c r="G2046" s="22" t="s">
        <v>307</v>
      </c>
      <c r="H2046" s="156">
        <v>25066366</v>
      </c>
      <c r="I2046" s="156">
        <f>+H2046/1.03</f>
        <v>24336277.669902913</v>
      </c>
      <c r="J2046" s="22" t="s">
        <v>39</v>
      </c>
      <c r="K2046" s="22"/>
      <c r="L2046" s="22"/>
    </row>
    <row r="2047" spans="2:12" ht="75" customHeight="1" x14ac:dyDescent="0.25">
      <c r="B2047" s="22">
        <v>861315001</v>
      </c>
      <c r="C2047" s="155" t="s">
        <v>2192</v>
      </c>
      <c r="D2047" s="86">
        <v>41654</v>
      </c>
      <c r="E2047" s="22" t="s">
        <v>1492</v>
      </c>
      <c r="F2047" s="22" t="s">
        <v>306</v>
      </c>
      <c r="G2047" s="22" t="s">
        <v>307</v>
      </c>
      <c r="H2047" s="156">
        <v>31847794</v>
      </c>
      <c r="I2047" s="156">
        <v>30797000</v>
      </c>
      <c r="J2047" s="22" t="s">
        <v>39</v>
      </c>
      <c r="K2047" s="22"/>
      <c r="L2047" s="22"/>
    </row>
    <row r="2048" spans="2:12" ht="75" customHeight="1" x14ac:dyDescent="0.25">
      <c r="B2048" s="22">
        <v>861315001</v>
      </c>
      <c r="C2048" s="155" t="s">
        <v>2193</v>
      </c>
      <c r="D2048" s="86">
        <v>41654</v>
      </c>
      <c r="E2048" s="22" t="s">
        <v>1492</v>
      </c>
      <c r="F2048" s="22" t="s">
        <v>306</v>
      </c>
      <c r="G2048" s="22" t="s">
        <v>307</v>
      </c>
      <c r="H2048" s="156">
        <v>31847794</v>
      </c>
      <c r="I2048" s="156">
        <v>30797000</v>
      </c>
      <c r="J2048" s="22" t="s">
        <v>39</v>
      </c>
      <c r="K2048" s="22"/>
      <c r="L2048" s="22"/>
    </row>
    <row r="2049" spans="2:12" ht="75" customHeight="1" x14ac:dyDescent="0.25">
      <c r="B2049" s="22">
        <v>861016009</v>
      </c>
      <c r="C2049" s="155" t="s">
        <v>2194</v>
      </c>
      <c r="D2049" s="86">
        <v>41654</v>
      </c>
      <c r="E2049" s="22" t="s">
        <v>2176</v>
      </c>
      <c r="F2049" s="22" t="s">
        <v>306</v>
      </c>
      <c r="G2049" s="22" t="s">
        <v>307</v>
      </c>
      <c r="H2049" s="156">
        <v>562782000</v>
      </c>
      <c r="I2049" s="156">
        <v>487796616</v>
      </c>
      <c r="J2049" s="22" t="s">
        <v>39</v>
      </c>
      <c r="K2049" s="22"/>
      <c r="L2049" s="22" t="s">
        <v>1493</v>
      </c>
    </row>
    <row r="2050" spans="2:12" ht="75" customHeight="1" x14ac:dyDescent="0.25">
      <c r="B2050" s="22">
        <v>861016009</v>
      </c>
      <c r="C2050" s="155" t="s">
        <v>2195</v>
      </c>
      <c r="D2050" s="86">
        <v>41654</v>
      </c>
      <c r="E2050" s="22" t="s">
        <v>2196</v>
      </c>
      <c r="F2050" s="22" t="s">
        <v>306</v>
      </c>
      <c r="G2050" s="22" t="s">
        <v>380</v>
      </c>
      <c r="H2050" s="156">
        <v>97023300</v>
      </c>
      <c r="I2050" s="156">
        <v>12250614</v>
      </c>
      <c r="J2050" s="22" t="s">
        <v>39</v>
      </c>
      <c r="K2050" s="22"/>
      <c r="L2050" s="22" t="s">
        <v>1493</v>
      </c>
    </row>
    <row r="2051" spans="2:12" ht="75" customHeight="1" x14ac:dyDescent="0.25">
      <c r="B2051" s="22">
        <v>861016009</v>
      </c>
      <c r="C2051" s="155" t="s">
        <v>2197</v>
      </c>
      <c r="D2051" s="86">
        <v>41654</v>
      </c>
      <c r="E2051" s="22" t="s">
        <v>2176</v>
      </c>
      <c r="F2051" s="22" t="s">
        <v>306</v>
      </c>
      <c r="G2051" s="22" t="s">
        <v>307</v>
      </c>
      <c r="H2051" s="156">
        <v>104748600</v>
      </c>
      <c r="I2051" s="156">
        <v>99232671</v>
      </c>
      <c r="J2051" s="22" t="s">
        <v>39</v>
      </c>
      <c r="K2051" s="22"/>
      <c r="L2051" s="22" t="s">
        <v>1493</v>
      </c>
    </row>
    <row r="2052" spans="2:12" ht="75" customHeight="1" x14ac:dyDescent="0.25">
      <c r="B2052" s="22">
        <v>861016009</v>
      </c>
      <c r="C2052" s="155" t="s">
        <v>2198</v>
      </c>
      <c r="D2052" s="86">
        <v>41654</v>
      </c>
      <c r="E2052" s="22" t="s">
        <v>2176</v>
      </c>
      <c r="F2052" s="22" t="s">
        <v>306</v>
      </c>
      <c r="G2052" s="22" t="s">
        <v>307</v>
      </c>
      <c r="H2052" s="156">
        <v>139664800</v>
      </c>
      <c r="I2052" s="156">
        <v>130872076</v>
      </c>
      <c r="J2052" s="22" t="s">
        <v>39</v>
      </c>
      <c r="K2052" s="22"/>
      <c r="L2052" s="22" t="s">
        <v>1493</v>
      </c>
    </row>
    <row r="2053" spans="2:12" ht="75" customHeight="1" x14ac:dyDescent="0.25">
      <c r="B2053" s="22">
        <v>861016009</v>
      </c>
      <c r="C2053" s="155" t="s">
        <v>2199</v>
      </c>
      <c r="D2053" s="86">
        <v>41654</v>
      </c>
      <c r="E2053" s="22" t="s">
        <v>2176</v>
      </c>
      <c r="F2053" s="22" t="s">
        <v>306</v>
      </c>
      <c r="G2053" s="22" t="s">
        <v>380</v>
      </c>
      <c r="H2053" s="156">
        <v>124214200</v>
      </c>
      <c r="I2053" s="156">
        <v>17926808</v>
      </c>
      <c r="J2053" s="22" t="s">
        <v>39</v>
      </c>
      <c r="K2053" s="22"/>
      <c r="L2053" s="22" t="s">
        <v>1493</v>
      </c>
    </row>
    <row r="2054" spans="2:12" ht="75" customHeight="1" x14ac:dyDescent="0.25">
      <c r="B2054" s="22">
        <v>861016009</v>
      </c>
      <c r="C2054" s="155" t="s">
        <v>2200</v>
      </c>
      <c r="D2054" s="86">
        <v>41654</v>
      </c>
      <c r="E2054" s="22" t="s">
        <v>2176</v>
      </c>
      <c r="F2054" s="22" t="s">
        <v>306</v>
      </c>
      <c r="G2054" s="22" t="s">
        <v>380</v>
      </c>
      <c r="H2054" s="156">
        <v>139664800</v>
      </c>
      <c r="I2054" s="156">
        <v>21058692</v>
      </c>
      <c r="J2054" s="22" t="s">
        <v>39</v>
      </c>
      <c r="K2054" s="22"/>
      <c r="L2054" s="22" t="s">
        <v>1493</v>
      </c>
    </row>
    <row r="2055" spans="2:12" ht="75" customHeight="1" x14ac:dyDescent="0.25">
      <c r="B2055" s="22">
        <v>861016009</v>
      </c>
      <c r="C2055" s="155" t="s">
        <v>2201</v>
      </c>
      <c r="D2055" s="86">
        <v>41654</v>
      </c>
      <c r="E2055" s="22" t="s">
        <v>2176</v>
      </c>
      <c r="F2055" s="22" t="s">
        <v>306</v>
      </c>
      <c r="G2055" s="22" t="s">
        <v>307</v>
      </c>
      <c r="H2055" s="156">
        <v>145535500</v>
      </c>
      <c r="I2055" s="156">
        <v>78767299</v>
      </c>
      <c r="J2055" s="22" t="s">
        <v>39</v>
      </c>
      <c r="K2055" s="22"/>
      <c r="L2055" s="22" t="s">
        <v>1493</v>
      </c>
    </row>
    <row r="2056" spans="2:12" ht="75" customHeight="1" x14ac:dyDescent="0.25">
      <c r="B2056" s="22">
        <v>861016009</v>
      </c>
      <c r="C2056" s="155" t="s">
        <v>2202</v>
      </c>
      <c r="D2056" s="86">
        <v>41654</v>
      </c>
      <c r="E2056" s="22" t="s">
        <v>2176</v>
      </c>
      <c r="F2056" s="22" t="s">
        <v>306</v>
      </c>
      <c r="G2056" s="22" t="s">
        <v>380</v>
      </c>
      <c r="H2056" s="156">
        <v>209497200</v>
      </c>
      <c r="I2056" s="156">
        <v>30509422</v>
      </c>
      <c r="J2056" s="22" t="s">
        <v>39</v>
      </c>
      <c r="K2056" s="22"/>
      <c r="L2056" s="22" t="s">
        <v>1493</v>
      </c>
    </row>
    <row r="2057" spans="2:12" ht="75" customHeight="1" x14ac:dyDescent="0.25">
      <c r="B2057" s="22">
        <v>861018005</v>
      </c>
      <c r="C2057" s="155" t="s">
        <v>2203</v>
      </c>
      <c r="D2057" s="86">
        <v>41654</v>
      </c>
      <c r="E2057" s="22" t="s">
        <v>1492</v>
      </c>
      <c r="F2057" s="22" t="s">
        <v>306</v>
      </c>
      <c r="G2057" s="22" t="s">
        <v>307</v>
      </c>
      <c r="H2057" s="156">
        <v>443366400</v>
      </c>
      <c r="I2057" s="156">
        <v>146743083</v>
      </c>
      <c r="J2057" s="22" t="s">
        <v>39</v>
      </c>
      <c r="K2057" s="22"/>
      <c r="L2057" s="22" t="s">
        <v>1493</v>
      </c>
    </row>
    <row r="2058" spans="2:12" ht="75" customHeight="1" x14ac:dyDescent="0.25">
      <c r="B2058" s="22">
        <v>861016009</v>
      </c>
      <c r="C2058" s="155" t="s">
        <v>2204</v>
      </c>
      <c r="D2058" s="86">
        <v>41654</v>
      </c>
      <c r="E2058" s="22" t="s">
        <v>2176</v>
      </c>
      <c r="F2058" s="22" t="s">
        <v>306</v>
      </c>
      <c r="G2058" s="22" t="s">
        <v>307</v>
      </c>
      <c r="H2058" s="156">
        <v>624453500</v>
      </c>
      <c r="I2058" s="156">
        <v>550847134</v>
      </c>
      <c r="J2058" s="22" t="s">
        <v>39</v>
      </c>
      <c r="K2058" s="22"/>
      <c r="L2058" s="22" t="s">
        <v>1493</v>
      </c>
    </row>
    <row r="2059" spans="2:12" ht="75" customHeight="1" x14ac:dyDescent="0.25">
      <c r="B2059" s="22">
        <v>861016009</v>
      </c>
      <c r="C2059" s="155" t="s">
        <v>2205</v>
      </c>
      <c r="D2059" s="86">
        <v>41654</v>
      </c>
      <c r="E2059" s="22" t="s">
        <v>2176</v>
      </c>
      <c r="F2059" s="22" t="s">
        <v>306</v>
      </c>
      <c r="G2059" s="22" t="s">
        <v>307</v>
      </c>
      <c r="H2059" s="156">
        <v>1038374700</v>
      </c>
      <c r="I2059" s="156">
        <v>785773792</v>
      </c>
      <c r="J2059" s="22" t="s">
        <v>39</v>
      </c>
      <c r="K2059" s="22"/>
      <c r="L2059" s="22" t="s">
        <v>1493</v>
      </c>
    </row>
    <row r="2060" spans="2:12" ht="75" customHeight="1" x14ac:dyDescent="0.25">
      <c r="B2060" s="22">
        <v>861016009</v>
      </c>
      <c r="C2060" s="155" t="s">
        <v>2206</v>
      </c>
      <c r="D2060" s="86">
        <v>41654</v>
      </c>
      <c r="E2060" s="22" t="s">
        <v>2176</v>
      </c>
      <c r="F2060" s="22" t="s">
        <v>306</v>
      </c>
      <c r="G2060" s="22" t="s">
        <v>307</v>
      </c>
      <c r="H2060" s="156">
        <v>1258856500</v>
      </c>
      <c r="I2060" s="156">
        <v>1039604888</v>
      </c>
      <c r="J2060" s="22" t="s">
        <v>39</v>
      </c>
      <c r="K2060" s="22"/>
      <c r="L2060" s="22" t="s">
        <v>1493</v>
      </c>
    </row>
    <row r="2061" spans="2:12" ht="75" customHeight="1" x14ac:dyDescent="0.25">
      <c r="B2061" s="22">
        <v>861115002</v>
      </c>
      <c r="C2061" s="155" t="s">
        <v>2207</v>
      </c>
      <c r="D2061" s="86">
        <v>41654</v>
      </c>
      <c r="E2061" s="22" t="s">
        <v>2176</v>
      </c>
      <c r="F2061" s="22" t="s">
        <v>306</v>
      </c>
      <c r="G2061" s="22" t="s">
        <v>307</v>
      </c>
      <c r="H2061" s="156">
        <v>1213747700</v>
      </c>
      <c r="I2061" s="156">
        <v>1071994231</v>
      </c>
      <c r="J2061" s="22" t="s">
        <v>39</v>
      </c>
      <c r="K2061" s="22"/>
      <c r="L2061" s="22" t="s">
        <v>1493</v>
      </c>
    </row>
    <row r="2062" spans="2:12" ht="75" customHeight="1" x14ac:dyDescent="0.25">
      <c r="B2062" s="22">
        <v>861016009</v>
      </c>
      <c r="C2062" s="155" t="s">
        <v>2208</v>
      </c>
      <c r="D2062" s="86">
        <v>41654</v>
      </c>
      <c r="E2062" s="22" t="s">
        <v>2176</v>
      </c>
      <c r="F2062" s="22" t="s">
        <v>306</v>
      </c>
      <c r="G2062" s="22" t="s">
        <v>307</v>
      </c>
      <c r="H2062" s="156">
        <v>1866207200</v>
      </c>
      <c r="I2062" s="156">
        <v>1504849128</v>
      </c>
      <c r="J2062" s="22" t="s">
        <v>39</v>
      </c>
      <c r="K2062" s="22"/>
      <c r="L2062" s="22" t="s">
        <v>1493</v>
      </c>
    </row>
    <row r="2063" spans="2:12" ht="75" customHeight="1" x14ac:dyDescent="0.25">
      <c r="B2063" s="22">
        <v>861016009</v>
      </c>
      <c r="C2063" s="155" t="s">
        <v>2209</v>
      </c>
      <c r="D2063" s="86">
        <v>41654</v>
      </c>
      <c r="E2063" s="22" t="s">
        <v>2176</v>
      </c>
      <c r="F2063" s="22" t="s">
        <v>306</v>
      </c>
      <c r="G2063" s="22" t="s">
        <v>380</v>
      </c>
      <c r="H2063" s="156">
        <v>350422600</v>
      </c>
      <c r="I2063" s="156">
        <v>55033378</v>
      </c>
      <c r="J2063" s="22" t="s">
        <v>39</v>
      </c>
      <c r="K2063" s="22"/>
      <c r="L2063" s="22" t="s">
        <v>1493</v>
      </c>
    </row>
    <row r="2064" spans="2:12" ht="75" customHeight="1" x14ac:dyDescent="0.25">
      <c r="B2064" s="19" t="s">
        <v>1502</v>
      </c>
      <c r="C2064" s="144" t="s">
        <v>2210</v>
      </c>
      <c r="D2064" s="137">
        <v>41654</v>
      </c>
      <c r="E2064" s="19" t="s">
        <v>1492</v>
      </c>
      <c r="F2064" s="19" t="s">
        <v>306</v>
      </c>
      <c r="G2064" s="19" t="s">
        <v>307</v>
      </c>
      <c r="H2064" s="138">
        <f t="shared" ref="H2064:H2127" si="17">+I2064*1.03</f>
        <v>659200</v>
      </c>
      <c r="I2064" s="145">
        <v>640000</v>
      </c>
      <c r="J2064" s="135" t="s">
        <v>39</v>
      </c>
      <c r="K2064" s="19"/>
      <c r="L2064" s="135" t="s">
        <v>1493</v>
      </c>
    </row>
    <row r="2065" spans="2:12" ht="75" customHeight="1" x14ac:dyDescent="0.25">
      <c r="B2065" s="19" t="s">
        <v>1502</v>
      </c>
      <c r="C2065" s="144" t="s">
        <v>2211</v>
      </c>
      <c r="D2065" s="137">
        <v>41654</v>
      </c>
      <c r="E2065" s="19" t="s">
        <v>1492</v>
      </c>
      <c r="F2065" s="19" t="s">
        <v>306</v>
      </c>
      <c r="G2065" s="19" t="s">
        <v>307</v>
      </c>
      <c r="H2065" s="138">
        <f t="shared" si="17"/>
        <v>5809200</v>
      </c>
      <c r="I2065" s="145">
        <v>5640000</v>
      </c>
      <c r="J2065" s="135" t="s">
        <v>39</v>
      </c>
      <c r="K2065" s="19"/>
      <c r="L2065" s="135" t="s">
        <v>1493</v>
      </c>
    </row>
    <row r="2066" spans="2:12" ht="75" customHeight="1" x14ac:dyDescent="0.25">
      <c r="B2066" s="135">
        <v>45111607</v>
      </c>
      <c r="C2066" s="143" t="s">
        <v>2212</v>
      </c>
      <c r="D2066" s="137">
        <v>41654</v>
      </c>
      <c r="E2066" s="19" t="s">
        <v>1492</v>
      </c>
      <c r="F2066" s="19" t="s">
        <v>306</v>
      </c>
      <c r="G2066" s="19" t="s">
        <v>307</v>
      </c>
      <c r="H2066" s="138">
        <f t="shared" si="17"/>
        <v>1339000</v>
      </c>
      <c r="I2066" s="145">
        <v>1300000</v>
      </c>
      <c r="J2066" s="135" t="s">
        <v>39</v>
      </c>
      <c r="K2066" s="135"/>
      <c r="L2066" s="135" t="s">
        <v>1493</v>
      </c>
    </row>
    <row r="2067" spans="2:12" ht="75" customHeight="1" x14ac:dyDescent="0.25">
      <c r="B2067" s="135" t="s">
        <v>1502</v>
      </c>
      <c r="C2067" s="143" t="s">
        <v>2213</v>
      </c>
      <c r="D2067" s="137">
        <v>41654</v>
      </c>
      <c r="E2067" s="19" t="s">
        <v>1492</v>
      </c>
      <c r="F2067" s="19" t="s">
        <v>306</v>
      </c>
      <c r="G2067" s="19" t="s">
        <v>307</v>
      </c>
      <c r="H2067" s="138">
        <f t="shared" si="17"/>
        <v>52530000</v>
      </c>
      <c r="I2067" s="145">
        <v>51000000</v>
      </c>
      <c r="J2067" s="135" t="s">
        <v>39</v>
      </c>
      <c r="K2067" s="135"/>
      <c r="L2067" s="135" t="s">
        <v>1493</v>
      </c>
    </row>
    <row r="2068" spans="2:12" ht="75" customHeight="1" x14ac:dyDescent="0.25">
      <c r="B2068" s="135" t="s">
        <v>1502</v>
      </c>
      <c r="C2068" s="143" t="s">
        <v>2214</v>
      </c>
      <c r="D2068" s="137">
        <v>41654</v>
      </c>
      <c r="E2068" s="19" t="s">
        <v>1492</v>
      </c>
      <c r="F2068" s="19" t="s">
        <v>306</v>
      </c>
      <c r="G2068" s="19" t="s">
        <v>307</v>
      </c>
      <c r="H2068" s="138">
        <f t="shared" si="17"/>
        <v>43775000</v>
      </c>
      <c r="I2068" s="145">
        <v>42500000</v>
      </c>
      <c r="J2068" s="135" t="s">
        <v>39</v>
      </c>
      <c r="K2068" s="135"/>
      <c r="L2068" s="135" t="s">
        <v>1493</v>
      </c>
    </row>
    <row r="2069" spans="2:12" ht="75" customHeight="1" x14ac:dyDescent="0.25">
      <c r="B2069" s="19" t="s">
        <v>1502</v>
      </c>
      <c r="C2069" s="144" t="s">
        <v>2215</v>
      </c>
      <c r="D2069" s="137">
        <v>41654</v>
      </c>
      <c r="E2069" s="19" t="s">
        <v>1492</v>
      </c>
      <c r="F2069" s="19" t="s">
        <v>306</v>
      </c>
      <c r="G2069" s="19" t="s">
        <v>307</v>
      </c>
      <c r="H2069" s="138">
        <f t="shared" si="17"/>
        <v>12978000</v>
      </c>
      <c r="I2069" s="145">
        <v>12600000</v>
      </c>
      <c r="J2069" s="135" t="s">
        <v>39</v>
      </c>
      <c r="K2069" s="19"/>
      <c r="L2069" s="135" t="s">
        <v>1493</v>
      </c>
    </row>
    <row r="2070" spans="2:12" ht="75" customHeight="1" x14ac:dyDescent="0.25">
      <c r="B2070" s="19" t="s">
        <v>1502</v>
      </c>
      <c r="C2070" s="144" t="s">
        <v>2216</v>
      </c>
      <c r="D2070" s="137">
        <v>41654</v>
      </c>
      <c r="E2070" s="19" t="s">
        <v>1492</v>
      </c>
      <c r="F2070" s="19" t="s">
        <v>306</v>
      </c>
      <c r="G2070" s="19" t="s">
        <v>307</v>
      </c>
      <c r="H2070" s="138">
        <f t="shared" si="17"/>
        <v>927000</v>
      </c>
      <c r="I2070" s="145">
        <v>900000</v>
      </c>
      <c r="J2070" s="135" t="s">
        <v>39</v>
      </c>
      <c r="K2070" s="19"/>
      <c r="L2070" s="135" t="s">
        <v>1493</v>
      </c>
    </row>
    <row r="2071" spans="2:12" ht="75" customHeight="1" x14ac:dyDescent="0.25">
      <c r="B2071" s="19" t="s">
        <v>1502</v>
      </c>
      <c r="C2071" s="144" t="s">
        <v>2217</v>
      </c>
      <c r="D2071" s="137">
        <v>41654</v>
      </c>
      <c r="E2071" s="19" t="s">
        <v>1492</v>
      </c>
      <c r="F2071" s="19" t="s">
        <v>306</v>
      </c>
      <c r="G2071" s="19" t="s">
        <v>307</v>
      </c>
      <c r="H2071" s="138">
        <f t="shared" si="17"/>
        <v>20857500</v>
      </c>
      <c r="I2071" s="145">
        <v>20250000</v>
      </c>
      <c r="J2071" s="135" t="s">
        <v>39</v>
      </c>
      <c r="K2071" s="19"/>
      <c r="L2071" s="135" t="s">
        <v>1493</v>
      </c>
    </row>
    <row r="2072" spans="2:12" ht="75" customHeight="1" x14ac:dyDescent="0.25">
      <c r="B2072" s="135" t="s">
        <v>1502</v>
      </c>
      <c r="C2072" s="143" t="s">
        <v>2218</v>
      </c>
      <c r="D2072" s="137">
        <v>41654</v>
      </c>
      <c r="E2072" s="19" t="s">
        <v>1492</v>
      </c>
      <c r="F2072" s="19" t="s">
        <v>306</v>
      </c>
      <c r="G2072" s="19" t="s">
        <v>307</v>
      </c>
      <c r="H2072" s="138">
        <f t="shared" si="17"/>
        <v>391400</v>
      </c>
      <c r="I2072" s="145">
        <v>380000</v>
      </c>
      <c r="J2072" s="135" t="s">
        <v>39</v>
      </c>
      <c r="K2072" s="135"/>
      <c r="L2072" s="135" t="s">
        <v>1493</v>
      </c>
    </row>
    <row r="2073" spans="2:12" ht="75" customHeight="1" x14ac:dyDescent="0.25">
      <c r="B2073" s="135" t="s">
        <v>1530</v>
      </c>
      <c r="C2073" s="148" t="s">
        <v>2219</v>
      </c>
      <c r="D2073" s="137">
        <v>41654</v>
      </c>
      <c r="E2073" s="19" t="s">
        <v>1492</v>
      </c>
      <c r="F2073" s="19" t="s">
        <v>306</v>
      </c>
      <c r="G2073" s="19" t="s">
        <v>307</v>
      </c>
      <c r="H2073" s="138">
        <f t="shared" si="17"/>
        <v>405408</v>
      </c>
      <c r="I2073" s="138">
        <v>393600</v>
      </c>
      <c r="J2073" s="135" t="s">
        <v>39</v>
      </c>
      <c r="K2073" s="135"/>
      <c r="L2073" s="135" t="s">
        <v>1493</v>
      </c>
    </row>
    <row r="2074" spans="2:12" ht="75" customHeight="1" x14ac:dyDescent="0.25">
      <c r="B2074" s="19">
        <v>31162011</v>
      </c>
      <c r="C2074" s="144" t="s">
        <v>2220</v>
      </c>
      <c r="D2074" s="137">
        <v>41654</v>
      </c>
      <c r="E2074" s="19" t="s">
        <v>1492</v>
      </c>
      <c r="F2074" s="19" t="s">
        <v>306</v>
      </c>
      <c r="G2074" s="19" t="s">
        <v>307</v>
      </c>
      <c r="H2074" s="138">
        <f t="shared" si="17"/>
        <v>1009400</v>
      </c>
      <c r="I2074" s="145">
        <v>980000</v>
      </c>
      <c r="J2074" s="135" t="s">
        <v>39</v>
      </c>
      <c r="K2074" s="19"/>
      <c r="L2074" s="135" t="s">
        <v>1493</v>
      </c>
    </row>
    <row r="2075" spans="2:12" ht="75" customHeight="1" x14ac:dyDescent="0.25">
      <c r="B2075" s="135">
        <v>31162011</v>
      </c>
      <c r="C2075" s="136" t="s">
        <v>2221</v>
      </c>
      <c r="D2075" s="137">
        <v>41654</v>
      </c>
      <c r="E2075" s="19" t="s">
        <v>1492</v>
      </c>
      <c r="F2075" s="19" t="s">
        <v>306</v>
      </c>
      <c r="G2075" s="19" t="s">
        <v>307</v>
      </c>
      <c r="H2075" s="138">
        <f t="shared" si="17"/>
        <v>2507432</v>
      </c>
      <c r="I2075" s="138">
        <v>2434400</v>
      </c>
      <c r="J2075" s="135" t="s">
        <v>39</v>
      </c>
      <c r="K2075" s="135"/>
      <c r="L2075" s="135" t="s">
        <v>1493</v>
      </c>
    </row>
    <row r="2076" spans="2:12" ht="75" customHeight="1" x14ac:dyDescent="0.25">
      <c r="B2076" s="135" t="s">
        <v>1530</v>
      </c>
      <c r="C2076" s="139" t="s">
        <v>2222</v>
      </c>
      <c r="D2076" s="137">
        <v>41654</v>
      </c>
      <c r="E2076" s="19" t="s">
        <v>1492</v>
      </c>
      <c r="F2076" s="19" t="s">
        <v>306</v>
      </c>
      <c r="G2076" s="19" t="s">
        <v>307</v>
      </c>
      <c r="H2076" s="138">
        <f t="shared" si="17"/>
        <v>3573206.99</v>
      </c>
      <c r="I2076" s="138">
        <v>3469133</v>
      </c>
      <c r="J2076" s="135" t="s">
        <v>39</v>
      </c>
      <c r="K2076" s="135"/>
      <c r="L2076" s="135" t="s">
        <v>1493</v>
      </c>
    </row>
    <row r="2077" spans="2:12" ht="75" customHeight="1" x14ac:dyDescent="0.25">
      <c r="B2077" s="19">
        <v>52161511</v>
      </c>
      <c r="C2077" s="144" t="s">
        <v>2223</v>
      </c>
      <c r="D2077" s="137">
        <v>41654</v>
      </c>
      <c r="E2077" s="19" t="s">
        <v>1492</v>
      </c>
      <c r="F2077" s="19" t="s">
        <v>306</v>
      </c>
      <c r="G2077" s="19" t="s">
        <v>307</v>
      </c>
      <c r="H2077" s="138">
        <f t="shared" si="17"/>
        <v>309000</v>
      </c>
      <c r="I2077" s="145">
        <v>300000</v>
      </c>
      <c r="J2077" s="135" t="s">
        <v>39</v>
      </c>
      <c r="K2077" s="19"/>
      <c r="L2077" s="135" t="s">
        <v>1493</v>
      </c>
    </row>
    <row r="2078" spans="2:12" ht="75" customHeight="1" x14ac:dyDescent="0.25">
      <c r="B2078" s="19">
        <v>52161511</v>
      </c>
      <c r="C2078" s="144" t="s">
        <v>2224</v>
      </c>
      <c r="D2078" s="137">
        <v>41654</v>
      </c>
      <c r="E2078" s="19" t="s">
        <v>1492</v>
      </c>
      <c r="F2078" s="19" t="s">
        <v>306</v>
      </c>
      <c r="G2078" s="19" t="s">
        <v>307</v>
      </c>
      <c r="H2078" s="138">
        <f t="shared" si="17"/>
        <v>8240000</v>
      </c>
      <c r="I2078" s="145">
        <v>8000000</v>
      </c>
      <c r="J2078" s="135" t="s">
        <v>39</v>
      </c>
      <c r="K2078" s="19"/>
      <c r="L2078" s="135" t="s">
        <v>1493</v>
      </c>
    </row>
    <row r="2079" spans="2:12" ht="75" customHeight="1" x14ac:dyDescent="0.25">
      <c r="B2079" s="19">
        <v>52161511</v>
      </c>
      <c r="C2079" s="143" t="s">
        <v>2225</v>
      </c>
      <c r="D2079" s="137">
        <v>41654</v>
      </c>
      <c r="E2079" s="19" t="s">
        <v>1492</v>
      </c>
      <c r="F2079" s="19" t="s">
        <v>306</v>
      </c>
      <c r="G2079" s="19" t="s">
        <v>307</v>
      </c>
      <c r="H2079" s="138">
        <f t="shared" si="17"/>
        <v>370800</v>
      </c>
      <c r="I2079" s="145">
        <v>360000</v>
      </c>
      <c r="J2079" s="135" t="s">
        <v>39</v>
      </c>
      <c r="K2079" s="135"/>
      <c r="L2079" s="135" t="s">
        <v>1493</v>
      </c>
    </row>
    <row r="2080" spans="2:12" ht="75" customHeight="1" x14ac:dyDescent="0.25">
      <c r="B2080" s="19" t="s">
        <v>1502</v>
      </c>
      <c r="C2080" s="144" t="s">
        <v>2226</v>
      </c>
      <c r="D2080" s="137">
        <v>41654</v>
      </c>
      <c r="E2080" s="19" t="s">
        <v>1492</v>
      </c>
      <c r="F2080" s="19" t="s">
        <v>306</v>
      </c>
      <c r="G2080" s="19" t="s">
        <v>307</v>
      </c>
      <c r="H2080" s="138">
        <f t="shared" si="17"/>
        <v>7828000</v>
      </c>
      <c r="I2080" s="145">
        <v>7600000</v>
      </c>
      <c r="J2080" s="135" t="s">
        <v>39</v>
      </c>
      <c r="K2080" s="19"/>
      <c r="L2080" s="135" t="s">
        <v>1493</v>
      </c>
    </row>
    <row r="2081" spans="2:12" ht="75" customHeight="1" x14ac:dyDescent="0.25">
      <c r="B2081" s="135" t="s">
        <v>1502</v>
      </c>
      <c r="C2081" s="143" t="s">
        <v>2227</v>
      </c>
      <c r="D2081" s="137">
        <v>41654</v>
      </c>
      <c r="E2081" s="19" t="s">
        <v>1492</v>
      </c>
      <c r="F2081" s="19" t="s">
        <v>306</v>
      </c>
      <c r="G2081" s="19" t="s">
        <v>307</v>
      </c>
      <c r="H2081" s="138">
        <f t="shared" si="17"/>
        <v>4171500</v>
      </c>
      <c r="I2081" s="145">
        <v>4050000</v>
      </c>
      <c r="J2081" s="135" t="s">
        <v>39</v>
      </c>
      <c r="K2081" s="135"/>
      <c r="L2081" s="135" t="s">
        <v>1493</v>
      </c>
    </row>
    <row r="2082" spans="2:12" ht="75" customHeight="1" x14ac:dyDescent="0.25">
      <c r="B2082" s="135" t="s">
        <v>1502</v>
      </c>
      <c r="C2082" s="143" t="s">
        <v>2227</v>
      </c>
      <c r="D2082" s="137">
        <v>41654</v>
      </c>
      <c r="E2082" s="19" t="s">
        <v>1492</v>
      </c>
      <c r="F2082" s="19" t="s">
        <v>306</v>
      </c>
      <c r="G2082" s="19" t="s">
        <v>307</v>
      </c>
      <c r="H2082" s="138">
        <f t="shared" si="17"/>
        <v>1390500</v>
      </c>
      <c r="I2082" s="145">
        <v>1350000</v>
      </c>
      <c r="J2082" s="135" t="s">
        <v>39</v>
      </c>
      <c r="K2082" s="135"/>
      <c r="L2082" s="135" t="s">
        <v>1493</v>
      </c>
    </row>
    <row r="2083" spans="2:12" ht="75" customHeight="1" x14ac:dyDescent="0.25">
      <c r="B2083" s="19" t="s">
        <v>1502</v>
      </c>
      <c r="C2083" s="144" t="s">
        <v>2228</v>
      </c>
      <c r="D2083" s="137">
        <v>41654</v>
      </c>
      <c r="E2083" s="19" t="s">
        <v>1492</v>
      </c>
      <c r="F2083" s="19" t="s">
        <v>306</v>
      </c>
      <c r="G2083" s="19" t="s">
        <v>307</v>
      </c>
      <c r="H2083" s="138">
        <f t="shared" si="17"/>
        <v>432600</v>
      </c>
      <c r="I2083" s="145">
        <v>420000</v>
      </c>
      <c r="J2083" s="135" t="s">
        <v>39</v>
      </c>
      <c r="K2083" s="19"/>
      <c r="L2083" s="135" t="s">
        <v>1493</v>
      </c>
    </row>
    <row r="2084" spans="2:12" ht="75" customHeight="1" x14ac:dyDescent="0.25">
      <c r="B2084" s="19" t="s">
        <v>1502</v>
      </c>
      <c r="C2084" s="144" t="s">
        <v>2229</v>
      </c>
      <c r="D2084" s="137">
        <v>41654</v>
      </c>
      <c r="E2084" s="19" t="s">
        <v>1492</v>
      </c>
      <c r="F2084" s="19" t="s">
        <v>306</v>
      </c>
      <c r="G2084" s="19" t="s">
        <v>307</v>
      </c>
      <c r="H2084" s="138">
        <f t="shared" si="17"/>
        <v>556200</v>
      </c>
      <c r="I2084" s="145">
        <v>540000</v>
      </c>
      <c r="J2084" s="135" t="s">
        <v>39</v>
      </c>
      <c r="K2084" s="19"/>
      <c r="L2084" s="135" t="s">
        <v>1493</v>
      </c>
    </row>
    <row r="2085" spans="2:12" ht="75" customHeight="1" x14ac:dyDescent="0.25">
      <c r="B2085" s="19" t="s">
        <v>1502</v>
      </c>
      <c r="C2085" s="144" t="s">
        <v>2230</v>
      </c>
      <c r="D2085" s="137">
        <v>41654</v>
      </c>
      <c r="E2085" s="19" t="s">
        <v>1492</v>
      </c>
      <c r="F2085" s="19" t="s">
        <v>306</v>
      </c>
      <c r="G2085" s="19" t="s">
        <v>307</v>
      </c>
      <c r="H2085" s="138">
        <f t="shared" si="17"/>
        <v>679800</v>
      </c>
      <c r="I2085" s="145">
        <v>660000</v>
      </c>
      <c r="J2085" s="135" t="s">
        <v>39</v>
      </c>
      <c r="K2085" s="19"/>
      <c r="L2085" s="135" t="s">
        <v>1493</v>
      </c>
    </row>
    <row r="2086" spans="2:12" ht="75" customHeight="1" x14ac:dyDescent="0.25">
      <c r="B2086" s="19" t="s">
        <v>1502</v>
      </c>
      <c r="C2086" s="144" t="s">
        <v>2231</v>
      </c>
      <c r="D2086" s="137">
        <v>41654</v>
      </c>
      <c r="E2086" s="19" t="s">
        <v>1492</v>
      </c>
      <c r="F2086" s="19" t="s">
        <v>306</v>
      </c>
      <c r="G2086" s="19" t="s">
        <v>307</v>
      </c>
      <c r="H2086" s="138">
        <f t="shared" si="17"/>
        <v>515000</v>
      </c>
      <c r="I2086" s="145">
        <v>500000</v>
      </c>
      <c r="J2086" s="135" t="s">
        <v>39</v>
      </c>
      <c r="K2086" s="19"/>
      <c r="L2086" s="135" t="s">
        <v>1493</v>
      </c>
    </row>
    <row r="2087" spans="2:12" ht="75" customHeight="1" x14ac:dyDescent="0.25">
      <c r="B2087" s="19" t="s">
        <v>1502</v>
      </c>
      <c r="C2087" s="144" t="s">
        <v>2232</v>
      </c>
      <c r="D2087" s="137">
        <v>41654</v>
      </c>
      <c r="E2087" s="19" t="s">
        <v>1492</v>
      </c>
      <c r="F2087" s="19" t="s">
        <v>306</v>
      </c>
      <c r="G2087" s="19" t="s">
        <v>307</v>
      </c>
      <c r="H2087" s="138">
        <f t="shared" si="17"/>
        <v>618000</v>
      </c>
      <c r="I2087" s="145">
        <v>600000</v>
      </c>
      <c r="J2087" s="135" t="s">
        <v>39</v>
      </c>
      <c r="K2087" s="19"/>
      <c r="L2087" s="135" t="s">
        <v>1493</v>
      </c>
    </row>
    <row r="2088" spans="2:12" ht="75" customHeight="1" x14ac:dyDescent="0.25">
      <c r="B2088" s="135">
        <v>47131601</v>
      </c>
      <c r="C2088" s="140" t="s">
        <v>2233</v>
      </c>
      <c r="D2088" s="137">
        <v>41654</v>
      </c>
      <c r="E2088" s="19" t="s">
        <v>1492</v>
      </c>
      <c r="F2088" s="19" t="s">
        <v>306</v>
      </c>
      <c r="G2088" s="19" t="s">
        <v>307</v>
      </c>
      <c r="H2088" s="138">
        <f t="shared" si="17"/>
        <v>906400</v>
      </c>
      <c r="I2088" s="138">
        <v>880000</v>
      </c>
      <c r="J2088" s="135" t="s">
        <v>39</v>
      </c>
      <c r="K2088" s="135"/>
      <c r="L2088" s="135" t="s">
        <v>1493</v>
      </c>
    </row>
    <row r="2089" spans="2:12" ht="75" customHeight="1" x14ac:dyDescent="0.25">
      <c r="B2089" s="135">
        <v>40183112</v>
      </c>
      <c r="C2089" s="139" t="s">
        <v>2234</v>
      </c>
      <c r="D2089" s="137">
        <v>41654</v>
      </c>
      <c r="E2089" s="19" t="s">
        <v>1492</v>
      </c>
      <c r="F2089" s="19" t="s">
        <v>306</v>
      </c>
      <c r="G2089" s="19" t="s">
        <v>307</v>
      </c>
      <c r="H2089" s="138">
        <f t="shared" si="17"/>
        <v>3831534.08</v>
      </c>
      <c r="I2089" s="138">
        <v>3719936</v>
      </c>
      <c r="J2089" s="135" t="s">
        <v>39</v>
      </c>
      <c r="K2089" s="135"/>
      <c r="L2089" s="135" t="s">
        <v>1493</v>
      </c>
    </row>
    <row r="2090" spans="2:12" ht="75" customHeight="1" x14ac:dyDescent="0.25">
      <c r="B2090" s="135">
        <v>41111604</v>
      </c>
      <c r="C2090" s="146" t="s">
        <v>2235</v>
      </c>
      <c r="D2090" s="137">
        <v>41654</v>
      </c>
      <c r="E2090" s="19" t="s">
        <v>1492</v>
      </c>
      <c r="F2090" s="19" t="s">
        <v>306</v>
      </c>
      <c r="G2090" s="19" t="s">
        <v>307</v>
      </c>
      <c r="H2090" s="138">
        <f t="shared" si="17"/>
        <v>7959840</v>
      </c>
      <c r="I2090" s="138">
        <v>7728000</v>
      </c>
      <c r="J2090" s="135" t="s">
        <v>39</v>
      </c>
      <c r="K2090" s="135"/>
      <c r="L2090" s="135" t="s">
        <v>1493</v>
      </c>
    </row>
    <row r="2091" spans="2:12" ht="75" customHeight="1" x14ac:dyDescent="0.25">
      <c r="B2091" s="135">
        <v>41111604</v>
      </c>
      <c r="C2091" s="146" t="s">
        <v>2236</v>
      </c>
      <c r="D2091" s="137">
        <v>41654</v>
      </c>
      <c r="E2091" s="19" t="s">
        <v>1492</v>
      </c>
      <c r="F2091" s="19" t="s">
        <v>306</v>
      </c>
      <c r="G2091" s="19" t="s">
        <v>307</v>
      </c>
      <c r="H2091" s="138">
        <f t="shared" si="17"/>
        <v>6218625</v>
      </c>
      <c r="I2091" s="138">
        <v>6037500</v>
      </c>
      <c r="J2091" s="135" t="s">
        <v>39</v>
      </c>
      <c r="K2091" s="135"/>
      <c r="L2091" s="135" t="s">
        <v>1493</v>
      </c>
    </row>
    <row r="2092" spans="2:12" ht="75" customHeight="1" x14ac:dyDescent="0.25">
      <c r="B2092" s="135">
        <v>41111604</v>
      </c>
      <c r="C2092" s="146" t="s">
        <v>2237</v>
      </c>
      <c r="D2092" s="137">
        <v>41654</v>
      </c>
      <c r="E2092" s="19" t="s">
        <v>1492</v>
      </c>
      <c r="F2092" s="19" t="s">
        <v>306</v>
      </c>
      <c r="G2092" s="19" t="s">
        <v>307</v>
      </c>
      <c r="H2092" s="138">
        <f t="shared" si="17"/>
        <v>9949800</v>
      </c>
      <c r="I2092" s="138">
        <v>9660000</v>
      </c>
      <c r="J2092" s="135" t="s">
        <v>39</v>
      </c>
      <c r="K2092" s="135"/>
      <c r="L2092" s="135" t="s">
        <v>1493</v>
      </c>
    </row>
    <row r="2093" spans="2:12" ht="75" customHeight="1" x14ac:dyDescent="0.25">
      <c r="B2093" s="19" t="s">
        <v>1502</v>
      </c>
      <c r="C2093" s="144" t="s">
        <v>2238</v>
      </c>
      <c r="D2093" s="137">
        <v>41654</v>
      </c>
      <c r="E2093" s="19" t="s">
        <v>1492</v>
      </c>
      <c r="F2093" s="19" t="s">
        <v>306</v>
      </c>
      <c r="G2093" s="19" t="s">
        <v>307</v>
      </c>
      <c r="H2093" s="138">
        <f t="shared" si="17"/>
        <v>1071200</v>
      </c>
      <c r="I2093" s="145">
        <v>1040000</v>
      </c>
      <c r="J2093" s="135" t="s">
        <v>39</v>
      </c>
      <c r="K2093" s="19"/>
      <c r="L2093" s="135" t="s">
        <v>1493</v>
      </c>
    </row>
    <row r="2094" spans="2:12" ht="75" customHeight="1" x14ac:dyDescent="0.25">
      <c r="B2094" s="135">
        <v>44111808</v>
      </c>
      <c r="C2094" s="146" t="s">
        <v>2239</v>
      </c>
      <c r="D2094" s="137">
        <v>41654</v>
      </c>
      <c r="E2094" s="19" t="s">
        <v>1492</v>
      </c>
      <c r="F2094" s="19" t="s">
        <v>306</v>
      </c>
      <c r="G2094" s="19" t="s">
        <v>307</v>
      </c>
      <c r="H2094" s="138">
        <f t="shared" si="17"/>
        <v>8706075</v>
      </c>
      <c r="I2094" s="138">
        <v>8452500</v>
      </c>
      <c r="J2094" s="135" t="s">
        <v>39</v>
      </c>
      <c r="K2094" s="135"/>
      <c r="L2094" s="135" t="s">
        <v>1493</v>
      </c>
    </row>
    <row r="2095" spans="2:12" ht="75" customHeight="1" x14ac:dyDescent="0.25">
      <c r="B2095" s="135">
        <v>41111604</v>
      </c>
      <c r="C2095" s="140" t="s">
        <v>2240</v>
      </c>
      <c r="D2095" s="137">
        <v>41654</v>
      </c>
      <c r="E2095" s="19" t="s">
        <v>1492</v>
      </c>
      <c r="F2095" s="19" t="s">
        <v>306</v>
      </c>
      <c r="G2095" s="19" t="s">
        <v>307</v>
      </c>
      <c r="H2095" s="138">
        <f t="shared" si="17"/>
        <v>939360</v>
      </c>
      <c r="I2095" s="138">
        <v>912000</v>
      </c>
      <c r="J2095" s="135" t="s">
        <v>39</v>
      </c>
      <c r="K2095" s="135"/>
      <c r="L2095" s="135" t="s">
        <v>1493</v>
      </c>
    </row>
    <row r="2096" spans="2:12" ht="75" customHeight="1" x14ac:dyDescent="0.25">
      <c r="B2096" s="135">
        <v>26131603</v>
      </c>
      <c r="C2096" s="140" t="s">
        <v>2241</v>
      </c>
      <c r="D2096" s="137">
        <v>41654</v>
      </c>
      <c r="E2096" s="19" t="s">
        <v>1492</v>
      </c>
      <c r="F2096" s="19" t="s">
        <v>306</v>
      </c>
      <c r="G2096" s="19" t="s">
        <v>307</v>
      </c>
      <c r="H2096" s="138">
        <f t="shared" si="17"/>
        <v>2267648</v>
      </c>
      <c r="I2096" s="138">
        <v>2201600</v>
      </c>
      <c r="J2096" s="135" t="s">
        <v>39</v>
      </c>
      <c r="K2096" s="135"/>
      <c r="L2096" s="135" t="s">
        <v>1493</v>
      </c>
    </row>
    <row r="2097" spans="2:12" ht="75" customHeight="1" x14ac:dyDescent="0.25">
      <c r="B2097" s="135" t="s">
        <v>1502</v>
      </c>
      <c r="C2097" s="143" t="s">
        <v>2242</v>
      </c>
      <c r="D2097" s="137">
        <v>41654</v>
      </c>
      <c r="E2097" s="19" t="s">
        <v>1492</v>
      </c>
      <c r="F2097" s="19" t="s">
        <v>306</v>
      </c>
      <c r="G2097" s="19" t="s">
        <v>307</v>
      </c>
      <c r="H2097" s="138">
        <f t="shared" si="17"/>
        <v>2554400</v>
      </c>
      <c r="I2097" s="145">
        <v>2480000</v>
      </c>
      <c r="J2097" s="135" t="s">
        <v>39</v>
      </c>
      <c r="K2097" s="135"/>
      <c r="L2097" s="135" t="s">
        <v>1493</v>
      </c>
    </row>
    <row r="2098" spans="2:12" ht="75" customHeight="1" x14ac:dyDescent="0.25">
      <c r="B2098" s="19" t="s">
        <v>1502</v>
      </c>
      <c r="C2098" s="144" t="s">
        <v>2243</v>
      </c>
      <c r="D2098" s="137">
        <v>41654</v>
      </c>
      <c r="E2098" s="19" t="s">
        <v>1492</v>
      </c>
      <c r="F2098" s="19" t="s">
        <v>306</v>
      </c>
      <c r="G2098" s="19" t="s">
        <v>307</v>
      </c>
      <c r="H2098" s="138">
        <f t="shared" si="17"/>
        <v>8652000</v>
      </c>
      <c r="I2098" s="145">
        <v>8400000</v>
      </c>
      <c r="J2098" s="135" t="s">
        <v>39</v>
      </c>
      <c r="K2098" s="19"/>
      <c r="L2098" s="135" t="s">
        <v>1493</v>
      </c>
    </row>
    <row r="2099" spans="2:12" ht="75" customHeight="1" x14ac:dyDescent="0.25">
      <c r="B2099" s="135">
        <v>15121803</v>
      </c>
      <c r="C2099" s="140" t="s">
        <v>2244</v>
      </c>
      <c r="D2099" s="137">
        <v>41654</v>
      </c>
      <c r="E2099" s="19" t="s">
        <v>1492</v>
      </c>
      <c r="F2099" s="19" t="s">
        <v>306</v>
      </c>
      <c r="G2099" s="19" t="s">
        <v>307</v>
      </c>
      <c r="H2099" s="138">
        <f t="shared" si="17"/>
        <v>2264352</v>
      </c>
      <c r="I2099" s="138">
        <v>2198400</v>
      </c>
      <c r="J2099" s="135" t="s">
        <v>39</v>
      </c>
      <c r="K2099" s="135"/>
      <c r="L2099" s="135" t="s">
        <v>1493</v>
      </c>
    </row>
    <row r="2100" spans="2:12" ht="75" customHeight="1" x14ac:dyDescent="0.25">
      <c r="B2100" s="135">
        <v>56111707</v>
      </c>
      <c r="C2100" s="143" t="s">
        <v>2245</v>
      </c>
      <c r="D2100" s="137">
        <v>41654</v>
      </c>
      <c r="E2100" s="19" t="s">
        <v>1492</v>
      </c>
      <c r="F2100" s="19" t="s">
        <v>306</v>
      </c>
      <c r="G2100" s="19" t="s">
        <v>307</v>
      </c>
      <c r="H2100" s="138">
        <f t="shared" si="17"/>
        <v>494400</v>
      </c>
      <c r="I2100" s="145">
        <v>480000</v>
      </c>
      <c r="J2100" s="135" t="s">
        <v>39</v>
      </c>
      <c r="K2100" s="135"/>
      <c r="L2100" s="135" t="s">
        <v>1493</v>
      </c>
    </row>
    <row r="2101" spans="2:12" ht="75" customHeight="1" x14ac:dyDescent="0.25">
      <c r="B2101" s="135">
        <v>56111707</v>
      </c>
      <c r="C2101" s="143" t="s">
        <v>2246</v>
      </c>
      <c r="D2101" s="137">
        <v>41654</v>
      </c>
      <c r="E2101" s="19" t="s">
        <v>1492</v>
      </c>
      <c r="F2101" s="19" t="s">
        <v>306</v>
      </c>
      <c r="G2101" s="19" t="s">
        <v>307</v>
      </c>
      <c r="H2101" s="138">
        <f t="shared" si="17"/>
        <v>1339000</v>
      </c>
      <c r="I2101" s="145">
        <v>1300000</v>
      </c>
      <c r="J2101" s="135" t="s">
        <v>39</v>
      </c>
      <c r="K2101" s="135"/>
      <c r="L2101" s="135" t="s">
        <v>1493</v>
      </c>
    </row>
    <row r="2102" spans="2:12" ht="75" customHeight="1" x14ac:dyDescent="0.25">
      <c r="B2102" s="135">
        <v>56111707</v>
      </c>
      <c r="C2102" s="143" t="s">
        <v>2247</v>
      </c>
      <c r="D2102" s="137">
        <v>41654</v>
      </c>
      <c r="E2102" s="19" t="s">
        <v>1492</v>
      </c>
      <c r="F2102" s="19" t="s">
        <v>306</v>
      </c>
      <c r="G2102" s="19" t="s">
        <v>307</v>
      </c>
      <c r="H2102" s="138">
        <f t="shared" si="17"/>
        <v>3708000</v>
      </c>
      <c r="I2102" s="145">
        <v>3600000</v>
      </c>
      <c r="J2102" s="135" t="s">
        <v>39</v>
      </c>
      <c r="K2102" s="135"/>
      <c r="L2102" s="135" t="s">
        <v>1493</v>
      </c>
    </row>
    <row r="2103" spans="2:12" ht="75" customHeight="1" x14ac:dyDescent="0.25">
      <c r="B2103" s="135">
        <v>56111707</v>
      </c>
      <c r="C2103" s="143" t="s">
        <v>2248</v>
      </c>
      <c r="D2103" s="137">
        <v>41654</v>
      </c>
      <c r="E2103" s="19" t="s">
        <v>1492</v>
      </c>
      <c r="F2103" s="19" t="s">
        <v>306</v>
      </c>
      <c r="G2103" s="19" t="s">
        <v>307</v>
      </c>
      <c r="H2103" s="138">
        <f t="shared" si="17"/>
        <v>4326000</v>
      </c>
      <c r="I2103" s="145">
        <v>4200000</v>
      </c>
      <c r="J2103" s="135" t="s">
        <v>39</v>
      </c>
      <c r="K2103" s="135"/>
      <c r="L2103" s="135" t="s">
        <v>1493</v>
      </c>
    </row>
    <row r="2104" spans="2:12" ht="75" customHeight="1" x14ac:dyDescent="0.25">
      <c r="B2104" s="135">
        <v>56111707</v>
      </c>
      <c r="C2104" s="143" t="s">
        <v>2249</v>
      </c>
      <c r="D2104" s="137">
        <v>41654</v>
      </c>
      <c r="E2104" s="19" t="s">
        <v>1492</v>
      </c>
      <c r="F2104" s="19" t="s">
        <v>306</v>
      </c>
      <c r="G2104" s="19" t="s">
        <v>307</v>
      </c>
      <c r="H2104" s="138">
        <f t="shared" si="17"/>
        <v>2678000</v>
      </c>
      <c r="I2104" s="145">
        <v>2600000</v>
      </c>
      <c r="J2104" s="135" t="s">
        <v>39</v>
      </c>
      <c r="K2104" s="135"/>
      <c r="L2104" s="135" t="s">
        <v>1493</v>
      </c>
    </row>
    <row r="2105" spans="2:12" ht="75" customHeight="1" x14ac:dyDescent="0.25">
      <c r="B2105" s="19">
        <v>46182002</v>
      </c>
      <c r="C2105" s="144" t="s">
        <v>2250</v>
      </c>
      <c r="D2105" s="137">
        <v>41654</v>
      </c>
      <c r="E2105" s="19" t="s">
        <v>1492</v>
      </c>
      <c r="F2105" s="19" t="s">
        <v>306</v>
      </c>
      <c r="G2105" s="19" t="s">
        <v>307</v>
      </c>
      <c r="H2105" s="138">
        <f t="shared" si="17"/>
        <v>1261750</v>
      </c>
      <c r="I2105" s="145">
        <v>1225000</v>
      </c>
      <c r="J2105" s="135" t="s">
        <v>39</v>
      </c>
      <c r="K2105" s="19"/>
      <c r="L2105" s="135" t="s">
        <v>1493</v>
      </c>
    </row>
    <row r="2106" spans="2:12" ht="75" customHeight="1" x14ac:dyDescent="0.25">
      <c r="B2106" s="135">
        <v>46182002</v>
      </c>
      <c r="C2106" s="142" t="s">
        <v>2251</v>
      </c>
      <c r="D2106" s="137">
        <v>41654</v>
      </c>
      <c r="E2106" s="19" t="s">
        <v>1492</v>
      </c>
      <c r="F2106" s="19" t="s">
        <v>306</v>
      </c>
      <c r="G2106" s="19" t="s">
        <v>307</v>
      </c>
      <c r="H2106" s="138">
        <f t="shared" si="17"/>
        <v>5072750</v>
      </c>
      <c r="I2106" s="138">
        <v>4925000</v>
      </c>
      <c r="J2106" s="135" t="s">
        <v>39</v>
      </c>
      <c r="K2106" s="135"/>
      <c r="L2106" s="135" t="s">
        <v>1493</v>
      </c>
    </row>
    <row r="2107" spans="2:12" ht="75" customHeight="1" x14ac:dyDescent="0.25">
      <c r="B2107" s="19">
        <v>22101509</v>
      </c>
      <c r="C2107" s="144" t="s">
        <v>2252</v>
      </c>
      <c r="D2107" s="137">
        <v>41654</v>
      </c>
      <c r="E2107" s="19" t="s">
        <v>1492</v>
      </c>
      <c r="F2107" s="19" t="s">
        <v>306</v>
      </c>
      <c r="G2107" s="19" t="s">
        <v>307</v>
      </c>
      <c r="H2107" s="138">
        <f t="shared" si="17"/>
        <v>283250000</v>
      </c>
      <c r="I2107" s="145">
        <v>275000000</v>
      </c>
      <c r="J2107" s="135" t="s">
        <v>39</v>
      </c>
      <c r="K2107" s="19"/>
      <c r="L2107" s="135" t="s">
        <v>1493</v>
      </c>
    </row>
    <row r="2108" spans="2:12" ht="75" customHeight="1" x14ac:dyDescent="0.25">
      <c r="B2108" s="19">
        <v>22101509</v>
      </c>
      <c r="C2108" s="144" t="s">
        <v>2253</v>
      </c>
      <c r="D2108" s="137">
        <v>41654</v>
      </c>
      <c r="E2108" s="19" t="s">
        <v>1492</v>
      </c>
      <c r="F2108" s="19" t="s">
        <v>306</v>
      </c>
      <c r="G2108" s="19" t="s">
        <v>307</v>
      </c>
      <c r="H2108" s="138">
        <f t="shared" si="17"/>
        <v>309000000</v>
      </c>
      <c r="I2108" s="145">
        <v>300000000</v>
      </c>
      <c r="J2108" s="135" t="s">
        <v>39</v>
      </c>
      <c r="K2108" s="19"/>
      <c r="L2108" s="135" t="s">
        <v>1493</v>
      </c>
    </row>
    <row r="2109" spans="2:12" ht="75" customHeight="1" x14ac:dyDescent="0.25">
      <c r="B2109" s="135" t="s">
        <v>1502</v>
      </c>
      <c r="C2109" s="143" t="s">
        <v>2254</v>
      </c>
      <c r="D2109" s="137">
        <v>41654</v>
      </c>
      <c r="E2109" s="19" t="s">
        <v>1492</v>
      </c>
      <c r="F2109" s="19" t="s">
        <v>306</v>
      </c>
      <c r="G2109" s="19" t="s">
        <v>307</v>
      </c>
      <c r="H2109" s="138">
        <f t="shared" si="17"/>
        <v>123600</v>
      </c>
      <c r="I2109" s="145">
        <v>120000</v>
      </c>
      <c r="J2109" s="135" t="s">
        <v>39</v>
      </c>
      <c r="K2109" s="135"/>
      <c r="L2109" s="135" t="s">
        <v>1493</v>
      </c>
    </row>
    <row r="2110" spans="2:12" ht="75" customHeight="1" x14ac:dyDescent="0.25">
      <c r="B2110" s="135">
        <v>30121709</v>
      </c>
      <c r="C2110" s="140" t="s">
        <v>2255</v>
      </c>
      <c r="D2110" s="137">
        <v>41654</v>
      </c>
      <c r="E2110" s="19" t="s">
        <v>1492</v>
      </c>
      <c r="F2110" s="19" t="s">
        <v>306</v>
      </c>
      <c r="G2110" s="19" t="s">
        <v>307</v>
      </c>
      <c r="H2110" s="138">
        <f t="shared" si="17"/>
        <v>29532160</v>
      </c>
      <c r="I2110" s="138">
        <v>28672000</v>
      </c>
      <c r="J2110" s="135" t="s">
        <v>39</v>
      </c>
      <c r="K2110" s="135"/>
      <c r="L2110" s="135" t="s">
        <v>1493</v>
      </c>
    </row>
    <row r="2111" spans="2:12" ht="75" customHeight="1" x14ac:dyDescent="0.25">
      <c r="B2111" s="135" t="s">
        <v>1530</v>
      </c>
      <c r="C2111" s="136" t="s">
        <v>2256</v>
      </c>
      <c r="D2111" s="137">
        <v>41654</v>
      </c>
      <c r="E2111" s="19" t="s">
        <v>1492</v>
      </c>
      <c r="F2111" s="19" t="s">
        <v>306</v>
      </c>
      <c r="G2111" s="19" t="s">
        <v>307</v>
      </c>
      <c r="H2111" s="138">
        <f t="shared" si="17"/>
        <v>18910800</v>
      </c>
      <c r="I2111" s="138">
        <v>18360000</v>
      </c>
      <c r="J2111" s="135" t="s">
        <v>39</v>
      </c>
      <c r="K2111" s="135"/>
      <c r="L2111" s="135" t="s">
        <v>1493</v>
      </c>
    </row>
    <row r="2112" spans="2:12" ht="75" customHeight="1" x14ac:dyDescent="0.25">
      <c r="B2112" s="135" t="s">
        <v>1530</v>
      </c>
      <c r="C2112" s="36" t="s">
        <v>2257</v>
      </c>
      <c r="D2112" s="137">
        <v>41654</v>
      </c>
      <c r="E2112" s="19" t="s">
        <v>1492</v>
      </c>
      <c r="F2112" s="19" t="s">
        <v>306</v>
      </c>
      <c r="G2112" s="19" t="s">
        <v>307</v>
      </c>
      <c r="H2112" s="138">
        <f t="shared" si="17"/>
        <v>573504</v>
      </c>
      <c r="I2112" s="138">
        <v>556800</v>
      </c>
      <c r="J2112" s="135" t="s">
        <v>39</v>
      </c>
      <c r="K2112" s="135"/>
      <c r="L2112" s="135" t="s">
        <v>1493</v>
      </c>
    </row>
    <row r="2113" spans="2:12" ht="75" customHeight="1" x14ac:dyDescent="0.25">
      <c r="B2113" s="135">
        <v>31211906</v>
      </c>
      <c r="C2113" s="140" t="s">
        <v>2258</v>
      </c>
      <c r="D2113" s="137">
        <v>41654</v>
      </c>
      <c r="E2113" s="19" t="s">
        <v>1492</v>
      </c>
      <c r="F2113" s="19" t="s">
        <v>306</v>
      </c>
      <c r="G2113" s="19" t="s">
        <v>307</v>
      </c>
      <c r="H2113" s="138">
        <f t="shared" si="17"/>
        <v>7211648</v>
      </c>
      <c r="I2113" s="138">
        <v>7001600</v>
      </c>
      <c r="J2113" s="135" t="s">
        <v>39</v>
      </c>
      <c r="K2113" s="135"/>
      <c r="L2113" s="135" t="s">
        <v>1493</v>
      </c>
    </row>
    <row r="2114" spans="2:12" ht="75" customHeight="1" x14ac:dyDescent="0.25">
      <c r="B2114" s="135">
        <v>60121104</v>
      </c>
      <c r="C2114" s="146" t="s">
        <v>2259</v>
      </c>
      <c r="D2114" s="137">
        <v>41654</v>
      </c>
      <c r="E2114" s="19" t="s">
        <v>1492</v>
      </c>
      <c r="F2114" s="19" t="s">
        <v>306</v>
      </c>
      <c r="G2114" s="19" t="s">
        <v>307</v>
      </c>
      <c r="H2114" s="138">
        <f t="shared" si="17"/>
        <v>5685600</v>
      </c>
      <c r="I2114" s="138">
        <v>5520000</v>
      </c>
      <c r="J2114" s="135" t="s">
        <v>39</v>
      </c>
      <c r="K2114" s="135"/>
      <c r="L2114" s="135" t="s">
        <v>1493</v>
      </c>
    </row>
    <row r="2115" spans="2:12" ht="75" customHeight="1" x14ac:dyDescent="0.25">
      <c r="B2115" s="135">
        <v>95121620</v>
      </c>
      <c r="C2115" s="140" t="s">
        <v>2260</v>
      </c>
      <c r="D2115" s="137">
        <v>41654</v>
      </c>
      <c r="E2115" s="19" t="s">
        <v>1492</v>
      </c>
      <c r="F2115" s="19" t="s">
        <v>306</v>
      </c>
      <c r="G2115" s="19" t="s">
        <v>307</v>
      </c>
      <c r="H2115" s="138">
        <f t="shared" si="17"/>
        <v>2307200</v>
      </c>
      <c r="I2115" s="138">
        <v>2240000</v>
      </c>
      <c r="J2115" s="135" t="s">
        <v>39</v>
      </c>
      <c r="K2115" s="135"/>
      <c r="L2115" s="135" t="s">
        <v>1493</v>
      </c>
    </row>
    <row r="2116" spans="2:12" ht="75" customHeight="1" x14ac:dyDescent="0.25">
      <c r="B2116" s="19">
        <v>23241511</v>
      </c>
      <c r="C2116" s="144" t="s">
        <v>2261</v>
      </c>
      <c r="D2116" s="137">
        <v>41654</v>
      </c>
      <c r="E2116" s="19" t="s">
        <v>1492</v>
      </c>
      <c r="F2116" s="19" t="s">
        <v>306</v>
      </c>
      <c r="G2116" s="19" t="s">
        <v>307</v>
      </c>
      <c r="H2116" s="138">
        <f t="shared" si="17"/>
        <v>2657400</v>
      </c>
      <c r="I2116" s="145">
        <v>2580000</v>
      </c>
      <c r="J2116" s="135" t="s">
        <v>39</v>
      </c>
      <c r="K2116" s="19"/>
      <c r="L2116" s="135" t="s">
        <v>1493</v>
      </c>
    </row>
    <row r="2117" spans="2:12" ht="75" customHeight="1" x14ac:dyDescent="0.25">
      <c r="B2117" s="19">
        <v>23241511</v>
      </c>
      <c r="C2117" s="144" t="s">
        <v>2262</v>
      </c>
      <c r="D2117" s="137">
        <v>41654</v>
      </c>
      <c r="E2117" s="19" t="s">
        <v>1492</v>
      </c>
      <c r="F2117" s="19" t="s">
        <v>306</v>
      </c>
      <c r="G2117" s="19" t="s">
        <v>307</v>
      </c>
      <c r="H2117" s="138">
        <f t="shared" si="17"/>
        <v>30488000</v>
      </c>
      <c r="I2117" s="145">
        <v>29600000</v>
      </c>
      <c r="J2117" s="135" t="s">
        <v>39</v>
      </c>
      <c r="K2117" s="19"/>
      <c r="L2117" s="135" t="s">
        <v>1493</v>
      </c>
    </row>
    <row r="2118" spans="2:12" ht="75" customHeight="1" x14ac:dyDescent="0.25">
      <c r="B2118" s="19" t="s">
        <v>1502</v>
      </c>
      <c r="C2118" s="144" t="s">
        <v>2263</v>
      </c>
      <c r="D2118" s="137">
        <v>41654</v>
      </c>
      <c r="E2118" s="19" t="s">
        <v>1492</v>
      </c>
      <c r="F2118" s="19" t="s">
        <v>306</v>
      </c>
      <c r="G2118" s="19" t="s">
        <v>307</v>
      </c>
      <c r="H2118" s="138">
        <f t="shared" si="17"/>
        <v>4326000</v>
      </c>
      <c r="I2118" s="145">
        <v>4200000</v>
      </c>
      <c r="J2118" s="135" t="s">
        <v>39</v>
      </c>
      <c r="K2118" s="19"/>
      <c r="L2118" s="135" t="s">
        <v>1493</v>
      </c>
    </row>
    <row r="2119" spans="2:12" ht="75" customHeight="1" x14ac:dyDescent="0.25">
      <c r="B2119" s="135" t="s">
        <v>1530</v>
      </c>
      <c r="C2119" s="146" t="s">
        <v>2264</v>
      </c>
      <c r="D2119" s="137">
        <v>41654</v>
      </c>
      <c r="E2119" s="19" t="s">
        <v>1492</v>
      </c>
      <c r="F2119" s="19" t="s">
        <v>306</v>
      </c>
      <c r="G2119" s="19" t="s">
        <v>307</v>
      </c>
      <c r="H2119" s="138">
        <f t="shared" si="17"/>
        <v>250908</v>
      </c>
      <c r="I2119" s="138">
        <v>243600</v>
      </c>
      <c r="J2119" s="135" t="s">
        <v>39</v>
      </c>
      <c r="K2119" s="135"/>
      <c r="L2119" s="135" t="s">
        <v>1493</v>
      </c>
    </row>
    <row r="2120" spans="2:12" ht="75" customHeight="1" x14ac:dyDescent="0.25">
      <c r="B2120" s="135" t="s">
        <v>1502</v>
      </c>
      <c r="C2120" s="143" t="s">
        <v>2265</v>
      </c>
      <c r="D2120" s="137">
        <v>41654</v>
      </c>
      <c r="E2120" s="19" t="s">
        <v>1492</v>
      </c>
      <c r="F2120" s="19" t="s">
        <v>306</v>
      </c>
      <c r="G2120" s="19" t="s">
        <v>307</v>
      </c>
      <c r="H2120" s="138">
        <f t="shared" si="17"/>
        <v>6180000</v>
      </c>
      <c r="I2120" s="145">
        <v>6000000</v>
      </c>
      <c r="J2120" s="135" t="s">
        <v>39</v>
      </c>
      <c r="K2120" s="135"/>
      <c r="L2120" s="135" t="s">
        <v>1493</v>
      </c>
    </row>
    <row r="2121" spans="2:12" ht="75" customHeight="1" x14ac:dyDescent="0.25">
      <c r="B2121" s="135" t="s">
        <v>1502</v>
      </c>
      <c r="C2121" s="143" t="s">
        <v>2266</v>
      </c>
      <c r="D2121" s="137">
        <v>41654</v>
      </c>
      <c r="E2121" s="19" t="s">
        <v>1492</v>
      </c>
      <c r="F2121" s="19" t="s">
        <v>306</v>
      </c>
      <c r="G2121" s="19" t="s">
        <v>307</v>
      </c>
      <c r="H2121" s="138">
        <f t="shared" si="17"/>
        <v>1854000</v>
      </c>
      <c r="I2121" s="145">
        <v>1800000</v>
      </c>
      <c r="J2121" s="135" t="s">
        <v>39</v>
      </c>
      <c r="K2121" s="135"/>
      <c r="L2121" s="135" t="s">
        <v>1493</v>
      </c>
    </row>
    <row r="2122" spans="2:12" ht="75" customHeight="1" x14ac:dyDescent="0.25">
      <c r="B2122" s="135" t="s">
        <v>1502</v>
      </c>
      <c r="C2122" s="143" t="s">
        <v>2267</v>
      </c>
      <c r="D2122" s="137">
        <v>41654</v>
      </c>
      <c r="E2122" s="19" t="s">
        <v>1492</v>
      </c>
      <c r="F2122" s="19" t="s">
        <v>306</v>
      </c>
      <c r="G2122" s="19" t="s">
        <v>307</v>
      </c>
      <c r="H2122" s="138">
        <f t="shared" si="17"/>
        <v>13905000</v>
      </c>
      <c r="I2122" s="145">
        <v>13500000</v>
      </c>
      <c r="J2122" s="135" t="s">
        <v>39</v>
      </c>
      <c r="K2122" s="135"/>
      <c r="L2122" s="135" t="s">
        <v>1493</v>
      </c>
    </row>
    <row r="2123" spans="2:12" ht="75" customHeight="1" x14ac:dyDescent="0.25">
      <c r="B2123" s="135" t="s">
        <v>1502</v>
      </c>
      <c r="C2123" s="143" t="s">
        <v>2268</v>
      </c>
      <c r="D2123" s="137">
        <v>41654</v>
      </c>
      <c r="E2123" s="19" t="s">
        <v>1492</v>
      </c>
      <c r="F2123" s="19" t="s">
        <v>306</v>
      </c>
      <c r="G2123" s="19" t="s">
        <v>307</v>
      </c>
      <c r="H2123" s="138">
        <f t="shared" si="17"/>
        <v>5665000</v>
      </c>
      <c r="I2123" s="145">
        <v>5500000</v>
      </c>
      <c r="J2123" s="135" t="s">
        <v>39</v>
      </c>
      <c r="K2123" s="135"/>
      <c r="L2123" s="135" t="s">
        <v>1493</v>
      </c>
    </row>
    <row r="2124" spans="2:12" ht="75" customHeight="1" x14ac:dyDescent="0.25">
      <c r="B2124" s="135" t="s">
        <v>1530</v>
      </c>
      <c r="C2124" s="139" t="s">
        <v>2269</v>
      </c>
      <c r="D2124" s="137">
        <v>41654</v>
      </c>
      <c r="E2124" s="19" t="s">
        <v>1492</v>
      </c>
      <c r="F2124" s="19" t="s">
        <v>306</v>
      </c>
      <c r="G2124" s="19" t="s">
        <v>307</v>
      </c>
      <c r="H2124" s="138">
        <f t="shared" si="17"/>
        <v>32231584</v>
      </c>
      <c r="I2124" s="138">
        <v>31292800</v>
      </c>
      <c r="J2124" s="135" t="s">
        <v>39</v>
      </c>
      <c r="K2124" s="135"/>
      <c r="L2124" s="135" t="s">
        <v>1493</v>
      </c>
    </row>
    <row r="2125" spans="2:12" ht="75" customHeight="1" x14ac:dyDescent="0.25">
      <c r="B2125" s="135" t="s">
        <v>1530</v>
      </c>
      <c r="C2125" s="140" t="s">
        <v>2270</v>
      </c>
      <c r="D2125" s="137">
        <v>41654</v>
      </c>
      <c r="E2125" s="19" t="s">
        <v>1492</v>
      </c>
      <c r="F2125" s="19" t="s">
        <v>306</v>
      </c>
      <c r="G2125" s="19" t="s">
        <v>307</v>
      </c>
      <c r="H2125" s="138">
        <f t="shared" si="17"/>
        <v>53889600</v>
      </c>
      <c r="I2125" s="138">
        <v>52320000</v>
      </c>
      <c r="J2125" s="135" t="s">
        <v>39</v>
      </c>
      <c r="K2125" s="135"/>
      <c r="L2125" s="135" t="s">
        <v>1493</v>
      </c>
    </row>
    <row r="2126" spans="2:12" ht="75" customHeight="1" x14ac:dyDescent="0.25">
      <c r="B2126" s="19" t="s">
        <v>1502</v>
      </c>
      <c r="C2126" s="144" t="s">
        <v>2271</v>
      </c>
      <c r="D2126" s="137">
        <v>41654</v>
      </c>
      <c r="E2126" s="19" t="s">
        <v>1492</v>
      </c>
      <c r="F2126" s="19" t="s">
        <v>306</v>
      </c>
      <c r="G2126" s="19" t="s">
        <v>307</v>
      </c>
      <c r="H2126" s="138">
        <f t="shared" si="17"/>
        <v>803400</v>
      </c>
      <c r="I2126" s="145">
        <v>780000</v>
      </c>
      <c r="J2126" s="135" t="s">
        <v>39</v>
      </c>
      <c r="K2126" s="19"/>
      <c r="L2126" s="135" t="s">
        <v>1493</v>
      </c>
    </row>
    <row r="2127" spans="2:12" ht="75" customHeight="1" x14ac:dyDescent="0.25">
      <c r="B2127" s="19" t="s">
        <v>1502</v>
      </c>
      <c r="C2127" s="144" t="s">
        <v>2272</v>
      </c>
      <c r="D2127" s="137">
        <v>41654</v>
      </c>
      <c r="E2127" s="19" t="s">
        <v>1492</v>
      </c>
      <c r="F2127" s="19" t="s">
        <v>306</v>
      </c>
      <c r="G2127" s="19" t="s">
        <v>307</v>
      </c>
      <c r="H2127" s="138">
        <f t="shared" si="17"/>
        <v>2410200</v>
      </c>
      <c r="I2127" s="145">
        <v>2340000</v>
      </c>
      <c r="J2127" s="135" t="s">
        <v>39</v>
      </c>
      <c r="K2127" s="19"/>
      <c r="L2127" s="135" t="s">
        <v>1493</v>
      </c>
    </row>
    <row r="2128" spans="2:12" ht="75" customHeight="1" x14ac:dyDescent="0.25">
      <c r="B2128" s="135" t="s">
        <v>1502</v>
      </c>
      <c r="C2128" s="143" t="s">
        <v>2273</v>
      </c>
      <c r="D2128" s="137">
        <v>41654</v>
      </c>
      <c r="E2128" s="19" t="s">
        <v>1492</v>
      </c>
      <c r="F2128" s="19" t="s">
        <v>306</v>
      </c>
      <c r="G2128" s="19" t="s">
        <v>307</v>
      </c>
      <c r="H2128" s="138">
        <f t="shared" ref="H2128:H2191" si="18">+I2128*1.03</f>
        <v>236900</v>
      </c>
      <c r="I2128" s="145">
        <v>230000</v>
      </c>
      <c r="J2128" s="135" t="s">
        <v>39</v>
      </c>
      <c r="K2128" s="135"/>
      <c r="L2128" s="135" t="s">
        <v>1493</v>
      </c>
    </row>
    <row r="2129" spans="2:12" ht="75" customHeight="1" x14ac:dyDescent="0.25">
      <c r="B2129" s="135" t="s">
        <v>1502</v>
      </c>
      <c r="C2129" s="143" t="s">
        <v>2274</v>
      </c>
      <c r="D2129" s="137">
        <v>41654</v>
      </c>
      <c r="E2129" s="19" t="s">
        <v>1492</v>
      </c>
      <c r="F2129" s="19" t="s">
        <v>306</v>
      </c>
      <c r="G2129" s="19" t="s">
        <v>307</v>
      </c>
      <c r="H2129" s="138">
        <f t="shared" si="18"/>
        <v>432600</v>
      </c>
      <c r="I2129" s="145">
        <v>420000</v>
      </c>
      <c r="J2129" s="135" t="s">
        <v>39</v>
      </c>
      <c r="K2129" s="135"/>
      <c r="L2129" s="135" t="s">
        <v>1493</v>
      </c>
    </row>
    <row r="2130" spans="2:12" ht="75" customHeight="1" x14ac:dyDescent="0.25">
      <c r="B2130" s="135" t="s">
        <v>1502</v>
      </c>
      <c r="C2130" s="143" t="s">
        <v>2275</v>
      </c>
      <c r="D2130" s="137">
        <v>41654</v>
      </c>
      <c r="E2130" s="19" t="s">
        <v>1492</v>
      </c>
      <c r="F2130" s="19" t="s">
        <v>306</v>
      </c>
      <c r="G2130" s="19" t="s">
        <v>307</v>
      </c>
      <c r="H2130" s="138">
        <f t="shared" si="18"/>
        <v>1236000</v>
      </c>
      <c r="I2130" s="145">
        <v>1200000</v>
      </c>
      <c r="J2130" s="135" t="s">
        <v>39</v>
      </c>
      <c r="K2130" s="135"/>
      <c r="L2130" s="135" t="s">
        <v>1493</v>
      </c>
    </row>
    <row r="2131" spans="2:12" ht="75" customHeight="1" x14ac:dyDescent="0.25">
      <c r="B2131" s="135" t="s">
        <v>1502</v>
      </c>
      <c r="C2131" s="143" t="s">
        <v>2276</v>
      </c>
      <c r="D2131" s="137">
        <v>41654</v>
      </c>
      <c r="E2131" s="19" t="s">
        <v>1492</v>
      </c>
      <c r="F2131" s="19" t="s">
        <v>306</v>
      </c>
      <c r="G2131" s="19" t="s">
        <v>307</v>
      </c>
      <c r="H2131" s="138">
        <f t="shared" si="18"/>
        <v>1133000</v>
      </c>
      <c r="I2131" s="145">
        <v>1100000</v>
      </c>
      <c r="J2131" s="135" t="s">
        <v>39</v>
      </c>
      <c r="K2131" s="135"/>
      <c r="L2131" s="135" t="s">
        <v>1493</v>
      </c>
    </row>
    <row r="2132" spans="2:12" ht="75" customHeight="1" x14ac:dyDescent="0.25">
      <c r="B2132" s="135">
        <v>27111552</v>
      </c>
      <c r="C2132" s="139" t="s">
        <v>2277</v>
      </c>
      <c r="D2132" s="137">
        <v>41654</v>
      </c>
      <c r="E2132" s="19" t="s">
        <v>1492</v>
      </c>
      <c r="F2132" s="19" t="s">
        <v>306</v>
      </c>
      <c r="G2132" s="19" t="s">
        <v>307</v>
      </c>
      <c r="H2132" s="138">
        <f t="shared" si="18"/>
        <v>963585.6</v>
      </c>
      <c r="I2132" s="138">
        <v>935520</v>
      </c>
      <c r="J2132" s="135" t="s">
        <v>39</v>
      </c>
      <c r="K2132" s="135"/>
      <c r="L2132" s="135" t="s">
        <v>1493</v>
      </c>
    </row>
    <row r="2133" spans="2:12" ht="75" customHeight="1" x14ac:dyDescent="0.25">
      <c r="B2133" s="19" t="s">
        <v>1502</v>
      </c>
      <c r="C2133" s="144" t="s">
        <v>2278</v>
      </c>
      <c r="D2133" s="137">
        <v>41654</v>
      </c>
      <c r="E2133" s="19" t="s">
        <v>1492</v>
      </c>
      <c r="F2133" s="19" t="s">
        <v>306</v>
      </c>
      <c r="G2133" s="19" t="s">
        <v>307</v>
      </c>
      <c r="H2133" s="138">
        <f t="shared" si="18"/>
        <v>8652000</v>
      </c>
      <c r="I2133" s="145">
        <v>8400000</v>
      </c>
      <c r="J2133" s="135" t="s">
        <v>39</v>
      </c>
      <c r="K2133" s="19"/>
      <c r="L2133" s="135" t="s">
        <v>1493</v>
      </c>
    </row>
    <row r="2134" spans="2:12" ht="75" customHeight="1" x14ac:dyDescent="0.25">
      <c r="B2134" s="19">
        <v>11162111</v>
      </c>
      <c r="C2134" s="144" t="s">
        <v>2279</v>
      </c>
      <c r="D2134" s="137">
        <v>41654</v>
      </c>
      <c r="E2134" s="19" t="s">
        <v>1492</v>
      </c>
      <c r="F2134" s="19" t="s">
        <v>306</v>
      </c>
      <c r="G2134" s="19" t="s">
        <v>307</v>
      </c>
      <c r="H2134" s="138">
        <f t="shared" si="18"/>
        <v>391400</v>
      </c>
      <c r="I2134" s="145">
        <v>380000</v>
      </c>
      <c r="J2134" s="135" t="s">
        <v>39</v>
      </c>
      <c r="K2134" s="19"/>
      <c r="L2134" s="135" t="s">
        <v>1493</v>
      </c>
    </row>
    <row r="2135" spans="2:12" ht="75" customHeight="1" x14ac:dyDescent="0.25">
      <c r="B2135" s="19" t="s">
        <v>1502</v>
      </c>
      <c r="C2135" s="144" t="s">
        <v>2280</v>
      </c>
      <c r="D2135" s="137">
        <v>41654</v>
      </c>
      <c r="E2135" s="19" t="s">
        <v>1492</v>
      </c>
      <c r="F2135" s="19" t="s">
        <v>306</v>
      </c>
      <c r="G2135" s="19" t="s">
        <v>307</v>
      </c>
      <c r="H2135" s="138">
        <f t="shared" si="18"/>
        <v>3028200</v>
      </c>
      <c r="I2135" s="149">
        <v>2940000</v>
      </c>
      <c r="J2135" s="135" t="s">
        <v>39</v>
      </c>
      <c r="K2135" s="19"/>
      <c r="L2135" s="135" t="s">
        <v>1493</v>
      </c>
    </row>
    <row r="2136" spans="2:12" ht="75" customHeight="1" x14ac:dyDescent="0.25">
      <c r="B2136" s="135">
        <v>27112803</v>
      </c>
      <c r="C2136" s="36" t="s">
        <v>2281</v>
      </c>
      <c r="D2136" s="137">
        <v>41654</v>
      </c>
      <c r="E2136" s="19" t="s">
        <v>1492</v>
      </c>
      <c r="F2136" s="19" t="s">
        <v>306</v>
      </c>
      <c r="G2136" s="19" t="s">
        <v>307</v>
      </c>
      <c r="H2136" s="138">
        <f t="shared" si="18"/>
        <v>1337558</v>
      </c>
      <c r="I2136" s="138">
        <v>1298600</v>
      </c>
      <c r="J2136" s="135" t="s">
        <v>39</v>
      </c>
      <c r="K2136" s="135"/>
      <c r="L2136" s="135" t="s">
        <v>1493</v>
      </c>
    </row>
    <row r="2137" spans="2:12" ht="75" customHeight="1" x14ac:dyDescent="0.25">
      <c r="B2137" s="135" t="s">
        <v>1502</v>
      </c>
      <c r="C2137" s="143" t="s">
        <v>2282</v>
      </c>
      <c r="D2137" s="137">
        <v>41654</v>
      </c>
      <c r="E2137" s="19" t="s">
        <v>1492</v>
      </c>
      <c r="F2137" s="19" t="s">
        <v>306</v>
      </c>
      <c r="G2137" s="19" t="s">
        <v>307</v>
      </c>
      <c r="H2137" s="138">
        <f t="shared" si="18"/>
        <v>2266000</v>
      </c>
      <c r="I2137" s="145">
        <v>2200000</v>
      </c>
      <c r="J2137" s="135" t="s">
        <v>39</v>
      </c>
      <c r="K2137" s="135"/>
      <c r="L2137" s="135" t="s">
        <v>1493</v>
      </c>
    </row>
    <row r="2138" spans="2:12" ht="75" customHeight="1" x14ac:dyDescent="0.25">
      <c r="B2138" s="19">
        <v>27111508</v>
      </c>
      <c r="C2138" s="144" t="s">
        <v>2283</v>
      </c>
      <c r="D2138" s="137">
        <v>41654</v>
      </c>
      <c r="E2138" s="19" t="s">
        <v>1492</v>
      </c>
      <c r="F2138" s="19" t="s">
        <v>306</v>
      </c>
      <c r="G2138" s="19" t="s">
        <v>307</v>
      </c>
      <c r="H2138" s="138">
        <f t="shared" si="18"/>
        <v>1369900</v>
      </c>
      <c r="I2138" s="145">
        <v>1330000</v>
      </c>
      <c r="J2138" s="135" t="s">
        <v>39</v>
      </c>
      <c r="K2138" s="19"/>
      <c r="L2138" s="135" t="s">
        <v>1493</v>
      </c>
    </row>
    <row r="2139" spans="2:12" ht="75" customHeight="1" x14ac:dyDescent="0.25">
      <c r="B2139" s="19">
        <v>27111508</v>
      </c>
      <c r="C2139" s="144" t="s">
        <v>2284</v>
      </c>
      <c r="D2139" s="137">
        <v>41654</v>
      </c>
      <c r="E2139" s="19" t="s">
        <v>1492</v>
      </c>
      <c r="F2139" s="19" t="s">
        <v>306</v>
      </c>
      <c r="G2139" s="19" t="s">
        <v>307</v>
      </c>
      <c r="H2139" s="138">
        <f t="shared" si="18"/>
        <v>978500</v>
      </c>
      <c r="I2139" s="145">
        <v>950000</v>
      </c>
      <c r="J2139" s="135" t="s">
        <v>39</v>
      </c>
      <c r="K2139" s="19"/>
      <c r="L2139" s="135" t="s">
        <v>1493</v>
      </c>
    </row>
    <row r="2140" spans="2:12" ht="75" customHeight="1" x14ac:dyDescent="0.25">
      <c r="B2140" s="19">
        <v>27111508</v>
      </c>
      <c r="C2140" s="144" t="s">
        <v>2285</v>
      </c>
      <c r="D2140" s="137">
        <v>41654</v>
      </c>
      <c r="E2140" s="19" t="s">
        <v>1492</v>
      </c>
      <c r="F2140" s="19" t="s">
        <v>306</v>
      </c>
      <c r="G2140" s="19" t="s">
        <v>307</v>
      </c>
      <c r="H2140" s="138">
        <f t="shared" si="18"/>
        <v>597400</v>
      </c>
      <c r="I2140" s="145">
        <v>580000</v>
      </c>
      <c r="J2140" s="135" t="s">
        <v>39</v>
      </c>
      <c r="K2140" s="19"/>
      <c r="L2140" s="135" t="s">
        <v>1493</v>
      </c>
    </row>
    <row r="2141" spans="2:12" ht="75" customHeight="1" x14ac:dyDescent="0.25">
      <c r="B2141" s="135" t="s">
        <v>1530</v>
      </c>
      <c r="C2141" s="139" t="s">
        <v>2286</v>
      </c>
      <c r="D2141" s="137">
        <v>41654</v>
      </c>
      <c r="E2141" s="19" t="s">
        <v>1492</v>
      </c>
      <c r="F2141" s="19" t="s">
        <v>306</v>
      </c>
      <c r="G2141" s="19" t="s">
        <v>307</v>
      </c>
      <c r="H2141" s="138">
        <f t="shared" si="18"/>
        <v>1407392</v>
      </c>
      <c r="I2141" s="138">
        <v>1366400</v>
      </c>
      <c r="J2141" s="135" t="s">
        <v>39</v>
      </c>
      <c r="K2141" s="135"/>
      <c r="L2141" s="135" t="s">
        <v>1493</v>
      </c>
    </row>
    <row r="2142" spans="2:12" ht="75" customHeight="1" x14ac:dyDescent="0.25">
      <c r="B2142" s="135" t="s">
        <v>1502</v>
      </c>
      <c r="C2142" s="143" t="s">
        <v>2287</v>
      </c>
      <c r="D2142" s="137">
        <v>41654</v>
      </c>
      <c r="E2142" s="19" t="s">
        <v>1492</v>
      </c>
      <c r="F2142" s="19" t="s">
        <v>306</v>
      </c>
      <c r="G2142" s="19" t="s">
        <v>307</v>
      </c>
      <c r="H2142" s="138">
        <f t="shared" si="18"/>
        <v>1936400</v>
      </c>
      <c r="I2142" s="145">
        <v>1880000</v>
      </c>
      <c r="J2142" s="135" t="s">
        <v>39</v>
      </c>
      <c r="K2142" s="135"/>
      <c r="L2142" s="135" t="s">
        <v>1493</v>
      </c>
    </row>
    <row r="2143" spans="2:12" ht="75" customHeight="1" x14ac:dyDescent="0.25">
      <c r="B2143" s="135" t="s">
        <v>1530</v>
      </c>
      <c r="C2143" s="140" t="s">
        <v>2288</v>
      </c>
      <c r="D2143" s="137">
        <v>41654</v>
      </c>
      <c r="E2143" s="19" t="s">
        <v>1492</v>
      </c>
      <c r="F2143" s="19" t="s">
        <v>306</v>
      </c>
      <c r="G2143" s="19" t="s">
        <v>307</v>
      </c>
      <c r="H2143" s="138">
        <f t="shared" si="18"/>
        <v>494400</v>
      </c>
      <c r="I2143" s="145">
        <v>480000</v>
      </c>
      <c r="J2143" s="135" t="s">
        <v>39</v>
      </c>
      <c r="K2143" s="135"/>
      <c r="L2143" s="135" t="s">
        <v>1493</v>
      </c>
    </row>
    <row r="2144" spans="2:12" ht="75" customHeight="1" x14ac:dyDescent="0.25">
      <c r="B2144" s="135" t="s">
        <v>1530</v>
      </c>
      <c r="C2144" s="140" t="s">
        <v>2289</v>
      </c>
      <c r="D2144" s="137">
        <v>41654</v>
      </c>
      <c r="E2144" s="19" t="s">
        <v>1492</v>
      </c>
      <c r="F2144" s="19" t="s">
        <v>306</v>
      </c>
      <c r="G2144" s="19" t="s">
        <v>307</v>
      </c>
      <c r="H2144" s="138">
        <f t="shared" si="18"/>
        <v>30900</v>
      </c>
      <c r="I2144" s="145">
        <v>30000</v>
      </c>
      <c r="J2144" s="135" t="s">
        <v>39</v>
      </c>
      <c r="K2144" s="135"/>
      <c r="L2144" s="135" t="s">
        <v>1493</v>
      </c>
    </row>
    <row r="2145" spans="2:12" ht="75" customHeight="1" x14ac:dyDescent="0.25">
      <c r="B2145" s="135" t="s">
        <v>1530</v>
      </c>
      <c r="C2145" s="140" t="s">
        <v>2290</v>
      </c>
      <c r="D2145" s="137">
        <v>41654</v>
      </c>
      <c r="E2145" s="19" t="s">
        <v>1492</v>
      </c>
      <c r="F2145" s="19" t="s">
        <v>306</v>
      </c>
      <c r="G2145" s="19" t="s">
        <v>307</v>
      </c>
      <c r="H2145" s="138">
        <f t="shared" si="18"/>
        <v>51500</v>
      </c>
      <c r="I2145" s="145">
        <v>50000</v>
      </c>
      <c r="J2145" s="135" t="s">
        <v>39</v>
      </c>
      <c r="K2145" s="135"/>
      <c r="L2145" s="135" t="s">
        <v>1493</v>
      </c>
    </row>
    <row r="2146" spans="2:12" ht="75" customHeight="1" x14ac:dyDescent="0.25">
      <c r="B2146" s="135" t="s">
        <v>1530</v>
      </c>
      <c r="C2146" s="140" t="s">
        <v>2291</v>
      </c>
      <c r="D2146" s="137">
        <v>41654</v>
      </c>
      <c r="E2146" s="19" t="s">
        <v>1492</v>
      </c>
      <c r="F2146" s="19" t="s">
        <v>306</v>
      </c>
      <c r="G2146" s="19" t="s">
        <v>307</v>
      </c>
      <c r="H2146" s="138">
        <f t="shared" si="18"/>
        <v>741600</v>
      </c>
      <c r="I2146" s="138">
        <v>720000</v>
      </c>
      <c r="J2146" s="135" t="s">
        <v>39</v>
      </c>
      <c r="K2146" s="135"/>
      <c r="L2146" s="135" t="s">
        <v>1493</v>
      </c>
    </row>
    <row r="2147" spans="2:12" ht="75" customHeight="1" x14ac:dyDescent="0.25">
      <c r="B2147" s="135" t="s">
        <v>1530</v>
      </c>
      <c r="C2147" s="148" t="s">
        <v>2292</v>
      </c>
      <c r="D2147" s="137">
        <v>41654</v>
      </c>
      <c r="E2147" s="19" t="s">
        <v>1492</v>
      </c>
      <c r="F2147" s="19" t="s">
        <v>306</v>
      </c>
      <c r="G2147" s="19" t="s">
        <v>307</v>
      </c>
      <c r="H2147" s="138">
        <f t="shared" si="18"/>
        <v>1509568</v>
      </c>
      <c r="I2147" s="138">
        <v>1465600</v>
      </c>
      <c r="J2147" s="135" t="s">
        <v>39</v>
      </c>
      <c r="K2147" s="135"/>
      <c r="L2147" s="135" t="s">
        <v>1493</v>
      </c>
    </row>
    <row r="2148" spans="2:12" ht="75" customHeight="1" x14ac:dyDescent="0.25">
      <c r="B2148" s="135" t="s">
        <v>1530</v>
      </c>
      <c r="C2148" s="148" t="s">
        <v>2293</v>
      </c>
      <c r="D2148" s="137">
        <v>41654</v>
      </c>
      <c r="E2148" s="19" t="s">
        <v>1492</v>
      </c>
      <c r="F2148" s="19" t="s">
        <v>306</v>
      </c>
      <c r="G2148" s="19" t="s">
        <v>307</v>
      </c>
      <c r="H2148" s="138">
        <f t="shared" si="18"/>
        <v>1033296</v>
      </c>
      <c r="I2148" s="138">
        <v>1003200</v>
      </c>
      <c r="J2148" s="135" t="s">
        <v>39</v>
      </c>
      <c r="K2148" s="135"/>
      <c r="L2148" s="135" t="s">
        <v>1493</v>
      </c>
    </row>
    <row r="2149" spans="2:12" ht="75" customHeight="1" x14ac:dyDescent="0.25">
      <c r="B2149" s="135">
        <v>56101522</v>
      </c>
      <c r="C2149" s="143" t="s">
        <v>2294</v>
      </c>
      <c r="D2149" s="137">
        <v>41654</v>
      </c>
      <c r="E2149" s="19" t="s">
        <v>1492</v>
      </c>
      <c r="F2149" s="19" t="s">
        <v>306</v>
      </c>
      <c r="G2149" s="19" t="s">
        <v>307</v>
      </c>
      <c r="H2149" s="138">
        <f t="shared" si="18"/>
        <v>4995500</v>
      </c>
      <c r="I2149" s="145">
        <v>4850000</v>
      </c>
      <c r="J2149" s="135" t="s">
        <v>39</v>
      </c>
      <c r="K2149" s="135"/>
      <c r="L2149" s="135" t="s">
        <v>1493</v>
      </c>
    </row>
    <row r="2150" spans="2:12" ht="75" customHeight="1" x14ac:dyDescent="0.25">
      <c r="B2150" s="135">
        <v>56101522</v>
      </c>
      <c r="C2150" s="144" t="s">
        <v>2295</v>
      </c>
      <c r="D2150" s="137">
        <v>41654</v>
      </c>
      <c r="E2150" s="19" t="s">
        <v>1492</v>
      </c>
      <c r="F2150" s="19" t="s">
        <v>306</v>
      </c>
      <c r="G2150" s="19" t="s">
        <v>307</v>
      </c>
      <c r="H2150" s="138">
        <f t="shared" si="18"/>
        <v>61830900</v>
      </c>
      <c r="I2150" s="145">
        <v>60030000</v>
      </c>
      <c r="J2150" s="135" t="s">
        <v>39</v>
      </c>
      <c r="K2150" s="19"/>
      <c r="L2150" s="135" t="s">
        <v>1493</v>
      </c>
    </row>
    <row r="2151" spans="2:12" ht="75" customHeight="1" x14ac:dyDescent="0.25">
      <c r="B2151" s="135">
        <v>56101522</v>
      </c>
      <c r="C2151" s="143" t="s">
        <v>2296</v>
      </c>
      <c r="D2151" s="137">
        <v>41654</v>
      </c>
      <c r="E2151" s="19" t="s">
        <v>1492</v>
      </c>
      <c r="F2151" s="19" t="s">
        <v>306</v>
      </c>
      <c r="G2151" s="19" t="s">
        <v>307</v>
      </c>
      <c r="H2151" s="138">
        <f t="shared" si="18"/>
        <v>29664000</v>
      </c>
      <c r="I2151" s="145">
        <v>28800000</v>
      </c>
      <c r="J2151" s="135" t="s">
        <v>39</v>
      </c>
      <c r="K2151" s="135"/>
      <c r="L2151" s="135" t="s">
        <v>1493</v>
      </c>
    </row>
    <row r="2152" spans="2:12" ht="75" customHeight="1" x14ac:dyDescent="0.25">
      <c r="B2152" s="135">
        <v>56101522</v>
      </c>
      <c r="C2152" s="144" t="s">
        <v>2297</v>
      </c>
      <c r="D2152" s="137">
        <v>41654</v>
      </c>
      <c r="E2152" s="19" t="s">
        <v>1492</v>
      </c>
      <c r="F2152" s="19" t="s">
        <v>306</v>
      </c>
      <c r="G2152" s="19" t="s">
        <v>307</v>
      </c>
      <c r="H2152" s="138">
        <f t="shared" si="18"/>
        <v>54075000</v>
      </c>
      <c r="I2152" s="145">
        <v>52500000</v>
      </c>
      <c r="J2152" s="135" t="s">
        <v>39</v>
      </c>
      <c r="K2152" s="19"/>
      <c r="L2152" s="135" t="s">
        <v>1493</v>
      </c>
    </row>
    <row r="2153" spans="2:12" ht="75" customHeight="1" x14ac:dyDescent="0.25">
      <c r="B2153" s="135">
        <v>56101522</v>
      </c>
      <c r="C2153" s="144" t="s">
        <v>2298</v>
      </c>
      <c r="D2153" s="137">
        <v>41654</v>
      </c>
      <c r="E2153" s="19" t="s">
        <v>1492</v>
      </c>
      <c r="F2153" s="19" t="s">
        <v>306</v>
      </c>
      <c r="G2153" s="19" t="s">
        <v>307</v>
      </c>
      <c r="H2153" s="138">
        <f t="shared" si="18"/>
        <v>22248000</v>
      </c>
      <c r="I2153" s="145">
        <v>21600000</v>
      </c>
      <c r="J2153" s="135" t="s">
        <v>39</v>
      </c>
      <c r="K2153" s="19"/>
      <c r="L2153" s="135" t="s">
        <v>1493</v>
      </c>
    </row>
    <row r="2154" spans="2:12" ht="75" customHeight="1" x14ac:dyDescent="0.25">
      <c r="B2154" s="135">
        <v>56101522</v>
      </c>
      <c r="C2154" s="143" t="s">
        <v>2299</v>
      </c>
      <c r="D2154" s="137">
        <v>41654</v>
      </c>
      <c r="E2154" s="19" t="s">
        <v>1492</v>
      </c>
      <c r="F2154" s="19" t="s">
        <v>306</v>
      </c>
      <c r="G2154" s="19" t="s">
        <v>307</v>
      </c>
      <c r="H2154" s="138">
        <f t="shared" si="18"/>
        <v>8240000</v>
      </c>
      <c r="I2154" s="145">
        <v>8000000</v>
      </c>
      <c r="J2154" s="135" t="s">
        <v>39</v>
      </c>
      <c r="K2154" s="135"/>
      <c r="L2154" s="135" t="s">
        <v>1493</v>
      </c>
    </row>
    <row r="2155" spans="2:12" ht="75" customHeight="1" x14ac:dyDescent="0.25">
      <c r="B2155" s="19" t="s">
        <v>1502</v>
      </c>
      <c r="C2155" s="144" t="s">
        <v>2300</v>
      </c>
      <c r="D2155" s="137">
        <v>41654</v>
      </c>
      <c r="E2155" s="19" t="s">
        <v>1492</v>
      </c>
      <c r="F2155" s="19" t="s">
        <v>306</v>
      </c>
      <c r="G2155" s="19" t="s">
        <v>307</v>
      </c>
      <c r="H2155" s="138">
        <f t="shared" si="18"/>
        <v>0</v>
      </c>
      <c r="I2155" s="145"/>
      <c r="J2155" s="135" t="s">
        <v>39</v>
      </c>
      <c r="K2155" s="19"/>
      <c r="L2155" s="135" t="s">
        <v>1493</v>
      </c>
    </row>
    <row r="2156" spans="2:12" ht="75" customHeight="1" x14ac:dyDescent="0.25">
      <c r="B2156" s="19" t="s">
        <v>1502</v>
      </c>
      <c r="C2156" s="144" t="s">
        <v>2301</v>
      </c>
      <c r="D2156" s="137">
        <v>41654</v>
      </c>
      <c r="E2156" s="19" t="s">
        <v>1492</v>
      </c>
      <c r="F2156" s="19" t="s">
        <v>306</v>
      </c>
      <c r="G2156" s="19" t="s">
        <v>307</v>
      </c>
      <c r="H2156" s="138">
        <f t="shared" si="18"/>
        <v>0</v>
      </c>
      <c r="I2156" s="145"/>
      <c r="J2156" s="135" t="s">
        <v>39</v>
      </c>
      <c r="K2156" s="19"/>
      <c r="L2156" s="135" t="s">
        <v>1493</v>
      </c>
    </row>
    <row r="2157" spans="2:12" ht="75" customHeight="1" x14ac:dyDescent="0.25">
      <c r="B2157" s="19" t="s">
        <v>1502</v>
      </c>
      <c r="C2157" s="144" t="s">
        <v>2302</v>
      </c>
      <c r="D2157" s="137">
        <v>41654</v>
      </c>
      <c r="E2157" s="19" t="s">
        <v>1492</v>
      </c>
      <c r="F2157" s="19" t="s">
        <v>306</v>
      </c>
      <c r="G2157" s="19" t="s">
        <v>307</v>
      </c>
      <c r="H2157" s="138">
        <f t="shared" si="18"/>
        <v>824000</v>
      </c>
      <c r="I2157" s="145">
        <v>800000</v>
      </c>
      <c r="J2157" s="135" t="s">
        <v>39</v>
      </c>
      <c r="K2157" s="19"/>
      <c r="L2157" s="135" t="s">
        <v>1493</v>
      </c>
    </row>
    <row r="2158" spans="2:12" ht="75" customHeight="1" x14ac:dyDescent="0.25">
      <c r="B2158" s="135" t="s">
        <v>1502</v>
      </c>
      <c r="C2158" s="143" t="s">
        <v>2303</v>
      </c>
      <c r="D2158" s="137">
        <v>41654</v>
      </c>
      <c r="E2158" s="19" t="s">
        <v>1492</v>
      </c>
      <c r="F2158" s="19" t="s">
        <v>306</v>
      </c>
      <c r="G2158" s="19" t="s">
        <v>307</v>
      </c>
      <c r="H2158" s="138">
        <f t="shared" si="18"/>
        <v>927000</v>
      </c>
      <c r="I2158" s="145">
        <v>900000</v>
      </c>
      <c r="J2158" s="135" t="s">
        <v>39</v>
      </c>
      <c r="K2158" s="135"/>
      <c r="L2158" s="135" t="s">
        <v>1493</v>
      </c>
    </row>
    <row r="2159" spans="2:12" ht="75" customHeight="1" x14ac:dyDescent="0.25">
      <c r="B2159" s="19" t="s">
        <v>1502</v>
      </c>
      <c r="C2159" s="144" t="s">
        <v>2304</v>
      </c>
      <c r="D2159" s="137">
        <v>41654</v>
      </c>
      <c r="E2159" s="19" t="s">
        <v>1492</v>
      </c>
      <c r="F2159" s="19" t="s">
        <v>306</v>
      </c>
      <c r="G2159" s="19" t="s">
        <v>307</v>
      </c>
      <c r="H2159" s="138">
        <f t="shared" si="18"/>
        <v>875500</v>
      </c>
      <c r="I2159" s="145">
        <v>850000</v>
      </c>
      <c r="J2159" s="135" t="s">
        <v>39</v>
      </c>
      <c r="K2159" s="19"/>
      <c r="L2159" s="135" t="s">
        <v>1493</v>
      </c>
    </row>
    <row r="2160" spans="2:12" ht="75" customHeight="1" x14ac:dyDescent="0.25">
      <c r="B2160" s="19" t="s">
        <v>1502</v>
      </c>
      <c r="C2160" s="144" t="s">
        <v>2305</v>
      </c>
      <c r="D2160" s="137">
        <v>41654</v>
      </c>
      <c r="E2160" s="19" t="s">
        <v>1492</v>
      </c>
      <c r="F2160" s="19" t="s">
        <v>306</v>
      </c>
      <c r="G2160" s="19" t="s">
        <v>307</v>
      </c>
      <c r="H2160" s="138">
        <f t="shared" si="18"/>
        <v>927000</v>
      </c>
      <c r="I2160" s="145">
        <v>900000</v>
      </c>
      <c r="J2160" s="135" t="s">
        <v>39</v>
      </c>
      <c r="K2160" s="19"/>
      <c r="L2160" s="135" t="s">
        <v>1493</v>
      </c>
    </row>
    <row r="2161" spans="2:12" ht="75" customHeight="1" x14ac:dyDescent="0.25">
      <c r="B2161" s="135">
        <v>56101522</v>
      </c>
      <c r="C2161" s="143" t="s">
        <v>2306</v>
      </c>
      <c r="D2161" s="137">
        <v>41654</v>
      </c>
      <c r="E2161" s="19" t="s">
        <v>1492</v>
      </c>
      <c r="F2161" s="19" t="s">
        <v>306</v>
      </c>
      <c r="G2161" s="19" t="s">
        <v>307</v>
      </c>
      <c r="H2161" s="138">
        <f t="shared" si="18"/>
        <v>3553500</v>
      </c>
      <c r="I2161" s="145">
        <v>3450000</v>
      </c>
      <c r="J2161" s="135" t="s">
        <v>39</v>
      </c>
      <c r="K2161" s="135"/>
      <c r="L2161" s="135" t="s">
        <v>1493</v>
      </c>
    </row>
    <row r="2162" spans="2:12" ht="75" customHeight="1" x14ac:dyDescent="0.25">
      <c r="B2162" s="19">
        <v>43231604</v>
      </c>
      <c r="C2162" s="144" t="s">
        <v>2307</v>
      </c>
      <c r="D2162" s="137">
        <v>41654</v>
      </c>
      <c r="E2162" s="19" t="s">
        <v>1492</v>
      </c>
      <c r="F2162" s="19" t="s">
        <v>306</v>
      </c>
      <c r="G2162" s="19" t="s">
        <v>307</v>
      </c>
      <c r="H2162" s="138">
        <f t="shared" si="18"/>
        <v>1545000</v>
      </c>
      <c r="I2162" s="145">
        <v>1500000</v>
      </c>
      <c r="J2162" s="135" t="s">
        <v>39</v>
      </c>
      <c r="K2162" s="19"/>
      <c r="L2162" s="135" t="s">
        <v>1493</v>
      </c>
    </row>
    <row r="2163" spans="2:12" ht="75" customHeight="1" x14ac:dyDescent="0.25">
      <c r="B2163" s="19">
        <v>43231604</v>
      </c>
      <c r="C2163" s="144" t="s">
        <v>2308</v>
      </c>
      <c r="D2163" s="137">
        <v>41654</v>
      </c>
      <c r="E2163" s="19" t="s">
        <v>1492</v>
      </c>
      <c r="F2163" s="19" t="s">
        <v>306</v>
      </c>
      <c r="G2163" s="19" t="s">
        <v>307</v>
      </c>
      <c r="H2163" s="138">
        <f t="shared" si="18"/>
        <v>1545000</v>
      </c>
      <c r="I2163" s="145">
        <v>1500000</v>
      </c>
      <c r="J2163" s="135" t="s">
        <v>39</v>
      </c>
      <c r="K2163" s="19"/>
      <c r="L2163" s="135" t="s">
        <v>1493</v>
      </c>
    </row>
    <row r="2164" spans="2:12" ht="75" customHeight="1" x14ac:dyDescent="0.25">
      <c r="B2164" s="19">
        <v>43231604</v>
      </c>
      <c r="C2164" s="144" t="s">
        <v>2309</v>
      </c>
      <c r="D2164" s="137">
        <v>41654</v>
      </c>
      <c r="E2164" s="19" t="s">
        <v>1492</v>
      </c>
      <c r="F2164" s="19" t="s">
        <v>306</v>
      </c>
      <c r="G2164" s="19" t="s">
        <v>307</v>
      </c>
      <c r="H2164" s="138">
        <f t="shared" si="18"/>
        <v>3605000</v>
      </c>
      <c r="I2164" s="145">
        <v>3500000</v>
      </c>
      <c r="J2164" s="135" t="s">
        <v>39</v>
      </c>
      <c r="K2164" s="19"/>
      <c r="L2164" s="135" t="s">
        <v>1493</v>
      </c>
    </row>
    <row r="2165" spans="2:12" ht="75" customHeight="1" x14ac:dyDescent="0.25">
      <c r="B2165" s="135">
        <v>23271802</v>
      </c>
      <c r="C2165" s="139" t="s">
        <v>2310</v>
      </c>
      <c r="D2165" s="137">
        <v>41654</v>
      </c>
      <c r="E2165" s="19" t="s">
        <v>1492</v>
      </c>
      <c r="F2165" s="19" t="s">
        <v>306</v>
      </c>
      <c r="G2165" s="19" t="s">
        <v>307</v>
      </c>
      <c r="H2165" s="138">
        <f t="shared" si="18"/>
        <v>8574568.7200000007</v>
      </c>
      <c r="I2165" s="138">
        <v>8324824</v>
      </c>
      <c r="J2165" s="135" t="s">
        <v>39</v>
      </c>
      <c r="K2165" s="135"/>
      <c r="L2165" s="135" t="s">
        <v>1493</v>
      </c>
    </row>
    <row r="2166" spans="2:12" ht="75" customHeight="1" x14ac:dyDescent="0.25">
      <c r="B2166" s="135">
        <v>23271420</v>
      </c>
      <c r="C2166" s="140" t="s">
        <v>2311</v>
      </c>
      <c r="D2166" s="137">
        <v>41654</v>
      </c>
      <c r="E2166" s="19" t="s">
        <v>1492</v>
      </c>
      <c r="F2166" s="19" t="s">
        <v>306</v>
      </c>
      <c r="G2166" s="19" t="s">
        <v>307</v>
      </c>
      <c r="H2166" s="138">
        <f t="shared" si="18"/>
        <v>4513872</v>
      </c>
      <c r="I2166" s="138">
        <v>4382400</v>
      </c>
      <c r="J2166" s="135" t="s">
        <v>39</v>
      </c>
      <c r="K2166" s="135"/>
      <c r="L2166" s="135" t="s">
        <v>1493</v>
      </c>
    </row>
    <row r="2167" spans="2:12" ht="75" customHeight="1" x14ac:dyDescent="0.25">
      <c r="B2167" s="19" t="s">
        <v>1502</v>
      </c>
      <c r="C2167" s="144" t="s">
        <v>2312</v>
      </c>
      <c r="D2167" s="137">
        <v>41654</v>
      </c>
      <c r="E2167" s="19" t="s">
        <v>1492</v>
      </c>
      <c r="F2167" s="19" t="s">
        <v>306</v>
      </c>
      <c r="G2167" s="19" t="s">
        <v>307</v>
      </c>
      <c r="H2167" s="138">
        <f t="shared" si="18"/>
        <v>659200</v>
      </c>
      <c r="I2167" s="145">
        <v>640000</v>
      </c>
      <c r="J2167" s="135" t="s">
        <v>39</v>
      </c>
      <c r="K2167" s="19"/>
      <c r="L2167" s="135" t="s">
        <v>1493</v>
      </c>
    </row>
    <row r="2168" spans="2:12" ht="75" customHeight="1" x14ac:dyDescent="0.25">
      <c r="B2168" s="135" t="s">
        <v>1530</v>
      </c>
      <c r="C2168" s="136" t="s">
        <v>2313</v>
      </c>
      <c r="D2168" s="137">
        <v>41654</v>
      </c>
      <c r="E2168" s="19" t="s">
        <v>1492</v>
      </c>
      <c r="F2168" s="19" t="s">
        <v>306</v>
      </c>
      <c r="G2168" s="19" t="s">
        <v>307</v>
      </c>
      <c r="H2168" s="138">
        <f t="shared" si="18"/>
        <v>37821600</v>
      </c>
      <c r="I2168" s="138">
        <v>36720000</v>
      </c>
      <c r="J2168" s="135" t="s">
        <v>39</v>
      </c>
      <c r="K2168" s="135"/>
      <c r="L2168" s="135" t="s">
        <v>1493</v>
      </c>
    </row>
    <row r="2169" spans="2:12" ht="75" customHeight="1" x14ac:dyDescent="0.25">
      <c r="B2169" s="19" t="s">
        <v>1502</v>
      </c>
      <c r="C2169" s="144" t="s">
        <v>2314</v>
      </c>
      <c r="D2169" s="137">
        <v>41654</v>
      </c>
      <c r="E2169" s="19" t="s">
        <v>1492</v>
      </c>
      <c r="F2169" s="19" t="s">
        <v>306</v>
      </c>
      <c r="G2169" s="19" t="s">
        <v>307</v>
      </c>
      <c r="H2169" s="138">
        <f t="shared" si="18"/>
        <v>0</v>
      </c>
      <c r="I2169" s="145"/>
      <c r="J2169" s="135" t="s">
        <v>39</v>
      </c>
      <c r="K2169" s="19"/>
      <c r="L2169" s="135" t="s">
        <v>1493</v>
      </c>
    </row>
    <row r="2170" spans="2:12" ht="75" customHeight="1" x14ac:dyDescent="0.25">
      <c r="B2170" s="135" t="s">
        <v>1530</v>
      </c>
      <c r="C2170" s="140" t="s">
        <v>2315</v>
      </c>
      <c r="D2170" s="137">
        <v>41654</v>
      </c>
      <c r="E2170" s="19" t="s">
        <v>1492</v>
      </c>
      <c r="F2170" s="19" t="s">
        <v>306</v>
      </c>
      <c r="G2170" s="19" t="s">
        <v>307</v>
      </c>
      <c r="H2170" s="138">
        <f t="shared" si="18"/>
        <v>1287088</v>
      </c>
      <c r="I2170" s="138">
        <v>1249600</v>
      </c>
      <c r="J2170" s="135" t="s">
        <v>39</v>
      </c>
      <c r="K2170" s="135"/>
      <c r="L2170" s="135" t="s">
        <v>1493</v>
      </c>
    </row>
    <row r="2171" spans="2:12" ht="75" customHeight="1" x14ac:dyDescent="0.25">
      <c r="B2171" s="19">
        <v>52161505</v>
      </c>
      <c r="C2171" s="144" t="s">
        <v>2316</v>
      </c>
      <c r="D2171" s="137">
        <v>41654</v>
      </c>
      <c r="E2171" s="19" t="s">
        <v>1492</v>
      </c>
      <c r="F2171" s="19" t="s">
        <v>306</v>
      </c>
      <c r="G2171" s="19" t="s">
        <v>307</v>
      </c>
      <c r="H2171" s="138">
        <f t="shared" si="18"/>
        <v>47895000</v>
      </c>
      <c r="I2171" s="145">
        <v>46500000</v>
      </c>
      <c r="J2171" s="135" t="s">
        <v>39</v>
      </c>
      <c r="K2171" s="19"/>
      <c r="L2171" s="135" t="s">
        <v>1493</v>
      </c>
    </row>
    <row r="2172" spans="2:12" ht="75" customHeight="1" x14ac:dyDescent="0.25">
      <c r="B2172" s="19" t="s">
        <v>1502</v>
      </c>
      <c r="C2172" s="144" t="s">
        <v>2317</v>
      </c>
      <c r="D2172" s="137">
        <v>41654</v>
      </c>
      <c r="E2172" s="19" t="s">
        <v>1492</v>
      </c>
      <c r="F2172" s="19" t="s">
        <v>306</v>
      </c>
      <c r="G2172" s="19" t="s">
        <v>307</v>
      </c>
      <c r="H2172" s="138">
        <f t="shared" si="18"/>
        <v>61800000</v>
      </c>
      <c r="I2172" s="145">
        <v>60000000</v>
      </c>
      <c r="J2172" s="135" t="s">
        <v>39</v>
      </c>
      <c r="K2172" s="19"/>
      <c r="L2172" s="135" t="s">
        <v>1493</v>
      </c>
    </row>
    <row r="2173" spans="2:12" ht="75" customHeight="1" x14ac:dyDescent="0.25">
      <c r="B2173" s="19" t="s">
        <v>1502</v>
      </c>
      <c r="C2173" s="144" t="s">
        <v>2318</v>
      </c>
      <c r="D2173" s="137">
        <v>41654</v>
      </c>
      <c r="E2173" s="19" t="s">
        <v>1492</v>
      </c>
      <c r="F2173" s="19" t="s">
        <v>306</v>
      </c>
      <c r="G2173" s="19" t="s">
        <v>307</v>
      </c>
      <c r="H2173" s="138">
        <f t="shared" si="18"/>
        <v>61800000</v>
      </c>
      <c r="I2173" s="145">
        <v>60000000</v>
      </c>
      <c r="J2173" s="135" t="s">
        <v>39</v>
      </c>
      <c r="K2173" s="19"/>
      <c r="L2173" s="135" t="s">
        <v>1493</v>
      </c>
    </row>
    <row r="2174" spans="2:12" ht="75" customHeight="1" x14ac:dyDescent="0.25">
      <c r="B2174" s="135">
        <v>45101905</v>
      </c>
      <c r="C2174" s="146" t="s">
        <v>2319</v>
      </c>
      <c r="D2174" s="137">
        <v>41654</v>
      </c>
      <c r="E2174" s="19" t="s">
        <v>1492</v>
      </c>
      <c r="F2174" s="19" t="s">
        <v>306</v>
      </c>
      <c r="G2174" s="19" t="s">
        <v>307</v>
      </c>
      <c r="H2174" s="138">
        <f t="shared" si="18"/>
        <v>79598400</v>
      </c>
      <c r="I2174" s="138">
        <v>77280000</v>
      </c>
      <c r="J2174" s="135" t="s">
        <v>39</v>
      </c>
      <c r="K2174" s="135"/>
      <c r="L2174" s="135" t="s">
        <v>1493</v>
      </c>
    </row>
    <row r="2175" spans="2:12" ht="75" customHeight="1" x14ac:dyDescent="0.25">
      <c r="B2175" s="135">
        <v>30103605</v>
      </c>
      <c r="C2175" s="140" t="s">
        <v>2320</v>
      </c>
      <c r="D2175" s="137">
        <v>41654</v>
      </c>
      <c r="E2175" s="19" t="s">
        <v>1492</v>
      </c>
      <c r="F2175" s="19" t="s">
        <v>306</v>
      </c>
      <c r="G2175" s="19" t="s">
        <v>307</v>
      </c>
      <c r="H2175" s="138">
        <f t="shared" si="18"/>
        <v>37426080</v>
      </c>
      <c r="I2175" s="138">
        <v>36336000</v>
      </c>
      <c r="J2175" s="135" t="s">
        <v>39</v>
      </c>
      <c r="K2175" s="135"/>
      <c r="L2175" s="135" t="s">
        <v>1493</v>
      </c>
    </row>
    <row r="2176" spans="2:12" ht="75" customHeight="1" x14ac:dyDescent="0.25">
      <c r="B2176" s="19" t="s">
        <v>1502</v>
      </c>
      <c r="C2176" s="144" t="s">
        <v>2321</v>
      </c>
      <c r="D2176" s="137">
        <v>41654</v>
      </c>
      <c r="E2176" s="19" t="s">
        <v>1492</v>
      </c>
      <c r="F2176" s="19" t="s">
        <v>306</v>
      </c>
      <c r="G2176" s="19" t="s">
        <v>307</v>
      </c>
      <c r="H2176" s="138">
        <f t="shared" si="18"/>
        <v>107120000</v>
      </c>
      <c r="I2176" s="145">
        <v>104000000</v>
      </c>
      <c r="J2176" s="135" t="s">
        <v>39</v>
      </c>
      <c r="K2176" s="19"/>
      <c r="L2176" s="135" t="s">
        <v>1493</v>
      </c>
    </row>
    <row r="2177" spans="2:12" ht="75" customHeight="1" x14ac:dyDescent="0.25">
      <c r="B2177" s="19"/>
      <c r="C2177" s="144" t="s">
        <v>2322</v>
      </c>
      <c r="D2177" s="137">
        <v>41654</v>
      </c>
      <c r="E2177" s="19" t="s">
        <v>1492</v>
      </c>
      <c r="F2177" s="19" t="s">
        <v>306</v>
      </c>
      <c r="G2177" s="19" t="s">
        <v>307</v>
      </c>
      <c r="H2177" s="138">
        <f t="shared" si="18"/>
        <v>618000</v>
      </c>
      <c r="I2177" s="145">
        <v>600000</v>
      </c>
      <c r="J2177" s="135" t="s">
        <v>39</v>
      </c>
      <c r="K2177" s="19"/>
      <c r="L2177" s="135" t="s">
        <v>1493</v>
      </c>
    </row>
    <row r="2178" spans="2:12" ht="75" customHeight="1" x14ac:dyDescent="0.25">
      <c r="B2178" s="19">
        <v>25172608</v>
      </c>
      <c r="C2178" s="144" t="s">
        <v>2323</v>
      </c>
      <c r="D2178" s="137">
        <v>41654</v>
      </c>
      <c r="E2178" s="19" t="s">
        <v>1492</v>
      </c>
      <c r="F2178" s="19" t="s">
        <v>306</v>
      </c>
      <c r="G2178" s="19" t="s">
        <v>307</v>
      </c>
      <c r="H2178" s="138">
        <f t="shared" si="18"/>
        <v>4593800</v>
      </c>
      <c r="I2178" s="145">
        <v>4460000</v>
      </c>
      <c r="J2178" s="135" t="s">
        <v>39</v>
      </c>
      <c r="K2178" s="19"/>
      <c r="L2178" s="135" t="s">
        <v>1493</v>
      </c>
    </row>
    <row r="2179" spans="2:12" ht="75" customHeight="1" x14ac:dyDescent="0.25">
      <c r="B2179" s="19">
        <v>25172608</v>
      </c>
      <c r="C2179" s="144" t="s">
        <v>2324</v>
      </c>
      <c r="D2179" s="137">
        <v>41654</v>
      </c>
      <c r="E2179" s="19" t="s">
        <v>1492</v>
      </c>
      <c r="F2179" s="19" t="s">
        <v>306</v>
      </c>
      <c r="G2179" s="19" t="s">
        <v>307</v>
      </c>
      <c r="H2179" s="138">
        <f t="shared" si="18"/>
        <v>10300000</v>
      </c>
      <c r="I2179" s="145">
        <v>10000000</v>
      </c>
      <c r="J2179" s="135" t="s">
        <v>39</v>
      </c>
      <c r="K2179" s="19"/>
      <c r="L2179" s="135" t="s">
        <v>1493</v>
      </c>
    </row>
    <row r="2180" spans="2:12" ht="75" customHeight="1" x14ac:dyDescent="0.25">
      <c r="B2180" s="19">
        <v>25172608</v>
      </c>
      <c r="C2180" s="144" t="s">
        <v>2325</v>
      </c>
      <c r="D2180" s="137">
        <v>41654</v>
      </c>
      <c r="E2180" s="19" t="s">
        <v>1492</v>
      </c>
      <c r="F2180" s="19" t="s">
        <v>306</v>
      </c>
      <c r="G2180" s="19" t="s">
        <v>307</v>
      </c>
      <c r="H2180" s="138">
        <f t="shared" si="18"/>
        <v>36791600</v>
      </c>
      <c r="I2180" s="145">
        <v>35720000</v>
      </c>
      <c r="J2180" s="135" t="s">
        <v>39</v>
      </c>
      <c r="K2180" s="19"/>
      <c r="L2180" s="135" t="s">
        <v>1493</v>
      </c>
    </row>
    <row r="2181" spans="2:12" ht="75" customHeight="1" x14ac:dyDescent="0.25">
      <c r="B2181" s="135">
        <v>32131014</v>
      </c>
      <c r="C2181" s="140" t="s">
        <v>2326</v>
      </c>
      <c r="D2181" s="137">
        <v>41654</v>
      </c>
      <c r="E2181" s="19" t="s">
        <v>1492</v>
      </c>
      <c r="F2181" s="19" t="s">
        <v>306</v>
      </c>
      <c r="G2181" s="19" t="s">
        <v>307</v>
      </c>
      <c r="H2181" s="138">
        <f t="shared" si="18"/>
        <v>2641744</v>
      </c>
      <c r="I2181" s="138">
        <v>2564800</v>
      </c>
      <c r="J2181" s="135" t="s">
        <v>39</v>
      </c>
      <c r="K2181" s="135"/>
      <c r="L2181" s="135" t="s">
        <v>1493</v>
      </c>
    </row>
    <row r="2182" spans="2:12" ht="75" customHeight="1" x14ac:dyDescent="0.25">
      <c r="B2182" s="135">
        <v>32131014</v>
      </c>
      <c r="C2182" s="140" t="s">
        <v>2327</v>
      </c>
      <c r="D2182" s="137">
        <v>41654</v>
      </c>
      <c r="E2182" s="19" t="s">
        <v>1492</v>
      </c>
      <c r="F2182" s="19" t="s">
        <v>306</v>
      </c>
      <c r="G2182" s="19" t="s">
        <v>307</v>
      </c>
      <c r="H2182" s="138">
        <f t="shared" si="18"/>
        <v>3966015</v>
      </c>
      <c r="I2182" s="138">
        <v>3850500</v>
      </c>
      <c r="J2182" s="135" t="s">
        <v>39</v>
      </c>
      <c r="K2182" s="135"/>
      <c r="L2182" s="135" t="s">
        <v>1493</v>
      </c>
    </row>
    <row r="2183" spans="2:12" ht="75" customHeight="1" x14ac:dyDescent="0.25">
      <c r="B2183" s="135">
        <v>32131014</v>
      </c>
      <c r="C2183" s="140" t="s">
        <v>2328</v>
      </c>
      <c r="D2183" s="137">
        <v>41654</v>
      </c>
      <c r="E2183" s="19" t="s">
        <v>1492</v>
      </c>
      <c r="F2183" s="19" t="s">
        <v>306</v>
      </c>
      <c r="G2183" s="19" t="s">
        <v>307</v>
      </c>
      <c r="H2183" s="138">
        <f t="shared" si="18"/>
        <v>5098706</v>
      </c>
      <c r="I2183" s="138">
        <v>4950200</v>
      </c>
      <c r="J2183" s="135" t="s">
        <v>39</v>
      </c>
      <c r="K2183" s="135"/>
      <c r="L2183" s="135" t="s">
        <v>1493</v>
      </c>
    </row>
    <row r="2184" spans="2:12" ht="75" customHeight="1" x14ac:dyDescent="0.25">
      <c r="B2184" s="135">
        <v>32131014</v>
      </c>
      <c r="C2184" s="140" t="s">
        <v>2328</v>
      </c>
      <c r="D2184" s="137">
        <v>41654</v>
      </c>
      <c r="E2184" s="19" t="s">
        <v>1492</v>
      </c>
      <c r="F2184" s="19" t="s">
        <v>306</v>
      </c>
      <c r="G2184" s="19" t="s">
        <v>307</v>
      </c>
      <c r="H2184" s="138">
        <f t="shared" si="18"/>
        <v>6417312</v>
      </c>
      <c r="I2184" s="138">
        <v>6230400</v>
      </c>
      <c r="J2184" s="135" t="s">
        <v>39</v>
      </c>
      <c r="K2184" s="135"/>
      <c r="L2184" s="135" t="s">
        <v>1493</v>
      </c>
    </row>
    <row r="2185" spans="2:12" ht="75" customHeight="1" x14ac:dyDescent="0.25">
      <c r="B2185" s="19">
        <v>25172608</v>
      </c>
      <c r="C2185" s="143" t="s">
        <v>2329</v>
      </c>
      <c r="D2185" s="137">
        <v>41654</v>
      </c>
      <c r="E2185" s="19" t="s">
        <v>1492</v>
      </c>
      <c r="F2185" s="19" t="s">
        <v>306</v>
      </c>
      <c r="G2185" s="19" t="s">
        <v>307</v>
      </c>
      <c r="H2185" s="138">
        <f t="shared" si="18"/>
        <v>278100</v>
      </c>
      <c r="I2185" s="145">
        <v>270000</v>
      </c>
      <c r="J2185" s="135" t="s">
        <v>39</v>
      </c>
      <c r="K2185" s="135"/>
      <c r="L2185" s="135" t="s">
        <v>1493</v>
      </c>
    </row>
    <row r="2186" spans="2:12" ht="75" customHeight="1" x14ac:dyDescent="0.25">
      <c r="B2186" s="135" t="s">
        <v>1530</v>
      </c>
      <c r="C2186" s="140" t="s">
        <v>2330</v>
      </c>
      <c r="D2186" s="137">
        <v>41654</v>
      </c>
      <c r="E2186" s="19" t="s">
        <v>1492</v>
      </c>
      <c r="F2186" s="19" t="s">
        <v>306</v>
      </c>
      <c r="G2186" s="19" t="s">
        <v>307</v>
      </c>
      <c r="H2186" s="138">
        <f t="shared" si="18"/>
        <v>1153600</v>
      </c>
      <c r="I2186" s="138">
        <v>1120000</v>
      </c>
      <c r="J2186" s="135" t="s">
        <v>39</v>
      </c>
      <c r="K2186" s="135"/>
      <c r="L2186" s="135" t="s">
        <v>1493</v>
      </c>
    </row>
    <row r="2187" spans="2:12" ht="75" customHeight="1" x14ac:dyDescent="0.25">
      <c r="B2187" s="19">
        <v>23101502</v>
      </c>
      <c r="C2187" s="144" t="s">
        <v>2331</v>
      </c>
      <c r="D2187" s="137">
        <v>41654</v>
      </c>
      <c r="E2187" s="19" t="s">
        <v>1492</v>
      </c>
      <c r="F2187" s="19" t="s">
        <v>306</v>
      </c>
      <c r="G2187" s="19" t="s">
        <v>307</v>
      </c>
      <c r="H2187" s="138">
        <f t="shared" si="18"/>
        <v>1730400</v>
      </c>
      <c r="I2187" s="145">
        <v>1680000</v>
      </c>
      <c r="J2187" s="135" t="s">
        <v>39</v>
      </c>
      <c r="K2187" s="19"/>
      <c r="L2187" s="135" t="s">
        <v>1493</v>
      </c>
    </row>
    <row r="2188" spans="2:12" ht="75" customHeight="1" x14ac:dyDescent="0.25">
      <c r="B2188" s="19">
        <v>23101502</v>
      </c>
      <c r="C2188" s="144" t="s">
        <v>2332</v>
      </c>
      <c r="D2188" s="137">
        <v>41654</v>
      </c>
      <c r="E2188" s="19" t="s">
        <v>1492</v>
      </c>
      <c r="F2188" s="19" t="s">
        <v>306</v>
      </c>
      <c r="G2188" s="19" t="s">
        <v>307</v>
      </c>
      <c r="H2188" s="138">
        <f t="shared" si="18"/>
        <v>741600</v>
      </c>
      <c r="I2188" s="145">
        <v>720000</v>
      </c>
      <c r="J2188" s="135" t="s">
        <v>39</v>
      </c>
      <c r="K2188" s="19"/>
      <c r="L2188" s="135" t="s">
        <v>1493</v>
      </c>
    </row>
    <row r="2189" spans="2:12" ht="75" customHeight="1" x14ac:dyDescent="0.25">
      <c r="B2189" s="135">
        <v>11101518</v>
      </c>
      <c r="C2189" s="136" t="s">
        <v>2333</v>
      </c>
      <c r="D2189" s="137">
        <v>41654</v>
      </c>
      <c r="E2189" s="19" t="s">
        <v>1492</v>
      </c>
      <c r="F2189" s="19" t="s">
        <v>306</v>
      </c>
      <c r="G2189" s="19" t="s">
        <v>307</v>
      </c>
      <c r="H2189" s="138">
        <f t="shared" si="18"/>
        <v>28325</v>
      </c>
      <c r="I2189" s="145">
        <v>27500</v>
      </c>
      <c r="J2189" s="135" t="s">
        <v>39</v>
      </c>
      <c r="K2189" s="135"/>
      <c r="L2189" s="135" t="s">
        <v>1493</v>
      </c>
    </row>
    <row r="2190" spans="2:12" ht="75" customHeight="1" x14ac:dyDescent="0.25">
      <c r="B2190" s="19" t="s">
        <v>1502</v>
      </c>
      <c r="C2190" s="144" t="s">
        <v>2334</v>
      </c>
      <c r="D2190" s="137">
        <v>41654</v>
      </c>
      <c r="E2190" s="19" t="s">
        <v>1492</v>
      </c>
      <c r="F2190" s="19" t="s">
        <v>306</v>
      </c>
      <c r="G2190" s="19" t="s">
        <v>307</v>
      </c>
      <c r="H2190" s="138">
        <f t="shared" si="18"/>
        <v>1689200</v>
      </c>
      <c r="I2190" s="145">
        <v>1640000</v>
      </c>
      <c r="J2190" s="135" t="s">
        <v>39</v>
      </c>
      <c r="K2190" s="19"/>
      <c r="L2190" s="135" t="s">
        <v>1493</v>
      </c>
    </row>
    <row r="2191" spans="2:12" ht="75" customHeight="1" x14ac:dyDescent="0.25">
      <c r="B2191" s="135">
        <v>25102001</v>
      </c>
      <c r="C2191" s="139" t="s">
        <v>2335</v>
      </c>
      <c r="D2191" s="137">
        <v>41654</v>
      </c>
      <c r="E2191" s="19" t="s">
        <v>1492</v>
      </c>
      <c r="F2191" s="19" t="s">
        <v>306</v>
      </c>
      <c r="G2191" s="19" t="s">
        <v>307</v>
      </c>
      <c r="H2191" s="138">
        <f t="shared" si="18"/>
        <v>1974757.2</v>
      </c>
      <c r="I2191" s="138">
        <v>1917240</v>
      </c>
      <c r="J2191" s="135" t="s">
        <v>39</v>
      </c>
      <c r="K2191" s="135"/>
      <c r="L2191" s="135" t="s">
        <v>1493</v>
      </c>
    </row>
    <row r="2192" spans="2:12" ht="75" customHeight="1" x14ac:dyDescent="0.25">
      <c r="B2192" s="135">
        <v>20142903</v>
      </c>
      <c r="C2192" s="143" t="s">
        <v>2336</v>
      </c>
      <c r="D2192" s="137">
        <v>41654</v>
      </c>
      <c r="E2192" s="19" t="s">
        <v>1492</v>
      </c>
      <c r="F2192" s="19" t="s">
        <v>306</v>
      </c>
      <c r="G2192" s="19" t="s">
        <v>307</v>
      </c>
      <c r="H2192" s="138">
        <f t="shared" ref="H2192:H2255" si="19">+I2192*1.03</f>
        <v>133900</v>
      </c>
      <c r="I2192" s="145">
        <v>130000</v>
      </c>
      <c r="J2192" s="135" t="s">
        <v>39</v>
      </c>
      <c r="K2192" s="135"/>
      <c r="L2192" s="135" t="s">
        <v>1493</v>
      </c>
    </row>
    <row r="2193" spans="2:12" ht="75" customHeight="1" x14ac:dyDescent="0.25">
      <c r="B2193" s="135">
        <v>25102001</v>
      </c>
      <c r="C2193" s="143" t="s">
        <v>2337</v>
      </c>
      <c r="D2193" s="137">
        <v>41654</v>
      </c>
      <c r="E2193" s="19" t="s">
        <v>1492</v>
      </c>
      <c r="F2193" s="19" t="s">
        <v>306</v>
      </c>
      <c r="G2193" s="19" t="s">
        <v>307</v>
      </c>
      <c r="H2193" s="138">
        <f t="shared" si="19"/>
        <v>226600</v>
      </c>
      <c r="I2193" s="145">
        <v>220000</v>
      </c>
      <c r="J2193" s="135" t="s">
        <v>39</v>
      </c>
      <c r="K2193" s="135"/>
      <c r="L2193" s="135" t="s">
        <v>1493</v>
      </c>
    </row>
    <row r="2194" spans="2:12" ht="75" customHeight="1" x14ac:dyDescent="0.25">
      <c r="B2194" s="135">
        <v>25102001</v>
      </c>
      <c r="C2194" s="143" t="s">
        <v>2338</v>
      </c>
      <c r="D2194" s="137">
        <v>41654</v>
      </c>
      <c r="E2194" s="19" t="s">
        <v>1492</v>
      </c>
      <c r="F2194" s="19" t="s">
        <v>306</v>
      </c>
      <c r="G2194" s="19" t="s">
        <v>307</v>
      </c>
      <c r="H2194" s="138">
        <f t="shared" si="19"/>
        <v>4892500</v>
      </c>
      <c r="I2194" s="145">
        <v>4750000</v>
      </c>
      <c r="J2194" s="135" t="s">
        <v>39</v>
      </c>
      <c r="K2194" s="135"/>
      <c r="L2194" s="135" t="s">
        <v>1493</v>
      </c>
    </row>
    <row r="2195" spans="2:12" ht="75" customHeight="1" x14ac:dyDescent="0.25">
      <c r="B2195" s="135" t="s">
        <v>1502</v>
      </c>
      <c r="C2195" s="143" t="s">
        <v>2339</v>
      </c>
      <c r="D2195" s="137">
        <v>41654</v>
      </c>
      <c r="E2195" s="19" t="s">
        <v>1492</v>
      </c>
      <c r="F2195" s="19" t="s">
        <v>306</v>
      </c>
      <c r="G2195" s="19" t="s">
        <v>307</v>
      </c>
      <c r="H2195" s="138">
        <f t="shared" si="19"/>
        <v>4583500</v>
      </c>
      <c r="I2195" s="145">
        <v>4450000</v>
      </c>
      <c r="J2195" s="135" t="s">
        <v>39</v>
      </c>
      <c r="K2195" s="135"/>
      <c r="L2195" s="135" t="s">
        <v>1493</v>
      </c>
    </row>
    <row r="2196" spans="2:12" ht="75" customHeight="1" x14ac:dyDescent="0.25">
      <c r="B2196" s="135">
        <v>30181701</v>
      </c>
      <c r="C2196" s="140" t="s">
        <v>2340</v>
      </c>
      <c r="D2196" s="137">
        <v>41654</v>
      </c>
      <c r="E2196" s="19" t="s">
        <v>1492</v>
      </c>
      <c r="F2196" s="19" t="s">
        <v>306</v>
      </c>
      <c r="G2196" s="19" t="s">
        <v>307</v>
      </c>
      <c r="H2196" s="138">
        <f t="shared" si="19"/>
        <v>1591968</v>
      </c>
      <c r="I2196" s="138">
        <v>1545600</v>
      </c>
      <c r="J2196" s="135" t="s">
        <v>39</v>
      </c>
      <c r="K2196" s="135"/>
      <c r="L2196" s="135" t="s">
        <v>1493</v>
      </c>
    </row>
    <row r="2197" spans="2:12" ht="75" customHeight="1" x14ac:dyDescent="0.25">
      <c r="B2197" s="135" t="s">
        <v>1530</v>
      </c>
      <c r="C2197" s="140" t="s">
        <v>2341</v>
      </c>
      <c r="D2197" s="137">
        <v>41654</v>
      </c>
      <c r="E2197" s="19" t="s">
        <v>1492</v>
      </c>
      <c r="F2197" s="19" t="s">
        <v>306</v>
      </c>
      <c r="G2197" s="19" t="s">
        <v>307</v>
      </c>
      <c r="H2197" s="138">
        <f t="shared" si="19"/>
        <v>154500</v>
      </c>
      <c r="I2197" s="138">
        <v>150000</v>
      </c>
      <c r="J2197" s="135" t="s">
        <v>39</v>
      </c>
      <c r="K2197" s="135"/>
      <c r="L2197" s="135" t="s">
        <v>1493</v>
      </c>
    </row>
    <row r="2198" spans="2:12" ht="75" customHeight="1" x14ac:dyDescent="0.25">
      <c r="B2198" s="135">
        <v>20111710</v>
      </c>
      <c r="C2198" s="140" t="s">
        <v>2342</v>
      </c>
      <c r="D2198" s="137">
        <v>41654</v>
      </c>
      <c r="E2198" s="19" t="s">
        <v>1492</v>
      </c>
      <c r="F2198" s="19" t="s">
        <v>306</v>
      </c>
      <c r="G2198" s="19" t="s">
        <v>307</v>
      </c>
      <c r="H2198" s="138">
        <f t="shared" si="19"/>
        <v>3404619.68</v>
      </c>
      <c r="I2198" s="138">
        <v>3305456</v>
      </c>
      <c r="J2198" s="135" t="s">
        <v>39</v>
      </c>
      <c r="K2198" s="135"/>
      <c r="L2198" s="135" t="s">
        <v>1493</v>
      </c>
    </row>
    <row r="2199" spans="2:12" ht="75" customHeight="1" x14ac:dyDescent="0.25">
      <c r="B2199" s="19" t="s">
        <v>1502</v>
      </c>
      <c r="C2199" s="144" t="s">
        <v>2343</v>
      </c>
      <c r="D2199" s="137">
        <v>41654</v>
      </c>
      <c r="E2199" s="19" t="s">
        <v>1492</v>
      </c>
      <c r="F2199" s="19" t="s">
        <v>306</v>
      </c>
      <c r="G2199" s="19" t="s">
        <v>307</v>
      </c>
      <c r="H2199" s="138">
        <f t="shared" si="19"/>
        <v>3131200</v>
      </c>
      <c r="I2199" s="145">
        <v>3040000</v>
      </c>
      <c r="J2199" s="135" t="s">
        <v>39</v>
      </c>
      <c r="K2199" s="19"/>
      <c r="L2199" s="135" t="s">
        <v>1493</v>
      </c>
    </row>
    <row r="2200" spans="2:12" ht="75" customHeight="1" x14ac:dyDescent="0.25">
      <c r="B2200" s="19" t="s">
        <v>1502</v>
      </c>
      <c r="C2200" s="144" t="s">
        <v>2344</v>
      </c>
      <c r="D2200" s="137">
        <v>41654</v>
      </c>
      <c r="E2200" s="19" t="s">
        <v>1492</v>
      </c>
      <c r="F2200" s="19" t="s">
        <v>306</v>
      </c>
      <c r="G2200" s="19" t="s">
        <v>307</v>
      </c>
      <c r="H2200" s="138">
        <f t="shared" si="19"/>
        <v>1977600</v>
      </c>
      <c r="I2200" s="145">
        <v>1920000</v>
      </c>
      <c r="J2200" s="135" t="s">
        <v>39</v>
      </c>
      <c r="K2200" s="19"/>
      <c r="L2200" s="135" t="s">
        <v>1493</v>
      </c>
    </row>
    <row r="2201" spans="2:12" ht="75" customHeight="1" x14ac:dyDescent="0.25">
      <c r="B2201" s="135" t="s">
        <v>1530</v>
      </c>
      <c r="C2201" s="139" t="s">
        <v>2345</v>
      </c>
      <c r="D2201" s="137">
        <v>41654</v>
      </c>
      <c r="E2201" s="19" t="s">
        <v>1492</v>
      </c>
      <c r="F2201" s="19" t="s">
        <v>306</v>
      </c>
      <c r="G2201" s="19" t="s">
        <v>307</v>
      </c>
      <c r="H2201" s="138">
        <f t="shared" si="19"/>
        <v>17534017.539999999</v>
      </c>
      <c r="I2201" s="138">
        <v>17023318</v>
      </c>
      <c r="J2201" s="135" t="s">
        <v>39</v>
      </c>
      <c r="K2201" s="135"/>
      <c r="L2201" s="135" t="s">
        <v>1493</v>
      </c>
    </row>
    <row r="2202" spans="2:12" ht="75" customHeight="1" x14ac:dyDescent="0.25">
      <c r="B2202" s="19">
        <v>31371401</v>
      </c>
      <c r="C2202" s="144" t="s">
        <v>2346</v>
      </c>
      <c r="D2202" s="137">
        <v>41654</v>
      </c>
      <c r="E2202" s="19" t="s">
        <v>1492</v>
      </c>
      <c r="F2202" s="19" t="s">
        <v>306</v>
      </c>
      <c r="G2202" s="19" t="s">
        <v>307</v>
      </c>
      <c r="H2202" s="138">
        <f t="shared" si="19"/>
        <v>11688852</v>
      </c>
      <c r="I2202" s="145">
        <v>11348400</v>
      </c>
      <c r="J2202" s="135" t="s">
        <v>39</v>
      </c>
      <c r="K2202" s="19"/>
      <c r="L2202" s="135" t="s">
        <v>1493</v>
      </c>
    </row>
    <row r="2203" spans="2:12" ht="75" customHeight="1" x14ac:dyDescent="0.25">
      <c r="B2203" s="135">
        <v>31371401</v>
      </c>
      <c r="C2203" s="136" t="s">
        <v>2347</v>
      </c>
      <c r="D2203" s="137">
        <v>41654</v>
      </c>
      <c r="E2203" s="19" t="s">
        <v>1492</v>
      </c>
      <c r="F2203" s="19" t="s">
        <v>306</v>
      </c>
      <c r="G2203" s="19" t="s">
        <v>307</v>
      </c>
      <c r="H2203" s="138">
        <f t="shared" si="19"/>
        <v>53073840</v>
      </c>
      <c r="I2203" s="138">
        <v>51528000</v>
      </c>
      <c r="J2203" s="135" t="s">
        <v>39</v>
      </c>
      <c r="K2203" s="135"/>
      <c r="L2203" s="135" t="s">
        <v>1493</v>
      </c>
    </row>
    <row r="2204" spans="2:12" ht="75" customHeight="1" x14ac:dyDescent="0.25">
      <c r="B2204" s="135">
        <v>11162201</v>
      </c>
      <c r="C2204" s="142" t="s">
        <v>2348</v>
      </c>
      <c r="D2204" s="137">
        <v>41654</v>
      </c>
      <c r="E2204" s="19" t="s">
        <v>1492</v>
      </c>
      <c r="F2204" s="19" t="s">
        <v>306</v>
      </c>
      <c r="G2204" s="19" t="s">
        <v>307</v>
      </c>
      <c r="H2204" s="138">
        <f t="shared" si="19"/>
        <v>6093480</v>
      </c>
      <c r="I2204" s="138">
        <v>5916000</v>
      </c>
      <c r="J2204" s="135" t="s">
        <v>39</v>
      </c>
      <c r="K2204" s="135"/>
      <c r="L2204" s="135" t="s">
        <v>1493</v>
      </c>
    </row>
    <row r="2205" spans="2:12" ht="75" customHeight="1" x14ac:dyDescent="0.25">
      <c r="B2205" s="19">
        <v>41111603</v>
      </c>
      <c r="C2205" s="144" t="s">
        <v>2349</v>
      </c>
      <c r="D2205" s="137">
        <v>41654</v>
      </c>
      <c r="E2205" s="19" t="s">
        <v>1492</v>
      </c>
      <c r="F2205" s="19" t="s">
        <v>306</v>
      </c>
      <c r="G2205" s="19" t="s">
        <v>307</v>
      </c>
      <c r="H2205" s="138">
        <f t="shared" si="19"/>
        <v>8137000</v>
      </c>
      <c r="I2205" s="145">
        <v>7900000</v>
      </c>
      <c r="J2205" s="135" t="s">
        <v>39</v>
      </c>
      <c r="K2205" s="19"/>
      <c r="L2205" s="135" t="s">
        <v>1493</v>
      </c>
    </row>
    <row r="2206" spans="2:12" ht="75" customHeight="1" x14ac:dyDescent="0.25">
      <c r="B2206" s="19">
        <v>52161505</v>
      </c>
      <c r="C2206" s="144" t="s">
        <v>2350</v>
      </c>
      <c r="D2206" s="137">
        <v>41654</v>
      </c>
      <c r="E2206" s="19" t="s">
        <v>1492</v>
      </c>
      <c r="F2206" s="19" t="s">
        <v>306</v>
      </c>
      <c r="G2206" s="19" t="s">
        <v>307</v>
      </c>
      <c r="H2206" s="138">
        <f t="shared" si="19"/>
        <v>9579000</v>
      </c>
      <c r="I2206" s="145">
        <v>9300000</v>
      </c>
      <c r="J2206" s="135" t="s">
        <v>39</v>
      </c>
      <c r="K2206" s="19"/>
      <c r="L2206" s="135" t="s">
        <v>1493</v>
      </c>
    </row>
    <row r="2207" spans="2:12" ht="75" customHeight="1" x14ac:dyDescent="0.25">
      <c r="B2207" s="19">
        <v>52161505</v>
      </c>
      <c r="C2207" s="144" t="s">
        <v>2351</v>
      </c>
      <c r="D2207" s="137">
        <v>41654</v>
      </c>
      <c r="E2207" s="19" t="s">
        <v>1492</v>
      </c>
      <c r="F2207" s="19" t="s">
        <v>306</v>
      </c>
      <c r="G2207" s="19" t="s">
        <v>307</v>
      </c>
      <c r="H2207" s="138">
        <f t="shared" si="19"/>
        <v>182001000</v>
      </c>
      <c r="I2207" s="145">
        <v>176700000</v>
      </c>
      <c r="J2207" s="135" t="s">
        <v>39</v>
      </c>
      <c r="K2207" s="19"/>
      <c r="L2207" s="135" t="s">
        <v>1493</v>
      </c>
    </row>
    <row r="2208" spans="2:12" ht="75" customHeight="1" x14ac:dyDescent="0.25">
      <c r="B2208" s="19" t="s">
        <v>1502</v>
      </c>
      <c r="C2208" s="144" t="s">
        <v>2352</v>
      </c>
      <c r="D2208" s="137">
        <v>41654</v>
      </c>
      <c r="E2208" s="19" t="s">
        <v>1492</v>
      </c>
      <c r="F2208" s="19" t="s">
        <v>306</v>
      </c>
      <c r="G2208" s="19" t="s">
        <v>307</v>
      </c>
      <c r="H2208" s="138">
        <f t="shared" si="19"/>
        <v>14883500</v>
      </c>
      <c r="I2208" s="145">
        <v>14450000</v>
      </c>
      <c r="J2208" s="135" t="s">
        <v>39</v>
      </c>
      <c r="K2208" s="19"/>
      <c r="L2208" s="135" t="s">
        <v>1493</v>
      </c>
    </row>
    <row r="2209" spans="2:12" ht="75" customHeight="1" x14ac:dyDescent="0.25">
      <c r="B2209" s="19" t="s">
        <v>1502</v>
      </c>
      <c r="C2209" s="144" t="s">
        <v>2353</v>
      </c>
      <c r="D2209" s="137">
        <v>41654</v>
      </c>
      <c r="E2209" s="19" t="s">
        <v>1492</v>
      </c>
      <c r="F2209" s="19" t="s">
        <v>306</v>
      </c>
      <c r="G2209" s="19" t="s">
        <v>307</v>
      </c>
      <c r="H2209" s="138">
        <f t="shared" si="19"/>
        <v>10979800</v>
      </c>
      <c r="I2209" s="145">
        <v>10660000</v>
      </c>
      <c r="J2209" s="135" t="s">
        <v>39</v>
      </c>
      <c r="K2209" s="19"/>
      <c r="L2209" s="135" t="s">
        <v>1493</v>
      </c>
    </row>
    <row r="2210" spans="2:12" ht="75" customHeight="1" x14ac:dyDescent="0.25">
      <c r="B2210" s="135" t="s">
        <v>1502</v>
      </c>
      <c r="C2210" s="143" t="s">
        <v>2354</v>
      </c>
      <c r="D2210" s="137">
        <v>41654</v>
      </c>
      <c r="E2210" s="19" t="s">
        <v>1492</v>
      </c>
      <c r="F2210" s="19" t="s">
        <v>306</v>
      </c>
      <c r="G2210" s="19" t="s">
        <v>307</v>
      </c>
      <c r="H2210" s="138">
        <f t="shared" si="19"/>
        <v>6756800</v>
      </c>
      <c r="I2210" s="145">
        <v>6560000</v>
      </c>
      <c r="J2210" s="135" t="s">
        <v>39</v>
      </c>
      <c r="K2210" s="135"/>
      <c r="L2210" s="135" t="s">
        <v>1493</v>
      </c>
    </row>
    <row r="2211" spans="2:12" ht="75" customHeight="1" x14ac:dyDescent="0.25">
      <c r="B2211" s="19">
        <v>41114204</v>
      </c>
      <c r="C2211" s="144" t="s">
        <v>2355</v>
      </c>
      <c r="D2211" s="137">
        <v>41654</v>
      </c>
      <c r="E2211" s="19" t="s">
        <v>1492</v>
      </c>
      <c r="F2211" s="19" t="s">
        <v>306</v>
      </c>
      <c r="G2211" s="19" t="s">
        <v>307</v>
      </c>
      <c r="H2211" s="138">
        <f t="shared" si="19"/>
        <v>183855000</v>
      </c>
      <c r="I2211" s="145">
        <v>178500000</v>
      </c>
      <c r="J2211" s="135" t="s">
        <v>39</v>
      </c>
      <c r="K2211" s="19"/>
      <c r="L2211" s="135" t="s">
        <v>1493</v>
      </c>
    </row>
    <row r="2212" spans="2:12" ht="75" customHeight="1" x14ac:dyDescent="0.25">
      <c r="B2212" s="19">
        <v>41112213</v>
      </c>
      <c r="C2212" s="144" t="s">
        <v>2356</v>
      </c>
      <c r="D2212" s="137">
        <v>41654</v>
      </c>
      <c r="E2212" s="19" t="s">
        <v>1492</v>
      </c>
      <c r="F2212" s="19" t="s">
        <v>306</v>
      </c>
      <c r="G2212" s="19" t="s">
        <v>307</v>
      </c>
      <c r="H2212" s="138">
        <f t="shared" si="19"/>
        <v>360500</v>
      </c>
      <c r="I2212" s="145">
        <v>350000</v>
      </c>
      <c r="J2212" s="135" t="s">
        <v>39</v>
      </c>
      <c r="K2212" s="19"/>
      <c r="L2212" s="135" t="s">
        <v>1493</v>
      </c>
    </row>
    <row r="2213" spans="2:12" ht="75" customHeight="1" x14ac:dyDescent="0.25">
      <c r="B2213" s="135" t="s">
        <v>1530</v>
      </c>
      <c r="C2213" s="139" t="s">
        <v>2357</v>
      </c>
      <c r="D2213" s="137">
        <v>41654</v>
      </c>
      <c r="E2213" s="19" t="s">
        <v>1492</v>
      </c>
      <c r="F2213" s="19" t="s">
        <v>306</v>
      </c>
      <c r="G2213" s="19" t="s">
        <v>307</v>
      </c>
      <c r="H2213" s="138">
        <f t="shared" si="19"/>
        <v>7103601</v>
      </c>
      <c r="I2213" s="138">
        <v>6896700</v>
      </c>
      <c r="J2213" s="135" t="s">
        <v>39</v>
      </c>
      <c r="K2213" s="135"/>
      <c r="L2213" s="135" t="s">
        <v>1493</v>
      </c>
    </row>
    <row r="2214" spans="2:12" ht="75" customHeight="1" x14ac:dyDescent="0.25">
      <c r="B2214" s="135">
        <v>44121618</v>
      </c>
      <c r="C2214" s="146" t="s">
        <v>2358</v>
      </c>
      <c r="D2214" s="137">
        <v>41654</v>
      </c>
      <c r="E2214" s="19" t="s">
        <v>1492</v>
      </c>
      <c r="F2214" s="19" t="s">
        <v>306</v>
      </c>
      <c r="G2214" s="19" t="s">
        <v>307</v>
      </c>
      <c r="H2214" s="138">
        <f t="shared" si="19"/>
        <v>1989960</v>
      </c>
      <c r="I2214" s="138">
        <v>1932000</v>
      </c>
      <c r="J2214" s="135" t="s">
        <v>39</v>
      </c>
      <c r="K2214" s="135"/>
      <c r="L2214" s="135" t="s">
        <v>1493</v>
      </c>
    </row>
    <row r="2215" spans="2:12" ht="75" customHeight="1" x14ac:dyDescent="0.25">
      <c r="B2215" s="135" t="s">
        <v>1530</v>
      </c>
      <c r="C2215" s="140" t="s">
        <v>2359</v>
      </c>
      <c r="D2215" s="137">
        <v>41654</v>
      </c>
      <c r="E2215" s="19" t="s">
        <v>1492</v>
      </c>
      <c r="F2215" s="19" t="s">
        <v>306</v>
      </c>
      <c r="G2215" s="19" t="s">
        <v>307</v>
      </c>
      <c r="H2215" s="138">
        <f t="shared" si="19"/>
        <v>395520</v>
      </c>
      <c r="I2215" s="138">
        <v>384000</v>
      </c>
      <c r="J2215" s="135" t="s">
        <v>39</v>
      </c>
      <c r="K2215" s="135"/>
      <c r="L2215" s="135" t="s">
        <v>1493</v>
      </c>
    </row>
    <row r="2216" spans="2:12" ht="75" customHeight="1" x14ac:dyDescent="0.25">
      <c r="B2216" s="135">
        <v>12171703</v>
      </c>
      <c r="C2216" s="139" t="s">
        <v>2360</v>
      </c>
      <c r="D2216" s="137">
        <v>41654</v>
      </c>
      <c r="E2216" s="19" t="s">
        <v>1492</v>
      </c>
      <c r="F2216" s="19" t="s">
        <v>306</v>
      </c>
      <c r="G2216" s="19" t="s">
        <v>307</v>
      </c>
      <c r="H2216" s="138">
        <f t="shared" si="19"/>
        <v>20652530</v>
      </c>
      <c r="I2216" s="138">
        <v>20051000</v>
      </c>
      <c r="J2216" s="135" t="s">
        <v>39</v>
      </c>
      <c r="K2216" s="135"/>
      <c r="L2216" s="135" t="s">
        <v>1493</v>
      </c>
    </row>
    <row r="2217" spans="2:12" ht="75" customHeight="1" x14ac:dyDescent="0.25">
      <c r="B2217" s="135">
        <v>52121704</v>
      </c>
      <c r="C2217" s="139" t="s">
        <v>2361</v>
      </c>
      <c r="D2217" s="137">
        <v>41654</v>
      </c>
      <c r="E2217" s="19" t="s">
        <v>1492</v>
      </c>
      <c r="F2217" s="19" t="s">
        <v>306</v>
      </c>
      <c r="G2217" s="19" t="s">
        <v>307</v>
      </c>
      <c r="H2217" s="138">
        <f t="shared" si="19"/>
        <v>5150000</v>
      </c>
      <c r="I2217" s="138">
        <v>5000000</v>
      </c>
      <c r="J2217" s="135" t="s">
        <v>39</v>
      </c>
      <c r="K2217" s="135"/>
      <c r="L2217" s="135" t="s">
        <v>1493</v>
      </c>
    </row>
    <row r="2218" spans="2:12" ht="75" customHeight="1" x14ac:dyDescent="0.25">
      <c r="B2218" s="135">
        <v>39121308</v>
      </c>
      <c r="C2218" s="139" t="s">
        <v>2362</v>
      </c>
      <c r="D2218" s="137">
        <v>41654</v>
      </c>
      <c r="E2218" s="19" t="s">
        <v>1492</v>
      </c>
      <c r="F2218" s="19" t="s">
        <v>306</v>
      </c>
      <c r="G2218" s="19" t="s">
        <v>307</v>
      </c>
      <c r="H2218" s="138">
        <f t="shared" si="19"/>
        <v>296640</v>
      </c>
      <c r="I2218" s="138">
        <v>288000</v>
      </c>
      <c r="J2218" s="135" t="s">
        <v>39</v>
      </c>
      <c r="K2218" s="135"/>
      <c r="L2218" s="135" t="s">
        <v>1493</v>
      </c>
    </row>
    <row r="2219" spans="2:12" ht="75" customHeight="1" x14ac:dyDescent="0.25">
      <c r="B2219" s="135">
        <v>39121308</v>
      </c>
      <c r="C2219" s="140" t="s">
        <v>2363</v>
      </c>
      <c r="D2219" s="137">
        <v>41654</v>
      </c>
      <c r="E2219" s="19" t="s">
        <v>1492</v>
      </c>
      <c r="F2219" s="19" t="s">
        <v>306</v>
      </c>
      <c r="G2219" s="19" t="s">
        <v>307</v>
      </c>
      <c r="H2219" s="138">
        <f t="shared" si="19"/>
        <v>192816</v>
      </c>
      <c r="I2219" s="138">
        <v>187200</v>
      </c>
      <c r="J2219" s="135" t="s">
        <v>39</v>
      </c>
      <c r="K2219" s="135"/>
      <c r="L2219" s="135" t="s">
        <v>1493</v>
      </c>
    </row>
    <row r="2220" spans="2:12" ht="75" customHeight="1" x14ac:dyDescent="0.25">
      <c r="B2220" s="135">
        <v>39121308</v>
      </c>
      <c r="C2220" s="140" t="s">
        <v>2364</v>
      </c>
      <c r="D2220" s="137">
        <v>41654</v>
      </c>
      <c r="E2220" s="19" t="s">
        <v>1492</v>
      </c>
      <c r="F2220" s="19" t="s">
        <v>306</v>
      </c>
      <c r="G2220" s="19" t="s">
        <v>307</v>
      </c>
      <c r="H2220" s="138">
        <f t="shared" si="19"/>
        <v>9670464</v>
      </c>
      <c r="I2220" s="138">
        <v>9388800</v>
      </c>
      <c r="J2220" s="135" t="s">
        <v>39</v>
      </c>
      <c r="K2220" s="135"/>
      <c r="L2220" s="135" t="s">
        <v>1493</v>
      </c>
    </row>
    <row r="2221" spans="2:12" ht="75" customHeight="1" x14ac:dyDescent="0.25">
      <c r="B2221" s="135">
        <v>39121308</v>
      </c>
      <c r="C2221" s="140" t="s">
        <v>2365</v>
      </c>
      <c r="D2221" s="137">
        <v>41654</v>
      </c>
      <c r="E2221" s="19" t="s">
        <v>1492</v>
      </c>
      <c r="F2221" s="19" t="s">
        <v>306</v>
      </c>
      <c r="G2221" s="19" t="s">
        <v>307</v>
      </c>
      <c r="H2221" s="138">
        <f t="shared" si="19"/>
        <v>692160</v>
      </c>
      <c r="I2221" s="138">
        <v>672000</v>
      </c>
      <c r="J2221" s="135" t="s">
        <v>39</v>
      </c>
      <c r="K2221" s="135"/>
      <c r="L2221" s="135" t="s">
        <v>1493</v>
      </c>
    </row>
    <row r="2222" spans="2:12" ht="75" customHeight="1" x14ac:dyDescent="0.25">
      <c r="B2222" s="135">
        <v>39121308</v>
      </c>
      <c r="C2222" s="140" t="s">
        <v>2366</v>
      </c>
      <c r="D2222" s="137">
        <v>41654</v>
      </c>
      <c r="E2222" s="19" t="s">
        <v>1492</v>
      </c>
      <c r="F2222" s="19" t="s">
        <v>306</v>
      </c>
      <c r="G2222" s="19" t="s">
        <v>307</v>
      </c>
      <c r="H2222" s="138">
        <f t="shared" si="19"/>
        <v>2768640</v>
      </c>
      <c r="I2222" s="138">
        <v>2688000</v>
      </c>
      <c r="J2222" s="135" t="s">
        <v>39</v>
      </c>
      <c r="K2222" s="135"/>
      <c r="L2222" s="135" t="s">
        <v>1493</v>
      </c>
    </row>
    <row r="2223" spans="2:12" ht="75" customHeight="1" x14ac:dyDescent="0.25">
      <c r="B2223" s="135">
        <v>39121308</v>
      </c>
      <c r="C2223" s="140" t="s">
        <v>2367</v>
      </c>
      <c r="D2223" s="137">
        <v>41654</v>
      </c>
      <c r="E2223" s="19" t="s">
        <v>1492</v>
      </c>
      <c r="F2223" s="19" t="s">
        <v>306</v>
      </c>
      <c r="G2223" s="19" t="s">
        <v>307</v>
      </c>
      <c r="H2223" s="138">
        <f t="shared" si="19"/>
        <v>692160</v>
      </c>
      <c r="I2223" s="138">
        <v>672000</v>
      </c>
      <c r="J2223" s="135" t="s">
        <v>39</v>
      </c>
      <c r="K2223" s="135"/>
      <c r="L2223" s="135" t="s">
        <v>1493</v>
      </c>
    </row>
    <row r="2224" spans="2:12" ht="75" customHeight="1" x14ac:dyDescent="0.25">
      <c r="B2224" s="135">
        <v>39121308</v>
      </c>
      <c r="C2224" s="140" t="s">
        <v>2368</v>
      </c>
      <c r="D2224" s="137">
        <v>41654</v>
      </c>
      <c r="E2224" s="19" t="s">
        <v>1492</v>
      </c>
      <c r="F2224" s="19" t="s">
        <v>306</v>
      </c>
      <c r="G2224" s="19" t="s">
        <v>307</v>
      </c>
      <c r="H2224" s="138">
        <f t="shared" si="19"/>
        <v>1166784</v>
      </c>
      <c r="I2224" s="138">
        <v>1132800</v>
      </c>
      <c r="J2224" s="135" t="s">
        <v>39</v>
      </c>
      <c r="K2224" s="135"/>
      <c r="L2224" s="135" t="s">
        <v>1493</v>
      </c>
    </row>
    <row r="2225" spans="2:12" ht="75" customHeight="1" x14ac:dyDescent="0.25">
      <c r="B2225" s="135">
        <v>44103103</v>
      </c>
      <c r="C2225" s="146" t="s">
        <v>2369</v>
      </c>
      <c r="D2225" s="137">
        <v>41654</v>
      </c>
      <c r="E2225" s="19" t="s">
        <v>1492</v>
      </c>
      <c r="F2225" s="19" t="s">
        <v>306</v>
      </c>
      <c r="G2225" s="19" t="s">
        <v>307</v>
      </c>
      <c r="H2225" s="138">
        <f t="shared" si="19"/>
        <v>345956400</v>
      </c>
      <c r="I2225" s="138">
        <v>335880000</v>
      </c>
      <c r="J2225" s="135" t="s">
        <v>39</v>
      </c>
      <c r="K2225" s="135"/>
      <c r="L2225" s="135" t="s">
        <v>1493</v>
      </c>
    </row>
    <row r="2226" spans="2:12" ht="75" customHeight="1" x14ac:dyDescent="0.25">
      <c r="B2226" s="135">
        <v>31161511</v>
      </c>
      <c r="C2226" s="158" t="s">
        <v>2370</v>
      </c>
      <c r="D2226" s="137">
        <v>41654</v>
      </c>
      <c r="E2226" s="19" t="s">
        <v>1492</v>
      </c>
      <c r="F2226" s="19" t="s">
        <v>306</v>
      </c>
      <c r="G2226" s="19" t="s">
        <v>307</v>
      </c>
      <c r="H2226" s="138">
        <f t="shared" si="19"/>
        <v>9179360</v>
      </c>
      <c r="I2226" s="138">
        <v>8912000</v>
      </c>
      <c r="J2226" s="135" t="s">
        <v>39</v>
      </c>
      <c r="K2226" s="135"/>
      <c r="L2226" s="135" t="s">
        <v>1493</v>
      </c>
    </row>
    <row r="2227" spans="2:12" ht="75" customHeight="1" x14ac:dyDescent="0.25">
      <c r="B2227" s="19">
        <v>31161505</v>
      </c>
      <c r="C2227" s="144" t="s">
        <v>2371</v>
      </c>
      <c r="D2227" s="137">
        <v>41654</v>
      </c>
      <c r="E2227" s="19" t="s">
        <v>1492</v>
      </c>
      <c r="F2227" s="19" t="s">
        <v>306</v>
      </c>
      <c r="G2227" s="19" t="s">
        <v>307</v>
      </c>
      <c r="H2227" s="138">
        <f t="shared" si="19"/>
        <v>6287120</v>
      </c>
      <c r="I2227" s="149">
        <v>6104000</v>
      </c>
      <c r="J2227" s="135" t="s">
        <v>39</v>
      </c>
      <c r="K2227" s="19"/>
      <c r="L2227" s="135" t="s">
        <v>1493</v>
      </c>
    </row>
    <row r="2228" spans="2:12" ht="75" customHeight="1" x14ac:dyDescent="0.25">
      <c r="B2228" s="19">
        <v>31161505</v>
      </c>
      <c r="C2228" s="144" t="s">
        <v>2372</v>
      </c>
      <c r="D2228" s="137">
        <v>41654</v>
      </c>
      <c r="E2228" s="19" t="s">
        <v>1492</v>
      </c>
      <c r="F2228" s="19" t="s">
        <v>306</v>
      </c>
      <c r="G2228" s="19" t="s">
        <v>307</v>
      </c>
      <c r="H2228" s="138">
        <f t="shared" si="19"/>
        <v>3143560</v>
      </c>
      <c r="I2228" s="149">
        <v>3052000</v>
      </c>
      <c r="J2228" s="135" t="s">
        <v>39</v>
      </c>
      <c r="K2228" s="19"/>
      <c r="L2228" s="135" t="s">
        <v>1493</v>
      </c>
    </row>
    <row r="2229" spans="2:12" ht="75" customHeight="1" x14ac:dyDescent="0.25">
      <c r="B2229" s="19">
        <v>31161505</v>
      </c>
      <c r="C2229" s="144" t="s">
        <v>2373</v>
      </c>
      <c r="D2229" s="137">
        <v>41654</v>
      </c>
      <c r="E2229" s="19" t="s">
        <v>1492</v>
      </c>
      <c r="F2229" s="19" t="s">
        <v>306</v>
      </c>
      <c r="G2229" s="19" t="s">
        <v>307</v>
      </c>
      <c r="H2229" s="138">
        <f t="shared" si="19"/>
        <v>3431960</v>
      </c>
      <c r="I2229" s="149">
        <v>3332000</v>
      </c>
      <c r="J2229" s="135" t="s">
        <v>39</v>
      </c>
      <c r="K2229" s="19"/>
      <c r="L2229" s="135" t="s">
        <v>1493</v>
      </c>
    </row>
    <row r="2230" spans="2:12" ht="75" customHeight="1" x14ac:dyDescent="0.25">
      <c r="B2230" s="19" t="s">
        <v>1502</v>
      </c>
      <c r="C2230" s="144" t="s">
        <v>2374</v>
      </c>
      <c r="D2230" s="137">
        <v>41654</v>
      </c>
      <c r="E2230" s="19" t="s">
        <v>1492</v>
      </c>
      <c r="F2230" s="19" t="s">
        <v>306</v>
      </c>
      <c r="G2230" s="19" t="s">
        <v>307</v>
      </c>
      <c r="H2230" s="138">
        <f t="shared" si="19"/>
        <v>2884000</v>
      </c>
      <c r="I2230" s="145">
        <v>2800000</v>
      </c>
      <c r="J2230" s="135" t="s">
        <v>39</v>
      </c>
      <c r="K2230" s="19"/>
      <c r="L2230" s="135" t="s">
        <v>1493</v>
      </c>
    </row>
    <row r="2231" spans="2:12" ht="75" customHeight="1" x14ac:dyDescent="0.25">
      <c r="B2231" s="19" t="s">
        <v>1502</v>
      </c>
      <c r="C2231" s="144" t="s">
        <v>2375</v>
      </c>
      <c r="D2231" s="137">
        <v>41654</v>
      </c>
      <c r="E2231" s="19" t="s">
        <v>1492</v>
      </c>
      <c r="F2231" s="19" t="s">
        <v>306</v>
      </c>
      <c r="G2231" s="19" t="s">
        <v>307</v>
      </c>
      <c r="H2231" s="138">
        <f t="shared" si="19"/>
        <v>1081500</v>
      </c>
      <c r="I2231" s="145">
        <v>1050000</v>
      </c>
      <c r="J2231" s="135" t="s">
        <v>39</v>
      </c>
      <c r="K2231" s="19"/>
      <c r="L2231" s="135" t="s">
        <v>1493</v>
      </c>
    </row>
    <row r="2232" spans="2:12" ht="75" customHeight="1" x14ac:dyDescent="0.25">
      <c r="B2232" s="135" t="s">
        <v>1502</v>
      </c>
      <c r="C2232" s="143" t="s">
        <v>2376</v>
      </c>
      <c r="D2232" s="137">
        <v>41654</v>
      </c>
      <c r="E2232" s="19" t="s">
        <v>1492</v>
      </c>
      <c r="F2232" s="19" t="s">
        <v>306</v>
      </c>
      <c r="G2232" s="19" t="s">
        <v>307</v>
      </c>
      <c r="H2232" s="138">
        <f t="shared" si="19"/>
        <v>66950</v>
      </c>
      <c r="I2232" s="145">
        <v>65000</v>
      </c>
      <c r="J2232" s="135" t="s">
        <v>39</v>
      </c>
      <c r="K2232" s="135"/>
      <c r="L2232" s="135" t="s">
        <v>1493</v>
      </c>
    </row>
    <row r="2233" spans="2:12" ht="75" customHeight="1" x14ac:dyDescent="0.25">
      <c r="B2233" s="135" t="s">
        <v>1502</v>
      </c>
      <c r="C2233" s="143" t="s">
        <v>2377</v>
      </c>
      <c r="D2233" s="137">
        <v>41654</v>
      </c>
      <c r="E2233" s="19" t="s">
        <v>1492</v>
      </c>
      <c r="F2233" s="19" t="s">
        <v>306</v>
      </c>
      <c r="G2233" s="19" t="s">
        <v>307</v>
      </c>
      <c r="H2233" s="138">
        <f t="shared" si="19"/>
        <v>10011600</v>
      </c>
      <c r="I2233" s="145">
        <v>9720000</v>
      </c>
      <c r="J2233" s="135" t="s">
        <v>39</v>
      </c>
      <c r="K2233" s="135"/>
      <c r="L2233" s="135" t="s">
        <v>1493</v>
      </c>
    </row>
    <row r="2234" spans="2:12" ht="75" customHeight="1" x14ac:dyDescent="0.25">
      <c r="B2234" s="135" t="s">
        <v>1530</v>
      </c>
      <c r="C2234" s="142" t="s">
        <v>2378</v>
      </c>
      <c r="D2234" s="137">
        <v>41654</v>
      </c>
      <c r="E2234" s="19" t="s">
        <v>1492</v>
      </c>
      <c r="F2234" s="19" t="s">
        <v>306</v>
      </c>
      <c r="G2234" s="19" t="s">
        <v>307</v>
      </c>
      <c r="H2234" s="138">
        <f t="shared" si="19"/>
        <v>642720</v>
      </c>
      <c r="I2234" s="138">
        <v>624000</v>
      </c>
      <c r="J2234" s="135" t="s">
        <v>39</v>
      </c>
      <c r="K2234" s="135"/>
      <c r="L2234" s="135" t="s">
        <v>1493</v>
      </c>
    </row>
    <row r="2235" spans="2:12" ht="75" customHeight="1" x14ac:dyDescent="0.25">
      <c r="B2235" s="135">
        <v>11122001</v>
      </c>
      <c r="C2235" s="140" t="s">
        <v>2379</v>
      </c>
      <c r="D2235" s="137">
        <v>41654</v>
      </c>
      <c r="E2235" s="19" t="s">
        <v>1492</v>
      </c>
      <c r="F2235" s="19" t="s">
        <v>306</v>
      </c>
      <c r="G2235" s="19" t="s">
        <v>307</v>
      </c>
      <c r="H2235" s="138">
        <f t="shared" si="19"/>
        <v>10777920</v>
      </c>
      <c r="I2235" s="138">
        <v>10464000</v>
      </c>
      <c r="J2235" s="135" t="s">
        <v>39</v>
      </c>
      <c r="K2235" s="135"/>
      <c r="L2235" s="135" t="s">
        <v>1493</v>
      </c>
    </row>
    <row r="2236" spans="2:12" ht="75" customHeight="1" x14ac:dyDescent="0.25">
      <c r="B2236" s="135" t="s">
        <v>1530</v>
      </c>
      <c r="C2236" s="140" t="s">
        <v>2380</v>
      </c>
      <c r="D2236" s="137">
        <v>41654</v>
      </c>
      <c r="E2236" s="19" t="s">
        <v>1492</v>
      </c>
      <c r="F2236" s="19" t="s">
        <v>306</v>
      </c>
      <c r="G2236" s="19" t="s">
        <v>307</v>
      </c>
      <c r="H2236" s="138">
        <f t="shared" si="19"/>
        <v>33578000</v>
      </c>
      <c r="I2236" s="138">
        <v>32600000</v>
      </c>
      <c r="J2236" s="135" t="s">
        <v>39</v>
      </c>
      <c r="K2236" s="135"/>
      <c r="L2236" s="135" t="s">
        <v>1493</v>
      </c>
    </row>
    <row r="2237" spans="2:12" ht="75" customHeight="1" x14ac:dyDescent="0.25">
      <c r="B2237" s="135" t="s">
        <v>1530</v>
      </c>
      <c r="C2237" s="140" t="s">
        <v>2381</v>
      </c>
      <c r="D2237" s="137">
        <v>41654</v>
      </c>
      <c r="E2237" s="19" t="s">
        <v>1492</v>
      </c>
      <c r="F2237" s="19" t="s">
        <v>306</v>
      </c>
      <c r="G2237" s="19" t="s">
        <v>307</v>
      </c>
      <c r="H2237" s="138">
        <f t="shared" si="19"/>
        <v>39768300</v>
      </c>
      <c r="I2237" s="138">
        <v>38610000</v>
      </c>
      <c r="J2237" s="135" t="s">
        <v>39</v>
      </c>
      <c r="K2237" s="135"/>
      <c r="L2237" s="135" t="s">
        <v>1493</v>
      </c>
    </row>
    <row r="2238" spans="2:12" ht="75" customHeight="1" x14ac:dyDescent="0.25">
      <c r="B2238" s="135" t="s">
        <v>1530</v>
      </c>
      <c r="C2238" s="140" t="s">
        <v>2382</v>
      </c>
      <c r="D2238" s="137">
        <v>41654</v>
      </c>
      <c r="E2238" s="19" t="s">
        <v>1492</v>
      </c>
      <c r="F2238" s="19" t="s">
        <v>306</v>
      </c>
      <c r="G2238" s="19" t="s">
        <v>307</v>
      </c>
      <c r="H2238" s="138">
        <f t="shared" si="19"/>
        <v>12895600</v>
      </c>
      <c r="I2238" s="138">
        <v>12520000</v>
      </c>
      <c r="J2238" s="135" t="s">
        <v>39</v>
      </c>
      <c r="K2238" s="135"/>
      <c r="L2238" s="135" t="s">
        <v>1493</v>
      </c>
    </row>
    <row r="2239" spans="2:12" ht="75" customHeight="1" x14ac:dyDescent="0.25">
      <c r="B2239" s="19" t="s">
        <v>1502</v>
      </c>
      <c r="C2239" s="144" t="s">
        <v>2383</v>
      </c>
      <c r="D2239" s="137">
        <v>41654</v>
      </c>
      <c r="E2239" s="19" t="s">
        <v>1492</v>
      </c>
      <c r="F2239" s="19" t="s">
        <v>306</v>
      </c>
      <c r="G2239" s="19" t="s">
        <v>307</v>
      </c>
      <c r="H2239" s="138">
        <f t="shared" si="19"/>
        <v>18540000</v>
      </c>
      <c r="I2239" s="145">
        <v>18000000</v>
      </c>
      <c r="J2239" s="135" t="s">
        <v>39</v>
      </c>
      <c r="K2239" s="19"/>
      <c r="L2239" s="135" t="s">
        <v>1493</v>
      </c>
    </row>
    <row r="2240" spans="2:12" ht="75" customHeight="1" x14ac:dyDescent="0.25">
      <c r="B2240" s="19" t="s">
        <v>1502</v>
      </c>
      <c r="C2240" s="144" t="s">
        <v>2384</v>
      </c>
      <c r="D2240" s="137">
        <v>41654</v>
      </c>
      <c r="E2240" s="19" t="s">
        <v>1492</v>
      </c>
      <c r="F2240" s="19" t="s">
        <v>306</v>
      </c>
      <c r="G2240" s="19" t="s">
        <v>307</v>
      </c>
      <c r="H2240" s="138">
        <f t="shared" si="19"/>
        <v>710700</v>
      </c>
      <c r="I2240" s="145">
        <v>690000</v>
      </c>
      <c r="J2240" s="135" t="s">
        <v>39</v>
      </c>
      <c r="K2240" s="19"/>
      <c r="L2240" s="135" t="s">
        <v>1493</v>
      </c>
    </row>
    <row r="2241" spans="2:12" ht="75" customHeight="1" x14ac:dyDescent="0.25">
      <c r="B2241" s="135">
        <v>40171514</v>
      </c>
      <c r="C2241" s="139" t="s">
        <v>2385</v>
      </c>
      <c r="D2241" s="137">
        <v>41654</v>
      </c>
      <c r="E2241" s="19" t="s">
        <v>1492</v>
      </c>
      <c r="F2241" s="19" t="s">
        <v>306</v>
      </c>
      <c r="G2241" s="19" t="s">
        <v>307</v>
      </c>
      <c r="H2241" s="138">
        <f t="shared" si="19"/>
        <v>25008284.640000001</v>
      </c>
      <c r="I2241" s="138">
        <v>24279888</v>
      </c>
      <c r="J2241" s="135" t="s">
        <v>39</v>
      </c>
      <c r="K2241" s="135"/>
      <c r="L2241" s="135" t="s">
        <v>1493</v>
      </c>
    </row>
    <row r="2242" spans="2:12" ht="75" customHeight="1" x14ac:dyDescent="0.25">
      <c r="B2242" s="135">
        <v>40171514</v>
      </c>
      <c r="C2242" s="136" t="s">
        <v>2386</v>
      </c>
      <c r="D2242" s="137">
        <v>41654</v>
      </c>
      <c r="E2242" s="19" t="s">
        <v>1492</v>
      </c>
      <c r="F2242" s="19" t="s">
        <v>306</v>
      </c>
      <c r="G2242" s="19" t="s">
        <v>307</v>
      </c>
      <c r="H2242" s="138">
        <f t="shared" si="19"/>
        <v>5716500</v>
      </c>
      <c r="I2242" s="138">
        <v>5550000</v>
      </c>
      <c r="J2242" s="135" t="s">
        <v>39</v>
      </c>
      <c r="K2242" s="135"/>
      <c r="L2242" s="135" t="s">
        <v>1493</v>
      </c>
    </row>
    <row r="2243" spans="2:12" ht="75" customHeight="1" x14ac:dyDescent="0.25">
      <c r="B2243" s="135">
        <v>40171514</v>
      </c>
      <c r="C2243" s="136" t="s">
        <v>2387</v>
      </c>
      <c r="D2243" s="137">
        <v>41654</v>
      </c>
      <c r="E2243" s="19" t="s">
        <v>1492</v>
      </c>
      <c r="F2243" s="19" t="s">
        <v>306</v>
      </c>
      <c r="G2243" s="19" t="s">
        <v>307</v>
      </c>
      <c r="H2243" s="138">
        <f t="shared" si="19"/>
        <v>7119360</v>
      </c>
      <c r="I2243" s="138">
        <v>6912000</v>
      </c>
      <c r="J2243" s="135" t="s">
        <v>39</v>
      </c>
      <c r="K2243" s="135"/>
      <c r="L2243" s="135" t="s">
        <v>1493</v>
      </c>
    </row>
    <row r="2244" spans="2:12" ht="75" customHeight="1" x14ac:dyDescent="0.25">
      <c r="B2244" s="135">
        <v>40171514</v>
      </c>
      <c r="C2244" s="136" t="s">
        <v>2388</v>
      </c>
      <c r="D2244" s="137">
        <v>41654</v>
      </c>
      <c r="E2244" s="19" t="s">
        <v>1492</v>
      </c>
      <c r="F2244" s="19" t="s">
        <v>306</v>
      </c>
      <c r="G2244" s="19" t="s">
        <v>307</v>
      </c>
      <c r="H2244" s="138">
        <f t="shared" si="19"/>
        <v>5274259.2</v>
      </c>
      <c r="I2244" s="138">
        <v>5120640</v>
      </c>
      <c r="J2244" s="135" t="s">
        <v>39</v>
      </c>
      <c r="K2244" s="135"/>
      <c r="L2244" s="135" t="s">
        <v>1493</v>
      </c>
    </row>
    <row r="2245" spans="2:12" ht="75" customHeight="1" x14ac:dyDescent="0.25">
      <c r="B2245" s="135">
        <v>40171514</v>
      </c>
      <c r="C2245" s="139" t="s">
        <v>2389</v>
      </c>
      <c r="D2245" s="137">
        <v>41654</v>
      </c>
      <c r="E2245" s="19" t="s">
        <v>1492</v>
      </c>
      <c r="F2245" s="19" t="s">
        <v>306</v>
      </c>
      <c r="G2245" s="19" t="s">
        <v>307</v>
      </c>
      <c r="H2245" s="138">
        <f t="shared" si="19"/>
        <v>175723047</v>
      </c>
      <c r="I2245" s="138">
        <v>170604900</v>
      </c>
      <c r="J2245" s="135" t="s">
        <v>39</v>
      </c>
      <c r="K2245" s="135"/>
      <c r="L2245" s="135" t="s">
        <v>1493</v>
      </c>
    </row>
    <row r="2246" spans="2:12" ht="75" customHeight="1" x14ac:dyDescent="0.25">
      <c r="B2246" s="135">
        <v>40171514</v>
      </c>
      <c r="C2246" s="140" t="s">
        <v>2390</v>
      </c>
      <c r="D2246" s="137">
        <v>41654</v>
      </c>
      <c r="E2246" s="19" t="s">
        <v>1492</v>
      </c>
      <c r="F2246" s="19" t="s">
        <v>306</v>
      </c>
      <c r="G2246" s="19" t="s">
        <v>307</v>
      </c>
      <c r="H2246" s="138">
        <f t="shared" si="19"/>
        <v>22660</v>
      </c>
      <c r="I2246" s="145">
        <v>22000</v>
      </c>
      <c r="J2246" s="135" t="s">
        <v>39</v>
      </c>
      <c r="K2246" s="135"/>
      <c r="L2246" s="135" t="s">
        <v>1493</v>
      </c>
    </row>
    <row r="2247" spans="2:12" ht="75" customHeight="1" x14ac:dyDescent="0.25">
      <c r="B2247" s="135">
        <v>40171514</v>
      </c>
      <c r="C2247" s="140" t="s">
        <v>2391</v>
      </c>
      <c r="D2247" s="137">
        <v>41654</v>
      </c>
      <c r="E2247" s="19" t="s">
        <v>1492</v>
      </c>
      <c r="F2247" s="19" t="s">
        <v>306</v>
      </c>
      <c r="G2247" s="19" t="s">
        <v>307</v>
      </c>
      <c r="H2247" s="138">
        <f t="shared" si="19"/>
        <v>11330</v>
      </c>
      <c r="I2247" s="145">
        <v>11000</v>
      </c>
      <c r="J2247" s="135" t="s">
        <v>39</v>
      </c>
      <c r="K2247" s="135"/>
      <c r="L2247" s="135" t="s">
        <v>1493</v>
      </c>
    </row>
    <row r="2248" spans="2:12" ht="75" customHeight="1" x14ac:dyDescent="0.25">
      <c r="B2248" s="135">
        <v>40171514</v>
      </c>
      <c r="C2248" s="140" t="s">
        <v>2392</v>
      </c>
      <c r="D2248" s="137">
        <v>41654</v>
      </c>
      <c r="E2248" s="19" t="s">
        <v>1492</v>
      </c>
      <c r="F2248" s="19" t="s">
        <v>306</v>
      </c>
      <c r="G2248" s="19" t="s">
        <v>307</v>
      </c>
      <c r="H2248" s="138">
        <f t="shared" si="19"/>
        <v>16995</v>
      </c>
      <c r="I2248" s="145">
        <v>16500</v>
      </c>
      <c r="J2248" s="135" t="s">
        <v>39</v>
      </c>
      <c r="K2248" s="135"/>
      <c r="L2248" s="135" t="s">
        <v>1493</v>
      </c>
    </row>
    <row r="2249" spans="2:12" ht="75" customHeight="1" x14ac:dyDescent="0.25">
      <c r="B2249" s="135">
        <v>40171514</v>
      </c>
      <c r="C2249" s="140" t="s">
        <v>2393</v>
      </c>
      <c r="D2249" s="137">
        <v>41654</v>
      </c>
      <c r="E2249" s="19" t="s">
        <v>1492</v>
      </c>
      <c r="F2249" s="19" t="s">
        <v>306</v>
      </c>
      <c r="G2249" s="19" t="s">
        <v>307</v>
      </c>
      <c r="H2249" s="138">
        <f t="shared" si="19"/>
        <v>9993472</v>
      </c>
      <c r="I2249" s="138">
        <v>9702400</v>
      </c>
      <c r="J2249" s="135" t="s">
        <v>39</v>
      </c>
      <c r="K2249" s="135"/>
      <c r="L2249" s="135" t="s">
        <v>1493</v>
      </c>
    </row>
    <row r="2250" spans="2:12" ht="75" customHeight="1" x14ac:dyDescent="0.25">
      <c r="B2250" s="135">
        <v>39101605</v>
      </c>
      <c r="C2250" s="140" t="s">
        <v>2394</v>
      </c>
      <c r="D2250" s="137">
        <v>41654</v>
      </c>
      <c r="E2250" s="19" t="s">
        <v>1492</v>
      </c>
      <c r="F2250" s="19" t="s">
        <v>306</v>
      </c>
      <c r="G2250" s="19" t="s">
        <v>307</v>
      </c>
      <c r="H2250" s="138">
        <f t="shared" si="19"/>
        <v>1700736</v>
      </c>
      <c r="I2250" s="138">
        <v>1651200</v>
      </c>
      <c r="J2250" s="135" t="s">
        <v>39</v>
      </c>
      <c r="K2250" s="135"/>
      <c r="L2250" s="135" t="s">
        <v>1493</v>
      </c>
    </row>
    <row r="2251" spans="2:12" ht="75" customHeight="1" x14ac:dyDescent="0.25">
      <c r="B2251" s="135">
        <v>39101605</v>
      </c>
      <c r="C2251" s="140" t="s">
        <v>2395</v>
      </c>
      <c r="D2251" s="137">
        <v>41654</v>
      </c>
      <c r="E2251" s="19" t="s">
        <v>1492</v>
      </c>
      <c r="F2251" s="19" t="s">
        <v>306</v>
      </c>
      <c r="G2251" s="19" t="s">
        <v>307</v>
      </c>
      <c r="H2251" s="138">
        <f t="shared" si="19"/>
        <v>1700736</v>
      </c>
      <c r="I2251" s="138">
        <v>1651200</v>
      </c>
      <c r="J2251" s="135" t="s">
        <v>39</v>
      </c>
      <c r="K2251" s="135"/>
      <c r="L2251" s="135" t="s">
        <v>1493</v>
      </c>
    </row>
    <row r="2252" spans="2:12" ht="75" customHeight="1" x14ac:dyDescent="0.25">
      <c r="B2252" s="135">
        <v>40171514</v>
      </c>
      <c r="C2252" s="140" t="s">
        <v>2396</v>
      </c>
      <c r="D2252" s="137">
        <v>41654</v>
      </c>
      <c r="E2252" s="19" t="s">
        <v>1492</v>
      </c>
      <c r="F2252" s="19" t="s">
        <v>306</v>
      </c>
      <c r="G2252" s="19" t="s">
        <v>307</v>
      </c>
      <c r="H2252" s="138">
        <f t="shared" si="19"/>
        <v>4706688</v>
      </c>
      <c r="I2252" s="138">
        <v>4569600</v>
      </c>
      <c r="J2252" s="135" t="s">
        <v>39</v>
      </c>
      <c r="K2252" s="135"/>
      <c r="L2252" s="135" t="s">
        <v>1493</v>
      </c>
    </row>
    <row r="2253" spans="2:12" ht="75" customHeight="1" x14ac:dyDescent="0.25">
      <c r="B2253" s="135">
        <v>40171514</v>
      </c>
      <c r="C2253" s="140" t="s">
        <v>2397</v>
      </c>
      <c r="D2253" s="137">
        <v>41654</v>
      </c>
      <c r="E2253" s="19" t="s">
        <v>1492</v>
      </c>
      <c r="F2253" s="19" t="s">
        <v>306</v>
      </c>
      <c r="G2253" s="19" t="s">
        <v>307</v>
      </c>
      <c r="H2253" s="138">
        <f t="shared" si="19"/>
        <v>3144384</v>
      </c>
      <c r="I2253" s="138">
        <v>3052800</v>
      </c>
      <c r="J2253" s="135" t="s">
        <v>39</v>
      </c>
      <c r="K2253" s="135"/>
      <c r="L2253" s="135" t="s">
        <v>1493</v>
      </c>
    </row>
    <row r="2254" spans="2:12" ht="75" customHeight="1" x14ac:dyDescent="0.25">
      <c r="B2254" s="135">
        <v>40171514</v>
      </c>
      <c r="C2254" s="140" t="s">
        <v>2398</v>
      </c>
      <c r="D2254" s="137">
        <v>41654</v>
      </c>
      <c r="E2254" s="19" t="s">
        <v>1492</v>
      </c>
      <c r="F2254" s="19" t="s">
        <v>306</v>
      </c>
      <c r="G2254" s="19" t="s">
        <v>307</v>
      </c>
      <c r="H2254" s="138">
        <f t="shared" si="19"/>
        <v>711936</v>
      </c>
      <c r="I2254" s="138">
        <v>691200</v>
      </c>
      <c r="J2254" s="135" t="s">
        <v>39</v>
      </c>
      <c r="K2254" s="135"/>
      <c r="L2254" s="135" t="s">
        <v>1493</v>
      </c>
    </row>
    <row r="2255" spans="2:12" ht="75" customHeight="1" x14ac:dyDescent="0.25">
      <c r="B2255" s="135">
        <v>40171514</v>
      </c>
      <c r="C2255" s="140" t="s">
        <v>2399</v>
      </c>
      <c r="D2255" s="137">
        <v>41654</v>
      </c>
      <c r="E2255" s="19" t="s">
        <v>1492</v>
      </c>
      <c r="F2255" s="19" t="s">
        <v>306</v>
      </c>
      <c r="G2255" s="19" t="s">
        <v>307</v>
      </c>
      <c r="H2255" s="138">
        <f t="shared" si="19"/>
        <v>573504</v>
      </c>
      <c r="I2255" s="138">
        <v>556800</v>
      </c>
      <c r="J2255" s="135" t="s">
        <v>39</v>
      </c>
      <c r="K2255" s="135"/>
      <c r="L2255" s="135" t="s">
        <v>1493</v>
      </c>
    </row>
    <row r="2256" spans="2:12" ht="75" customHeight="1" x14ac:dyDescent="0.25">
      <c r="B2256" s="135">
        <v>40171514</v>
      </c>
      <c r="C2256" s="140" t="s">
        <v>2400</v>
      </c>
      <c r="D2256" s="137">
        <v>41654</v>
      </c>
      <c r="E2256" s="19" t="s">
        <v>1492</v>
      </c>
      <c r="F2256" s="19" t="s">
        <v>306</v>
      </c>
      <c r="G2256" s="19" t="s">
        <v>307</v>
      </c>
      <c r="H2256" s="138">
        <f t="shared" ref="H2256:H2319" si="20">+I2256*1.03</f>
        <v>2300608</v>
      </c>
      <c r="I2256" s="138">
        <v>2233600</v>
      </c>
      <c r="J2256" s="135" t="s">
        <v>39</v>
      </c>
      <c r="K2256" s="135"/>
      <c r="L2256" s="135" t="s">
        <v>1493</v>
      </c>
    </row>
    <row r="2257" spans="2:12" ht="75" customHeight="1" x14ac:dyDescent="0.25">
      <c r="B2257" s="135">
        <v>40171514</v>
      </c>
      <c r="C2257" s="140" t="s">
        <v>2401</v>
      </c>
      <c r="D2257" s="137">
        <v>41654</v>
      </c>
      <c r="E2257" s="19" t="s">
        <v>1492</v>
      </c>
      <c r="F2257" s="19" t="s">
        <v>306</v>
      </c>
      <c r="G2257" s="19" t="s">
        <v>307</v>
      </c>
      <c r="H2257" s="138">
        <f t="shared" si="20"/>
        <v>922880</v>
      </c>
      <c r="I2257" s="138">
        <v>896000</v>
      </c>
      <c r="J2257" s="135" t="s">
        <v>39</v>
      </c>
      <c r="K2257" s="135"/>
      <c r="L2257" s="135" t="s">
        <v>1493</v>
      </c>
    </row>
    <row r="2258" spans="2:12" ht="75" customHeight="1" x14ac:dyDescent="0.25">
      <c r="B2258" s="135">
        <v>40171514</v>
      </c>
      <c r="C2258" s="140" t="s">
        <v>2402</v>
      </c>
      <c r="D2258" s="137">
        <v>41654</v>
      </c>
      <c r="E2258" s="19" t="s">
        <v>1492</v>
      </c>
      <c r="F2258" s="19" t="s">
        <v>306</v>
      </c>
      <c r="G2258" s="19" t="s">
        <v>307</v>
      </c>
      <c r="H2258" s="138">
        <f t="shared" si="20"/>
        <v>3091648</v>
      </c>
      <c r="I2258" s="138">
        <v>3001600</v>
      </c>
      <c r="J2258" s="135" t="s">
        <v>39</v>
      </c>
      <c r="K2258" s="135"/>
      <c r="L2258" s="135" t="s">
        <v>1493</v>
      </c>
    </row>
    <row r="2259" spans="2:12" ht="75" customHeight="1" x14ac:dyDescent="0.25">
      <c r="B2259" s="135">
        <v>40171514</v>
      </c>
      <c r="C2259" s="140" t="s">
        <v>2403</v>
      </c>
      <c r="D2259" s="137">
        <v>41654</v>
      </c>
      <c r="E2259" s="19" t="s">
        <v>1492</v>
      </c>
      <c r="F2259" s="19" t="s">
        <v>306</v>
      </c>
      <c r="G2259" s="19" t="s">
        <v>307</v>
      </c>
      <c r="H2259" s="138">
        <f t="shared" si="20"/>
        <v>3553088</v>
      </c>
      <c r="I2259" s="138">
        <v>3449600</v>
      </c>
      <c r="J2259" s="135" t="s">
        <v>39</v>
      </c>
      <c r="K2259" s="135"/>
      <c r="L2259" s="135" t="s">
        <v>1493</v>
      </c>
    </row>
    <row r="2260" spans="2:12" ht="75" customHeight="1" x14ac:dyDescent="0.25">
      <c r="B2260" s="135">
        <v>40171514</v>
      </c>
      <c r="C2260" s="140" t="s">
        <v>2404</v>
      </c>
      <c r="D2260" s="137">
        <v>41654</v>
      </c>
      <c r="E2260" s="19" t="s">
        <v>1492</v>
      </c>
      <c r="F2260" s="19" t="s">
        <v>306</v>
      </c>
      <c r="G2260" s="19" t="s">
        <v>307</v>
      </c>
      <c r="H2260" s="138">
        <f t="shared" si="20"/>
        <v>1077792</v>
      </c>
      <c r="I2260" s="138">
        <v>1046400</v>
      </c>
      <c r="J2260" s="135" t="s">
        <v>39</v>
      </c>
      <c r="K2260" s="135"/>
      <c r="L2260" s="135" t="s">
        <v>1493</v>
      </c>
    </row>
    <row r="2261" spans="2:12" ht="75" customHeight="1" x14ac:dyDescent="0.25">
      <c r="B2261" s="135">
        <v>40171514</v>
      </c>
      <c r="C2261" s="140" t="s">
        <v>2405</v>
      </c>
      <c r="D2261" s="137">
        <v>41654</v>
      </c>
      <c r="E2261" s="19" t="s">
        <v>1492</v>
      </c>
      <c r="F2261" s="19" t="s">
        <v>306</v>
      </c>
      <c r="G2261" s="19" t="s">
        <v>307</v>
      </c>
      <c r="H2261" s="138">
        <f t="shared" si="20"/>
        <v>3414656</v>
      </c>
      <c r="I2261" s="138">
        <v>3315200</v>
      </c>
      <c r="J2261" s="135" t="s">
        <v>39</v>
      </c>
      <c r="K2261" s="135"/>
      <c r="L2261" s="135" t="s">
        <v>1493</v>
      </c>
    </row>
    <row r="2262" spans="2:12" ht="75" customHeight="1" x14ac:dyDescent="0.25">
      <c r="B2262" s="135">
        <v>40171514</v>
      </c>
      <c r="C2262" s="140" t="s">
        <v>2406</v>
      </c>
      <c r="D2262" s="137">
        <v>41654</v>
      </c>
      <c r="E2262" s="19" t="s">
        <v>1492</v>
      </c>
      <c r="F2262" s="19" t="s">
        <v>306</v>
      </c>
      <c r="G2262" s="19" t="s">
        <v>307</v>
      </c>
      <c r="H2262" s="138">
        <f t="shared" si="20"/>
        <v>3414656</v>
      </c>
      <c r="I2262" s="138">
        <v>3315200</v>
      </c>
      <c r="J2262" s="135" t="s">
        <v>39</v>
      </c>
      <c r="K2262" s="135"/>
      <c r="L2262" s="135" t="s">
        <v>1493</v>
      </c>
    </row>
    <row r="2263" spans="2:12" ht="75" customHeight="1" x14ac:dyDescent="0.25">
      <c r="B2263" s="135">
        <v>40171514</v>
      </c>
      <c r="C2263" s="140" t="s">
        <v>2407</v>
      </c>
      <c r="D2263" s="137">
        <v>41654</v>
      </c>
      <c r="E2263" s="19" t="s">
        <v>1492</v>
      </c>
      <c r="F2263" s="19" t="s">
        <v>306</v>
      </c>
      <c r="G2263" s="19" t="s">
        <v>307</v>
      </c>
      <c r="H2263" s="138">
        <f t="shared" si="20"/>
        <v>1249184</v>
      </c>
      <c r="I2263" s="138">
        <v>1212800</v>
      </c>
      <c r="J2263" s="135" t="s">
        <v>39</v>
      </c>
      <c r="K2263" s="135"/>
      <c r="L2263" s="135" t="s">
        <v>1493</v>
      </c>
    </row>
    <row r="2264" spans="2:12" ht="75" customHeight="1" x14ac:dyDescent="0.25">
      <c r="B2264" s="135">
        <v>40171514</v>
      </c>
      <c r="C2264" s="140" t="s">
        <v>2408</v>
      </c>
      <c r="D2264" s="137">
        <v>41654</v>
      </c>
      <c r="E2264" s="19" t="s">
        <v>1492</v>
      </c>
      <c r="F2264" s="19" t="s">
        <v>306</v>
      </c>
      <c r="G2264" s="19" t="s">
        <v>307</v>
      </c>
      <c r="H2264" s="138">
        <f t="shared" si="20"/>
        <v>12439104</v>
      </c>
      <c r="I2264" s="138">
        <v>12076800</v>
      </c>
      <c r="J2264" s="135" t="s">
        <v>39</v>
      </c>
      <c r="K2264" s="135"/>
      <c r="L2264" s="135" t="s">
        <v>1493</v>
      </c>
    </row>
    <row r="2265" spans="2:12" ht="75" customHeight="1" x14ac:dyDescent="0.25">
      <c r="B2265" s="135">
        <v>40171514</v>
      </c>
      <c r="C2265" s="140" t="s">
        <v>2409</v>
      </c>
      <c r="D2265" s="137">
        <v>41654</v>
      </c>
      <c r="E2265" s="19" t="s">
        <v>1492</v>
      </c>
      <c r="F2265" s="19" t="s">
        <v>306</v>
      </c>
      <c r="G2265" s="19" t="s">
        <v>307</v>
      </c>
      <c r="H2265" s="138">
        <f t="shared" si="20"/>
        <v>5581776</v>
      </c>
      <c r="I2265" s="138">
        <v>5419200</v>
      </c>
      <c r="J2265" s="135" t="s">
        <v>39</v>
      </c>
      <c r="K2265" s="135"/>
      <c r="L2265" s="135" t="s">
        <v>1493</v>
      </c>
    </row>
    <row r="2266" spans="2:12" ht="75" customHeight="1" x14ac:dyDescent="0.25">
      <c r="B2266" s="135">
        <v>40171514</v>
      </c>
      <c r="C2266" s="140" t="s">
        <v>2410</v>
      </c>
      <c r="D2266" s="137">
        <v>41654</v>
      </c>
      <c r="E2266" s="19" t="s">
        <v>1492</v>
      </c>
      <c r="F2266" s="19" t="s">
        <v>306</v>
      </c>
      <c r="G2266" s="19" t="s">
        <v>307</v>
      </c>
      <c r="H2266" s="138">
        <f t="shared" si="20"/>
        <v>5581776</v>
      </c>
      <c r="I2266" s="138">
        <v>5419200</v>
      </c>
      <c r="J2266" s="135" t="s">
        <v>39</v>
      </c>
      <c r="K2266" s="135"/>
      <c r="L2266" s="135" t="s">
        <v>1493</v>
      </c>
    </row>
    <row r="2267" spans="2:12" ht="75" customHeight="1" x14ac:dyDescent="0.25">
      <c r="B2267" s="135">
        <v>40171514</v>
      </c>
      <c r="C2267" s="140" t="s">
        <v>2411</v>
      </c>
      <c r="D2267" s="137">
        <v>41654</v>
      </c>
      <c r="E2267" s="19" t="s">
        <v>1492</v>
      </c>
      <c r="F2267" s="19" t="s">
        <v>306</v>
      </c>
      <c r="G2267" s="19" t="s">
        <v>307</v>
      </c>
      <c r="H2267" s="138">
        <f t="shared" si="20"/>
        <v>655904</v>
      </c>
      <c r="I2267" s="138">
        <v>636800</v>
      </c>
      <c r="J2267" s="135" t="s">
        <v>39</v>
      </c>
      <c r="K2267" s="135"/>
      <c r="L2267" s="135" t="s">
        <v>1493</v>
      </c>
    </row>
    <row r="2268" spans="2:12" ht="75" customHeight="1" x14ac:dyDescent="0.25">
      <c r="B2268" s="135">
        <v>40171514</v>
      </c>
      <c r="C2268" s="140" t="s">
        <v>2412</v>
      </c>
      <c r="D2268" s="137">
        <v>41654</v>
      </c>
      <c r="E2268" s="19" t="s">
        <v>1492</v>
      </c>
      <c r="F2268" s="19" t="s">
        <v>306</v>
      </c>
      <c r="G2268" s="19" t="s">
        <v>307</v>
      </c>
      <c r="H2268" s="138">
        <f t="shared" si="20"/>
        <v>721824</v>
      </c>
      <c r="I2268" s="138">
        <v>700800</v>
      </c>
      <c r="J2268" s="135" t="s">
        <v>39</v>
      </c>
      <c r="K2268" s="135"/>
      <c r="L2268" s="135" t="s">
        <v>1493</v>
      </c>
    </row>
    <row r="2269" spans="2:12" ht="75" customHeight="1" x14ac:dyDescent="0.25">
      <c r="B2269" s="135">
        <v>31161727</v>
      </c>
      <c r="C2269" s="144" t="s">
        <v>2413</v>
      </c>
      <c r="D2269" s="137">
        <v>41654</v>
      </c>
      <c r="E2269" s="19" t="s">
        <v>1492</v>
      </c>
      <c r="F2269" s="19" t="s">
        <v>306</v>
      </c>
      <c r="G2269" s="19" t="s">
        <v>307</v>
      </c>
      <c r="H2269" s="138">
        <f t="shared" si="20"/>
        <v>721000</v>
      </c>
      <c r="I2269" s="145">
        <v>700000</v>
      </c>
      <c r="J2269" s="135" t="s">
        <v>39</v>
      </c>
      <c r="K2269" s="19"/>
      <c r="L2269" s="135" t="s">
        <v>1493</v>
      </c>
    </row>
    <row r="2270" spans="2:12" ht="75" customHeight="1" x14ac:dyDescent="0.25">
      <c r="B2270" s="135">
        <v>31161727</v>
      </c>
      <c r="C2270" s="140" t="s">
        <v>2414</v>
      </c>
      <c r="D2270" s="137">
        <v>41654</v>
      </c>
      <c r="E2270" s="19" t="s">
        <v>1492</v>
      </c>
      <c r="F2270" s="19" t="s">
        <v>306</v>
      </c>
      <c r="G2270" s="19" t="s">
        <v>307</v>
      </c>
      <c r="H2270" s="138">
        <f t="shared" si="20"/>
        <v>123600</v>
      </c>
      <c r="I2270" s="138">
        <v>120000</v>
      </c>
      <c r="J2270" s="135" t="s">
        <v>39</v>
      </c>
      <c r="K2270" s="135"/>
      <c r="L2270" s="135" t="s">
        <v>1493</v>
      </c>
    </row>
    <row r="2271" spans="2:12" ht="75" customHeight="1" x14ac:dyDescent="0.25">
      <c r="B2271" s="19" t="s">
        <v>1502</v>
      </c>
      <c r="C2271" s="144" t="s">
        <v>2415</v>
      </c>
      <c r="D2271" s="137">
        <v>41654</v>
      </c>
      <c r="E2271" s="19" t="s">
        <v>1492</v>
      </c>
      <c r="F2271" s="19" t="s">
        <v>306</v>
      </c>
      <c r="G2271" s="19" t="s">
        <v>307</v>
      </c>
      <c r="H2271" s="138">
        <f t="shared" si="20"/>
        <v>24720000</v>
      </c>
      <c r="I2271" s="145">
        <v>24000000</v>
      </c>
      <c r="J2271" s="135" t="s">
        <v>39</v>
      </c>
      <c r="K2271" s="19"/>
      <c r="L2271" s="135" t="s">
        <v>1493</v>
      </c>
    </row>
    <row r="2272" spans="2:12" ht="75" customHeight="1" x14ac:dyDescent="0.25">
      <c r="B2272" s="19" t="s">
        <v>1502</v>
      </c>
      <c r="C2272" s="144" t="s">
        <v>2416</v>
      </c>
      <c r="D2272" s="137">
        <v>41654</v>
      </c>
      <c r="E2272" s="19" t="s">
        <v>1492</v>
      </c>
      <c r="F2272" s="19" t="s">
        <v>306</v>
      </c>
      <c r="G2272" s="19" t="s">
        <v>307</v>
      </c>
      <c r="H2272" s="138">
        <f t="shared" si="20"/>
        <v>1236000</v>
      </c>
      <c r="I2272" s="145">
        <v>1200000</v>
      </c>
      <c r="J2272" s="135" t="s">
        <v>39</v>
      </c>
      <c r="K2272" s="19"/>
      <c r="L2272" s="135" t="s">
        <v>1493</v>
      </c>
    </row>
    <row r="2273" spans="2:12" ht="75" customHeight="1" x14ac:dyDescent="0.25">
      <c r="B2273" s="135">
        <v>40183103</v>
      </c>
      <c r="C2273" s="140" t="s">
        <v>2417</v>
      </c>
      <c r="D2273" s="137">
        <v>41654</v>
      </c>
      <c r="E2273" s="19" t="s">
        <v>1492</v>
      </c>
      <c r="F2273" s="19" t="s">
        <v>306</v>
      </c>
      <c r="G2273" s="19" t="s">
        <v>307</v>
      </c>
      <c r="H2273" s="138">
        <f t="shared" si="20"/>
        <v>29664</v>
      </c>
      <c r="I2273" s="138">
        <v>28800</v>
      </c>
      <c r="J2273" s="135" t="s">
        <v>39</v>
      </c>
      <c r="K2273" s="135"/>
      <c r="L2273" s="135" t="s">
        <v>1493</v>
      </c>
    </row>
    <row r="2274" spans="2:12" ht="75" customHeight="1" x14ac:dyDescent="0.25">
      <c r="B2274" s="135">
        <v>40183103</v>
      </c>
      <c r="C2274" s="140" t="s">
        <v>2418</v>
      </c>
      <c r="D2274" s="137">
        <v>41654</v>
      </c>
      <c r="E2274" s="19" t="s">
        <v>1492</v>
      </c>
      <c r="F2274" s="19" t="s">
        <v>306</v>
      </c>
      <c r="G2274" s="19" t="s">
        <v>307</v>
      </c>
      <c r="H2274" s="138">
        <f t="shared" si="20"/>
        <v>355968</v>
      </c>
      <c r="I2274" s="138">
        <v>345600</v>
      </c>
      <c r="J2274" s="135" t="s">
        <v>39</v>
      </c>
      <c r="K2274" s="135"/>
      <c r="L2274" s="135" t="s">
        <v>1493</v>
      </c>
    </row>
    <row r="2275" spans="2:12" ht="75" customHeight="1" x14ac:dyDescent="0.25">
      <c r="B2275" s="135">
        <v>40183103</v>
      </c>
      <c r="C2275" s="140" t="s">
        <v>2419</v>
      </c>
      <c r="D2275" s="137">
        <v>41654</v>
      </c>
      <c r="E2275" s="19" t="s">
        <v>1492</v>
      </c>
      <c r="F2275" s="19" t="s">
        <v>306</v>
      </c>
      <c r="G2275" s="19" t="s">
        <v>307</v>
      </c>
      <c r="H2275" s="138">
        <f t="shared" si="20"/>
        <v>59328</v>
      </c>
      <c r="I2275" s="138">
        <v>57600</v>
      </c>
      <c r="J2275" s="135" t="s">
        <v>39</v>
      </c>
      <c r="K2275" s="135"/>
      <c r="L2275" s="135" t="s">
        <v>1493</v>
      </c>
    </row>
    <row r="2276" spans="2:12" ht="75" customHeight="1" x14ac:dyDescent="0.25">
      <c r="B2276" s="135">
        <v>40183103</v>
      </c>
      <c r="C2276" s="140" t="s">
        <v>2420</v>
      </c>
      <c r="D2276" s="137">
        <v>41654</v>
      </c>
      <c r="E2276" s="19" t="s">
        <v>1492</v>
      </c>
      <c r="F2276" s="19" t="s">
        <v>306</v>
      </c>
      <c r="G2276" s="19" t="s">
        <v>307</v>
      </c>
      <c r="H2276" s="138">
        <f t="shared" si="20"/>
        <v>751488</v>
      </c>
      <c r="I2276" s="138">
        <v>729600</v>
      </c>
      <c r="J2276" s="135" t="s">
        <v>39</v>
      </c>
      <c r="K2276" s="135"/>
      <c r="L2276" s="135" t="s">
        <v>1493</v>
      </c>
    </row>
    <row r="2277" spans="2:12" ht="75" customHeight="1" x14ac:dyDescent="0.25">
      <c r="B2277" s="135">
        <v>40183103</v>
      </c>
      <c r="C2277" s="139" t="s">
        <v>2421</v>
      </c>
      <c r="D2277" s="137">
        <v>41654</v>
      </c>
      <c r="E2277" s="19" t="s">
        <v>1492</v>
      </c>
      <c r="F2277" s="19" t="s">
        <v>306</v>
      </c>
      <c r="G2277" s="19" t="s">
        <v>307</v>
      </c>
      <c r="H2277" s="138">
        <f t="shared" si="20"/>
        <v>10845738.290000001</v>
      </c>
      <c r="I2277" s="138">
        <v>10529843</v>
      </c>
      <c r="J2277" s="135" t="s">
        <v>39</v>
      </c>
      <c r="K2277" s="135"/>
      <c r="L2277" s="135" t="s">
        <v>1493</v>
      </c>
    </row>
    <row r="2278" spans="2:12" ht="75" customHeight="1" x14ac:dyDescent="0.25">
      <c r="B2278" s="135">
        <v>40183103</v>
      </c>
      <c r="C2278" s="140" t="s">
        <v>2422</v>
      </c>
      <c r="D2278" s="137">
        <v>41654</v>
      </c>
      <c r="E2278" s="19" t="s">
        <v>1492</v>
      </c>
      <c r="F2278" s="19" t="s">
        <v>306</v>
      </c>
      <c r="G2278" s="19" t="s">
        <v>307</v>
      </c>
      <c r="H2278" s="138">
        <f t="shared" si="20"/>
        <v>181280</v>
      </c>
      <c r="I2278" s="138">
        <v>176000</v>
      </c>
      <c r="J2278" s="135" t="s">
        <v>39</v>
      </c>
      <c r="K2278" s="135"/>
      <c r="L2278" s="135" t="s">
        <v>1493</v>
      </c>
    </row>
    <row r="2279" spans="2:12" ht="75" customHeight="1" x14ac:dyDescent="0.25">
      <c r="B2279" s="135">
        <v>40183103</v>
      </c>
      <c r="C2279" s="140" t="s">
        <v>2423</v>
      </c>
      <c r="D2279" s="137">
        <v>41654</v>
      </c>
      <c r="E2279" s="19" t="s">
        <v>1492</v>
      </c>
      <c r="F2279" s="19" t="s">
        <v>306</v>
      </c>
      <c r="G2279" s="19" t="s">
        <v>307</v>
      </c>
      <c r="H2279" s="138">
        <f t="shared" si="20"/>
        <v>37080</v>
      </c>
      <c r="I2279" s="138">
        <v>36000</v>
      </c>
      <c r="J2279" s="135" t="s">
        <v>39</v>
      </c>
      <c r="K2279" s="135"/>
      <c r="L2279" s="135" t="s">
        <v>1493</v>
      </c>
    </row>
    <row r="2280" spans="2:12" ht="75" customHeight="1" x14ac:dyDescent="0.25">
      <c r="B2280" s="135">
        <v>40183103</v>
      </c>
      <c r="C2280" s="140" t="s">
        <v>2424</v>
      </c>
      <c r="D2280" s="137">
        <v>41654</v>
      </c>
      <c r="E2280" s="19" t="s">
        <v>1492</v>
      </c>
      <c r="F2280" s="19" t="s">
        <v>306</v>
      </c>
      <c r="G2280" s="19" t="s">
        <v>307</v>
      </c>
      <c r="H2280" s="138">
        <f t="shared" si="20"/>
        <v>115360</v>
      </c>
      <c r="I2280" s="138">
        <v>112000</v>
      </c>
      <c r="J2280" s="135" t="s">
        <v>39</v>
      </c>
      <c r="K2280" s="135"/>
      <c r="L2280" s="135" t="s">
        <v>1493</v>
      </c>
    </row>
    <row r="2281" spans="2:12" ht="75" customHeight="1" x14ac:dyDescent="0.25">
      <c r="B2281" s="135">
        <v>40183103</v>
      </c>
      <c r="C2281" s="140" t="s">
        <v>2425</v>
      </c>
      <c r="D2281" s="137">
        <v>41654</v>
      </c>
      <c r="E2281" s="19" t="s">
        <v>1492</v>
      </c>
      <c r="F2281" s="19" t="s">
        <v>306</v>
      </c>
      <c r="G2281" s="19" t="s">
        <v>307</v>
      </c>
      <c r="H2281" s="138">
        <f t="shared" si="20"/>
        <v>191168</v>
      </c>
      <c r="I2281" s="138">
        <v>185600</v>
      </c>
      <c r="J2281" s="135" t="s">
        <v>39</v>
      </c>
      <c r="K2281" s="135"/>
      <c r="L2281" s="135" t="s">
        <v>1493</v>
      </c>
    </row>
    <row r="2282" spans="2:12" ht="75" customHeight="1" x14ac:dyDescent="0.25">
      <c r="B2282" s="135">
        <v>40183103</v>
      </c>
      <c r="C2282" s="140" t="s">
        <v>2426</v>
      </c>
      <c r="D2282" s="137">
        <v>41654</v>
      </c>
      <c r="E2282" s="19" t="s">
        <v>1492</v>
      </c>
      <c r="F2282" s="19" t="s">
        <v>306</v>
      </c>
      <c r="G2282" s="19" t="s">
        <v>307</v>
      </c>
      <c r="H2282" s="138">
        <f t="shared" si="20"/>
        <v>189520</v>
      </c>
      <c r="I2282" s="138">
        <v>184000</v>
      </c>
      <c r="J2282" s="135" t="s">
        <v>39</v>
      </c>
      <c r="K2282" s="135"/>
      <c r="L2282" s="135" t="s">
        <v>1493</v>
      </c>
    </row>
    <row r="2283" spans="2:12" ht="75" customHeight="1" x14ac:dyDescent="0.25">
      <c r="B2283" s="135">
        <v>40183103</v>
      </c>
      <c r="C2283" s="140" t="s">
        <v>2427</v>
      </c>
      <c r="D2283" s="137">
        <v>41654</v>
      </c>
      <c r="E2283" s="19" t="s">
        <v>1492</v>
      </c>
      <c r="F2283" s="19" t="s">
        <v>306</v>
      </c>
      <c r="G2283" s="19" t="s">
        <v>307</v>
      </c>
      <c r="H2283" s="138">
        <f t="shared" si="20"/>
        <v>29664</v>
      </c>
      <c r="I2283" s="138">
        <v>28800</v>
      </c>
      <c r="J2283" s="135" t="s">
        <v>39</v>
      </c>
      <c r="K2283" s="135"/>
      <c r="L2283" s="135" t="s">
        <v>1493</v>
      </c>
    </row>
    <row r="2284" spans="2:12" ht="75" customHeight="1" x14ac:dyDescent="0.25">
      <c r="B2284" s="135">
        <v>40183103</v>
      </c>
      <c r="C2284" s="140" t="s">
        <v>2428</v>
      </c>
      <c r="D2284" s="137">
        <v>41654</v>
      </c>
      <c r="E2284" s="19" t="s">
        <v>1492</v>
      </c>
      <c r="F2284" s="19" t="s">
        <v>306</v>
      </c>
      <c r="G2284" s="19" t="s">
        <v>307</v>
      </c>
      <c r="H2284" s="138">
        <f t="shared" si="20"/>
        <v>266976</v>
      </c>
      <c r="I2284" s="138">
        <v>259200</v>
      </c>
      <c r="J2284" s="135" t="s">
        <v>39</v>
      </c>
      <c r="K2284" s="135"/>
      <c r="L2284" s="135" t="s">
        <v>1493</v>
      </c>
    </row>
    <row r="2285" spans="2:12" ht="75" customHeight="1" x14ac:dyDescent="0.25">
      <c r="B2285" s="135">
        <v>40183103</v>
      </c>
      <c r="C2285" s="140" t="s">
        <v>2429</v>
      </c>
      <c r="D2285" s="137">
        <v>41654</v>
      </c>
      <c r="E2285" s="19" t="s">
        <v>1492</v>
      </c>
      <c r="F2285" s="19" t="s">
        <v>306</v>
      </c>
      <c r="G2285" s="19" t="s">
        <v>307</v>
      </c>
      <c r="H2285" s="138">
        <f t="shared" si="20"/>
        <v>158208</v>
      </c>
      <c r="I2285" s="138">
        <v>153600</v>
      </c>
      <c r="J2285" s="135" t="s">
        <v>39</v>
      </c>
      <c r="K2285" s="135"/>
      <c r="L2285" s="135" t="s">
        <v>1493</v>
      </c>
    </row>
    <row r="2286" spans="2:12" ht="75" customHeight="1" x14ac:dyDescent="0.25">
      <c r="B2286" s="135">
        <v>40183103</v>
      </c>
      <c r="C2286" s="140" t="s">
        <v>2430</v>
      </c>
      <c r="D2286" s="137">
        <v>41654</v>
      </c>
      <c r="E2286" s="19" t="s">
        <v>1492</v>
      </c>
      <c r="F2286" s="19" t="s">
        <v>306</v>
      </c>
      <c r="G2286" s="19" t="s">
        <v>307</v>
      </c>
      <c r="H2286" s="138">
        <f t="shared" si="20"/>
        <v>46144</v>
      </c>
      <c r="I2286" s="138">
        <v>44800</v>
      </c>
      <c r="J2286" s="135" t="s">
        <v>39</v>
      </c>
      <c r="K2286" s="135"/>
      <c r="L2286" s="135" t="s">
        <v>1493</v>
      </c>
    </row>
    <row r="2287" spans="2:12" ht="75" customHeight="1" x14ac:dyDescent="0.25">
      <c r="B2287" s="135">
        <v>40183103</v>
      </c>
      <c r="C2287" s="140" t="s">
        <v>2431</v>
      </c>
      <c r="D2287" s="137">
        <v>41654</v>
      </c>
      <c r="E2287" s="19" t="s">
        <v>1492</v>
      </c>
      <c r="F2287" s="19" t="s">
        <v>306</v>
      </c>
      <c r="G2287" s="19" t="s">
        <v>307</v>
      </c>
      <c r="H2287" s="138">
        <f t="shared" si="20"/>
        <v>266976</v>
      </c>
      <c r="I2287" s="138">
        <v>259200</v>
      </c>
      <c r="J2287" s="135" t="s">
        <v>39</v>
      </c>
      <c r="K2287" s="135"/>
      <c r="L2287" s="135" t="s">
        <v>1493</v>
      </c>
    </row>
    <row r="2288" spans="2:12" ht="75" customHeight="1" x14ac:dyDescent="0.25">
      <c r="B2288" s="135">
        <v>40183103</v>
      </c>
      <c r="C2288" s="140" t="s">
        <v>2432</v>
      </c>
      <c r="D2288" s="137">
        <v>41654</v>
      </c>
      <c r="E2288" s="19" t="s">
        <v>1492</v>
      </c>
      <c r="F2288" s="19" t="s">
        <v>306</v>
      </c>
      <c r="G2288" s="19" t="s">
        <v>307</v>
      </c>
      <c r="H2288" s="138">
        <f t="shared" si="20"/>
        <v>247200</v>
      </c>
      <c r="I2288" s="138">
        <v>240000</v>
      </c>
      <c r="J2288" s="135" t="s">
        <v>39</v>
      </c>
      <c r="K2288" s="135"/>
      <c r="L2288" s="135" t="s">
        <v>1493</v>
      </c>
    </row>
    <row r="2289" spans="2:12" ht="75" customHeight="1" x14ac:dyDescent="0.25">
      <c r="B2289" s="135" t="s">
        <v>1530</v>
      </c>
      <c r="C2289" s="154" t="s">
        <v>2433</v>
      </c>
      <c r="D2289" s="137">
        <v>41654</v>
      </c>
      <c r="E2289" s="19" t="s">
        <v>1492</v>
      </c>
      <c r="F2289" s="19" t="s">
        <v>306</v>
      </c>
      <c r="G2289" s="19" t="s">
        <v>307</v>
      </c>
      <c r="H2289" s="138">
        <f t="shared" si="20"/>
        <v>7416000</v>
      </c>
      <c r="I2289" s="138">
        <v>7200000</v>
      </c>
      <c r="J2289" s="135" t="s">
        <v>39</v>
      </c>
      <c r="K2289" s="135"/>
      <c r="L2289" s="135" t="s">
        <v>1493</v>
      </c>
    </row>
    <row r="2290" spans="2:12" ht="75" customHeight="1" x14ac:dyDescent="0.25">
      <c r="B2290" s="135">
        <v>40141609</v>
      </c>
      <c r="C2290" s="139" t="s">
        <v>2434</v>
      </c>
      <c r="D2290" s="137">
        <v>41654</v>
      </c>
      <c r="E2290" s="19" t="s">
        <v>1492</v>
      </c>
      <c r="F2290" s="19" t="s">
        <v>306</v>
      </c>
      <c r="G2290" s="19" t="s">
        <v>307</v>
      </c>
      <c r="H2290" s="138">
        <f t="shared" si="20"/>
        <v>28321160.16</v>
      </c>
      <c r="I2290" s="138">
        <v>27496272</v>
      </c>
      <c r="J2290" s="135" t="s">
        <v>39</v>
      </c>
      <c r="K2290" s="135"/>
      <c r="L2290" s="135" t="s">
        <v>1493</v>
      </c>
    </row>
    <row r="2291" spans="2:12" ht="75" customHeight="1" x14ac:dyDescent="0.25">
      <c r="B2291" s="135">
        <v>40141607</v>
      </c>
      <c r="C2291" s="140" t="s">
        <v>2435</v>
      </c>
      <c r="D2291" s="137">
        <v>41654</v>
      </c>
      <c r="E2291" s="19" t="s">
        <v>1492</v>
      </c>
      <c r="F2291" s="19" t="s">
        <v>306</v>
      </c>
      <c r="G2291" s="19" t="s">
        <v>307</v>
      </c>
      <c r="H2291" s="138">
        <f t="shared" si="20"/>
        <v>886624</v>
      </c>
      <c r="I2291" s="138">
        <v>860800</v>
      </c>
      <c r="J2291" s="135" t="s">
        <v>39</v>
      </c>
      <c r="K2291" s="135"/>
      <c r="L2291" s="135" t="s">
        <v>1493</v>
      </c>
    </row>
    <row r="2292" spans="2:12" ht="75" customHeight="1" x14ac:dyDescent="0.25">
      <c r="B2292" s="135">
        <v>40141607</v>
      </c>
      <c r="C2292" s="140" t="s">
        <v>2436</v>
      </c>
      <c r="D2292" s="137">
        <v>41654</v>
      </c>
      <c r="E2292" s="19" t="s">
        <v>1492</v>
      </c>
      <c r="F2292" s="19" t="s">
        <v>306</v>
      </c>
      <c r="G2292" s="19" t="s">
        <v>307</v>
      </c>
      <c r="H2292" s="138">
        <f t="shared" si="20"/>
        <v>838832</v>
      </c>
      <c r="I2292" s="138">
        <v>814400</v>
      </c>
      <c r="J2292" s="135" t="s">
        <v>39</v>
      </c>
      <c r="K2292" s="135"/>
      <c r="L2292" s="135" t="s">
        <v>1493</v>
      </c>
    </row>
    <row r="2293" spans="2:12" ht="75" customHeight="1" x14ac:dyDescent="0.25">
      <c r="B2293" s="135">
        <v>40141607</v>
      </c>
      <c r="C2293" s="140" t="s">
        <v>2437</v>
      </c>
      <c r="D2293" s="137">
        <v>41654</v>
      </c>
      <c r="E2293" s="19" t="s">
        <v>1492</v>
      </c>
      <c r="F2293" s="19" t="s">
        <v>306</v>
      </c>
      <c r="G2293" s="19" t="s">
        <v>307</v>
      </c>
      <c r="H2293" s="138">
        <f t="shared" si="20"/>
        <v>3665152</v>
      </c>
      <c r="I2293" s="138">
        <v>3558400</v>
      </c>
      <c r="J2293" s="135" t="s">
        <v>39</v>
      </c>
      <c r="K2293" s="135"/>
      <c r="L2293" s="135" t="s">
        <v>1493</v>
      </c>
    </row>
    <row r="2294" spans="2:12" ht="75" customHeight="1" x14ac:dyDescent="0.25">
      <c r="B2294" s="135">
        <v>40141607</v>
      </c>
      <c r="C2294" s="140" t="s">
        <v>2438</v>
      </c>
      <c r="D2294" s="137">
        <v>41654</v>
      </c>
      <c r="E2294" s="19" t="s">
        <v>1492</v>
      </c>
      <c r="F2294" s="19" t="s">
        <v>306</v>
      </c>
      <c r="G2294" s="19" t="s">
        <v>307</v>
      </c>
      <c r="H2294" s="138">
        <f t="shared" si="20"/>
        <v>1465072</v>
      </c>
      <c r="I2294" s="138">
        <v>1422400</v>
      </c>
      <c r="J2294" s="135" t="s">
        <v>39</v>
      </c>
      <c r="K2294" s="135"/>
      <c r="L2294" s="135" t="s">
        <v>1493</v>
      </c>
    </row>
    <row r="2295" spans="2:12" ht="75" customHeight="1" x14ac:dyDescent="0.25">
      <c r="B2295" s="135">
        <v>40141607</v>
      </c>
      <c r="C2295" s="140" t="s">
        <v>2439</v>
      </c>
      <c r="D2295" s="137">
        <v>41654</v>
      </c>
      <c r="E2295" s="19" t="s">
        <v>1492</v>
      </c>
      <c r="F2295" s="19" t="s">
        <v>306</v>
      </c>
      <c r="G2295" s="19" t="s">
        <v>307</v>
      </c>
      <c r="H2295" s="138">
        <f t="shared" si="20"/>
        <v>1114048</v>
      </c>
      <c r="I2295" s="138">
        <v>1081600</v>
      </c>
      <c r="J2295" s="135" t="s">
        <v>39</v>
      </c>
      <c r="K2295" s="135"/>
      <c r="L2295" s="135" t="s">
        <v>1493</v>
      </c>
    </row>
    <row r="2296" spans="2:12" ht="75" customHeight="1" x14ac:dyDescent="0.25">
      <c r="B2296" s="135">
        <v>40141609</v>
      </c>
      <c r="C2296" s="140" t="s">
        <v>2440</v>
      </c>
      <c r="D2296" s="137">
        <v>41654</v>
      </c>
      <c r="E2296" s="19" t="s">
        <v>1492</v>
      </c>
      <c r="F2296" s="19" t="s">
        <v>306</v>
      </c>
      <c r="G2296" s="19" t="s">
        <v>307</v>
      </c>
      <c r="H2296" s="138">
        <f t="shared" si="20"/>
        <v>5932800</v>
      </c>
      <c r="I2296" s="138">
        <v>5760000</v>
      </c>
      <c r="J2296" s="135" t="s">
        <v>39</v>
      </c>
      <c r="K2296" s="135"/>
      <c r="L2296" s="135" t="s">
        <v>1493</v>
      </c>
    </row>
    <row r="2297" spans="2:12" ht="75" customHeight="1" x14ac:dyDescent="0.25">
      <c r="B2297" s="19" t="s">
        <v>1502</v>
      </c>
      <c r="C2297" s="144" t="s">
        <v>2441</v>
      </c>
      <c r="D2297" s="137">
        <v>41654</v>
      </c>
      <c r="E2297" s="19" t="s">
        <v>1492</v>
      </c>
      <c r="F2297" s="19" t="s">
        <v>306</v>
      </c>
      <c r="G2297" s="19" t="s">
        <v>307</v>
      </c>
      <c r="H2297" s="138">
        <f t="shared" si="20"/>
        <v>154500</v>
      </c>
      <c r="I2297" s="145">
        <v>150000</v>
      </c>
      <c r="J2297" s="135" t="s">
        <v>39</v>
      </c>
      <c r="K2297" s="19"/>
      <c r="L2297" s="135" t="s">
        <v>1493</v>
      </c>
    </row>
    <row r="2298" spans="2:12" ht="75" customHeight="1" x14ac:dyDescent="0.25">
      <c r="B2298" s="135">
        <v>32101672</v>
      </c>
      <c r="C2298" s="140" t="s">
        <v>2442</v>
      </c>
      <c r="D2298" s="137">
        <v>41654</v>
      </c>
      <c r="E2298" s="19" t="s">
        <v>1492</v>
      </c>
      <c r="F2298" s="19" t="s">
        <v>306</v>
      </c>
      <c r="G2298" s="19" t="s">
        <v>307</v>
      </c>
      <c r="H2298" s="138">
        <f t="shared" si="20"/>
        <v>3230080</v>
      </c>
      <c r="I2298" s="138">
        <v>3136000</v>
      </c>
      <c r="J2298" s="135" t="s">
        <v>39</v>
      </c>
      <c r="K2298" s="135"/>
      <c r="L2298" s="135" t="s">
        <v>1493</v>
      </c>
    </row>
    <row r="2299" spans="2:12" ht="75" customHeight="1" x14ac:dyDescent="0.25">
      <c r="B2299" s="135">
        <v>32101672</v>
      </c>
      <c r="C2299" s="142" t="s">
        <v>2442</v>
      </c>
      <c r="D2299" s="137">
        <v>41654</v>
      </c>
      <c r="E2299" s="19" t="s">
        <v>1492</v>
      </c>
      <c r="F2299" s="19" t="s">
        <v>306</v>
      </c>
      <c r="G2299" s="19" t="s">
        <v>307</v>
      </c>
      <c r="H2299" s="138">
        <f t="shared" si="20"/>
        <v>222480</v>
      </c>
      <c r="I2299" s="138">
        <v>216000</v>
      </c>
      <c r="J2299" s="135" t="s">
        <v>39</v>
      </c>
      <c r="K2299" s="135"/>
      <c r="L2299" s="135" t="s">
        <v>1493</v>
      </c>
    </row>
    <row r="2300" spans="2:12" ht="75" customHeight="1" x14ac:dyDescent="0.25">
      <c r="B2300" s="19">
        <v>20143002</v>
      </c>
      <c r="C2300" s="144" t="s">
        <v>2443</v>
      </c>
      <c r="D2300" s="137">
        <v>41654</v>
      </c>
      <c r="E2300" s="19" t="s">
        <v>1492</v>
      </c>
      <c r="F2300" s="19" t="s">
        <v>306</v>
      </c>
      <c r="G2300" s="19" t="s">
        <v>307</v>
      </c>
      <c r="H2300" s="138">
        <f t="shared" si="20"/>
        <v>12019070</v>
      </c>
      <c r="I2300" s="145">
        <v>11669000</v>
      </c>
      <c r="J2300" s="135" t="s">
        <v>39</v>
      </c>
      <c r="K2300" s="19"/>
      <c r="L2300" s="135" t="s">
        <v>1493</v>
      </c>
    </row>
    <row r="2301" spans="2:12" ht="75" customHeight="1" x14ac:dyDescent="0.25">
      <c r="B2301" s="135">
        <v>30102406</v>
      </c>
      <c r="C2301" s="146" t="s">
        <v>2444</v>
      </c>
      <c r="D2301" s="137">
        <v>41654</v>
      </c>
      <c r="E2301" s="19" t="s">
        <v>1492</v>
      </c>
      <c r="F2301" s="19" t="s">
        <v>306</v>
      </c>
      <c r="G2301" s="19" t="s">
        <v>307</v>
      </c>
      <c r="H2301" s="138">
        <f t="shared" si="20"/>
        <v>6964860</v>
      </c>
      <c r="I2301" s="138">
        <v>6762000</v>
      </c>
      <c r="J2301" s="135" t="s">
        <v>39</v>
      </c>
      <c r="K2301" s="135"/>
      <c r="L2301" s="135" t="s">
        <v>1493</v>
      </c>
    </row>
    <row r="2302" spans="2:12" ht="75" customHeight="1" x14ac:dyDescent="0.25">
      <c r="B2302" s="135">
        <v>30102404</v>
      </c>
      <c r="C2302" s="142" t="s">
        <v>2445</v>
      </c>
      <c r="D2302" s="137">
        <v>41654</v>
      </c>
      <c r="E2302" s="19" t="s">
        <v>1492</v>
      </c>
      <c r="F2302" s="19" t="s">
        <v>306</v>
      </c>
      <c r="G2302" s="19" t="s">
        <v>307</v>
      </c>
      <c r="H2302" s="138">
        <f t="shared" si="20"/>
        <v>5621225</v>
      </c>
      <c r="I2302" s="145">
        <v>5457500</v>
      </c>
      <c r="J2302" s="135" t="s">
        <v>39</v>
      </c>
      <c r="K2302" s="135"/>
      <c r="L2302" s="135" t="s">
        <v>1493</v>
      </c>
    </row>
    <row r="2303" spans="2:12" ht="75" customHeight="1" x14ac:dyDescent="0.25">
      <c r="B2303" s="135">
        <v>30102404</v>
      </c>
      <c r="C2303" s="142" t="s">
        <v>2446</v>
      </c>
      <c r="D2303" s="137">
        <v>41654</v>
      </c>
      <c r="E2303" s="19" t="s">
        <v>1492</v>
      </c>
      <c r="F2303" s="19" t="s">
        <v>306</v>
      </c>
      <c r="G2303" s="19" t="s">
        <v>307</v>
      </c>
      <c r="H2303" s="138">
        <f t="shared" si="20"/>
        <v>6396815</v>
      </c>
      <c r="I2303" s="145">
        <v>6210500</v>
      </c>
      <c r="J2303" s="135" t="s">
        <v>39</v>
      </c>
      <c r="K2303" s="135"/>
      <c r="L2303" s="135" t="s">
        <v>1493</v>
      </c>
    </row>
    <row r="2304" spans="2:12" ht="75" customHeight="1" x14ac:dyDescent="0.25">
      <c r="B2304" s="135">
        <v>30102404</v>
      </c>
      <c r="C2304" s="142" t="s">
        <v>2447</v>
      </c>
      <c r="D2304" s="137">
        <v>41654</v>
      </c>
      <c r="E2304" s="19" t="s">
        <v>1492</v>
      </c>
      <c r="F2304" s="19" t="s">
        <v>306</v>
      </c>
      <c r="G2304" s="19" t="s">
        <v>307</v>
      </c>
      <c r="H2304" s="138">
        <f t="shared" si="20"/>
        <v>5098500</v>
      </c>
      <c r="I2304" s="145">
        <v>4950000</v>
      </c>
      <c r="J2304" s="135" t="s">
        <v>39</v>
      </c>
      <c r="K2304" s="135"/>
      <c r="L2304" s="135" t="s">
        <v>1493</v>
      </c>
    </row>
    <row r="2305" spans="2:12" ht="75" customHeight="1" x14ac:dyDescent="0.25">
      <c r="B2305" s="135">
        <v>20143002</v>
      </c>
      <c r="C2305" s="146" t="s">
        <v>2448</v>
      </c>
      <c r="D2305" s="137">
        <v>41654</v>
      </c>
      <c r="E2305" s="19" t="s">
        <v>1492</v>
      </c>
      <c r="F2305" s="19" t="s">
        <v>306</v>
      </c>
      <c r="G2305" s="19" t="s">
        <v>307</v>
      </c>
      <c r="H2305" s="138">
        <f t="shared" si="20"/>
        <v>56287440</v>
      </c>
      <c r="I2305" s="138">
        <v>54648000</v>
      </c>
      <c r="J2305" s="135" t="s">
        <v>39</v>
      </c>
      <c r="K2305" s="135"/>
      <c r="L2305" s="135" t="s">
        <v>1493</v>
      </c>
    </row>
    <row r="2306" spans="2:12" ht="75" customHeight="1" x14ac:dyDescent="0.25">
      <c r="B2306" s="135">
        <v>31161618</v>
      </c>
      <c r="C2306" s="140" t="s">
        <v>2449</v>
      </c>
      <c r="D2306" s="137">
        <v>41654</v>
      </c>
      <c r="E2306" s="19" t="s">
        <v>1492</v>
      </c>
      <c r="F2306" s="19" t="s">
        <v>306</v>
      </c>
      <c r="G2306" s="19" t="s">
        <v>307</v>
      </c>
      <c r="H2306" s="138">
        <f t="shared" si="20"/>
        <v>609760</v>
      </c>
      <c r="I2306" s="138">
        <v>592000</v>
      </c>
      <c r="J2306" s="135" t="s">
        <v>39</v>
      </c>
      <c r="K2306" s="135"/>
      <c r="L2306" s="135" t="s">
        <v>1493</v>
      </c>
    </row>
    <row r="2307" spans="2:12" ht="75" customHeight="1" x14ac:dyDescent="0.25">
      <c r="B2307" s="135" t="s">
        <v>1530</v>
      </c>
      <c r="C2307" s="140" t="s">
        <v>2450</v>
      </c>
      <c r="D2307" s="137">
        <v>41654</v>
      </c>
      <c r="E2307" s="19" t="s">
        <v>1492</v>
      </c>
      <c r="F2307" s="19" t="s">
        <v>306</v>
      </c>
      <c r="G2307" s="19" t="s">
        <v>307</v>
      </c>
      <c r="H2307" s="138">
        <f t="shared" si="20"/>
        <v>2595600</v>
      </c>
      <c r="I2307" s="138">
        <v>2520000</v>
      </c>
      <c r="J2307" s="135" t="s">
        <v>39</v>
      </c>
      <c r="K2307" s="135"/>
      <c r="L2307" s="135" t="s">
        <v>1493</v>
      </c>
    </row>
    <row r="2308" spans="2:12" ht="75" customHeight="1" x14ac:dyDescent="0.25">
      <c r="B2308" s="19">
        <v>27112205</v>
      </c>
      <c r="C2308" s="144" t="s">
        <v>2451</v>
      </c>
      <c r="D2308" s="137">
        <v>41654</v>
      </c>
      <c r="E2308" s="19" t="s">
        <v>1492</v>
      </c>
      <c r="F2308" s="19" t="s">
        <v>306</v>
      </c>
      <c r="G2308" s="19" t="s">
        <v>307</v>
      </c>
      <c r="H2308" s="138">
        <f t="shared" si="20"/>
        <v>3090000</v>
      </c>
      <c r="I2308" s="145">
        <v>3000000</v>
      </c>
      <c r="J2308" s="135" t="s">
        <v>39</v>
      </c>
      <c r="K2308" s="19"/>
      <c r="L2308" s="135" t="s">
        <v>1493</v>
      </c>
    </row>
    <row r="2309" spans="2:12" ht="75" customHeight="1" x14ac:dyDescent="0.25">
      <c r="B2309" s="19">
        <v>22101511</v>
      </c>
      <c r="C2309" s="144" t="s">
        <v>2452</v>
      </c>
      <c r="D2309" s="137">
        <v>41654</v>
      </c>
      <c r="E2309" s="19" t="s">
        <v>1492</v>
      </c>
      <c r="F2309" s="19" t="s">
        <v>306</v>
      </c>
      <c r="G2309" s="19" t="s">
        <v>307</v>
      </c>
      <c r="H2309" s="138">
        <f t="shared" si="20"/>
        <v>231750000</v>
      </c>
      <c r="I2309" s="145">
        <v>225000000</v>
      </c>
      <c r="J2309" s="135" t="s">
        <v>39</v>
      </c>
      <c r="K2309" s="19"/>
      <c r="L2309" s="135" t="s">
        <v>1493</v>
      </c>
    </row>
    <row r="2310" spans="2:12" ht="75" customHeight="1" x14ac:dyDescent="0.25">
      <c r="B2310" s="19">
        <v>45121506</v>
      </c>
      <c r="C2310" s="144" t="s">
        <v>2453</v>
      </c>
      <c r="D2310" s="137">
        <v>41654</v>
      </c>
      <c r="E2310" s="19" t="s">
        <v>1492</v>
      </c>
      <c r="F2310" s="19" t="s">
        <v>306</v>
      </c>
      <c r="G2310" s="19" t="s">
        <v>307</v>
      </c>
      <c r="H2310" s="138">
        <f t="shared" si="20"/>
        <v>108562000</v>
      </c>
      <c r="I2310" s="145">
        <v>105400000</v>
      </c>
      <c r="J2310" s="135" t="s">
        <v>39</v>
      </c>
      <c r="K2310" s="19"/>
      <c r="L2310" s="135" t="s">
        <v>1493</v>
      </c>
    </row>
    <row r="2311" spans="2:12" ht="75" customHeight="1" x14ac:dyDescent="0.25">
      <c r="B2311" s="19">
        <v>41103312</v>
      </c>
      <c r="C2311" s="144" t="s">
        <v>2454</v>
      </c>
      <c r="D2311" s="137">
        <v>41654</v>
      </c>
      <c r="E2311" s="19" t="s">
        <v>1492</v>
      </c>
      <c r="F2311" s="19" t="s">
        <v>306</v>
      </c>
      <c r="G2311" s="19" t="s">
        <v>307</v>
      </c>
      <c r="H2311" s="138">
        <f t="shared" si="20"/>
        <v>844600</v>
      </c>
      <c r="I2311" s="145">
        <v>820000</v>
      </c>
      <c r="J2311" s="135" t="s">
        <v>39</v>
      </c>
      <c r="K2311" s="19"/>
      <c r="L2311" s="135" t="s">
        <v>1493</v>
      </c>
    </row>
    <row r="2312" spans="2:12" ht="75" customHeight="1" x14ac:dyDescent="0.25">
      <c r="B2312" s="135" t="s">
        <v>1502</v>
      </c>
      <c r="C2312" s="140" t="s">
        <v>2455</v>
      </c>
      <c r="D2312" s="137">
        <v>41654</v>
      </c>
      <c r="E2312" s="19" t="s">
        <v>1492</v>
      </c>
      <c r="F2312" s="19" t="s">
        <v>306</v>
      </c>
      <c r="G2312" s="19" t="s">
        <v>307</v>
      </c>
      <c r="H2312" s="138">
        <f t="shared" si="20"/>
        <v>432600</v>
      </c>
      <c r="I2312" s="138">
        <v>420000</v>
      </c>
      <c r="J2312" s="135" t="s">
        <v>39</v>
      </c>
      <c r="K2312" s="135"/>
      <c r="L2312" s="135" t="s">
        <v>1493</v>
      </c>
    </row>
    <row r="2313" spans="2:12" ht="75" customHeight="1" x14ac:dyDescent="0.25">
      <c r="B2313" s="135" t="s">
        <v>1530</v>
      </c>
      <c r="C2313" s="140" t="s">
        <v>2456</v>
      </c>
      <c r="D2313" s="137">
        <v>41654</v>
      </c>
      <c r="E2313" s="19" t="s">
        <v>1492</v>
      </c>
      <c r="F2313" s="19" t="s">
        <v>306</v>
      </c>
      <c r="G2313" s="19" t="s">
        <v>307</v>
      </c>
      <c r="H2313" s="138">
        <f t="shared" si="20"/>
        <v>741600</v>
      </c>
      <c r="I2313" s="138">
        <v>720000</v>
      </c>
      <c r="J2313" s="135" t="s">
        <v>39</v>
      </c>
      <c r="K2313" s="135"/>
      <c r="L2313" s="135" t="s">
        <v>1493</v>
      </c>
    </row>
    <row r="2314" spans="2:12" ht="75" customHeight="1" x14ac:dyDescent="0.25">
      <c r="B2314" s="135">
        <v>20123002</v>
      </c>
      <c r="C2314" s="139" t="s">
        <v>2457</v>
      </c>
      <c r="D2314" s="137">
        <v>41654</v>
      </c>
      <c r="E2314" s="19" t="s">
        <v>1492</v>
      </c>
      <c r="F2314" s="19" t="s">
        <v>306</v>
      </c>
      <c r="G2314" s="19" t="s">
        <v>307</v>
      </c>
      <c r="H2314" s="138">
        <f t="shared" si="20"/>
        <v>17595284</v>
      </c>
      <c r="I2314" s="138">
        <v>17082800</v>
      </c>
      <c r="J2314" s="135" t="s">
        <v>39</v>
      </c>
      <c r="K2314" s="135"/>
      <c r="L2314" s="135" t="s">
        <v>1493</v>
      </c>
    </row>
    <row r="2315" spans="2:12" ht="75" customHeight="1" x14ac:dyDescent="0.25">
      <c r="B2315" s="135">
        <v>20123002</v>
      </c>
      <c r="C2315" s="140" t="s">
        <v>2458</v>
      </c>
      <c r="D2315" s="137">
        <v>41654</v>
      </c>
      <c r="E2315" s="19" t="s">
        <v>1492</v>
      </c>
      <c r="F2315" s="19" t="s">
        <v>306</v>
      </c>
      <c r="G2315" s="19" t="s">
        <v>307</v>
      </c>
      <c r="H2315" s="138">
        <f t="shared" si="20"/>
        <v>326304</v>
      </c>
      <c r="I2315" s="138">
        <v>316800</v>
      </c>
      <c r="J2315" s="135" t="s">
        <v>39</v>
      </c>
      <c r="K2315" s="135"/>
      <c r="L2315" s="135" t="s">
        <v>1493</v>
      </c>
    </row>
    <row r="2316" spans="2:12" ht="75" customHeight="1" x14ac:dyDescent="0.25">
      <c r="B2316" s="135">
        <v>20123002</v>
      </c>
      <c r="C2316" s="140" t="s">
        <v>2459</v>
      </c>
      <c r="D2316" s="137">
        <v>41654</v>
      </c>
      <c r="E2316" s="19" t="s">
        <v>1492</v>
      </c>
      <c r="F2316" s="19" t="s">
        <v>306</v>
      </c>
      <c r="G2316" s="19" t="s">
        <v>307</v>
      </c>
      <c r="H2316" s="138">
        <f t="shared" si="20"/>
        <v>642720</v>
      </c>
      <c r="I2316" s="138">
        <v>624000</v>
      </c>
      <c r="J2316" s="135" t="s">
        <v>39</v>
      </c>
      <c r="K2316" s="135"/>
      <c r="L2316" s="135" t="s">
        <v>1493</v>
      </c>
    </row>
    <row r="2317" spans="2:12" ht="75" customHeight="1" x14ac:dyDescent="0.25">
      <c r="B2317" s="135">
        <v>20123002</v>
      </c>
      <c r="C2317" s="140" t="s">
        <v>2460</v>
      </c>
      <c r="D2317" s="137">
        <v>41654</v>
      </c>
      <c r="E2317" s="19" t="s">
        <v>1492</v>
      </c>
      <c r="F2317" s="19" t="s">
        <v>306</v>
      </c>
      <c r="G2317" s="19" t="s">
        <v>307</v>
      </c>
      <c r="H2317" s="138">
        <f t="shared" si="20"/>
        <v>1796320</v>
      </c>
      <c r="I2317" s="138">
        <v>1744000</v>
      </c>
      <c r="J2317" s="135" t="s">
        <v>39</v>
      </c>
      <c r="K2317" s="135"/>
      <c r="L2317" s="135" t="s">
        <v>1493</v>
      </c>
    </row>
    <row r="2318" spans="2:12" ht="75" customHeight="1" x14ac:dyDescent="0.25">
      <c r="B2318" s="135">
        <v>20123002</v>
      </c>
      <c r="C2318" s="140" t="s">
        <v>2461</v>
      </c>
      <c r="D2318" s="137">
        <v>41654</v>
      </c>
      <c r="E2318" s="19" t="s">
        <v>1492</v>
      </c>
      <c r="F2318" s="19" t="s">
        <v>306</v>
      </c>
      <c r="G2318" s="19" t="s">
        <v>307</v>
      </c>
      <c r="H2318" s="138">
        <f t="shared" si="20"/>
        <v>1472900</v>
      </c>
      <c r="I2318" s="138">
        <v>1430000</v>
      </c>
      <c r="J2318" s="135" t="s">
        <v>39</v>
      </c>
      <c r="K2318" s="135"/>
      <c r="L2318" s="135" t="s">
        <v>1493</v>
      </c>
    </row>
    <row r="2319" spans="2:12" ht="75" customHeight="1" x14ac:dyDescent="0.25">
      <c r="B2319" s="135">
        <v>20123002</v>
      </c>
      <c r="C2319" s="140" t="s">
        <v>2462</v>
      </c>
      <c r="D2319" s="137">
        <v>41654</v>
      </c>
      <c r="E2319" s="19" t="s">
        <v>1492</v>
      </c>
      <c r="F2319" s="19" t="s">
        <v>306</v>
      </c>
      <c r="G2319" s="19" t="s">
        <v>307</v>
      </c>
      <c r="H2319" s="138">
        <f t="shared" si="20"/>
        <v>1285440</v>
      </c>
      <c r="I2319" s="138">
        <v>1248000</v>
      </c>
      <c r="J2319" s="135" t="s">
        <v>39</v>
      </c>
      <c r="K2319" s="135"/>
      <c r="L2319" s="135" t="s">
        <v>1493</v>
      </c>
    </row>
    <row r="2320" spans="2:12" ht="75" customHeight="1" x14ac:dyDescent="0.25">
      <c r="B2320" s="135">
        <v>20123002</v>
      </c>
      <c r="C2320" s="140" t="s">
        <v>2463</v>
      </c>
      <c r="D2320" s="137">
        <v>41654</v>
      </c>
      <c r="E2320" s="19" t="s">
        <v>1492</v>
      </c>
      <c r="F2320" s="19" t="s">
        <v>306</v>
      </c>
      <c r="G2320" s="19" t="s">
        <v>307</v>
      </c>
      <c r="H2320" s="138">
        <f>+I2320*1.03</f>
        <v>784448</v>
      </c>
      <c r="I2320" s="138">
        <v>761600</v>
      </c>
      <c r="J2320" s="135" t="s">
        <v>39</v>
      </c>
      <c r="K2320" s="135"/>
      <c r="L2320" s="135" t="s">
        <v>1493</v>
      </c>
    </row>
    <row r="2321" spans="2:12" ht="75" customHeight="1" x14ac:dyDescent="0.25">
      <c r="B2321" s="135">
        <v>20123002</v>
      </c>
      <c r="C2321" s="140" t="s">
        <v>2464</v>
      </c>
      <c r="D2321" s="137">
        <v>41654</v>
      </c>
      <c r="E2321" s="19" t="s">
        <v>1492</v>
      </c>
      <c r="F2321" s="19" t="s">
        <v>306</v>
      </c>
      <c r="G2321" s="19" t="s">
        <v>307</v>
      </c>
      <c r="H2321" s="138">
        <f>+I2321*1.03</f>
        <v>980560</v>
      </c>
      <c r="I2321" s="138">
        <v>952000</v>
      </c>
      <c r="J2321" s="135" t="s">
        <v>39</v>
      </c>
      <c r="K2321" s="135"/>
      <c r="L2321" s="135" t="s">
        <v>1493</v>
      </c>
    </row>
    <row r="2322" spans="2:12" ht="75" customHeight="1" x14ac:dyDescent="0.25">
      <c r="B2322" s="19" t="s">
        <v>1502</v>
      </c>
      <c r="C2322" s="144" t="s">
        <v>2465</v>
      </c>
      <c r="D2322" s="137">
        <v>41654</v>
      </c>
      <c r="E2322" s="19" t="s">
        <v>1492</v>
      </c>
      <c r="F2322" s="19" t="s">
        <v>306</v>
      </c>
      <c r="G2322" s="19" t="s">
        <v>307</v>
      </c>
      <c r="H2322" s="138">
        <f>+I2322*1.03</f>
        <v>2884000</v>
      </c>
      <c r="I2322" s="145">
        <v>2800000</v>
      </c>
      <c r="J2322" s="135" t="s">
        <v>39</v>
      </c>
      <c r="K2322" s="19"/>
      <c r="L2322" s="135" t="s">
        <v>1493</v>
      </c>
    </row>
    <row r="2323" spans="2:12" ht="75" customHeight="1" x14ac:dyDescent="0.25">
      <c r="B2323" s="159"/>
      <c r="C2323" s="160"/>
      <c r="D2323" s="161"/>
      <c r="E2323" s="159"/>
      <c r="F2323" s="159"/>
      <c r="G2323" s="159"/>
      <c r="H2323" s="162">
        <f>SUM(H1338:H2322)</f>
        <v>21991749772.480003</v>
      </c>
      <c r="I2323" s="163"/>
      <c r="J2323" s="164"/>
      <c r="K2323" s="159"/>
      <c r="L2323" s="164"/>
    </row>
    <row r="2324" spans="2:12" ht="18.75" x14ac:dyDescent="0.3">
      <c r="B2324" s="732" t="s">
        <v>2466</v>
      </c>
      <c r="C2324" s="733"/>
      <c r="D2324" s="733"/>
      <c r="E2324" s="733"/>
      <c r="F2324" s="733"/>
      <c r="G2324" s="733"/>
      <c r="H2324" s="733"/>
      <c r="I2324" s="733"/>
      <c r="J2324" s="733"/>
      <c r="K2324" s="733"/>
      <c r="L2324" s="734"/>
    </row>
    <row r="2325" spans="2:12" ht="75" customHeight="1" x14ac:dyDescent="0.25">
      <c r="B2325" s="165">
        <v>861016009</v>
      </c>
      <c r="C2325" s="166" t="s">
        <v>2467</v>
      </c>
      <c r="D2325" s="167">
        <v>41659</v>
      </c>
      <c r="E2325" s="168" t="s">
        <v>2468</v>
      </c>
      <c r="F2325" s="168" t="s">
        <v>306</v>
      </c>
      <c r="G2325" s="168" t="s">
        <v>307</v>
      </c>
      <c r="H2325" s="169">
        <f>ROUND((3288790*6*10.8),0)</f>
        <v>213113592</v>
      </c>
      <c r="I2325" s="169">
        <f>ROUND((3288790*6*10.8),0)</f>
        <v>213113592</v>
      </c>
      <c r="J2325" s="168" t="s">
        <v>2469</v>
      </c>
      <c r="K2325" s="168" t="s">
        <v>2470</v>
      </c>
      <c r="L2325" s="170" t="s">
        <v>2471</v>
      </c>
    </row>
    <row r="2326" spans="2:12" ht="75" customHeight="1" x14ac:dyDescent="0.25">
      <c r="B2326" s="165">
        <v>861016009</v>
      </c>
      <c r="C2326" s="166" t="s">
        <v>2467</v>
      </c>
      <c r="D2326" s="167">
        <v>41659</v>
      </c>
      <c r="E2326" s="168" t="s">
        <v>2468</v>
      </c>
      <c r="F2326" s="168" t="s">
        <v>306</v>
      </c>
      <c r="G2326" s="168" t="s">
        <v>307</v>
      </c>
      <c r="H2326" s="169">
        <f>ROUND((3174213*74*10.8),0)</f>
        <v>2536831030</v>
      </c>
      <c r="I2326" s="169">
        <f>ROUND((3174213*74*10.8),0)</f>
        <v>2536831030</v>
      </c>
      <c r="J2326" s="168" t="s">
        <v>2469</v>
      </c>
      <c r="K2326" s="168" t="s">
        <v>2470</v>
      </c>
      <c r="L2326" s="170" t="s">
        <v>2471</v>
      </c>
    </row>
    <row r="2327" spans="2:12" ht="75" customHeight="1" x14ac:dyDescent="0.25">
      <c r="B2327" s="165">
        <v>861016009</v>
      </c>
      <c r="C2327" s="166" t="s">
        <v>2467</v>
      </c>
      <c r="D2327" s="167">
        <v>41659</v>
      </c>
      <c r="E2327" s="168" t="s">
        <v>2468</v>
      </c>
      <c r="F2327" s="168" t="s">
        <v>306</v>
      </c>
      <c r="G2327" s="168" t="s">
        <v>307</v>
      </c>
      <c r="H2327" s="169">
        <f>ROUND((2471897*7*10.8),0)</f>
        <v>186875413</v>
      </c>
      <c r="I2327" s="169">
        <f>ROUND((2471897*7*10.8),0)</f>
        <v>186875413</v>
      </c>
      <c r="J2327" s="168" t="s">
        <v>2469</v>
      </c>
      <c r="K2327" s="168" t="s">
        <v>2470</v>
      </c>
      <c r="L2327" s="170" t="s">
        <v>2471</v>
      </c>
    </row>
    <row r="2328" spans="2:12" ht="75" customHeight="1" x14ac:dyDescent="0.25">
      <c r="B2328" s="165">
        <v>861016009</v>
      </c>
      <c r="C2328" s="166" t="s">
        <v>2467</v>
      </c>
      <c r="D2328" s="167">
        <v>41659</v>
      </c>
      <c r="E2328" s="168" t="s">
        <v>2468</v>
      </c>
      <c r="F2328" s="168" t="s">
        <v>306</v>
      </c>
      <c r="G2328" s="168" t="s">
        <v>307</v>
      </c>
      <c r="H2328" s="169">
        <f>ROUND((27317*15*880),0)</f>
        <v>360584400</v>
      </c>
      <c r="I2328" s="169">
        <f>ROUND((27317*15*880),0)</f>
        <v>360584400</v>
      </c>
      <c r="J2328" s="168" t="s">
        <v>2469</v>
      </c>
      <c r="K2328" s="168" t="s">
        <v>2470</v>
      </c>
      <c r="L2328" s="170" t="s">
        <v>2471</v>
      </c>
    </row>
    <row r="2329" spans="2:12" ht="75" customHeight="1" x14ac:dyDescent="0.25">
      <c r="B2329" s="165">
        <v>861016009</v>
      </c>
      <c r="C2329" s="166" t="s">
        <v>2467</v>
      </c>
      <c r="D2329" s="167">
        <v>41659</v>
      </c>
      <c r="E2329" s="168" t="s">
        <v>2468</v>
      </c>
      <c r="F2329" s="168" t="s">
        <v>306</v>
      </c>
      <c r="G2329" s="168" t="s">
        <v>307</v>
      </c>
      <c r="H2329" s="169">
        <f>ROUND((20573*2*880),0)</f>
        <v>36208480</v>
      </c>
      <c r="I2329" s="169">
        <f>ROUND((20573*2*880),0)</f>
        <v>36208480</v>
      </c>
      <c r="J2329" s="168" t="s">
        <v>2469</v>
      </c>
      <c r="K2329" s="168" t="s">
        <v>2470</v>
      </c>
      <c r="L2329" s="170" t="s">
        <v>2471</v>
      </c>
    </row>
    <row r="2330" spans="2:12" ht="75" customHeight="1" x14ac:dyDescent="0.25">
      <c r="B2330" s="165">
        <v>861016009</v>
      </c>
      <c r="C2330" s="166" t="s">
        <v>2467</v>
      </c>
      <c r="D2330" s="167">
        <v>41659</v>
      </c>
      <c r="E2330" s="168" t="s">
        <v>2472</v>
      </c>
      <c r="F2330" s="168" t="s">
        <v>306</v>
      </c>
      <c r="G2330" s="168" t="s">
        <v>307</v>
      </c>
      <c r="H2330" s="169">
        <f>ROUND((3288790*2*10),0)</f>
        <v>65775800</v>
      </c>
      <c r="I2330" s="169">
        <f>ROUND((3288790*2*10),0)</f>
        <v>65775800</v>
      </c>
      <c r="J2330" s="168" t="s">
        <v>2469</v>
      </c>
      <c r="K2330" s="168" t="s">
        <v>2470</v>
      </c>
      <c r="L2330" s="170" t="s">
        <v>2471</v>
      </c>
    </row>
    <row r="2331" spans="2:12" ht="75" customHeight="1" x14ac:dyDescent="0.25">
      <c r="B2331" s="165">
        <v>861016009</v>
      </c>
      <c r="C2331" s="166" t="s">
        <v>2467</v>
      </c>
      <c r="D2331" s="167">
        <v>41659</v>
      </c>
      <c r="E2331" s="168" t="s">
        <v>2472</v>
      </c>
      <c r="F2331" s="168" t="s">
        <v>306</v>
      </c>
      <c r="G2331" s="168" t="s">
        <v>307</v>
      </c>
      <c r="H2331" s="169">
        <f>ROUND((3174213*13*10),0)</f>
        <v>412647690</v>
      </c>
      <c r="I2331" s="169">
        <f>ROUND((3174213*13*10),0)</f>
        <v>412647690</v>
      </c>
      <c r="J2331" s="168" t="s">
        <v>2469</v>
      </c>
      <c r="K2331" s="168" t="s">
        <v>2470</v>
      </c>
      <c r="L2331" s="170" t="s">
        <v>2471</v>
      </c>
    </row>
    <row r="2332" spans="2:12" ht="75" customHeight="1" x14ac:dyDescent="0.25">
      <c r="B2332" s="165">
        <v>861016009</v>
      </c>
      <c r="C2332" s="166" t="s">
        <v>2467</v>
      </c>
      <c r="D2332" s="167">
        <v>41659</v>
      </c>
      <c r="E2332" s="168" t="s">
        <v>2472</v>
      </c>
      <c r="F2332" s="168" t="s">
        <v>306</v>
      </c>
      <c r="G2332" s="168" t="s">
        <v>307</v>
      </c>
      <c r="H2332" s="169">
        <f>ROUND((27317*1*840),0)</f>
        <v>22946280</v>
      </c>
      <c r="I2332" s="169">
        <f>ROUND((27317*1*840),0)</f>
        <v>22946280</v>
      </c>
      <c r="J2332" s="168" t="s">
        <v>2469</v>
      </c>
      <c r="K2332" s="168" t="s">
        <v>2470</v>
      </c>
      <c r="L2332" s="170" t="s">
        <v>2471</v>
      </c>
    </row>
    <row r="2333" spans="2:12" ht="75" customHeight="1" x14ac:dyDescent="0.25">
      <c r="B2333" s="165">
        <v>861016009</v>
      </c>
      <c r="C2333" s="166" t="s">
        <v>2467</v>
      </c>
      <c r="D2333" s="167">
        <v>41659</v>
      </c>
      <c r="E2333" s="168" t="s">
        <v>2472</v>
      </c>
      <c r="F2333" s="168" t="s">
        <v>306</v>
      </c>
      <c r="G2333" s="168" t="s">
        <v>307</v>
      </c>
      <c r="H2333" s="169">
        <f>ROUND((20573*1*840),0)</f>
        <v>17281320</v>
      </c>
      <c r="I2333" s="169">
        <f>ROUND((20573*1*840),0)</f>
        <v>17281320</v>
      </c>
      <c r="J2333" s="168" t="s">
        <v>2469</v>
      </c>
      <c r="K2333" s="168" t="s">
        <v>2470</v>
      </c>
      <c r="L2333" s="170" t="s">
        <v>2471</v>
      </c>
    </row>
    <row r="2334" spans="2:12" ht="75" customHeight="1" x14ac:dyDescent="0.25">
      <c r="B2334" s="165">
        <v>801615001</v>
      </c>
      <c r="C2334" s="166" t="s">
        <v>2473</v>
      </c>
      <c r="D2334" s="167">
        <v>41655</v>
      </c>
      <c r="E2334" s="168" t="s">
        <v>116</v>
      </c>
      <c r="F2334" s="168" t="s">
        <v>306</v>
      </c>
      <c r="G2334" s="168" t="s">
        <v>307</v>
      </c>
      <c r="H2334" s="169">
        <f>ROUND((3294146*2*11.5),0)</f>
        <v>75765358</v>
      </c>
      <c r="I2334" s="169">
        <f>ROUND((3294146*2*11.5),0)</f>
        <v>75765358</v>
      </c>
      <c r="J2334" s="168" t="s">
        <v>2469</v>
      </c>
      <c r="K2334" s="168" t="s">
        <v>2470</v>
      </c>
      <c r="L2334" s="170" t="s">
        <v>2471</v>
      </c>
    </row>
    <row r="2335" spans="2:12" ht="75" customHeight="1" x14ac:dyDescent="0.25">
      <c r="B2335" s="165">
        <v>801615001</v>
      </c>
      <c r="C2335" s="166" t="s">
        <v>2474</v>
      </c>
      <c r="D2335" s="167">
        <v>41655</v>
      </c>
      <c r="E2335" s="168" t="s">
        <v>116</v>
      </c>
      <c r="F2335" s="168" t="s">
        <v>306</v>
      </c>
      <c r="G2335" s="168" t="s">
        <v>307</v>
      </c>
      <c r="H2335" s="169">
        <f>ROUND((3294146*1*11.5),0)</f>
        <v>37882679</v>
      </c>
      <c r="I2335" s="169">
        <f>ROUND((3294146*1*11.5),0)</f>
        <v>37882679</v>
      </c>
      <c r="J2335" s="168" t="s">
        <v>2469</v>
      </c>
      <c r="K2335" s="168" t="s">
        <v>2470</v>
      </c>
      <c r="L2335" s="170" t="s">
        <v>2471</v>
      </c>
    </row>
    <row r="2336" spans="2:12" ht="75" customHeight="1" x14ac:dyDescent="0.25">
      <c r="B2336" s="165">
        <v>801615001</v>
      </c>
      <c r="C2336" s="166" t="s">
        <v>2475</v>
      </c>
      <c r="D2336" s="167">
        <v>41655</v>
      </c>
      <c r="E2336" s="168" t="s">
        <v>116</v>
      </c>
      <c r="F2336" s="168" t="s">
        <v>306</v>
      </c>
      <c r="G2336" s="168" t="s">
        <v>307</v>
      </c>
      <c r="H2336" s="169">
        <f>ROUND((1982504*1*11.5),0)</f>
        <v>22798796</v>
      </c>
      <c r="I2336" s="169">
        <f>ROUND((1982504*1*11.5),0)</f>
        <v>22798796</v>
      </c>
      <c r="J2336" s="168" t="s">
        <v>2469</v>
      </c>
      <c r="K2336" s="168" t="s">
        <v>2470</v>
      </c>
      <c r="L2336" s="170" t="s">
        <v>2471</v>
      </c>
    </row>
    <row r="2337" spans="2:12" ht="75" customHeight="1" x14ac:dyDescent="0.25">
      <c r="B2337" s="165">
        <v>801615001</v>
      </c>
      <c r="C2337" s="166" t="s">
        <v>2476</v>
      </c>
      <c r="D2337" s="167">
        <v>41655</v>
      </c>
      <c r="E2337" s="168" t="s">
        <v>116</v>
      </c>
      <c r="F2337" s="168" t="s">
        <v>306</v>
      </c>
      <c r="G2337" s="168" t="s">
        <v>307</v>
      </c>
      <c r="H2337" s="169">
        <f>ROUND((1874909*2*11.5),0)</f>
        <v>43122907</v>
      </c>
      <c r="I2337" s="169">
        <f>ROUND((1874909*2*11.5),0)</f>
        <v>43122907</v>
      </c>
      <c r="J2337" s="168" t="s">
        <v>2469</v>
      </c>
      <c r="K2337" s="168" t="s">
        <v>2470</v>
      </c>
      <c r="L2337" s="170" t="s">
        <v>2471</v>
      </c>
    </row>
    <row r="2338" spans="2:12" ht="75" customHeight="1" x14ac:dyDescent="0.25">
      <c r="B2338" s="165">
        <v>801615001</v>
      </c>
      <c r="C2338" s="166" t="s">
        <v>2477</v>
      </c>
      <c r="D2338" s="167">
        <v>41655</v>
      </c>
      <c r="E2338" s="168" t="s">
        <v>116</v>
      </c>
      <c r="F2338" s="168" t="s">
        <v>306</v>
      </c>
      <c r="G2338" s="168" t="s">
        <v>307</v>
      </c>
      <c r="H2338" s="169">
        <f>ROUND((1982504*1*11.5),0)</f>
        <v>22798796</v>
      </c>
      <c r="I2338" s="169">
        <f>ROUND((1982504*1*11.5),0)</f>
        <v>22798796</v>
      </c>
      <c r="J2338" s="168" t="s">
        <v>2469</v>
      </c>
      <c r="K2338" s="168" t="s">
        <v>2470</v>
      </c>
      <c r="L2338" s="170" t="s">
        <v>2471</v>
      </c>
    </row>
    <row r="2339" spans="2:12" ht="75" customHeight="1" x14ac:dyDescent="0.25">
      <c r="B2339" s="165">
        <v>801615001</v>
      </c>
      <c r="C2339" s="166" t="s">
        <v>2478</v>
      </c>
      <c r="D2339" s="167">
        <v>41655</v>
      </c>
      <c r="E2339" s="168" t="s">
        <v>116</v>
      </c>
      <c r="F2339" s="168" t="s">
        <v>306</v>
      </c>
      <c r="G2339" s="168" t="s">
        <v>307</v>
      </c>
      <c r="H2339" s="169">
        <f>ROUND((3294146*1*11.5),0)</f>
        <v>37882679</v>
      </c>
      <c r="I2339" s="169">
        <f>ROUND((3294146*1*11.5),0)</f>
        <v>37882679</v>
      </c>
      <c r="J2339" s="168" t="s">
        <v>2469</v>
      </c>
      <c r="K2339" s="168" t="s">
        <v>2470</v>
      </c>
      <c r="L2339" s="170" t="s">
        <v>2471</v>
      </c>
    </row>
    <row r="2340" spans="2:12" ht="75" customHeight="1" x14ac:dyDescent="0.25">
      <c r="B2340" s="165">
        <v>801615001</v>
      </c>
      <c r="C2340" s="166" t="s">
        <v>2479</v>
      </c>
      <c r="D2340" s="167">
        <v>41655</v>
      </c>
      <c r="E2340" s="168" t="s">
        <v>116</v>
      </c>
      <c r="F2340" s="168" t="s">
        <v>306</v>
      </c>
      <c r="G2340" s="168" t="s">
        <v>307</v>
      </c>
      <c r="H2340" s="169">
        <f>ROUND((1874909*1*11.5),0)</f>
        <v>21561454</v>
      </c>
      <c r="I2340" s="169">
        <f>ROUND((1874909*1*11.5),0)</f>
        <v>21561454</v>
      </c>
      <c r="J2340" s="168" t="s">
        <v>2469</v>
      </c>
      <c r="K2340" s="168" t="s">
        <v>2470</v>
      </c>
      <c r="L2340" s="170" t="s">
        <v>2471</v>
      </c>
    </row>
    <row r="2341" spans="2:12" ht="75" customHeight="1" x14ac:dyDescent="0.25">
      <c r="B2341" s="165">
        <v>801615001</v>
      </c>
      <c r="C2341" s="166" t="s">
        <v>2480</v>
      </c>
      <c r="D2341" s="167">
        <v>41655</v>
      </c>
      <c r="E2341" s="168" t="s">
        <v>116</v>
      </c>
      <c r="F2341" s="168" t="s">
        <v>306</v>
      </c>
      <c r="G2341" s="168" t="s">
        <v>307</v>
      </c>
      <c r="H2341" s="169">
        <f>ROUND((2734682*2*11.5),0)</f>
        <v>62897686</v>
      </c>
      <c r="I2341" s="169">
        <f>ROUND((2734682*2*11.5),0)</f>
        <v>62897686</v>
      </c>
      <c r="J2341" s="168" t="s">
        <v>2469</v>
      </c>
      <c r="K2341" s="168" t="s">
        <v>2470</v>
      </c>
      <c r="L2341" s="170" t="s">
        <v>2471</v>
      </c>
    </row>
    <row r="2342" spans="2:12" ht="75" customHeight="1" x14ac:dyDescent="0.25">
      <c r="B2342" s="165">
        <v>801615001</v>
      </c>
      <c r="C2342" s="166" t="s">
        <v>2481</v>
      </c>
      <c r="D2342" s="167">
        <v>41655</v>
      </c>
      <c r="E2342" s="168" t="s">
        <v>116</v>
      </c>
      <c r="F2342" s="168" t="s">
        <v>306</v>
      </c>
      <c r="G2342" s="168" t="s">
        <v>307</v>
      </c>
      <c r="H2342" s="169">
        <f>ROUND((3721100*2*11.5),0)</f>
        <v>85585300</v>
      </c>
      <c r="I2342" s="169">
        <f>ROUND((3706000*2*11.5),0)</f>
        <v>85238000</v>
      </c>
      <c r="J2342" s="168" t="s">
        <v>2469</v>
      </c>
      <c r="K2342" s="168" t="s">
        <v>2470</v>
      </c>
      <c r="L2342" s="170" t="s">
        <v>2471</v>
      </c>
    </row>
    <row r="2343" spans="2:12" ht="75" customHeight="1" x14ac:dyDescent="0.25">
      <c r="B2343" s="165">
        <v>801615001</v>
      </c>
      <c r="C2343" s="166" t="s">
        <v>2482</v>
      </c>
      <c r="D2343" s="167">
        <v>41655</v>
      </c>
      <c r="E2343" s="168" t="s">
        <v>116</v>
      </c>
      <c r="F2343" s="168" t="s">
        <v>306</v>
      </c>
      <c r="G2343" s="168" t="s">
        <v>307</v>
      </c>
      <c r="H2343" s="169">
        <f>ROUND((3294146*1*11.5),0)</f>
        <v>37882679</v>
      </c>
      <c r="I2343" s="169">
        <f>ROUND((3294146*1*11.5),0)</f>
        <v>37882679</v>
      </c>
      <c r="J2343" s="168" t="s">
        <v>2469</v>
      </c>
      <c r="K2343" s="168" t="s">
        <v>2470</v>
      </c>
      <c r="L2343" s="170" t="s">
        <v>2471</v>
      </c>
    </row>
    <row r="2344" spans="2:12" ht="75" customHeight="1" x14ac:dyDescent="0.25">
      <c r="B2344" s="165">
        <v>801615001</v>
      </c>
      <c r="C2344" s="166" t="s">
        <v>2483</v>
      </c>
      <c r="D2344" s="167">
        <v>41655</v>
      </c>
      <c r="E2344" s="168" t="s">
        <v>116</v>
      </c>
      <c r="F2344" s="168" t="s">
        <v>306</v>
      </c>
      <c r="G2344" s="168" t="s">
        <v>307</v>
      </c>
      <c r="H2344" s="169">
        <f>ROUND((3294146*2*11.5),0)</f>
        <v>75765358</v>
      </c>
      <c r="I2344" s="169">
        <f>ROUND((3294146*2*11.5),0)</f>
        <v>75765358</v>
      </c>
      <c r="J2344" s="168" t="s">
        <v>2469</v>
      </c>
      <c r="K2344" s="168" t="s">
        <v>2470</v>
      </c>
      <c r="L2344" s="170" t="s">
        <v>2471</v>
      </c>
    </row>
    <row r="2345" spans="2:12" ht="75" customHeight="1" x14ac:dyDescent="0.25">
      <c r="B2345" s="165">
        <v>801615001</v>
      </c>
      <c r="C2345" s="166" t="s">
        <v>2484</v>
      </c>
      <c r="D2345" s="167">
        <v>41655</v>
      </c>
      <c r="E2345" s="168" t="s">
        <v>116</v>
      </c>
      <c r="F2345" s="168" t="s">
        <v>306</v>
      </c>
      <c r="G2345" s="168" t="s">
        <v>307</v>
      </c>
      <c r="H2345" s="169">
        <f>ROUND((3708000*2*11.5),0)</f>
        <v>85284000</v>
      </c>
      <c r="I2345" s="169">
        <f>ROUND((3600000*2*11.5),0)</f>
        <v>82800000</v>
      </c>
      <c r="J2345" s="168" t="s">
        <v>2469</v>
      </c>
      <c r="K2345" s="168" t="s">
        <v>2470</v>
      </c>
      <c r="L2345" s="170" t="s">
        <v>2471</v>
      </c>
    </row>
    <row r="2346" spans="2:12" ht="75" customHeight="1" x14ac:dyDescent="0.25">
      <c r="B2346" s="165">
        <v>801615001</v>
      </c>
      <c r="C2346" s="166" t="s">
        <v>2485</v>
      </c>
      <c r="D2346" s="167">
        <v>41655</v>
      </c>
      <c r="E2346" s="168" t="s">
        <v>116</v>
      </c>
      <c r="F2346" s="168" t="s">
        <v>306</v>
      </c>
      <c r="G2346" s="168" t="s">
        <v>307</v>
      </c>
      <c r="H2346" s="169">
        <f>ROUND((3294146*1*11.5),0)</f>
        <v>37882679</v>
      </c>
      <c r="I2346" s="169">
        <f>ROUND((3294146*1*11.5),0)</f>
        <v>37882679</v>
      </c>
      <c r="J2346" s="168" t="s">
        <v>2469</v>
      </c>
      <c r="K2346" s="168" t="s">
        <v>2470</v>
      </c>
      <c r="L2346" s="170" t="s">
        <v>2471</v>
      </c>
    </row>
    <row r="2347" spans="2:12" ht="75" customHeight="1" x14ac:dyDescent="0.25">
      <c r="B2347" s="165">
        <v>801615001</v>
      </c>
      <c r="C2347" s="166" t="s">
        <v>2486</v>
      </c>
      <c r="D2347" s="167">
        <v>41656</v>
      </c>
      <c r="E2347" s="168" t="s">
        <v>116</v>
      </c>
      <c r="F2347" s="168" t="s">
        <v>306</v>
      </c>
      <c r="G2347" s="168" t="s">
        <v>307</v>
      </c>
      <c r="H2347" s="169">
        <f>ROUND((3294146*1*11.5),0)</f>
        <v>37882679</v>
      </c>
      <c r="I2347" s="169">
        <f>ROUND((3294146*1*11.5),0)</f>
        <v>37882679</v>
      </c>
      <c r="J2347" s="168" t="s">
        <v>2469</v>
      </c>
      <c r="K2347" s="168" t="s">
        <v>2470</v>
      </c>
      <c r="L2347" s="170" t="s">
        <v>2471</v>
      </c>
    </row>
    <row r="2348" spans="2:12" ht="75" customHeight="1" x14ac:dyDescent="0.25">
      <c r="B2348" s="171">
        <v>44103100</v>
      </c>
      <c r="C2348" s="172" t="s">
        <v>2487</v>
      </c>
      <c r="D2348" s="173">
        <v>41424</v>
      </c>
      <c r="E2348" s="172" t="s">
        <v>2488</v>
      </c>
      <c r="F2348" s="172" t="s">
        <v>2489</v>
      </c>
      <c r="G2348" s="172" t="s">
        <v>307</v>
      </c>
      <c r="H2348" s="174">
        <v>500000</v>
      </c>
      <c r="I2348" s="174">
        <v>500000</v>
      </c>
      <c r="J2348" s="172" t="s">
        <v>39</v>
      </c>
      <c r="K2348" s="172" t="s">
        <v>2470</v>
      </c>
      <c r="L2348" s="175" t="s">
        <v>2490</v>
      </c>
    </row>
    <row r="2349" spans="2:12" ht="75" customHeight="1" x14ac:dyDescent="0.25">
      <c r="B2349" s="171">
        <v>44103100</v>
      </c>
      <c r="C2349" s="172" t="s">
        <v>2491</v>
      </c>
      <c r="D2349" s="173">
        <v>41424</v>
      </c>
      <c r="E2349" s="172" t="s">
        <v>2488</v>
      </c>
      <c r="F2349" s="172" t="s">
        <v>2489</v>
      </c>
      <c r="G2349" s="172" t="s">
        <v>307</v>
      </c>
      <c r="H2349" s="174">
        <v>500000</v>
      </c>
      <c r="I2349" s="174">
        <v>500000</v>
      </c>
      <c r="J2349" s="172" t="s">
        <v>39</v>
      </c>
      <c r="K2349" s="172" t="s">
        <v>2470</v>
      </c>
      <c r="L2349" s="175" t="s">
        <v>2490</v>
      </c>
    </row>
    <row r="2350" spans="2:12" ht="75" customHeight="1" x14ac:dyDescent="0.25">
      <c r="B2350" s="171">
        <v>46181500</v>
      </c>
      <c r="C2350" s="172" t="s">
        <v>2492</v>
      </c>
      <c r="D2350" s="173">
        <v>41379</v>
      </c>
      <c r="E2350" s="172" t="s">
        <v>97</v>
      </c>
      <c r="F2350" s="172" t="s">
        <v>2489</v>
      </c>
      <c r="G2350" s="172" t="s">
        <v>307</v>
      </c>
      <c r="H2350" s="174">
        <v>400000</v>
      </c>
      <c r="I2350" s="174">
        <v>400000</v>
      </c>
      <c r="J2350" s="172" t="s">
        <v>39</v>
      </c>
      <c r="K2350" s="172" t="s">
        <v>2470</v>
      </c>
      <c r="L2350" s="175" t="s">
        <v>2490</v>
      </c>
    </row>
    <row r="2351" spans="2:12" ht="75" customHeight="1" x14ac:dyDescent="0.25">
      <c r="B2351" s="171">
        <v>44121700</v>
      </c>
      <c r="C2351" s="176" t="s">
        <v>2493</v>
      </c>
      <c r="D2351" s="173">
        <v>41379</v>
      </c>
      <c r="E2351" s="172" t="s">
        <v>97</v>
      </c>
      <c r="F2351" s="172" t="s">
        <v>2489</v>
      </c>
      <c r="G2351" s="172" t="s">
        <v>307</v>
      </c>
      <c r="H2351" s="174">
        <v>25000</v>
      </c>
      <c r="I2351" s="174">
        <v>25000</v>
      </c>
      <c r="J2351" s="172" t="s">
        <v>39</v>
      </c>
      <c r="K2351" s="172" t="s">
        <v>2470</v>
      </c>
      <c r="L2351" s="175" t="s">
        <v>2490</v>
      </c>
    </row>
    <row r="2352" spans="2:12" ht="75" customHeight="1" x14ac:dyDescent="0.25">
      <c r="B2352" s="171">
        <v>45100000</v>
      </c>
      <c r="C2352" s="172" t="s">
        <v>2494</v>
      </c>
      <c r="D2352" s="173">
        <v>41379</v>
      </c>
      <c r="E2352" s="172" t="s">
        <v>97</v>
      </c>
      <c r="F2352" s="172" t="s">
        <v>2489</v>
      </c>
      <c r="G2352" s="172" t="s">
        <v>307</v>
      </c>
      <c r="H2352" s="174">
        <v>800000</v>
      </c>
      <c r="I2352" s="174">
        <v>800000</v>
      </c>
      <c r="J2352" s="172" t="s">
        <v>39</v>
      </c>
      <c r="K2352" s="172" t="s">
        <v>2470</v>
      </c>
      <c r="L2352" s="175" t="s">
        <v>2490</v>
      </c>
    </row>
    <row r="2353" spans="2:12" ht="75" customHeight="1" x14ac:dyDescent="0.25">
      <c r="B2353" s="171">
        <v>53141600</v>
      </c>
      <c r="C2353" s="176" t="s">
        <v>2495</v>
      </c>
      <c r="D2353" s="173">
        <v>41379</v>
      </c>
      <c r="E2353" s="172" t="s">
        <v>97</v>
      </c>
      <c r="F2353" s="172" t="s">
        <v>2489</v>
      </c>
      <c r="G2353" s="172" t="s">
        <v>307</v>
      </c>
      <c r="H2353" s="174">
        <v>250000</v>
      </c>
      <c r="I2353" s="174">
        <v>250000</v>
      </c>
      <c r="J2353" s="172" t="s">
        <v>39</v>
      </c>
      <c r="K2353" s="172" t="s">
        <v>2470</v>
      </c>
      <c r="L2353" s="175" t="s">
        <v>2490</v>
      </c>
    </row>
    <row r="2354" spans="2:12" ht="75" customHeight="1" x14ac:dyDescent="0.25">
      <c r="B2354" s="171">
        <v>15121520</v>
      </c>
      <c r="C2354" s="172" t="s">
        <v>2496</v>
      </c>
      <c r="D2354" s="173">
        <v>41379</v>
      </c>
      <c r="E2354" s="172" t="s">
        <v>97</v>
      </c>
      <c r="F2354" s="172" t="s">
        <v>2489</v>
      </c>
      <c r="G2354" s="172" t="s">
        <v>307</v>
      </c>
      <c r="H2354" s="174">
        <v>80000</v>
      </c>
      <c r="I2354" s="174">
        <v>80000</v>
      </c>
      <c r="J2354" s="172" t="s">
        <v>39</v>
      </c>
      <c r="K2354" s="172" t="s">
        <v>2470</v>
      </c>
      <c r="L2354" s="175" t="s">
        <v>2490</v>
      </c>
    </row>
    <row r="2355" spans="2:12" ht="75" customHeight="1" x14ac:dyDescent="0.25">
      <c r="B2355" s="171">
        <v>12000000</v>
      </c>
      <c r="C2355" s="172" t="s">
        <v>2497</v>
      </c>
      <c r="D2355" s="173">
        <v>41379</v>
      </c>
      <c r="E2355" s="172" t="s">
        <v>97</v>
      </c>
      <c r="F2355" s="172" t="s">
        <v>2489</v>
      </c>
      <c r="G2355" s="172" t="s">
        <v>307</v>
      </c>
      <c r="H2355" s="174">
        <v>550000</v>
      </c>
      <c r="I2355" s="174">
        <v>550000</v>
      </c>
      <c r="J2355" s="172" t="s">
        <v>39</v>
      </c>
      <c r="K2355" s="172" t="s">
        <v>2470</v>
      </c>
      <c r="L2355" s="175" t="s">
        <v>2490</v>
      </c>
    </row>
    <row r="2356" spans="2:12" ht="75" customHeight="1" x14ac:dyDescent="0.25">
      <c r="B2356" s="171">
        <v>43210000</v>
      </c>
      <c r="C2356" s="172" t="s">
        <v>2498</v>
      </c>
      <c r="D2356" s="173">
        <v>41424</v>
      </c>
      <c r="E2356" s="172" t="s">
        <v>2488</v>
      </c>
      <c r="F2356" s="172" t="s">
        <v>2489</v>
      </c>
      <c r="G2356" s="172" t="s">
        <v>307</v>
      </c>
      <c r="H2356" s="174">
        <v>40000</v>
      </c>
      <c r="I2356" s="174">
        <v>40000</v>
      </c>
      <c r="J2356" s="172" t="s">
        <v>39</v>
      </c>
      <c r="K2356" s="172" t="s">
        <v>2470</v>
      </c>
      <c r="L2356" s="175" t="s">
        <v>2490</v>
      </c>
    </row>
    <row r="2357" spans="2:12" ht="75" customHeight="1" x14ac:dyDescent="0.25">
      <c r="B2357" s="171">
        <v>43210000</v>
      </c>
      <c r="C2357" s="172" t="s">
        <v>2499</v>
      </c>
      <c r="D2357" s="173">
        <v>41424</v>
      </c>
      <c r="E2357" s="172" t="s">
        <v>2488</v>
      </c>
      <c r="F2357" s="172" t="s">
        <v>2489</v>
      </c>
      <c r="G2357" s="172" t="s">
        <v>307</v>
      </c>
      <c r="H2357" s="174">
        <v>25000</v>
      </c>
      <c r="I2357" s="174">
        <v>25000</v>
      </c>
      <c r="J2357" s="172" t="s">
        <v>39</v>
      </c>
      <c r="K2357" s="172" t="s">
        <v>2470</v>
      </c>
      <c r="L2357" s="175" t="s">
        <v>2490</v>
      </c>
    </row>
    <row r="2358" spans="2:12" ht="75" customHeight="1" x14ac:dyDescent="0.25">
      <c r="B2358" s="171">
        <v>72154000</v>
      </c>
      <c r="C2358" s="177" t="s">
        <v>2500</v>
      </c>
      <c r="D2358" s="173">
        <v>41424</v>
      </c>
      <c r="E2358" s="172" t="s">
        <v>2488</v>
      </c>
      <c r="F2358" s="172" t="s">
        <v>2489</v>
      </c>
      <c r="G2358" s="172" t="s">
        <v>307</v>
      </c>
      <c r="H2358" s="174">
        <v>50000000</v>
      </c>
      <c r="I2358" s="174">
        <v>50000000</v>
      </c>
      <c r="J2358" s="172" t="s">
        <v>39</v>
      </c>
      <c r="K2358" s="172" t="s">
        <v>2470</v>
      </c>
      <c r="L2358" s="175" t="s">
        <v>2490</v>
      </c>
    </row>
    <row r="2359" spans="2:12" ht="75" customHeight="1" x14ac:dyDescent="0.25">
      <c r="B2359" s="171">
        <v>72154010</v>
      </c>
      <c r="C2359" s="177" t="s">
        <v>2501</v>
      </c>
      <c r="D2359" s="173">
        <v>41424</v>
      </c>
      <c r="E2359" s="172" t="s">
        <v>134</v>
      </c>
      <c r="F2359" s="172" t="s">
        <v>2502</v>
      </c>
      <c r="G2359" s="172" t="s">
        <v>307</v>
      </c>
      <c r="H2359" s="174">
        <v>95000000</v>
      </c>
      <c r="I2359" s="174">
        <v>95000000</v>
      </c>
      <c r="J2359" s="172" t="s">
        <v>39</v>
      </c>
      <c r="K2359" s="172" t="s">
        <v>2470</v>
      </c>
      <c r="L2359" s="175" t="s">
        <v>2490</v>
      </c>
    </row>
    <row r="2360" spans="2:12" ht="75" customHeight="1" x14ac:dyDescent="0.25">
      <c r="B2360" s="171">
        <v>72121500</v>
      </c>
      <c r="C2360" s="177" t="s">
        <v>2503</v>
      </c>
      <c r="D2360" s="173">
        <v>41424</v>
      </c>
      <c r="E2360" s="172" t="s">
        <v>134</v>
      </c>
      <c r="F2360" s="172" t="s">
        <v>2502</v>
      </c>
      <c r="G2360" s="172" t="s">
        <v>307</v>
      </c>
      <c r="H2360" s="174">
        <v>30000000</v>
      </c>
      <c r="I2360" s="174">
        <v>30000000</v>
      </c>
      <c r="J2360" s="172" t="s">
        <v>39</v>
      </c>
      <c r="K2360" s="172" t="s">
        <v>2470</v>
      </c>
      <c r="L2360" s="175" t="s">
        <v>2490</v>
      </c>
    </row>
    <row r="2361" spans="2:12" ht="75" customHeight="1" x14ac:dyDescent="0.25">
      <c r="B2361" s="171">
        <v>46191600</v>
      </c>
      <c r="C2361" s="177" t="s">
        <v>2504</v>
      </c>
      <c r="D2361" s="173">
        <v>41424</v>
      </c>
      <c r="E2361" s="172" t="s">
        <v>134</v>
      </c>
      <c r="F2361" s="172" t="s">
        <v>2502</v>
      </c>
      <c r="G2361" s="172" t="s">
        <v>307</v>
      </c>
      <c r="H2361" s="174">
        <v>55000000</v>
      </c>
      <c r="I2361" s="174">
        <v>55000000</v>
      </c>
      <c r="J2361" s="172" t="s">
        <v>39</v>
      </c>
      <c r="K2361" s="172" t="s">
        <v>2470</v>
      </c>
      <c r="L2361" s="175" t="s">
        <v>2490</v>
      </c>
    </row>
    <row r="2362" spans="2:12" ht="75" customHeight="1" x14ac:dyDescent="0.25">
      <c r="B2362" s="171">
        <v>72000000</v>
      </c>
      <c r="C2362" s="177" t="s">
        <v>2505</v>
      </c>
      <c r="D2362" s="173">
        <v>41424</v>
      </c>
      <c r="E2362" s="172" t="s">
        <v>134</v>
      </c>
      <c r="F2362" s="172" t="s">
        <v>2502</v>
      </c>
      <c r="G2362" s="172" t="s">
        <v>307</v>
      </c>
      <c r="H2362" s="174">
        <v>8000000</v>
      </c>
      <c r="I2362" s="174">
        <v>8000000</v>
      </c>
      <c r="J2362" s="172" t="s">
        <v>39</v>
      </c>
      <c r="K2362" s="172" t="s">
        <v>2470</v>
      </c>
      <c r="L2362" s="175" t="s">
        <v>2490</v>
      </c>
    </row>
    <row r="2363" spans="2:12" ht="75" customHeight="1" x14ac:dyDescent="0.25">
      <c r="B2363" s="171">
        <v>72000000</v>
      </c>
      <c r="C2363" s="177" t="s">
        <v>2506</v>
      </c>
      <c r="D2363" s="173">
        <v>41424</v>
      </c>
      <c r="E2363" s="172" t="s">
        <v>134</v>
      </c>
      <c r="F2363" s="172" t="s">
        <v>2502</v>
      </c>
      <c r="G2363" s="172" t="s">
        <v>307</v>
      </c>
      <c r="H2363" s="174">
        <v>35000000</v>
      </c>
      <c r="I2363" s="174">
        <v>35000000</v>
      </c>
      <c r="J2363" s="172" t="s">
        <v>39</v>
      </c>
      <c r="K2363" s="172" t="s">
        <v>2470</v>
      </c>
      <c r="L2363" s="175" t="s">
        <v>2490</v>
      </c>
    </row>
    <row r="2364" spans="2:12" ht="75" customHeight="1" x14ac:dyDescent="0.25">
      <c r="B2364" s="171">
        <v>72000000</v>
      </c>
      <c r="C2364" s="177" t="s">
        <v>2507</v>
      </c>
      <c r="D2364" s="173">
        <v>41424</v>
      </c>
      <c r="E2364" s="172" t="s">
        <v>134</v>
      </c>
      <c r="F2364" s="172" t="s">
        <v>2502</v>
      </c>
      <c r="G2364" s="172" t="s">
        <v>307</v>
      </c>
      <c r="H2364" s="174">
        <v>20000000</v>
      </c>
      <c r="I2364" s="174">
        <v>20000000</v>
      </c>
      <c r="J2364" s="172" t="s">
        <v>39</v>
      </c>
      <c r="K2364" s="172" t="s">
        <v>2470</v>
      </c>
      <c r="L2364" s="175" t="s">
        <v>2490</v>
      </c>
    </row>
    <row r="2365" spans="2:12" ht="75" customHeight="1" x14ac:dyDescent="0.25">
      <c r="B2365" s="171">
        <v>31201624</v>
      </c>
      <c r="C2365" s="172" t="s">
        <v>2508</v>
      </c>
      <c r="D2365" s="173">
        <v>41379</v>
      </c>
      <c r="E2365" s="172" t="s">
        <v>97</v>
      </c>
      <c r="F2365" s="172" t="s">
        <v>2489</v>
      </c>
      <c r="G2365" s="172" t="s">
        <v>307</v>
      </c>
      <c r="H2365" s="174">
        <v>200000</v>
      </c>
      <c r="I2365" s="174">
        <v>200000</v>
      </c>
      <c r="J2365" s="172" t="s">
        <v>39</v>
      </c>
      <c r="K2365" s="172" t="s">
        <v>2470</v>
      </c>
      <c r="L2365" s="175" t="s">
        <v>2490</v>
      </c>
    </row>
    <row r="2366" spans="2:12" ht="75" customHeight="1" x14ac:dyDescent="0.25">
      <c r="B2366" s="171">
        <v>31201624</v>
      </c>
      <c r="C2366" s="172" t="s">
        <v>2509</v>
      </c>
      <c r="D2366" s="173">
        <v>41379</v>
      </c>
      <c r="E2366" s="172" t="s">
        <v>97</v>
      </c>
      <c r="F2366" s="172" t="s">
        <v>2489</v>
      </c>
      <c r="G2366" s="172" t="s">
        <v>307</v>
      </c>
      <c r="H2366" s="174">
        <v>80000</v>
      </c>
      <c r="I2366" s="174">
        <v>80000</v>
      </c>
      <c r="J2366" s="172" t="s">
        <v>39</v>
      </c>
      <c r="K2366" s="172" t="s">
        <v>2470</v>
      </c>
      <c r="L2366" s="175" t="s">
        <v>2490</v>
      </c>
    </row>
    <row r="2367" spans="2:12" ht="75" customHeight="1" x14ac:dyDescent="0.25">
      <c r="B2367" s="171">
        <v>31201624</v>
      </c>
      <c r="C2367" s="172" t="s">
        <v>2510</v>
      </c>
      <c r="D2367" s="173">
        <v>41379</v>
      </c>
      <c r="E2367" s="172" t="s">
        <v>97</v>
      </c>
      <c r="F2367" s="172" t="s">
        <v>2489</v>
      </c>
      <c r="G2367" s="172" t="s">
        <v>307</v>
      </c>
      <c r="H2367" s="174">
        <v>250000</v>
      </c>
      <c r="I2367" s="174">
        <v>250000</v>
      </c>
      <c r="J2367" s="172" t="s">
        <v>39</v>
      </c>
      <c r="K2367" s="172" t="s">
        <v>2470</v>
      </c>
      <c r="L2367" s="175" t="s">
        <v>2490</v>
      </c>
    </row>
    <row r="2368" spans="2:12" ht="75" customHeight="1" x14ac:dyDescent="0.25">
      <c r="B2368" s="171">
        <v>12000000</v>
      </c>
      <c r="C2368" s="172" t="s">
        <v>2511</v>
      </c>
      <c r="D2368" s="173">
        <v>41379</v>
      </c>
      <c r="E2368" s="172" t="s">
        <v>97</v>
      </c>
      <c r="F2368" s="172" t="s">
        <v>2489</v>
      </c>
      <c r="G2368" s="172" t="s">
        <v>307</v>
      </c>
      <c r="H2368" s="174">
        <v>550000</v>
      </c>
      <c r="I2368" s="174">
        <v>550000</v>
      </c>
      <c r="J2368" s="172" t="s">
        <v>39</v>
      </c>
      <c r="K2368" s="172" t="s">
        <v>2470</v>
      </c>
      <c r="L2368" s="175" t="s">
        <v>2490</v>
      </c>
    </row>
    <row r="2369" spans="2:12" ht="75" customHeight="1" x14ac:dyDescent="0.25">
      <c r="B2369" s="171">
        <v>27110000</v>
      </c>
      <c r="C2369" s="172" t="s">
        <v>2512</v>
      </c>
      <c r="D2369" s="173">
        <v>41379</v>
      </c>
      <c r="E2369" s="172" t="s">
        <v>97</v>
      </c>
      <c r="F2369" s="172" t="s">
        <v>2489</v>
      </c>
      <c r="G2369" s="172" t="s">
        <v>307</v>
      </c>
      <c r="H2369" s="174">
        <v>80000</v>
      </c>
      <c r="I2369" s="174">
        <v>80000</v>
      </c>
      <c r="J2369" s="172" t="s">
        <v>39</v>
      </c>
      <c r="K2369" s="172" t="s">
        <v>2470</v>
      </c>
      <c r="L2369" s="175" t="s">
        <v>2490</v>
      </c>
    </row>
    <row r="2370" spans="2:12" ht="75" customHeight="1" x14ac:dyDescent="0.25">
      <c r="B2370" s="171">
        <v>23121612</v>
      </c>
      <c r="C2370" s="176" t="s">
        <v>2513</v>
      </c>
      <c r="D2370" s="173">
        <v>41379</v>
      </c>
      <c r="E2370" s="172" t="s">
        <v>97</v>
      </c>
      <c r="F2370" s="172" t="s">
        <v>2489</v>
      </c>
      <c r="G2370" s="172" t="s">
        <v>307</v>
      </c>
      <c r="H2370" s="174">
        <v>150000</v>
      </c>
      <c r="I2370" s="174">
        <v>150000</v>
      </c>
      <c r="J2370" s="172" t="s">
        <v>39</v>
      </c>
      <c r="K2370" s="172" t="s">
        <v>2470</v>
      </c>
      <c r="L2370" s="175" t="s">
        <v>2490</v>
      </c>
    </row>
    <row r="2371" spans="2:12" ht="75" customHeight="1" x14ac:dyDescent="0.25">
      <c r="B2371" s="171">
        <v>23121612</v>
      </c>
      <c r="C2371" s="176" t="s">
        <v>2514</v>
      </c>
      <c r="D2371" s="173">
        <v>41379</v>
      </c>
      <c r="E2371" s="172" t="s">
        <v>97</v>
      </c>
      <c r="F2371" s="172" t="s">
        <v>2489</v>
      </c>
      <c r="G2371" s="172" t="s">
        <v>307</v>
      </c>
      <c r="H2371" s="174">
        <v>150000</v>
      </c>
      <c r="I2371" s="174">
        <v>150000</v>
      </c>
      <c r="J2371" s="172" t="s">
        <v>39</v>
      </c>
      <c r="K2371" s="172" t="s">
        <v>2470</v>
      </c>
      <c r="L2371" s="175" t="s">
        <v>2490</v>
      </c>
    </row>
    <row r="2372" spans="2:12" ht="75" customHeight="1" x14ac:dyDescent="0.25">
      <c r="B2372" s="171">
        <v>23121612</v>
      </c>
      <c r="C2372" s="176" t="s">
        <v>2515</v>
      </c>
      <c r="D2372" s="173">
        <v>41379</v>
      </c>
      <c r="E2372" s="172" t="s">
        <v>97</v>
      </c>
      <c r="F2372" s="172" t="s">
        <v>2489</v>
      </c>
      <c r="G2372" s="172" t="s">
        <v>307</v>
      </c>
      <c r="H2372" s="174">
        <v>150000</v>
      </c>
      <c r="I2372" s="174">
        <v>150000</v>
      </c>
      <c r="J2372" s="172" t="s">
        <v>39</v>
      </c>
      <c r="K2372" s="172" t="s">
        <v>2470</v>
      </c>
      <c r="L2372" s="175" t="s">
        <v>2490</v>
      </c>
    </row>
    <row r="2373" spans="2:12" ht="75" customHeight="1" x14ac:dyDescent="0.25">
      <c r="B2373" s="171">
        <v>23121612</v>
      </c>
      <c r="C2373" s="176" t="s">
        <v>2516</v>
      </c>
      <c r="D2373" s="173">
        <v>41379</v>
      </c>
      <c r="E2373" s="172" t="s">
        <v>97</v>
      </c>
      <c r="F2373" s="172" t="s">
        <v>2489</v>
      </c>
      <c r="G2373" s="172" t="s">
        <v>307</v>
      </c>
      <c r="H2373" s="174">
        <v>150000</v>
      </c>
      <c r="I2373" s="174">
        <v>150000</v>
      </c>
      <c r="J2373" s="172" t="s">
        <v>39</v>
      </c>
      <c r="K2373" s="172" t="s">
        <v>2470</v>
      </c>
      <c r="L2373" s="175" t="s">
        <v>2490</v>
      </c>
    </row>
    <row r="2374" spans="2:12" ht="75" customHeight="1" x14ac:dyDescent="0.25">
      <c r="B2374" s="171">
        <v>23121612</v>
      </c>
      <c r="C2374" s="176" t="s">
        <v>2517</v>
      </c>
      <c r="D2374" s="173">
        <v>41379</v>
      </c>
      <c r="E2374" s="172" t="s">
        <v>97</v>
      </c>
      <c r="F2374" s="172" t="s">
        <v>2489</v>
      </c>
      <c r="G2374" s="172" t="s">
        <v>307</v>
      </c>
      <c r="H2374" s="174">
        <v>150000</v>
      </c>
      <c r="I2374" s="174">
        <v>150000</v>
      </c>
      <c r="J2374" s="172" t="s">
        <v>39</v>
      </c>
      <c r="K2374" s="172" t="s">
        <v>2470</v>
      </c>
      <c r="L2374" s="175" t="s">
        <v>2490</v>
      </c>
    </row>
    <row r="2375" spans="2:12" ht="75" customHeight="1" x14ac:dyDescent="0.25">
      <c r="B2375" s="171">
        <v>23121612</v>
      </c>
      <c r="C2375" s="176" t="s">
        <v>2518</v>
      </c>
      <c r="D2375" s="173">
        <v>41379</v>
      </c>
      <c r="E2375" s="172" t="s">
        <v>97</v>
      </c>
      <c r="F2375" s="172" t="s">
        <v>2489</v>
      </c>
      <c r="G2375" s="172" t="s">
        <v>307</v>
      </c>
      <c r="H2375" s="174">
        <v>150000</v>
      </c>
      <c r="I2375" s="174">
        <v>150000</v>
      </c>
      <c r="J2375" s="172" t="s">
        <v>39</v>
      </c>
      <c r="K2375" s="172" t="s">
        <v>2470</v>
      </c>
      <c r="L2375" s="175" t="s">
        <v>2490</v>
      </c>
    </row>
    <row r="2376" spans="2:12" ht="75" customHeight="1" x14ac:dyDescent="0.25">
      <c r="B2376" s="171">
        <v>23121612</v>
      </c>
      <c r="C2376" s="176" t="s">
        <v>2519</v>
      </c>
      <c r="D2376" s="173">
        <v>41379</v>
      </c>
      <c r="E2376" s="172" t="s">
        <v>97</v>
      </c>
      <c r="F2376" s="172" t="s">
        <v>2489</v>
      </c>
      <c r="G2376" s="172" t="s">
        <v>307</v>
      </c>
      <c r="H2376" s="174">
        <v>150000</v>
      </c>
      <c r="I2376" s="174">
        <v>150000</v>
      </c>
      <c r="J2376" s="172" t="s">
        <v>39</v>
      </c>
      <c r="K2376" s="172" t="s">
        <v>2470</v>
      </c>
      <c r="L2376" s="175" t="s">
        <v>2490</v>
      </c>
    </row>
    <row r="2377" spans="2:12" ht="75" customHeight="1" x14ac:dyDescent="0.25">
      <c r="B2377" s="171">
        <v>23121612</v>
      </c>
      <c r="C2377" s="176" t="s">
        <v>2520</v>
      </c>
      <c r="D2377" s="173">
        <v>41379</v>
      </c>
      <c r="E2377" s="172" t="s">
        <v>97</v>
      </c>
      <c r="F2377" s="172" t="s">
        <v>2489</v>
      </c>
      <c r="G2377" s="172" t="s">
        <v>307</v>
      </c>
      <c r="H2377" s="174">
        <v>150000</v>
      </c>
      <c r="I2377" s="174">
        <v>150000</v>
      </c>
      <c r="J2377" s="172" t="s">
        <v>39</v>
      </c>
      <c r="K2377" s="172" t="s">
        <v>2470</v>
      </c>
      <c r="L2377" s="175" t="s">
        <v>2490</v>
      </c>
    </row>
    <row r="2378" spans="2:12" ht="75" customHeight="1" x14ac:dyDescent="0.25">
      <c r="B2378" s="171">
        <v>23121612</v>
      </c>
      <c r="C2378" s="176" t="s">
        <v>2521</v>
      </c>
      <c r="D2378" s="173">
        <v>41379</v>
      </c>
      <c r="E2378" s="172" t="s">
        <v>97</v>
      </c>
      <c r="F2378" s="172" t="s">
        <v>2489</v>
      </c>
      <c r="G2378" s="172" t="s">
        <v>307</v>
      </c>
      <c r="H2378" s="174">
        <v>150000</v>
      </c>
      <c r="I2378" s="174">
        <v>150000</v>
      </c>
      <c r="J2378" s="172" t="s">
        <v>39</v>
      </c>
      <c r="K2378" s="172" t="s">
        <v>2470</v>
      </c>
      <c r="L2378" s="175" t="s">
        <v>2490</v>
      </c>
    </row>
    <row r="2379" spans="2:12" ht="75" customHeight="1" x14ac:dyDescent="0.25">
      <c r="B2379" s="171">
        <v>23121612</v>
      </c>
      <c r="C2379" s="176" t="s">
        <v>2522</v>
      </c>
      <c r="D2379" s="173">
        <v>41379</v>
      </c>
      <c r="E2379" s="172" t="s">
        <v>97</v>
      </c>
      <c r="F2379" s="172" t="s">
        <v>2489</v>
      </c>
      <c r="G2379" s="172" t="s">
        <v>307</v>
      </c>
      <c r="H2379" s="174">
        <v>150000</v>
      </c>
      <c r="I2379" s="174">
        <v>150000</v>
      </c>
      <c r="J2379" s="172" t="s">
        <v>39</v>
      </c>
      <c r="K2379" s="172" t="s">
        <v>2470</v>
      </c>
      <c r="L2379" s="175" t="s">
        <v>2490</v>
      </c>
    </row>
    <row r="2380" spans="2:12" ht="75" customHeight="1" x14ac:dyDescent="0.25">
      <c r="B2380" s="171">
        <v>23121612</v>
      </c>
      <c r="C2380" s="176" t="s">
        <v>2523</v>
      </c>
      <c r="D2380" s="173">
        <v>41379</v>
      </c>
      <c r="E2380" s="172" t="s">
        <v>97</v>
      </c>
      <c r="F2380" s="172" t="s">
        <v>2489</v>
      </c>
      <c r="G2380" s="172" t="s">
        <v>307</v>
      </c>
      <c r="H2380" s="174">
        <v>150000</v>
      </c>
      <c r="I2380" s="174">
        <v>150000</v>
      </c>
      <c r="J2380" s="172" t="s">
        <v>39</v>
      </c>
      <c r="K2380" s="172" t="s">
        <v>2470</v>
      </c>
      <c r="L2380" s="175" t="s">
        <v>2490</v>
      </c>
    </row>
    <row r="2381" spans="2:12" ht="75" customHeight="1" x14ac:dyDescent="0.25">
      <c r="B2381" s="171">
        <v>23121612</v>
      </c>
      <c r="C2381" s="176" t="s">
        <v>2524</v>
      </c>
      <c r="D2381" s="173">
        <v>41379</v>
      </c>
      <c r="E2381" s="172" t="s">
        <v>97</v>
      </c>
      <c r="F2381" s="172" t="s">
        <v>2489</v>
      </c>
      <c r="G2381" s="172" t="s">
        <v>307</v>
      </c>
      <c r="H2381" s="174">
        <v>150000</v>
      </c>
      <c r="I2381" s="174">
        <v>150000</v>
      </c>
      <c r="J2381" s="172" t="s">
        <v>39</v>
      </c>
      <c r="K2381" s="172" t="s">
        <v>2470</v>
      </c>
      <c r="L2381" s="175" t="s">
        <v>2490</v>
      </c>
    </row>
    <row r="2382" spans="2:12" ht="75" customHeight="1" x14ac:dyDescent="0.25">
      <c r="B2382" s="171">
        <v>23121612</v>
      </c>
      <c r="C2382" s="176" t="s">
        <v>2525</v>
      </c>
      <c r="D2382" s="173">
        <v>41379</v>
      </c>
      <c r="E2382" s="172" t="s">
        <v>97</v>
      </c>
      <c r="F2382" s="172" t="s">
        <v>2489</v>
      </c>
      <c r="G2382" s="172" t="s">
        <v>307</v>
      </c>
      <c r="H2382" s="174">
        <v>150000</v>
      </c>
      <c r="I2382" s="174">
        <v>150000</v>
      </c>
      <c r="J2382" s="172" t="s">
        <v>39</v>
      </c>
      <c r="K2382" s="172" t="s">
        <v>2470</v>
      </c>
      <c r="L2382" s="175" t="s">
        <v>2490</v>
      </c>
    </row>
    <row r="2383" spans="2:12" ht="75" customHeight="1" x14ac:dyDescent="0.25">
      <c r="B2383" s="171">
        <v>23121612</v>
      </c>
      <c r="C2383" s="176" t="s">
        <v>2526</v>
      </c>
      <c r="D2383" s="173">
        <v>41379</v>
      </c>
      <c r="E2383" s="172" t="s">
        <v>97</v>
      </c>
      <c r="F2383" s="172" t="s">
        <v>2489</v>
      </c>
      <c r="G2383" s="172" t="s">
        <v>307</v>
      </c>
      <c r="H2383" s="174">
        <v>150000</v>
      </c>
      <c r="I2383" s="174">
        <v>150000</v>
      </c>
      <c r="J2383" s="172" t="s">
        <v>39</v>
      </c>
      <c r="K2383" s="172" t="s">
        <v>2470</v>
      </c>
      <c r="L2383" s="175" t="s">
        <v>2490</v>
      </c>
    </row>
    <row r="2384" spans="2:12" ht="75" customHeight="1" x14ac:dyDescent="0.25">
      <c r="B2384" s="171">
        <v>23121612</v>
      </c>
      <c r="C2384" s="176" t="s">
        <v>2527</v>
      </c>
      <c r="D2384" s="173">
        <v>41379</v>
      </c>
      <c r="E2384" s="172" t="s">
        <v>97</v>
      </c>
      <c r="F2384" s="172" t="s">
        <v>2489</v>
      </c>
      <c r="G2384" s="172" t="s">
        <v>307</v>
      </c>
      <c r="H2384" s="174">
        <v>150000</v>
      </c>
      <c r="I2384" s="174">
        <v>150000</v>
      </c>
      <c r="J2384" s="172" t="s">
        <v>39</v>
      </c>
      <c r="K2384" s="172" t="s">
        <v>2470</v>
      </c>
      <c r="L2384" s="175" t="s">
        <v>2490</v>
      </c>
    </row>
    <row r="2385" spans="2:12" ht="75" customHeight="1" x14ac:dyDescent="0.25">
      <c r="B2385" s="171">
        <v>23121612</v>
      </c>
      <c r="C2385" s="176" t="s">
        <v>2528</v>
      </c>
      <c r="D2385" s="173">
        <v>41379</v>
      </c>
      <c r="E2385" s="172" t="s">
        <v>97</v>
      </c>
      <c r="F2385" s="172" t="s">
        <v>2489</v>
      </c>
      <c r="G2385" s="172" t="s">
        <v>307</v>
      </c>
      <c r="H2385" s="174">
        <v>150000</v>
      </c>
      <c r="I2385" s="174">
        <v>150000</v>
      </c>
      <c r="J2385" s="172" t="s">
        <v>39</v>
      </c>
      <c r="K2385" s="172" t="s">
        <v>2470</v>
      </c>
      <c r="L2385" s="175" t="s">
        <v>2490</v>
      </c>
    </row>
    <row r="2386" spans="2:12" ht="75" customHeight="1" x14ac:dyDescent="0.25">
      <c r="B2386" s="171">
        <v>23121612</v>
      </c>
      <c r="C2386" s="176" t="s">
        <v>2529</v>
      </c>
      <c r="D2386" s="173">
        <v>41379</v>
      </c>
      <c r="E2386" s="172" t="s">
        <v>97</v>
      </c>
      <c r="F2386" s="172" t="s">
        <v>2489</v>
      </c>
      <c r="G2386" s="172" t="s">
        <v>307</v>
      </c>
      <c r="H2386" s="174">
        <v>150000</v>
      </c>
      <c r="I2386" s="174">
        <v>150000</v>
      </c>
      <c r="J2386" s="172" t="s">
        <v>39</v>
      </c>
      <c r="K2386" s="172" t="s">
        <v>2470</v>
      </c>
      <c r="L2386" s="175" t="s">
        <v>2490</v>
      </c>
    </row>
    <row r="2387" spans="2:12" ht="75" customHeight="1" x14ac:dyDescent="0.25">
      <c r="B2387" s="171">
        <v>23121612</v>
      </c>
      <c r="C2387" s="176" t="s">
        <v>2530</v>
      </c>
      <c r="D2387" s="173">
        <v>41379</v>
      </c>
      <c r="E2387" s="172" t="s">
        <v>97</v>
      </c>
      <c r="F2387" s="172" t="s">
        <v>2489</v>
      </c>
      <c r="G2387" s="172" t="s">
        <v>307</v>
      </c>
      <c r="H2387" s="174">
        <v>150000</v>
      </c>
      <c r="I2387" s="174">
        <v>150000</v>
      </c>
      <c r="J2387" s="172" t="s">
        <v>39</v>
      </c>
      <c r="K2387" s="172" t="s">
        <v>2470</v>
      </c>
      <c r="L2387" s="175" t="s">
        <v>2490</v>
      </c>
    </row>
    <row r="2388" spans="2:12" ht="75" customHeight="1" x14ac:dyDescent="0.25">
      <c r="B2388" s="171">
        <v>23121612</v>
      </c>
      <c r="C2388" s="176" t="s">
        <v>2531</v>
      </c>
      <c r="D2388" s="173">
        <v>41379</v>
      </c>
      <c r="E2388" s="172" t="s">
        <v>97</v>
      </c>
      <c r="F2388" s="172" t="s">
        <v>2489</v>
      </c>
      <c r="G2388" s="172" t="s">
        <v>307</v>
      </c>
      <c r="H2388" s="174">
        <v>150000</v>
      </c>
      <c r="I2388" s="174">
        <v>150000</v>
      </c>
      <c r="J2388" s="172" t="s">
        <v>39</v>
      </c>
      <c r="K2388" s="172" t="s">
        <v>2470</v>
      </c>
      <c r="L2388" s="175" t="s">
        <v>2490</v>
      </c>
    </row>
    <row r="2389" spans="2:12" ht="75" customHeight="1" x14ac:dyDescent="0.25">
      <c r="B2389" s="171">
        <v>23121612</v>
      </c>
      <c r="C2389" s="176" t="s">
        <v>2532</v>
      </c>
      <c r="D2389" s="173">
        <v>41379</v>
      </c>
      <c r="E2389" s="172" t="s">
        <v>97</v>
      </c>
      <c r="F2389" s="172" t="s">
        <v>2489</v>
      </c>
      <c r="G2389" s="172" t="s">
        <v>307</v>
      </c>
      <c r="H2389" s="174">
        <v>150000</v>
      </c>
      <c r="I2389" s="174">
        <v>150000</v>
      </c>
      <c r="J2389" s="172" t="s">
        <v>39</v>
      </c>
      <c r="K2389" s="172" t="s">
        <v>2470</v>
      </c>
      <c r="L2389" s="175" t="s">
        <v>2490</v>
      </c>
    </row>
    <row r="2390" spans="2:12" ht="75" customHeight="1" x14ac:dyDescent="0.25">
      <c r="B2390" s="171">
        <v>23121612</v>
      </c>
      <c r="C2390" s="176" t="s">
        <v>2533</v>
      </c>
      <c r="D2390" s="173">
        <v>41379</v>
      </c>
      <c r="E2390" s="172" t="s">
        <v>97</v>
      </c>
      <c r="F2390" s="172" t="s">
        <v>2489</v>
      </c>
      <c r="G2390" s="172" t="s">
        <v>307</v>
      </c>
      <c r="H2390" s="174">
        <v>150000</v>
      </c>
      <c r="I2390" s="174">
        <v>150000</v>
      </c>
      <c r="J2390" s="172" t="s">
        <v>39</v>
      </c>
      <c r="K2390" s="172" t="s">
        <v>2470</v>
      </c>
      <c r="L2390" s="175" t="s">
        <v>2490</v>
      </c>
    </row>
    <row r="2391" spans="2:12" ht="75" customHeight="1" x14ac:dyDescent="0.25">
      <c r="B2391" s="171">
        <v>23121612</v>
      </c>
      <c r="C2391" s="176" t="s">
        <v>2534</v>
      </c>
      <c r="D2391" s="173">
        <v>41379</v>
      </c>
      <c r="E2391" s="172" t="s">
        <v>97</v>
      </c>
      <c r="F2391" s="172" t="s">
        <v>2489</v>
      </c>
      <c r="G2391" s="172" t="s">
        <v>307</v>
      </c>
      <c r="H2391" s="174">
        <v>150000</v>
      </c>
      <c r="I2391" s="174">
        <v>150000</v>
      </c>
      <c r="J2391" s="172" t="s">
        <v>39</v>
      </c>
      <c r="K2391" s="172" t="s">
        <v>2470</v>
      </c>
      <c r="L2391" s="175" t="s">
        <v>2490</v>
      </c>
    </row>
    <row r="2392" spans="2:12" ht="75" customHeight="1" x14ac:dyDescent="0.25">
      <c r="B2392" s="171">
        <v>23121612</v>
      </c>
      <c r="C2392" s="176" t="s">
        <v>2535</v>
      </c>
      <c r="D2392" s="173">
        <v>41379</v>
      </c>
      <c r="E2392" s="172" t="s">
        <v>97</v>
      </c>
      <c r="F2392" s="172" t="s">
        <v>2489</v>
      </c>
      <c r="G2392" s="172" t="s">
        <v>307</v>
      </c>
      <c r="H2392" s="174">
        <v>150000</v>
      </c>
      <c r="I2392" s="174">
        <v>150000</v>
      </c>
      <c r="J2392" s="172" t="s">
        <v>39</v>
      </c>
      <c r="K2392" s="172" t="s">
        <v>2470</v>
      </c>
      <c r="L2392" s="175" t="s">
        <v>2490</v>
      </c>
    </row>
    <row r="2393" spans="2:12" ht="75" customHeight="1" x14ac:dyDescent="0.25">
      <c r="B2393" s="171">
        <v>23121612</v>
      </c>
      <c r="C2393" s="176" t="s">
        <v>2536</v>
      </c>
      <c r="D2393" s="173">
        <v>41379</v>
      </c>
      <c r="E2393" s="172" t="s">
        <v>97</v>
      </c>
      <c r="F2393" s="172" t="s">
        <v>2489</v>
      </c>
      <c r="G2393" s="172" t="s">
        <v>307</v>
      </c>
      <c r="H2393" s="174">
        <v>150000</v>
      </c>
      <c r="I2393" s="174">
        <v>150000</v>
      </c>
      <c r="J2393" s="172" t="s">
        <v>39</v>
      </c>
      <c r="K2393" s="172" t="s">
        <v>2470</v>
      </c>
      <c r="L2393" s="175" t="s">
        <v>2490</v>
      </c>
    </row>
    <row r="2394" spans="2:12" ht="75" customHeight="1" x14ac:dyDescent="0.25">
      <c r="B2394" s="171">
        <v>23121612</v>
      </c>
      <c r="C2394" s="176" t="s">
        <v>2537</v>
      </c>
      <c r="D2394" s="173">
        <v>41379</v>
      </c>
      <c r="E2394" s="172" t="s">
        <v>97</v>
      </c>
      <c r="F2394" s="172" t="s">
        <v>2489</v>
      </c>
      <c r="G2394" s="172" t="s">
        <v>307</v>
      </c>
      <c r="H2394" s="174">
        <v>150000</v>
      </c>
      <c r="I2394" s="174">
        <v>150000</v>
      </c>
      <c r="J2394" s="172" t="s">
        <v>39</v>
      </c>
      <c r="K2394" s="172" t="s">
        <v>2470</v>
      </c>
      <c r="L2394" s="175" t="s">
        <v>2490</v>
      </c>
    </row>
    <row r="2395" spans="2:12" ht="75" customHeight="1" x14ac:dyDescent="0.25">
      <c r="B2395" s="171">
        <v>23121612</v>
      </c>
      <c r="C2395" s="172" t="s">
        <v>2538</v>
      </c>
      <c r="D2395" s="173">
        <v>41379</v>
      </c>
      <c r="E2395" s="172" t="s">
        <v>97</v>
      </c>
      <c r="F2395" s="172" t="s">
        <v>2489</v>
      </c>
      <c r="G2395" s="172" t="s">
        <v>307</v>
      </c>
      <c r="H2395" s="174">
        <v>150000</v>
      </c>
      <c r="I2395" s="174">
        <v>150000</v>
      </c>
      <c r="J2395" s="172" t="s">
        <v>39</v>
      </c>
      <c r="K2395" s="172" t="s">
        <v>2470</v>
      </c>
      <c r="L2395" s="175" t="s">
        <v>2490</v>
      </c>
    </row>
    <row r="2396" spans="2:12" ht="75" customHeight="1" x14ac:dyDescent="0.25">
      <c r="B2396" s="171">
        <v>23121612</v>
      </c>
      <c r="C2396" s="172" t="s">
        <v>2539</v>
      </c>
      <c r="D2396" s="173">
        <v>41379</v>
      </c>
      <c r="E2396" s="172" t="s">
        <v>97</v>
      </c>
      <c r="F2396" s="172" t="s">
        <v>2489</v>
      </c>
      <c r="G2396" s="172" t="s">
        <v>307</v>
      </c>
      <c r="H2396" s="174">
        <v>150000</v>
      </c>
      <c r="I2396" s="174">
        <v>150000</v>
      </c>
      <c r="J2396" s="172" t="s">
        <v>39</v>
      </c>
      <c r="K2396" s="172" t="s">
        <v>2470</v>
      </c>
      <c r="L2396" s="175" t="s">
        <v>2490</v>
      </c>
    </row>
    <row r="2397" spans="2:12" ht="75" customHeight="1" x14ac:dyDescent="0.25">
      <c r="B2397" s="171">
        <v>23121612</v>
      </c>
      <c r="C2397" s="172" t="s">
        <v>2540</v>
      </c>
      <c r="D2397" s="173">
        <v>41379</v>
      </c>
      <c r="E2397" s="172" t="s">
        <v>97</v>
      </c>
      <c r="F2397" s="172" t="s">
        <v>2489</v>
      </c>
      <c r="G2397" s="172" t="s">
        <v>307</v>
      </c>
      <c r="H2397" s="174">
        <v>150000</v>
      </c>
      <c r="I2397" s="174">
        <v>150000</v>
      </c>
      <c r="J2397" s="172" t="s">
        <v>39</v>
      </c>
      <c r="K2397" s="172" t="s">
        <v>2470</v>
      </c>
      <c r="L2397" s="175" t="s">
        <v>2490</v>
      </c>
    </row>
    <row r="2398" spans="2:12" ht="75" customHeight="1" x14ac:dyDescent="0.25">
      <c r="B2398" s="171">
        <v>23121612</v>
      </c>
      <c r="C2398" s="172" t="s">
        <v>2541</v>
      </c>
      <c r="D2398" s="173">
        <v>41379</v>
      </c>
      <c r="E2398" s="172" t="s">
        <v>97</v>
      </c>
      <c r="F2398" s="172" t="s">
        <v>2489</v>
      </c>
      <c r="G2398" s="172" t="s">
        <v>307</v>
      </c>
      <c r="H2398" s="174">
        <v>150000</v>
      </c>
      <c r="I2398" s="174">
        <v>150000</v>
      </c>
      <c r="J2398" s="172" t="s">
        <v>39</v>
      </c>
      <c r="K2398" s="172" t="s">
        <v>2470</v>
      </c>
      <c r="L2398" s="175" t="s">
        <v>2490</v>
      </c>
    </row>
    <row r="2399" spans="2:12" ht="75" customHeight="1" x14ac:dyDescent="0.25">
      <c r="B2399" s="171">
        <v>23121612</v>
      </c>
      <c r="C2399" s="172" t="s">
        <v>2542</v>
      </c>
      <c r="D2399" s="173">
        <v>41379</v>
      </c>
      <c r="E2399" s="172" t="s">
        <v>97</v>
      </c>
      <c r="F2399" s="172" t="s">
        <v>2489</v>
      </c>
      <c r="G2399" s="172" t="s">
        <v>307</v>
      </c>
      <c r="H2399" s="174">
        <v>150000</v>
      </c>
      <c r="I2399" s="174">
        <v>150000</v>
      </c>
      <c r="J2399" s="172" t="s">
        <v>39</v>
      </c>
      <c r="K2399" s="172" t="s">
        <v>2470</v>
      </c>
      <c r="L2399" s="175" t="s">
        <v>2490</v>
      </c>
    </row>
    <row r="2400" spans="2:12" ht="75" customHeight="1" x14ac:dyDescent="0.25">
      <c r="B2400" s="171">
        <v>23121612</v>
      </c>
      <c r="C2400" s="172" t="s">
        <v>2543</v>
      </c>
      <c r="D2400" s="173">
        <v>41379</v>
      </c>
      <c r="E2400" s="172" t="s">
        <v>97</v>
      </c>
      <c r="F2400" s="172" t="s">
        <v>2489</v>
      </c>
      <c r="G2400" s="172" t="s">
        <v>307</v>
      </c>
      <c r="H2400" s="174">
        <v>150000</v>
      </c>
      <c r="I2400" s="174">
        <v>150000</v>
      </c>
      <c r="J2400" s="172" t="s">
        <v>39</v>
      </c>
      <c r="K2400" s="172" t="s">
        <v>2470</v>
      </c>
      <c r="L2400" s="175" t="s">
        <v>2490</v>
      </c>
    </row>
    <row r="2401" spans="2:12" ht="75" customHeight="1" x14ac:dyDescent="0.25">
      <c r="B2401" s="171">
        <v>23121612</v>
      </c>
      <c r="C2401" s="172" t="s">
        <v>2544</v>
      </c>
      <c r="D2401" s="173">
        <v>41379</v>
      </c>
      <c r="E2401" s="172" t="s">
        <v>97</v>
      </c>
      <c r="F2401" s="172" t="s">
        <v>2489</v>
      </c>
      <c r="G2401" s="172" t="s">
        <v>307</v>
      </c>
      <c r="H2401" s="174">
        <v>150000</v>
      </c>
      <c r="I2401" s="174">
        <v>150000</v>
      </c>
      <c r="J2401" s="172" t="s">
        <v>39</v>
      </c>
      <c r="K2401" s="172" t="s">
        <v>2470</v>
      </c>
      <c r="L2401" s="175" t="s">
        <v>2490</v>
      </c>
    </row>
    <row r="2402" spans="2:12" ht="75" customHeight="1" x14ac:dyDescent="0.25">
      <c r="B2402" s="171">
        <v>23121612</v>
      </c>
      <c r="C2402" s="172" t="s">
        <v>2545</v>
      </c>
      <c r="D2402" s="173">
        <v>41379</v>
      </c>
      <c r="E2402" s="172" t="s">
        <v>97</v>
      </c>
      <c r="F2402" s="172" t="s">
        <v>2489</v>
      </c>
      <c r="G2402" s="172" t="s">
        <v>307</v>
      </c>
      <c r="H2402" s="174">
        <v>150000</v>
      </c>
      <c r="I2402" s="174">
        <v>150000</v>
      </c>
      <c r="J2402" s="172" t="s">
        <v>39</v>
      </c>
      <c r="K2402" s="172" t="s">
        <v>2470</v>
      </c>
      <c r="L2402" s="175" t="s">
        <v>2490</v>
      </c>
    </row>
    <row r="2403" spans="2:12" ht="75" customHeight="1" x14ac:dyDescent="0.25">
      <c r="B2403" s="171">
        <v>23121612</v>
      </c>
      <c r="C2403" s="176" t="s">
        <v>2546</v>
      </c>
      <c r="D2403" s="173">
        <v>41379</v>
      </c>
      <c r="E2403" s="172" t="s">
        <v>97</v>
      </c>
      <c r="F2403" s="172" t="s">
        <v>2489</v>
      </c>
      <c r="G2403" s="172" t="s">
        <v>307</v>
      </c>
      <c r="H2403" s="174">
        <v>150000</v>
      </c>
      <c r="I2403" s="174">
        <v>150000</v>
      </c>
      <c r="J2403" s="172" t="s">
        <v>39</v>
      </c>
      <c r="K2403" s="172" t="s">
        <v>2470</v>
      </c>
      <c r="L2403" s="175" t="s">
        <v>2490</v>
      </c>
    </row>
    <row r="2404" spans="2:12" ht="75" customHeight="1" x14ac:dyDescent="0.25">
      <c r="B2404" s="171">
        <v>23121612</v>
      </c>
      <c r="C2404" s="172" t="s">
        <v>2547</v>
      </c>
      <c r="D2404" s="173">
        <v>41379</v>
      </c>
      <c r="E2404" s="172" t="s">
        <v>97</v>
      </c>
      <c r="F2404" s="172" t="s">
        <v>2489</v>
      </c>
      <c r="G2404" s="172" t="s">
        <v>307</v>
      </c>
      <c r="H2404" s="174">
        <v>150000</v>
      </c>
      <c r="I2404" s="174">
        <v>150000</v>
      </c>
      <c r="J2404" s="172" t="s">
        <v>39</v>
      </c>
      <c r="K2404" s="172" t="s">
        <v>2470</v>
      </c>
      <c r="L2404" s="175" t="s">
        <v>2490</v>
      </c>
    </row>
    <row r="2405" spans="2:12" ht="75" customHeight="1" x14ac:dyDescent="0.25">
      <c r="B2405" s="171">
        <v>23121612</v>
      </c>
      <c r="C2405" s="172" t="s">
        <v>2548</v>
      </c>
      <c r="D2405" s="173">
        <v>41379</v>
      </c>
      <c r="E2405" s="172" t="s">
        <v>97</v>
      </c>
      <c r="F2405" s="172" t="s">
        <v>2489</v>
      </c>
      <c r="G2405" s="172" t="s">
        <v>307</v>
      </c>
      <c r="H2405" s="174">
        <v>150000</v>
      </c>
      <c r="I2405" s="174">
        <v>150000</v>
      </c>
      <c r="J2405" s="172" t="s">
        <v>39</v>
      </c>
      <c r="K2405" s="172" t="s">
        <v>2470</v>
      </c>
      <c r="L2405" s="175" t="s">
        <v>2490</v>
      </c>
    </row>
    <row r="2406" spans="2:12" ht="75" customHeight="1" x14ac:dyDescent="0.25">
      <c r="B2406" s="171">
        <v>23121612</v>
      </c>
      <c r="C2406" s="172" t="s">
        <v>2549</v>
      </c>
      <c r="D2406" s="173">
        <v>41379</v>
      </c>
      <c r="E2406" s="172" t="s">
        <v>97</v>
      </c>
      <c r="F2406" s="172" t="s">
        <v>2489</v>
      </c>
      <c r="G2406" s="172" t="s">
        <v>307</v>
      </c>
      <c r="H2406" s="174">
        <v>150000</v>
      </c>
      <c r="I2406" s="174">
        <v>150000</v>
      </c>
      <c r="J2406" s="172" t="s">
        <v>39</v>
      </c>
      <c r="K2406" s="172" t="s">
        <v>2470</v>
      </c>
      <c r="L2406" s="175" t="s">
        <v>2490</v>
      </c>
    </row>
    <row r="2407" spans="2:12" ht="75" customHeight="1" x14ac:dyDescent="0.25">
      <c r="B2407" s="171">
        <v>23121612</v>
      </c>
      <c r="C2407" s="172" t="s">
        <v>2550</v>
      </c>
      <c r="D2407" s="173">
        <v>41379</v>
      </c>
      <c r="E2407" s="172" t="s">
        <v>97</v>
      </c>
      <c r="F2407" s="172" t="s">
        <v>2489</v>
      </c>
      <c r="G2407" s="172" t="s">
        <v>307</v>
      </c>
      <c r="H2407" s="174">
        <v>150000</v>
      </c>
      <c r="I2407" s="174">
        <v>150000</v>
      </c>
      <c r="J2407" s="172" t="s">
        <v>39</v>
      </c>
      <c r="K2407" s="172" t="s">
        <v>2470</v>
      </c>
      <c r="L2407" s="175" t="s">
        <v>2490</v>
      </c>
    </row>
    <row r="2408" spans="2:12" ht="75" customHeight="1" x14ac:dyDescent="0.25">
      <c r="B2408" s="171">
        <v>23121612</v>
      </c>
      <c r="C2408" s="172" t="s">
        <v>2551</v>
      </c>
      <c r="D2408" s="173">
        <v>41379</v>
      </c>
      <c r="E2408" s="172" t="s">
        <v>97</v>
      </c>
      <c r="F2408" s="172" t="s">
        <v>2489</v>
      </c>
      <c r="G2408" s="172" t="s">
        <v>307</v>
      </c>
      <c r="H2408" s="174">
        <v>150000</v>
      </c>
      <c r="I2408" s="174">
        <v>150000</v>
      </c>
      <c r="J2408" s="172" t="s">
        <v>39</v>
      </c>
      <c r="K2408" s="172" t="s">
        <v>2470</v>
      </c>
      <c r="L2408" s="175" t="s">
        <v>2490</v>
      </c>
    </row>
    <row r="2409" spans="2:12" ht="75" customHeight="1" x14ac:dyDescent="0.25">
      <c r="B2409" s="171">
        <v>23121612</v>
      </c>
      <c r="C2409" s="172" t="s">
        <v>2552</v>
      </c>
      <c r="D2409" s="173">
        <v>41379</v>
      </c>
      <c r="E2409" s="172" t="s">
        <v>97</v>
      </c>
      <c r="F2409" s="172" t="s">
        <v>2489</v>
      </c>
      <c r="G2409" s="172" t="s">
        <v>307</v>
      </c>
      <c r="H2409" s="174">
        <v>150000</v>
      </c>
      <c r="I2409" s="174">
        <v>150000</v>
      </c>
      <c r="J2409" s="172" t="s">
        <v>39</v>
      </c>
      <c r="K2409" s="172" t="s">
        <v>2470</v>
      </c>
      <c r="L2409" s="175" t="s">
        <v>2490</v>
      </c>
    </row>
    <row r="2410" spans="2:12" ht="75" customHeight="1" x14ac:dyDescent="0.25">
      <c r="B2410" s="171">
        <v>23121612</v>
      </c>
      <c r="C2410" s="172" t="s">
        <v>2553</v>
      </c>
      <c r="D2410" s="173">
        <v>41379</v>
      </c>
      <c r="E2410" s="172" t="s">
        <v>97</v>
      </c>
      <c r="F2410" s="172" t="s">
        <v>2489</v>
      </c>
      <c r="G2410" s="172" t="s">
        <v>307</v>
      </c>
      <c r="H2410" s="174">
        <v>150000</v>
      </c>
      <c r="I2410" s="174">
        <v>150000</v>
      </c>
      <c r="J2410" s="172" t="s">
        <v>39</v>
      </c>
      <c r="K2410" s="172" t="s">
        <v>2470</v>
      </c>
      <c r="L2410" s="175" t="s">
        <v>2490</v>
      </c>
    </row>
    <row r="2411" spans="2:12" ht="75" customHeight="1" x14ac:dyDescent="0.25">
      <c r="B2411" s="171">
        <v>23121612</v>
      </c>
      <c r="C2411" s="172" t="s">
        <v>2554</v>
      </c>
      <c r="D2411" s="173">
        <v>41379</v>
      </c>
      <c r="E2411" s="172" t="s">
        <v>97</v>
      </c>
      <c r="F2411" s="172" t="s">
        <v>2489</v>
      </c>
      <c r="G2411" s="172" t="s">
        <v>307</v>
      </c>
      <c r="H2411" s="174">
        <v>150000</v>
      </c>
      <c r="I2411" s="174">
        <v>150000</v>
      </c>
      <c r="J2411" s="172" t="s">
        <v>39</v>
      </c>
      <c r="K2411" s="172" t="s">
        <v>2470</v>
      </c>
      <c r="L2411" s="175" t="s">
        <v>2490</v>
      </c>
    </row>
    <row r="2412" spans="2:12" ht="75" customHeight="1" x14ac:dyDescent="0.25">
      <c r="B2412" s="171">
        <v>23121612</v>
      </c>
      <c r="C2412" s="172" t="s">
        <v>2555</v>
      </c>
      <c r="D2412" s="173">
        <v>41379</v>
      </c>
      <c r="E2412" s="172" t="s">
        <v>97</v>
      </c>
      <c r="F2412" s="172" t="s">
        <v>2489</v>
      </c>
      <c r="G2412" s="172" t="s">
        <v>307</v>
      </c>
      <c r="H2412" s="174">
        <v>150000</v>
      </c>
      <c r="I2412" s="174">
        <v>150000</v>
      </c>
      <c r="J2412" s="172" t="s">
        <v>39</v>
      </c>
      <c r="K2412" s="172" t="s">
        <v>2470</v>
      </c>
      <c r="L2412" s="175" t="s">
        <v>2490</v>
      </c>
    </row>
    <row r="2413" spans="2:12" ht="75" customHeight="1" x14ac:dyDescent="0.25">
      <c r="B2413" s="171">
        <v>23121612</v>
      </c>
      <c r="C2413" s="172" t="s">
        <v>2556</v>
      </c>
      <c r="D2413" s="173">
        <v>41379</v>
      </c>
      <c r="E2413" s="172" t="s">
        <v>97</v>
      </c>
      <c r="F2413" s="172" t="s">
        <v>2489</v>
      </c>
      <c r="G2413" s="172" t="s">
        <v>307</v>
      </c>
      <c r="H2413" s="174">
        <v>150000</v>
      </c>
      <c r="I2413" s="174">
        <v>150000</v>
      </c>
      <c r="J2413" s="172" t="s">
        <v>39</v>
      </c>
      <c r="K2413" s="172" t="s">
        <v>2470</v>
      </c>
      <c r="L2413" s="175" t="s">
        <v>2490</v>
      </c>
    </row>
    <row r="2414" spans="2:12" ht="75" customHeight="1" x14ac:dyDescent="0.25">
      <c r="B2414" s="171">
        <v>12000000</v>
      </c>
      <c r="C2414" s="172" t="s">
        <v>2557</v>
      </c>
      <c r="D2414" s="173">
        <v>41379</v>
      </c>
      <c r="E2414" s="172" t="s">
        <v>97</v>
      </c>
      <c r="F2414" s="172" t="s">
        <v>2489</v>
      </c>
      <c r="G2414" s="172" t="s">
        <v>307</v>
      </c>
      <c r="H2414" s="174">
        <v>550000</v>
      </c>
      <c r="I2414" s="174">
        <v>550000</v>
      </c>
      <c r="J2414" s="172" t="s">
        <v>39</v>
      </c>
      <c r="K2414" s="172" t="s">
        <v>2470</v>
      </c>
      <c r="L2414" s="175" t="s">
        <v>2490</v>
      </c>
    </row>
    <row r="2415" spans="2:12" ht="75" customHeight="1" x14ac:dyDescent="0.25">
      <c r="B2415" s="171">
        <v>53141501</v>
      </c>
      <c r="C2415" s="176" t="s">
        <v>2558</v>
      </c>
      <c r="D2415" s="173">
        <v>41379</v>
      </c>
      <c r="E2415" s="172" t="s">
        <v>97</v>
      </c>
      <c r="F2415" s="172" t="s">
        <v>2489</v>
      </c>
      <c r="G2415" s="172" t="s">
        <v>307</v>
      </c>
      <c r="H2415" s="174">
        <v>250000</v>
      </c>
      <c r="I2415" s="174">
        <v>250000</v>
      </c>
      <c r="J2415" s="172" t="s">
        <v>39</v>
      </c>
      <c r="K2415" s="172" t="s">
        <v>2470</v>
      </c>
      <c r="L2415" s="175" t="s">
        <v>2490</v>
      </c>
    </row>
    <row r="2416" spans="2:12" ht="75" customHeight="1" x14ac:dyDescent="0.25">
      <c r="B2416" s="171">
        <v>11160000</v>
      </c>
      <c r="C2416" s="172" t="s">
        <v>2559</v>
      </c>
      <c r="D2416" s="173">
        <v>41379</v>
      </c>
      <c r="E2416" s="172" t="s">
        <v>97</v>
      </c>
      <c r="F2416" s="172" t="s">
        <v>2489</v>
      </c>
      <c r="G2416" s="172" t="s">
        <v>307</v>
      </c>
      <c r="H2416" s="174">
        <v>720000</v>
      </c>
      <c r="I2416" s="174">
        <v>720000</v>
      </c>
      <c r="J2416" s="172" t="s">
        <v>39</v>
      </c>
      <c r="K2416" s="172" t="s">
        <v>2470</v>
      </c>
      <c r="L2416" s="175" t="s">
        <v>2490</v>
      </c>
    </row>
    <row r="2417" spans="2:12" ht="75" customHeight="1" x14ac:dyDescent="0.25">
      <c r="B2417" s="171">
        <v>11160000</v>
      </c>
      <c r="C2417" s="172" t="s">
        <v>2560</v>
      </c>
      <c r="D2417" s="173">
        <v>41379</v>
      </c>
      <c r="E2417" s="172" t="s">
        <v>97</v>
      </c>
      <c r="F2417" s="172" t="s">
        <v>2489</v>
      </c>
      <c r="G2417" s="172" t="s">
        <v>307</v>
      </c>
      <c r="H2417" s="174">
        <v>720000</v>
      </c>
      <c r="I2417" s="174">
        <v>720000</v>
      </c>
      <c r="J2417" s="172" t="s">
        <v>39</v>
      </c>
      <c r="K2417" s="172" t="s">
        <v>2470</v>
      </c>
      <c r="L2417" s="175" t="s">
        <v>2490</v>
      </c>
    </row>
    <row r="2418" spans="2:12" ht="75" customHeight="1" x14ac:dyDescent="0.25">
      <c r="B2418" s="171">
        <v>11160000</v>
      </c>
      <c r="C2418" s="172" t="s">
        <v>2561</v>
      </c>
      <c r="D2418" s="173">
        <v>41379</v>
      </c>
      <c r="E2418" s="172" t="s">
        <v>97</v>
      </c>
      <c r="F2418" s="172" t="s">
        <v>2489</v>
      </c>
      <c r="G2418" s="172" t="s">
        <v>307</v>
      </c>
      <c r="H2418" s="174">
        <v>720000</v>
      </c>
      <c r="I2418" s="174">
        <v>720000</v>
      </c>
      <c r="J2418" s="172" t="s">
        <v>39</v>
      </c>
      <c r="K2418" s="172" t="s">
        <v>2470</v>
      </c>
      <c r="L2418" s="175" t="s">
        <v>2490</v>
      </c>
    </row>
    <row r="2419" spans="2:12" ht="75" customHeight="1" x14ac:dyDescent="0.25">
      <c r="B2419" s="171">
        <v>11160000</v>
      </c>
      <c r="C2419" s="172" t="s">
        <v>2562</v>
      </c>
      <c r="D2419" s="173">
        <v>41379</v>
      </c>
      <c r="E2419" s="172" t="s">
        <v>97</v>
      </c>
      <c r="F2419" s="172" t="s">
        <v>2489</v>
      </c>
      <c r="G2419" s="172" t="s">
        <v>307</v>
      </c>
      <c r="H2419" s="174">
        <v>720000</v>
      </c>
      <c r="I2419" s="174">
        <v>720000</v>
      </c>
      <c r="J2419" s="172" t="s">
        <v>39</v>
      </c>
      <c r="K2419" s="172" t="s">
        <v>2470</v>
      </c>
      <c r="L2419" s="175" t="s">
        <v>2490</v>
      </c>
    </row>
    <row r="2420" spans="2:12" ht="75" customHeight="1" x14ac:dyDescent="0.25">
      <c r="B2420" s="171">
        <v>11160000</v>
      </c>
      <c r="C2420" s="172" t="s">
        <v>2563</v>
      </c>
      <c r="D2420" s="173">
        <v>41379</v>
      </c>
      <c r="E2420" s="172" t="s">
        <v>97</v>
      </c>
      <c r="F2420" s="172" t="s">
        <v>2489</v>
      </c>
      <c r="G2420" s="172" t="s">
        <v>307</v>
      </c>
      <c r="H2420" s="174">
        <v>720000</v>
      </c>
      <c r="I2420" s="174">
        <v>720000</v>
      </c>
      <c r="J2420" s="172" t="s">
        <v>39</v>
      </c>
      <c r="K2420" s="172" t="s">
        <v>2470</v>
      </c>
      <c r="L2420" s="175" t="s">
        <v>2490</v>
      </c>
    </row>
    <row r="2421" spans="2:12" ht="75" customHeight="1" x14ac:dyDescent="0.25">
      <c r="B2421" s="171">
        <v>11160000</v>
      </c>
      <c r="C2421" s="172" t="s">
        <v>2564</v>
      </c>
      <c r="D2421" s="173">
        <v>41379</v>
      </c>
      <c r="E2421" s="172" t="s">
        <v>97</v>
      </c>
      <c r="F2421" s="172" t="s">
        <v>2489</v>
      </c>
      <c r="G2421" s="172" t="s">
        <v>307</v>
      </c>
      <c r="H2421" s="174">
        <v>720000</v>
      </c>
      <c r="I2421" s="174">
        <v>720000</v>
      </c>
      <c r="J2421" s="172" t="s">
        <v>39</v>
      </c>
      <c r="K2421" s="172" t="s">
        <v>2470</v>
      </c>
      <c r="L2421" s="175" t="s">
        <v>2490</v>
      </c>
    </row>
    <row r="2422" spans="2:12" ht="75" customHeight="1" x14ac:dyDescent="0.25">
      <c r="B2422" s="171">
        <v>30102409</v>
      </c>
      <c r="C2422" s="172" t="s">
        <v>2565</v>
      </c>
      <c r="D2422" s="173">
        <v>41379</v>
      </c>
      <c r="E2422" s="172" t="s">
        <v>97</v>
      </c>
      <c r="F2422" s="172" t="s">
        <v>2489</v>
      </c>
      <c r="G2422" s="172" t="s">
        <v>307</v>
      </c>
      <c r="H2422" s="174">
        <v>500000</v>
      </c>
      <c r="I2422" s="174">
        <v>500000</v>
      </c>
      <c r="J2422" s="172" t="s">
        <v>39</v>
      </c>
      <c r="K2422" s="172" t="s">
        <v>2470</v>
      </c>
      <c r="L2422" s="175" t="s">
        <v>2490</v>
      </c>
    </row>
    <row r="2423" spans="2:12" ht="75" customHeight="1" x14ac:dyDescent="0.25">
      <c r="B2423" s="171">
        <v>11160000</v>
      </c>
      <c r="C2423" s="172" t="s">
        <v>2566</v>
      </c>
      <c r="D2423" s="173">
        <v>41379</v>
      </c>
      <c r="E2423" s="172" t="s">
        <v>97</v>
      </c>
      <c r="F2423" s="172" t="s">
        <v>2489</v>
      </c>
      <c r="G2423" s="172" t="s">
        <v>307</v>
      </c>
      <c r="H2423" s="174">
        <v>720000</v>
      </c>
      <c r="I2423" s="174">
        <v>720000</v>
      </c>
      <c r="J2423" s="172" t="s">
        <v>39</v>
      </c>
      <c r="K2423" s="172" t="s">
        <v>2470</v>
      </c>
      <c r="L2423" s="175" t="s">
        <v>2490</v>
      </c>
    </row>
    <row r="2424" spans="2:12" ht="75" customHeight="1" x14ac:dyDescent="0.25">
      <c r="B2424" s="171">
        <v>90000000</v>
      </c>
      <c r="C2424" s="172" t="s">
        <v>2567</v>
      </c>
      <c r="D2424" s="173">
        <v>41424</v>
      </c>
      <c r="E2424" s="172" t="s">
        <v>36</v>
      </c>
      <c r="F2424" s="172" t="s">
        <v>2568</v>
      </c>
      <c r="G2424" s="172" t="s">
        <v>307</v>
      </c>
      <c r="H2424" s="174">
        <v>18000000</v>
      </c>
      <c r="I2424" s="174">
        <v>18000000</v>
      </c>
      <c r="J2424" s="172" t="s">
        <v>39</v>
      </c>
      <c r="K2424" s="172" t="s">
        <v>2470</v>
      </c>
      <c r="L2424" s="175" t="s">
        <v>2490</v>
      </c>
    </row>
    <row r="2425" spans="2:12" ht="75" customHeight="1" x14ac:dyDescent="0.25">
      <c r="B2425" s="171">
        <v>56101700</v>
      </c>
      <c r="C2425" s="172" t="s">
        <v>2569</v>
      </c>
      <c r="D2425" s="173">
        <v>41424</v>
      </c>
      <c r="E2425" s="172" t="s">
        <v>410</v>
      </c>
      <c r="F2425" s="172" t="s">
        <v>2489</v>
      </c>
      <c r="G2425" s="172" t="s">
        <v>307</v>
      </c>
      <c r="H2425" s="174">
        <v>39000000</v>
      </c>
      <c r="I2425" s="174">
        <v>39000000</v>
      </c>
      <c r="J2425" s="172" t="s">
        <v>39</v>
      </c>
      <c r="K2425" s="172" t="s">
        <v>2470</v>
      </c>
      <c r="L2425" s="175" t="s">
        <v>2490</v>
      </c>
    </row>
    <row r="2426" spans="2:12" ht="75" customHeight="1" x14ac:dyDescent="0.25">
      <c r="B2426" s="171">
        <v>53141600</v>
      </c>
      <c r="C2426" s="176" t="s">
        <v>2570</v>
      </c>
      <c r="D2426" s="173">
        <v>41379</v>
      </c>
      <c r="E2426" s="172" t="s">
        <v>97</v>
      </c>
      <c r="F2426" s="172" t="s">
        <v>2489</v>
      </c>
      <c r="G2426" s="172" t="s">
        <v>307</v>
      </c>
      <c r="H2426" s="174">
        <v>250000</v>
      </c>
      <c r="I2426" s="174">
        <v>250000</v>
      </c>
      <c r="J2426" s="172" t="s">
        <v>39</v>
      </c>
      <c r="K2426" s="172" t="s">
        <v>2470</v>
      </c>
      <c r="L2426" s="175" t="s">
        <v>2490</v>
      </c>
    </row>
    <row r="2427" spans="2:12" ht="75" customHeight="1" x14ac:dyDescent="0.25">
      <c r="B2427" s="171">
        <v>80131500</v>
      </c>
      <c r="C2427" s="172" t="s">
        <v>2571</v>
      </c>
      <c r="D2427" s="173">
        <v>41487</v>
      </c>
      <c r="E2427" s="172" t="s">
        <v>2572</v>
      </c>
      <c r="F2427" s="172" t="s">
        <v>2489</v>
      </c>
      <c r="G2427" s="172" t="s">
        <v>307</v>
      </c>
      <c r="H2427" s="174">
        <v>220000000</v>
      </c>
      <c r="I2427" s="174">
        <v>220000000</v>
      </c>
      <c r="J2427" s="172" t="s">
        <v>39</v>
      </c>
      <c r="K2427" s="172" t="s">
        <v>2470</v>
      </c>
      <c r="L2427" s="175" t="s">
        <v>2490</v>
      </c>
    </row>
    <row r="2428" spans="2:12" ht="75" customHeight="1" x14ac:dyDescent="0.25">
      <c r="B2428" s="171">
        <v>72000000</v>
      </c>
      <c r="C2428" s="177" t="s">
        <v>2573</v>
      </c>
      <c r="D2428" s="173">
        <v>41424</v>
      </c>
      <c r="E2428" s="172" t="s">
        <v>410</v>
      </c>
      <c r="F2428" s="172" t="s">
        <v>2489</v>
      </c>
      <c r="G2428" s="172" t="s">
        <v>307</v>
      </c>
      <c r="H2428" s="174">
        <v>25000000</v>
      </c>
      <c r="I2428" s="174">
        <v>25000000</v>
      </c>
      <c r="J2428" s="172" t="s">
        <v>39</v>
      </c>
      <c r="K2428" s="172" t="s">
        <v>2470</v>
      </c>
      <c r="L2428" s="175" t="s">
        <v>2490</v>
      </c>
    </row>
    <row r="2429" spans="2:12" ht="75" customHeight="1" x14ac:dyDescent="0.25">
      <c r="B2429" s="171">
        <v>12000000</v>
      </c>
      <c r="C2429" s="172" t="s">
        <v>2574</v>
      </c>
      <c r="D2429" s="173">
        <v>41379</v>
      </c>
      <c r="E2429" s="172" t="s">
        <v>97</v>
      </c>
      <c r="F2429" s="172" t="s">
        <v>2489</v>
      </c>
      <c r="G2429" s="172" t="s">
        <v>307</v>
      </c>
      <c r="H2429" s="174">
        <v>550000</v>
      </c>
      <c r="I2429" s="174">
        <v>550000</v>
      </c>
      <c r="J2429" s="172" t="s">
        <v>39</v>
      </c>
      <c r="K2429" s="172" t="s">
        <v>2470</v>
      </c>
      <c r="L2429" s="175" t="s">
        <v>2490</v>
      </c>
    </row>
    <row r="2430" spans="2:12" ht="75" customHeight="1" x14ac:dyDescent="0.25">
      <c r="B2430" s="171">
        <v>90000000</v>
      </c>
      <c r="C2430" s="172" t="s">
        <v>2575</v>
      </c>
      <c r="D2430" s="173">
        <v>41424</v>
      </c>
      <c r="E2430" s="172" t="s">
        <v>2576</v>
      </c>
      <c r="F2430" s="172" t="s">
        <v>2489</v>
      </c>
      <c r="G2430" s="172" t="s">
        <v>307</v>
      </c>
      <c r="H2430" s="174">
        <v>15000000</v>
      </c>
      <c r="I2430" s="174">
        <v>15000000</v>
      </c>
      <c r="J2430" s="172" t="s">
        <v>39</v>
      </c>
      <c r="K2430" s="172" t="s">
        <v>2470</v>
      </c>
      <c r="L2430" s="175" t="s">
        <v>2490</v>
      </c>
    </row>
    <row r="2431" spans="2:12" ht="75" customHeight="1" x14ac:dyDescent="0.25">
      <c r="B2431" s="171">
        <v>41111500</v>
      </c>
      <c r="C2431" s="172" t="s">
        <v>2577</v>
      </c>
      <c r="D2431" s="173">
        <v>41424</v>
      </c>
      <c r="E2431" s="172" t="s">
        <v>2576</v>
      </c>
      <c r="F2431" s="172" t="s">
        <v>2489</v>
      </c>
      <c r="G2431" s="172" t="s">
        <v>307</v>
      </c>
      <c r="H2431" s="174">
        <v>3500000</v>
      </c>
      <c r="I2431" s="174">
        <v>3500000</v>
      </c>
      <c r="J2431" s="172" t="s">
        <v>39</v>
      </c>
      <c r="K2431" s="172" t="s">
        <v>2470</v>
      </c>
      <c r="L2431" s="175" t="s">
        <v>2490</v>
      </c>
    </row>
    <row r="2432" spans="2:12" ht="75" customHeight="1" x14ac:dyDescent="0.25">
      <c r="B2432" s="171">
        <v>41100000</v>
      </c>
      <c r="C2432" s="172" t="s">
        <v>2578</v>
      </c>
      <c r="D2432" s="173">
        <v>41379</v>
      </c>
      <c r="E2432" s="172" t="s">
        <v>97</v>
      </c>
      <c r="F2432" s="172" t="s">
        <v>2489</v>
      </c>
      <c r="G2432" s="172" t="s">
        <v>307</v>
      </c>
      <c r="H2432" s="174">
        <v>9800000</v>
      </c>
      <c r="I2432" s="174">
        <v>9800000</v>
      </c>
      <c r="J2432" s="172" t="s">
        <v>39</v>
      </c>
      <c r="K2432" s="172" t="s">
        <v>2470</v>
      </c>
      <c r="L2432" s="175" t="s">
        <v>2490</v>
      </c>
    </row>
    <row r="2433" spans="2:12" ht="75" customHeight="1" x14ac:dyDescent="0.25">
      <c r="B2433" s="171">
        <v>41100000</v>
      </c>
      <c r="C2433" s="172" t="s">
        <v>2579</v>
      </c>
      <c r="D2433" s="173">
        <v>41379</v>
      </c>
      <c r="E2433" s="172" t="s">
        <v>97</v>
      </c>
      <c r="F2433" s="172" t="s">
        <v>2489</v>
      </c>
      <c r="G2433" s="172" t="s">
        <v>307</v>
      </c>
      <c r="H2433" s="174">
        <v>5000000</v>
      </c>
      <c r="I2433" s="174">
        <v>5000000</v>
      </c>
      <c r="J2433" s="172" t="s">
        <v>39</v>
      </c>
      <c r="K2433" s="172" t="s">
        <v>2470</v>
      </c>
      <c r="L2433" s="175" t="s">
        <v>2490</v>
      </c>
    </row>
    <row r="2434" spans="2:12" ht="75" customHeight="1" x14ac:dyDescent="0.25">
      <c r="B2434" s="171">
        <v>27110000</v>
      </c>
      <c r="C2434" s="172" t="s">
        <v>2580</v>
      </c>
      <c r="D2434" s="173">
        <v>41379</v>
      </c>
      <c r="E2434" s="172" t="s">
        <v>97</v>
      </c>
      <c r="F2434" s="172" t="s">
        <v>2489</v>
      </c>
      <c r="G2434" s="172" t="s">
        <v>307</v>
      </c>
      <c r="H2434" s="174">
        <v>50000</v>
      </c>
      <c r="I2434" s="174">
        <v>50000</v>
      </c>
      <c r="J2434" s="172" t="s">
        <v>39</v>
      </c>
      <c r="K2434" s="172" t="s">
        <v>2470</v>
      </c>
      <c r="L2434" s="175" t="s">
        <v>2490</v>
      </c>
    </row>
    <row r="2435" spans="2:12" ht="75" customHeight="1" x14ac:dyDescent="0.25">
      <c r="B2435" s="171">
        <v>41100000</v>
      </c>
      <c r="C2435" s="172" t="s">
        <v>2581</v>
      </c>
      <c r="D2435" s="173">
        <v>41379</v>
      </c>
      <c r="E2435" s="172" t="s">
        <v>97</v>
      </c>
      <c r="F2435" s="172" t="s">
        <v>2489</v>
      </c>
      <c r="G2435" s="172" t="s">
        <v>307</v>
      </c>
      <c r="H2435" s="174">
        <v>18328000</v>
      </c>
      <c r="I2435" s="174">
        <v>18328000</v>
      </c>
      <c r="J2435" s="172" t="s">
        <v>39</v>
      </c>
      <c r="K2435" s="172" t="s">
        <v>2470</v>
      </c>
      <c r="L2435" s="175" t="s">
        <v>2490</v>
      </c>
    </row>
    <row r="2436" spans="2:12" ht="75" customHeight="1" x14ac:dyDescent="0.25">
      <c r="B2436" s="171">
        <v>32131005</v>
      </c>
      <c r="C2436" s="172" t="s">
        <v>2582</v>
      </c>
      <c r="D2436" s="173">
        <v>41379</v>
      </c>
      <c r="E2436" s="172" t="s">
        <v>97</v>
      </c>
      <c r="F2436" s="172" t="s">
        <v>2489</v>
      </c>
      <c r="G2436" s="172" t="s">
        <v>307</v>
      </c>
      <c r="H2436" s="174">
        <v>150000</v>
      </c>
      <c r="I2436" s="174">
        <v>150000</v>
      </c>
      <c r="J2436" s="172" t="s">
        <v>39</v>
      </c>
      <c r="K2436" s="172" t="s">
        <v>2470</v>
      </c>
      <c r="L2436" s="175" t="s">
        <v>2490</v>
      </c>
    </row>
    <row r="2437" spans="2:12" ht="75" customHeight="1" x14ac:dyDescent="0.25">
      <c r="B2437" s="171">
        <v>32131005</v>
      </c>
      <c r="C2437" s="172" t="s">
        <v>2583</v>
      </c>
      <c r="D2437" s="173">
        <v>41379</v>
      </c>
      <c r="E2437" s="172" t="s">
        <v>97</v>
      </c>
      <c r="F2437" s="172" t="s">
        <v>2489</v>
      </c>
      <c r="G2437" s="172" t="s">
        <v>307</v>
      </c>
      <c r="H2437" s="174">
        <v>150000</v>
      </c>
      <c r="I2437" s="174">
        <v>150000</v>
      </c>
      <c r="J2437" s="172" t="s">
        <v>39</v>
      </c>
      <c r="K2437" s="172" t="s">
        <v>2470</v>
      </c>
      <c r="L2437" s="175" t="s">
        <v>2490</v>
      </c>
    </row>
    <row r="2438" spans="2:12" ht="75" customHeight="1" x14ac:dyDescent="0.25">
      <c r="B2438" s="171">
        <v>41100000</v>
      </c>
      <c r="C2438" s="172" t="s">
        <v>2584</v>
      </c>
      <c r="D2438" s="173">
        <v>41379</v>
      </c>
      <c r="E2438" s="172" t="s">
        <v>97</v>
      </c>
      <c r="F2438" s="172" t="s">
        <v>2489</v>
      </c>
      <c r="G2438" s="172" t="s">
        <v>307</v>
      </c>
      <c r="H2438" s="174">
        <v>10000000</v>
      </c>
      <c r="I2438" s="174">
        <v>10000000</v>
      </c>
      <c r="J2438" s="172" t="s">
        <v>39</v>
      </c>
      <c r="K2438" s="172" t="s">
        <v>2470</v>
      </c>
      <c r="L2438" s="175" t="s">
        <v>2490</v>
      </c>
    </row>
    <row r="2439" spans="2:12" ht="75" customHeight="1" x14ac:dyDescent="0.25">
      <c r="B2439" s="171">
        <v>14111500</v>
      </c>
      <c r="C2439" s="172" t="s">
        <v>2585</v>
      </c>
      <c r="D2439" s="173">
        <v>41379</v>
      </c>
      <c r="E2439" s="172" t="s">
        <v>97</v>
      </c>
      <c r="F2439" s="172" t="s">
        <v>2489</v>
      </c>
      <c r="G2439" s="172" t="s">
        <v>307</v>
      </c>
      <c r="H2439" s="174">
        <v>60000</v>
      </c>
      <c r="I2439" s="174">
        <v>60000</v>
      </c>
      <c r="J2439" s="172" t="s">
        <v>39</v>
      </c>
      <c r="K2439" s="172" t="s">
        <v>2470</v>
      </c>
      <c r="L2439" s="175" t="s">
        <v>2490</v>
      </c>
    </row>
    <row r="2440" spans="2:12" ht="75" customHeight="1" x14ac:dyDescent="0.25">
      <c r="B2440" s="171">
        <v>44120000</v>
      </c>
      <c r="C2440" s="176" t="s">
        <v>2586</v>
      </c>
      <c r="D2440" s="173">
        <v>41379</v>
      </c>
      <c r="E2440" s="172" t="s">
        <v>97</v>
      </c>
      <c r="F2440" s="172" t="s">
        <v>2489</v>
      </c>
      <c r="G2440" s="172" t="s">
        <v>307</v>
      </c>
      <c r="H2440" s="174">
        <v>20000</v>
      </c>
      <c r="I2440" s="174">
        <v>20000</v>
      </c>
      <c r="J2440" s="172" t="s">
        <v>39</v>
      </c>
      <c r="K2440" s="172" t="s">
        <v>2470</v>
      </c>
      <c r="L2440" s="175" t="s">
        <v>2490</v>
      </c>
    </row>
    <row r="2441" spans="2:12" ht="75" customHeight="1" x14ac:dyDescent="0.25">
      <c r="B2441" s="171">
        <v>42172000</v>
      </c>
      <c r="C2441" s="172" t="s">
        <v>2587</v>
      </c>
      <c r="D2441" s="173">
        <v>41424</v>
      </c>
      <c r="E2441" s="172" t="s">
        <v>2576</v>
      </c>
      <c r="F2441" s="172" t="s">
        <v>2489</v>
      </c>
      <c r="G2441" s="172" t="s">
        <v>307</v>
      </c>
      <c r="H2441" s="174">
        <v>8000000</v>
      </c>
      <c r="I2441" s="174">
        <v>8000000</v>
      </c>
      <c r="J2441" s="172" t="s">
        <v>39</v>
      </c>
      <c r="K2441" s="172" t="s">
        <v>2470</v>
      </c>
      <c r="L2441" s="175" t="s">
        <v>2490</v>
      </c>
    </row>
    <row r="2442" spans="2:12" ht="75" customHeight="1" x14ac:dyDescent="0.25">
      <c r="B2442" s="171">
        <v>53141505</v>
      </c>
      <c r="C2442" s="172" t="s">
        <v>2588</v>
      </c>
      <c r="D2442" s="173">
        <v>41379</v>
      </c>
      <c r="E2442" s="172" t="s">
        <v>97</v>
      </c>
      <c r="F2442" s="172" t="s">
        <v>2489</v>
      </c>
      <c r="G2442" s="172" t="s">
        <v>307</v>
      </c>
      <c r="H2442" s="174">
        <v>250000</v>
      </c>
      <c r="I2442" s="174">
        <v>250000</v>
      </c>
      <c r="J2442" s="172" t="s">
        <v>39</v>
      </c>
      <c r="K2442" s="172" t="s">
        <v>2470</v>
      </c>
      <c r="L2442" s="175" t="s">
        <v>2490</v>
      </c>
    </row>
    <row r="2443" spans="2:12" ht="75" customHeight="1" x14ac:dyDescent="0.25">
      <c r="B2443" s="171">
        <v>53141505</v>
      </c>
      <c r="C2443" s="172" t="s">
        <v>2589</v>
      </c>
      <c r="D2443" s="173">
        <v>41379</v>
      </c>
      <c r="E2443" s="172" t="s">
        <v>97</v>
      </c>
      <c r="F2443" s="172" t="s">
        <v>2489</v>
      </c>
      <c r="G2443" s="172" t="s">
        <v>307</v>
      </c>
      <c r="H2443" s="174">
        <v>250000</v>
      </c>
      <c r="I2443" s="174">
        <v>250000</v>
      </c>
      <c r="J2443" s="172" t="s">
        <v>39</v>
      </c>
      <c r="K2443" s="172" t="s">
        <v>2470</v>
      </c>
      <c r="L2443" s="175" t="s">
        <v>2490</v>
      </c>
    </row>
    <row r="2444" spans="2:12" ht="75" customHeight="1" x14ac:dyDescent="0.25">
      <c r="B2444" s="171">
        <v>53141505</v>
      </c>
      <c r="C2444" s="172" t="s">
        <v>2590</v>
      </c>
      <c r="D2444" s="173">
        <v>41379</v>
      </c>
      <c r="E2444" s="172" t="s">
        <v>97</v>
      </c>
      <c r="F2444" s="172" t="s">
        <v>2489</v>
      </c>
      <c r="G2444" s="172" t="s">
        <v>307</v>
      </c>
      <c r="H2444" s="174">
        <v>250000</v>
      </c>
      <c r="I2444" s="174">
        <v>250000</v>
      </c>
      <c r="J2444" s="172" t="s">
        <v>39</v>
      </c>
      <c r="K2444" s="172" t="s">
        <v>2470</v>
      </c>
      <c r="L2444" s="175" t="s">
        <v>2490</v>
      </c>
    </row>
    <row r="2445" spans="2:12" ht="75" customHeight="1" x14ac:dyDescent="0.25">
      <c r="B2445" s="171">
        <v>53141505</v>
      </c>
      <c r="C2445" s="176" t="s">
        <v>2591</v>
      </c>
      <c r="D2445" s="173">
        <v>41379</v>
      </c>
      <c r="E2445" s="172" t="s">
        <v>97</v>
      </c>
      <c r="F2445" s="172" t="s">
        <v>2489</v>
      </c>
      <c r="G2445" s="172" t="s">
        <v>307</v>
      </c>
      <c r="H2445" s="174">
        <v>250000</v>
      </c>
      <c r="I2445" s="174">
        <v>250000</v>
      </c>
      <c r="J2445" s="172" t="s">
        <v>39</v>
      </c>
      <c r="K2445" s="172" t="s">
        <v>2470</v>
      </c>
      <c r="L2445" s="175" t="s">
        <v>2490</v>
      </c>
    </row>
    <row r="2446" spans="2:12" ht="75" customHeight="1" x14ac:dyDescent="0.25">
      <c r="B2446" s="171">
        <v>53141505</v>
      </c>
      <c r="C2446" s="172" t="s">
        <v>2592</v>
      </c>
      <c r="D2446" s="173">
        <v>41379</v>
      </c>
      <c r="E2446" s="172" t="s">
        <v>97</v>
      </c>
      <c r="F2446" s="172" t="s">
        <v>2489</v>
      </c>
      <c r="G2446" s="172" t="s">
        <v>307</v>
      </c>
      <c r="H2446" s="174">
        <v>250000</v>
      </c>
      <c r="I2446" s="174">
        <v>250000</v>
      </c>
      <c r="J2446" s="172" t="s">
        <v>39</v>
      </c>
      <c r="K2446" s="172" t="s">
        <v>2470</v>
      </c>
      <c r="L2446" s="175" t="s">
        <v>2490</v>
      </c>
    </row>
    <row r="2447" spans="2:12" ht="75" customHeight="1" x14ac:dyDescent="0.25">
      <c r="B2447" s="171">
        <v>53141505</v>
      </c>
      <c r="C2447" s="176" t="s">
        <v>2593</v>
      </c>
      <c r="D2447" s="173">
        <v>41379</v>
      </c>
      <c r="E2447" s="172" t="s">
        <v>97</v>
      </c>
      <c r="F2447" s="172" t="s">
        <v>2489</v>
      </c>
      <c r="G2447" s="172" t="s">
        <v>307</v>
      </c>
      <c r="H2447" s="174">
        <v>250000</v>
      </c>
      <c r="I2447" s="174">
        <v>250000</v>
      </c>
      <c r="J2447" s="172" t="s">
        <v>39</v>
      </c>
      <c r="K2447" s="172" t="s">
        <v>2470</v>
      </c>
      <c r="L2447" s="175" t="s">
        <v>2490</v>
      </c>
    </row>
    <row r="2448" spans="2:12" ht="75" customHeight="1" x14ac:dyDescent="0.25">
      <c r="B2448" s="171">
        <v>53141505</v>
      </c>
      <c r="C2448" s="172" t="s">
        <v>2594</v>
      </c>
      <c r="D2448" s="173">
        <v>41379</v>
      </c>
      <c r="E2448" s="172" t="s">
        <v>97</v>
      </c>
      <c r="F2448" s="172" t="s">
        <v>2489</v>
      </c>
      <c r="G2448" s="172" t="s">
        <v>307</v>
      </c>
      <c r="H2448" s="174">
        <v>250000</v>
      </c>
      <c r="I2448" s="174">
        <v>250000</v>
      </c>
      <c r="J2448" s="172" t="s">
        <v>39</v>
      </c>
      <c r="K2448" s="172" t="s">
        <v>2470</v>
      </c>
      <c r="L2448" s="175" t="s">
        <v>2490</v>
      </c>
    </row>
    <row r="2449" spans="2:12" ht="75" customHeight="1" x14ac:dyDescent="0.25">
      <c r="B2449" s="171">
        <v>53141505</v>
      </c>
      <c r="C2449" s="176" t="s">
        <v>2595</v>
      </c>
      <c r="D2449" s="173">
        <v>41379</v>
      </c>
      <c r="E2449" s="172" t="s">
        <v>97</v>
      </c>
      <c r="F2449" s="172" t="s">
        <v>2489</v>
      </c>
      <c r="G2449" s="172" t="s">
        <v>307</v>
      </c>
      <c r="H2449" s="174">
        <v>250000</v>
      </c>
      <c r="I2449" s="174">
        <v>250000</v>
      </c>
      <c r="J2449" s="172" t="s">
        <v>39</v>
      </c>
      <c r="K2449" s="172" t="s">
        <v>2470</v>
      </c>
      <c r="L2449" s="175" t="s">
        <v>2490</v>
      </c>
    </row>
    <row r="2450" spans="2:12" ht="75" customHeight="1" x14ac:dyDescent="0.25">
      <c r="B2450" s="171">
        <v>24112841</v>
      </c>
      <c r="C2450" s="172" t="s">
        <v>2596</v>
      </c>
      <c r="D2450" s="173">
        <v>41379</v>
      </c>
      <c r="E2450" s="172" t="s">
        <v>97</v>
      </c>
      <c r="F2450" s="172" t="s">
        <v>2489</v>
      </c>
      <c r="G2450" s="172" t="s">
        <v>307</v>
      </c>
      <c r="H2450" s="174">
        <v>30000</v>
      </c>
      <c r="I2450" s="174">
        <v>30000</v>
      </c>
      <c r="J2450" s="172" t="s">
        <v>39</v>
      </c>
      <c r="K2450" s="172" t="s">
        <v>2470</v>
      </c>
      <c r="L2450" s="175" t="s">
        <v>2490</v>
      </c>
    </row>
    <row r="2451" spans="2:12" ht="75" customHeight="1" x14ac:dyDescent="0.25">
      <c r="B2451" s="171">
        <v>24112841</v>
      </c>
      <c r="C2451" s="172" t="s">
        <v>2597</v>
      </c>
      <c r="D2451" s="173">
        <v>41379</v>
      </c>
      <c r="E2451" s="172" t="s">
        <v>97</v>
      </c>
      <c r="F2451" s="172" t="s">
        <v>2489</v>
      </c>
      <c r="G2451" s="172" t="s">
        <v>307</v>
      </c>
      <c r="H2451" s="174">
        <v>30000</v>
      </c>
      <c r="I2451" s="174">
        <v>30000</v>
      </c>
      <c r="J2451" s="172" t="s">
        <v>39</v>
      </c>
      <c r="K2451" s="172" t="s">
        <v>2470</v>
      </c>
      <c r="L2451" s="175" t="s">
        <v>2490</v>
      </c>
    </row>
    <row r="2452" spans="2:12" ht="75" customHeight="1" x14ac:dyDescent="0.25">
      <c r="B2452" s="171">
        <v>53141600</v>
      </c>
      <c r="C2452" s="172" t="s">
        <v>2598</v>
      </c>
      <c r="D2452" s="173">
        <v>41379</v>
      </c>
      <c r="E2452" s="172" t="s">
        <v>97</v>
      </c>
      <c r="F2452" s="172" t="s">
        <v>2489</v>
      </c>
      <c r="G2452" s="172" t="s">
        <v>307</v>
      </c>
      <c r="H2452" s="174">
        <v>250000</v>
      </c>
      <c r="I2452" s="174">
        <v>250000</v>
      </c>
      <c r="J2452" s="172" t="s">
        <v>39</v>
      </c>
      <c r="K2452" s="172" t="s">
        <v>2470</v>
      </c>
      <c r="L2452" s="175" t="s">
        <v>2490</v>
      </c>
    </row>
    <row r="2453" spans="2:12" ht="75" customHeight="1" x14ac:dyDescent="0.25">
      <c r="B2453" s="171">
        <v>23120000</v>
      </c>
      <c r="C2453" s="172" t="s">
        <v>2599</v>
      </c>
      <c r="D2453" s="173">
        <v>41379</v>
      </c>
      <c r="E2453" s="172" t="s">
        <v>97</v>
      </c>
      <c r="F2453" s="172" t="s">
        <v>2489</v>
      </c>
      <c r="G2453" s="172" t="s">
        <v>307</v>
      </c>
      <c r="H2453" s="174">
        <v>230000</v>
      </c>
      <c r="I2453" s="174">
        <v>230000</v>
      </c>
      <c r="J2453" s="172" t="s">
        <v>39</v>
      </c>
      <c r="K2453" s="172" t="s">
        <v>2470</v>
      </c>
      <c r="L2453" s="175" t="s">
        <v>2490</v>
      </c>
    </row>
    <row r="2454" spans="2:12" ht="75" customHeight="1" x14ac:dyDescent="0.25">
      <c r="B2454" s="171">
        <v>23120000</v>
      </c>
      <c r="C2454" s="172" t="s">
        <v>2600</v>
      </c>
      <c r="D2454" s="173">
        <v>41379</v>
      </c>
      <c r="E2454" s="172" t="s">
        <v>97</v>
      </c>
      <c r="F2454" s="172" t="s">
        <v>2489</v>
      </c>
      <c r="G2454" s="172" t="s">
        <v>307</v>
      </c>
      <c r="H2454" s="174">
        <v>230000</v>
      </c>
      <c r="I2454" s="174">
        <v>230000</v>
      </c>
      <c r="J2454" s="172" t="s">
        <v>39</v>
      </c>
      <c r="K2454" s="172" t="s">
        <v>2470</v>
      </c>
      <c r="L2454" s="175" t="s">
        <v>2490</v>
      </c>
    </row>
    <row r="2455" spans="2:12" ht="75" customHeight="1" x14ac:dyDescent="0.25">
      <c r="B2455" s="171">
        <v>23120000</v>
      </c>
      <c r="C2455" s="172" t="s">
        <v>2601</v>
      </c>
      <c r="D2455" s="173">
        <v>41379</v>
      </c>
      <c r="E2455" s="172" t="s">
        <v>97</v>
      </c>
      <c r="F2455" s="172" t="s">
        <v>2489</v>
      </c>
      <c r="G2455" s="172" t="s">
        <v>307</v>
      </c>
      <c r="H2455" s="174">
        <v>230000</v>
      </c>
      <c r="I2455" s="174">
        <v>230000</v>
      </c>
      <c r="J2455" s="172" t="s">
        <v>39</v>
      </c>
      <c r="K2455" s="172" t="s">
        <v>2470</v>
      </c>
      <c r="L2455" s="175" t="s">
        <v>2490</v>
      </c>
    </row>
    <row r="2456" spans="2:12" ht="75" customHeight="1" x14ac:dyDescent="0.25">
      <c r="B2456" s="171">
        <v>23120000</v>
      </c>
      <c r="C2456" s="172" t="s">
        <v>2602</v>
      </c>
      <c r="D2456" s="173">
        <v>41379</v>
      </c>
      <c r="E2456" s="172" t="s">
        <v>97</v>
      </c>
      <c r="F2456" s="172" t="s">
        <v>2489</v>
      </c>
      <c r="G2456" s="172" t="s">
        <v>307</v>
      </c>
      <c r="H2456" s="174">
        <v>230000</v>
      </c>
      <c r="I2456" s="174">
        <v>230000</v>
      </c>
      <c r="J2456" s="172" t="s">
        <v>39</v>
      </c>
      <c r="K2456" s="172" t="s">
        <v>2470</v>
      </c>
      <c r="L2456" s="175" t="s">
        <v>2490</v>
      </c>
    </row>
    <row r="2457" spans="2:12" ht="75" customHeight="1" x14ac:dyDescent="0.25">
      <c r="B2457" s="171">
        <v>23120000</v>
      </c>
      <c r="C2457" s="172" t="s">
        <v>2603</v>
      </c>
      <c r="D2457" s="173">
        <v>41379</v>
      </c>
      <c r="E2457" s="172" t="s">
        <v>97</v>
      </c>
      <c r="F2457" s="172" t="s">
        <v>2489</v>
      </c>
      <c r="G2457" s="172" t="s">
        <v>307</v>
      </c>
      <c r="H2457" s="174">
        <v>230000</v>
      </c>
      <c r="I2457" s="174">
        <v>230000</v>
      </c>
      <c r="J2457" s="172" t="s">
        <v>39</v>
      </c>
      <c r="K2457" s="172" t="s">
        <v>2470</v>
      </c>
      <c r="L2457" s="175" t="s">
        <v>2490</v>
      </c>
    </row>
    <row r="2458" spans="2:12" ht="75" customHeight="1" x14ac:dyDescent="0.25">
      <c r="B2458" s="171">
        <v>23120000</v>
      </c>
      <c r="C2458" s="172" t="s">
        <v>2604</v>
      </c>
      <c r="D2458" s="173">
        <v>41379</v>
      </c>
      <c r="E2458" s="172" t="s">
        <v>97</v>
      </c>
      <c r="F2458" s="172" t="s">
        <v>2489</v>
      </c>
      <c r="G2458" s="172" t="s">
        <v>307</v>
      </c>
      <c r="H2458" s="174">
        <v>230000</v>
      </c>
      <c r="I2458" s="174">
        <v>230000</v>
      </c>
      <c r="J2458" s="172" t="s">
        <v>39</v>
      </c>
      <c r="K2458" s="172" t="s">
        <v>2470</v>
      </c>
      <c r="L2458" s="175" t="s">
        <v>2490</v>
      </c>
    </row>
    <row r="2459" spans="2:12" ht="75" customHeight="1" x14ac:dyDescent="0.25">
      <c r="B2459" s="171">
        <v>23120000</v>
      </c>
      <c r="C2459" s="172" t="s">
        <v>2605</v>
      </c>
      <c r="D2459" s="173">
        <v>41379</v>
      </c>
      <c r="E2459" s="172" t="s">
        <v>97</v>
      </c>
      <c r="F2459" s="172" t="s">
        <v>2489</v>
      </c>
      <c r="G2459" s="172" t="s">
        <v>307</v>
      </c>
      <c r="H2459" s="174">
        <v>230000</v>
      </c>
      <c r="I2459" s="174">
        <v>230000</v>
      </c>
      <c r="J2459" s="172" t="s">
        <v>39</v>
      </c>
      <c r="K2459" s="172" t="s">
        <v>2470</v>
      </c>
      <c r="L2459" s="175" t="s">
        <v>2490</v>
      </c>
    </row>
    <row r="2460" spans="2:12" ht="75" customHeight="1" x14ac:dyDescent="0.25">
      <c r="B2460" s="171">
        <v>23120000</v>
      </c>
      <c r="C2460" s="172" t="s">
        <v>2606</v>
      </c>
      <c r="D2460" s="173">
        <v>41379</v>
      </c>
      <c r="E2460" s="172" t="s">
        <v>97</v>
      </c>
      <c r="F2460" s="172" t="s">
        <v>2489</v>
      </c>
      <c r="G2460" s="172" t="s">
        <v>307</v>
      </c>
      <c r="H2460" s="174">
        <v>230000</v>
      </c>
      <c r="I2460" s="174">
        <v>230000</v>
      </c>
      <c r="J2460" s="172" t="s">
        <v>39</v>
      </c>
      <c r="K2460" s="172" t="s">
        <v>2470</v>
      </c>
      <c r="L2460" s="175" t="s">
        <v>2490</v>
      </c>
    </row>
    <row r="2461" spans="2:12" ht="75" customHeight="1" x14ac:dyDescent="0.25">
      <c r="B2461" s="171">
        <v>23120000</v>
      </c>
      <c r="C2461" s="172" t="s">
        <v>2607</v>
      </c>
      <c r="D2461" s="173">
        <v>41379</v>
      </c>
      <c r="E2461" s="172" t="s">
        <v>97</v>
      </c>
      <c r="F2461" s="172" t="s">
        <v>2489</v>
      </c>
      <c r="G2461" s="172" t="s">
        <v>307</v>
      </c>
      <c r="H2461" s="174">
        <v>230000</v>
      </c>
      <c r="I2461" s="174">
        <v>230000</v>
      </c>
      <c r="J2461" s="172" t="s">
        <v>39</v>
      </c>
      <c r="K2461" s="172" t="s">
        <v>2470</v>
      </c>
      <c r="L2461" s="175" t="s">
        <v>2490</v>
      </c>
    </row>
    <row r="2462" spans="2:12" ht="75" customHeight="1" x14ac:dyDescent="0.25">
      <c r="B2462" s="171">
        <v>23120000</v>
      </c>
      <c r="C2462" s="172" t="s">
        <v>2608</v>
      </c>
      <c r="D2462" s="173">
        <v>41379</v>
      </c>
      <c r="E2462" s="172" t="s">
        <v>97</v>
      </c>
      <c r="F2462" s="172" t="s">
        <v>2489</v>
      </c>
      <c r="G2462" s="172" t="s">
        <v>307</v>
      </c>
      <c r="H2462" s="174">
        <v>230000</v>
      </c>
      <c r="I2462" s="174">
        <v>230000</v>
      </c>
      <c r="J2462" s="172" t="s">
        <v>39</v>
      </c>
      <c r="K2462" s="172" t="s">
        <v>2470</v>
      </c>
      <c r="L2462" s="175" t="s">
        <v>2490</v>
      </c>
    </row>
    <row r="2463" spans="2:12" ht="75" customHeight="1" x14ac:dyDescent="0.25">
      <c r="B2463" s="171">
        <v>23120000</v>
      </c>
      <c r="C2463" s="172" t="s">
        <v>2609</v>
      </c>
      <c r="D2463" s="173">
        <v>41379</v>
      </c>
      <c r="E2463" s="172" t="s">
        <v>97</v>
      </c>
      <c r="F2463" s="172" t="s">
        <v>2489</v>
      </c>
      <c r="G2463" s="172" t="s">
        <v>307</v>
      </c>
      <c r="H2463" s="174">
        <v>230000</v>
      </c>
      <c r="I2463" s="174">
        <v>230000</v>
      </c>
      <c r="J2463" s="172" t="s">
        <v>39</v>
      </c>
      <c r="K2463" s="172" t="s">
        <v>2470</v>
      </c>
      <c r="L2463" s="175" t="s">
        <v>2490</v>
      </c>
    </row>
    <row r="2464" spans="2:12" ht="75" customHeight="1" x14ac:dyDescent="0.25">
      <c r="B2464" s="171">
        <v>23120000</v>
      </c>
      <c r="C2464" s="172" t="s">
        <v>2610</v>
      </c>
      <c r="D2464" s="173">
        <v>41379</v>
      </c>
      <c r="E2464" s="172" t="s">
        <v>97</v>
      </c>
      <c r="F2464" s="172" t="s">
        <v>2489</v>
      </c>
      <c r="G2464" s="172" t="s">
        <v>307</v>
      </c>
      <c r="H2464" s="174">
        <v>230000</v>
      </c>
      <c r="I2464" s="174">
        <v>230000</v>
      </c>
      <c r="J2464" s="172" t="s">
        <v>39</v>
      </c>
      <c r="K2464" s="172" t="s">
        <v>2470</v>
      </c>
      <c r="L2464" s="175" t="s">
        <v>2490</v>
      </c>
    </row>
    <row r="2465" spans="2:12" ht="75" customHeight="1" x14ac:dyDescent="0.25">
      <c r="B2465" s="171">
        <v>23120000</v>
      </c>
      <c r="C2465" s="172" t="s">
        <v>2611</v>
      </c>
      <c r="D2465" s="173">
        <v>41379</v>
      </c>
      <c r="E2465" s="172" t="s">
        <v>97</v>
      </c>
      <c r="F2465" s="172" t="s">
        <v>2489</v>
      </c>
      <c r="G2465" s="172" t="s">
        <v>307</v>
      </c>
      <c r="H2465" s="174">
        <v>230000</v>
      </c>
      <c r="I2465" s="174">
        <v>230000</v>
      </c>
      <c r="J2465" s="172" t="s">
        <v>39</v>
      </c>
      <c r="K2465" s="172" t="s">
        <v>2470</v>
      </c>
      <c r="L2465" s="175" t="s">
        <v>2490</v>
      </c>
    </row>
    <row r="2466" spans="2:12" ht="75" customHeight="1" x14ac:dyDescent="0.25">
      <c r="B2466" s="171">
        <v>23120000</v>
      </c>
      <c r="C2466" s="172" t="s">
        <v>2612</v>
      </c>
      <c r="D2466" s="173">
        <v>41379</v>
      </c>
      <c r="E2466" s="172" t="s">
        <v>97</v>
      </c>
      <c r="F2466" s="172" t="s">
        <v>2489</v>
      </c>
      <c r="G2466" s="172" t="s">
        <v>307</v>
      </c>
      <c r="H2466" s="174">
        <v>230000</v>
      </c>
      <c r="I2466" s="174">
        <v>230000</v>
      </c>
      <c r="J2466" s="172" t="s">
        <v>39</v>
      </c>
      <c r="K2466" s="172" t="s">
        <v>2470</v>
      </c>
      <c r="L2466" s="175" t="s">
        <v>2490</v>
      </c>
    </row>
    <row r="2467" spans="2:12" ht="75" customHeight="1" x14ac:dyDescent="0.25">
      <c r="B2467" s="171">
        <v>23120000</v>
      </c>
      <c r="C2467" s="172" t="s">
        <v>2613</v>
      </c>
      <c r="D2467" s="173">
        <v>41379</v>
      </c>
      <c r="E2467" s="172" t="s">
        <v>97</v>
      </c>
      <c r="F2467" s="172" t="s">
        <v>2489</v>
      </c>
      <c r="G2467" s="172" t="s">
        <v>307</v>
      </c>
      <c r="H2467" s="174">
        <v>230000</v>
      </c>
      <c r="I2467" s="174">
        <v>230000</v>
      </c>
      <c r="J2467" s="172" t="s">
        <v>39</v>
      </c>
      <c r="K2467" s="172" t="s">
        <v>2470</v>
      </c>
      <c r="L2467" s="175" t="s">
        <v>2490</v>
      </c>
    </row>
    <row r="2468" spans="2:12" ht="75" customHeight="1" x14ac:dyDescent="0.25">
      <c r="B2468" s="171">
        <v>23120000</v>
      </c>
      <c r="C2468" s="172" t="s">
        <v>2614</v>
      </c>
      <c r="D2468" s="173">
        <v>41379</v>
      </c>
      <c r="E2468" s="172" t="s">
        <v>97</v>
      </c>
      <c r="F2468" s="172" t="s">
        <v>2489</v>
      </c>
      <c r="G2468" s="172" t="s">
        <v>307</v>
      </c>
      <c r="H2468" s="174">
        <v>230000</v>
      </c>
      <c r="I2468" s="174">
        <v>230000</v>
      </c>
      <c r="J2468" s="172" t="s">
        <v>39</v>
      </c>
      <c r="K2468" s="172" t="s">
        <v>2470</v>
      </c>
      <c r="L2468" s="175" t="s">
        <v>2490</v>
      </c>
    </row>
    <row r="2469" spans="2:12" ht="75" customHeight="1" x14ac:dyDescent="0.25">
      <c r="B2469" s="171">
        <v>23120000</v>
      </c>
      <c r="C2469" s="172" t="s">
        <v>2615</v>
      </c>
      <c r="D2469" s="173">
        <v>41379</v>
      </c>
      <c r="E2469" s="172" t="s">
        <v>97</v>
      </c>
      <c r="F2469" s="172" t="s">
        <v>2489</v>
      </c>
      <c r="G2469" s="172" t="s">
        <v>307</v>
      </c>
      <c r="H2469" s="174">
        <v>230000</v>
      </c>
      <c r="I2469" s="174">
        <v>230000</v>
      </c>
      <c r="J2469" s="172" t="s">
        <v>39</v>
      </c>
      <c r="K2469" s="172" t="s">
        <v>2470</v>
      </c>
      <c r="L2469" s="175" t="s">
        <v>2490</v>
      </c>
    </row>
    <row r="2470" spans="2:12" ht="75" customHeight="1" x14ac:dyDescent="0.25">
      <c r="B2470" s="171">
        <v>23120000</v>
      </c>
      <c r="C2470" s="172" t="s">
        <v>2616</v>
      </c>
      <c r="D2470" s="173">
        <v>41379</v>
      </c>
      <c r="E2470" s="172" t="s">
        <v>97</v>
      </c>
      <c r="F2470" s="172" t="s">
        <v>2489</v>
      </c>
      <c r="G2470" s="172" t="s">
        <v>307</v>
      </c>
      <c r="H2470" s="174">
        <v>230000</v>
      </c>
      <c r="I2470" s="174">
        <v>230000</v>
      </c>
      <c r="J2470" s="172" t="s">
        <v>39</v>
      </c>
      <c r="K2470" s="172" t="s">
        <v>2470</v>
      </c>
      <c r="L2470" s="175" t="s">
        <v>2490</v>
      </c>
    </row>
    <row r="2471" spans="2:12" ht="75" customHeight="1" x14ac:dyDescent="0.25">
      <c r="B2471" s="171">
        <v>23120000</v>
      </c>
      <c r="C2471" s="172" t="s">
        <v>2617</v>
      </c>
      <c r="D2471" s="173">
        <v>41379</v>
      </c>
      <c r="E2471" s="172" t="s">
        <v>97</v>
      </c>
      <c r="F2471" s="172" t="s">
        <v>2489</v>
      </c>
      <c r="G2471" s="172" t="s">
        <v>307</v>
      </c>
      <c r="H2471" s="174">
        <v>230000</v>
      </c>
      <c r="I2471" s="174">
        <v>230000</v>
      </c>
      <c r="J2471" s="172" t="s">
        <v>39</v>
      </c>
      <c r="K2471" s="172" t="s">
        <v>2470</v>
      </c>
      <c r="L2471" s="175" t="s">
        <v>2490</v>
      </c>
    </row>
    <row r="2472" spans="2:12" ht="75" customHeight="1" x14ac:dyDescent="0.25">
      <c r="B2472" s="171">
        <v>23120000</v>
      </c>
      <c r="C2472" s="172" t="s">
        <v>2618</v>
      </c>
      <c r="D2472" s="173">
        <v>41379</v>
      </c>
      <c r="E2472" s="172" t="s">
        <v>97</v>
      </c>
      <c r="F2472" s="172" t="s">
        <v>2489</v>
      </c>
      <c r="G2472" s="172" t="s">
        <v>307</v>
      </c>
      <c r="H2472" s="174">
        <v>230000</v>
      </c>
      <c r="I2472" s="174">
        <v>230000</v>
      </c>
      <c r="J2472" s="172" t="s">
        <v>39</v>
      </c>
      <c r="K2472" s="172" t="s">
        <v>2470</v>
      </c>
      <c r="L2472" s="175" t="s">
        <v>2490</v>
      </c>
    </row>
    <row r="2473" spans="2:12" ht="75" customHeight="1" x14ac:dyDescent="0.25">
      <c r="B2473" s="171">
        <v>23120000</v>
      </c>
      <c r="C2473" s="172" t="s">
        <v>2619</v>
      </c>
      <c r="D2473" s="173">
        <v>41379</v>
      </c>
      <c r="E2473" s="172" t="s">
        <v>97</v>
      </c>
      <c r="F2473" s="172" t="s">
        <v>2489</v>
      </c>
      <c r="G2473" s="172" t="s">
        <v>307</v>
      </c>
      <c r="H2473" s="174">
        <v>230000</v>
      </c>
      <c r="I2473" s="174">
        <v>230000</v>
      </c>
      <c r="J2473" s="172" t="s">
        <v>39</v>
      </c>
      <c r="K2473" s="172" t="s">
        <v>2470</v>
      </c>
      <c r="L2473" s="175" t="s">
        <v>2490</v>
      </c>
    </row>
    <row r="2474" spans="2:12" ht="75" customHeight="1" x14ac:dyDescent="0.25">
      <c r="B2474" s="171">
        <v>23120000</v>
      </c>
      <c r="C2474" s="172" t="s">
        <v>2620</v>
      </c>
      <c r="D2474" s="173">
        <v>41379</v>
      </c>
      <c r="E2474" s="172" t="s">
        <v>97</v>
      </c>
      <c r="F2474" s="172" t="s">
        <v>2489</v>
      </c>
      <c r="G2474" s="172" t="s">
        <v>307</v>
      </c>
      <c r="H2474" s="174">
        <v>230000</v>
      </c>
      <c r="I2474" s="174">
        <v>230000</v>
      </c>
      <c r="J2474" s="172" t="s">
        <v>39</v>
      </c>
      <c r="K2474" s="172" t="s">
        <v>2470</v>
      </c>
      <c r="L2474" s="175" t="s">
        <v>2490</v>
      </c>
    </row>
    <row r="2475" spans="2:12" ht="75" customHeight="1" x14ac:dyDescent="0.25">
      <c r="B2475" s="171">
        <v>23120000</v>
      </c>
      <c r="C2475" s="172" t="s">
        <v>2621</v>
      </c>
      <c r="D2475" s="173">
        <v>41379</v>
      </c>
      <c r="E2475" s="172" t="s">
        <v>97</v>
      </c>
      <c r="F2475" s="172" t="s">
        <v>2489</v>
      </c>
      <c r="G2475" s="172" t="s">
        <v>307</v>
      </c>
      <c r="H2475" s="174">
        <v>230000</v>
      </c>
      <c r="I2475" s="174">
        <v>230000</v>
      </c>
      <c r="J2475" s="172" t="s">
        <v>39</v>
      </c>
      <c r="K2475" s="172" t="s">
        <v>2470</v>
      </c>
      <c r="L2475" s="175" t="s">
        <v>2490</v>
      </c>
    </row>
    <row r="2476" spans="2:12" ht="75" customHeight="1" x14ac:dyDescent="0.25">
      <c r="B2476" s="171">
        <v>23120000</v>
      </c>
      <c r="C2476" s="172" t="s">
        <v>2622</v>
      </c>
      <c r="D2476" s="173">
        <v>41379</v>
      </c>
      <c r="E2476" s="172" t="s">
        <v>97</v>
      </c>
      <c r="F2476" s="172" t="s">
        <v>2489</v>
      </c>
      <c r="G2476" s="172" t="s">
        <v>307</v>
      </c>
      <c r="H2476" s="174">
        <v>230000</v>
      </c>
      <c r="I2476" s="174">
        <v>230000</v>
      </c>
      <c r="J2476" s="172" t="s">
        <v>39</v>
      </c>
      <c r="K2476" s="172" t="s">
        <v>2470</v>
      </c>
      <c r="L2476" s="175" t="s">
        <v>2490</v>
      </c>
    </row>
    <row r="2477" spans="2:12" ht="75" customHeight="1" x14ac:dyDescent="0.25">
      <c r="B2477" s="171">
        <v>23120000</v>
      </c>
      <c r="C2477" s="172" t="s">
        <v>2623</v>
      </c>
      <c r="D2477" s="173">
        <v>41379</v>
      </c>
      <c r="E2477" s="172" t="s">
        <v>97</v>
      </c>
      <c r="F2477" s="172" t="s">
        <v>2489</v>
      </c>
      <c r="G2477" s="172" t="s">
        <v>307</v>
      </c>
      <c r="H2477" s="174">
        <v>230000</v>
      </c>
      <c r="I2477" s="174">
        <v>230000</v>
      </c>
      <c r="J2477" s="172" t="s">
        <v>39</v>
      </c>
      <c r="K2477" s="172" t="s">
        <v>2470</v>
      </c>
      <c r="L2477" s="175" t="s">
        <v>2490</v>
      </c>
    </row>
    <row r="2478" spans="2:12" ht="75" customHeight="1" x14ac:dyDescent="0.25">
      <c r="B2478" s="171">
        <v>23120000</v>
      </c>
      <c r="C2478" s="172" t="s">
        <v>2624</v>
      </c>
      <c r="D2478" s="173">
        <v>41379</v>
      </c>
      <c r="E2478" s="172" t="s">
        <v>97</v>
      </c>
      <c r="F2478" s="172" t="s">
        <v>2489</v>
      </c>
      <c r="G2478" s="172" t="s">
        <v>307</v>
      </c>
      <c r="H2478" s="174">
        <v>230000</v>
      </c>
      <c r="I2478" s="174">
        <v>230000</v>
      </c>
      <c r="J2478" s="172" t="s">
        <v>39</v>
      </c>
      <c r="K2478" s="172" t="s">
        <v>2470</v>
      </c>
      <c r="L2478" s="175" t="s">
        <v>2490</v>
      </c>
    </row>
    <row r="2479" spans="2:12" ht="75" customHeight="1" x14ac:dyDescent="0.25">
      <c r="B2479" s="171">
        <v>23120000</v>
      </c>
      <c r="C2479" s="172" t="s">
        <v>2625</v>
      </c>
      <c r="D2479" s="173">
        <v>41379</v>
      </c>
      <c r="E2479" s="172" t="s">
        <v>97</v>
      </c>
      <c r="F2479" s="172" t="s">
        <v>2489</v>
      </c>
      <c r="G2479" s="172" t="s">
        <v>307</v>
      </c>
      <c r="H2479" s="174">
        <v>230000</v>
      </c>
      <c r="I2479" s="174">
        <v>230000</v>
      </c>
      <c r="J2479" s="172" t="s">
        <v>39</v>
      </c>
      <c r="K2479" s="172" t="s">
        <v>2470</v>
      </c>
      <c r="L2479" s="175" t="s">
        <v>2490</v>
      </c>
    </row>
    <row r="2480" spans="2:12" ht="75" customHeight="1" x14ac:dyDescent="0.25">
      <c r="B2480" s="171">
        <v>23120000</v>
      </c>
      <c r="C2480" s="172" t="s">
        <v>2626</v>
      </c>
      <c r="D2480" s="173">
        <v>41379</v>
      </c>
      <c r="E2480" s="172" t="s">
        <v>97</v>
      </c>
      <c r="F2480" s="172" t="s">
        <v>2489</v>
      </c>
      <c r="G2480" s="172" t="s">
        <v>307</v>
      </c>
      <c r="H2480" s="174">
        <v>230000</v>
      </c>
      <c r="I2480" s="174">
        <v>230000</v>
      </c>
      <c r="J2480" s="172" t="s">
        <v>39</v>
      </c>
      <c r="K2480" s="172" t="s">
        <v>2470</v>
      </c>
      <c r="L2480" s="175" t="s">
        <v>2490</v>
      </c>
    </row>
    <row r="2481" spans="2:12" ht="75" customHeight="1" x14ac:dyDescent="0.25">
      <c r="B2481" s="171">
        <v>23120000</v>
      </c>
      <c r="C2481" s="172" t="s">
        <v>2627</v>
      </c>
      <c r="D2481" s="173">
        <v>41379</v>
      </c>
      <c r="E2481" s="172" t="s">
        <v>97</v>
      </c>
      <c r="F2481" s="172" t="s">
        <v>2489</v>
      </c>
      <c r="G2481" s="172" t="s">
        <v>307</v>
      </c>
      <c r="H2481" s="174">
        <v>230000</v>
      </c>
      <c r="I2481" s="174">
        <v>230000</v>
      </c>
      <c r="J2481" s="172" t="s">
        <v>39</v>
      </c>
      <c r="K2481" s="172" t="s">
        <v>2470</v>
      </c>
      <c r="L2481" s="175" t="s">
        <v>2490</v>
      </c>
    </row>
    <row r="2482" spans="2:12" ht="75" customHeight="1" x14ac:dyDescent="0.25">
      <c r="B2482" s="171">
        <v>23120000</v>
      </c>
      <c r="C2482" s="172" t="s">
        <v>2628</v>
      </c>
      <c r="D2482" s="173">
        <v>41379</v>
      </c>
      <c r="E2482" s="172" t="s">
        <v>97</v>
      </c>
      <c r="F2482" s="172" t="s">
        <v>2489</v>
      </c>
      <c r="G2482" s="172" t="s">
        <v>307</v>
      </c>
      <c r="H2482" s="174">
        <v>230000</v>
      </c>
      <c r="I2482" s="174">
        <v>230000</v>
      </c>
      <c r="J2482" s="172" t="s">
        <v>39</v>
      </c>
      <c r="K2482" s="172" t="s">
        <v>2470</v>
      </c>
      <c r="L2482" s="175" t="s">
        <v>2490</v>
      </c>
    </row>
    <row r="2483" spans="2:12" ht="75" customHeight="1" x14ac:dyDescent="0.25">
      <c r="B2483" s="171">
        <v>23120000</v>
      </c>
      <c r="C2483" s="172" t="s">
        <v>2629</v>
      </c>
      <c r="D2483" s="173">
        <v>41379</v>
      </c>
      <c r="E2483" s="172" t="s">
        <v>97</v>
      </c>
      <c r="F2483" s="172" t="s">
        <v>2489</v>
      </c>
      <c r="G2483" s="172" t="s">
        <v>307</v>
      </c>
      <c r="H2483" s="174">
        <v>230000</v>
      </c>
      <c r="I2483" s="174">
        <v>230000</v>
      </c>
      <c r="J2483" s="172" t="s">
        <v>39</v>
      </c>
      <c r="K2483" s="172" t="s">
        <v>2470</v>
      </c>
      <c r="L2483" s="175" t="s">
        <v>2490</v>
      </c>
    </row>
    <row r="2484" spans="2:12" ht="75" customHeight="1" x14ac:dyDescent="0.25">
      <c r="B2484" s="171">
        <v>23120000</v>
      </c>
      <c r="C2484" s="172" t="s">
        <v>2630</v>
      </c>
      <c r="D2484" s="173">
        <v>41379</v>
      </c>
      <c r="E2484" s="172" t="s">
        <v>97</v>
      </c>
      <c r="F2484" s="172" t="s">
        <v>2489</v>
      </c>
      <c r="G2484" s="172" t="s">
        <v>307</v>
      </c>
      <c r="H2484" s="174">
        <v>230000</v>
      </c>
      <c r="I2484" s="174">
        <v>230000</v>
      </c>
      <c r="J2484" s="172" t="s">
        <v>39</v>
      </c>
      <c r="K2484" s="172" t="s">
        <v>2470</v>
      </c>
      <c r="L2484" s="175" t="s">
        <v>2490</v>
      </c>
    </row>
    <row r="2485" spans="2:12" ht="75" customHeight="1" x14ac:dyDescent="0.25">
      <c r="B2485" s="171">
        <v>23120000</v>
      </c>
      <c r="C2485" s="172" t="s">
        <v>2631</v>
      </c>
      <c r="D2485" s="173">
        <v>41379</v>
      </c>
      <c r="E2485" s="172" t="s">
        <v>97</v>
      </c>
      <c r="F2485" s="172" t="s">
        <v>2489</v>
      </c>
      <c r="G2485" s="172" t="s">
        <v>307</v>
      </c>
      <c r="H2485" s="174">
        <v>230000</v>
      </c>
      <c r="I2485" s="174">
        <v>230000</v>
      </c>
      <c r="J2485" s="172" t="s">
        <v>39</v>
      </c>
      <c r="K2485" s="172" t="s">
        <v>2470</v>
      </c>
      <c r="L2485" s="175" t="s">
        <v>2490</v>
      </c>
    </row>
    <row r="2486" spans="2:12" ht="75" customHeight="1" x14ac:dyDescent="0.25">
      <c r="B2486" s="171">
        <v>23120000</v>
      </c>
      <c r="C2486" s="172" t="s">
        <v>2632</v>
      </c>
      <c r="D2486" s="173">
        <v>41379</v>
      </c>
      <c r="E2486" s="172" t="s">
        <v>97</v>
      </c>
      <c r="F2486" s="172" t="s">
        <v>2489</v>
      </c>
      <c r="G2486" s="172" t="s">
        <v>307</v>
      </c>
      <c r="H2486" s="174">
        <v>230000</v>
      </c>
      <c r="I2486" s="174">
        <v>230000</v>
      </c>
      <c r="J2486" s="172" t="s">
        <v>39</v>
      </c>
      <c r="K2486" s="172" t="s">
        <v>2470</v>
      </c>
      <c r="L2486" s="175" t="s">
        <v>2490</v>
      </c>
    </row>
    <row r="2487" spans="2:12" ht="75" customHeight="1" x14ac:dyDescent="0.25">
      <c r="B2487" s="171">
        <v>46181500</v>
      </c>
      <c r="C2487" s="172" t="s">
        <v>2633</v>
      </c>
      <c r="D2487" s="173">
        <v>41379</v>
      </c>
      <c r="E2487" s="172" t="s">
        <v>97</v>
      </c>
      <c r="F2487" s="172" t="s">
        <v>2489</v>
      </c>
      <c r="G2487" s="172" t="s">
        <v>307</v>
      </c>
      <c r="H2487" s="174">
        <v>250000</v>
      </c>
      <c r="I2487" s="174">
        <v>250000</v>
      </c>
      <c r="J2487" s="172" t="s">
        <v>39</v>
      </c>
      <c r="K2487" s="172" t="s">
        <v>2470</v>
      </c>
      <c r="L2487" s="175" t="s">
        <v>2490</v>
      </c>
    </row>
    <row r="2488" spans="2:12" ht="75" customHeight="1" x14ac:dyDescent="0.25">
      <c r="B2488" s="171">
        <v>17111900</v>
      </c>
      <c r="C2488" s="172" t="s">
        <v>2634</v>
      </c>
      <c r="D2488" s="173">
        <v>41379</v>
      </c>
      <c r="E2488" s="172" t="s">
        <v>97</v>
      </c>
      <c r="F2488" s="172" t="s">
        <v>2489</v>
      </c>
      <c r="G2488" s="172" t="s">
        <v>307</v>
      </c>
      <c r="H2488" s="174">
        <v>90000</v>
      </c>
      <c r="I2488" s="174">
        <v>90000</v>
      </c>
      <c r="J2488" s="172" t="s">
        <v>39</v>
      </c>
      <c r="K2488" s="172" t="s">
        <v>2470</v>
      </c>
      <c r="L2488" s="175" t="s">
        <v>2490</v>
      </c>
    </row>
    <row r="2489" spans="2:12" ht="75" customHeight="1" x14ac:dyDescent="0.25">
      <c r="B2489" s="171">
        <v>17111900</v>
      </c>
      <c r="C2489" s="172" t="s">
        <v>2635</v>
      </c>
      <c r="D2489" s="173">
        <v>41379</v>
      </c>
      <c r="E2489" s="172" t="s">
        <v>97</v>
      </c>
      <c r="F2489" s="172" t="s">
        <v>2489</v>
      </c>
      <c r="G2489" s="172" t="s">
        <v>307</v>
      </c>
      <c r="H2489" s="174">
        <v>90000</v>
      </c>
      <c r="I2489" s="174">
        <v>90000</v>
      </c>
      <c r="J2489" s="172" t="s">
        <v>39</v>
      </c>
      <c r="K2489" s="172" t="s">
        <v>2470</v>
      </c>
      <c r="L2489" s="175" t="s">
        <v>2490</v>
      </c>
    </row>
    <row r="2490" spans="2:12" ht="75" customHeight="1" x14ac:dyDescent="0.25">
      <c r="B2490" s="171">
        <v>17111900</v>
      </c>
      <c r="C2490" s="172" t="s">
        <v>2636</v>
      </c>
      <c r="D2490" s="173">
        <v>41379</v>
      </c>
      <c r="E2490" s="172" t="s">
        <v>97</v>
      </c>
      <c r="F2490" s="172" t="s">
        <v>2489</v>
      </c>
      <c r="G2490" s="172" t="s">
        <v>307</v>
      </c>
      <c r="H2490" s="174">
        <v>90000</v>
      </c>
      <c r="I2490" s="174">
        <v>90000</v>
      </c>
      <c r="J2490" s="172" t="s">
        <v>39</v>
      </c>
      <c r="K2490" s="172" t="s">
        <v>2470</v>
      </c>
      <c r="L2490" s="175" t="s">
        <v>2490</v>
      </c>
    </row>
    <row r="2491" spans="2:12" ht="75" customHeight="1" x14ac:dyDescent="0.25">
      <c r="B2491" s="171">
        <v>17111900</v>
      </c>
      <c r="C2491" s="172" t="s">
        <v>2637</v>
      </c>
      <c r="D2491" s="173">
        <v>41379</v>
      </c>
      <c r="E2491" s="172" t="s">
        <v>97</v>
      </c>
      <c r="F2491" s="172" t="s">
        <v>2489</v>
      </c>
      <c r="G2491" s="172" t="s">
        <v>307</v>
      </c>
      <c r="H2491" s="174">
        <v>90000</v>
      </c>
      <c r="I2491" s="174">
        <v>90000</v>
      </c>
      <c r="J2491" s="172" t="s">
        <v>39</v>
      </c>
      <c r="K2491" s="172" t="s">
        <v>2470</v>
      </c>
      <c r="L2491" s="175" t="s">
        <v>2490</v>
      </c>
    </row>
    <row r="2492" spans="2:12" ht="75" customHeight="1" x14ac:dyDescent="0.25">
      <c r="B2492" s="171">
        <v>41100000</v>
      </c>
      <c r="C2492" s="172" t="s">
        <v>2638</v>
      </c>
      <c r="D2492" s="173">
        <v>41379</v>
      </c>
      <c r="E2492" s="172" t="s">
        <v>97</v>
      </c>
      <c r="F2492" s="172" t="s">
        <v>2489</v>
      </c>
      <c r="G2492" s="172" t="s">
        <v>307</v>
      </c>
      <c r="H2492" s="174">
        <v>6700000</v>
      </c>
      <c r="I2492" s="174">
        <v>6700000</v>
      </c>
      <c r="J2492" s="172" t="s">
        <v>39</v>
      </c>
      <c r="K2492" s="172" t="s">
        <v>2470</v>
      </c>
      <c r="L2492" s="175" t="s">
        <v>2490</v>
      </c>
    </row>
    <row r="2493" spans="2:12" ht="75" customHeight="1" x14ac:dyDescent="0.25">
      <c r="B2493" s="178">
        <v>23120000</v>
      </c>
      <c r="C2493" s="172" t="s">
        <v>2639</v>
      </c>
      <c r="D2493" s="173">
        <v>41424</v>
      </c>
      <c r="E2493" s="172" t="s">
        <v>2640</v>
      </c>
      <c r="F2493" s="172" t="s">
        <v>2502</v>
      </c>
      <c r="G2493" s="172" t="s">
        <v>307</v>
      </c>
      <c r="H2493" s="174">
        <v>7000000</v>
      </c>
      <c r="I2493" s="174">
        <v>7000000</v>
      </c>
      <c r="J2493" s="172" t="s">
        <v>39</v>
      </c>
      <c r="K2493" s="172" t="s">
        <v>2470</v>
      </c>
      <c r="L2493" s="175" t="s">
        <v>2490</v>
      </c>
    </row>
    <row r="2494" spans="2:12" ht="75" customHeight="1" x14ac:dyDescent="0.25">
      <c r="B2494" s="171">
        <v>43210000</v>
      </c>
      <c r="C2494" s="176" t="s">
        <v>2641</v>
      </c>
      <c r="D2494" s="173">
        <v>41424</v>
      </c>
      <c r="E2494" s="172" t="s">
        <v>2576</v>
      </c>
      <c r="F2494" s="172" t="s">
        <v>2489</v>
      </c>
      <c r="G2494" s="172" t="s">
        <v>307</v>
      </c>
      <c r="H2494" s="174">
        <v>100000</v>
      </c>
      <c r="I2494" s="174">
        <v>100000</v>
      </c>
      <c r="J2494" s="172" t="s">
        <v>39</v>
      </c>
      <c r="K2494" s="172" t="s">
        <v>2470</v>
      </c>
      <c r="L2494" s="175" t="s">
        <v>2490</v>
      </c>
    </row>
    <row r="2495" spans="2:12" ht="75" customHeight="1" x14ac:dyDescent="0.25">
      <c r="B2495" s="171">
        <v>43211600</v>
      </c>
      <c r="C2495" s="176" t="s">
        <v>2642</v>
      </c>
      <c r="D2495" s="173">
        <v>41424</v>
      </c>
      <c r="E2495" s="172" t="s">
        <v>2576</v>
      </c>
      <c r="F2495" s="172" t="s">
        <v>2489</v>
      </c>
      <c r="G2495" s="172" t="s">
        <v>307</v>
      </c>
      <c r="H2495" s="174">
        <v>150000</v>
      </c>
      <c r="I2495" s="174">
        <v>150000</v>
      </c>
      <c r="J2495" s="172" t="s">
        <v>39</v>
      </c>
      <c r="K2495" s="172" t="s">
        <v>2470</v>
      </c>
      <c r="L2495" s="175" t="s">
        <v>2490</v>
      </c>
    </row>
    <row r="2496" spans="2:12" ht="75" customHeight="1" x14ac:dyDescent="0.25">
      <c r="B2496" s="171">
        <v>43210000</v>
      </c>
      <c r="C2496" s="176" t="s">
        <v>2643</v>
      </c>
      <c r="D2496" s="173">
        <v>41424</v>
      </c>
      <c r="E2496" s="172" t="s">
        <v>2576</v>
      </c>
      <c r="F2496" s="172" t="s">
        <v>2489</v>
      </c>
      <c r="G2496" s="172" t="s">
        <v>307</v>
      </c>
      <c r="H2496" s="174">
        <v>100000</v>
      </c>
      <c r="I2496" s="174">
        <v>100000</v>
      </c>
      <c r="J2496" s="172" t="s">
        <v>39</v>
      </c>
      <c r="K2496" s="172" t="s">
        <v>2470</v>
      </c>
      <c r="L2496" s="175" t="s">
        <v>2490</v>
      </c>
    </row>
    <row r="2497" spans="2:12" ht="75" customHeight="1" x14ac:dyDescent="0.25">
      <c r="B2497" s="171">
        <v>43211600</v>
      </c>
      <c r="C2497" s="176" t="s">
        <v>2644</v>
      </c>
      <c r="D2497" s="173">
        <v>41424</v>
      </c>
      <c r="E2497" s="172" t="s">
        <v>2576</v>
      </c>
      <c r="F2497" s="172" t="s">
        <v>2489</v>
      </c>
      <c r="G2497" s="172" t="s">
        <v>307</v>
      </c>
      <c r="H2497" s="174">
        <v>150000</v>
      </c>
      <c r="I2497" s="174">
        <v>150000</v>
      </c>
      <c r="J2497" s="172" t="s">
        <v>39</v>
      </c>
      <c r="K2497" s="172" t="s">
        <v>2470</v>
      </c>
      <c r="L2497" s="175" t="s">
        <v>2490</v>
      </c>
    </row>
    <row r="2498" spans="2:12" ht="75" customHeight="1" x14ac:dyDescent="0.25">
      <c r="B2498" s="171">
        <v>23120000</v>
      </c>
      <c r="C2498" s="172" t="s">
        <v>2645</v>
      </c>
      <c r="D2498" s="173">
        <v>41379</v>
      </c>
      <c r="E2498" s="172" t="s">
        <v>97</v>
      </c>
      <c r="F2498" s="172" t="s">
        <v>2489</v>
      </c>
      <c r="G2498" s="172" t="s">
        <v>307</v>
      </c>
      <c r="H2498" s="174">
        <v>230000</v>
      </c>
      <c r="I2498" s="174">
        <v>230000</v>
      </c>
      <c r="J2498" s="172" t="s">
        <v>39</v>
      </c>
      <c r="K2498" s="172" t="s">
        <v>2470</v>
      </c>
      <c r="L2498" s="175" t="s">
        <v>2490</v>
      </c>
    </row>
    <row r="2499" spans="2:12" ht="75" customHeight="1" x14ac:dyDescent="0.25">
      <c r="B2499" s="171">
        <v>11160000</v>
      </c>
      <c r="C2499" s="172" t="s">
        <v>2646</v>
      </c>
      <c r="D2499" s="173">
        <v>41379</v>
      </c>
      <c r="E2499" s="172" t="s">
        <v>97</v>
      </c>
      <c r="F2499" s="172" t="s">
        <v>2489</v>
      </c>
      <c r="G2499" s="172" t="s">
        <v>307</v>
      </c>
      <c r="H2499" s="174">
        <v>720000</v>
      </c>
      <c r="I2499" s="174">
        <v>720000</v>
      </c>
      <c r="J2499" s="172" t="s">
        <v>39</v>
      </c>
      <c r="K2499" s="172" t="s">
        <v>2470</v>
      </c>
      <c r="L2499" s="175" t="s">
        <v>2490</v>
      </c>
    </row>
    <row r="2500" spans="2:12" ht="75" customHeight="1" x14ac:dyDescent="0.25">
      <c r="B2500" s="171">
        <v>23120000</v>
      </c>
      <c r="C2500" s="172" t="s">
        <v>2647</v>
      </c>
      <c r="D2500" s="173">
        <v>41379</v>
      </c>
      <c r="E2500" s="172" t="s">
        <v>97</v>
      </c>
      <c r="F2500" s="172" t="s">
        <v>2489</v>
      </c>
      <c r="G2500" s="172" t="s">
        <v>307</v>
      </c>
      <c r="H2500" s="174">
        <v>230000</v>
      </c>
      <c r="I2500" s="174">
        <v>230000</v>
      </c>
      <c r="J2500" s="172" t="s">
        <v>39</v>
      </c>
      <c r="K2500" s="172" t="s">
        <v>2470</v>
      </c>
      <c r="L2500" s="175" t="s">
        <v>2490</v>
      </c>
    </row>
    <row r="2501" spans="2:12" ht="75" customHeight="1" x14ac:dyDescent="0.25">
      <c r="B2501" s="171">
        <v>27110000</v>
      </c>
      <c r="C2501" s="172" t="s">
        <v>2648</v>
      </c>
      <c r="D2501" s="173">
        <v>41379</v>
      </c>
      <c r="E2501" s="172" t="s">
        <v>97</v>
      </c>
      <c r="F2501" s="172" t="s">
        <v>2489</v>
      </c>
      <c r="G2501" s="172" t="s">
        <v>307</v>
      </c>
      <c r="H2501" s="174">
        <v>150000</v>
      </c>
      <c r="I2501" s="174">
        <v>150000</v>
      </c>
      <c r="J2501" s="172" t="s">
        <v>39</v>
      </c>
      <c r="K2501" s="172" t="s">
        <v>2470</v>
      </c>
      <c r="L2501" s="175" t="s">
        <v>2490</v>
      </c>
    </row>
    <row r="2502" spans="2:12" ht="75" customHeight="1" x14ac:dyDescent="0.25">
      <c r="B2502" s="171">
        <v>23120000</v>
      </c>
      <c r="C2502" s="176" t="s">
        <v>2649</v>
      </c>
      <c r="D2502" s="173">
        <v>41379</v>
      </c>
      <c r="E2502" s="172" t="s">
        <v>97</v>
      </c>
      <c r="F2502" s="172" t="s">
        <v>2489</v>
      </c>
      <c r="G2502" s="172" t="s">
        <v>307</v>
      </c>
      <c r="H2502" s="174">
        <v>230000</v>
      </c>
      <c r="I2502" s="174">
        <v>230000</v>
      </c>
      <c r="J2502" s="172" t="s">
        <v>39</v>
      </c>
      <c r="K2502" s="172" t="s">
        <v>2470</v>
      </c>
      <c r="L2502" s="175" t="s">
        <v>2490</v>
      </c>
    </row>
    <row r="2503" spans="2:12" ht="75" customHeight="1" x14ac:dyDescent="0.25">
      <c r="B2503" s="171">
        <v>41110000</v>
      </c>
      <c r="C2503" s="172" t="s">
        <v>2650</v>
      </c>
      <c r="D2503" s="173">
        <v>41424</v>
      </c>
      <c r="E2503" s="172" t="s">
        <v>2576</v>
      </c>
      <c r="F2503" s="172" t="s">
        <v>2489</v>
      </c>
      <c r="G2503" s="172" t="s">
        <v>307</v>
      </c>
      <c r="H2503" s="174">
        <v>5800000</v>
      </c>
      <c r="I2503" s="174">
        <v>5800000</v>
      </c>
      <c r="J2503" s="172" t="s">
        <v>39</v>
      </c>
      <c r="K2503" s="172" t="s">
        <v>2470</v>
      </c>
      <c r="L2503" s="175" t="s">
        <v>2490</v>
      </c>
    </row>
    <row r="2504" spans="2:12" ht="75" customHeight="1" x14ac:dyDescent="0.25">
      <c r="B2504" s="171">
        <v>41110000</v>
      </c>
      <c r="C2504" s="172" t="s">
        <v>2651</v>
      </c>
      <c r="D2504" s="173">
        <v>41424</v>
      </c>
      <c r="E2504" s="172" t="s">
        <v>2576</v>
      </c>
      <c r="F2504" s="172" t="s">
        <v>2489</v>
      </c>
      <c r="G2504" s="172" t="s">
        <v>307</v>
      </c>
      <c r="H2504" s="174">
        <v>1240000</v>
      </c>
      <c r="I2504" s="174">
        <v>1240000</v>
      </c>
      <c r="J2504" s="172" t="s">
        <v>39</v>
      </c>
      <c r="K2504" s="172" t="s">
        <v>2470</v>
      </c>
      <c r="L2504" s="175" t="s">
        <v>2490</v>
      </c>
    </row>
    <row r="2505" spans="2:12" ht="75" customHeight="1" x14ac:dyDescent="0.25">
      <c r="B2505" s="171">
        <v>41110000</v>
      </c>
      <c r="C2505" s="172" t="s">
        <v>2652</v>
      </c>
      <c r="D2505" s="173">
        <v>41424</v>
      </c>
      <c r="E2505" s="172" t="s">
        <v>2576</v>
      </c>
      <c r="F2505" s="172" t="s">
        <v>2489</v>
      </c>
      <c r="G2505" s="172" t="s">
        <v>307</v>
      </c>
      <c r="H2505" s="174">
        <v>1600000</v>
      </c>
      <c r="I2505" s="174">
        <v>1600000</v>
      </c>
      <c r="J2505" s="172" t="s">
        <v>39</v>
      </c>
      <c r="K2505" s="172" t="s">
        <v>2470</v>
      </c>
      <c r="L2505" s="175" t="s">
        <v>2490</v>
      </c>
    </row>
    <row r="2506" spans="2:12" ht="75" customHeight="1" x14ac:dyDescent="0.25">
      <c r="B2506" s="171">
        <v>60120000</v>
      </c>
      <c r="C2506" s="172" t="s">
        <v>2653</v>
      </c>
      <c r="D2506" s="173">
        <v>41424</v>
      </c>
      <c r="E2506" s="172" t="s">
        <v>2576</v>
      </c>
      <c r="F2506" s="172" t="s">
        <v>2489</v>
      </c>
      <c r="G2506" s="172" t="s">
        <v>307</v>
      </c>
      <c r="H2506" s="174">
        <v>5000000</v>
      </c>
      <c r="I2506" s="174">
        <v>5000000</v>
      </c>
      <c r="J2506" s="172" t="s">
        <v>39</v>
      </c>
      <c r="K2506" s="172" t="s">
        <v>2470</v>
      </c>
      <c r="L2506" s="175" t="s">
        <v>2490</v>
      </c>
    </row>
    <row r="2507" spans="2:12" ht="75" customHeight="1" x14ac:dyDescent="0.25">
      <c r="B2507" s="171">
        <v>60120000</v>
      </c>
      <c r="C2507" s="172" t="s">
        <v>2654</v>
      </c>
      <c r="D2507" s="173">
        <v>41424</v>
      </c>
      <c r="E2507" s="172" t="s">
        <v>2576</v>
      </c>
      <c r="F2507" s="172" t="s">
        <v>2489</v>
      </c>
      <c r="G2507" s="172" t="s">
        <v>307</v>
      </c>
      <c r="H2507" s="174">
        <v>5000000</v>
      </c>
      <c r="I2507" s="174">
        <v>5000000</v>
      </c>
      <c r="J2507" s="172" t="s">
        <v>39</v>
      </c>
      <c r="K2507" s="172" t="s">
        <v>2470</v>
      </c>
      <c r="L2507" s="175" t="s">
        <v>2490</v>
      </c>
    </row>
    <row r="2508" spans="2:12" ht="75" customHeight="1" x14ac:dyDescent="0.25">
      <c r="B2508" s="171">
        <v>46181606</v>
      </c>
      <c r="C2508" s="172" t="s">
        <v>2655</v>
      </c>
      <c r="D2508" s="173">
        <v>41379</v>
      </c>
      <c r="E2508" s="172" t="s">
        <v>97</v>
      </c>
      <c r="F2508" s="172" t="s">
        <v>2489</v>
      </c>
      <c r="G2508" s="172" t="s">
        <v>307</v>
      </c>
      <c r="H2508" s="174">
        <v>350000</v>
      </c>
      <c r="I2508" s="174">
        <v>350000</v>
      </c>
      <c r="J2508" s="172" t="s">
        <v>39</v>
      </c>
      <c r="K2508" s="172" t="s">
        <v>2470</v>
      </c>
      <c r="L2508" s="175" t="s">
        <v>2490</v>
      </c>
    </row>
    <row r="2509" spans="2:12" ht="75" customHeight="1" x14ac:dyDescent="0.25">
      <c r="B2509" s="171">
        <v>24121807</v>
      </c>
      <c r="C2509" s="172" t="s">
        <v>2656</v>
      </c>
      <c r="D2509" s="173">
        <v>41424</v>
      </c>
      <c r="E2509" s="172" t="s">
        <v>2576</v>
      </c>
      <c r="F2509" s="172" t="s">
        <v>2489</v>
      </c>
      <c r="G2509" s="172" t="s">
        <v>307</v>
      </c>
      <c r="H2509" s="174">
        <v>150000</v>
      </c>
      <c r="I2509" s="174">
        <v>150000</v>
      </c>
      <c r="J2509" s="172" t="s">
        <v>39</v>
      </c>
      <c r="K2509" s="172" t="s">
        <v>2470</v>
      </c>
      <c r="L2509" s="175" t="s">
        <v>2490</v>
      </c>
    </row>
    <row r="2510" spans="2:12" ht="75" customHeight="1" x14ac:dyDescent="0.25">
      <c r="B2510" s="171">
        <v>12000000</v>
      </c>
      <c r="C2510" s="172" t="s">
        <v>2657</v>
      </c>
      <c r="D2510" s="173">
        <v>41379</v>
      </c>
      <c r="E2510" s="172" t="s">
        <v>97</v>
      </c>
      <c r="F2510" s="172" t="s">
        <v>2489</v>
      </c>
      <c r="G2510" s="172" t="s">
        <v>307</v>
      </c>
      <c r="H2510" s="174">
        <v>550000</v>
      </c>
      <c r="I2510" s="174">
        <v>550000</v>
      </c>
      <c r="J2510" s="172" t="s">
        <v>39</v>
      </c>
      <c r="K2510" s="172" t="s">
        <v>2470</v>
      </c>
      <c r="L2510" s="175" t="s">
        <v>2490</v>
      </c>
    </row>
    <row r="2511" spans="2:12" ht="75" customHeight="1" x14ac:dyDescent="0.25">
      <c r="B2511" s="171">
        <v>43210000</v>
      </c>
      <c r="C2511" s="172" t="s">
        <v>2658</v>
      </c>
      <c r="D2511" s="173">
        <v>41424</v>
      </c>
      <c r="E2511" s="172" t="s">
        <v>2576</v>
      </c>
      <c r="F2511" s="172" t="s">
        <v>2489</v>
      </c>
      <c r="G2511" s="172" t="s">
        <v>307</v>
      </c>
      <c r="H2511" s="174">
        <v>200000</v>
      </c>
      <c r="I2511" s="174">
        <v>200000</v>
      </c>
      <c r="J2511" s="172" t="s">
        <v>39</v>
      </c>
      <c r="K2511" s="172" t="s">
        <v>2470</v>
      </c>
      <c r="L2511" s="175" t="s">
        <v>2490</v>
      </c>
    </row>
    <row r="2512" spans="2:12" ht="75" customHeight="1" x14ac:dyDescent="0.25">
      <c r="B2512" s="171">
        <v>23120000</v>
      </c>
      <c r="C2512" s="172" t="s">
        <v>2659</v>
      </c>
      <c r="D2512" s="173">
        <v>41379</v>
      </c>
      <c r="E2512" s="172" t="s">
        <v>97</v>
      </c>
      <c r="F2512" s="172" t="s">
        <v>2489</v>
      </c>
      <c r="G2512" s="172" t="s">
        <v>307</v>
      </c>
      <c r="H2512" s="174">
        <v>230000</v>
      </c>
      <c r="I2512" s="174">
        <v>230000</v>
      </c>
      <c r="J2512" s="172" t="s">
        <v>39</v>
      </c>
      <c r="K2512" s="172" t="s">
        <v>2470</v>
      </c>
      <c r="L2512" s="175" t="s">
        <v>2490</v>
      </c>
    </row>
    <row r="2513" spans="2:12" ht="75" customHeight="1" x14ac:dyDescent="0.25">
      <c r="B2513" s="171">
        <v>23120000</v>
      </c>
      <c r="C2513" s="176" t="s">
        <v>2660</v>
      </c>
      <c r="D2513" s="173">
        <v>41379</v>
      </c>
      <c r="E2513" s="172" t="s">
        <v>97</v>
      </c>
      <c r="F2513" s="172" t="s">
        <v>2489</v>
      </c>
      <c r="G2513" s="172" t="s">
        <v>307</v>
      </c>
      <c r="H2513" s="174">
        <v>230000</v>
      </c>
      <c r="I2513" s="174">
        <v>230000</v>
      </c>
      <c r="J2513" s="172" t="s">
        <v>39</v>
      </c>
      <c r="K2513" s="172" t="s">
        <v>2470</v>
      </c>
      <c r="L2513" s="175" t="s">
        <v>2490</v>
      </c>
    </row>
    <row r="2514" spans="2:12" ht="75" customHeight="1" x14ac:dyDescent="0.25">
      <c r="B2514" s="171">
        <v>23120000</v>
      </c>
      <c r="C2514" s="176" t="s">
        <v>2661</v>
      </c>
      <c r="D2514" s="173">
        <v>41379</v>
      </c>
      <c r="E2514" s="172" t="s">
        <v>97</v>
      </c>
      <c r="F2514" s="172" t="s">
        <v>2489</v>
      </c>
      <c r="G2514" s="172" t="s">
        <v>307</v>
      </c>
      <c r="H2514" s="174">
        <v>230000</v>
      </c>
      <c r="I2514" s="174">
        <v>230000</v>
      </c>
      <c r="J2514" s="172" t="s">
        <v>39</v>
      </c>
      <c r="K2514" s="172" t="s">
        <v>2470</v>
      </c>
      <c r="L2514" s="175" t="s">
        <v>2490</v>
      </c>
    </row>
    <row r="2515" spans="2:12" ht="75" customHeight="1" x14ac:dyDescent="0.25">
      <c r="B2515" s="171">
        <v>23120000</v>
      </c>
      <c r="C2515" s="172" t="s">
        <v>2662</v>
      </c>
      <c r="D2515" s="173">
        <v>41379</v>
      </c>
      <c r="E2515" s="172" t="s">
        <v>97</v>
      </c>
      <c r="F2515" s="172" t="s">
        <v>2489</v>
      </c>
      <c r="G2515" s="172" t="s">
        <v>307</v>
      </c>
      <c r="H2515" s="174">
        <v>230000</v>
      </c>
      <c r="I2515" s="174">
        <v>230000</v>
      </c>
      <c r="J2515" s="172" t="s">
        <v>39</v>
      </c>
      <c r="K2515" s="172" t="s">
        <v>2470</v>
      </c>
      <c r="L2515" s="175" t="s">
        <v>2490</v>
      </c>
    </row>
    <row r="2516" spans="2:12" ht="75" customHeight="1" x14ac:dyDescent="0.25">
      <c r="B2516" s="171">
        <v>23120000</v>
      </c>
      <c r="C2516" s="172" t="s">
        <v>2663</v>
      </c>
      <c r="D2516" s="173">
        <v>41379</v>
      </c>
      <c r="E2516" s="172" t="s">
        <v>97</v>
      </c>
      <c r="F2516" s="172" t="s">
        <v>2489</v>
      </c>
      <c r="G2516" s="172" t="s">
        <v>307</v>
      </c>
      <c r="H2516" s="174">
        <v>230000</v>
      </c>
      <c r="I2516" s="174">
        <v>230000</v>
      </c>
      <c r="J2516" s="172" t="s">
        <v>39</v>
      </c>
      <c r="K2516" s="172" t="s">
        <v>2470</v>
      </c>
      <c r="L2516" s="175" t="s">
        <v>2490</v>
      </c>
    </row>
    <row r="2517" spans="2:12" ht="75" customHeight="1" x14ac:dyDescent="0.25">
      <c r="B2517" s="171">
        <v>23120000</v>
      </c>
      <c r="C2517" s="172" t="s">
        <v>2664</v>
      </c>
      <c r="D2517" s="173">
        <v>41379</v>
      </c>
      <c r="E2517" s="172" t="s">
        <v>97</v>
      </c>
      <c r="F2517" s="172" t="s">
        <v>2489</v>
      </c>
      <c r="G2517" s="172" t="s">
        <v>307</v>
      </c>
      <c r="H2517" s="174">
        <v>230000</v>
      </c>
      <c r="I2517" s="174">
        <v>230000</v>
      </c>
      <c r="J2517" s="172" t="s">
        <v>39</v>
      </c>
      <c r="K2517" s="172" t="s">
        <v>2470</v>
      </c>
      <c r="L2517" s="175" t="s">
        <v>2490</v>
      </c>
    </row>
    <row r="2518" spans="2:12" ht="75" customHeight="1" x14ac:dyDescent="0.25">
      <c r="B2518" s="171">
        <v>23120000</v>
      </c>
      <c r="C2518" s="176" t="s">
        <v>2665</v>
      </c>
      <c r="D2518" s="173">
        <v>41379</v>
      </c>
      <c r="E2518" s="172" t="s">
        <v>97</v>
      </c>
      <c r="F2518" s="172" t="s">
        <v>2489</v>
      </c>
      <c r="G2518" s="172" t="s">
        <v>307</v>
      </c>
      <c r="H2518" s="174">
        <v>230000</v>
      </c>
      <c r="I2518" s="174">
        <v>230000</v>
      </c>
      <c r="J2518" s="172" t="s">
        <v>39</v>
      </c>
      <c r="K2518" s="172" t="s">
        <v>2470</v>
      </c>
      <c r="L2518" s="175" t="s">
        <v>2490</v>
      </c>
    </row>
    <row r="2519" spans="2:12" ht="75" customHeight="1" x14ac:dyDescent="0.25">
      <c r="B2519" s="171">
        <v>23120000</v>
      </c>
      <c r="C2519" s="172" t="s">
        <v>2666</v>
      </c>
      <c r="D2519" s="173">
        <v>41379</v>
      </c>
      <c r="E2519" s="172" t="s">
        <v>97</v>
      </c>
      <c r="F2519" s="172" t="s">
        <v>2489</v>
      </c>
      <c r="G2519" s="172" t="s">
        <v>307</v>
      </c>
      <c r="H2519" s="174">
        <v>230000</v>
      </c>
      <c r="I2519" s="174">
        <v>230000</v>
      </c>
      <c r="J2519" s="172" t="s">
        <v>39</v>
      </c>
      <c r="K2519" s="172" t="s">
        <v>2470</v>
      </c>
      <c r="L2519" s="175" t="s">
        <v>2490</v>
      </c>
    </row>
    <row r="2520" spans="2:12" ht="75" customHeight="1" x14ac:dyDescent="0.25">
      <c r="B2520" s="171">
        <v>23120000</v>
      </c>
      <c r="C2520" s="172" t="s">
        <v>2667</v>
      </c>
      <c r="D2520" s="173">
        <v>41379</v>
      </c>
      <c r="E2520" s="172" t="s">
        <v>97</v>
      </c>
      <c r="F2520" s="172" t="s">
        <v>2489</v>
      </c>
      <c r="G2520" s="172" t="s">
        <v>307</v>
      </c>
      <c r="H2520" s="174">
        <v>230000</v>
      </c>
      <c r="I2520" s="174">
        <v>230000</v>
      </c>
      <c r="J2520" s="172" t="s">
        <v>39</v>
      </c>
      <c r="K2520" s="172" t="s">
        <v>2470</v>
      </c>
      <c r="L2520" s="175" t="s">
        <v>2490</v>
      </c>
    </row>
    <row r="2521" spans="2:12" ht="75" customHeight="1" x14ac:dyDescent="0.25">
      <c r="B2521" s="171">
        <v>44120000</v>
      </c>
      <c r="C2521" s="172" t="s">
        <v>2668</v>
      </c>
      <c r="D2521" s="173">
        <v>41379</v>
      </c>
      <c r="E2521" s="172" t="s">
        <v>97</v>
      </c>
      <c r="F2521" s="172" t="s">
        <v>2489</v>
      </c>
      <c r="G2521" s="172" t="s">
        <v>307</v>
      </c>
      <c r="H2521" s="174">
        <v>35000</v>
      </c>
      <c r="I2521" s="174">
        <v>35000</v>
      </c>
      <c r="J2521" s="172" t="s">
        <v>39</v>
      </c>
      <c r="K2521" s="172" t="s">
        <v>2470</v>
      </c>
      <c r="L2521" s="175" t="s">
        <v>2490</v>
      </c>
    </row>
    <row r="2522" spans="2:12" ht="75" customHeight="1" x14ac:dyDescent="0.25">
      <c r="B2522" s="171">
        <v>44120000</v>
      </c>
      <c r="C2522" s="172" t="s">
        <v>2669</v>
      </c>
      <c r="D2522" s="173">
        <v>41379</v>
      </c>
      <c r="E2522" s="172" t="s">
        <v>97</v>
      </c>
      <c r="F2522" s="172" t="s">
        <v>2489</v>
      </c>
      <c r="G2522" s="172" t="s">
        <v>307</v>
      </c>
      <c r="H2522" s="174">
        <v>35000</v>
      </c>
      <c r="I2522" s="174">
        <v>35000</v>
      </c>
      <c r="J2522" s="172" t="s">
        <v>39</v>
      </c>
      <c r="K2522" s="172" t="s">
        <v>2470</v>
      </c>
      <c r="L2522" s="175" t="s">
        <v>2490</v>
      </c>
    </row>
    <row r="2523" spans="2:12" ht="75" customHeight="1" x14ac:dyDescent="0.25">
      <c r="B2523" s="171">
        <v>44103100</v>
      </c>
      <c r="C2523" s="172" t="s">
        <v>2670</v>
      </c>
      <c r="D2523" s="173">
        <v>41424</v>
      </c>
      <c r="E2523" s="172" t="s">
        <v>2576</v>
      </c>
      <c r="F2523" s="172" t="s">
        <v>2489</v>
      </c>
      <c r="G2523" s="172" t="s">
        <v>307</v>
      </c>
      <c r="H2523" s="174">
        <v>500000</v>
      </c>
      <c r="I2523" s="174">
        <v>500000</v>
      </c>
      <c r="J2523" s="172" t="s">
        <v>39</v>
      </c>
      <c r="K2523" s="172" t="s">
        <v>2470</v>
      </c>
      <c r="L2523" s="175" t="s">
        <v>2490</v>
      </c>
    </row>
    <row r="2524" spans="2:12" ht="75" customHeight="1" x14ac:dyDescent="0.25">
      <c r="B2524" s="171">
        <v>44103100</v>
      </c>
      <c r="C2524" s="172" t="s">
        <v>2671</v>
      </c>
      <c r="D2524" s="173">
        <v>41424</v>
      </c>
      <c r="E2524" s="172" t="s">
        <v>2576</v>
      </c>
      <c r="F2524" s="172" t="s">
        <v>2489</v>
      </c>
      <c r="G2524" s="172" t="s">
        <v>307</v>
      </c>
      <c r="H2524" s="174">
        <v>500000</v>
      </c>
      <c r="I2524" s="174">
        <v>500000</v>
      </c>
      <c r="J2524" s="172" t="s">
        <v>39</v>
      </c>
      <c r="K2524" s="172" t="s">
        <v>2470</v>
      </c>
      <c r="L2524" s="175" t="s">
        <v>2490</v>
      </c>
    </row>
    <row r="2525" spans="2:12" ht="75" customHeight="1" x14ac:dyDescent="0.25">
      <c r="B2525" s="171">
        <v>44120000</v>
      </c>
      <c r="C2525" s="176" t="s">
        <v>2672</v>
      </c>
      <c r="D2525" s="173">
        <v>41379</v>
      </c>
      <c r="E2525" s="172" t="s">
        <v>97</v>
      </c>
      <c r="F2525" s="172" t="s">
        <v>2489</v>
      </c>
      <c r="G2525" s="172" t="s">
        <v>307</v>
      </c>
      <c r="H2525" s="174">
        <v>35000</v>
      </c>
      <c r="I2525" s="174">
        <v>35000</v>
      </c>
      <c r="J2525" s="172" t="s">
        <v>39</v>
      </c>
      <c r="K2525" s="172" t="s">
        <v>2470</v>
      </c>
      <c r="L2525" s="175" t="s">
        <v>2490</v>
      </c>
    </row>
    <row r="2526" spans="2:12" ht="75" customHeight="1" x14ac:dyDescent="0.25">
      <c r="B2526" s="171">
        <v>44120000</v>
      </c>
      <c r="C2526" s="176" t="s">
        <v>2673</v>
      </c>
      <c r="D2526" s="173">
        <v>41379</v>
      </c>
      <c r="E2526" s="172" t="s">
        <v>97</v>
      </c>
      <c r="F2526" s="172" t="s">
        <v>2489</v>
      </c>
      <c r="G2526" s="172" t="s">
        <v>307</v>
      </c>
      <c r="H2526" s="174">
        <v>35000</v>
      </c>
      <c r="I2526" s="174">
        <v>35000</v>
      </c>
      <c r="J2526" s="172" t="s">
        <v>39</v>
      </c>
      <c r="K2526" s="172" t="s">
        <v>2470</v>
      </c>
      <c r="L2526" s="175" t="s">
        <v>2490</v>
      </c>
    </row>
    <row r="2527" spans="2:12" ht="75" customHeight="1" x14ac:dyDescent="0.25">
      <c r="B2527" s="171">
        <v>13111000</v>
      </c>
      <c r="C2527" s="172" t="s">
        <v>2674</v>
      </c>
      <c r="D2527" s="173">
        <v>41379</v>
      </c>
      <c r="E2527" s="172" t="s">
        <v>97</v>
      </c>
      <c r="F2527" s="172" t="s">
        <v>2489</v>
      </c>
      <c r="G2527" s="172" t="s">
        <v>307</v>
      </c>
      <c r="H2527" s="174">
        <v>2500000</v>
      </c>
      <c r="I2527" s="174">
        <v>2500000</v>
      </c>
      <c r="J2527" s="172" t="s">
        <v>39</v>
      </c>
      <c r="K2527" s="172" t="s">
        <v>2470</v>
      </c>
      <c r="L2527" s="175" t="s">
        <v>2490</v>
      </c>
    </row>
    <row r="2528" spans="2:12" ht="75" customHeight="1" x14ac:dyDescent="0.25">
      <c r="B2528" s="171">
        <v>13111000</v>
      </c>
      <c r="C2528" s="172" t="s">
        <v>2675</v>
      </c>
      <c r="D2528" s="173">
        <v>41379</v>
      </c>
      <c r="E2528" s="172" t="s">
        <v>97</v>
      </c>
      <c r="F2528" s="172" t="s">
        <v>2489</v>
      </c>
      <c r="G2528" s="172" t="s">
        <v>307</v>
      </c>
      <c r="H2528" s="174">
        <v>2500000</v>
      </c>
      <c r="I2528" s="174">
        <v>2500000</v>
      </c>
      <c r="J2528" s="172" t="s">
        <v>39</v>
      </c>
      <c r="K2528" s="172" t="s">
        <v>2470</v>
      </c>
      <c r="L2528" s="175" t="s">
        <v>2490</v>
      </c>
    </row>
    <row r="2529" spans="2:12" ht="75" customHeight="1" x14ac:dyDescent="0.25">
      <c r="B2529" s="171">
        <v>13111000</v>
      </c>
      <c r="C2529" s="172" t="s">
        <v>2676</v>
      </c>
      <c r="D2529" s="173">
        <v>41379</v>
      </c>
      <c r="E2529" s="172" t="s">
        <v>97</v>
      </c>
      <c r="F2529" s="172" t="s">
        <v>2489</v>
      </c>
      <c r="G2529" s="172" t="s">
        <v>307</v>
      </c>
      <c r="H2529" s="174">
        <v>2500000</v>
      </c>
      <c r="I2529" s="174">
        <v>2500000</v>
      </c>
      <c r="J2529" s="172" t="s">
        <v>39</v>
      </c>
      <c r="K2529" s="172" t="s">
        <v>2470</v>
      </c>
      <c r="L2529" s="175" t="s">
        <v>2490</v>
      </c>
    </row>
    <row r="2530" spans="2:12" ht="75" customHeight="1" x14ac:dyDescent="0.25">
      <c r="B2530" s="171">
        <v>13111000</v>
      </c>
      <c r="C2530" s="172" t="s">
        <v>2677</v>
      </c>
      <c r="D2530" s="173">
        <v>41379</v>
      </c>
      <c r="E2530" s="172" t="s">
        <v>97</v>
      </c>
      <c r="F2530" s="172" t="s">
        <v>2489</v>
      </c>
      <c r="G2530" s="172" t="s">
        <v>307</v>
      </c>
      <c r="H2530" s="174">
        <v>2500000</v>
      </c>
      <c r="I2530" s="174">
        <v>2500000</v>
      </c>
      <c r="J2530" s="172" t="s">
        <v>39</v>
      </c>
      <c r="K2530" s="172" t="s">
        <v>2470</v>
      </c>
      <c r="L2530" s="175" t="s">
        <v>2490</v>
      </c>
    </row>
    <row r="2531" spans="2:12" ht="75" customHeight="1" x14ac:dyDescent="0.25">
      <c r="B2531" s="171">
        <v>44120000</v>
      </c>
      <c r="C2531" s="176" t="s">
        <v>2678</v>
      </c>
      <c r="D2531" s="173">
        <v>41379</v>
      </c>
      <c r="E2531" s="172" t="s">
        <v>97</v>
      </c>
      <c r="F2531" s="172" t="s">
        <v>2489</v>
      </c>
      <c r="G2531" s="172" t="s">
        <v>307</v>
      </c>
      <c r="H2531" s="174">
        <v>80000</v>
      </c>
      <c r="I2531" s="174">
        <v>80000</v>
      </c>
      <c r="J2531" s="172" t="s">
        <v>39</v>
      </c>
      <c r="K2531" s="172" t="s">
        <v>2470</v>
      </c>
      <c r="L2531" s="175" t="s">
        <v>2490</v>
      </c>
    </row>
    <row r="2532" spans="2:12" ht="75" customHeight="1" x14ac:dyDescent="0.25">
      <c r="B2532" s="171">
        <v>31000000</v>
      </c>
      <c r="C2532" s="172" t="s">
        <v>2679</v>
      </c>
      <c r="D2532" s="173">
        <v>41379</v>
      </c>
      <c r="E2532" s="172" t="s">
        <v>97</v>
      </c>
      <c r="F2532" s="172" t="s">
        <v>2489</v>
      </c>
      <c r="G2532" s="172" t="s">
        <v>307</v>
      </c>
      <c r="H2532" s="174">
        <v>3000000</v>
      </c>
      <c r="I2532" s="174">
        <v>3000000</v>
      </c>
      <c r="J2532" s="172" t="s">
        <v>39</v>
      </c>
      <c r="K2532" s="172" t="s">
        <v>2470</v>
      </c>
      <c r="L2532" s="175" t="s">
        <v>2490</v>
      </c>
    </row>
    <row r="2533" spans="2:12" ht="75" customHeight="1" x14ac:dyDescent="0.25">
      <c r="B2533" s="171">
        <v>13111000</v>
      </c>
      <c r="C2533" s="172" t="s">
        <v>2680</v>
      </c>
      <c r="D2533" s="173">
        <v>41379</v>
      </c>
      <c r="E2533" s="172" t="s">
        <v>97</v>
      </c>
      <c r="F2533" s="172" t="s">
        <v>2489</v>
      </c>
      <c r="G2533" s="172" t="s">
        <v>307</v>
      </c>
      <c r="H2533" s="174">
        <v>2500000</v>
      </c>
      <c r="I2533" s="174">
        <v>2500000</v>
      </c>
      <c r="J2533" s="172" t="s">
        <v>39</v>
      </c>
      <c r="K2533" s="172" t="s">
        <v>2470</v>
      </c>
      <c r="L2533" s="175" t="s">
        <v>2490</v>
      </c>
    </row>
    <row r="2534" spans="2:12" ht="75" customHeight="1" x14ac:dyDescent="0.25">
      <c r="B2534" s="178">
        <v>27110000</v>
      </c>
      <c r="C2534" s="172" t="s">
        <v>2681</v>
      </c>
      <c r="D2534" s="173">
        <v>41379</v>
      </c>
      <c r="E2534" s="172" t="s">
        <v>97</v>
      </c>
      <c r="F2534" s="172" t="s">
        <v>2489</v>
      </c>
      <c r="G2534" s="172" t="s">
        <v>307</v>
      </c>
      <c r="H2534" s="174">
        <v>30000</v>
      </c>
      <c r="I2534" s="174">
        <v>30000</v>
      </c>
      <c r="J2534" s="172" t="s">
        <v>39</v>
      </c>
      <c r="K2534" s="172" t="s">
        <v>2470</v>
      </c>
      <c r="L2534" s="175" t="s">
        <v>2490</v>
      </c>
    </row>
    <row r="2535" spans="2:12" ht="75" customHeight="1" x14ac:dyDescent="0.25">
      <c r="B2535" s="171">
        <v>53141600</v>
      </c>
      <c r="C2535" s="176" t="s">
        <v>2682</v>
      </c>
      <c r="D2535" s="173">
        <v>41379</v>
      </c>
      <c r="E2535" s="172" t="s">
        <v>97</v>
      </c>
      <c r="F2535" s="172" t="s">
        <v>2489</v>
      </c>
      <c r="G2535" s="172" t="s">
        <v>307</v>
      </c>
      <c r="H2535" s="174">
        <v>250000</v>
      </c>
      <c r="I2535" s="174">
        <v>250000</v>
      </c>
      <c r="J2535" s="172" t="s">
        <v>39</v>
      </c>
      <c r="K2535" s="172" t="s">
        <v>2470</v>
      </c>
      <c r="L2535" s="175" t="s">
        <v>2490</v>
      </c>
    </row>
    <row r="2536" spans="2:12" ht="75" customHeight="1" x14ac:dyDescent="0.25">
      <c r="B2536" s="171">
        <v>44103100</v>
      </c>
      <c r="C2536" s="172" t="s">
        <v>2683</v>
      </c>
      <c r="D2536" s="173">
        <v>41424</v>
      </c>
      <c r="E2536" s="172" t="s">
        <v>2576</v>
      </c>
      <c r="F2536" s="172" t="s">
        <v>2489</v>
      </c>
      <c r="G2536" s="172" t="s">
        <v>307</v>
      </c>
      <c r="H2536" s="174">
        <v>500000</v>
      </c>
      <c r="I2536" s="174">
        <v>500000</v>
      </c>
      <c r="J2536" s="172" t="s">
        <v>39</v>
      </c>
      <c r="K2536" s="172" t="s">
        <v>2470</v>
      </c>
      <c r="L2536" s="175" t="s">
        <v>2490</v>
      </c>
    </row>
    <row r="2537" spans="2:12" ht="75" customHeight="1" x14ac:dyDescent="0.25">
      <c r="B2537" s="171">
        <v>31201523</v>
      </c>
      <c r="C2537" s="172" t="s">
        <v>2684</v>
      </c>
      <c r="D2537" s="173">
        <v>41379</v>
      </c>
      <c r="E2537" s="172" t="s">
        <v>97</v>
      </c>
      <c r="F2537" s="172" t="s">
        <v>2489</v>
      </c>
      <c r="G2537" s="172" t="s">
        <v>307</v>
      </c>
      <c r="H2537" s="174">
        <v>150000</v>
      </c>
      <c r="I2537" s="174">
        <v>150000</v>
      </c>
      <c r="J2537" s="172" t="s">
        <v>39</v>
      </c>
      <c r="K2537" s="172" t="s">
        <v>2470</v>
      </c>
      <c r="L2537" s="175" t="s">
        <v>2490</v>
      </c>
    </row>
    <row r="2538" spans="2:12" ht="75" customHeight="1" x14ac:dyDescent="0.25">
      <c r="B2538" s="171">
        <v>31201500</v>
      </c>
      <c r="C2538" s="176" t="s">
        <v>2685</v>
      </c>
      <c r="D2538" s="173">
        <v>41379</v>
      </c>
      <c r="E2538" s="172" t="s">
        <v>97</v>
      </c>
      <c r="F2538" s="172" t="s">
        <v>2489</v>
      </c>
      <c r="G2538" s="172" t="s">
        <v>307</v>
      </c>
      <c r="H2538" s="174">
        <v>50000</v>
      </c>
      <c r="I2538" s="174">
        <v>50000</v>
      </c>
      <c r="J2538" s="172" t="s">
        <v>39</v>
      </c>
      <c r="K2538" s="172" t="s">
        <v>2470</v>
      </c>
      <c r="L2538" s="175" t="s">
        <v>2490</v>
      </c>
    </row>
    <row r="2539" spans="2:12" ht="75" customHeight="1" x14ac:dyDescent="0.25">
      <c r="B2539" s="171">
        <v>31201500</v>
      </c>
      <c r="C2539" s="172" t="s">
        <v>2686</v>
      </c>
      <c r="D2539" s="173">
        <v>41379</v>
      </c>
      <c r="E2539" s="172" t="s">
        <v>97</v>
      </c>
      <c r="F2539" s="172" t="s">
        <v>2489</v>
      </c>
      <c r="G2539" s="172" t="s">
        <v>307</v>
      </c>
      <c r="H2539" s="174">
        <v>50000</v>
      </c>
      <c r="I2539" s="174">
        <v>50000</v>
      </c>
      <c r="J2539" s="172" t="s">
        <v>39</v>
      </c>
      <c r="K2539" s="172" t="s">
        <v>2470</v>
      </c>
      <c r="L2539" s="175" t="s">
        <v>2490</v>
      </c>
    </row>
    <row r="2540" spans="2:12" ht="75" customHeight="1" x14ac:dyDescent="0.25">
      <c r="B2540" s="171">
        <v>31201500</v>
      </c>
      <c r="C2540" s="172" t="s">
        <v>2687</v>
      </c>
      <c r="D2540" s="173">
        <v>41379</v>
      </c>
      <c r="E2540" s="172" t="s">
        <v>97</v>
      </c>
      <c r="F2540" s="172" t="s">
        <v>2489</v>
      </c>
      <c r="G2540" s="172" t="s">
        <v>307</v>
      </c>
      <c r="H2540" s="174">
        <v>50000</v>
      </c>
      <c r="I2540" s="174">
        <v>50000</v>
      </c>
      <c r="J2540" s="172" t="s">
        <v>39</v>
      </c>
      <c r="K2540" s="172" t="s">
        <v>2470</v>
      </c>
      <c r="L2540" s="175" t="s">
        <v>2490</v>
      </c>
    </row>
    <row r="2541" spans="2:12" ht="75" customHeight="1" x14ac:dyDescent="0.25">
      <c r="B2541" s="171">
        <v>31201500</v>
      </c>
      <c r="C2541" s="176" t="s">
        <v>2688</v>
      </c>
      <c r="D2541" s="173">
        <v>41379</v>
      </c>
      <c r="E2541" s="172" t="s">
        <v>97</v>
      </c>
      <c r="F2541" s="172" t="s">
        <v>2489</v>
      </c>
      <c r="G2541" s="172" t="s">
        <v>307</v>
      </c>
      <c r="H2541" s="174">
        <v>50000</v>
      </c>
      <c r="I2541" s="174">
        <v>50000</v>
      </c>
      <c r="J2541" s="172" t="s">
        <v>39</v>
      </c>
      <c r="K2541" s="172" t="s">
        <v>2470</v>
      </c>
      <c r="L2541" s="175" t="s">
        <v>2490</v>
      </c>
    </row>
    <row r="2542" spans="2:12" ht="75" customHeight="1" x14ac:dyDescent="0.25">
      <c r="B2542" s="171">
        <v>31201500</v>
      </c>
      <c r="C2542" s="172" t="s">
        <v>2689</v>
      </c>
      <c r="D2542" s="173">
        <v>41379</v>
      </c>
      <c r="E2542" s="172" t="s">
        <v>97</v>
      </c>
      <c r="F2542" s="172" t="s">
        <v>2489</v>
      </c>
      <c r="G2542" s="172" t="s">
        <v>307</v>
      </c>
      <c r="H2542" s="174">
        <v>50000</v>
      </c>
      <c r="I2542" s="174">
        <v>50000</v>
      </c>
      <c r="J2542" s="172" t="s">
        <v>39</v>
      </c>
      <c r="K2542" s="172" t="s">
        <v>2470</v>
      </c>
      <c r="L2542" s="175" t="s">
        <v>2490</v>
      </c>
    </row>
    <row r="2543" spans="2:12" ht="75" customHeight="1" x14ac:dyDescent="0.25">
      <c r="B2543" s="171">
        <v>44120000</v>
      </c>
      <c r="C2543" s="172" t="s">
        <v>2690</v>
      </c>
      <c r="D2543" s="173">
        <v>41379</v>
      </c>
      <c r="E2543" s="172" t="s">
        <v>97</v>
      </c>
      <c r="F2543" s="172" t="s">
        <v>2489</v>
      </c>
      <c r="G2543" s="172" t="s">
        <v>307</v>
      </c>
      <c r="H2543" s="174">
        <v>35000</v>
      </c>
      <c r="I2543" s="174">
        <v>35000</v>
      </c>
      <c r="J2543" s="172" t="s">
        <v>39</v>
      </c>
      <c r="K2543" s="172" t="s">
        <v>2470</v>
      </c>
      <c r="L2543" s="175" t="s">
        <v>2490</v>
      </c>
    </row>
    <row r="2544" spans="2:12" ht="75" customHeight="1" x14ac:dyDescent="0.25">
      <c r="B2544" s="171">
        <v>32131005</v>
      </c>
      <c r="C2544" s="172" t="s">
        <v>2691</v>
      </c>
      <c r="D2544" s="173">
        <v>41379</v>
      </c>
      <c r="E2544" s="172" t="s">
        <v>97</v>
      </c>
      <c r="F2544" s="172" t="s">
        <v>2489</v>
      </c>
      <c r="G2544" s="172" t="s">
        <v>307</v>
      </c>
      <c r="H2544" s="174">
        <v>50000</v>
      </c>
      <c r="I2544" s="174">
        <v>50000</v>
      </c>
      <c r="J2544" s="172" t="s">
        <v>39</v>
      </c>
      <c r="K2544" s="172" t="s">
        <v>2470</v>
      </c>
      <c r="L2544" s="175" t="s">
        <v>2490</v>
      </c>
    </row>
    <row r="2545" spans="2:12" ht="75" customHeight="1" x14ac:dyDescent="0.25">
      <c r="B2545" s="171">
        <v>32131005</v>
      </c>
      <c r="C2545" s="172" t="s">
        <v>2692</v>
      </c>
      <c r="D2545" s="173">
        <v>41379</v>
      </c>
      <c r="E2545" s="172" t="s">
        <v>97</v>
      </c>
      <c r="F2545" s="172" t="s">
        <v>2489</v>
      </c>
      <c r="G2545" s="172" t="s">
        <v>307</v>
      </c>
      <c r="H2545" s="174">
        <v>50000</v>
      </c>
      <c r="I2545" s="174">
        <v>50000</v>
      </c>
      <c r="J2545" s="172" t="s">
        <v>39</v>
      </c>
      <c r="K2545" s="172" t="s">
        <v>2470</v>
      </c>
      <c r="L2545" s="175" t="s">
        <v>2490</v>
      </c>
    </row>
    <row r="2546" spans="2:12" ht="75" customHeight="1" x14ac:dyDescent="0.25">
      <c r="B2546" s="171">
        <v>32131005</v>
      </c>
      <c r="C2546" s="172" t="s">
        <v>2693</v>
      </c>
      <c r="D2546" s="173">
        <v>41379</v>
      </c>
      <c r="E2546" s="172" t="s">
        <v>97</v>
      </c>
      <c r="F2546" s="172" t="s">
        <v>2489</v>
      </c>
      <c r="G2546" s="172" t="s">
        <v>307</v>
      </c>
      <c r="H2546" s="174">
        <v>50000</v>
      </c>
      <c r="I2546" s="174">
        <v>50000</v>
      </c>
      <c r="J2546" s="172" t="s">
        <v>39</v>
      </c>
      <c r="K2546" s="172" t="s">
        <v>2470</v>
      </c>
      <c r="L2546" s="175" t="s">
        <v>2490</v>
      </c>
    </row>
    <row r="2547" spans="2:12" ht="75" customHeight="1" x14ac:dyDescent="0.25">
      <c r="B2547" s="171">
        <v>32131005</v>
      </c>
      <c r="C2547" s="172" t="s">
        <v>2694</v>
      </c>
      <c r="D2547" s="173">
        <v>41379</v>
      </c>
      <c r="E2547" s="172" t="s">
        <v>97</v>
      </c>
      <c r="F2547" s="172" t="s">
        <v>2489</v>
      </c>
      <c r="G2547" s="172" t="s">
        <v>307</v>
      </c>
      <c r="H2547" s="174">
        <v>50000</v>
      </c>
      <c r="I2547" s="174">
        <v>50000</v>
      </c>
      <c r="J2547" s="172" t="s">
        <v>39</v>
      </c>
      <c r="K2547" s="172" t="s">
        <v>2470</v>
      </c>
      <c r="L2547" s="175" t="s">
        <v>2490</v>
      </c>
    </row>
    <row r="2548" spans="2:12" ht="75" customHeight="1" x14ac:dyDescent="0.25">
      <c r="B2548" s="171">
        <v>32131005</v>
      </c>
      <c r="C2548" s="172" t="s">
        <v>2695</v>
      </c>
      <c r="D2548" s="173">
        <v>41379</v>
      </c>
      <c r="E2548" s="172" t="s">
        <v>97</v>
      </c>
      <c r="F2548" s="172" t="s">
        <v>2489</v>
      </c>
      <c r="G2548" s="172" t="s">
        <v>307</v>
      </c>
      <c r="H2548" s="174">
        <v>50000</v>
      </c>
      <c r="I2548" s="174">
        <v>50000</v>
      </c>
      <c r="J2548" s="172" t="s">
        <v>39</v>
      </c>
      <c r="K2548" s="172" t="s">
        <v>2470</v>
      </c>
      <c r="L2548" s="175" t="s">
        <v>2490</v>
      </c>
    </row>
    <row r="2549" spans="2:12" ht="75" customHeight="1" x14ac:dyDescent="0.25">
      <c r="B2549" s="171">
        <v>12000000</v>
      </c>
      <c r="C2549" s="172" t="s">
        <v>2696</v>
      </c>
      <c r="D2549" s="173">
        <v>41379</v>
      </c>
      <c r="E2549" s="172" t="s">
        <v>97</v>
      </c>
      <c r="F2549" s="172" t="s">
        <v>2489</v>
      </c>
      <c r="G2549" s="172" t="s">
        <v>307</v>
      </c>
      <c r="H2549" s="174">
        <v>550000</v>
      </c>
      <c r="I2549" s="174">
        <v>550000</v>
      </c>
      <c r="J2549" s="172" t="s">
        <v>39</v>
      </c>
      <c r="K2549" s="172" t="s">
        <v>2470</v>
      </c>
      <c r="L2549" s="175" t="s">
        <v>2490</v>
      </c>
    </row>
    <row r="2550" spans="2:12" ht="75" customHeight="1" x14ac:dyDescent="0.25">
      <c r="B2550" s="171">
        <v>12000000</v>
      </c>
      <c r="C2550" s="172" t="s">
        <v>2697</v>
      </c>
      <c r="D2550" s="173">
        <v>41379</v>
      </c>
      <c r="E2550" s="172" t="s">
        <v>97</v>
      </c>
      <c r="F2550" s="172" t="s">
        <v>2489</v>
      </c>
      <c r="G2550" s="172" t="s">
        <v>307</v>
      </c>
      <c r="H2550" s="174">
        <v>550000</v>
      </c>
      <c r="I2550" s="174">
        <v>550000</v>
      </c>
      <c r="J2550" s="172" t="s">
        <v>39</v>
      </c>
      <c r="K2550" s="172" t="s">
        <v>2470</v>
      </c>
      <c r="L2550" s="175" t="s">
        <v>2490</v>
      </c>
    </row>
    <row r="2551" spans="2:12" ht="75" customHeight="1" x14ac:dyDescent="0.25">
      <c r="B2551" s="171">
        <v>44121700</v>
      </c>
      <c r="C2551" s="172" t="s">
        <v>2698</v>
      </c>
      <c r="D2551" s="173">
        <v>41379</v>
      </c>
      <c r="E2551" s="172" t="s">
        <v>97</v>
      </c>
      <c r="F2551" s="172" t="s">
        <v>2489</v>
      </c>
      <c r="G2551" s="172" t="s">
        <v>307</v>
      </c>
      <c r="H2551" s="174">
        <v>25000</v>
      </c>
      <c r="I2551" s="174">
        <v>25000</v>
      </c>
      <c r="J2551" s="172" t="s">
        <v>39</v>
      </c>
      <c r="K2551" s="172" t="s">
        <v>2470</v>
      </c>
      <c r="L2551" s="175" t="s">
        <v>2490</v>
      </c>
    </row>
    <row r="2552" spans="2:12" ht="75" customHeight="1" x14ac:dyDescent="0.25">
      <c r="B2552" s="171">
        <v>44120000</v>
      </c>
      <c r="C2552" s="172" t="s">
        <v>2699</v>
      </c>
      <c r="D2552" s="173">
        <v>41379</v>
      </c>
      <c r="E2552" s="172" t="s">
        <v>97</v>
      </c>
      <c r="F2552" s="172" t="s">
        <v>2489</v>
      </c>
      <c r="G2552" s="172" t="s">
        <v>307</v>
      </c>
      <c r="H2552" s="174">
        <v>35000</v>
      </c>
      <c r="I2552" s="174">
        <v>35000</v>
      </c>
      <c r="J2552" s="172" t="s">
        <v>39</v>
      </c>
      <c r="K2552" s="172" t="s">
        <v>2470</v>
      </c>
      <c r="L2552" s="175" t="s">
        <v>2490</v>
      </c>
    </row>
    <row r="2553" spans="2:12" ht="75" customHeight="1" x14ac:dyDescent="0.25">
      <c r="B2553" s="171">
        <v>43210000</v>
      </c>
      <c r="C2553" s="172" t="s">
        <v>2700</v>
      </c>
      <c r="D2553" s="173">
        <v>41424</v>
      </c>
      <c r="E2553" s="172" t="s">
        <v>2576</v>
      </c>
      <c r="F2553" s="172" t="s">
        <v>2489</v>
      </c>
      <c r="G2553" s="172" t="s">
        <v>307</v>
      </c>
      <c r="H2553" s="174">
        <v>25000000</v>
      </c>
      <c r="I2553" s="174">
        <v>25000000</v>
      </c>
      <c r="J2553" s="172" t="s">
        <v>39</v>
      </c>
      <c r="K2553" s="172" t="s">
        <v>2470</v>
      </c>
      <c r="L2553" s="175" t="s">
        <v>2490</v>
      </c>
    </row>
    <row r="2554" spans="2:12" ht="75" customHeight="1" x14ac:dyDescent="0.25">
      <c r="B2554" s="171">
        <v>41100000</v>
      </c>
      <c r="C2554" s="172" t="s">
        <v>2701</v>
      </c>
      <c r="D2554" s="173">
        <v>41379</v>
      </c>
      <c r="E2554" s="172" t="s">
        <v>97</v>
      </c>
      <c r="F2554" s="172" t="s">
        <v>2489</v>
      </c>
      <c r="G2554" s="172" t="s">
        <v>307</v>
      </c>
      <c r="H2554" s="174">
        <v>12000000</v>
      </c>
      <c r="I2554" s="174">
        <v>12000000</v>
      </c>
      <c r="J2554" s="172" t="s">
        <v>39</v>
      </c>
      <c r="K2554" s="172" t="s">
        <v>2470</v>
      </c>
      <c r="L2554" s="175" t="s">
        <v>2490</v>
      </c>
    </row>
    <row r="2555" spans="2:12" ht="75" customHeight="1" x14ac:dyDescent="0.25">
      <c r="B2555" s="171">
        <v>24121807</v>
      </c>
      <c r="C2555" s="172" t="s">
        <v>2702</v>
      </c>
      <c r="D2555" s="173">
        <v>41424</v>
      </c>
      <c r="E2555" s="172" t="s">
        <v>2576</v>
      </c>
      <c r="F2555" s="172" t="s">
        <v>2489</v>
      </c>
      <c r="G2555" s="172" t="s">
        <v>307</v>
      </c>
      <c r="H2555" s="174">
        <v>150000</v>
      </c>
      <c r="I2555" s="174">
        <v>150000</v>
      </c>
      <c r="J2555" s="172" t="s">
        <v>39</v>
      </c>
      <c r="K2555" s="172" t="s">
        <v>2470</v>
      </c>
      <c r="L2555" s="175" t="s">
        <v>2490</v>
      </c>
    </row>
    <row r="2556" spans="2:12" ht="75" customHeight="1" x14ac:dyDescent="0.25">
      <c r="B2556" s="171">
        <v>53141600</v>
      </c>
      <c r="C2556" s="172" t="s">
        <v>2703</v>
      </c>
      <c r="D2556" s="173">
        <v>41379</v>
      </c>
      <c r="E2556" s="172" t="s">
        <v>97</v>
      </c>
      <c r="F2556" s="172" t="s">
        <v>2489</v>
      </c>
      <c r="G2556" s="172" t="s">
        <v>307</v>
      </c>
      <c r="H2556" s="174">
        <v>250000</v>
      </c>
      <c r="I2556" s="174">
        <v>250000</v>
      </c>
      <c r="J2556" s="172" t="s">
        <v>39</v>
      </c>
      <c r="K2556" s="172" t="s">
        <v>2470</v>
      </c>
      <c r="L2556" s="175" t="s">
        <v>2490</v>
      </c>
    </row>
    <row r="2557" spans="2:12" ht="75" customHeight="1" x14ac:dyDescent="0.25">
      <c r="B2557" s="171">
        <v>53141600</v>
      </c>
      <c r="C2557" s="172" t="s">
        <v>2704</v>
      </c>
      <c r="D2557" s="173">
        <v>41379</v>
      </c>
      <c r="E2557" s="172" t="s">
        <v>97</v>
      </c>
      <c r="F2557" s="172" t="s">
        <v>2489</v>
      </c>
      <c r="G2557" s="172" t="s">
        <v>307</v>
      </c>
      <c r="H2557" s="174">
        <v>250000</v>
      </c>
      <c r="I2557" s="174">
        <v>250000</v>
      </c>
      <c r="J2557" s="172" t="s">
        <v>39</v>
      </c>
      <c r="K2557" s="172" t="s">
        <v>2470</v>
      </c>
      <c r="L2557" s="175" t="s">
        <v>2490</v>
      </c>
    </row>
    <row r="2558" spans="2:12" ht="75" customHeight="1" x14ac:dyDescent="0.25">
      <c r="B2558" s="171">
        <v>53141600</v>
      </c>
      <c r="C2558" s="172" t="s">
        <v>2705</v>
      </c>
      <c r="D2558" s="173">
        <v>41379</v>
      </c>
      <c r="E2558" s="172" t="s">
        <v>97</v>
      </c>
      <c r="F2558" s="172" t="s">
        <v>2489</v>
      </c>
      <c r="G2558" s="172" t="s">
        <v>307</v>
      </c>
      <c r="H2558" s="174">
        <v>250000</v>
      </c>
      <c r="I2558" s="174">
        <v>250000</v>
      </c>
      <c r="J2558" s="172" t="s">
        <v>39</v>
      </c>
      <c r="K2558" s="172" t="s">
        <v>2470</v>
      </c>
      <c r="L2558" s="175" t="s">
        <v>2490</v>
      </c>
    </row>
    <row r="2559" spans="2:12" ht="75" customHeight="1" x14ac:dyDescent="0.25">
      <c r="B2559" s="171">
        <v>53141600</v>
      </c>
      <c r="C2559" s="176" t="s">
        <v>2706</v>
      </c>
      <c r="D2559" s="173">
        <v>41379</v>
      </c>
      <c r="E2559" s="172" t="s">
        <v>97</v>
      </c>
      <c r="F2559" s="172" t="s">
        <v>2489</v>
      </c>
      <c r="G2559" s="172" t="s">
        <v>307</v>
      </c>
      <c r="H2559" s="174">
        <v>250000</v>
      </c>
      <c r="I2559" s="174">
        <v>250000</v>
      </c>
      <c r="J2559" s="172" t="s">
        <v>39</v>
      </c>
      <c r="K2559" s="172" t="s">
        <v>2470</v>
      </c>
      <c r="L2559" s="175" t="s">
        <v>2490</v>
      </c>
    </row>
    <row r="2560" spans="2:12" ht="75" customHeight="1" x14ac:dyDescent="0.25">
      <c r="B2560" s="171">
        <v>44120000</v>
      </c>
      <c r="C2560" s="172" t="s">
        <v>2707</v>
      </c>
      <c r="D2560" s="173">
        <v>41379</v>
      </c>
      <c r="E2560" s="172" t="s">
        <v>97</v>
      </c>
      <c r="F2560" s="172" t="s">
        <v>2489</v>
      </c>
      <c r="G2560" s="172" t="s">
        <v>307</v>
      </c>
      <c r="H2560" s="174">
        <v>35000</v>
      </c>
      <c r="I2560" s="174">
        <v>35000</v>
      </c>
      <c r="J2560" s="172" t="s">
        <v>39</v>
      </c>
      <c r="K2560" s="172" t="s">
        <v>2470</v>
      </c>
      <c r="L2560" s="175" t="s">
        <v>2490</v>
      </c>
    </row>
    <row r="2561" spans="2:12" ht="75" customHeight="1" x14ac:dyDescent="0.25">
      <c r="B2561" s="171">
        <v>53141503</v>
      </c>
      <c r="C2561" s="172" t="s">
        <v>2708</v>
      </c>
      <c r="D2561" s="173">
        <v>41379</v>
      </c>
      <c r="E2561" s="172" t="s">
        <v>97</v>
      </c>
      <c r="F2561" s="172" t="s">
        <v>2489</v>
      </c>
      <c r="G2561" s="172" t="s">
        <v>307</v>
      </c>
      <c r="H2561" s="174">
        <v>250000</v>
      </c>
      <c r="I2561" s="174">
        <v>250000</v>
      </c>
      <c r="J2561" s="172" t="s">
        <v>39</v>
      </c>
      <c r="K2561" s="172" t="s">
        <v>2470</v>
      </c>
      <c r="L2561" s="175" t="s">
        <v>2490</v>
      </c>
    </row>
    <row r="2562" spans="2:12" ht="75" customHeight="1" x14ac:dyDescent="0.25">
      <c r="B2562" s="171">
        <v>53141503</v>
      </c>
      <c r="C2562" s="172" t="s">
        <v>2709</v>
      </c>
      <c r="D2562" s="173">
        <v>41379</v>
      </c>
      <c r="E2562" s="172" t="s">
        <v>97</v>
      </c>
      <c r="F2562" s="172" t="s">
        <v>2489</v>
      </c>
      <c r="G2562" s="172" t="s">
        <v>307</v>
      </c>
      <c r="H2562" s="174">
        <v>250000</v>
      </c>
      <c r="I2562" s="174">
        <v>250000</v>
      </c>
      <c r="J2562" s="172" t="s">
        <v>39</v>
      </c>
      <c r="K2562" s="172" t="s">
        <v>2470</v>
      </c>
      <c r="L2562" s="175" t="s">
        <v>2490</v>
      </c>
    </row>
    <row r="2563" spans="2:12" ht="75" customHeight="1" x14ac:dyDescent="0.25">
      <c r="B2563" s="171">
        <v>53141503</v>
      </c>
      <c r="C2563" s="172" t="s">
        <v>2710</v>
      </c>
      <c r="D2563" s="173">
        <v>41379</v>
      </c>
      <c r="E2563" s="172" t="s">
        <v>97</v>
      </c>
      <c r="F2563" s="172" t="s">
        <v>2489</v>
      </c>
      <c r="G2563" s="172" t="s">
        <v>307</v>
      </c>
      <c r="H2563" s="174">
        <v>250000</v>
      </c>
      <c r="I2563" s="174">
        <v>250000</v>
      </c>
      <c r="J2563" s="172" t="s">
        <v>39</v>
      </c>
      <c r="K2563" s="172" t="s">
        <v>2470</v>
      </c>
      <c r="L2563" s="175" t="s">
        <v>2490</v>
      </c>
    </row>
    <row r="2564" spans="2:12" ht="75" customHeight="1" x14ac:dyDescent="0.25">
      <c r="B2564" s="171">
        <v>53141503</v>
      </c>
      <c r="C2564" s="172" t="s">
        <v>2711</v>
      </c>
      <c r="D2564" s="173">
        <v>41379</v>
      </c>
      <c r="E2564" s="172" t="s">
        <v>97</v>
      </c>
      <c r="F2564" s="172" t="s">
        <v>2489</v>
      </c>
      <c r="G2564" s="172" t="s">
        <v>307</v>
      </c>
      <c r="H2564" s="174">
        <v>250000</v>
      </c>
      <c r="I2564" s="174">
        <v>250000</v>
      </c>
      <c r="J2564" s="172" t="s">
        <v>39</v>
      </c>
      <c r="K2564" s="172" t="s">
        <v>2470</v>
      </c>
      <c r="L2564" s="175" t="s">
        <v>2490</v>
      </c>
    </row>
    <row r="2565" spans="2:12" ht="75" customHeight="1" x14ac:dyDescent="0.25">
      <c r="B2565" s="171">
        <v>53141503</v>
      </c>
      <c r="C2565" s="172" t="s">
        <v>2712</v>
      </c>
      <c r="D2565" s="173">
        <v>41379</v>
      </c>
      <c r="E2565" s="172" t="s">
        <v>97</v>
      </c>
      <c r="F2565" s="172" t="s">
        <v>2489</v>
      </c>
      <c r="G2565" s="172" t="s">
        <v>307</v>
      </c>
      <c r="H2565" s="174">
        <v>250000</v>
      </c>
      <c r="I2565" s="174">
        <v>250000</v>
      </c>
      <c r="J2565" s="172" t="s">
        <v>39</v>
      </c>
      <c r="K2565" s="172" t="s">
        <v>2470</v>
      </c>
      <c r="L2565" s="175" t="s">
        <v>2490</v>
      </c>
    </row>
    <row r="2566" spans="2:12" ht="75" customHeight="1" x14ac:dyDescent="0.25">
      <c r="B2566" s="171">
        <v>53141503</v>
      </c>
      <c r="C2566" s="172" t="s">
        <v>2713</v>
      </c>
      <c r="D2566" s="173">
        <v>41379</v>
      </c>
      <c r="E2566" s="172" t="s">
        <v>97</v>
      </c>
      <c r="F2566" s="172" t="s">
        <v>2489</v>
      </c>
      <c r="G2566" s="172" t="s">
        <v>307</v>
      </c>
      <c r="H2566" s="174">
        <v>250000</v>
      </c>
      <c r="I2566" s="174">
        <v>250000</v>
      </c>
      <c r="J2566" s="172" t="s">
        <v>39</v>
      </c>
      <c r="K2566" s="172" t="s">
        <v>2470</v>
      </c>
      <c r="L2566" s="175" t="s">
        <v>2490</v>
      </c>
    </row>
    <row r="2567" spans="2:12" ht="75" customHeight="1" x14ac:dyDescent="0.25">
      <c r="B2567" s="171">
        <v>53141503</v>
      </c>
      <c r="C2567" s="176" t="s">
        <v>2714</v>
      </c>
      <c r="D2567" s="173">
        <v>41379</v>
      </c>
      <c r="E2567" s="172" t="s">
        <v>97</v>
      </c>
      <c r="F2567" s="172" t="s">
        <v>2489</v>
      </c>
      <c r="G2567" s="172" t="s">
        <v>307</v>
      </c>
      <c r="H2567" s="174">
        <v>250000</v>
      </c>
      <c r="I2567" s="174">
        <v>250000</v>
      </c>
      <c r="J2567" s="172" t="s">
        <v>39</v>
      </c>
      <c r="K2567" s="172" t="s">
        <v>2470</v>
      </c>
      <c r="L2567" s="175" t="s">
        <v>2490</v>
      </c>
    </row>
    <row r="2568" spans="2:12" ht="75" customHeight="1" x14ac:dyDescent="0.25">
      <c r="B2568" s="171">
        <v>53141503</v>
      </c>
      <c r="C2568" s="172" t="s">
        <v>2715</v>
      </c>
      <c r="D2568" s="173">
        <v>41379</v>
      </c>
      <c r="E2568" s="172" t="s">
        <v>97</v>
      </c>
      <c r="F2568" s="172" t="s">
        <v>2489</v>
      </c>
      <c r="G2568" s="172" t="s">
        <v>307</v>
      </c>
      <c r="H2568" s="174">
        <v>250000</v>
      </c>
      <c r="I2568" s="174">
        <v>250000</v>
      </c>
      <c r="J2568" s="172" t="s">
        <v>39</v>
      </c>
      <c r="K2568" s="172" t="s">
        <v>2470</v>
      </c>
      <c r="L2568" s="175" t="s">
        <v>2490</v>
      </c>
    </row>
    <row r="2569" spans="2:12" ht="75" customHeight="1" x14ac:dyDescent="0.25">
      <c r="B2569" s="171">
        <v>53141503</v>
      </c>
      <c r="C2569" s="172" t="s">
        <v>2716</v>
      </c>
      <c r="D2569" s="173">
        <v>41379</v>
      </c>
      <c r="E2569" s="172" t="s">
        <v>97</v>
      </c>
      <c r="F2569" s="172" t="s">
        <v>2489</v>
      </c>
      <c r="G2569" s="172" t="s">
        <v>307</v>
      </c>
      <c r="H2569" s="174">
        <v>250000</v>
      </c>
      <c r="I2569" s="174">
        <v>250000</v>
      </c>
      <c r="J2569" s="172" t="s">
        <v>39</v>
      </c>
      <c r="K2569" s="172" t="s">
        <v>2470</v>
      </c>
      <c r="L2569" s="175" t="s">
        <v>2490</v>
      </c>
    </row>
    <row r="2570" spans="2:12" ht="75" customHeight="1" x14ac:dyDescent="0.25">
      <c r="B2570" s="171">
        <v>53141503</v>
      </c>
      <c r="C2570" s="172" t="s">
        <v>2717</v>
      </c>
      <c r="D2570" s="173">
        <v>41379</v>
      </c>
      <c r="E2570" s="172" t="s">
        <v>97</v>
      </c>
      <c r="F2570" s="172" t="s">
        <v>2489</v>
      </c>
      <c r="G2570" s="172" t="s">
        <v>307</v>
      </c>
      <c r="H2570" s="174">
        <v>250000</v>
      </c>
      <c r="I2570" s="174">
        <v>250000</v>
      </c>
      <c r="J2570" s="172" t="s">
        <v>39</v>
      </c>
      <c r="K2570" s="172" t="s">
        <v>2470</v>
      </c>
      <c r="L2570" s="175" t="s">
        <v>2490</v>
      </c>
    </row>
    <row r="2571" spans="2:12" ht="75" customHeight="1" x14ac:dyDescent="0.25">
      <c r="B2571" s="171">
        <v>53141503</v>
      </c>
      <c r="C2571" s="172" t="s">
        <v>2718</v>
      </c>
      <c r="D2571" s="173">
        <v>41379</v>
      </c>
      <c r="E2571" s="172" t="s">
        <v>97</v>
      </c>
      <c r="F2571" s="172" t="s">
        <v>2489</v>
      </c>
      <c r="G2571" s="172" t="s">
        <v>307</v>
      </c>
      <c r="H2571" s="174">
        <v>250000</v>
      </c>
      <c r="I2571" s="174">
        <v>250000</v>
      </c>
      <c r="J2571" s="172" t="s">
        <v>39</v>
      </c>
      <c r="K2571" s="172" t="s">
        <v>2470</v>
      </c>
      <c r="L2571" s="175" t="s">
        <v>2490</v>
      </c>
    </row>
    <row r="2572" spans="2:12" ht="75" customHeight="1" x14ac:dyDescent="0.25">
      <c r="B2572" s="171">
        <v>41122200</v>
      </c>
      <c r="C2572" s="172" t="s">
        <v>2719</v>
      </c>
      <c r="D2572" s="173">
        <v>41379</v>
      </c>
      <c r="E2572" s="172" t="s">
        <v>97</v>
      </c>
      <c r="F2572" s="172" t="s">
        <v>2489</v>
      </c>
      <c r="G2572" s="172" t="s">
        <v>307</v>
      </c>
      <c r="H2572" s="174">
        <v>5000000</v>
      </c>
      <c r="I2572" s="174">
        <v>5000000</v>
      </c>
      <c r="J2572" s="172" t="s">
        <v>39</v>
      </c>
      <c r="K2572" s="172" t="s">
        <v>2470</v>
      </c>
      <c r="L2572" s="175" t="s">
        <v>2490</v>
      </c>
    </row>
    <row r="2573" spans="2:12" ht="75" customHeight="1" x14ac:dyDescent="0.25">
      <c r="B2573" s="171">
        <v>41100000</v>
      </c>
      <c r="C2573" s="172" t="s">
        <v>2720</v>
      </c>
      <c r="D2573" s="173">
        <v>41379</v>
      </c>
      <c r="E2573" s="172" t="s">
        <v>97</v>
      </c>
      <c r="F2573" s="172" t="s">
        <v>2489</v>
      </c>
      <c r="G2573" s="172" t="s">
        <v>307</v>
      </c>
      <c r="H2573" s="174">
        <v>9467920</v>
      </c>
      <c r="I2573" s="174">
        <v>9467920</v>
      </c>
      <c r="J2573" s="172" t="s">
        <v>39</v>
      </c>
      <c r="K2573" s="172" t="s">
        <v>2470</v>
      </c>
      <c r="L2573" s="175" t="s">
        <v>2490</v>
      </c>
    </row>
    <row r="2574" spans="2:12" ht="75" customHeight="1" x14ac:dyDescent="0.25">
      <c r="B2574" s="171">
        <v>41122400</v>
      </c>
      <c r="C2574" s="172" t="s">
        <v>2721</v>
      </c>
      <c r="D2574" s="173">
        <v>41379</v>
      </c>
      <c r="E2574" s="172" t="s">
        <v>97</v>
      </c>
      <c r="F2574" s="172" t="s">
        <v>2489</v>
      </c>
      <c r="G2574" s="172" t="s">
        <v>307</v>
      </c>
      <c r="H2574" s="174">
        <v>20000</v>
      </c>
      <c r="I2574" s="174">
        <v>20000</v>
      </c>
      <c r="J2574" s="172" t="s">
        <v>39</v>
      </c>
      <c r="K2574" s="172" t="s">
        <v>2470</v>
      </c>
      <c r="L2574" s="175" t="s">
        <v>2490</v>
      </c>
    </row>
    <row r="2575" spans="2:12" ht="75" customHeight="1" x14ac:dyDescent="0.25">
      <c r="B2575" s="178">
        <v>23120000</v>
      </c>
      <c r="C2575" s="172" t="s">
        <v>2722</v>
      </c>
      <c r="D2575" s="173">
        <v>41379</v>
      </c>
      <c r="E2575" s="172" t="s">
        <v>97</v>
      </c>
      <c r="F2575" s="172" t="s">
        <v>2489</v>
      </c>
      <c r="G2575" s="172" t="s">
        <v>307</v>
      </c>
      <c r="H2575" s="174">
        <v>230000</v>
      </c>
      <c r="I2575" s="174">
        <v>230000</v>
      </c>
      <c r="J2575" s="172" t="s">
        <v>39</v>
      </c>
      <c r="K2575" s="172" t="s">
        <v>2470</v>
      </c>
      <c r="L2575" s="175" t="s">
        <v>2490</v>
      </c>
    </row>
    <row r="2576" spans="2:12" ht="75" customHeight="1" x14ac:dyDescent="0.25">
      <c r="B2576" s="171">
        <v>53141600</v>
      </c>
      <c r="C2576" s="172" t="s">
        <v>2723</v>
      </c>
      <c r="D2576" s="173">
        <v>41379</v>
      </c>
      <c r="E2576" s="172" t="s">
        <v>97</v>
      </c>
      <c r="F2576" s="172" t="s">
        <v>2489</v>
      </c>
      <c r="G2576" s="172" t="s">
        <v>307</v>
      </c>
      <c r="H2576" s="174">
        <v>250000</v>
      </c>
      <c r="I2576" s="174">
        <v>250000</v>
      </c>
      <c r="J2576" s="172" t="s">
        <v>39</v>
      </c>
      <c r="K2576" s="172" t="s">
        <v>2470</v>
      </c>
      <c r="L2576" s="175" t="s">
        <v>2490</v>
      </c>
    </row>
    <row r="2577" spans="2:12" ht="75" customHeight="1" x14ac:dyDescent="0.25">
      <c r="B2577" s="171">
        <v>11160000</v>
      </c>
      <c r="C2577" s="172" t="s">
        <v>2724</v>
      </c>
      <c r="D2577" s="173">
        <v>41379</v>
      </c>
      <c r="E2577" s="172" t="s">
        <v>97</v>
      </c>
      <c r="F2577" s="172" t="s">
        <v>2489</v>
      </c>
      <c r="G2577" s="172" t="s">
        <v>307</v>
      </c>
      <c r="H2577" s="174">
        <v>720000</v>
      </c>
      <c r="I2577" s="174">
        <v>720000</v>
      </c>
      <c r="J2577" s="172" t="s">
        <v>39</v>
      </c>
      <c r="K2577" s="172" t="s">
        <v>2470</v>
      </c>
      <c r="L2577" s="175" t="s">
        <v>2490</v>
      </c>
    </row>
    <row r="2578" spans="2:12" ht="75" customHeight="1" x14ac:dyDescent="0.25">
      <c r="B2578" s="171">
        <v>53141600</v>
      </c>
      <c r="C2578" s="176" t="s">
        <v>2725</v>
      </c>
      <c r="D2578" s="173">
        <v>41379</v>
      </c>
      <c r="E2578" s="172" t="s">
        <v>97</v>
      </c>
      <c r="F2578" s="172" t="s">
        <v>2489</v>
      </c>
      <c r="G2578" s="172" t="s">
        <v>307</v>
      </c>
      <c r="H2578" s="174">
        <v>250000</v>
      </c>
      <c r="I2578" s="174">
        <v>250000</v>
      </c>
      <c r="J2578" s="172" t="s">
        <v>39</v>
      </c>
      <c r="K2578" s="172" t="s">
        <v>2470</v>
      </c>
      <c r="L2578" s="175" t="s">
        <v>2490</v>
      </c>
    </row>
    <row r="2579" spans="2:12" ht="75" customHeight="1" x14ac:dyDescent="0.25">
      <c r="B2579" s="178">
        <v>11162300</v>
      </c>
      <c r="C2579" s="172" t="s">
        <v>2726</v>
      </c>
      <c r="D2579" s="173">
        <v>41379</v>
      </c>
      <c r="E2579" s="172" t="s">
        <v>97</v>
      </c>
      <c r="F2579" s="172" t="s">
        <v>2489</v>
      </c>
      <c r="G2579" s="172" t="s">
        <v>307</v>
      </c>
      <c r="H2579" s="174">
        <v>2500000</v>
      </c>
      <c r="I2579" s="174">
        <v>2500000</v>
      </c>
      <c r="J2579" s="172" t="s">
        <v>39</v>
      </c>
      <c r="K2579" s="172" t="s">
        <v>2470</v>
      </c>
      <c r="L2579" s="175" t="s">
        <v>2490</v>
      </c>
    </row>
    <row r="2580" spans="2:12" ht="75" customHeight="1" x14ac:dyDescent="0.25">
      <c r="B2580" s="178">
        <v>11162300</v>
      </c>
      <c r="C2580" s="172" t="s">
        <v>2727</v>
      </c>
      <c r="D2580" s="173">
        <v>41379</v>
      </c>
      <c r="E2580" s="172" t="s">
        <v>97</v>
      </c>
      <c r="F2580" s="172" t="s">
        <v>2489</v>
      </c>
      <c r="G2580" s="172" t="s">
        <v>307</v>
      </c>
      <c r="H2580" s="174">
        <v>2500000</v>
      </c>
      <c r="I2580" s="174">
        <v>2500000</v>
      </c>
      <c r="J2580" s="172" t="s">
        <v>39</v>
      </c>
      <c r="K2580" s="172" t="s">
        <v>2470</v>
      </c>
      <c r="L2580" s="175" t="s">
        <v>2490</v>
      </c>
    </row>
    <row r="2581" spans="2:12" ht="75" customHeight="1" x14ac:dyDescent="0.25">
      <c r="B2581" s="178">
        <v>11162300</v>
      </c>
      <c r="C2581" s="172" t="s">
        <v>2728</v>
      </c>
      <c r="D2581" s="173">
        <v>41379</v>
      </c>
      <c r="E2581" s="172" t="s">
        <v>97</v>
      </c>
      <c r="F2581" s="172" t="s">
        <v>2489</v>
      </c>
      <c r="G2581" s="172" t="s">
        <v>307</v>
      </c>
      <c r="H2581" s="174">
        <v>2500000</v>
      </c>
      <c r="I2581" s="174">
        <v>2500000</v>
      </c>
      <c r="J2581" s="172" t="s">
        <v>39</v>
      </c>
      <c r="K2581" s="172" t="s">
        <v>2470</v>
      </c>
      <c r="L2581" s="175" t="s">
        <v>2490</v>
      </c>
    </row>
    <row r="2582" spans="2:12" ht="75" customHeight="1" x14ac:dyDescent="0.25">
      <c r="B2582" s="178">
        <v>11162300</v>
      </c>
      <c r="C2582" s="172" t="s">
        <v>2729</v>
      </c>
      <c r="D2582" s="173">
        <v>41379</v>
      </c>
      <c r="E2582" s="172" t="s">
        <v>97</v>
      </c>
      <c r="F2582" s="172" t="s">
        <v>2489</v>
      </c>
      <c r="G2582" s="172" t="s">
        <v>307</v>
      </c>
      <c r="H2582" s="174">
        <v>2500000</v>
      </c>
      <c r="I2582" s="174">
        <v>2500000</v>
      </c>
      <c r="J2582" s="172" t="s">
        <v>39</v>
      </c>
      <c r="K2582" s="172" t="s">
        <v>2470</v>
      </c>
      <c r="L2582" s="175" t="s">
        <v>2490</v>
      </c>
    </row>
    <row r="2583" spans="2:12" ht="75" customHeight="1" x14ac:dyDescent="0.25">
      <c r="B2583" s="178">
        <v>11162300</v>
      </c>
      <c r="C2583" s="172" t="s">
        <v>2730</v>
      </c>
      <c r="D2583" s="173">
        <v>41379</v>
      </c>
      <c r="E2583" s="172" t="s">
        <v>97</v>
      </c>
      <c r="F2583" s="172" t="s">
        <v>2489</v>
      </c>
      <c r="G2583" s="172" t="s">
        <v>307</v>
      </c>
      <c r="H2583" s="174">
        <v>2500000</v>
      </c>
      <c r="I2583" s="174">
        <v>2500000</v>
      </c>
      <c r="J2583" s="172" t="s">
        <v>39</v>
      </c>
      <c r="K2583" s="172" t="s">
        <v>2470</v>
      </c>
      <c r="L2583" s="175" t="s">
        <v>2490</v>
      </c>
    </row>
    <row r="2584" spans="2:12" ht="75" customHeight="1" x14ac:dyDescent="0.25">
      <c r="B2584" s="178">
        <v>11162300</v>
      </c>
      <c r="C2584" s="172" t="s">
        <v>2731</v>
      </c>
      <c r="D2584" s="173">
        <v>41379</v>
      </c>
      <c r="E2584" s="172" t="s">
        <v>97</v>
      </c>
      <c r="F2584" s="172" t="s">
        <v>2489</v>
      </c>
      <c r="G2584" s="172" t="s">
        <v>307</v>
      </c>
      <c r="H2584" s="174">
        <v>2500000</v>
      </c>
      <c r="I2584" s="174">
        <v>2500000</v>
      </c>
      <c r="J2584" s="172" t="s">
        <v>39</v>
      </c>
      <c r="K2584" s="172" t="s">
        <v>2470</v>
      </c>
      <c r="L2584" s="175" t="s">
        <v>2490</v>
      </c>
    </row>
    <row r="2585" spans="2:12" ht="75" customHeight="1" x14ac:dyDescent="0.25">
      <c r="B2585" s="178">
        <v>11162300</v>
      </c>
      <c r="C2585" s="172" t="s">
        <v>2732</v>
      </c>
      <c r="D2585" s="173">
        <v>41379</v>
      </c>
      <c r="E2585" s="172" t="s">
        <v>97</v>
      </c>
      <c r="F2585" s="172" t="s">
        <v>2489</v>
      </c>
      <c r="G2585" s="172" t="s">
        <v>307</v>
      </c>
      <c r="H2585" s="174">
        <v>2500000</v>
      </c>
      <c r="I2585" s="174">
        <v>2500000</v>
      </c>
      <c r="J2585" s="172" t="s">
        <v>39</v>
      </c>
      <c r="K2585" s="172" t="s">
        <v>2470</v>
      </c>
      <c r="L2585" s="175" t="s">
        <v>2490</v>
      </c>
    </row>
    <row r="2586" spans="2:12" ht="75" customHeight="1" x14ac:dyDescent="0.25">
      <c r="B2586" s="178">
        <v>11162300</v>
      </c>
      <c r="C2586" s="172" t="s">
        <v>2733</v>
      </c>
      <c r="D2586" s="173">
        <v>41379</v>
      </c>
      <c r="E2586" s="172" t="s">
        <v>97</v>
      </c>
      <c r="F2586" s="172" t="s">
        <v>2489</v>
      </c>
      <c r="G2586" s="172" t="s">
        <v>307</v>
      </c>
      <c r="H2586" s="174">
        <v>2500000</v>
      </c>
      <c r="I2586" s="174">
        <v>2500000</v>
      </c>
      <c r="J2586" s="172" t="s">
        <v>39</v>
      </c>
      <c r="K2586" s="172" t="s">
        <v>2470</v>
      </c>
      <c r="L2586" s="175" t="s">
        <v>2490</v>
      </c>
    </row>
    <row r="2587" spans="2:12" ht="75" customHeight="1" x14ac:dyDescent="0.25">
      <c r="B2587" s="178">
        <v>11162300</v>
      </c>
      <c r="C2587" s="172" t="s">
        <v>2734</v>
      </c>
      <c r="D2587" s="173">
        <v>41379</v>
      </c>
      <c r="E2587" s="172" t="s">
        <v>97</v>
      </c>
      <c r="F2587" s="172" t="s">
        <v>2489</v>
      </c>
      <c r="G2587" s="172" t="s">
        <v>307</v>
      </c>
      <c r="H2587" s="174">
        <v>2500000</v>
      </c>
      <c r="I2587" s="174">
        <v>2500000</v>
      </c>
      <c r="J2587" s="172" t="s">
        <v>39</v>
      </c>
      <c r="K2587" s="172" t="s">
        <v>2470</v>
      </c>
      <c r="L2587" s="175" t="s">
        <v>2490</v>
      </c>
    </row>
    <row r="2588" spans="2:12" ht="75" customHeight="1" x14ac:dyDescent="0.25">
      <c r="B2588" s="178">
        <v>11162300</v>
      </c>
      <c r="C2588" s="172" t="s">
        <v>2735</v>
      </c>
      <c r="D2588" s="173">
        <v>41379</v>
      </c>
      <c r="E2588" s="172" t="s">
        <v>97</v>
      </c>
      <c r="F2588" s="172" t="s">
        <v>2489</v>
      </c>
      <c r="G2588" s="172" t="s">
        <v>307</v>
      </c>
      <c r="H2588" s="174">
        <v>2500000</v>
      </c>
      <c r="I2588" s="174">
        <v>2500000</v>
      </c>
      <c r="J2588" s="172" t="s">
        <v>39</v>
      </c>
      <c r="K2588" s="172" t="s">
        <v>2470</v>
      </c>
      <c r="L2588" s="175" t="s">
        <v>2490</v>
      </c>
    </row>
    <row r="2589" spans="2:12" ht="75" customHeight="1" x14ac:dyDescent="0.25">
      <c r="B2589" s="178">
        <v>11162300</v>
      </c>
      <c r="C2589" s="172" t="s">
        <v>2736</v>
      </c>
      <c r="D2589" s="173">
        <v>41379</v>
      </c>
      <c r="E2589" s="172" t="s">
        <v>97</v>
      </c>
      <c r="F2589" s="172" t="s">
        <v>2489</v>
      </c>
      <c r="G2589" s="172" t="s">
        <v>307</v>
      </c>
      <c r="H2589" s="174">
        <v>2500000</v>
      </c>
      <c r="I2589" s="174">
        <v>2500000</v>
      </c>
      <c r="J2589" s="172" t="s">
        <v>39</v>
      </c>
      <c r="K2589" s="172" t="s">
        <v>2470</v>
      </c>
      <c r="L2589" s="175" t="s">
        <v>2490</v>
      </c>
    </row>
    <row r="2590" spans="2:12" ht="75" customHeight="1" x14ac:dyDescent="0.25">
      <c r="B2590" s="171">
        <v>11160000</v>
      </c>
      <c r="C2590" s="172" t="s">
        <v>2737</v>
      </c>
      <c r="D2590" s="173">
        <v>41379</v>
      </c>
      <c r="E2590" s="172" t="s">
        <v>97</v>
      </c>
      <c r="F2590" s="172" t="s">
        <v>2489</v>
      </c>
      <c r="G2590" s="172" t="s">
        <v>307</v>
      </c>
      <c r="H2590" s="174">
        <v>720000</v>
      </c>
      <c r="I2590" s="174">
        <v>720000</v>
      </c>
      <c r="J2590" s="172" t="s">
        <v>39</v>
      </c>
      <c r="K2590" s="172" t="s">
        <v>2470</v>
      </c>
      <c r="L2590" s="175" t="s">
        <v>2490</v>
      </c>
    </row>
    <row r="2591" spans="2:12" ht="75" customHeight="1" x14ac:dyDescent="0.25">
      <c r="B2591" s="171">
        <v>11160000</v>
      </c>
      <c r="C2591" s="172" t="s">
        <v>2738</v>
      </c>
      <c r="D2591" s="173">
        <v>41379</v>
      </c>
      <c r="E2591" s="172" t="s">
        <v>97</v>
      </c>
      <c r="F2591" s="172" t="s">
        <v>2489</v>
      </c>
      <c r="G2591" s="172" t="s">
        <v>307</v>
      </c>
      <c r="H2591" s="174">
        <v>720000</v>
      </c>
      <c r="I2591" s="174">
        <v>720000</v>
      </c>
      <c r="J2591" s="172" t="s">
        <v>39</v>
      </c>
      <c r="K2591" s="172" t="s">
        <v>2470</v>
      </c>
      <c r="L2591" s="175" t="s">
        <v>2490</v>
      </c>
    </row>
    <row r="2592" spans="2:12" ht="75" customHeight="1" x14ac:dyDescent="0.25">
      <c r="B2592" s="171">
        <v>52121900</v>
      </c>
      <c r="C2592" s="177" t="s">
        <v>2739</v>
      </c>
      <c r="D2592" s="173">
        <v>41379</v>
      </c>
      <c r="E2592" s="172" t="s">
        <v>97</v>
      </c>
      <c r="F2592" s="172" t="s">
        <v>2489</v>
      </c>
      <c r="G2592" s="172" t="s">
        <v>307</v>
      </c>
      <c r="H2592" s="174">
        <v>50000000</v>
      </c>
      <c r="I2592" s="174">
        <v>50000000</v>
      </c>
      <c r="J2592" s="172" t="s">
        <v>39</v>
      </c>
      <c r="K2592" s="172" t="s">
        <v>2470</v>
      </c>
      <c r="L2592" s="175" t="s">
        <v>2490</v>
      </c>
    </row>
    <row r="2593" spans="2:12" ht="75" customHeight="1" x14ac:dyDescent="0.25">
      <c r="B2593" s="171">
        <v>41100000</v>
      </c>
      <c r="C2593" s="172" t="s">
        <v>2740</v>
      </c>
      <c r="D2593" s="173">
        <v>41379</v>
      </c>
      <c r="E2593" s="172" t="s">
        <v>97</v>
      </c>
      <c r="F2593" s="172" t="s">
        <v>2489</v>
      </c>
      <c r="G2593" s="172" t="s">
        <v>307</v>
      </c>
      <c r="H2593" s="174">
        <v>350000</v>
      </c>
      <c r="I2593" s="174">
        <v>350000</v>
      </c>
      <c r="J2593" s="172" t="s">
        <v>39</v>
      </c>
      <c r="K2593" s="172" t="s">
        <v>2470</v>
      </c>
      <c r="L2593" s="175" t="s">
        <v>2490</v>
      </c>
    </row>
    <row r="2594" spans="2:12" ht="75" customHeight="1" x14ac:dyDescent="0.25">
      <c r="B2594" s="171">
        <v>41100000</v>
      </c>
      <c r="C2594" s="172" t="s">
        <v>2741</v>
      </c>
      <c r="D2594" s="173">
        <v>41379</v>
      </c>
      <c r="E2594" s="172" t="s">
        <v>97</v>
      </c>
      <c r="F2594" s="172" t="s">
        <v>2489</v>
      </c>
      <c r="G2594" s="172" t="s">
        <v>307</v>
      </c>
      <c r="H2594" s="174">
        <v>9000000</v>
      </c>
      <c r="I2594" s="174">
        <v>9000000</v>
      </c>
      <c r="J2594" s="172" t="s">
        <v>39</v>
      </c>
      <c r="K2594" s="172" t="s">
        <v>2470</v>
      </c>
      <c r="L2594" s="175" t="s">
        <v>2490</v>
      </c>
    </row>
    <row r="2595" spans="2:12" ht="75" customHeight="1" x14ac:dyDescent="0.25">
      <c r="B2595" s="171">
        <v>23120000</v>
      </c>
      <c r="C2595" s="172" t="s">
        <v>2742</v>
      </c>
      <c r="D2595" s="173">
        <v>41379</v>
      </c>
      <c r="E2595" s="172" t="s">
        <v>97</v>
      </c>
      <c r="F2595" s="172" t="s">
        <v>2489</v>
      </c>
      <c r="G2595" s="172" t="s">
        <v>307</v>
      </c>
      <c r="H2595" s="174">
        <v>230000</v>
      </c>
      <c r="I2595" s="174">
        <v>230000</v>
      </c>
      <c r="J2595" s="172" t="s">
        <v>39</v>
      </c>
      <c r="K2595" s="172" t="s">
        <v>2470</v>
      </c>
      <c r="L2595" s="175" t="s">
        <v>2490</v>
      </c>
    </row>
    <row r="2596" spans="2:12" ht="75" customHeight="1" x14ac:dyDescent="0.25">
      <c r="B2596" s="171">
        <v>27110000</v>
      </c>
      <c r="C2596" s="176" t="s">
        <v>2743</v>
      </c>
      <c r="D2596" s="173">
        <v>41379</v>
      </c>
      <c r="E2596" s="172" t="s">
        <v>97</v>
      </c>
      <c r="F2596" s="172" t="s">
        <v>2489</v>
      </c>
      <c r="G2596" s="172" t="s">
        <v>307</v>
      </c>
      <c r="H2596" s="174">
        <v>25000</v>
      </c>
      <c r="I2596" s="174">
        <v>25000</v>
      </c>
      <c r="J2596" s="172" t="s">
        <v>39</v>
      </c>
      <c r="K2596" s="172" t="s">
        <v>2470</v>
      </c>
      <c r="L2596" s="175" t="s">
        <v>2490</v>
      </c>
    </row>
    <row r="2597" spans="2:12" ht="75" customHeight="1" x14ac:dyDescent="0.25">
      <c r="B2597" s="171">
        <v>27110000</v>
      </c>
      <c r="C2597" s="176" t="s">
        <v>2744</v>
      </c>
      <c r="D2597" s="173">
        <v>41379</v>
      </c>
      <c r="E2597" s="172" t="s">
        <v>97</v>
      </c>
      <c r="F2597" s="172" t="s">
        <v>2489</v>
      </c>
      <c r="G2597" s="172" t="s">
        <v>307</v>
      </c>
      <c r="H2597" s="174">
        <v>25000</v>
      </c>
      <c r="I2597" s="174">
        <v>25000</v>
      </c>
      <c r="J2597" s="172" t="s">
        <v>39</v>
      </c>
      <c r="K2597" s="172" t="s">
        <v>2470</v>
      </c>
      <c r="L2597" s="175" t="s">
        <v>2490</v>
      </c>
    </row>
    <row r="2598" spans="2:12" ht="75" customHeight="1" x14ac:dyDescent="0.25">
      <c r="B2598" s="171">
        <v>23120000</v>
      </c>
      <c r="C2598" s="176" t="s">
        <v>2745</v>
      </c>
      <c r="D2598" s="173">
        <v>41379</v>
      </c>
      <c r="E2598" s="172" t="s">
        <v>97</v>
      </c>
      <c r="F2598" s="172" t="s">
        <v>2489</v>
      </c>
      <c r="G2598" s="172" t="s">
        <v>307</v>
      </c>
      <c r="H2598" s="174">
        <v>230000</v>
      </c>
      <c r="I2598" s="174">
        <v>230000</v>
      </c>
      <c r="J2598" s="172" t="s">
        <v>39</v>
      </c>
      <c r="K2598" s="172" t="s">
        <v>2470</v>
      </c>
      <c r="L2598" s="175" t="s">
        <v>2490</v>
      </c>
    </row>
    <row r="2599" spans="2:12" ht="75" customHeight="1" x14ac:dyDescent="0.25">
      <c r="B2599" s="171">
        <v>47131800</v>
      </c>
      <c r="C2599" s="172" t="s">
        <v>2746</v>
      </c>
      <c r="D2599" s="173">
        <v>41379</v>
      </c>
      <c r="E2599" s="172" t="s">
        <v>97</v>
      </c>
      <c r="F2599" s="172" t="s">
        <v>2489</v>
      </c>
      <c r="G2599" s="172" t="s">
        <v>307</v>
      </c>
      <c r="H2599" s="174">
        <v>80000</v>
      </c>
      <c r="I2599" s="174">
        <v>80000</v>
      </c>
      <c r="J2599" s="172" t="s">
        <v>39</v>
      </c>
      <c r="K2599" s="172" t="s">
        <v>2470</v>
      </c>
      <c r="L2599" s="175" t="s">
        <v>2490</v>
      </c>
    </row>
    <row r="2600" spans="2:12" ht="75" customHeight="1" x14ac:dyDescent="0.25">
      <c r="B2600" s="171">
        <v>14111800</v>
      </c>
      <c r="C2600" s="172" t="s">
        <v>2747</v>
      </c>
      <c r="D2600" s="173">
        <v>41379</v>
      </c>
      <c r="E2600" s="172" t="s">
        <v>97</v>
      </c>
      <c r="F2600" s="172" t="s">
        <v>2489</v>
      </c>
      <c r="G2600" s="172" t="s">
        <v>307</v>
      </c>
      <c r="H2600" s="174">
        <v>500000</v>
      </c>
      <c r="I2600" s="174">
        <v>500000</v>
      </c>
      <c r="J2600" s="172" t="s">
        <v>39</v>
      </c>
      <c r="K2600" s="172" t="s">
        <v>2470</v>
      </c>
      <c r="L2600" s="175" t="s">
        <v>2490</v>
      </c>
    </row>
    <row r="2601" spans="2:12" ht="75" customHeight="1" x14ac:dyDescent="0.25">
      <c r="B2601" s="171">
        <v>32111509</v>
      </c>
      <c r="C2601" s="172" t="s">
        <v>2748</v>
      </c>
      <c r="D2601" s="173">
        <v>41379</v>
      </c>
      <c r="E2601" s="172" t="s">
        <v>97</v>
      </c>
      <c r="F2601" s="172" t="s">
        <v>2489</v>
      </c>
      <c r="G2601" s="172" t="s">
        <v>307</v>
      </c>
      <c r="H2601" s="174">
        <v>150000</v>
      </c>
      <c r="I2601" s="174">
        <v>150000</v>
      </c>
      <c r="J2601" s="172" t="s">
        <v>39</v>
      </c>
      <c r="K2601" s="172" t="s">
        <v>2470</v>
      </c>
      <c r="L2601" s="175" t="s">
        <v>2490</v>
      </c>
    </row>
    <row r="2602" spans="2:12" ht="75" customHeight="1" x14ac:dyDescent="0.25">
      <c r="B2602" s="171">
        <v>32111502</v>
      </c>
      <c r="C2602" s="179" t="s">
        <v>2749</v>
      </c>
      <c r="D2602" s="180">
        <v>41379</v>
      </c>
      <c r="E2602" s="179" t="s">
        <v>97</v>
      </c>
      <c r="F2602" s="179" t="s">
        <v>2489</v>
      </c>
      <c r="G2602" s="179" t="s">
        <v>307</v>
      </c>
      <c r="H2602" s="181">
        <v>2450000</v>
      </c>
      <c r="I2602" s="181">
        <v>2450000</v>
      </c>
      <c r="J2602" s="179" t="s">
        <v>39</v>
      </c>
      <c r="K2602" s="179" t="s">
        <v>2470</v>
      </c>
      <c r="L2602" s="175" t="s">
        <v>2490</v>
      </c>
    </row>
    <row r="2603" spans="2:12" ht="75" customHeight="1" x14ac:dyDescent="0.25">
      <c r="B2603" s="171">
        <v>12000000</v>
      </c>
      <c r="C2603" s="179" t="s">
        <v>2750</v>
      </c>
      <c r="D2603" s="180">
        <v>41379</v>
      </c>
      <c r="E2603" s="179" t="s">
        <v>97</v>
      </c>
      <c r="F2603" s="179" t="s">
        <v>2489</v>
      </c>
      <c r="G2603" s="179" t="s">
        <v>307</v>
      </c>
      <c r="H2603" s="181">
        <v>550000</v>
      </c>
      <c r="I2603" s="181">
        <v>550000</v>
      </c>
      <c r="J2603" s="179" t="s">
        <v>39</v>
      </c>
      <c r="K2603" s="179" t="s">
        <v>2470</v>
      </c>
      <c r="L2603" s="175" t="s">
        <v>2490</v>
      </c>
    </row>
    <row r="2604" spans="2:12" ht="75" customHeight="1" x14ac:dyDescent="0.25">
      <c r="B2604" s="171">
        <v>43201800</v>
      </c>
      <c r="C2604" s="179" t="s">
        <v>2751</v>
      </c>
      <c r="D2604" s="180">
        <v>41424</v>
      </c>
      <c r="E2604" s="179" t="s">
        <v>2576</v>
      </c>
      <c r="F2604" s="179" t="s">
        <v>2489</v>
      </c>
      <c r="G2604" s="179" t="s">
        <v>307</v>
      </c>
      <c r="H2604" s="181">
        <v>8200000</v>
      </c>
      <c r="I2604" s="181">
        <v>8200000</v>
      </c>
      <c r="J2604" s="179" t="s">
        <v>39</v>
      </c>
      <c r="K2604" s="179" t="s">
        <v>2470</v>
      </c>
      <c r="L2604" s="175" t="s">
        <v>2490</v>
      </c>
    </row>
    <row r="2605" spans="2:12" ht="75" customHeight="1" x14ac:dyDescent="0.25">
      <c r="B2605" s="171">
        <v>47131800</v>
      </c>
      <c r="C2605" s="179" t="s">
        <v>2752</v>
      </c>
      <c r="D2605" s="180">
        <v>41379</v>
      </c>
      <c r="E2605" s="179" t="s">
        <v>97</v>
      </c>
      <c r="F2605" s="179" t="s">
        <v>2489</v>
      </c>
      <c r="G2605" s="179" t="s">
        <v>307</v>
      </c>
      <c r="H2605" s="181">
        <v>80000</v>
      </c>
      <c r="I2605" s="181">
        <v>80000</v>
      </c>
      <c r="J2605" s="179" t="s">
        <v>39</v>
      </c>
      <c r="K2605" s="179" t="s">
        <v>2470</v>
      </c>
      <c r="L2605" s="175" t="s">
        <v>2490</v>
      </c>
    </row>
    <row r="2606" spans="2:12" ht="75" customHeight="1" x14ac:dyDescent="0.25">
      <c r="B2606" s="171">
        <v>32000000</v>
      </c>
      <c r="C2606" s="179" t="s">
        <v>2753</v>
      </c>
      <c r="D2606" s="180">
        <v>41379</v>
      </c>
      <c r="E2606" s="179" t="s">
        <v>97</v>
      </c>
      <c r="F2606" s="179" t="s">
        <v>2489</v>
      </c>
      <c r="G2606" s="179" t="s">
        <v>307</v>
      </c>
      <c r="H2606" s="181">
        <v>150000</v>
      </c>
      <c r="I2606" s="181">
        <v>150000</v>
      </c>
      <c r="J2606" s="179" t="s">
        <v>39</v>
      </c>
      <c r="K2606" s="179" t="s">
        <v>2470</v>
      </c>
      <c r="L2606" s="175" t="s">
        <v>2490</v>
      </c>
    </row>
    <row r="2607" spans="2:12" ht="75" customHeight="1" x14ac:dyDescent="0.25">
      <c r="B2607" s="171">
        <v>23120000</v>
      </c>
      <c r="C2607" s="179" t="s">
        <v>2754</v>
      </c>
      <c r="D2607" s="180">
        <v>41379</v>
      </c>
      <c r="E2607" s="179" t="s">
        <v>97</v>
      </c>
      <c r="F2607" s="179" t="s">
        <v>2489</v>
      </c>
      <c r="G2607" s="179" t="s">
        <v>307</v>
      </c>
      <c r="H2607" s="181">
        <v>230000</v>
      </c>
      <c r="I2607" s="181">
        <v>230000</v>
      </c>
      <c r="J2607" s="179" t="s">
        <v>39</v>
      </c>
      <c r="K2607" s="179" t="s">
        <v>2470</v>
      </c>
      <c r="L2607" s="175" t="s">
        <v>2490</v>
      </c>
    </row>
    <row r="2608" spans="2:12" ht="75" customHeight="1" x14ac:dyDescent="0.25">
      <c r="B2608" s="171">
        <v>23120000</v>
      </c>
      <c r="C2608" s="182" t="s">
        <v>2755</v>
      </c>
      <c r="D2608" s="180">
        <v>41379</v>
      </c>
      <c r="E2608" s="179" t="s">
        <v>97</v>
      </c>
      <c r="F2608" s="179" t="s">
        <v>2489</v>
      </c>
      <c r="G2608" s="179" t="s">
        <v>307</v>
      </c>
      <c r="H2608" s="181">
        <v>230000</v>
      </c>
      <c r="I2608" s="181">
        <v>230000</v>
      </c>
      <c r="J2608" s="179" t="s">
        <v>39</v>
      </c>
      <c r="K2608" s="179" t="s">
        <v>2470</v>
      </c>
      <c r="L2608" s="175" t="s">
        <v>2490</v>
      </c>
    </row>
    <row r="2609" spans="2:12" ht="75" customHeight="1" x14ac:dyDescent="0.25">
      <c r="B2609" s="171">
        <v>23120000</v>
      </c>
      <c r="C2609" s="182" t="s">
        <v>2756</v>
      </c>
      <c r="D2609" s="180">
        <v>41379</v>
      </c>
      <c r="E2609" s="179" t="s">
        <v>97</v>
      </c>
      <c r="F2609" s="179" t="s">
        <v>2489</v>
      </c>
      <c r="G2609" s="179" t="s">
        <v>307</v>
      </c>
      <c r="H2609" s="181">
        <v>230000</v>
      </c>
      <c r="I2609" s="181">
        <v>230000</v>
      </c>
      <c r="J2609" s="179" t="s">
        <v>39</v>
      </c>
      <c r="K2609" s="179" t="s">
        <v>2470</v>
      </c>
      <c r="L2609" s="175" t="s">
        <v>2490</v>
      </c>
    </row>
    <row r="2610" spans="2:12" ht="75" customHeight="1" x14ac:dyDescent="0.25">
      <c r="B2610" s="171">
        <v>23120000</v>
      </c>
      <c r="C2610" s="182" t="s">
        <v>2757</v>
      </c>
      <c r="D2610" s="180">
        <v>41379</v>
      </c>
      <c r="E2610" s="179" t="s">
        <v>97</v>
      </c>
      <c r="F2610" s="179" t="s">
        <v>2489</v>
      </c>
      <c r="G2610" s="179" t="s">
        <v>307</v>
      </c>
      <c r="H2610" s="181">
        <v>230000</v>
      </c>
      <c r="I2610" s="181">
        <v>230000</v>
      </c>
      <c r="J2610" s="179" t="s">
        <v>39</v>
      </c>
      <c r="K2610" s="179" t="s">
        <v>2470</v>
      </c>
      <c r="L2610" s="175" t="s">
        <v>2490</v>
      </c>
    </row>
    <row r="2611" spans="2:12" ht="75" customHeight="1" x14ac:dyDescent="0.25">
      <c r="B2611" s="171">
        <v>23120000</v>
      </c>
      <c r="C2611" s="182" t="s">
        <v>2758</v>
      </c>
      <c r="D2611" s="180">
        <v>41379</v>
      </c>
      <c r="E2611" s="179" t="s">
        <v>97</v>
      </c>
      <c r="F2611" s="179" t="s">
        <v>2489</v>
      </c>
      <c r="G2611" s="179" t="s">
        <v>307</v>
      </c>
      <c r="H2611" s="181">
        <v>230000</v>
      </c>
      <c r="I2611" s="181">
        <v>230000</v>
      </c>
      <c r="J2611" s="179" t="s">
        <v>39</v>
      </c>
      <c r="K2611" s="179" t="s">
        <v>2470</v>
      </c>
      <c r="L2611" s="175" t="s">
        <v>2490</v>
      </c>
    </row>
    <row r="2612" spans="2:12" ht="75" customHeight="1" x14ac:dyDescent="0.25">
      <c r="B2612" s="171">
        <v>23120000</v>
      </c>
      <c r="C2612" s="182" t="s">
        <v>2759</v>
      </c>
      <c r="D2612" s="180">
        <v>41379</v>
      </c>
      <c r="E2612" s="179" t="s">
        <v>97</v>
      </c>
      <c r="F2612" s="179" t="s">
        <v>2489</v>
      </c>
      <c r="G2612" s="179" t="s">
        <v>307</v>
      </c>
      <c r="H2612" s="181">
        <v>230000</v>
      </c>
      <c r="I2612" s="181">
        <v>230000</v>
      </c>
      <c r="J2612" s="179" t="s">
        <v>39</v>
      </c>
      <c r="K2612" s="179" t="s">
        <v>2470</v>
      </c>
      <c r="L2612" s="175" t="s">
        <v>2490</v>
      </c>
    </row>
    <row r="2613" spans="2:12" ht="75" customHeight="1" x14ac:dyDescent="0.25">
      <c r="B2613" s="171">
        <v>23120000</v>
      </c>
      <c r="C2613" s="182" t="s">
        <v>2760</v>
      </c>
      <c r="D2613" s="180">
        <v>41379</v>
      </c>
      <c r="E2613" s="179" t="s">
        <v>97</v>
      </c>
      <c r="F2613" s="179" t="s">
        <v>2489</v>
      </c>
      <c r="G2613" s="179" t="s">
        <v>307</v>
      </c>
      <c r="H2613" s="181">
        <v>230000</v>
      </c>
      <c r="I2613" s="181">
        <v>230000</v>
      </c>
      <c r="J2613" s="179" t="s">
        <v>39</v>
      </c>
      <c r="K2613" s="179" t="s">
        <v>2470</v>
      </c>
      <c r="L2613" s="175" t="s">
        <v>2490</v>
      </c>
    </row>
    <row r="2614" spans="2:12" ht="75" customHeight="1" x14ac:dyDescent="0.25">
      <c r="B2614" s="171">
        <v>23120000</v>
      </c>
      <c r="C2614" s="182" t="s">
        <v>2761</v>
      </c>
      <c r="D2614" s="180">
        <v>41379</v>
      </c>
      <c r="E2614" s="179" t="s">
        <v>97</v>
      </c>
      <c r="F2614" s="179" t="s">
        <v>2489</v>
      </c>
      <c r="G2614" s="179" t="s">
        <v>307</v>
      </c>
      <c r="H2614" s="181">
        <v>230000</v>
      </c>
      <c r="I2614" s="181">
        <v>230000</v>
      </c>
      <c r="J2614" s="179" t="s">
        <v>39</v>
      </c>
      <c r="K2614" s="179" t="s">
        <v>2470</v>
      </c>
      <c r="L2614" s="175" t="s">
        <v>2490</v>
      </c>
    </row>
    <row r="2615" spans="2:12" ht="75" customHeight="1" x14ac:dyDescent="0.25">
      <c r="B2615" s="171">
        <v>23120000</v>
      </c>
      <c r="C2615" s="182" t="s">
        <v>2762</v>
      </c>
      <c r="D2615" s="180">
        <v>41379</v>
      </c>
      <c r="E2615" s="179" t="s">
        <v>97</v>
      </c>
      <c r="F2615" s="179" t="s">
        <v>2489</v>
      </c>
      <c r="G2615" s="179" t="s">
        <v>307</v>
      </c>
      <c r="H2615" s="181">
        <v>230000</v>
      </c>
      <c r="I2615" s="181">
        <v>230000</v>
      </c>
      <c r="J2615" s="179" t="s">
        <v>39</v>
      </c>
      <c r="K2615" s="179" t="s">
        <v>2470</v>
      </c>
      <c r="L2615" s="175" t="s">
        <v>2490</v>
      </c>
    </row>
    <row r="2616" spans="2:12" ht="75" customHeight="1" x14ac:dyDescent="0.25">
      <c r="B2616" s="171">
        <v>23120000</v>
      </c>
      <c r="C2616" s="182" t="s">
        <v>2763</v>
      </c>
      <c r="D2616" s="180">
        <v>41379</v>
      </c>
      <c r="E2616" s="179" t="s">
        <v>97</v>
      </c>
      <c r="F2616" s="179" t="s">
        <v>2489</v>
      </c>
      <c r="G2616" s="179" t="s">
        <v>307</v>
      </c>
      <c r="H2616" s="181">
        <v>230000</v>
      </c>
      <c r="I2616" s="181">
        <v>230000</v>
      </c>
      <c r="J2616" s="179" t="s">
        <v>39</v>
      </c>
      <c r="K2616" s="179" t="s">
        <v>2470</v>
      </c>
      <c r="L2616" s="175" t="s">
        <v>2490</v>
      </c>
    </row>
    <row r="2617" spans="2:12" ht="75" customHeight="1" x14ac:dyDescent="0.25">
      <c r="B2617" s="171">
        <v>23120000</v>
      </c>
      <c r="C2617" s="182" t="s">
        <v>2764</v>
      </c>
      <c r="D2617" s="180">
        <v>41379</v>
      </c>
      <c r="E2617" s="179" t="s">
        <v>97</v>
      </c>
      <c r="F2617" s="179" t="s">
        <v>2489</v>
      </c>
      <c r="G2617" s="179" t="s">
        <v>307</v>
      </c>
      <c r="H2617" s="181">
        <v>230000</v>
      </c>
      <c r="I2617" s="181">
        <v>230000</v>
      </c>
      <c r="J2617" s="179" t="s">
        <v>39</v>
      </c>
      <c r="K2617" s="179" t="s">
        <v>2470</v>
      </c>
      <c r="L2617" s="175" t="s">
        <v>2490</v>
      </c>
    </row>
    <row r="2618" spans="2:12" ht="75" customHeight="1" x14ac:dyDescent="0.25">
      <c r="B2618" s="171">
        <v>23120000</v>
      </c>
      <c r="C2618" s="182" t="s">
        <v>2765</v>
      </c>
      <c r="D2618" s="180">
        <v>41379</v>
      </c>
      <c r="E2618" s="179" t="s">
        <v>97</v>
      </c>
      <c r="F2618" s="179" t="s">
        <v>2489</v>
      </c>
      <c r="G2618" s="179" t="s">
        <v>307</v>
      </c>
      <c r="H2618" s="181">
        <v>230000</v>
      </c>
      <c r="I2618" s="181">
        <v>230000</v>
      </c>
      <c r="J2618" s="179" t="s">
        <v>39</v>
      </c>
      <c r="K2618" s="179" t="s">
        <v>2470</v>
      </c>
      <c r="L2618" s="175" t="s">
        <v>2490</v>
      </c>
    </row>
    <row r="2619" spans="2:12" ht="75" customHeight="1" x14ac:dyDescent="0.25">
      <c r="B2619" s="171">
        <v>23120000</v>
      </c>
      <c r="C2619" s="182" t="s">
        <v>2766</v>
      </c>
      <c r="D2619" s="180">
        <v>41379</v>
      </c>
      <c r="E2619" s="179" t="s">
        <v>97</v>
      </c>
      <c r="F2619" s="179" t="s">
        <v>2489</v>
      </c>
      <c r="G2619" s="179" t="s">
        <v>307</v>
      </c>
      <c r="H2619" s="181">
        <v>230000</v>
      </c>
      <c r="I2619" s="181">
        <v>230000</v>
      </c>
      <c r="J2619" s="179" t="s">
        <v>39</v>
      </c>
      <c r="K2619" s="179" t="s">
        <v>2470</v>
      </c>
      <c r="L2619" s="175" t="s">
        <v>2490</v>
      </c>
    </row>
    <row r="2620" spans="2:12" ht="75" customHeight="1" x14ac:dyDescent="0.25">
      <c r="B2620" s="171">
        <v>23120000</v>
      </c>
      <c r="C2620" s="182" t="s">
        <v>2767</v>
      </c>
      <c r="D2620" s="180">
        <v>41379</v>
      </c>
      <c r="E2620" s="179" t="s">
        <v>97</v>
      </c>
      <c r="F2620" s="179" t="s">
        <v>2489</v>
      </c>
      <c r="G2620" s="179" t="s">
        <v>307</v>
      </c>
      <c r="H2620" s="181">
        <v>230000</v>
      </c>
      <c r="I2620" s="181">
        <v>230000</v>
      </c>
      <c r="J2620" s="179" t="s">
        <v>39</v>
      </c>
      <c r="K2620" s="179" t="s">
        <v>2470</v>
      </c>
      <c r="L2620" s="175" t="s">
        <v>2490</v>
      </c>
    </row>
    <row r="2621" spans="2:12" ht="75" customHeight="1" x14ac:dyDescent="0.25">
      <c r="B2621" s="171">
        <v>23120000</v>
      </c>
      <c r="C2621" s="182" t="s">
        <v>2768</v>
      </c>
      <c r="D2621" s="180">
        <v>41379</v>
      </c>
      <c r="E2621" s="179" t="s">
        <v>97</v>
      </c>
      <c r="F2621" s="179" t="s">
        <v>2489</v>
      </c>
      <c r="G2621" s="179" t="s">
        <v>307</v>
      </c>
      <c r="H2621" s="181">
        <v>230000</v>
      </c>
      <c r="I2621" s="181">
        <v>230000</v>
      </c>
      <c r="J2621" s="179" t="s">
        <v>39</v>
      </c>
      <c r="K2621" s="179" t="s">
        <v>2470</v>
      </c>
      <c r="L2621" s="175" t="s">
        <v>2490</v>
      </c>
    </row>
    <row r="2622" spans="2:12" ht="75" customHeight="1" x14ac:dyDescent="0.25">
      <c r="B2622" s="171">
        <v>23120000</v>
      </c>
      <c r="C2622" s="182" t="s">
        <v>2769</v>
      </c>
      <c r="D2622" s="180">
        <v>41379</v>
      </c>
      <c r="E2622" s="179" t="s">
        <v>97</v>
      </c>
      <c r="F2622" s="179" t="s">
        <v>2489</v>
      </c>
      <c r="G2622" s="179" t="s">
        <v>307</v>
      </c>
      <c r="H2622" s="181">
        <v>230000</v>
      </c>
      <c r="I2622" s="181">
        <v>230000</v>
      </c>
      <c r="J2622" s="179" t="s">
        <v>39</v>
      </c>
      <c r="K2622" s="179" t="s">
        <v>2470</v>
      </c>
      <c r="L2622" s="175" t="s">
        <v>2490</v>
      </c>
    </row>
    <row r="2623" spans="2:12" ht="75" customHeight="1" x14ac:dyDescent="0.25">
      <c r="B2623" s="171">
        <v>23120000</v>
      </c>
      <c r="C2623" s="182" t="s">
        <v>2770</v>
      </c>
      <c r="D2623" s="180">
        <v>41379</v>
      </c>
      <c r="E2623" s="179" t="s">
        <v>97</v>
      </c>
      <c r="F2623" s="179" t="s">
        <v>2489</v>
      </c>
      <c r="G2623" s="179" t="s">
        <v>307</v>
      </c>
      <c r="H2623" s="181">
        <v>230000</v>
      </c>
      <c r="I2623" s="181">
        <v>230000</v>
      </c>
      <c r="J2623" s="179" t="s">
        <v>39</v>
      </c>
      <c r="K2623" s="179" t="s">
        <v>2470</v>
      </c>
      <c r="L2623" s="175" t="s">
        <v>2490</v>
      </c>
    </row>
    <row r="2624" spans="2:12" ht="75" customHeight="1" x14ac:dyDescent="0.25">
      <c r="B2624" s="171">
        <v>23120000</v>
      </c>
      <c r="C2624" s="182" t="s">
        <v>2771</v>
      </c>
      <c r="D2624" s="180">
        <v>41379</v>
      </c>
      <c r="E2624" s="179" t="s">
        <v>97</v>
      </c>
      <c r="F2624" s="179" t="s">
        <v>2489</v>
      </c>
      <c r="G2624" s="179" t="s">
        <v>307</v>
      </c>
      <c r="H2624" s="181">
        <v>230000</v>
      </c>
      <c r="I2624" s="181">
        <v>230000</v>
      </c>
      <c r="J2624" s="179" t="s">
        <v>39</v>
      </c>
      <c r="K2624" s="179" t="s">
        <v>2470</v>
      </c>
      <c r="L2624" s="175" t="s">
        <v>2490</v>
      </c>
    </row>
    <row r="2625" spans="2:12" ht="75" customHeight="1" x14ac:dyDescent="0.25">
      <c r="B2625" s="171">
        <v>23120000</v>
      </c>
      <c r="C2625" s="182" t="s">
        <v>2772</v>
      </c>
      <c r="D2625" s="180">
        <v>41379</v>
      </c>
      <c r="E2625" s="179" t="s">
        <v>97</v>
      </c>
      <c r="F2625" s="179" t="s">
        <v>2489</v>
      </c>
      <c r="G2625" s="179" t="s">
        <v>307</v>
      </c>
      <c r="H2625" s="181">
        <v>230000</v>
      </c>
      <c r="I2625" s="181">
        <v>230000</v>
      </c>
      <c r="J2625" s="179" t="s">
        <v>39</v>
      </c>
      <c r="K2625" s="179" t="s">
        <v>2470</v>
      </c>
      <c r="L2625" s="175" t="s">
        <v>2490</v>
      </c>
    </row>
    <row r="2626" spans="2:12" ht="75" customHeight="1" x14ac:dyDescent="0.25">
      <c r="B2626" s="171">
        <v>23120000</v>
      </c>
      <c r="C2626" s="182" t="s">
        <v>2773</v>
      </c>
      <c r="D2626" s="180">
        <v>41379</v>
      </c>
      <c r="E2626" s="179" t="s">
        <v>97</v>
      </c>
      <c r="F2626" s="179" t="s">
        <v>2489</v>
      </c>
      <c r="G2626" s="179" t="s">
        <v>307</v>
      </c>
      <c r="H2626" s="181">
        <v>230000</v>
      </c>
      <c r="I2626" s="181">
        <v>230000</v>
      </c>
      <c r="J2626" s="179" t="s">
        <v>39</v>
      </c>
      <c r="K2626" s="179" t="s">
        <v>2470</v>
      </c>
      <c r="L2626" s="175" t="s">
        <v>2490</v>
      </c>
    </row>
    <row r="2627" spans="2:12" ht="75" customHeight="1" x14ac:dyDescent="0.25">
      <c r="B2627" s="171">
        <v>23120000</v>
      </c>
      <c r="C2627" s="182" t="s">
        <v>2774</v>
      </c>
      <c r="D2627" s="180">
        <v>41379</v>
      </c>
      <c r="E2627" s="179" t="s">
        <v>97</v>
      </c>
      <c r="F2627" s="179" t="s">
        <v>2489</v>
      </c>
      <c r="G2627" s="179" t="s">
        <v>307</v>
      </c>
      <c r="H2627" s="181">
        <v>230000</v>
      </c>
      <c r="I2627" s="181">
        <v>230000</v>
      </c>
      <c r="J2627" s="179" t="s">
        <v>39</v>
      </c>
      <c r="K2627" s="179" t="s">
        <v>2470</v>
      </c>
      <c r="L2627" s="175" t="s">
        <v>2490</v>
      </c>
    </row>
    <row r="2628" spans="2:12" ht="75" customHeight="1" x14ac:dyDescent="0.25">
      <c r="B2628" s="171">
        <v>23120000</v>
      </c>
      <c r="C2628" s="182" t="s">
        <v>2775</v>
      </c>
      <c r="D2628" s="180">
        <v>41379</v>
      </c>
      <c r="E2628" s="179" t="s">
        <v>97</v>
      </c>
      <c r="F2628" s="179" t="s">
        <v>2489</v>
      </c>
      <c r="G2628" s="179" t="s">
        <v>307</v>
      </c>
      <c r="H2628" s="181">
        <v>230000</v>
      </c>
      <c r="I2628" s="181">
        <v>230000</v>
      </c>
      <c r="J2628" s="179" t="s">
        <v>39</v>
      </c>
      <c r="K2628" s="179" t="s">
        <v>2470</v>
      </c>
      <c r="L2628" s="175" t="s">
        <v>2490</v>
      </c>
    </row>
    <row r="2629" spans="2:12" ht="75" customHeight="1" x14ac:dyDescent="0.25">
      <c r="B2629" s="171">
        <v>23120000</v>
      </c>
      <c r="C2629" s="182" t="s">
        <v>2776</v>
      </c>
      <c r="D2629" s="180">
        <v>41379</v>
      </c>
      <c r="E2629" s="179" t="s">
        <v>97</v>
      </c>
      <c r="F2629" s="179" t="s">
        <v>2489</v>
      </c>
      <c r="G2629" s="179" t="s">
        <v>307</v>
      </c>
      <c r="H2629" s="181">
        <v>230000</v>
      </c>
      <c r="I2629" s="181">
        <v>230000</v>
      </c>
      <c r="J2629" s="179" t="s">
        <v>39</v>
      </c>
      <c r="K2629" s="179" t="s">
        <v>2470</v>
      </c>
      <c r="L2629" s="175" t="s">
        <v>2490</v>
      </c>
    </row>
    <row r="2630" spans="2:12" ht="75" customHeight="1" x14ac:dyDescent="0.25">
      <c r="B2630" s="171">
        <v>23120000</v>
      </c>
      <c r="C2630" s="182" t="s">
        <v>2777</v>
      </c>
      <c r="D2630" s="180">
        <v>41379</v>
      </c>
      <c r="E2630" s="179" t="s">
        <v>97</v>
      </c>
      <c r="F2630" s="179" t="s">
        <v>2489</v>
      </c>
      <c r="G2630" s="179" t="s">
        <v>307</v>
      </c>
      <c r="H2630" s="181">
        <v>230000</v>
      </c>
      <c r="I2630" s="181">
        <v>230000</v>
      </c>
      <c r="J2630" s="179" t="s">
        <v>39</v>
      </c>
      <c r="K2630" s="179" t="s">
        <v>2470</v>
      </c>
      <c r="L2630" s="175" t="s">
        <v>2490</v>
      </c>
    </row>
    <row r="2631" spans="2:12" ht="75" customHeight="1" x14ac:dyDescent="0.25">
      <c r="B2631" s="171">
        <v>23120000</v>
      </c>
      <c r="C2631" s="182" t="s">
        <v>2778</v>
      </c>
      <c r="D2631" s="180">
        <v>41379</v>
      </c>
      <c r="E2631" s="179" t="s">
        <v>97</v>
      </c>
      <c r="F2631" s="179" t="s">
        <v>2489</v>
      </c>
      <c r="G2631" s="179" t="s">
        <v>307</v>
      </c>
      <c r="H2631" s="181">
        <v>230000</v>
      </c>
      <c r="I2631" s="181">
        <v>230000</v>
      </c>
      <c r="J2631" s="179" t="s">
        <v>39</v>
      </c>
      <c r="K2631" s="179" t="s">
        <v>2470</v>
      </c>
      <c r="L2631" s="175" t="s">
        <v>2490</v>
      </c>
    </row>
    <row r="2632" spans="2:12" ht="75" customHeight="1" x14ac:dyDescent="0.25">
      <c r="B2632" s="171">
        <v>23120000</v>
      </c>
      <c r="C2632" s="182" t="s">
        <v>2779</v>
      </c>
      <c r="D2632" s="180">
        <v>41379</v>
      </c>
      <c r="E2632" s="179" t="s">
        <v>97</v>
      </c>
      <c r="F2632" s="179" t="s">
        <v>2489</v>
      </c>
      <c r="G2632" s="179" t="s">
        <v>307</v>
      </c>
      <c r="H2632" s="181">
        <v>230000</v>
      </c>
      <c r="I2632" s="181">
        <v>230000</v>
      </c>
      <c r="J2632" s="179" t="s">
        <v>39</v>
      </c>
      <c r="K2632" s="179" t="s">
        <v>2470</v>
      </c>
      <c r="L2632" s="175" t="s">
        <v>2490</v>
      </c>
    </row>
    <row r="2633" spans="2:12" ht="75" customHeight="1" x14ac:dyDescent="0.25">
      <c r="B2633" s="171">
        <v>23120000</v>
      </c>
      <c r="C2633" s="182" t="s">
        <v>2780</v>
      </c>
      <c r="D2633" s="180">
        <v>41379</v>
      </c>
      <c r="E2633" s="179" t="s">
        <v>97</v>
      </c>
      <c r="F2633" s="179" t="s">
        <v>2489</v>
      </c>
      <c r="G2633" s="179" t="s">
        <v>307</v>
      </c>
      <c r="H2633" s="181">
        <v>230000</v>
      </c>
      <c r="I2633" s="181">
        <v>230000</v>
      </c>
      <c r="J2633" s="179" t="s">
        <v>39</v>
      </c>
      <c r="K2633" s="179" t="s">
        <v>2470</v>
      </c>
      <c r="L2633" s="175" t="s">
        <v>2490</v>
      </c>
    </row>
    <row r="2634" spans="2:12" ht="75" customHeight="1" x14ac:dyDescent="0.25">
      <c r="B2634" s="171">
        <v>23120000</v>
      </c>
      <c r="C2634" s="182" t="s">
        <v>2781</v>
      </c>
      <c r="D2634" s="180">
        <v>41379</v>
      </c>
      <c r="E2634" s="179" t="s">
        <v>97</v>
      </c>
      <c r="F2634" s="179" t="s">
        <v>2489</v>
      </c>
      <c r="G2634" s="179" t="s">
        <v>307</v>
      </c>
      <c r="H2634" s="181">
        <v>230000</v>
      </c>
      <c r="I2634" s="181">
        <v>230000</v>
      </c>
      <c r="J2634" s="179" t="s">
        <v>39</v>
      </c>
      <c r="K2634" s="179" t="s">
        <v>2470</v>
      </c>
      <c r="L2634" s="175" t="s">
        <v>2490</v>
      </c>
    </row>
    <row r="2635" spans="2:12" ht="75" customHeight="1" x14ac:dyDescent="0.25">
      <c r="B2635" s="171">
        <v>23120000</v>
      </c>
      <c r="C2635" s="182" t="s">
        <v>2782</v>
      </c>
      <c r="D2635" s="180">
        <v>41379</v>
      </c>
      <c r="E2635" s="179" t="s">
        <v>97</v>
      </c>
      <c r="F2635" s="179" t="s">
        <v>2489</v>
      </c>
      <c r="G2635" s="179" t="s">
        <v>307</v>
      </c>
      <c r="H2635" s="181">
        <v>230000</v>
      </c>
      <c r="I2635" s="181">
        <v>230000</v>
      </c>
      <c r="J2635" s="179" t="s">
        <v>39</v>
      </c>
      <c r="K2635" s="179" t="s">
        <v>2470</v>
      </c>
      <c r="L2635" s="175" t="s">
        <v>2490</v>
      </c>
    </row>
    <row r="2636" spans="2:12" ht="75" customHeight="1" x14ac:dyDescent="0.25">
      <c r="B2636" s="171">
        <v>23120000</v>
      </c>
      <c r="C2636" s="182" t="s">
        <v>2783</v>
      </c>
      <c r="D2636" s="180">
        <v>41379</v>
      </c>
      <c r="E2636" s="179" t="s">
        <v>97</v>
      </c>
      <c r="F2636" s="179" t="s">
        <v>2489</v>
      </c>
      <c r="G2636" s="179" t="s">
        <v>307</v>
      </c>
      <c r="H2636" s="181">
        <v>230000</v>
      </c>
      <c r="I2636" s="181">
        <v>230000</v>
      </c>
      <c r="J2636" s="179" t="s">
        <v>39</v>
      </c>
      <c r="K2636" s="179" t="s">
        <v>2470</v>
      </c>
      <c r="L2636" s="175" t="s">
        <v>2490</v>
      </c>
    </row>
    <row r="2637" spans="2:12" ht="75" customHeight="1" x14ac:dyDescent="0.25">
      <c r="B2637" s="171">
        <v>23120000</v>
      </c>
      <c r="C2637" s="182" t="s">
        <v>2784</v>
      </c>
      <c r="D2637" s="180">
        <v>41379</v>
      </c>
      <c r="E2637" s="179" t="s">
        <v>97</v>
      </c>
      <c r="F2637" s="179" t="s">
        <v>2489</v>
      </c>
      <c r="G2637" s="179" t="s">
        <v>307</v>
      </c>
      <c r="H2637" s="181">
        <v>230000</v>
      </c>
      <c r="I2637" s="181">
        <v>230000</v>
      </c>
      <c r="J2637" s="179" t="s">
        <v>39</v>
      </c>
      <c r="K2637" s="179" t="s">
        <v>2470</v>
      </c>
      <c r="L2637" s="175" t="s">
        <v>2490</v>
      </c>
    </row>
    <row r="2638" spans="2:12" ht="75" customHeight="1" x14ac:dyDescent="0.25">
      <c r="B2638" s="171">
        <v>23120000</v>
      </c>
      <c r="C2638" s="182" t="s">
        <v>2785</v>
      </c>
      <c r="D2638" s="180">
        <v>41379</v>
      </c>
      <c r="E2638" s="179" t="s">
        <v>97</v>
      </c>
      <c r="F2638" s="179" t="s">
        <v>2489</v>
      </c>
      <c r="G2638" s="179" t="s">
        <v>307</v>
      </c>
      <c r="H2638" s="181">
        <v>230000</v>
      </c>
      <c r="I2638" s="181">
        <v>230000</v>
      </c>
      <c r="J2638" s="179" t="s">
        <v>39</v>
      </c>
      <c r="K2638" s="179" t="s">
        <v>2470</v>
      </c>
      <c r="L2638" s="175" t="s">
        <v>2490</v>
      </c>
    </row>
    <row r="2639" spans="2:12" ht="75" customHeight="1" x14ac:dyDescent="0.25">
      <c r="B2639" s="171">
        <v>23120000</v>
      </c>
      <c r="C2639" s="182" t="s">
        <v>2786</v>
      </c>
      <c r="D2639" s="180">
        <v>41379</v>
      </c>
      <c r="E2639" s="179" t="s">
        <v>97</v>
      </c>
      <c r="F2639" s="179" t="s">
        <v>2489</v>
      </c>
      <c r="G2639" s="179" t="s">
        <v>307</v>
      </c>
      <c r="H2639" s="181">
        <v>230000</v>
      </c>
      <c r="I2639" s="181">
        <v>230000</v>
      </c>
      <c r="J2639" s="179" t="s">
        <v>39</v>
      </c>
      <c r="K2639" s="179" t="s">
        <v>2470</v>
      </c>
      <c r="L2639" s="175" t="s">
        <v>2490</v>
      </c>
    </row>
    <row r="2640" spans="2:12" ht="75" customHeight="1" x14ac:dyDescent="0.25">
      <c r="B2640" s="171">
        <v>23120000</v>
      </c>
      <c r="C2640" s="182" t="s">
        <v>2787</v>
      </c>
      <c r="D2640" s="180">
        <v>41379</v>
      </c>
      <c r="E2640" s="179" t="s">
        <v>97</v>
      </c>
      <c r="F2640" s="179" t="s">
        <v>2489</v>
      </c>
      <c r="G2640" s="179" t="s">
        <v>307</v>
      </c>
      <c r="H2640" s="181">
        <v>230000</v>
      </c>
      <c r="I2640" s="181">
        <v>230000</v>
      </c>
      <c r="J2640" s="179" t="s">
        <v>39</v>
      </c>
      <c r="K2640" s="179" t="s">
        <v>2470</v>
      </c>
      <c r="L2640" s="175" t="s">
        <v>2490</v>
      </c>
    </row>
    <row r="2641" spans="2:12" ht="75" customHeight="1" x14ac:dyDescent="0.25">
      <c r="B2641" s="171">
        <v>23120000</v>
      </c>
      <c r="C2641" s="182" t="s">
        <v>2788</v>
      </c>
      <c r="D2641" s="180">
        <v>41379</v>
      </c>
      <c r="E2641" s="179" t="s">
        <v>97</v>
      </c>
      <c r="F2641" s="179" t="s">
        <v>2489</v>
      </c>
      <c r="G2641" s="179" t="s">
        <v>307</v>
      </c>
      <c r="H2641" s="181">
        <v>230000</v>
      </c>
      <c r="I2641" s="181">
        <v>230000</v>
      </c>
      <c r="J2641" s="179" t="s">
        <v>39</v>
      </c>
      <c r="K2641" s="179" t="s">
        <v>2470</v>
      </c>
      <c r="L2641" s="175" t="s">
        <v>2490</v>
      </c>
    </row>
    <row r="2642" spans="2:12" ht="75" customHeight="1" x14ac:dyDescent="0.25">
      <c r="B2642" s="171">
        <v>23120000</v>
      </c>
      <c r="C2642" s="182" t="s">
        <v>2789</v>
      </c>
      <c r="D2642" s="180">
        <v>41379</v>
      </c>
      <c r="E2642" s="179" t="s">
        <v>97</v>
      </c>
      <c r="F2642" s="179" t="s">
        <v>2489</v>
      </c>
      <c r="G2642" s="179" t="s">
        <v>307</v>
      </c>
      <c r="H2642" s="181">
        <v>230000</v>
      </c>
      <c r="I2642" s="181">
        <v>230000</v>
      </c>
      <c r="J2642" s="179" t="s">
        <v>39</v>
      </c>
      <c r="K2642" s="179" t="s">
        <v>2470</v>
      </c>
      <c r="L2642" s="175" t="s">
        <v>2490</v>
      </c>
    </row>
    <row r="2643" spans="2:12" ht="75" customHeight="1" x14ac:dyDescent="0.25">
      <c r="B2643" s="171">
        <v>23120000</v>
      </c>
      <c r="C2643" s="182" t="s">
        <v>2790</v>
      </c>
      <c r="D2643" s="180">
        <v>41379</v>
      </c>
      <c r="E2643" s="179" t="s">
        <v>97</v>
      </c>
      <c r="F2643" s="179" t="s">
        <v>2489</v>
      </c>
      <c r="G2643" s="179" t="s">
        <v>307</v>
      </c>
      <c r="H2643" s="181">
        <v>230000</v>
      </c>
      <c r="I2643" s="181">
        <v>230000</v>
      </c>
      <c r="J2643" s="179" t="s">
        <v>39</v>
      </c>
      <c r="K2643" s="179" t="s">
        <v>2470</v>
      </c>
      <c r="L2643" s="175" t="s">
        <v>2490</v>
      </c>
    </row>
    <row r="2644" spans="2:12" ht="75" customHeight="1" x14ac:dyDescent="0.25">
      <c r="B2644" s="171">
        <v>23120000</v>
      </c>
      <c r="C2644" s="182" t="s">
        <v>2791</v>
      </c>
      <c r="D2644" s="180">
        <v>41379</v>
      </c>
      <c r="E2644" s="179" t="s">
        <v>97</v>
      </c>
      <c r="F2644" s="179" t="s">
        <v>2489</v>
      </c>
      <c r="G2644" s="179" t="s">
        <v>307</v>
      </c>
      <c r="H2644" s="181">
        <v>230000</v>
      </c>
      <c r="I2644" s="181">
        <v>230000</v>
      </c>
      <c r="J2644" s="179" t="s">
        <v>39</v>
      </c>
      <c r="K2644" s="179" t="s">
        <v>2470</v>
      </c>
      <c r="L2644" s="175" t="s">
        <v>2490</v>
      </c>
    </row>
    <row r="2645" spans="2:12" ht="75" customHeight="1" x14ac:dyDescent="0.25">
      <c r="B2645" s="171">
        <v>23120000</v>
      </c>
      <c r="C2645" s="182" t="s">
        <v>2792</v>
      </c>
      <c r="D2645" s="180">
        <v>41379</v>
      </c>
      <c r="E2645" s="179" t="s">
        <v>97</v>
      </c>
      <c r="F2645" s="179" t="s">
        <v>2489</v>
      </c>
      <c r="G2645" s="179" t="s">
        <v>307</v>
      </c>
      <c r="H2645" s="181">
        <v>230000</v>
      </c>
      <c r="I2645" s="181">
        <v>230000</v>
      </c>
      <c r="J2645" s="179" t="s">
        <v>39</v>
      </c>
      <c r="K2645" s="179" t="s">
        <v>2470</v>
      </c>
      <c r="L2645" s="175" t="s">
        <v>2490</v>
      </c>
    </row>
    <row r="2646" spans="2:12" ht="75" customHeight="1" x14ac:dyDescent="0.25">
      <c r="B2646" s="171">
        <v>23120000</v>
      </c>
      <c r="C2646" s="182" t="s">
        <v>2793</v>
      </c>
      <c r="D2646" s="180">
        <v>41379</v>
      </c>
      <c r="E2646" s="179" t="s">
        <v>97</v>
      </c>
      <c r="F2646" s="179" t="s">
        <v>2489</v>
      </c>
      <c r="G2646" s="179" t="s">
        <v>307</v>
      </c>
      <c r="H2646" s="181">
        <v>230000</v>
      </c>
      <c r="I2646" s="181">
        <v>230000</v>
      </c>
      <c r="J2646" s="179" t="s">
        <v>39</v>
      </c>
      <c r="K2646" s="179" t="s">
        <v>2470</v>
      </c>
      <c r="L2646" s="175" t="s">
        <v>2490</v>
      </c>
    </row>
    <row r="2647" spans="2:12" ht="75" customHeight="1" x14ac:dyDescent="0.25">
      <c r="B2647" s="171">
        <v>23120000</v>
      </c>
      <c r="C2647" s="182" t="s">
        <v>2794</v>
      </c>
      <c r="D2647" s="180">
        <v>41379</v>
      </c>
      <c r="E2647" s="179" t="s">
        <v>97</v>
      </c>
      <c r="F2647" s="179" t="s">
        <v>2489</v>
      </c>
      <c r="G2647" s="179" t="s">
        <v>307</v>
      </c>
      <c r="H2647" s="181">
        <v>230000</v>
      </c>
      <c r="I2647" s="181">
        <v>230000</v>
      </c>
      <c r="J2647" s="179" t="s">
        <v>39</v>
      </c>
      <c r="K2647" s="179" t="s">
        <v>2470</v>
      </c>
      <c r="L2647" s="175" t="s">
        <v>2490</v>
      </c>
    </row>
    <row r="2648" spans="2:12" ht="75" customHeight="1" x14ac:dyDescent="0.25">
      <c r="B2648" s="171">
        <v>23120000</v>
      </c>
      <c r="C2648" s="182" t="s">
        <v>2795</v>
      </c>
      <c r="D2648" s="180">
        <v>41379</v>
      </c>
      <c r="E2648" s="179" t="s">
        <v>97</v>
      </c>
      <c r="F2648" s="179" t="s">
        <v>2489</v>
      </c>
      <c r="G2648" s="179" t="s">
        <v>307</v>
      </c>
      <c r="H2648" s="181">
        <v>230000</v>
      </c>
      <c r="I2648" s="181">
        <v>230000</v>
      </c>
      <c r="J2648" s="179" t="s">
        <v>39</v>
      </c>
      <c r="K2648" s="179" t="s">
        <v>2470</v>
      </c>
      <c r="L2648" s="175" t="s">
        <v>2490</v>
      </c>
    </row>
    <row r="2649" spans="2:12" ht="75" customHeight="1" x14ac:dyDescent="0.25">
      <c r="B2649" s="171">
        <v>23120000</v>
      </c>
      <c r="C2649" s="182" t="s">
        <v>2796</v>
      </c>
      <c r="D2649" s="180">
        <v>41379</v>
      </c>
      <c r="E2649" s="179" t="s">
        <v>97</v>
      </c>
      <c r="F2649" s="179" t="s">
        <v>2489</v>
      </c>
      <c r="G2649" s="179" t="s">
        <v>307</v>
      </c>
      <c r="H2649" s="181">
        <v>230000</v>
      </c>
      <c r="I2649" s="181">
        <v>230000</v>
      </c>
      <c r="J2649" s="179" t="s">
        <v>39</v>
      </c>
      <c r="K2649" s="179" t="s">
        <v>2470</v>
      </c>
      <c r="L2649" s="175" t="s">
        <v>2490</v>
      </c>
    </row>
    <row r="2650" spans="2:12" ht="75" customHeight="1" x14ac:dyDescent="0.25">
      <c r="B2650" s="171">
        <v>23120000</v>
      </c>
      <c r="C2650" s="182" t="s">
        <v>2797</v>
      </c>
      <c r="D2650" s="180">
        <v>41379</v>
      </c>
      <c r="E2650" s="179" t="s">
        <v>97</v>
      </c>
      <c r="F2650" s="179" t="s">
        <v>2489</v>
      </c>
      <c r="G2650" s="179" t="s">
        <v>307</v>
      </c>
      <c r="H2650" s="181">
        <v>230000</v>
      </c>
      <c r="I2650" s="181">
        <v>230000</v>
      </c>
      <c r="J2650" s="179" t="s">
        <v>39</v>
      </c>
      <c r="K2650" s="179" t="s">
        <v>2470</v>
      </c>
      <c r="L2650" s="175" t="s">
        <v>2490</v>
      </c>
    </row>
    <row r="2651" spans="2:12" ht="75" customHeight="1" x14ac:dyDescent="0.25">
      <c r="B2651" s="171">
        <v>23120000</v>
      </c>
      <c r="C2651" s="182" t="s">
        <v>2798</v>
      </c>
      <c r="D2651" s="180">
        <v>41379</v>
      </c>
      <c r="E2651" s="179" t="s">
        <v>97</v>
      </c>
      <c r="F2651" s="179" t="s">
        <v>2489</v>
      </c>
      <c r="G2651" s="179" t="s">
        <v>307</v>
      </c>
      <c r="H2651" s="181">
        <v>230000</v>
      </c>
      <c r="I2651" s="181">
        <v>230000</v>
      </c>
      <c r="J2651" s="179" t="s">
        <v>39</v>
      </c>
      <c r="K2651" s="179" t="s">
        <v>2470</v>
      </c>
      <c r="L2651" s="175" t="s">
        <v>2490</v>
      </c>
    </row>
    <row r="2652" spans="2:12" ht="75" customHeight="1" x14ac:dyDescent="0.25">
      <c r="B2652" s="171">
        <v>23120000</v>
      </c>
      <c r="C2652" s="182" t="s">
        <v>2799</v>
      </c>
      <c r="D2652" s="180">
        <v>41379</v>
      </c>
      <c r="E2652" s="179" t="s">
        <v>97</v>
      </c>
      <c r="F2652" s="179" t="s">
        <v>2489</v>
      </c>
      <c r="G2652" s="179" t="s">
        <v>307</v>
      </c>
      <c r="H2652" s="181">
        <v>230000</v>
      </c>
      <c r="I2652" s="181">
        <v>230000</v>
      </c>
      <c r="J2652" s="179" t="s">
        <v>39</v>
      </c>
      <c r="K2652" s="179" t="s">
        <v>2470</v>
      </c>
      <c r="L2652" s="175" t="s">
        <v>2490</v>
      </c>
    </row>
    <row r="2653" spans="2:12" ht="75" customHeight="1" x14ac:dyDescent="0.25">
      <c r="B2653" s="171">
        <v>23120000</v>
      </c>
      <c r="C2653" s="182" t="s">
        <v>2800</v>
      </c>
      <c r="D2653" s="180">
        <v>41379</v>
      </c>
      <c r="E2653" s="179" t="s">
        <v>97</v>
      </c>
      <c r="F2653" s="179" t="s">
        <v>2489</v>
      </c>
      <c r="G2653" s="179" t="s">
        <v>307</v>
      </c>
      <c r="H2653" s="181">
        <v>230000</v>
      </c>
      <c r="I2653" s="181">
        <v>230000</v>
      </c>
      <c r="J2653" s="179" t="s">
        <v>39</v>
      </c>
      <c r="K2653" s="179" t="s">
        <v>2470</v>
      </c>
      <c r="L2653" s="175" t="s">
        <v>2490</v>
      </c>
    </row>
    <row r="2654" spans="2:12" ht="75" customHeight="1" x14ac:dyDescent="0.25">
      <c r="B2654" s="171">
        <v>23120000</v>
      </c>
      <c r="C2654" s="182" t="s">
        <v>2801</v>
      </c>
      <c r="D2654" s="180">
        <v>41379</v>
      </c>
      <c r="E2654" s="179" t="s">
        <v>97</v>
      </c>
      <c r="F2654" s="179" t="s">
        <v>2489</v>
      </c>
      <c r="G2654" s="179" t="s">
        <v>307</v>
      </c>
      <c r="H2654" s="181">
        <v>230000</v>
      </c>
      <c r="I2654" s="181">
        <v>230000</v>
      </c>
      <c r="J2654" s="179" t="s">
        <v>39</v>
      </c>
      <c r="K2654" s="179" t="s">
        <v>2470</v>
      </c>
      <c r="L2654" s="175" t="s">
        <v>2490</v>
      </c>
    </row>
    <row r="2655" spans="2:12" ht="75" customHeight="1" x14ac:dyDescent="0.25">
      <c r="B2655" s="171">
        <v>23120000</v>
      </c>
      <c r="C2655" s="182" t="s">
        <v>2802</v>
      </c>
      <c r="D2655" s="180">
        <v>41379</v>
      </c>
      <c r="E2655" s="179" t="s">
        <v>97</v>
      </c>
      <c r="F2655" s="179" t="s">
        <v>2489</v>
      </c>
      <c r="G2655" s="179" t="s">
        <v>307</v>
      </c>
      <c r="H2655" s="181">
        <v>230000</v>
      </c>
      <c r="I2655" s="181">
        <v>230000</v>
      </c>
      <c r="J2655" s="179" t="s">
        <v>39</v>
      </c>
      <c r="K2655" s="179" t="s">
        <v>2470</v>
      </c>
      <c r="L2655" s="175" t="s">
        <v>2490</v>
      </c>
    </row>
    <row r="2656" spans="2:12" ht="75" customHeight="1" x14ac:dyDescent="0.25">
      <c r="B2656" s="171">
        <v>23120000</v>
      </c>
      <c r="C2656" s="182" t="s">
        <v>2803</v>
      </c>
      <c r="D2656" s="180">
        <v>41379</v>
      </c>
      <c r="E2656" s="179" t="s">
        <v>97</v>
      </c>
      <c r="F2656" s="179" t="s">
        <v>2489</v>
      </c>
      <c r="G2656" s="179" t="s">
        <v>307</v>
      </c>
      <c r="H2656" s="181">
        <v>230000</v>
      </c>
      <c r="I2656" s="181">
        <v>230000</v>
      </c>
      <c r="J2656" s="179" t="s">
        <v>39</v>
      </c>
      <c r="K2656" s="179" t="s">
        <v>2470</v>
      </c>
      <c r="L2656" s="175" t="s">
        <v>2490</v>
      </c>
    </row>
    <row r="2657" spans="2:12" ht="75" customHeight="1" x14ac:dyDescent="0.25">
      <c r="B2657" s="171">
        <v>23120000</v>
      </c>
      <c r="C2657" s="182" t="s">
        <v>2804</v>
      </c>
      <c r="D2657" s="180">
        <v>41379</v>
      </c>
      <c r="E2657" s="179" t="s">
        <v>97</v>
      </c>
      <c r="F2657" s="179" t="s">
        <v>2489</v>
      </c>
      <c r="G2657" s="179" t="s">
        <v>307</v>
      </c>
      <c r="H2657" s="181">
        <v>230000</v>
      </c>
      <c r="I2657" s="181">
        <v>230000</v>
      </c>
      <c r="J2657" s="179" t="s">
        <v>39</v>
      </c>
      <c r="K2657" s="179" t="s">
        <v>2470</v>
      </c>
      <c r="L2657" s="175" t="s">
        <v>2490</v>
      </c>
    </row>
    <row r="2658" spans="2:12" ht="75" customHeight="1" x14ac:dyDescent="0.25">
      <c r="B2658" s="171">
        <v>23120000</v>
      </c>
      <c r="C2658" s="182" t="s">
        <v>2805</v>
      </c>
      <c r="D2658" s="180">
        <v>41379</v>
      </c>
      <c r="E2658" s="179" t="s">
        <v>97</v>
      </c>
      <c r="F2658" s="179" t="s">
        <v>2489</v>
      </c>
      <c r="G2658" s="179" t="s">
        <v>307</v>
      </c>
      <c r="H2658" s="181">
        <v>230000</v>
      </c>
      <c r="I2658" s="181">
        <v>230000</v>
      </c>
      <c r="J2658" s="179" t="s">
        <v>39</v>
      </c>
      <c r="K2658" s="179" t="s">
        <v>2470</v>
      </c>
      <c r="L2658" s="175" t="s">
        <v>2490</v>
      </c>
    </row>
    <row r="2659" spans="2:12" ht="75" customHeight="1" x14ac:dyDescent="0.25">
      <c r="B2659" s="171">
        <v>23120000</v>
      </c>
      <c r="C2659" s="182" t="s">
        <v>2806</v>
      </c>
      <c r="D2659" s="180">
        <v>41379</v>
      </c>
      <c r="E2659" s="179" t="s">
        <v>97</v>
      </c>
      <c r="F2659" s="179" t="s">
        <v>2489</v>
      </c>
      <c r="G2659" s="179" t="s">
        <v>307</v>
      </c>
      <c r="H2659" s="181">
        <v>230000</v>
      </c>
      <c r="I2659" s="181">
        <v>230000</v>
      </c>
      <c r="J2659" s="179" t="s">
        <v>39</v>
      </c>
      <c r="K2659" s="179" t="s">
        <v>2470</v>
      </c>
      <c r="L2659" s="175" t="s">
        <v>2490</v>
      </c>
    </row>
    <row r="2660" spans="2:12" ht="75" customHeight="1" x14ac:dyDescent="0.25">
      <c r="B2660" s="171">
        <v>23120000</v>
      </c>
      <c r="C2660" s="182" t="s">
        <v>2807</v>
      </c>
      <c r="D2660" s="180">
        <v>41379</v>
      </c>
      <c r="E2660" s="179" t="s">
        <v>97</v>
      </c>
      <c r="F2660" s="179" t="s">
        <v>2489</v>
      </c>
      <c r="G2660" s="179" t="s">
        <v>307</v>
      </c>
      <c r="H2660" s="181">
        <v>230000</v>
      </c>
      <c r="I2660" s="181">
        <v>230000</v>
      </c>
      <c r="J2660" s="179" t="s">
        <v>39</v>
      </c>
      <c r="K2660" s="179" t="s">
        <v>2470</v>
      </c>
      <c r="L2660" s="175" t="s">
        <v>2490</v>
      </c>
    </row>
    <row r="2661" spans="2:12" ht="75" customHeight="1" x14ac:dyDescent="0.25">
      <c r="B2661" s="171">
        <v>23120000</v>
      </c>
      <c r="C2661" s="182" t="s">
        <v>2808</v>
      </c>
      <c r="D2661" s="180">
        <v>41379</v>
      </c>
      <c r="E2661" s="179" t="s">
        <v>97</v>
      </c>
      <c r="F2661" s="179" t="s">
        <v>2489</v>
      </c>
      <c r="G2661" s="179" t="s">
        <v>307</v>
      </c>
      <c r="H2661" s="181">
        <v>230000</v>
      </c>
      <c r="I2661" s="181">
        <v>230000</v>
      </c>
      <c r="J2661" s="179" t="s">
        <v>39</v>
      </c>
      <c r="K2661" s="179" t="s">
        <v>2470</v>
      </c>
      <c r="L2661" s="175" t="s">
        <v>2490</v>
      </c>
    </row>
    <row r="2662" spans="2:12" ht="75" customHeight="1" x14ac:dyDescent="0.25">
      <c r="B2662" s="171">
        <v>23120000</v>
      </c>
      <c r="C2662" s="182" t="s">
        <v>2809</v>
      </c>
      <c r="D2662" s="180">
        <v>41379</v>
      </c>
      <c r="E2662" s="179" t="s">
        <v>97</v>
      </c>
      <c r="F2662" s="179" t="s">
        <v>2489</v>
      </c>
      <c r="G2662" s="179" t="s">
        <v>307</v>
      </c>
      <c r="H2662" s="181">
        <v>230000</v>
      </c>
      <c r="I2662" s="181">
        <v>230000</v>
      </c>
      <c r="J2662" s="179" t="s">
        <v>39</v>
      </c>
      <c r="K2662" s="179" t="s">
        <v>2470</v>
      </c>
      <c r="L2662" s="175" t="s">
        <v>2490</v>
      </c>
    </row>
    <row r="2663" spans="2:12" ht="75" customHeight="1" x14ac:dyDescent="0.25">
      <c r="B2663" s="171">
        <v>23120000</v>
      </c>
      <c r="C2663" s="182" t="s">
        <v>2810</v>
      </c>
      <c r="D2663" s="180">
        <v>41379</v>
      </c>
      <c r="E2663" s="179" t="s">
        <v>97</v>
      </c>
      <c r="F2663" s="179" t="s">
        <v>2489</v>
      </c>
      <c r="G2663" s="179" t="s">
        <v>307</v>
      </c>
      <c r="H2663" s="181">
        <v>230000</v>
      </c>
      <c r="I2663" s="181">
        <v>230000</v>
      </c>
      <c r="J2663" s="179" t="s">
        <v>39</v>
      </c>
      <c r="K2663" s="179" t="s">
        <v>2470</v>
      </c>
      <c r="L2663" s="175" t="s">
        <v>2490</v>
      </c>
    </row>
    <row r="2664" spans="2:12" ht="75" customHeight="1" x14ac:dyDescent="0.25">
      <c r="B2664" s="171">
        <v>23120000</v>
      </c>
      <c r="C2664" s="182" t="s">
        <v>2811</v>
      </c>
      <c r="D2664" s="180">
        <v>41379</v>
      </c>
      <c r="E2664" s="179" t="s">
        <v>97</v>
      </c>
      <c r="F2664" s="179" t="s">
        <v>2489</v>
      </c>
      <c r="G2664" s="179" t="s">
        <v>307</v>
      </c>
      <c r="H2664" s="181">
        <v>230000</v>
      </c>
      <c r="I2664" s="181">
        <v>230000</v>
      </c>
      <c r="J2664" s="179" t="s">
        <v>39</v>
      </c>
      <c r="K2664" s="179" t="s">
        <v>2470</v>
      </c>
      <c r="L2664" s="175" t="s">
        <v>2490</v>
      </c>
    </row>
    <row r="2665" spans="2:12" ht="75" customHeight="1" x14ac:dyDescent="0.25">
      <c r="B2665" s="171">
        <v>23120000</v>
      </c>
      <c r="C2665" s="182" t="s">
        <v>2812</v>
      </c>
      <c r="D2665" s="180">
        <v>41379</v>
      </c>
      <c r="E2665" s="179" t="s">
        <v>97</v>
      </c>
      <c r="F2665" s="179" t="s">
        <v>2489</v>
      </c>
      <c r="G2665" s="179" t="s">
        <v>307</v>
      </c>
      <c r="H2665" s="181">
        <v>230000</v>
      </c>
      <c r="I2665" s="181">
        <v>230000</v>
      </c>
      <c r="J2665" s="179" t="s">
        <v>39</v>
      </c>
      <c r="K2665" s="179" t="s">
        <v>2470</v>
      </c>
      <c r="L2665" s="175" t="s">
        <v>2490</v>
      </c>
    </row>
    <row r="2666" spans="2:12" ht="75" customHeight="1" x14ac:dyDescent="0.25">
      <c r="B2666" s="171">
        <v>23120000</v>
      </c>
      <c r="C2666" s="182" t="s">
        <v>2813</v>
      </c>
      <c r="D2666" s="180">
        <v>41379</v>
      </c>
      <c r="E2666" s="179" t="s">
        <v>97</v>
      </c>
      <c r="F2666" s="179" t="s">
        <v>2489</v>
      </c>
      <c r="G2666" s="179" t="s">
        <v>307</v>
      </c>
      <c r="H2666" s="181">
        <v>230000</v>
      </c>
      <c r="I2666" s="181">
        <v>230000</v>
      </c>
      <c r="J2666" s="179" t="s">
        <v>39</v>
      </c>
      <c r="K2666" s="179" t="s">
        <v>2470</v>
      </c>
      <c r="L2666" s="175" t="s">
        <v>2490</v>
      </c>
    </row>
    <row r="2667" spans="2:12" ht="75" customHeight="1" x14ac:dyDescent="0.25">
      <c r="B2667" s="171">
        <v>23120000</v>
      </c>
      <c r="C2667" s="182" t="s">
        <v>2814</v>
      </c>
      <c r="D2667" s="180">
        <v>41379</v>
      </c>
      <c r="E2667" s="179" t="s">
        <v>97</v>
      </c>
      <c r="F2667" s="179" t="s">
        <v>2489</v>
      </c>
      <c r="G2667" s="179" t="s">
        <v>307</v>
      </c>
      <c r="H2667" s="181">
        <v>230000</v>
      </c>
      <c r="I2667" s="181">
        <v>230000</v>
      </c>
      <c r="J2667" s="179" t="s">
        <v>39</v>
      </c>
      <c r="K2667" s="179" t="s">
        <v>2470</v>
      </c>
      <c r="L2667" s="175" t="s">
        <v>2490</v>
      </c>
    </row>
    <row r="2668" spans="2:12" ht="75" customHeight="1" x14ac:dyDescent="0.25">
      <c r="B2668" s="171">
        <v>23120000</v>
      </c>
      <c r="C2668" s="182" t="s">
        <v>2815</v>
      </c>
      <c r="D2668" s="180">
        <v>41379</v>
      </c>
      <c r="E2668" s="179" t="s">
        <v>97</v>
      </c>
      <c r="F2668" s="179" t="s">
        <v>2489</v>
      </c>
      <c r="G2668" s="179" t="s">
        <v>307</v>
      </c>
      <c r="H2668" s="181">
        <v>230000</v>
      </c>
      <c r="I2668" s="181">
        <v>230000</v>
      </c>
      <c r="J2668" s="179" t="s">
        <v>39</v>
      </c>
      <c r="K2668" s="179" t="s">
        <v>2470</v>
      </c>
      <c r="L2668" s="175" t="s">
        <v>2490</v>
      </c>
    </row>
    <row r="2669" spans="2:12" ht="75" customHeight="1" x14ac:dyDescent="0.25">
      <c r="B2669" s="171">
        <v>23120000</v>
      </c>
      <c r="C2669" s="182" t="s">
        <v>2816</v>
      </c>
      <c r="D2669" s="180">
        <v>41379</v>
      </c>
      <c r="E2669" s="179" t="s">
        <v>97</v>
      </c>
      <c r="F2669" s="179" t="s">
        <v>2489</v>
      </c>
      <c r="G2669" s="179" t="s">
        <v>307</v>
      </c>
      <c r="H2669" s="181">
        <v>230000</v>
      </c>
      <c r="I2669" s="181">
        <v>230000</v>
      </c>
      <c r="J2669" s="179" t="s">
        <v>39</v>
      </c>
      <c r="K2669" s="179" t="s">
        <v>2470</v>
      </c>
      <c r="L2669" s="175" t="s">
        <v>2490</v>
      </c>
    </row>
    <row r="2670" spans="2:12" ht="75" customHeight="1" x14ac:dyDescent="0.25">
      <c r="B2670" s="171">
        <v>23120000</v>
      </c>
      <c r="C2670" s="182" t="s">
        <v>2817</v>
      </c>
      <c r="D2670" s="180">
        <v>41379</v>
      </c>
      <c r="E2670" s="179" t="s">
        <v>97</v>
      </c>
      <c r="F2670" s="179" t="s">
        <v>2489</v>
      </c>
      <c r="G2670" s="179" t="s">
        <v>307</v>
      </c>
      <c r="H2670" s="181">
        <v>230000</v>
      </c>
      <c r="I2670" s="181">
        <v>230000</v>
      </c>
      <c r="J2670" s="179" t="s">
        <v>39</v>
      </c>
      <c r="K2670" s="179" t="s">
        <v>2470</v>
      </c>
      <c r="L2670" s="175" t="s">
        <v>2490</v>
      </c>
    </row>
    <row r="2671" spans="2:12" ht="75" customHeight="1" x14ac:dyDescent="0.25">
      <c r="B2671" s="171">
        <v>23120000</v>
      </c>
      <c r="C2671" s="182" t="s">
        <v>2818</v>
      </c>
      <c r="D2671" s="180">
        <v>41379</v>
      </c>
      <c r="E2671" s="179" t="s">
        <v>97</v>
      </c>
      <c r="F2671" s="179" t="s">
        <v>2489</v>
      </c>
      <c r="G2671" s="179" t="s">
        <v>307</v>
      </c>
      <c r="H2671" s="181">
        <v>230000</v>
      </c>
      <c r="I2671" s="181">
        <v>230000</v>
      </c>
      <c r="J2671" s="179" t="s">
        <v>39</v>
      </c>
      <c r="K2671" s="179" t="s">
        <v>2470</v>
      </c>
      <c r="L2671" s="175" t="s">
        <v>2490</v>
      </c>
    </row>
    <row r="2672" spans="2:12" ht="75" customHeight="1" x14ac:dyDescent="0.25">
      <c r="B2672" s="171">
        <v>23120000</v>
      </c>
      <c r="C2672" s="182" t="s">
        <v>2819</v>
      </c>
      <c r="D2672" s="180">
        <v>41379</v>
      </c>
      <c r="E2672" s="179" t="s">
        <v>97</v>
      </c>
      <c r="F2672" s="179" t="s">
        <v>2489</v>
      </c>
      <c r="G2672" s="179" t="s">
        <v>307</v>
      </c>
      <c r="H2672" s="181">
        <v>230000</v>
      </c>
      <c r="I2672" s="181">
        <v>230000</v>
      </c>
      <c r="J2672" s="179" t="s">
        <v>39</v>
      </c>
      <c r="K2672" s="179" t="s">
        <v>2470</v>
      </c>
      <c r="L2672" s="175" t="s">
        <v>2490</v>
      </c>
    </row>
    <row r="2673" spans="2:12" ht="75" customHeight="1" x14ac:dyDescent="0.25">
      <c r="B2673" s="171">
        <v>23120000</v>
      </c>
      <c r="C2673" s="182" t="s">
        <v>2820</v>
      </c>
      <c r="D2673" s="180">
        <v>41379</v>
      </c>
      <c r="E2673" s="179" t="s">
        <v>97</v>
      </c>
      <c r="F2673" s="179" t="s">
        <v>2489</v>
      </c>
      <c r="G2673" s="179" t="s">
        <v>307</v>
      </c>
      <c r="H2673" s="181">
        <v>230000</v>
      </c>
      <c r="I2673" s="181">
        <v>230000</v>
      </c>
      <c r="J2673" s="179" t="s">
        <v>39</v>
      </c>
      <c r="K2673" s="179" t="s">
        <v>2470</v>
      </c>
      <c r="L2673" s="175" t="s">
        <v>2490</v>
      </c>
    </row>
    <row r="2674" spans="2:12" ht="75" customHeight="1" x14ac:dyDescent="0.25">
      <c r="B2674" s="171">
        <v>23120000</v>
      </c>
      <c r="C2674" s="182" t="s">
        <v>2821</v>
      </c>
      <c r="D2674" s="180">
        <v>41379</v>
      </c>
      <c r="E2674" s="179" t="s">
        <v>97</v>
      </c>
      <c r="F2674" s="179" t="s">
        <v>2489</v>
      </c>
      <c r="G2674" s="179" t="s">
        <v>307</v>
      </c>
      <c r="H2674" s="181">
        <v>230000</v>
      </c>
      <c r="I2674" s="181">
        <v>230000</v>
      </c>
      <c r="J2674" s="179" t="s">
        <v>39</v>
      </c>
      <c r="K2674" s="179" t="s">
        <v>2470</v>
      </c>
      <c r="L2674" s="175" t="s">
        <v>2490</v>
      </c>
    </row>
    <row r="2675" spans="2:12" ht="75" customHeight="1" x14ac:dyDescent="0.25">
      <c r="B2675" s="171">
        <v>53141600</v>
      </c>
      <c r="C2675" s="179" t="s">
        <v>2822</v>
      </c>
      <c r="D2675" s="180">
        <v>41379</v>
      </c>
      <c r="E2675" s="179" t="s">
        <v>97</v>
      </c>
      <c r="F2675" s="179" t="s">
        <v>2489</v>
      </c>
      <c r="G2675" s="179" t="s">
        <v>307</v>
      </c>
      <c r="H2675" s="181">
        <v>250000</v>
      </c>
      <c r="I2675" s="181">
        <v>250000</v>
      </c>
      <c r="J2675" s="179" t="s">
        <v>39</v>
      </c>
      <c r="K2675" s="179" t="s">
        <v>2470</v>
      </c>
      <c r="L2675" s="175" t="s">
        <v>2490</v>
      </c>
    </row>
    <row r="2676" spans="2:12" ht="75" customHeight="1" x14ac:dyDescent="0.25">
      <c r="B2676" s="171">
        <v>53141600</v>
      </c>
      <c r="C2676" s="179" t="s">
        <v>2823</v>
      </c>
      <c r="D2676" s="180">
        <v>41379</v>
      </c>
      <c r="E2676" s="179" t="s">
        <v>97</v>
      </c>
      <c r="F2676" s="179" t="s">
        <v>2489</v>
      </c>
      <c r="G2676" s="179" t="s">
        <v>307</v>
      </c>
      <c r="H2676" s="181">
        <v>250000</v>
      </c>
      <c r="I2676" s="181">
        <v>250000</v>
      </c>
      <c r="J2676" s="179" t="s">
        <v>39</v>
      </c>
      <c r="K2676" s="179" t="s">
        <v>2470</v>
      </c>
      <c r="L2676" s="175" t="s">
        <v>2490</v>
      </c>
    </row>
    <row r="2677" spans="2:12" ht="75" customHeight="1" x14ac:dyDescent="0.25">
      <c r="B2677" s="171">
        <v>53141600</v>
      </c>
      <c r="C2677" s="179" t="s">
        <v>2824</v>
      </c>
      <c r="D2677" s="180">
        <v>41379</v>
      </c>
      <c r="E2677" s="179" t="s">
        <v>97</v>
      </c>
      <c r="F2677" s="179" t="s">
        <v>2489</v>
      </c>
      <c r="G2677" s="179" t="s">
        <v>307</v>
      </c>
      <c r="H2677" s="181">
        <v>250000</v>
      </c>
      <c r="I2677" s="181">
        <v>250000</v>
      </c>
      <c r="J2677" s="179" t="s">
        <v>39</v>
      </c>
      <c r="K2677" s="179" t="s">
        <v>2470</v>
      </c>
      <c r="L2677" s="175" t="s">
        <v>2490</v>
      </c>
    </row>
    <row r="2678" spans="2:12" ht="75" customHeight="1" x14ac:dyDescent="0.25">
      <c r="B2678" s="171">
        <v>53141600</v>
      </c>
      <c r="C2678" s="182" t="s">
        <v>2825</v>
      </c>
      <c r="D2678" s="180">
        <v>41379</v>
      </c>
      <c r="E2678" s="179" t="s">
        <v>97</v>
      </c>
      <c r="F2678" s="179" t="s">
        <v>2489</v>
      </c>
      <c r="G2678" s="179" t="s">
        <v>307</v>
      </c>
      <c r="H2678" s="181">
        <v>250000</v>
      </c>
      <c r="I2678" s="181">
        <v>250000</v>
      </c>
      <c r="J2678" s="179" t="s">
        <v>39</v>
      </c>
      <c r="K2678" s="179" t="s">
        <v>2470</v>
      </c>
      <c r="L2678" s="175" t="s">
        <v>2490</v>
      </c>
    </row>
    <row r="2679" spans="2:12" ht="75" customHeight="1" x14ac:dyDescent="0.25">
      <c r="B2679" s="171">
        <v>53141600</v>
      </c>
      <c r="C2679" s="179" t="s">
        <v>2826</v>
      </c>
      <c r="D2679" s="180">
        <v>41379</v>
      </c>
      <c r="E2679" s="179" t="s">
        <v>97</v>
      </c>
      <c r="F2679" s="179" t="s">
        <v>2489</v>
      </c>
      <c r="G2679" s="179" t="s">
        <v>307</v>
      </c>
      <c r="H2679" s="181">
        <v>250000</v>
      </c>
      <c r="I2679" s="181">
        <v>250000</v>
      </c>
      <c r="J2679" s="179" t="s">
        <v>39</v>
      </c>
      <c r="K2679" s="179" t="s">
        <v>2470</v>
      </c>
      <c r="L2679" s="175" t="s">
        <v>2490</v>
      </c>
    </row>
    <row r="2680" spans="2:12" ht="75" customHeight="1" x14ac:dyDescent="0.25">
      <c r="B2680" s="171">
        <v>53141600</v>
      </c>
      <c r="C2680" s="179" t="s">
        <v>2827</v>
      </c>
      <c r="D2680" s="180">
        <v>41379</v>
      </c>
      <c r="E2680" s="179" t="s">
        <v>97</v>
      </c>
      <c r="F2680" s="179" t="s">
        <v>2489</v>
      </c>
      <c r="G2680" s="179" t="s">
        <v>307</v>
      </c>
      <c r="H2680" s="181">
        <v>250000</v>
      </c>
      <c r="I2680" s="181">
        <v>250000</v>
      </c>
      <c r="J2680" s="179" t="s">
        <v>39</v>
      </c>
      <c r="K2680" s="179" t="s">
        <v>2470</v>
      </c>
      <c r="L2680" s="175" t="s">
        <v>2490</v>
      </c>
    </row>
    <row r="2681" spans="2:12" ht="75" customHeight="1" x14ac:dyDescent="0.25">
      <c r="B2681" s="171">
        <v>53141600</v>
      </c>
      <c r="C2681" s="179" t="s">
        <v>2828</v>
      </c>
      <c r="D2681" s="180">
        <v>41379</v>
      </c>
      <c r="E2681" s="179" t="s">
        <v>97</v>
      </c>
      <c r="F2681" s="179" t="s">
        <v>2489</v>
      </c>
      <c r="G2681" s="179" t="s">
        <v>307</v>
      </c>
      <c r="H2681" s="181">
        <v>250000</v>
      </c>
      <c r="I2681" s="181">
        <v>250000</v>
      </c>
      <c r="J2681" s="179" t="s">
        <v>39</v>
      </c>
      <c r="K2681" s="179" t="s">
        <v>2470</v>
      </c>
      <c r="L2681" s="175" t="s">
        <v>2490</v>
      </c>
    </row>
    <row r="2682" spans="2:12" ht="75" customHeight="1" x14ac:dyDescent="0.25">
      <c r="B2682" s="171">
        <v>53141600</v>
      </c>
      <c r="C2682" s="179" t="s">
        <v>2829</v>
      </c>
      <c r="D2682" s="180">
        <v>41379</v>
      </c>
      <c r="E2682" s="179" t="s">
        <v>97</v>
      </c>
      <c r="F2682" s="179" t="s">
        <v>2489</v>
      </c>
      <c r="G2682" s="179" t="s">
        <v>307</v>
      </c>
      <c r="H2682" s="181">
        <v>250000</v>
      </c>
      <c r="I2682" s="181">
        <v>250000</v>
      </c>
      <c r="J2682" s="179" t="s">
        <v>39</v>
      </c>
      <c r="K2682" s="179" t="s">
        <v>2470</v>
      </c>
      <c r="L2682" s="175" t="s">
        <v>2490</v>
      </c>
    </row>
    <row r="2683" spans="2:12" ht="75" customHeight="1" x14ac:dyDescent="0.25">
      <c r="B2683" s="171">
        <v>53141600</v>
      </c>
      <c r="C2683" s="179" t="s">
        <v>2830</v>
      </c>
      <c r="D2683" s="180">
        <v>41379</v>
      </c>
      <c r="E2683" s="179" t="s">
        <v>97</v>
      </c>
      <c r="F2683" s="179" t="s">
        <v>2489</v>
      </c>
      <c r="G2683" s="179" t="s">
        <v>307</v>
      </c>
      <c r="H2683" s="181">
        <v>250000</v>
      </c>
      <c r="I2683" s="181">
        <v>250000</v>
      </c>
      <c r="J2683" s="179" t="s">
        <v>39</v>
      </c>
      <c r="K2683" s="179" t="s">
        <v>2470</v>
      </c>
      <c r="L2683" s="175" t="s">
        <v>2490</v>
      </c>
    </row>
    <row r="2684" spans="2:12" ht="75" customHeight="1" x14ac:dyDescent="0.25">
      <c r="B2684" s="171">
        <v>53141600</v>
      </c>
      <c r="C2684" s="179" t="s">
        <v>2831</v>
      </c>
      <c r="D2684" s="180">
        <v>41379</v>
      </c>
      <c r="E2684" s="179" t="s">
        <v>97</v>
      </c>
      <c r="F2684" s="179" t="s">
        <v>2489</v>
      </c>
      <c r="G2684" s="179" t="s">
        <v>307</v>
      </c>
      <c r="H2684" s="181">
        <v>250000</v>
      </c>
      <c r="I2684" s="181">
        <v>250000</v>
      </c>
      <c r="J2684" s="179" t="s">
        <v>39</v>
      </c>
      <c r="K2684" s="179" t="s">
        <v>2470</v>
      </c>
      <c r="L2684" s="175" t="s">
        <v>2490</v>
      </c>
    </row>
    <row r="2685" spans="2:12" ht="75" customHeight="1" x14ac:dyDescent="0.25">
      <c r="B2685" s="171">
        <v>53141600</v>
      </c>
      <c r="C2685" s="179" t="s">
        <v>2832</v>
      </c>
      <c r="D2685" s="180">
        <v>41379</v>
      </c>
      <c r="E2685" s="179" t="s">
        <v>97</v>
      </c>
      <c r="F2685" s="179" t="s">
        <v>2489</v>
      </c>
      <c r="G2685" s="179" t="s">
        <v>307</v>
      </c>
      <c r="H2685" s="181">
        <v>250000</v>
      </c>
      <c r="I2685" s="181">
        <v>250000</v>
      </c>
      <c r="J2685" s="179" t="s">
        <v>39</v>
      </c>
      <c r="K2685" s="179" t="s">
        <v>2470</v>
      </c>
      <c r="L2685" s="175" t="s">
        <v>2490</v>
      </c>
    </row>
    <row r="2686" spans="2:12" ht="75" customHeight="1" x14ac:dyDescent="0.25">
      <c r="B2686" s="171">
        <v>53141600</v>
      </c>
      <c r="C2686" s="179" t="s">
        <v>2833</v>
      </c>
      <c r="D2686" s="180">
        <v>41379</v>
      </c>
      <c r="E2686" s="179" t="s">
        <v>97</v>
      </c>
      <c r="F2686" s="179" t="s">
        <v>2489</v>
      </c>
      <c r="G2686" s="179" t="s">
        <v>307</v>
      </c>
      <c r="H2686" s="181">
        <v>250000</v>
      </c>
      <c r="I2686" s="181">
        <v>250000</v>
      </c>
      <c r="J2686" s="179" t="s">
        <v>39</v>
      </c>
      <c r="K2686" s="179" t="s">
        <v>2470</v>
      </c>
      <c r="L2686" s="175" t="s">
        <v>2490</v>
      </c>
    </row>
    <row r="2687" spans="2:12" ht="75" customHeight="1" x14ac:dyDescent="0.25">
      <c r="B2687" s="171">
        <v>53141600</v>
      </c>
      <c r="C2687" s="179" t="s">
        <v>2834</v>
      </c>
      <c r="D2687" s="180">
        <v>41379</v>
      </c>
      <c r="E2687" s="179" t="s">
        <v>97</v>
      </c>
      <c r="F2687" s="179" t="s">
        <v>2489</v>
      </c>
      <c r="G2687" s="179" t="s">
        <v>307</v>
      </c>
      <c r="H2687" s="181">
        <v>250000</v>
      </c>
      <c r="I2687" s="181">
        <v>250000</v>
      </c>
      <c r="J2687" s="179" t="s">
        <v>39</v>
      </c>
      <c r="K2687" s="179" t="s">
        <v>2470</v>
      </c>
      <c r="L2687" s="175" t="s">
        <v>2490</v>
      </c>
    </row>
    <row r="2688" spans="2:12" ht="75" customHeight="1" x14ac:dyDescent="0.25">
      <c r="B2688" s="171">
        <v>53141600</v>
      </c>
      <c r="C2688" s="179" t="s">
        <v>2835</v>
      </c>
      <c r="D2688" s="180">
        <v>41379</v>
      </c>
      <c r="E2688" s="179" t="s">
        <v>97</v>
      </c>
      <c r="F2688" s="179" t="s">
        <v>2489</v>
      </c>
      <c r="G2688" s="179" t="s">
        <v>307</v>
      </c>
      <c r="H2688" s="181">
        <v>250000</v>
      </c>
      <c r="I2688" s="181">
        <v>250000</v>
      </c>
      <c r="J2688" s="179" t="s">
        <v>39</v>
      </c>
      <c r="K2688" s="179" t="s">
        <v>2470</v>
      </c>
      <c r="L2688" s="175" t="s">
        <v>2490</v>
      </c>
    </row>
    <row r="2689" spans="2:12" ht="75" customHeight="1" x14ac:dyDescent="0.25">
      <c r="B2689" s="171">
        <v>53141600</v>
      </c>
      <c r="C2689" s="179" t="s">
        <v>2836</v>
      </c>
      <c r="D2689" s="180">
        <v>41379</v>
      </c>
      <c r="E2689" s="179" t="s">
        <v>97</v>
      </c>
      <c r="F2689" s="179" t="s">
        <v>2489</v>
      </c>
      <c r="G2689" s="179" t="s">
        <v>307</v>
      </c>
      <c r="H2689" s="181">
        <v>250000</v>
      </c>
      <c r="I2689" s="181">
        <v>250000</v>
      </c>
      <c r="J2689" s="179" t="s">
        <v>39</v>
      </c>
      <c r="K2689" s="179" t="s">
        <v>2470</v>
      </c>
      <c r="L2689" s="175" t="s">
        <v>2490</v>
      </c>
    </row>
    <row r="2690" spans="2:12" ht="75" customHeight="1" x14ac:dyDescent="0.25">
      <c r="B2690" s="171">
        <v>53141600</v>
      </c>
      <c r="C2690" s="179" t="s">
        <v>2837</v>
      </c>
      <c r="D2690" s="180">
        <v>41379</v>
      </c>
      <c r="E2690" s="179" t="s">
        <v>97</v>
      </c>
      <c r="F2690" s="179" t="s">
        <v>2489</v>
      </c>
      <c r="G2690" s="179" t="s">
        <v>307</v>
      </c>
      <c r="H2690" s="181">
        <v>250000</v>
      </c>
      <c r="I2690" s="181">
        <v>250000</v>
      </c>
      <c r="J2690" s="179" t="s">
        <v>39</v>
      </c>
      <c r="K2690" s="179" t="s">
        <v>2470</v>
      </c>
      <c r="L2690" s="175" t="s">
        <v>2490</v>
      </c>
    </row>
    <row r="2691" spans="2:12" ht="75" customHeight="1" x14ac:dyDescent="0.25">
      <c r="B2691" s="171">
        <v>53141600</v>
      </c>
      <c r="C2691" s="179" t="s">
        <v>2838</v>
      </c>
      <c r="D2691" s="180">
        <v>41379</v>
      </c>
      <c r="E2691" s="179" t="s">
        <v>97</v>
      </c>
      <c r="F2691" s="179" t="s">
        <v>2489</v>
      </c>
      <c r="G2691" s="179" t="s">
        <v>307</v>
      </c>
      <c r="H2691" s="181">
        <v>250000</v>
      </c>
      <c r="I2691" s="181">
        <v>250000</v>
      </c>
      <c r="J2691" s="179" t="s">
        <v>39</v>
      </c>
      <c r="K2691" s="179" t="s">
        <v>2470</v>
      </c>
      <c r="L2691" s="175" t="s">
        <v>2490</v>
      </c>
    </row>
    <row r="2692" spans="2:12" ht="75" customHeight="1" x14ac:dyDescent="0.25">
      <c r="B2692" s="171">
        <v>53141600</v>
      </c>
      <c r="C2692" s="179" t="s">
        <v>2839</v>
      </c>
      <c r="D2692" s="180">
        <v>41379</v>
      </c>
      <c r="E2692" s="179" t="s">
        <v>97</v>
      </c>
      <c r="F2692" s="179" t="s">
        <v>2489</v>
      </c>
      <c r="G2692" s="179" t="s">
        <v>307</v>
      </c>
      <c r="H2692" s="181">
        <v>250000</v>
      </c>
      <c r="I2692" s="181">
        <v>250000</v>
      </c>
      <c r="J2692" s="179" t="s">
        <v>39</v>
      </c>
      <c r="K2692" s="179" t="s">
        <v>2470</v>
      </c>
      <c r="L2692" s="175" t="s">
        <v>2490</v>
      </c>
    </row>
    <row r="2693" spans="2:12" ht="75" customHeight="1" x14ac:dyDescent="0.25">
      <c r="B2693" s="171">
        <v>53141600</v>
      </c>
      <c r="C2693" s="182" t="s">
        <v>2840</v>
      </c>
      <c r="D2693" s="180">
        <v>41379</v>
      </c>
      <c r="E2693" s="179" t="s">
        <v>97</v>
      </c>
      <c r="F2693" s="179" t="s">
        <v>2489</v>
      </c>
      <c r="G2693" s="179" t="s">
        <v>307</v>
      </c>
      <c r="H2693" s="181">
        <v>250000</v>
      </c>
      <c r="I2693" s="181">
        <v>250000</v>
      </c>
      <c r="J2693" s="179" t="s">
        <v>39</v>
      </c>
      <c r="K2693" s="179" t="s">
        <v>2470</v>
      </c>
      <c r="L2693" s="175" t="s">
        <v>2490</v>
      </c>
    </row>
    <row r="2694" spans="2:12" ht="75" customHeight="1" x14ac:dyDescent="0.25">
      <c r="B2694" s="171">
        <v>53141600</v>
      </c>
      <c r="C2694" s="179" t="s">
        <v>2841</v>
      </c>
      <c r="D2694" s="180">
        <v>41379</v>
      </c>
      <c r="E2694" s="179" t="s">
        <v>97</v>
      </c>
      <c r="F2694" s="179" t="s">
        <v>2489</v>
      </c>
      <c r="G2694" s="179" t="s">
        <v>307</v>
      </c>
      <c r="H2694" s="181">
        <v>250000</v>
      </c>
      <c r="I2694" s="181">
        <v>250000</v>
      </c>
      <c r="J2694" s="179" t="s">
        <v>39</v>
      </c>
      <c r="K2694" s="179" t="s">
        <v>2470</v>
      </c>
      <c r="L2694" s="175" t="s">
        <v>2490</v>
      </c>
    </row>
    <row r="2695" spans="2:12" ht="75" customHeight="1" x14ac:dyDescent="0.25">
      <c r="B2695" s="171">
        <v>53141600</v>
      </c>
      <c r="C2695" s="179" t="s">
        <v>2842</v>
      </c>
      <c r="D2695" s="180">
        <v>41379</v>
      </c>
      <c r="E2695" s="179" t="s">
        <v>97</v>
      </c>
      <c r="F2695" s="179" t="s">
        <v>2489</v>
      </c>
      <c r="G2695" s="179" t="s">
        <v>307</v>
      </c>
      <c r="H2695" s="181">
        <v>250000</v>
      </c>
      <c r="I2695" s="181">
        <v>250000</v>
      </c>
      <c r="J2695" s="179" t="s">
        <v>39</v>
      </c>
      <c r="K2695" s="179" t="s">
        <v>2470</v>
      </c>
      <c r="L2695" s="175" t="s">
        <v>2490</v>
      </c>
    </row>
    <row r="2696" spans="2:12" ht="75" customHeight="1" x14ac:dyDescent="0.25">
      <c r="B2696" s="171">
        <v>53141600</v>
      </c>
      <c r="C2696" s="179" t="s">
        <v>2843</v>
      </c>
      <c r="D2696" s="180">
        <v>41379</v>
      </c>
      <c r="E2696" s="179" t="s">
        <v>97</v>
      </c>
      <c r="F2696" s="179" t="s">
        <v>2489</v>
      </c>
      <c r="G2696" s="179" t="s">
        <v>307</v>
      </c>
      <c r="H2696" s="181">
        <v>250000</v>
      </c>
      <c r="I2696" s="181">
        <v>250000</v>
      </c>
      <c r="J2696" s="179" t="s">
        <v>39</v>
      </c>
      <c r="K2696" s="179" t="s">
        <v>2470</v>
      </c>
      <c r="L2696" s="175" t="s">
        <v>2490</v>
      </c>
    </row>
    <row r="2697" spans="2:12" ht="75" customHeight="1" x14ac:dyDescent="0.25">
      <c r="B2697" s="171">
        <v>53141600</v>
      </c>
      <c r="C2697" s="179" t="s">
        <v>2844</v>
      </c>
      <c r="D2697" s="180">
        <v>41379</v>
      </c>
      <c r="E2697" s="179" t="s">
        <v>97</v>
      </c>
      <c r="F2697" s="179" t="s">
        <v>2489</v>
      </c>
      <c r="G2697" s="179" t="s">
        <v>307</v>
      </c>
      <c r="H2697" s="181">
        <v>250000</v>
      </c>
      <c r="I2697" s="181">
        <v>250000</v>
      </c>
      <c r="J2697" s="179" t="s">
        <v>39</v>
      </c>
      <c r="K2697" s="179" t="s">
        <v>2470</v>
      </c>
      <c r="L2697" s="175" t="s">
        <v>2490</v>
      </c>
    </row>
    <row r="2698" spans="2:12" ht="75" customHeight="1" x14ac:dyDescent="0.25">
      <c r="B2698" s="171">
        <v>53141600</v>
      </c>
      <c r="C2698" s="179" t="s">
        <v>2845</v>
      </c>
      <c r="D2698" s="180">
        <v>41379</v>
      </c>
      <c r="E2698" s="179" t="s">
        <v>97</v>
      </c>
      <c r="F2698" s="179" t="s">
        <v>2489</v>
      </c>
      <c r="G2698" s="179" t="s">
        <v>307</v>
      </c>
      <c r="H2698" s="181">
        <v>250000</v>
      </c>
      <c r="I2698" s="181">
        <v>250000</v>
      </c>
      <c r="J2698" s="179" t="s">
        <v>39</v>
      </c>
      <c r="K2698" s="179" t="s">
        <v>2470</v>
      </c>
      <c r="L2698" s="175" t="s">
        <v>2490</v>
      </c>
    </row>
    <row r="2699" spans="2:12" ht="75" customHeight="1" x14ac:dyDescent="0.25">
      <c r="B2699" s="171">
        <v>46181500</v>
      </c>
      <c r="C2699" s="179" t="s">
        <v>2846</v>
      </c>
      <c r="D2699" s="180">
        <v>41379</v>
      </c>
      <c r="E2699" s="179" t="s">
        <v>97</v>
      </c>
      <c r="F2699" s="179" t="s">
        <v>2489</v>
      </c>
      <c r="G2699" s="179" t="s">
        <v>307</v>
      </c>
      <c r="H2699" s="181">
        <v>550000</v>
      </c>
      <c r="I2699" s="181">
        <v>550000</v>
      </c>
      <c r="J2699" s="179" t="s">
        <v>39</v>
      </c>
      <c r="K2699" s="179" t="s">
        <v>2470</v>
      </c>
      <c r="L2699" s="175" t="s">
        <v>2490</v>
      </c>
    </row>
    <row r="2700" spans="2:12" ht="75" customHeight="1" x14ac:dyDescent="0.25">
      <c r="B2700" s="171">
        <v>46181500</v>
      </c>
      <c r="C2700" s="179" t="s">
        <v>2847</v>
      </c>
      <c r="D2700" s="180">
        <v>41379</v>
      </c>
      <c r="E2700" s="179" t="s">
        <v>97</v>
      </c>
      <c r="F2700" s="179" t="s">
        <v>2489</v>
      </c>
      <c r="G2700" s="179" t="s">
        <v>307</v>
      </c>
      <c r="H2700" s="181">
        <v>120000</v>
      </c>
      <c r="I2700" s="181">
        <v>120000</v>
      </c>
      <c r="J2700" s="179" t="s">
        <v>39</v>
      </c>
      <c r="K2700" s="179" t="s">
        <v>2470</v>
      </c>
      <c r="L2700" s="175" t="s">
        <v>2490</v>
      </c>
    </row>
    <row r="2701" spans="2:12" ht="75" customHeight="1" x14ac:dyDescent="0.25">
      <c r="B2701" s="171">
        <v>49221505</v>
      </c>
      <c r="C2701" s="179" t="s">
        <v>2848</v>
      </c>
      <c r="D2701" s="180">
        <v>41379</v>
      </c>
      <c r="E2701" s="179" t="s">
        <v>97</v>
      </c>
      <c r="F2701" s="179" t="s">
        <v>2489</v>
      </c>
      <c r="G2701" s="179" t="s">
        <v>307</v>
      </c>
      <c r="H2701" s="181">
        <v>200000</v>
      </c>
      <c r="I2701" s="181">
        <v>200000</v>
      </c>
      <c r="J2701" s="179" t="s">
        <v>39</v>
      </c>
      <c r="K2701" s="179" t="s">
        <v>2470</v>
      </c>
      <c r="L2701" s="175" t="s">
        <v>2490</v>
      </c>
    </row>
    <row r="2702" spans="2:12" ht="75" customHeight="1" x14ac:dyDescent="0.25">
      <c r="B2702" s="171">
        <v>53141600</v>
      </c>
      <c r="C2702" s="179" t="s">
        <v>2849</v>
      </c>
      <c r="D2702" s="180">
        <v>41379</v>
      </c>
      <c r="E2702" s="179" t="s">
        <v>97</v>
      </c>
      <c r="F2702" s="179" t="s">
        <v>2489</v>
      </c>
      <c r="G2702" s="179" t="s">
        <v>307</v>
      </c>
      <c r="H2702" s="181">
        <v>250000</v>
      </c>
      <c r="I2702" s="181">
        <v>250000</v>
      </c>
      <c r="J2702" s="179" t="s">
        <v>39</v>
      </c>
      <c r="K2702" s="179" t="s">
        <v>2470</v>
      </c>
      <c r="L2702" s="175" t="s">
        <v>2490</v>
      </c>
    </row>
    <row r="2703" spans="2:12" ht="75" customHeight="1" x14ac:dyDescent="0.25">
      <c r="B2703" s="171">
        <v>11160000</v>
      </c>
      <c r="C2703" s="179" t="s">
        <v>2850</v>
      </c>
      <c r="D2703" s="180">
        <v>41379</v>
      </c>
      <c r="E2703" s="179" t="s">
        <v>97</v>
      </c>
      <c r="F2703" s="179" t="s">
        <v>2489</v>
      </c>
      <c r="G2703" s="179" t="s">
        <v>307</v>
      </c>
      <c r="H2703" s="181">
        <v>720000</v>
      </c>
      <c r="I2703" s="181">
        <v>720000</v>
      </c>
      <c r="J2703" s="179" t="s">
        <v>39</v>
      </c>
      <c r="K2703" s="179" t="s">
        <v>2470</v>
      </c>
      <c r="L2703" s="175" t="s">
        <v>2490</v>
      </c>
    </row>
    <row r="2704" spans="2:12" ht="75" customHeight="1" x14ac:dyDescent="0.25">
      <c r="B2704" s="171">
        <v>11160000</v>
      </c>
      <c r="C2704" s="182" t="s">
        <v>2851</v>
      </c>
      <c r="D2704" s="180">
        <v>41379</v>
      </c>
      <c r="E2704" s="179" t="s">
        <v>97</v>
      </c>
      <c r="F2704" s="179" t="s">
        <v>2489</v>
      </c>
      <c r="G2704" s="179" t="s">
        <v>307</v>
      </c>
      <c r="H2704" s="181">
        <v>720000</v>
      </c>
      <c r="I2704" s="181">
        <v>720000</v>
      </c>
      <c r="J2704" s="179" t="s">
        <v>39</v>
      </c>
      <c r="K2704" s="179" t="s">
        <v>2470</v>
      </c>
      <c r="L2704" s="175" t="s">
        <v>2490</v>
      </c>
    </row>
    <row r="2705" spans="2:12" ht="75" customHeight="1" x14ac:dyDescent="0.25">
      <c r="B2705" s="171">
        <v>11160000</v>
      </c>
      <c r="C2705" s="179" t="s">
        <v>2852</v>
      </c>
      <c r="D2705" s="180">
        <v>41379</v>
      </c>
      <c r="E2705" s="179" t="s">
        <v>97</v>
      </c>
      <c r="F2705" s="179" t="s">
        <v>2489</v>
      </c>
      <c r="G2705" s="179" t="s">
        <v>307</v>
      </c>
      <c r="H2705" s="181">
        <v>720000</v>
      </c>
      <c r="I2705" s="181">
        <v>720000</v>
      </c>
      <c r="J2705" s="179" t="s">
        <v>39</v>
      </c>
      <c r="K2705" s="179" t="s">
        <v>2470</v>
      </c>
      <c r="L2705" s="175" t="s">
        <v>2490</v>
      </c>
    </row>
    <row r="2706" spans="2:12" ht="75" customHeight="1" x14ac:dyDescent="0.25">
      <c r="B2706" s="171">
        <v>11160000</v>
      </c>
      <c r="C2706" s="179" t="s">
        <v>2853</v>
      </c>
      <c r="D2706" s="180">
        <v>41379</v>
      </c>
      <c r="E2706" s="179" t="s">
        <v>97</v>
      </c>
      <c r="F2706" s="179" t="s">
        <v>2489</v>
      </c>
      <c r="G2706" s="179" t="s">
        <v>307</v>
      </c>
      <c r="H2706" s="181">
        <v>720000</v>
      </c>
      <c r="I2706" s="181">
        <v>720000</v>
      </c>
      <c r="J2706" s="179" t="s">
        <v>39</v>
      </c>
      <c r="K2706" s="179" t="s">
        <v>2470</v>
      </c>
      <c r="L2706" s="175" t="s">
        <v>2490</v>
      </c>
    </row>
    <row r="2707" spans="2:12" ht="75" customHeight="1" x14ac:dyDescent="0.25">
      <c r="B2707" s="171">
        <v>90000000</v>
      </c>
      <c r="C2707" s="179" t="s">
        <v>2854</v>
      </c>
      <c r="D2707" s="180">
        <v>41424</v>
      </c>
      <c r="E2707" s="179" t="s">
        <v>2576</v>
      </c>
      <c r="F2707" s="179" t="s">
        <v>2489</v>
      </c>
      <c r="G2707" s="179" t="s">
        <v>307</v>
      </c>
      <c r="H2707" s="181">
        <v>20000000</v>
      </c>
      <c r="I2707" s="181">
        <v>20000000</v>
      </c>
      <c r="J2707" s="179" t="s">
        <v>39</v>
      </c>
      <c r="K2707" s="179" t="s">
        <v>2470</v>
      </c>
      <c r="L2707" s="175" t="s">
        <v>2490</v>
      </c>
    </row>
    <row r="2708" spans="2:12" ht="75" customHeight="1" x14ac:dyDescent="0.25">
      <c r="B2708" s="171">
        <v>11161700</v>
      </c>
      <c r="C2708" s="182" t="s">
        <v>2855</v>
      </c>
      <c r="D2708" s="180">
        <v>41379</v>
      </c>
      <c r="E2708" s="179" t="s">
        <v>97</v>
      </c>
      <c r="F2708" s="179" t="s">
        <v>2489</v>
      </c>
      <c r="G2708" s="179" t="s">
        <v>307</v>
      </c>
      <c r="H2708" s="181">
        <v>950000</v>
      </c>
      <c r="I2708" s="181">
        <v>950000</v>
      </c>
      <c r="J2708" s="179" t="s">
        <v>39</v>
      </c>
      <c r="K2708" s="179" t="s">
        <v>2470</v>
      </c>
      <c r="L2708" s="175" t="s">
        <v>2490</v>
      </c>
    </row>
    <row r="2709" spans="2:12" ht="75" customHeight="1" x14ac:dyDescent="0.25">
      <c r="B2709" s="171">
        <v>11161700</v>
      </c>
      <c r="C2709" s="179" t="s">
        <v>2856</v>
      </c>
      <c r="D2709" s="180">
        <v>41379</v>
      </c>
      <c r="E2709" s="179" t="s">
        <v>97</v>
      </c>
      <c r="F2709" s="179" t="s">
        <v>2489</v>
      </c>
      <c r="G2709" s="179" t="s">
        <v>307</v>
      </c>
      <c r="H2709" s="181">
        <v>950000</v>
      </c>
      <c r="I2709" s="181">
        <v>950000</v>
      </c>
      <c r="J2709" s="179" t="s">
        <v>39</v>
      </c>
      <c r="K2709" s="179" t="s">
        <v>2470</v>
      </c>
      <c r="L2709" s="175" t="s">
        <v>2490</v>
      </c>
    </row>
    <row r="2710" spans="2:12" ht="75" customHeight="1" x14ac:dyDescent="0.25">
      <c r="B2710" s="171">
        <v>11161700</v>
      </c>
      <c r="C2710" s="182" t="s">
        <v>2857</v>
      </c>
      <c r="D2710" s="180">
        <v>41379</v>
      </c>
      <c r="E2710" s="179" t="s">
        <v>97</v>
      </c>
      <c r="F2710" s="179" t="s">
        <v>2489</v>
      </c>
      <c r="G2710" s="179" t="s">
        <v>307</v>
      </c>
      <c r="H2710" s="181">
        <v>950000</v>
      </c>
      <c r="I2710" s="181">
        <v>950000</v>
      </c>
      <c r="J2710" s="179" t="s">
        <v>39</v>
      </c>
      <c r="K2710" s="179" t="s">
        <v>2470</v>
      </c>
      <c r="L2710" s="175" t="s">
        <v>2490</v>
      </c>
    </row>
    <row r="2711" spans="2:12" ht="75" customHeight="1" x14ac:dyDescent="0.25">
      <c r="B2711" s="171">
        <v>11162111</v>
      </c>
      <c r="C2711" s="179" t="s">
        <v>2858</v>
      </c>
      <c r="D2711" s="180">
        <v>41379</v>
      </c>
      <c r="E2711" s="179" t="s">
        <v>97</v>
      </c>
      <c r="F2711" s="179" t="s">
        <v>2489</v>
      </c>
      <c r="G2711" s="179" t="s">
        <v>307</v>
      </c>
      <c r="H2711" s="181">
        <v>950000</v>
      </c>
      <c r="I2711" s="181">
        <v>950000</v>
      </c>
      <c r="J2711" s="179" t="s">
        <v>39</v>
      </c>
      <c r="K2711" s="179" t="s">
        <v>2470</v>
      </c>
      <c r="L2711" s="175" t="s">
        <v>2490</v>
      </c>
    </row>
    <row r="2712" spans="2:12" ht="75" customHeight="1" x14ac:dyDescent="0.25">
      <c r="B2712" s="171">
        <v>41100000</v>
      </c>
      <c r="C2712" s="179" t="s">
        <v>2859</v>
      </c>
      <c r="D2712" s="180">
        <v>41379</v>
      </c>
      <c r="E2712" s="179" t="s">
        <v>97</v>
      </c>
      <c r="F2712" s="179" t="s">
        <v>2489</v>
      </c>
      <c r="G2712" s="179" t="s">
        <v>307</v>
      </c>
      <c r="H2712" s="181">
        <v>25000000</v>
      </c>
      <c r="I2712" s="181">
        <v>25000000</v>
      </c>
      <c r="J2712" s="179" t="s">
        <v>39</v>
      </c>
      <c r="K2712" s="179" t="s">
        <v>2470</v>
      </c>
      <c r="L2712" s="175" t="s">
        <v>2490</v>
      </c>
    </row>
    <row r="2713" spans="2:12" ht="75" customHeight="1" x14ac:dyDescent="0.25">
      <c r="B2713" s="171">
        <v>27110000</v>
      </c>
      <c r="C2713" s="179" t="s">
        <v>2860</v>
      </c>
      <c r="D2713" s="180">
        <v>41379</v>
      </c>
      <c r="E2713" s="179" t="s">
        <v>97</v>
      </c>
      <c r="F2713" s="179" t="s">
        <v>2489</v>
      </c>
      <c r="G2713" s="179" t="s">
        <v>307</v>
      </c>
      <c r="H2713" s="181">
        <v>2000000</v>
      </c>
      <c r="I2713" s="181">
        <v>2000000</v>
      </c>
      <c r="J2713" s="179" t="s">
        <v>39</v>
      </c>
      <c r="K2713" s="179" t="s">
        <v>2470</v>
      </c>
      <c r="L2713" s="175" t="s">
        <v>2490</v>
      </c>
    </row>
    <row r="2714" spans="2:12" ht="75" customHeight="1" x14ac:dyDescent="0.25">
      <c r="B2714" s="171">
        <v>30191500</v>
      </c>
      <c r="C2714" s="179" t="s">
        <v>2861</v>
      </c>
      <c r="D2714" s="180">
        <v>41379</v>
      </c>
      <c r="E2714" s="179" t="s">
        <v>97</v>
      </c>
      <c r="F2714" s="179" t="s">
        <v>2489</v>
      </c>
      <c r="G2714" s="179" t="s">
        <v>307</v>
      </c>
      <c r="H2714" s="181">
        <v>2000000</v>
      </c>
      <c r="I2714" s="181">
        <v>2000000</v>
      </c>
      <c r="J2714" s="179" t="s">
        <v>39</v>
      </c>
      <c r="K2714" s="179" t="s">
        <v>2470</v>
      </c>
      <c r="L2714" s="175" t="s">
        <v>2490</v>
      </c>
    </row>
    <row r="2715" spans="2:12" ht="75" customHeight="1" x14ac:dyDescent="0.25">
      <c r="B2715" s="171">
        <v>43211700</v>
      </c>
      <c r="C2715" s="179" t="s">
        <v>2862</v>
      </c>
      <c r="D2715" s="180">
        <v>41424</v>
      </c>
      <c r="E2715" s="179" t="s">
        <v>2576</v>
      </c>
      <c r="F2715" s="179" t="s">
        <v>2489</v>
      </c>
      <c r="G2715" s="179" t="s">
        <v>307</v>
      </c>
      <c r="H2715" s="181">
        <v>450000</v>
      </c>
      <c r="I2715" s="181">
        <v>450000</v>
      </c>
      <c r="J2715" s="179" t="s">
        <v>39</v>
      </c>
      <c r="K2715" s="179" t="s">
        <v>2470</v>
      </c>
      <c r="L2715" s="175" t="s">
        <v>2490</v>
      </c>
    </row>
    <row r="2716" spans="2:12" ht="75" customHeight="1" x14ac:dyDescent="0.25">
      <c r="B2716" s="171">
        <v>17111900</v>
      </c>
      <c r="C2716" s="179" t="s">
        <v>2863</v>
      </c>
      <c r="D2716" s="180">
        <v>41379</v>
      </c>
      <c r="E2716" s="179" t="s">
        <v>97</v>
      </c>
      <c r="F2716" s="179" t="s">
        <v>2489</v>
      </c>
      <c r="G2716" s="179" t="s">
        <v>307</v>
      </c>
      <c r="H2716" s="181">
        <v>90000</v>
      </c>
      <c r="I2716" s="181">
        <v>90000</v>
      </c>
      <c r="J2716" s="179" t="s">
        <v>39</v>
      </c>
      <c r="K2716" s="179" t="s">
        <v>2470</v>
      </c>
      <c r="L2716" s="175" t="s">
        <v>2490</v>
      </c>
    </row>
    <row r="2717" spans="2:12" ht="75" customHeight="1" x14ac:dyDescent="0.25">
      <c r="B2717" s="171">
        <v>17111900</v>
      </c>
      <c r="C2717" s="179" t="s">
        <v>2864</v>
      </c>
      <c r="D2717" s="180">
        <v>41379</v>
      </c>
      <c r="E2717" s="179" t="s">
        <v>97</v>
      </c>
      <c r="F2717" s="179" t="s">
        <v>2489</v>
      </c>
      <c r="G2717" s="179" t="s">
        <v>307</v>
      </c>
      <c r="H2717" s="181">
        <v>90000</v>
      </c>
      <c r="I2717" s="181">
        <v>90000</v>
      </c>
      <c r="J2717" s="179" t="s">
        <v>39</v>
      </c>
      <c r="K2717" s="179" t="s">
        <v>2470</v>
      </c>
      <c r="L2717" s="175" t="s">
        <v>2490</v>
      </c>
    </row>
    <row r="2718" spans="2:12" ht="75" customHeight="1" x14ac:dyDescent="0.25">
      <c r="B2718" s="171">
        <v>17111900</v>
      </c>
      <c r="C2718" s="179" t="s">
        <v>2865</v>
      </c>
      <c r="D2718" s="180">
        <v>41379</v>
      </c>
      <c r="E2718" s="179" t="s">
        <v>97</v>
      </c>
      <c r="F2718" s="179" t="s">
        <v>2489</v>
      </c>
      <c r="G2718" s="179" t="s">
        <v>307</v>
      </c>
      <c r="H2718" s="181">
        <v>90000</v>
      </c>
      <c r="I2718" s="181">
        <v>90000</v>
      </c>
      <c r="J2718" s="179" t="s">
        <v>39</v>
      </c>
      <c r="K2718" s="179" t="s">
        <v>2470</v>
      </c>
      <c r="L2718" s="175" t="s">
        <v>2490</v>
      </c>
    </row>
    <row r="2719" spans="2:12" ht="75" customHeight="1" x14ac:dyDescent="0.25">
      <c r="B2719" s="171">
        <v>17111900</v>
      </c>
      <c r="C2719" s="179" t="s">
        <v>2866</v>
      </c>
      <c r="D2719" s="180">
        <v>41379</v>
      </c>
      <c r="E2719" s="179" t="s">
        <v>97</v>
      </c>
      <c r="F2719" s="179" t="s">
        <v>2489</v>
      </c>
      <c r="G2719" s="179" t="s">
        <v>307</v>
      </c>
      <c r="H2719" s="181">
        <v>90000</v>
      </c>
      <c r="I2719" s="181">
        <v>90000</v>
      </c>
      <c r="J2719" s="179" t="s">
        <v>39</v>
      </c>
      <c r="K2719" s="179" t="s">
        <v>2470</v>
      </c>
      <c r="L2719" s="175" t="s">
        <v>2490</v>
      </c>
    </row>
    <row r="2720" spans="2:12" ht="75" customHeight="1" x14ac:dyDescent="0.25">
      <c r="B2720" s="171">
        <v>17111900</v>
      </c>
      <c r="C2720" s="179" t="s">
        <v>2867</v>
      </c>
      <c r="D2720" s="180">
        <v>41379</v>
      </c>
      <c r="E2720" s="179" t="s">
        <v>97</v>
      </c>
      <c r="F2720" s="179" t="s">
        <v>2489</v>
      </c>
      <c r="G2720" s="179" t="s">
        <v>307</v>
      </c>
      <c r="H2720" s="181">
        <v>90000</v>
      </c>
      <c r="I2720" s="181">
        <v>90000</v>
      </c>
      <c r="J2720" s="179" t="s">
        <v>39</v>
      </c>
      <c r="K2720" s="179" t="s">
        <v>2470</v>
      </c>
      <c r="L2720" s="175" t="s">
        <v>2490</v>
      </c>
    </row>
    <row r="2721" spans="2:12" ht="75" customHeight="1" x14ac:dyDescent="0.25">
      <c r="B2721" s="171">
        <v>41111600</v>
      </c>
      <c r="C2721" s="182" t="s">
        <v>2868</v>
      </c>
      <c r="D2721" s="180">
        <v>41379</v>
      </c>
      <c r="E2721" s="179" t="s">
        <v>97</v>
      </c>
      <c r="F2721" s="179" t="s">
        <v>2489</v>
      </c>
      <c r="G2721" s="179" t="s">
        <v>307</v>
      </c>
      <c r="H2721" s="181">
        <v>155000</v>
      </c>
      <c r="I2721" s="181">
        <v>155000</v>
      </c>
      <c r="J2721" s="179" t="s">
        <v>39</v>
      </c>
      <c r="K2721" s="179" t="s">
        <v>2470</v>
      </c>
      <c r="L2721" s="175" t="s">
        <v>2490</v>
      </c>
    </row>
    <row r="2722" spans="2:12" ht="75" customHeight="1" x14ac:dyDescent="0.25">
      <c r="B2722" s="171">
        <v>44120000</v>
      </c>
      <c r="C2722" s="179" t="s">
        <v>2869</v>
      </c>
      <c r="D2722" s="180">
        <v>41379</v>
      </c>
      <c r="E2722" s="179" t="s">
        <v>97</v>
      </c>
      <c r="F2722" s="179" t="s">
        <v>2489</v>
      </c>
      <c r="G2722" s="179" t="s">
        <v>307</v>
      </c>
      <c r="H2722" s="181">
        <v>35000</v>
      </c>
      <c r="I2722" s="181">
        <v>35000</v>
      </c>
      <c r="J2722" s="179" t="s">
        <v>39</v>
      </c>
      <c r="K2722" s="179" t="s">
        <v>2470</v>
      </c>
      <c r="L2722" s="175" t="s">
        <v>2490</v>
      </c>
    </row>
    <row r="2723" spans="2:12" ht="75" customHeight="1" x14ac:dyDescent="0.25">
      <c r="B2723" s="171">
        <v>27111905</v>
      </c>
      <c r="C2723" s="179" t="s">
        <v>2870</v>
      </c>
      <c r="D2723" s="180">
        <v>41424</v>
      </c>
      <c r="E2723" s="179" t="s">
        <v>2576</v>
      </c>
      <c r="F2723" s="179" t="s">
        <v>2489</v>
      </c>
      <c r="G2723" s="179" t="s">
        <v>307</v>
      </c>
      <c r="H2723" s="181">
        <v>7000000</v>
      </c>
      <c r="I2723" s="181">
        <v>7000000</v>
      </c>
      <c r="J2723" s="179" t="s">
        <v>39</v>
      </c>
      <c r="K2723" s="179" t="s">
        <v>2470</v>
      </c>
      <c r="L2723" s="175" t="s">
        <v>2490</v>
      </c>
    </row>
    <row r="2724" spans="2:12" ht="75" customHeight="1" x14ac:dyDescent="0.25">
      <c r="B2724" s="171">
        <v>47130000</v>
      </c>
      <c r="C2724" s="179" t="s">
        <v>2871</v>
      </c>
      <c r="D2724" s="180">
        <v>41379</v>
      </c>
      <c r="E2724" s="179" t="s">
        <v>97</v>
      </c>
      <c r="F2724" s="179" t="s">
        <v>2489</v>
      </c>
      <c r="G2724" s="179" t="s">
        <v>307</v>
      </c>
      <c r="H2724" s="181">
        <v>80000</v>
      </c>
      <c r="I2724" s="181">
        <v>80000</v>
      </c>
      <c r="J2724" s="179" t="s">
        <v>39</v>
      </c>
      <c r="K2724" s="179" t="s">
        <v>2470</v>
      </c>
      <c r="L2724" s="175" t="s">
        <v>2490</v>
      </c>
    </row>
    <row r="2725" spans="2:12" ht="75" customHeight="1" x14ac:dyDescent="0.25">
      <c r="B2725" s="171">
        <v>22101500</v>
      </c>
      <c r="C2725" s="179" t="s">
        <v>2872</v>
      </c>
      <c r="D2725" s="180">
        <v>41379</v>
      </c>
      <c r="E2725" s="179" t="s">
        <v>97</v>
      </c>
      <c r="F2725" s="179" t="s">
        <v>2489</v>
      </c>
      <c r="G2725" s="179" t="s">
        <v>307</v>
      </c>
      <c r="H2725" s="181">
        <v>500000</v>
      </c>
      <c r="I2725" s="181">
        <v>500000</v>
      </c>
      <c r="J2725" s="179" t="s">
        <v>39</v>
      </c>
      <c r="K2725" s="179" t="s">
        <v>2470</v>
      </c>
      <c r="L2725" s="175" t="s">
        <v>2490</v>
      </c>
    </row>
    <row r="2726" spans="2:12" ht="75" customHeight="1" x14ac:dyDescent="0.25">
      <c r="B2726" s="171">
        <v>13111000</v>
      </c>
      <c r="C2726" s="179" t="s">
        <v>2873</v>
      </c>
      <c r="D2726" s="180">
        <v>41379</v>
      </c>
      <c r="E2726" s="179" t="s">
        <v>97</v>
      </c>
      <c r="F2726" s="179" t="s">
        <v>2489</v>
      </c>
      <c r="G2726" s="179" t="s">
        <v>307</v>
      </c>
      <c r="H2726" s="181">
        <v>600000</v>
      </c>
      <c r="I2726" s="181">
        <v>600000</v>
      </c>
      <c r="J2726" s="179" t="s">
        <v>39</v>
      </c>
      <c r="K2726" s="179" t="s">
        <v>2470</v>
      </c>
      <c r="L2726" s="175" t="s">
        <v>2490</v>
      </c>
    </row>
    <row r="2727" spans="2:12" ht="75" customHeight="1" x14ac:dyDescent="0.25">
      <c r="B2727" s="171">
        <v>23121502</v>
      </c>
      <c r="C2727" s="179" t="s">
        <v>2874</v>
      </c>
      <c r="D2727" s="180">
        <v>41379</v>
      </c>
      <c r="E2727" s="179" t="s">
        <v>97</v>
      </c>
      <c r="F2727" s="179" t="s">
        <v>2489</v>
      </c>
      <c r="G2727" s="179" t="s">
        <v>307</v>
      </c>
      <c r="H2727" s="181">
        <v>300000</v>
      </c>
      <c r="I2727" s="181">
        <v>300000</v>
      </c>
      <c r="J2727" s="179" t="s">
        <v>39</v>
      </c>
      <c r="K2727" s="179" t="s">
        <v>2470</v>
      </c>
      <c r="L2727" s="175" t="s">
        <v>2490</v>
      </c>
    </row>
    <row r="2728" spans="2:12" ht="75" customHeight="1" x14ac:dyDescent="0.25">
      <c r="B2728" s="171">
        <v>13111000</v>
      </c>
      <c r="C2728" s="179" t="s">
        <v>2875</v>
      </c>
      <c r="D2728" s="180">
        <v>41379</v>
      </c>
      <c r="E2728" s="179" t="s">
        <v>97</v>
      </c>
      <c r="F2728" s="179" t="s">
        <v>2489</v>
      </c>
      <c r="G2728" s="179" t="s">
        <v>307</v>
      </c>
      <c r="H2728" s="181">
        <v>600000</v>
      </c>
      <c r="I2728" s="181">
        <v>600000</v>
      </c>
      <c r="J2728" s="179" t="s">
        <v>39</v>
      </c>
      <c r="K2728" s="179" t="s">
        <v>2470</v>
      </c>
      <c r="L2728" s="175" t="s">
        <v>2490</v>
      </c>
    </row>
    <row r="2729" spans="2:12" ht="75" customHeight="1" x14ac:dyDescent="0.25">
      <c r="B2729" s="171">
        <v>31000000</v>
      </c>
      <c r="C2729" s="179" t="s">
        <v>2876</v>
      </c>
      <c r="D2729" s="180">
        <v>41379</v>
      </c>
      <c r="E2729" s="179" t="s">
        <v>97</v>
      </c>
      <c r="F2729" s="179" t="s">
        <v>2489</v>
      </c>
      <c r="G2729" s="179" t="s">
        <v>307</v>
      </c>
      <c r="H2729" s="181">
        <v>400000</v>
      </c>
      <c r="I2729" s="181">
        <v>400000</v>
      </c>
      <c r="J2729" s="179" t="s">
        <v>39</v>
      </c>
      <c r="K2729" s="179" t="s">
        <v>2470</v>
      </c>
      <c r="L2729" s="175" t="s">
        <v>2490</v>
      </c>
    </row>
    <row r="2730" spans="2:12" ht="75" customHeight="1" x14ac:dyDescent="0.25">
      <c r="B2730" s="171">
        <v>31000000</v>
      </c>
      <c r="C2730" s="179" t="s">
        <v>2877</v>
      </c>
      <c r="D2730" s="180">
        <v>41379</v>
      </c>
      <c r="E2730" s="179" t="s">
        <v>97</v>
      </c>
      <c r="F2730" s="179" t="s">
        <v>2489</v>
      </c>
      <c r="G2730" s="179" t="s">
        <v>307</v>
      </c>
      <c r="H2730" s="181">
        <v>400000</v>
      </c>
      <c r="I2730" s="181">
        <v>400000</v>
      </c>
      <c r="J2730" s="179" t="s">
        <v>39</v>
      </c>
      <c r="K2730" s="179" t="s">
        <v>2470</v>
      </c>
      <c r="L2730" s="175" t="s">
        <v>2490</v>
      </c>
    </row>
    <row r="2731" spans="2:12" ht="75" customHeight="1" x14ac:dyDescent="0.25">
      <c r="B2731" s="171">
        <v>60120000</v>
      </c>
      <c r="C2731" s="179" t="s">
        <v>2878</v>
      </c>
      <c r="D2731" s="180">
        <v>41424</v>
      </c>
      <c r="E2731" s="179" t="s">
        <v>2576</v>
      </c>
      <c r="F2731" s="179" t="s">
        <v>2489</v>
      </c>
      <c r="G2731" s="179" t="s">
        <v>307</v>
      </c>
      <c r="H2731" s="181">
        <v>1000000</v>
      </c>
      <c r="I2731" s="181">
        <v>1000000</v>
      </c>
      <c r="J2731" s="179" t="s">
        <v>39</v>
      </c>
      <c r="K2731" s="179" t="s">
        <v>2470</v>
      </c>
      <c r="L2731" s="175" t="s">
        <v>2490</v>
      </c>
    </row>
    <row r="2732" spans="2:12" ht="75" customHeight="1" x14ac:dyDescent="0.25">
      <c r="B2732" s="171">
        <v>60120000</v>
      </c>
      <c r="C2732" s="179" t="s">
        <v>2879</v>
      </c>
      <c r="D2732" s="180">
        <v>41424</v>
      </c>
      <c r="E2732" s="179" t="s">
        <v>2576</v>
      </c>
      <c r="F2732" s="179" t="s">
        <v>2489</v>
      </c>
      <c r="G2732" s="179" t="s">
        <v>307</v>
      </c>
      <c r="H2732" s="181">
        <v>1000000</v>
      </c>
      <c r="I2732" s="181">
        <v>1000000</v>
      </c>
      <c r="J2732" s="179" t="s">
        <v>39</v>
      </c>
      <c r="K2732" s="179" t="s">
        <v>2470</v>
      </c>
      <c r="L2732" s="175" t="s">
        <v>2490</v>
      </c>
    </row>
    <row r="2733" spans="2:12" ht="75" customHeight="1" x14ac:dyDescent="0.25">
      <c r="B2733" s="171">
        <v>44122000</v>
      </c>
      <c r="C2733" s="179" t="s">
        <v>2880</v>
      </c>
      <c r="D2733" s="180">
        <v>41379</v>
      </c>
      <c r="E2733" s="179" t="s">
        <v>97</v>
      </c>
      <c r="F2733" s="179" t="s">
        <v>2489</v>
      </c>
      <c r="G2733" s="179" t="s">
        <v>307</v>
      </c>
      <c r="H2733" s="181">
        <v>250000</v>
      </c>
      <c r="I2733" s="181">
        <v>250000</v>
      </c>
      <c r="J2733" s="179" t="s">
        <v>39</v>
      </c>
      <c r="K2733" s="179" t="s">
        <v>2470</v>
      </c>
      <c r="L2733" s="175" t="s">
        <v>2490</v>
      </c>
    </row>
    <row r="2734" spans="2:12" ht="75" customHeight="1" x14ac:dyDescent="0.25">
      <c r="B2734" s="171">
        <v>44122000</v>
      </c>
      <c r="C2734" s="179" t="s">
        <v>2881</v>
      </c>
      <c r="D2734" s="180">
        <v>41379</v>
      </c>
      <c r="E2734" s="179" t="s">
        <v>97</v>
      </c>
      <c r="F2734" s="179" t="s">
        <v>2489</v>
      </c>
      <c r="G2734" s="179" t="s">
        <v>307</v>
      </c>
      <c r="H2734" s="181">
        <v>250000</v>
      </c>
      <c r="I2734" s="181">
        <v>250000</v>
      </c>
      <c r="J2734" s="179" t="s">
        <v>39</v>
      </c>
      <c r="K2734" s="179" t="s">
        <v>2470</v>
      </c>
      <c r="L2734" s="175" t="s">
        <v>2490</v>
      </c>
    </row>
    <row r="2735" spans="2:12" ht="75" customHeight="1" x14ac:dyDescent="0.25">
      <c r="B2735" s="171">
        <v>44122000</v>
      </c>
      <c r="C2735" s="179" t="s">
        <v>2882</v>
      </c>
      <c r="D2735" s="180">
        <v>41379</v>
      </c>
      <c r="E2735" s="179" t="s">
        <v>97</v>
      </c>
      <c r="F2735" s="179" t="s">
        <v>2489</v>
      </c>
      <c r="G2735" s="179" t="s">
        <v>307</v>
      </c>
      <c r="H2735" s="181">
        <v>250000</v>
      </c>
      <c r="I2735" s="181">
        <v>250000</v>
      </c>
      <c r="J2735" s="179" t="s">
        <v>39</v>
      </c>
      <c r="K2735" s="179" t="s">
        <v>2470</v>
      </c>
      <c r="L2735" s="175" t="s">
        <v>2490</v>
      </c>
    </row>
    <row r="2736" spans="2:12" ht="75" customHeight="1" x14ac:dyDescent="0.25">
      <c r="B2736" s="171">
        <v>44122000</v>
      </c>
      <c r="C2736" s="179" t="s">
        <v>2883</v>
      </c>
      <c r="D2736" s="180">
        <v>41379</v>
      </c>
      <c r="E2736" s="179" t="s">
        <v>97</v>
      </c>
      <c r="F2736" s="179" t="s">
        <v>2489</v>
      </c>
      <c r="G2736" s="179" t="s">
        <v>307</v>
      </c>
      <c r="H2736" s="181">
        <v>250000</v>
      </c>
      <c r="I2736" s="181">
        <v>250000</v>
      </c>
      <c r="J2736" s="179" t="s">
        <v>39</v>
      </c>
      <c r="K2736" s="179" t="s">
        <v>2470</v>
      </c>
      <c r="L2736" s="175" t="s">
        <v>2490</v>
      </c>
    </row>
    <row r="2737" spans="2:12" ht="75" customHeight="1" x14ac:dyDescent="0.25">
      <c r="B2737" s="171">
        <v>44122000</v>
      </c>
      <c r="C2737" s="179" t="s">
        <v>2884</v>
      </c>
      <c r="D2737" s="180">
        <v>41379</v>
      </c>
      <c r="E2737" s="179" t="s">
        <v>97</v>
      </c>
      <c r="F2737" s="179" t="s">
        <v>2489</v>
      </c>
      <c r="G2737" s="179" t="s">
        <v>307</v>
      </c>
      <c r="H2737" s="181">
        <v>250000</v>
      </c>
      <c r="I2737" s="181">
        <v>250000</v>
      </c>
      <c r="J2737" s="179" t="s">
        <v>39</v>
      </c>
      <c r="K2737" s="179" t="s">
        <v>2470</v>
      </c>
      <c r="L2737" s="175" t="s">
        <v>2490</v>
      </c>
    </row>
    <row r="2738" spans="2:12" ht="75" customHeight="1" x14ac:dyDescent="0.25">
      <c r="B2738" s="171">
        <v>44122000</v>
      </c>
      <c r="C2738" s="182" t="s">
        <v>2885</v>
      </c>
      <c r="D2738" s="180">
        <v>41379</v>
      </c>
      <c r="E2738" s="179" t="s">
        <v>97</v>
      </c>
      <c r="F2738" s="179" t="s">
        <v>2489</v>
      </c>
      <c r="G2738" s="179" t="s">
        <v>307</v>
      </c>
      <c r="H2738" s="181">
        <v>250000</v>
      </c>
      <c r="I2738" s="181">
        <v>250000</v>
      </c>
      <c r="J2738" s="179" t="s">
        <v>39</v>
      </c>
      <c r="K2738" s="179" t="s">
        <v>2470</v>
      </c>
      <c r="L2738" s="175" t="s">
        <v>2490</v>
      </c>
    </row>
    <row r="2739" spans="2:12" ht="75" customHeight="1" x14ac:dyDescent="0.25">
      <c r="B2739" s="171">
        <v>44122000</v>
      </c>
      <c r="C2739" s="182" t="s">
        <v>2886</v>
      </c>
      <c r="D2739" s="180">
        <v>41379</v>
      </c>
      <c r="E2739" s="179" t="s">
        <v>97</v>
      </c>
      <c r="F2739" s="179" t="s">
        <v>2489</v>
      </c>
      <c r="G2739" s="179" t="s">
        <v>307</v>
      </c>
      <c r="H2739" s="181">
        <v>250000</v>
      </c>
      <c r="I2739" s="181">
        <v>250000</v>
      </c>
      <c r="J2739" s="179" t="s">
        <v>39</v>
      </c>
      <c r="K2739" s="179" t="s">
        <v>2470</v>
      </c>
      <c r="L2739" s="175" t="s">
        <v>2490</v>
      </c>
    </row>
    <row r="2740" spans="2:12" ht="75" customHeight="1" x14ac:dyDescent="0.25">
      <c r="B2740" s="171">
        <v>11160000</v>
      </c>
      <c r="C2740" s="182" t="s">
        <v>2887</v>
      </c>
      <c r="D2740" s="180">
        <v>41379</v>
      </c>
      <c r="E2740" s="179" t="s">
        <v>97</v>
      </c>
      <c r="F2740" s="179" t="s">
        <v>2489</v>
      </c>
      <c r="G2740" s="179" t="s">
        <v>307</v>
      </c>
      <c r="H2740" s="181">
        <v>720000</v>
      </c>
      <c r="I2740" s="181">
        <v>720000</v>
      </c>
      <c r="J2740" s="179" t="s">
        <v>39</v>
      </c>
      <c r="K2740" s="179" t="s">
        <v>2470</v>
      </c>
      <c r="L2740" s="175" t="s">
        <v>2490</v>
      </c>
    </row>
    <row r="2741" spans="2:12" ht="75" customHeight="1" x14ac:dyDescent="0.25">
      <c r="B2741" s="171">
        <v>46181606</v>
      </c>
      <c r="C2741" s="179" t="s">
        <v>2888</v>
      </c>
      <c r="D2741" s="180">
        <v>41379</v>
      </c>
      <c r="E2741" s="179" t="s">
        <v>97</v>
      </c>
      <c r="F2741" s="179" t="s">
        <v>2489</v>
      </c>
      <c r="G2741" s="179" t="s">
        <v>307</v>
      </c>
      <c r="H2741" s="181">
        <v>350000</v>
      </c>
      <c r="I2741" s="181">
        <v>350000</v>
      </c>
      <c r="J2741" s="179" t="s">
        <v>39</v>
      </c>
      <c r="K2741" s="179" t="s">
        <v>2470</v>
      </c>
      <c r="L2741" s="175" t="s">
        <v>2490</v>
      </c>
    </row>
    <row r="2742" spans="2:12" ht="75" customHeight="1" x14ac:dyDescent="0.25">
      <c r="B2742" s="171">
        <v>11160000</v>
      </c>
      <c r="C2742" s="179" t="s">
        <v>2889</v>
      </c>
      <c r="D2742" s="180">
        <v>41379</v>
      </c>
      <c r="E2742" s="179" t="s">
        <v>97</v>
      </c>
      <c r="F2742" s="179" t="s">
        <v>2489</v>
      </c>
      <c r="G2742" s="179" t="s">
        <v>307</v>
      </c>
      <c r="H2742" s="181">
        <v>720000</v>
      </c>
      <c r="I2742" s="181">
        <v>720000</v>
      </c>
      <c r="J2742" s="179" t="s">
        <v>39</v>
      </c>
      <c r="K2742" s="179" t="s">
        <v>2470</v>
      </c>
      <c r="L2742" s="175" t="s">
        <v>2490</v>
      </c>
    </row>
    <row r="2743" spans="2:12" ht="75" customHeight="1" x14ac:dyDescent="0.25">
      <c r="B2743" s="171">
        <v>11160000</v>
      </c>
      <c r="C2743" s="179" t="s">
        <v>2890</v>
      </c>
      <c r="D2743" s="180">
        <v>41379</v>
      </c>
      <c r="E2743" s="179" t="s">
        <v>97</v>
      </c>
      <c r="F2743" s="179" t="s">
        <v>2489</v>
      </c>
      <c r="G2743" s="179" t="s">
        <v>307</v>
      </c>
      <c r="H2743" s="181">
        <v>720000</v>
      </c>
      <c r="I2743" s="181">
        <v>720000</v>
      </c>
      <c r="J2743" s="179" t="s">
        <v>39</v>
      </c>
      <c r="K2743" s="179" t="s">
        <v>2470</v>
      </c>
      <c r="L2743" s="175" t="s">
        <v>2490</v>
      </c>
    </row>
    <row r="2744" spans="2:12" ht="75" customHeight="1" x14ac:dyDescent="0.25">
      <c r="B2744" s="171">
        <v>53141600</v>
      </c>
      <c r="C2744" s="179" t="s">
        <v>2891</v>
      </c>
      <c r="D2744" s="180">
        <v>41379</v>
      </c>
      <c r="E2744" s="179" t="s">
        <v>97</v>
      </c>
      <c r="F2744" s="179" t="s">
        <v>2489</v>
      </c>
      <c r="G2744" s="179" t="s">
        <v>307</v>
      </c>
      <c r="H2744" s="181">
        <v>250000</v>
      </c>
      <c r="I2744" s="181">
        <v>250000</v>
      </c>
      <c r="J2744" s="179" t="s">
        <v>39</v>
      </c>
      <c r="K2744" s="179" t="s">
        <v>2470</v>
      </c>
      <c r="L2744" s="175" t="s">
        <v>2490</v>
      </c>
    </row>
    <row r="2745" spans="2:12" ht="75" customHeight="1" x14ac:dyDescent="0.25">
      <c r="B2745" s="171">
        <v>11160000</v>
      </c>
      <c r="C2745" s="179" t="s">
        <v>2892</v>
      </c>
      <c r="D2745" s="180">
        <v>41379</v>
      </c>
      <c r="E2745" s="179" t="s">
        <v>97</v>
      </c>
      <c r="F2745" s="179" t="s">
        <v>2489</v>
      </c>
      <c r="G2745" s="179" t="s">
        <v>307</v>
      </c>
      <c r="H2745" s="181">
        <v>720000</v>
      </c>
      <c r="I2745" s="181">
        <v>720000</v>
      </c>
      <c r="J2745" s="179" t="s">
        <v>39</v>
      </c>
      <c r="K2745" s="179" t="s">
        <v>2470</v>
      </c>
      <c r="L2745" s="175" t="s">
        <v>2490</v>
      </c>
    </row>
    <row r="2746" spans="2:12" ht="75" customHeight="1" x14ac:dyDescent="0.25">
      <c r="B2746" s="171">
        <v>24121807</v>
      </c>
      <c r="C2746" s="179" t="s">
        <v>2893</v>
      </c>
      <c r="D2746" s="180">
        <v>41424</v>
      </c>
      <c r="E2746" s="179" t="s">
        <v>2576</v>
      </c>
      <c r="F2746" s="179" t="s">
        <v>2489</v>
      </c>
      <c r="G2746" s="179" t="s">
        <v>307</v>
      </c>
      <c r="H2746" s="181">
        <v>150000</v>
      </c>
      <c r="I2746" s="181">
        <v>150000</v>
      </c>
      <c r="J2746" s="179" t="s">
        <v>39</v>
      </c>
      <c r="K2746" s="179" t="s">
        <v>2470</v>
      </c>
      <c r="L2746" s="175" t="s">
        <v>2490</v>
      </c>
    </row>
    <row r="2747" spans="2:12" ht="75" customHeight="1" x14ac:dyDescent="0.25">
      <c r="B2747" s="171">
        <v>53141600</v>
      </c>
      <c r="C2747" s="179" t="s">
        <v>2894</v>
      </c>
      <c r="D2747" s="180">
        <v>41379</v>
      </c>
      <c r="E2747" s="179" t="s">
        <v>97</v>
      </c>
      <c r="F2747" s="179" t="s">
        <v>2489</v>
      </c>
      <c r="G2747" s="179" t="s">
        <v>307</v>
      </c>
      <c r="H2747" s="181">
        <v>250000</v>
      </c>
      <c r="I2747" s="181">
        <v>250000</v>
      </c>
      <c r="J2747" s="179" t="s">
        <v>39</v>
      </c>
      <c r="K2747" s="179" t="s">
        <v>2470</v>
      </c>
      <c r="L2747" s="175" t="s">
        <v>2490</v>
      </c>
    </row>
    <row r="2748" spans="2:12" ht="75" customHeight="1" x14ac:dyDescent="0.25">
      <c r="B2748" s="171">
        <v>23120000</v>
      </c>
      <c r="C2748" s="179" t="s">
        <v>2895</v>
      </c>
      <c r="D2748" s="180">
        <v>41379</v>
      </c>
      <c r="E2748" s="179" t="s">
        <v>97</v>
      </c>
      <c r="F2748" s="179" t="s">
        <v>2489</v>
      </c>
      <c r="G2748" s="179" t="s">
        <v>307</v>
      </c>
      <c r="H2748" s="181">
        <v>230000</v>
      </c>
      <c r="I2748" s="181">
        <v>230000</v>
      </c>
      <c r="J2748" s="179" t="s">
        <v>39</v>
      </c>
      <c r="K2748" s="179" t="s">
        <v>2470</v>
      </c>
      <c r="L2748" s="175" t="s">
        <v>2490</v>
      </c>
    </row>
    <row r="2749" spans="2:12" ht="75" customHeight="1" x14ac:dyDescent="0.25">
      <c r="B2749" s="171">
        <v>23120000</v>
      </c>
      <c r="C2749" s="179" t="s">
        <v>2896</v>
      </c>
      <c r="D2749" s="180">
        <v>41379</v>
      </c>
      <c r="E2749" s="179" t="s">
        <v>97</v>
      </c>
      <c r="F2749" s="179" t="s">
        <v>2489</v>
      </c>
      <c r="G2749" s="179" t="s">
        <v>307</v>
      </c>
      <c r="H2749" s="181">
        <v>230000</v>
      </c>
      <c r="I2749" s="181">
        <v>230000</v>
      </c>
      <c r="J2749" s="179" t="s">
        <v>39</v>
      </c>
      <c r="K2749" s="179" t="s">
        <v>2470</v>
      </c>
      <c r="L2749" s="175" t="s">
        <v>2490</v>
      </c>
    </row>
    <row r="2750" spans="2:12" ht="75" customHeight="1" x14ac:dyDescent="0.25">
      <c r="B2750" s="171">
        <v>23120000</v>
      </c>
      <c r="C2750" s="179" t="s">
        <v>2897</v>
      </c>
      <c r="D2750" s="180">
        <v>41379</v>
      </c>
      <c r="E2750" s="179" t="s">
        <v>97</v>
      </c>
      <c r="F2750" s="179" t="s">
        <v>2489</v>
      </c>
      <c r="G2750" s="179" t="s">
        <v>307</v>
      </c>
      <c r="H2750" s="181">
        <v>230000</v>
      </c>
      <c r="I2750" s="181">
        <v>230000</v>
      </c>
      <c r="J2750" s="179" t="s">
        <v>39</v>
      </c>
      <c r="K2750" s="179" t="s">
        <v>2470</v>
      </c>
      <c r="L2750" s="175" t="s">
        <v>2490</v>
      </c>
    </row>
    <row r="2751" spans="2:12" ht="75" customHeight="1" x14ac:dyDescent="0.25">
      <c r="B2751" s="171">
        <v>23120000</v>
      </c>
      <c r="C2751" s="182" t="s">
        <v>2898</v>
      </c>
      <c r="D2751" s="180">
        <v>41379</v>
      </c>
      <c r="E2751" s="179" t="s">
        <v>97</v>
      </c>
      <c r="F2751" s="179" t="s">
        <v>2489</v>
      </c>
      <c r="G2751" s="179" t="s">
        <v>307</v>
      </c>
      <c r="H2751" s="181">
        <v>230000</v>
      </c>
      <c r="I2751" s="181">
        <v>230000</v>
      </c>
      <c r="J2751" s="179" t="s">
        <v>39</v>
      </c>
      <c r="K2751" s="179" t="s">
        <v>2470</v>
      </c>
      <c r="L2751" s="175" t="s">
        <v>2490</v>
      </c>
    </row>
    <row r="2752" spans="2:12" ht="75" customHeight="1" x14ac:dyDescent="0.25">
      <c r="B2752" s="171">
        <v>23120000</v>
      </c>
      <c r="C2752" s="182" t="s">
        <v>2899</v>
      </c>
      <c r="D2752" s="180">
        <v>41379</v>
      </c>
      <c r="E2752" s="179" t="s">
        <v>97</v>
      </c>
      <c r="F2752" s="179" t="s">
        <v>2489</v>
      </c>
      <c r="G2752" s="179" t="s">
        <v>307</v>
      </c>
      <c r="H2752" s="181">
        <v>230000</v>
      </c>
      <c r="I2752" s="181">
        <v>230000</v>
      </c>
      <c r="J2752" s="179" t="s">
        <v>39</v>
      </c>
      <c r="K2752" s="179" t="s">
        <v>2470</v>
      </c>
      <c r="L2752" s="175" t="s">
        <v>2490</v>
      </c>
    </row>
    <row r="2753" spans="2:12" ht="75" customHeight="1" x14ac:dyDescent="0.25">
      <c r="B2753" s="171">
        <v>23120000</v>
      </c>
      <c r="C2753" s="182" t="s">
        <v>2900</v>
      </c>
      <c r="D2753" s="180">
        <v>41379</v>
      </c>
      <c r="E2753" s="179" t="s">
        <v>97</v>
      </c>
      <c r="F2753" s="179" t="s">
        <v>2489</v>
      </c>
      <c r="G2753" s="179" t="s">
        <v>307</v>
      </c>
      <c r="H2753" s="181">
        <v>230000</v>
      </c>
      <c r="I2753" s="181">
        <v>230000</v>
      </c>
      <c r="J2753" s="179" t="s">
        <v>39</v>
      </c>
      <c r="K2753" s="179" t="s">
        <v>2470</v>
      </c>
      <c r="L2753" s="175" t="s">
        <v>2490</v>
      </c>
    </row>
    <row r="2754" spans="2:12" ht="75" customHeight="1" x14ac:dyDescent="0.25">
      <c r="B2754" s="171">
        <v>23120000</v>
      </c>
      <c r="C2754" s="182" t="s">
        <v>2901</v>
      </c>
      <c r="D2754" s="180">
        <v>41379</v>
      </c>
      <c r="E2754" s="179" t="s">
        <v>97</v>
      </c>
      <c r="F2754" s="179" t="s">
        <v>2489</v>
      </c>
      <c r="G2754" s="179" t="s">
        <v>307</v>
      </c>
      <c r="H2754" s="181">
        <v>230000</v>
      </c>
      <c r="I2754" s="181">
        <v>230000</v>
      </c>
      <c r="J2754" s="179" t="s">
        <v>39</v>
      </c>
      <c r="K2754" s="179" t="s">
        <v>2470</v>
      </c>
      <c r="L2754" s="175" t="s">
        <v>2490</v>
      </c>
    </row>
    <row r="2755" spans="2:12" ht="75" customHeight="1" x14ac:dyDescent="0.25">
      <c r="B2755" s="171">
        <v>23120000</v>
      </c>
      <c r="C2755" s="182" t="s">
        <v>2902</v>
      </c>
      <c r="D2755" s="180">
        <v>41379</v>
      </c>
      <c r="E2755" s="179" t="s">
        <v>97</v>
      </c>
      <c r="F2755" s="179" t="s">
        <v>2489</v>
      </c>
      <c r="G2755" s="179" t="s">
        <v>307</v>
      </c>
      <c r="H2755" s="181">
        <v>230000</v>
      </c>
      <c r="I2755" s="181">
        <v>230000</v>
      </c>
      <c r="J2755" s="179" t="s">
        <v>39</v>
      </c>
      <c r="K2755" s="179" t="s">
        <v>2470</v>
      </c>
      <c r="L2755" s="175" t="s">
        <v>2490</v>
      </c>
    </row>
    <row r="2756" spans="2:12" ht="75" customHeight="1" x14ac:dyDescent="0.25">
      <c r="B2756" s="171">
        <v>23120000</v>
      </c>
      <c r="C2756" s="182" t="s">
        <v>2903</v>
      </c>
      <c r="D2756" s="180">
        <v>41379</v>
      </c>
      <c r="E2756" s="179" t="s">
        <v>97</v>
      </c>
      <c r="F2756" s="179" t="s">
        <v>2489</v>
      </c>
      <c r="G2756" s="179" t="s">
        <v>307</v>
      </c>
      <c r="H2756" s="181">
        <v>230000</v>
      </c>
      <c r="I2756" s="181">
        <v>230000</v>
      </c>
      <c r="J2756" s="179" t="s">
        <v>39</v>
      </c>
      <c r="K2756" s="179" t="s">
        <v>2470</v>
      </c>
      <c r="L2756" s="175" t="s">
        <v>2490</v>
      </c>
    </row>
    <row r="2757" spans="2:12" ht="75" customHeight="1" x14ac:dyDescent="0.25">
      <c r="B2757" s="171">
        <v>23120000</v>
      </c>
      <c r="C2757" s="182" t="s">
        <v>2904</v>
      </c>
      <c r="D2757" s="180">
        <v>41379</v>
      </c>
      <c r="E2757" s="179" t="s">
        <v>97</v>
      </c>
      <c r="F2757" s="179" t="s">
        <v>2489</v>
      </c>
      <c r="G2757" s="179" t="s">
        <v>307</v>
      </c>
      <c r="H2757" s="181">
        <v>230000</v>
      </c>
      <c r="I2757" s="181">
        <v>230000</v>
      </c>
      <c r="J2757" s="179" t="s">
        <v>39</v>
      </c>
      <c r="K2757" s="179" t="s">
        <v>2470</v>
      </c>
      <c r="L2757" s="175" t="s">
        <v>2490</v>
      </c>
    </row>
    <row r="2758" spans="2:12" ht="75" customHeight="1" x14ac:dyDescent="0.25">
      <c r="B2758" s="171">
        <v>23120000</v>
      </c>
      <c r="C2758" s="179" t="s">
        <v>2905</v>
      </c>
      <c r="D2758" s="180">
        <v>41379</v>
      </c>
      <c r="E2758" s="179" t="s">
        <v>97</v>
      </c>
      <c r="F2758" s="179" t="s">
        <v>2489</v>
      </c>
      <c r="G2758" s="179" t="s">
        <v>307</v>
      </c>
      <c r="H2758" s="181">
        <v>230000</v>
      </c>
      <c r="I2758" s="181">
        <v>230000</v>
      </c>
      <c r="J2758" s="179" t="s">
        <v>39</v>
      </c>
      <c r="K2758" s="179" t="s">
        <v>2470</v>
      </c>
      <c r="L2758" s="175" t="s">
        <v>2490</v>
      </c>
    </row>
    <row r="2759" spans="2:12" ht="75" customHeight="1" x14ac:dyDescent="0.25">
      <c r="B2759" s="171">
        <v>23120000</v>
      </c>
      <c r="C2759" s="182" t="s">
        <v>2906</v>
      </c>
      <c r="D2759" s="180">
        <v>41379</v>
      </c>
      <c r="E2759" s="179" t="s">
        <v>97</v>
      </c>
      <c r="F2759" s="179" t="s">
        <v>2489</v>
      </c>
      <c r="G2759" s="179" t="s">
        <v>307</v>
      </c>
      <c r="H2759" s="181">
        <v>230000</v>
      </c>
      <c r="I2759" s="181">
        <v>230000</v>
      </c>
      <c r="J2759" s="179" t="s">
        <v>39</v>
      </c>
      <c r="K2759" s="179" t="s">
        <v>2470</v>
      </c>
      <c r="L2759" s="175" t="s">
        <v>2490</v>
      </c>
    </row>
    <row r="2760" spans="2:12" ht="75" customHeight="1" x14ac:dyDescent="0.25">
      <c r="B2760" s="171">
        <v>23120000</v>
      </c>
      <c r="C2760" s="182" t="s">
        <v>2907</v>
      </c>
      <c r="D2760" s="180">
        <v>41379</v>
      </c>
      <c r="E2760" s="179" t="s">
        <v>97</v>
      </c>
      <c r="F2760" s="179" t="s">
        <v>2489</v>
      </c>
      <c r="G2760" s="179" t="s">
        <v>307</v>
      </c>
      <c r="H2760" s="181">
        <v>230000</v>
      </c>
      <c r="I2760" s="181">
        <v>230000</v>
      </c>
      <c r="J2760" s="179" t="s">
        <v>39</v>
      </c>
      <c r="K2760" s="179" t="s">
        <v>2470</v>
      </c>
      <c r="L2760" s="175" t="s">
        <v>2490</v>
      </c>
    </row>
    <row r="2761" spans="2:12" ht="75" customHeight="1" x14ac:dyDescent="0.25">
      <c r="B2761" s="171">
        <v>23120000</v>
      </c>
      <c r="C2761" s="182" t="s">
        <v>2908</v>
      </c>
      <c r="D2761" s="180">
        <v>41379</v>
      </c>
      <c r="E2761" s="179" t="s">
        <v>97</v>
      </c>
      <c r="F2761" s="179" t="s">
        <v>2489</v>
      </c>
      <c r="G2761" s="179" t="s">
        <v>307</v>
      </c>
      <c r="H2761" s="181">
        <v>230000</v>
      </c>
      <c r="I2761" s="181">
        <v>230000</v>
      </c>
      <c r="J2761" s="179" t="s">
        <v>39</v>
      </c>
      <c r="K2761" s="179" t="s">
        <v>2470</v>
      </c>
      <c r="L2761" s="175" t="s">
        <v>2490</v>
      </c>
    </row>
    <row r="2762" spans="2:12" ht="75" customHeight="1" x14ac:dyDescent="0.25">
      <c r="B2762" s="171">
        <v>23120000</v>
      </c>
      <c r="C2762" s="182" t="s">
        <v>2909</v>
      </c>
      <c r="D2762" s="180">
        <v>41379</v>
      </c>
      <c r="E2762" s="179" t="s">
        <v>97</v>
      </c>
      <c r="F2762" s="179" t="s">
        <v>2489</v>
      </c>
      <c r="G2762" s="179" t="s">
        <v>307</v>
      </c>
      <c r="H2762" s="181">
        <v>230000</v>
      </c>
      <c r="I2762" s="181">
        <v>230000</v>
      </c>
      <c r="J2762" s="179" t="s">
        <v>39</v>
      </c>
      <c r="K2762" s="179" t="s">
        <v>2470</v>
      </c>
      <c r="L2762" s="175" t="s">
        <v>2490</v>
      </c>
    </row>
    <row r="2763" spans="2:12" ht="75" customHeight="1" x14ac:dyDescent="0.25">
      <c r="B2763" s="171">
        <v>23120000</v>
      </c>
      <c r="C2763" s="182" t="s">
        <v>2910</v>
      </c>
      <c r="D2763" s="180">
        <v>41379</v>
      </c>
      <c r="E2763" s="179" t="s">
        <v>97</v>
      </c>
      <c r="F2763" s="179" t="s">
        <v>2489</v>
      </c>
      <c r="G2763" s="179" t="s">
        <v>307</v>
      </c>
      <c r="H2763" s="181">
        <v>230000</v>
      </c>
      <c r="I2763" s="181">
        <v>230000</v>
      </c>
      <c r="J2763" s="179" t="s">
        <v>39</v>
      </c>
      <c r="K2763" s="179" t="s">
        <v>2470</v>
      </c>
      <c r="L2763" s="175" t="s">
        <v>2490</v>
      </c>
    </row>
    <row r="2764" spans="2:12" ht="75" customHeight="1" x14ac:dyDescent="0.25">
      <c r="B2764" s="171">
        <v>23120000</v>
      </c>
      <c r="C2764" s="179" t="s">
        <v>2911</v>
      </c>
      <c r="D2764" s="180">
        <v>41379</v>
      </c>
      <c r="E2764" s="179" t="s">
        <v>97</v>
      </c>
      <c r="F2764" s="179" t="s">
        <v>2489</v>
      </c>
      <c r="G2764" s="179" t="s">
        <v>307</v>
      </c>
      <c r="H2764" s="181">
        <v>230000</v>
      </c>
      <c r="I2764" s="181">
        <v>230000</v>
      </c>
      <c r="J2764" s="179" t="s">
        <v>39</v>
      </c>
      <c r="K2764" s="179" t="s">
        <v>2470</v>
      </c>
      <c r="L2764" s="175" t="s">
        <v>2490</v>
      </c>
    </row>
    <row r="2765" spans="2:12" ht="75" customHeight="1" x14ac:dyDescent="0.25">
      <c r="B2765" s="171">
        <v>23120000</v>
      </c>
      <c r="C2765" s="179" t="s">
        <v>2912</v>
      </c>
      <c r="D2765" s="180">
        <v>41379</v>
      </c>
      <c r="E2765" s="179" t="s">
        <v>97</v>
      </c>
      <c r="F2765" s="179" t="s">
        <v>2489</v>
      </c>
      <c r="G2765" s="179" t="s">
        <v>307</v>
      </c>
      <c r="H2765" s="181">
        <v>230000</v>
      </c>
      <c r="I2765" s="181">
        <v>230000</v>
      </c>
      <c r="J2765" s="179" t="s">
        <v>39</v>
      </c>
      <c r="K2765" s="179" t="s">
        <v>2470</v>
      </c>
      <c r="L2765" s="175" t="s">
        <v>2490</v>
      </c>
    </row>
    <row r="2766" spans="2:12" ht="75" customHeight="1" x14ac:dyDescent="0.25">
      <c r="B2766" s="171">
        <v>23120000</v>
      </c>
      <c r="C2766" s="179" t="s">
        <v>2913</v>
      </c>
      <c r="D2766" s="180">
        <v>41379</v>
      </c>
      <c r="E2766" s="179" t="s">
        <v>97</v>
      </c>
      <c r="F2766" s="179" t="s">
        <v>2489</v>
      </c>
      <c r="G2766" s="179" t="s">
        <v>307</v>
      </c>
      <c r="H2766" s="181">
        <v>230000</v>
      </c>
      <c r="I2766" s="181">
        <v>230000</v>
      </c>
      <c r="J2766" s="179" t="s">
        <v>39</v>
      </c>
      <c r="K2766" s="179" t="s">
        <v>2470</v>
      </c>
      <c r="L2766" s="175" t="s">
        <v>2490</v>
      </c>
    </row>
    <row r="2767" spans="2:12" ht="75" customHeight="1" x14ac:dyDescent="0.25">
      <c r="B2767" s="171">
        <v>23120000</v>
      </c>
      <c r="C2767" s="179" t="s">
        <v>2914</v>
      </c>
      <c r="D2767" s="180">
        <v>41379</v>
      </c>
      <c r="E2767" s="179" t="s">
        <v>97</v>
      </c>
      <c r="F2767" s="179" t="s">
        <v>2489</v>
      </c>
      <c r="G2767" s="179" t="s">
        <v>307</v>
      </c>
      <c r="H2767" s="181">
        <v>230000</v>
      </c>
      <c r="I2767" s="181">
        <v>230000</v>
      </c>
      <c r="J2767" s="179" t="s">
        <v>39</v>
      </c>
      <c r="K2767" s="179" t="s">
        <v>2470</v>
      </c>
      <c r="L2767" s="175" t="s">
        <v>2490</v>
      </c>
    </row>
    <row r="2768" spans="2:12" ht="75" customHeight="1" x14ac:dyDescent="0.25">
      <c r="B2768" s="171">
        <v>23120000</v>
      </c>
      <c r="C2768" s="179" t="s">
        <v>2915</v>
      </c>
      <c r="D2768" s="180">
        <v>41379</v>
      </c>
      <c r="E2768" s="179" t="s">
        <v>97</v>
      </c>
      <c r="F2768" s="179" t="s">
        <v>2489</v>
      </c>
      <c r="G2768" s="179" t="s">
        <v>307</v>
      </c>
      <c r="H2768" s="181">
        <v>230000</v>
      </c>
      <c r="I2768" s="181">
        <v>230000</v>
      </c>
      <c r="J2768" s="179" t="s">
        <v>39</v>
      </c>
      <c r="K2768" s="179" t="s">
        <v>2470</v>
      </c>
      <c r="L2768" s="175" t="s">
        <v>2490</v>
      </c>
    </row>
    <row r="2769" spans="2:12" ht="75" customHeight="1" x14ac:dyDescent="0.25">
      <c r="B2769" s="171">
        <v>41123300</v>
      </c>
      <c r="C2769" s="179" t="s">
        <v>2916</v>
      </c>
      <c r="D2769" s="180">
        <v>41424</v>
      </c>
      <c r="E2769" s="179" t="s">
        <v>2576</v>
      </c>
      <c r="F2769" s="179" t="s">
        <v>2489</v>
      </c>
      <c r="G2769" s="179" t="s">
        <v>307</v>
      </c>
      <c r="H2769" s="181">
        <v>8000000</v>
      </c>
      <c r="I2769" s="181">
        <v>8000000</v>
      </c>
      <c r="J2769" s="179" t="s">
        <v>39</v>
      </c>
      <c r="K2769" s="179" t="s">
        <v>2470</v>
      </c>
      <c r="L2769" s="175" t="s">
        <v>2490</v>
      </c>
    </row>
    <row r="2770" spans="2:12" ht="75" customHeight="1" x14ac:dyDescent="0.25">
      <c r="B2770" s="171">
        <v>41110000</v>
      </c>
      <c r="C2770" s="179" t="s">
        <v>2917</v>
      </c>
      <c r="D2770" s="180">
        <v>41424</v>
      </c>
      <c r="E2770" s="179" t="s">
        <v>2576</v>
      </c>
      <c r="F2770" s="179" t="s">
        <v>2489</v>
      </c>
      <c r="G2770" s="179" t="s">
        <v>307</v>
      </c>
      <c r="H2770" s="181">
        <v>3600000</v>
      </c>
      <c r="I2770" s="181">
        <v>3600000</v>
      </c>
      <c r="J2770" s="179" t="s">
        <v>39</v>
      </c>
      <c r="K2770" s="179" t="s">
        <v>2470</v>
      </c>
      <c r="L2770" s="175" t="s">
        <v>2490</v>
      </c>
    </row>
    <row r="2771" spans="2:12" ht="75" customHeight="1" x14ac:dyDescent="0.25">
      <c r="B2771" s="171">
        <v>41100000</v>
      </c>
      <c r="C2771" s="179" t="s">
        <v>2918</v>
      </c>
      <c r="D2771" s="180">
        <v>41424</v>
      </c>
      <c r="E2771" s="179" t="s">
        <v>2576</v>
      </c>
      <c r="F2771" s="179" t="s">
        <v>2489</v>
      </c>
      <c r="G2771" s="179" t="s">
        <v>307</v>
      </c>
      <c r="H2771" s="181">
        <v>5000000</v>
      </c>
      <c r="I2771" s="181">
        <v>5000000</v>
      </c>
      <c r="J2771" s="179" t="s">
        <v>39</v>
      </c>
      <c r="K2771" s="179" t="s">
        <v>2470</v>
      </c>
      <c r="L2771" s="175" t="s">
        <v>2490</v>
      </c>
    </row>
    <row r="2772" spans="2:12" ht="75" customHeight="1" x14ac:dyDescent="0.25">
      <c r="B2772" s="171">
        <v>41100000</v>
      </c>
      <c r="C2772" s="179" t="s">
        <v>2919</v>
      </c>
      <c r="D2772" s="180">
        <v>41424</v>
      </c>
      <c r="E2772" s="179" t="s">
        <v>2576</v>
      </c>
      <c r="F2772" s="179" t="s">
        <v>2489</v>
      </c>
      <c r="G2772" s="179" t="s">
        <v>307</v>
      </c>
      <c r="H2772" s="181">
        <v>2500000</v>
      </c>
      <c r="I2772" s="181">
        <v>2500000</v>
      </c>
      <c r="J2772" s="179" t="s">
        <v>39</v>
      </c>
      <c r="K2772" s="179" t="s">
        <v>2470</v>
      </c>
      <c r="L2772" s="175" t="s">
        <v>2490</v>
      </c>
    </row>
    <row r="2773" spans="2:12" ht="75" customHeight="1" x14ac:dyDescent="0.25">
      <c r="B2773" s="171">
        <v>41111500</v>
      </c>
      <c r="C2773" s="179" t="s">
        <v>2920</v>
      </c>
      <c r="D2773" s="180">
        <v>41424</v>
      </c>
      <c r="E2773" s="179" t="s">
        <v>2576</v>
      </c>
      <c r="F2773" s="179" t="s">
        <v>2489</v>
      </c>
      <c r="G2773" s="179" t="s">
        <v>307</v>
      </c>
      <c r="H2773" s="181">
        <v>500000</v>
      </c>
      <c r="I2773" s="181">
        <v>500000</v>
      </c>
      <c r="J2773" s="179" t="s">
        <v>39</v>
      </c>
      <c r="K2773" s="179" t="s">
        <v>2470</v>
      </c>
      <c r="L2773" s="175" t="s">
        <v>2490</v>
      </c>
    </row>
    <row r="2774" spans="2:12" ht="75" customHeight="1" x14ac:dyDescent="0.25">
      <c r="B2774" s="171">
        <v>15121520</v>
      </c>
      <c r="C2774" s="179" t="s">
        <v>2921</v>
      </c>
      <c r="D2774" s="180">
        <v>41379</v>
      </c>
      <c r="E2774" s="179" t="s">
        <v>97</v>
      </c>
      <c r="F2774" s="179" t="s">
        <v>2489</v>
      </c>
      <c r="G2774" s="179" t="s">
        <v>307</v>
      </c>
      <c r="H2774" s="181">
        <v>80000</v>
      </c>
      <c r="I2774" s="181">
        <v>80000</v>
      </c>
      <c r="J2774" s="179" t="s">
        <v>39</v>
      </c>
      <c r="K2774" s="179" t="s">
        <v>2470</v>
      </c>
      <c r="L2774" s="175" t="s">
        <v>2490</v>
      </c>
    </row>
    <row r="2775" spans="2:12" ht="75" customHeight="1" x14ac:dyDescent="0.25">
      <c r="B2775" s="171">
        <v>15121520</v>
      </c>
      <c r="C2775" s="179" t="s">
        <v>2922</v>
      </c>
      <c r="D2775" s="180">
        <v>41379</v>
      </c>
      <c r="E2775" s="179" t="s">
        <v>97</v>
      </c>
      <c r="F2775" s="179" t="s">
        <v>2489</v>
      </c>
      <c r="G2775" s="179" t="s">
        <v>307</v>
      </c>
      <c r="H2775" s="181">
        <v>80000</v>
      </c>
      <c r="I2775" s="181">
        <v>80000</v>
      </c>
      <c r="J2775" s="179" t="s">
        <v>39</v>
      </c>
      <c r="K2775" s="179" t="s">
        <v>2470</v>
      </c>
      <c r="L2775" s="175" t="s">
        <v>2490</v>
      </c>
    </row>
    <row r="2776" spans="2:12" ht="75" customHeight="1" x14ac:dyDescent="0.25">
      <c r="B2776" s="171">
        <v>46181500</v>
      </c>
      <c r="C2776" s="179" t="s">
        <v>2923</v>
      </c>
      <c r="D2776" s="180">
        <v>41379</v>
      </c>
      <c r="E2776" s="179" t="s">
        <v>97</v>
      </c>
      <c r="F2776" s="179" t="s">
        <v>2489</v>
      </c>
      <c r="G2776" s="179" t="s">
        <v>307</v>
      </c>
      <c r="H2776" s="181">
        <v>350000</v>
      </c>
      <c r="I2776" s="181">
        <v>350000</v>
      </c>
      <c r="J2776" s="179" t="s">
        <v>39</v>
      </c>
      <c r="K2776" s="179" t="s">
        <v>2470</v>
      </c>
      <c r="L2776" s="175" t="s">
        <v>2490</v>
      </c>
    </row>
    <row r="2777" spans="2:12" ht="75" customHeight="1" x14ac:dyDescent="0.25">
      <c r="B2777" s="171">
        <v>11160000</v>
      </c>
      <c r="C2777" s="179" t="s">
        <v>2924</v>
      </c>
      <c r="D2777" s="180">
        <v>41379</v>
      </c>
      <c r="E2777" s="179" t="s">
        <v>97</v>
      </c>
      <c r="F2777" s="179" t="s">
        <v>2489</v>
      </c>
      <c r="G2777" s="179" t="s">
        <v>307</v>
      </c>
      <c r="H2777" s="181">
        <v>720000</v>
      </c>
      <c r="I2777" s="181">
        <v>720000</v>
      </c>
      <c r="J2777" s="179" t="s">
        <v>39</v>
      </c>
      <c r="K2777" s="179" t="s">
        <v>2470</v>
      </c>
      <c r="L2777" s="175" t="s">
        <v>2490</v>
      </c>
    </row>
    <row r="2778" spans="2:12" ht="75" customHeight="1" x14ac:dyDescent="0.25">
      <c r="B2778" s="171">
        <v>53141600</v>
      </c>
      <c r="C2778" s="182" t="s">
        <v>2925</v>
      </c>
      <c r="D2778" s="180">
        <v>41379</v>
      </c>
      <c r="E2778" s="179" t="s">
        <v>97</v>
      </c>
      <c r="F2778" s="179" t="s">
        <v>2489</v>
      </c>
      <c r="G2778" s="179" t="s">
        <v>307</v>
      </c>
      <c r="H2778" s="181">
        <v>250000</v>
      </c>
      <c r="I2778" s="181">
        <v>250000</v>
      </c>
      <c r="J2778" s="179" t="s">
        <v>39</v>
      </c>
      <c r="K2778" s="179" t="s">
        <v>2470</v>
      </c>
      <c r="L2778" s="175" t="s">
        <v>2490</v>
      </c>
    </row>
    <row r="2779" spans="2:12" ht="75" customHeight="1" x14ac:dyDescent="0.25">
      <c r="B2779" s="171">
        <v>53141600</v>
      </c>
      <c r="C2779" s="182" t="s">
        <v>2926</v>
      </c>
      <c r="D2779" s="180">
        <v>41379</v>
      </c>
      <c r="E2779" s="179" t="s">
        <v>97</v>
      </c>
      <c r="F2779" s="179" t="s">
        <v>2489</v>
      </c>
      <c r="G2779" s="179" t="s">
        <v>307</v>
      </c>
      <c r="H2779" s="181">
        <v>250000</v>
      </c>
      <c r="I2779" s="181">
        <v>250000</v>
      </c>
      <c r="J2779" s="179" t="s">
        <v>39</v>
      </c>
      <c r="K2779" s="179" t="s">
        <v>2470</v>
      </c>
      <c r="L2779" s="175" t="s">
        <v>2490</v>
      </c>
    </row>
    <row r="2780" spans="2:12" ht="75" customHeight="1" x14ac:dyDescent="0.25">
      <c r="B2780" s="171">
        <v>11151700</v>
      </c>
      <c r="C2780" s="179" t="s">
        <v>2927</v>
      </c>
      <c r="D2780" s="180">
        <v>41379</v>
      </c>
      <c r="E2780" s="179" t="s">
        <v>97</v>
      </c>
      <c r="F2780" s="179" t="s">
        <v>2489</v>
      </c>
      <c r="G2780" s="179" t="s">
        <v>307</v>
      </c>
      <c r="H2780" s="181">
        <v>500000</v>
      </c>
      <c r="I2780" s="181">
        <v>500000</v>
      </c>
      <c r="J2780" s="179" t="s">
        <v>39</v>
      </c>
      <c r="K2780" s="179" t="s">
        <v>2470</v>
      </c>
      <c r="L2780" s="175" t="s">
        <v>2490</v>
      </c>
    </row>
    <row r="2781" spans="2:12" ht="75" customHeight="1" x14ac:dyDescent="0.25">
      <c r="B2781" s="171">
        <v>11151700</v>
      </c>
      <c r="C2781" s="179" t="s">
        <v>2928</v>
      </c>
      <c r="D2781" s="180">
        <v>41379</v>
      </c>
      <c r="E2781" s="179" t="s">
        <v>97</v>
      </c>
      <c r="F2781" s="179" t="s">
        <v>2489</v>
      </c>
      <c r="G2781" s="179" t="s">
        <v>307</v>
      </c>
      <c r="H2781" s="181">
        <v>250000</v>
      </c>
      <c r="I2781" s="181">
        <v>250000</v>
      </c>
      <c r="J2781" s="179" t="s">
        <v>39</v>
      </c>
      <c r="K2781" s="179" t="s">
        <v>2470</v>
      </c>
      <c r="L2781" s="175" t="s">
        <v>2490</v>
      </c>
    </row>
    <row r="2782" spans="2:12" ht="75" customHeight="1" x14ac:dyDescent="0.25">
      <c r="B2782" s="171">
        <v>11151700</v>
      </c>
      <c r="C2782" s="179" t="s">
        <v>2929</v>
      </c>
      <c r="D2782" s="180">
        <v>41379</v>
      </c>
      <c r="E2782" s="179" t="s">
        <v>97</v>
      </c>
      <c r="F2782" s="179" t="s">
        <v>2489</v>
      </c>
      <c r="G2782" s="179" t="s">
        <v>307</v>
      </c>
      <c r="H2782" s="181">
        <v>250000</v>
      </c>
      <c r="I2782" s="181">
        <v>250000</v>
      </c>
      <c r="J2782" s="179" t="s">
        <v>39</v>
      </c>
      <c r="K2782" s="179" t="s">
        <v>2470</v>
      </c>
      <c r="L2782" s="175" t="s">
        <v>2490</v>
      </c>
    </row>
    <row r="2783" spans="2:12" ht="75" customHeight="1" x14ac:dyDescent="0.25">
      <c r="B2783" s="171">
        <v>11151700</v>
      </c>
      <c r="C2783" s="179" t="s">
        <v>2930</v>
      </c>
      <c r="D2783" s="180">
        <v>41379</v>
      </c>
      <c r="E2783" s="179" t="s">
        <v>97</v>
      </c>
      <c r="F2783" s="179" t="s">
        <v>2489</v>
      </c>
      <c r="G2783" s="179" t="s">
        <v>307</v>
      </c>
      <c r="H2783" s="181">
        <v>250000</v>
      </c>
      <c r="I2783" s="181">
        <v>250000</v>
      </c>
      <c r="J2783" s="179" t="s">
        <v>39</v>
      </c>
      <c r="K2783" s="179" t="s">
        <v>2470</v>
      </c>
      <c r="L2783" s="175" t="s">
        <v>2490</v>
      </c>
    </row>
    <row r="2784" spans="2:12" ht="75" customHeight="1" x14ac:dyDescent="0.25">
      <c r="B2784" s="171">
        <v>11151700</v>
      </c>
      <c r="C2784" s="179" t="s">
        <v>2931</v>
      </c>
      <c r="D2784" s="180">
        <v>41379</v>
      </c>
      <c r="E2784" s="179" t="s">
        <v>97</v>
      </c>
      <c r="F2784" s="179" t="s">
        <v>2489</v>
      </c>
      <c r="G2784" s="179" t="s">
        <v>307</v>
      </c>
      <c r="H2784" s="181">
        <v>250000</v>
      </c>
      <c r="I2784" s="181">
        <v>250000</v>
      </c>
      <c r="J2784" s="179" t="s">
        <v>39</v>
      </c>
      <c r="K2784" s="179" t="s">
        <v>2470</v>
      </c>
      <c r="L2784" s="175" t="s">
        <v>2490</v>
      </c>
    </row>
    <row r="2785" spans="2:12" ht="75" customHeight="1" x14ac:dyDescent="0.25">
      <c r="B2785" s="171">
        <v>11151700</v>
      </c>
      <c r="C2785" s="179" t="s">
        <v>2932</v>
      </c>
      <c r="D2785" s="180">
        <v>41379</v>
      </c>
      <c r="E2785" s="179" t="s">
        <v>97</v>
      </c>
      <c r="F2785" s="179" t="s">
        <v>2489</v>
      </c>
      <c r="G2785" s="179" t="s">
        <v>307</v>
      </c>
      <c r="H2785" s="181">
        <v>250000</v>
      </c>
      <c r="I2785" s="181">
        <v>250000</v>
      </c>
      <c r="J2785" s="179" t="s">
        <v>39</v>
      </c>
      <c r="K2785" s="179" t="s">
        <v>2470</v>
      </c>
      <c r="L2785" s="175" t="s">
        <v>2490</v>
      </c>
    </row>
    <row r="2786" spans="2:12" ht="75" customHeight="1" x14ac:dyDescent="0.25">
      <c r="B2786" s="171">
        <v>11151700</v>
      </c>
      <c r="C2786" s="179" t="s">
        <v>2933</v>
      </c>
      <c r="D2786" s="180">
        <v>41379</v>
      </c>
      <c r="E2786" s="179" t="s">
        <v>97</v>
      </c>
      <c r="F2786" s="179" t="s">
        <v>2489</v>
      </c>
      <c r="G2786" s="179" t="s">
        <v>307</v>
      </c>
      <c r="H2786" s="181">
        <v>250000</v>
      </c>
      <c r="I2786" s="181">
        <v>250000</v>
      </c>
      <c r="J2786" s="179" t="s">
        <v>39</v>
      </c>
      <c r="K2786" s="179" t="s">
        <v>2470</v>
      </c>
      <c r="L2786" s="175" t="s">
        <v>2490</v>
      </c>
    </row>
    <row r="2787" spans="2:12" ht="75" customHeight="1" x14ac:dyDescent="0.25">
      <c r="B2787" s="171">
        <v>11151700</v>
      </c>
      <c r="C2787" s="179" t="s">
        <v>2934</v>
      </c>
      <c r="D2787" s="180">
        <v>41379</v>
      </c>
      <c r="E2787" s="179" t="s">
        <v>97</v>
      </c>
      <c r="F2787" s="179" t="s">
        <v>2489</v>
      </c>
      <c r="G2787" s="179" t="s">
        <v>307</v>
      </c>
      <c r="H2787" s="181">
        <v>250000</v>
      </c>
      <c r="I2787" s="181">
        <v>250000</v>
      </c>
      <c r="J2787" s="179" t="s">
        <v>39</v>
      </c>
      <c r="K2787" s="179" t="s">
        <v>2470</v>
      </c>
      <c r="L2787" s="175" t="s">
        <v>2490</v>
      </c>
    </row>
    <row r="2788" spans="2:12" ht="75" customHeight="1" x14ac:dyDescent="0.25">
      <c r="B2788" s="171">
        <v>11151700</v>
      </c>
      <c r="C2788" s="179" t="s">
        <v>2935</v>
      </c>
      <c r="D2788" s="180">
        <v>41379</v>
      </c>
      <c r="E2788" s="179" t="s">
        <v>97</v>
      </c>
      <c r="F2788" s="179" t="s">
        <v>2489</v>
      </c>
      <c r="G2788" s="179" t="s">
        <v>307</v>
      </c>
      <c r="H2788" s="181">
        <v>250000</v>
      </c>
      <c r="I2788" s="181">
        <v>250000</v>
      </c>
      <c r="J2788" s="179" t="s">
        <v>39</v>
      </c>
      <c r="K2788" s="179" t="s">
        <v>2470</v>
      </c>
      <c r="L2788" s="175" t="s">
        <v>2490</v>
      </c>
    </row>
    <row r="2789" spans="2:12" ht="75" customHeight="1" x14ac:dyDescent="0.25">
      <c r="B2789" s="171">
        <v>11151700</v>
      </c>
      <c r="C2789" s="179" t="s">
        <v>2936</v>
      </c>
      <c r="D2789" s="180">
        <v>41379</v>
      </c>
      <c r="E2789" s="179" t="s">
        <v>97</v>
      </c>
      <c r="F2789" s="179" t="s">
        <v>2489</v>
      </c>
      <c r="G2789" s="179" t="s">
        <v>307</v>
      </c>
      <c r="H2789" s="181">
        <v>250000</v>
      </c>
      <c r="I2789" s="181">
        <v>250000</v>
      </c>
      <c r="J2789" s="179" t="s">
        <v>39</v>
      </c>
      <c r="K2789" s="179" t="s">
        <v>2470</v>
      </c>
      <c r="L2789" s="175" t="s">
        <v>2490</v>
      </c>
    </row>
    <row r="2790" spans="2:12" ht="75" customHeight="1" x14ac:dyDescent="0.25">
      <c r="B2790" s="171">
        <v>11151700</v>
      </c>
      <c r="C2790" s="179" t="s">
        <v>2937</v>
      </c>
      <c r="D2790" s="180">
        <v>41379</v>
      </c>
      <c r="E2790" s="179" t="s">
        <v>97</v>
      </c>
      <c r="F2790" s="179" t="s">
        <v>2489</v>
      </c>
      <c r="G2790" s="179" t="s">
        <v>307</v>
      </c>
      <c r="H2790" s="181">
        <v>250000</v>
      </c>
      <c r="I2790" s="181">
        <v>250000</v>
      </c>
      <c r="J2790" s="179" t="s">
        <v>39</v>
      </c>
      <c r="K2790" s="179" t="s">
        <v>2470</v>
      </c>
      <c r="L2790" s="175" t="s">
        <v>2490</v>
      </c>
    </row>
    <row r="2791" spans="2:12" ht="75" customHeight="1" x14ac:dyDescent="0.25">
      <c r="B2791" s="171">
        <v>11151700</v>
      </c>
      <c r="C2791" s="182" t="s">
        <v>2938</v>
      </c>
      <c r="D2791" s="180">
        <v>41379</v>
      </c>
      <c r="E2791" s="179" t="s">
        <v>97</v>
      </c>
      <c r="F2791" s="179" t="s">
        <v>2489</v>
      </c>
      <c r="G2791" s="179" t="s">
        <v>307</v>
      </c>
      <c r="H2791" s="181">
        <v>250000</v>
      </c>
      <c r="I2791" s="181">
        <v>250000</v>
      </c>
      <c r="J2791" s="179" t="s">
        <v>39</v>
      </c>
      <c r="K2791" s="179" t="s">
        <v>2470</v>
      </c>
      <c r="L2791" s="175" t="s">
        <v>2490</v>
      </c>
    </row>
    <row r="2792" spans="2:12" ht="75" customHeight="1" x14ac:dyDescent="0.25">
      <c r="B2792" s="171">
        <v>11160000</v>
      </c>
      <c r="C2792" s="179" t="s">
        <v>2939</v>
      </c>
      <c r="D2792" s="180">
        <v>41379</v>
      </c>
      <c r="E2792" s="179" t="s">
        <v>97</v>
      </c>
      <c r="F2792" s="179" t="s">
        <v>2489</v>
      </c>
      <c r="G2792" s="179" t="s">
        <v>307</v>
      </c>
      <c r="H2792" s="181">
        <v>720000</v>
      </c>
      <c r="I2792" s="181">
        <v>720000</v>
      </c>
      <c r="J2792" s="179" t="s">
        <v>39</v>
      </c>
      <c r="K2792" s="179" t="s">
        <v>2470</v>
      </c>
      <c r="L2792" s="175" t="s">
        <v>2490</v>
      </c>
    </row>
    <row r="2793" spans="2:12" ht="75" customHeight="1" x14ac:dyDescent="0.25">
      <c r="B2793" s="171">
        <v>11151700</v>
      </c>
      <c r="C2793" s="179" t="s">
        <v>2940</v>
      </c>
      <c r="D2793" s="180">
        <v>41379</v>
      </c>
      <c r="E2793" s="179" t="s">
        <v>97</v>
      </c>
      <c r="F2793" s="179" t="s">
        <v>2489</v>
      </c>
      <c r="G2793" s="179" t="s">
        <v>307</v>
      </c>
      <c r="H2793" s="181">
        <v>250000</v>
      </c>
      <c r="I2793" s="181">
        <v>250000</v>
      </c>
      <c r="J2793" s="179" t="s">
        <v>39</v>
      </c>
      <c r="K2793" s="179" t="s">
        <v>2470</v>
      </c>
      <c r="L2793" s="175" t="s">
        <v>2490</v>
      </c>
    </row>
    <row r="2794" spans="2:12" ht="75" customHeight="1" x14ac:dyDescent="0.25">
      <c r="B2794" s="171">
        <v>11151700</v>
      </c>
      <c r="C2794" s="179" t="s">
        <v>2941</v>
      </c>
      <c r="D2794" s="180">
        <v>41379</v>
      </c>
      <c r="E2794" s="179" t="s">
        <v>97</v>
      </c>
      <c r="F2794" s="179" t="s">
        <v>2489</v>
      </c>
      <c r="G2794" s="179" t="s">
        <v>307</v>
      </c>
      <c r="H2794" s="181">
        <v>250000</v>
      </c>
      <c r="I2794" s="181">
        <v>250000</v>
      </c>
      <c r="J2794" s="179" t="s">
        <v>39</v>
      </c>
      <c r="K2794" s="179" t="s">
        <v>2470</v>
      </c>
      <c r="L2794" s="175" t="s">
        <v>2490</v>
      </c>
    </row>
    <row r="2795" spans="2:12" ht="75" customHeight="1" x14ac:dyDescent="0.25">
      <c r="B2795" s="171">
        <v>11151700</v>
      </c>
      <c r="C2795" s="179" t="s">
        <v>2942</v>
      </c>
      <c r="D2795" s="180">
        <v>41379</v>
      </c>
      <c r="E2795" s="179" t="s">
        <v>97</v>
      </c>
      <c r="F2795" s="179" t="s">
        <v>2489</v>
      </c>
      <c r="G2795" s="179" t="s">
        <v>307</v>
      </c>
      <c r="H2795" s="181">
        <v>250000</v>
      </c>
      <c r="I2795" s="181">
        <v>250000</v>
      </c>
      <c r="J2795" s="179" t="s">
        <v>39</v>
      </c>
      <c r="K2795" s="179" t="s">
        <v>2470</v>
      </c>
      <c r="L2795" s="175" t="s">
        <v>2490</v>
      </c>
    </row>
    <row r="2796" spans="2:12" ht="75" customHeight="1" x14ac:dyDescent="0.25">
      <c r="B2796" s="171">
        <v>11151700</v>
      </c>
      <c r="C2796" s="179" t="s">
        <v>2943</v>
      </c>
      <c r="D2796" s="180">
        <v>41379</v>
      </c>
      <c r="E2796" s="179" t="s">
        <v>97</v>
      </c>
      <c r="F2796" s="179" t="s">
        <v>2489</v>
      </c>
      <c r="G2796" s="179" t="s">
        <v>307</v>
      </c>
      <c r="H2796" s="181">
        <v>250000</v>
      </c>
      <c r="I2796" s="181">
        <v>250000</v>
      </c>
      <c r="J2796" s="179" t="s">
        <v>39</v>
      </c>
      <c r="K2796" s="179" t="s">
        <v>2470</v>
      </c>
      <c r="L2796" s="175" t="s">
        <v>2490</v>
      </c>
    </row>
    <row r="2797" spans="2:12" ht="75" customHeight="1" x14ac:dyDescent="0.25">
      <c r="B2797" s="171">
        <v>11151700</v>
      </c>
      <c r="C2797" s="179" t="s">
        <v>2944</v>
      </c>
      <c r="D2797" s="180">
        <v>41379</v>
      </c>
      <c r="E2797" s="179" t="s">
        <v>97</v>
      </c>
      <c r="F2797" s="179" t="s">
        <v>2489</v>
      </c>
      <c r="G2797" s="179" t="s">
        <v>307</v>
      </c>
      <c r="H2797" s="181">
        <v>250000</v>
      </c>
      <c r="I2797" s="181">
        <v>250000</v>
      </c>
      <c r="J2797" s="179" t="s">
        <v>39</v>
      </c>
      <c r="K2797" s="179" t="s">
        <v>2470</v>
      </c>
      <c r="L2797" s="175" t="s">
        <v>2490</v>
      </c>
    </row>
    <row r="2798" spans="2:12" ht="75" customHeight="1" x14ac:dyDescent="0.25">
      <c r="B2798" s="171">
        <v>11151700</v>
      </c>
      <c r="C2798" s="179" t="s">
        <v>2945</v>
      </c>
      <c r="D2798" s="180">
        <v>41379</v>
      </c>
      <c r="E2798" s="179" t="s">
        <v>97</v>
      </c>
      <c r="F2798" s="179" t="s">
        <v>2489</v>
      </c>
      <c r="G2798" s="179" t="s">
        <v>307</v>
      </c>
      <c r="H2798" s="181">
        <v>250000</v>
      </c>
      <c r="I2798" s="181">
        <v>250000</v>
      </c>
      <c r="J2798" s="179" t="s">
        <v>39</v>
      </c>
      <c r="K2798" s="179" t="s">
        <v>2470</v>
      </c>
      <c r="L2798" s="175" t="s">
        <v>2490</v>
      </c>
    </row>
    <row r="2799" spans="2:12" ht="75" customHeight="1" x14ac:dyDescent="0.25">
      <c r="B2799" s="171">
        <v>11151700</v>
      </c>
      <c r="C2799" s="179" t="s">
        <v>2946</v>
      </c>
      <c r="D2799" s="180">
        <v>41379</v>
      </c>
      <c r="E2799" s="179" t="s">
        <v>97</v>
      </c>
      <c r="F2799" s="179" t="s">
        <v>2489</v>
      </c>
      <c r="G2799" s="179" t="s">
        <v>307</v>
      </c>
      <c r="H2799" s="181">
        <v>250000</v>
      </c>
      <c r="I2799" s="181">
        <v>250000</v>
      </c>
      <c r="J2799" s="179" t="s">
        <v>39</v>
      </c>
      <c r="K2799" s="179" t="s">
        <v>2470</v>
      </c>
      <c r="L2799" s="175" t="s">
        <v>2490</v>
      </c>
    </row>
    <row r="2800" spans="2:12" ht="75" customHeight="1" x14ac:dyDescent="0.25">
      <c r="B2800" s="171">
        <v>11151700</v>
      </c>
      <c r="C2800" s="179" t="s">
        <v>2947</v>
      </c>
      <c r="D2800" s="180">
        <v>41379</v>
      </c>
      <c r="E2800" s="179" t="s">
        <v>97</v>
      </c>
      <c r="F2800" s="179" t="s">
        <v>2489</v>
      </c>
      <c r="G2800" s="179" t="s">
        <v>307</v>
      </c>
      <c r="H2800" s="181">
        <v>250000</v>
      </c>
      <c r="I2800" s="181">
        <v>250000</v>
      </c>
      <c r="J2800" s="179" t="s">
        <v>39</v>
      </c>
      <c r="K2800" s="179" t="s">
        <v>2470</v>
      </c>
      <c r="L2800" s="175" t="s">
        <v>2490</v>
      </c>
    </row>
    <row r="2801" spans="2:12" ht="75" customHeight="1" x14ac:dyDescent="0.25">
      <c r="B2801" s="171">
        <v>11151700</v>
      </c>
      <c r="C2801" s="179" t="s">
        <v>2948</v>
      </c>
      <c r="D2801" s="180">
        <v>41379</v>
      </c>
      <c r="E2801" s="179" t="s">
        <v>97</v>
      </c>
      <c r="F2801" s="179" t="s">
        <v>2489</v>
      </c>
      <c r="G2801" s="179" t="s">
        <v>307</v>
      </c>
      <c r="H2801" s="181">
        <v>250000</v>
      </c>
      <c r="I2801" s="181">
        <v>250000</v>
      </c>
      <c r="J2801" s="179" t="s">
        <v>39</v>
      </c>
      <c r="K2801" s="179" t="s">
        <v>2470</v>
      </c>
      <c r="L2801" s="175" t="s">
        <v>2490</v>
      </c>
    </row>
    <row r="2802" spans="2:12" ht="75" customHeight="1" x14ac:dyDescent="0.25">
      <c r="B2802" s="171">
        <v>11151700</v>
      </c>
      <c r="C2802" s="179" t="s">
        <v>2949</v>
      </c>
      <c r="D2802" s="180">
        <v>41379</v>
      </c>
      <c r="E2802" s="179" t="s">
        <v>97</v>
      </c>
      <c r="F2802" s="179" t="s">
        <v>2489</v>
      </c>
      <c r="G2802" s="179" t="s">
        <v>307</v>
      </c>
      <c r="H2802" s="181">
        <v>250000</v>
      </c>
      <c r="I2802" s="181">
        <v>250000</v>
      </c>
      <c r="J2802" s="179" t="s">
        <v>39</v>
      </c>
      <c r="K2802" s="179" t="s">
        <v>2470</v>
      </c>
      <c r="L2802" s="175" t="s">
        <v>2490</v>
      </c>
    </row>
    <row r="2803" spans="2:12" ht="75" customHeight="1" x14ac:dyDescent="0.25">
      <c r="B2803" s="171">
        <v>11151700</v>
      </c>
      <c r="C2803" s="179" t="s">
        <v>2950</v>
      </c>
      <c r="D2803" s="180">
        <v>41379</v>
      </c>
      <c r="E2803" s="179" t="s">
        <v>97</v>
      </c>
      <c r="F2803" s="179" t="s">
        <v>2489</v>
      </c>
      <c r="G2803" s="179" t="s">
        <v>307</v>
      </c>
      <c r="H2803" s="181">
        <v>250000</v>
      </c>
      <c r="I2803" s="181">
        <v>250000</v>
      </c>
      <c r="J2803" s="179" t="s">
        <v>39</v>
      </c>
      <c r="K2803" s="179" t="s">
        <v>2470</v>
      </c>
      <c r="L2803" s="175" t="s">
        <v>2490</v>
      </c>
    </row>
    <row r="2804" spans="2:12" ht="75" customHeight="1" x14ac:dyDescent="0.25">
      <c r="B2804" s="171">
        <v>11151700</v>
      </c>
      <c r="C2804" s="179" t="s">
        <v>2951</v>
      </c>
      <c r="D2804" s="180">
        <v>41379</v>
      </c>
      <c r="E2804" s="179" t="s">
        <v>97</v>
      </c>
      <c r="F2804" s="179" t="s">
        <v>2489</v>
      </c>
      <c r="G2804" s="179" t="s">
        <v>307</v>
      </c>
      <c r="H2804" s="181">
        <v>250000</v>
      </c>
      <c r="I2804" s="181">
        <v>250000</v>
      </c>
      <c r="J2804" s="179" t="s">
        <v>39</v>
      </c>
      <c r="K2804" s="179" t="s">
        <v>2470</v>
      </c>
      <c r="L2804" s="175" t="s">
        <v>2490</v>
      </c>
    </row>
    <row r="2805" spans="2:12" ht="75" customHeight="1" x14ac:dyDescent="0.25">
      <c r="B2805" s="171">
        <v>11151700</v>
      </c>
      <c r="C2805" s="179" t="s">
        <v>2952</v>
      </c>
      <c r="D2805" s="180">
        <v>41379</v>
      </c>
      <c r="E2805" s="179" t="s">
        <v>97</v>
      </c>
      <c r="F2805" s="179" t="s">
        <v>2489</v>
      </c>
      <c r="G2805" s="179" t="s">
        <v>307</v>
      </c>
      <c r="H2805" s="181">
        <v>250000</v>
      </c>
      <c r="I2805" s="181">
        <v>250000</v>
      </c>
      <c r="J2805" s="179" t="s">
        <v>39</v>
      </c>
      <c r="K2805" s="179" t="s">
        <v>2470</v>
      </c>
      <c r="L2805" s="175" t="s">
        <v>2490</v>
      </c>
    </row>
    <row r="2806" spans="2:12" ht="75" customHeight="1" x14ac:dyDescent="0.25">
      <c r="B2806" s="171">
        <v>11151700</v>
      </c>
      <c r="C2806" s="179" t="s">
        <v>2953</v>
      </c>
      <c r="D2806" s="180">
        <v>41379</v>
      </c>
      <c r="E2806" s="179" t="s">
        <v>97</v>
      </c>
      <c r="F2806" s="179" t="s">
        <v>2489</v>
      </c>
      <c r="G2806" s="179" t="s">
        <v>307</v>
      </c>
      <c r="H2806" s="181">
        <v>250000</v>
      </c>
      <c r="I2806" s="181">
        <v>250000</v>
      </c>
      <c r="J2806" s="179" t="s">
        <v>39</v>
      </c>
      <c r="K2806" s="179" t="s">
        <v>2470</v>
      </c>
      <c r="L2806" s="175" t="s">
        <v>2490</v>
      </c>
    </row>
    <row r="2807" spans="2:12" ht="75" customHeight="1" x14ac:dyDescent="0.25">
      <c r="B2807" s="171">
        <v>11151700</v>
      </c>
      <c r="C2807" s="179" t="s">
        <v>2954</v>
      </c>
      <c r="D2807" s="180">
        <v>41379</v>
      </c>
      <c r="E2807" s="179" t="s">
        <v>97</v>
      </c>
      <c r="F2807" s="179" t="s">
        <v>2489</v>
      </c>
      <c r="G2807" s="179" t="s">
        <v>307</v>
      </c>
      <c r="H2807" s="181">
        <v>250000</v>
      </c>
      <c r="I2807" s="181">
        <v>250000</v>
      </c>
      <c r="J2807" s="179" t="s">
        <v>39</v>
      </c>
      <c r="K2807" s="179" t="s">
        <v>2470</v>
      </c>
      <c r="L2807" s="175" t="s">
        <v>2490</v>
      </c>
    </row>
    <row r="2808" spans="2:12" ht="75" customHeight="1" x14ac:dyDescent="0.25">
      <c r="B2808" s="171">
        <v>11151700</v>
      </c>
      <c r="C2808" s="179" t="s">
        <v>2955</v>
      </c>
      <c r="D2808" s="180">
        <v>41379</v>
      </c>
      <c r="E2808" s="179" t="s">
        <v>97</v>
      </c>
      <c r="F2808" s="179" t="s">
        <v>2489</v>
      </c>
      <c r="G2808" s="179" t="s">
        <v>307</v>
      </c>
      <c r="H2808" s="181">
        <v>250000</v>
      </c>
      <c r="I2808" s="181">
        <v>250000</v>
      </c>
      <c r="J2808" s="179" t="s">
        <v>39</v>
      </c>
      <c r="K2808" s="179" t="s">
        <v>2470</v>
      </c>
      <c r="L2808" s="175" t="s">
        <v>2490</v>
      </c>
    </row>
    <row r="2809" spans="2:12" ht="75" customHeight="1" x14ac:dyDescent="0.25">
      <c r="B2809" s="171">
        <v>11151700</v>
      </c>
      <c r="C2809" s="179" t="s">
        <v>2956</v>
      </c>
      <c r="D2809" s="180">
        <v>41379</v>
      </c>
      <c r="E2809" s="179" t="s">
        <v>97</v>
      </c>
      <c r="F2809" s="179" t="s">
        <v>2489</v>
      </c>
      <c r="G2809" s="179" t="s">
        <v>307</v>
      </c>
      <c r="H2809" s="181">
        <v>250000</v>
      </c>
      <c r="I2809" s="181">
        <v>250000</v>
      </c>
      <c r="J2809" s="179" t="s">
        <v>39</v>
      </c>
      <c r="K2809" s="179" t="s">
        <v>2470</v>
      </c>
      <c r="L2809" s="175" t="s">
        <v>2490</v>
      </c>
    </row>
    <row r="2810" spans="2:12" ht="75" customHeight="1" x14ac:dyDescent="0.25">
      <c r="B2810" s="171">
        <v>11151700</v>
      </c>
      <c r="C2810" s="179" t="s">
        <v>2957</v>
      </c>
      <c r="D2810" s="180">
        <v>41379</v>
      </c>
      <c r="E2810" s="179" t="s">
        <v>97</v>
      </c>
      <c r="F2810" s="179" t="s">
        <v>2489</v>
      </c>
      <c r="G2810" s="179" t="s">
        <v>307</v>
      </c>
      <c r="H2810" s="181">
        <v>250000</v>
      </c>
      <c r="I2810" s="181">
        <v>250000</v>
      </c>
      <c r="J2810" s="179" t="s">
        <v>39</v>
      </c>
      <c r="K2810" s="179" t="s">
        <v>2470</v>
      </c>
      <c r="L2810" s="175" t="s">
        <v>2490</v>
      </c>
    </row>
    <row r="2811" spans="2:12" ht="75" customHeight="1" x14ac:dyDescent="0.25">
      <c r="B2811" s="171">
        <v>11151700</v>
      </c>
      <c r="C2811" s="179" t="s">
        <v>2958</v>
      </c>
      <c r="D2811" s="180">
        <v>41379</v>
      </c>
      <c r="E2811" s="179" t="s">
        <v>97</v>
      </c>
      <c r="F2811" s="179" t="s">
        <v>2489</v>
      </c>
      <c r="G2811" s="179" t="s">
        <v>307</v>
      </c>
      <c r="H2811" s="181">
        <v>250000</v>
      </c>
      <c r="I2811" s="181">
        <v>250000</v>
      </c>
      <c r="J2811" s="179" t="s">
        <v>39</v>
      </c>
      <c r="K2811" s="179" t="s">
        <v>2470</v>
      </c>
      <c r="L2811" s="175" t="s">
        <v>2490</v>
      </c>
    </row>
    <row r="2812" spans="2:12" ht="75" customHeight="1" x14ac:dyDescent="0.25">
      <c r="B2812" s="171">
        <v>11151700</v>
      </c>
      <c r="C2812" s="179" t="s">
        <v>2959</v>
      </c>
      <c r="D2812" s="180">
        <v>41379</v>
      </c>
      <c r="E2812" s="179" t="s">
        <v>97</v>
      </c>
      <c r="F2812" s="179" t="s">
        <v>2489</v>
      </c>
      <c r="G2812" s="179" t="s">
        <v>307</v>
      </c>
      <c r="H2812" s="181">
        <v>250000</v>
      </c>
      <c r="I2812" s="181">
        <v>250000</v>
      </c>
      <c r="J2812" s="179" t="s">
        <v>39</v>
      </c>
      <c r="K2812" s="179" t="s">
        <v>2470</v>
      </c>
      <c r="L2812" s="175" t="s">
        <v>2490</v>
      </c>
    </row>
    <row r="2813" spans="2:12" ht="75" customHeight="1" x14ac:dyDescent="0.25">
      <c r="B2813" s="171">
        <v>11151700</v>
      </c>
      <c r="C2813" s="179" t="s">
        <v>2960</v>
      </c>
      <c r="D2813" s="180">
        <v>41379</v>
      </c>
      <c r="E2813" s="179" t="s">
        <v>97</v>
      </c>
      <c r="F2813" s="179" t="s">
        <v>2489</v>
      </c>
      <c r="G2813" s="179" t="s">
        <v>307</v>
      </c>
      <c r="H2813" s="181">
        <v>250000</v>
      </c>
      <c r="I2813" s="181">
        <v>250000</v>
      </c>
      <c r="J2813" s="179" t="s">
        <v>39</v>
      </c>
      <c r="K2813" s="179" t="s">
        <v>2470</v>
      </c>
      <c r="L2813" s="175" t="s">
        <v>2490</v>
      </c>
    </row>
    <row r="2814" spans="2:12" ht="75" customHeight="1" x14ac:dyDescent="0.25">
      <c r="B2814" s="171">
        <v>11151700</v>
      </c>
      <c r="C2814" s="179" t="s">
        <v>2961</v>
      </c>
      <c r="D2814" s="180">
        <v>41379</v>
      </c>
      <c r="E2814" s="179" t="s">
        <v>97</v>
      </c>
      <c r="F2814" s="179" t="s">
        <v>2489</v>
      </c>
      <c r="G2814" s="179" t="s">
        <v>307</v>
      </c>
      <c r="H2814" s="181">
        <v>250000</v>
      </c>
      <c r="I2814" s="181">
        <v>250000</v>
      </c>
      <c r="J2814" s="179" t="s">
        <v>39</v>
      </c>
      <c r="K2814" s="179" t="s">
        <v>2470</v>
      </c>
      <c r="L2814" s="175" t="s">
        <v>2490</v>
      </c>
    </row>
    <row r="2815" spans="2:12" ht="75" customHeight="1" x14ac:dyDescent="0.25">
      <c r="B2815" s="171">
        <v>11151700</v>
      </c>
      <c r="C2815" s="179" t="s">
        <v>2962</v>
      </c>
      <c r="D2815" s="180">
        <v>41379</v>
      </c>
      <c r="E2815" s="179" t="s">
        <v>97</v>
      </c>
      <c r="F2815" s="179" t="s">
        <v>2489</v>
      </c>
      <c r="G2815" s="179" t="s">
        <v>307</v>
      </c>
      <c r="H2815" s="181">
        <v>250000</v>
      </c>
      <c r="I2815" s="181">
        <v>250000</v>
      </c>
      <c r="J2815" s="179" t="s">
        <v>39</v>
      </c>
      <c r="K2815" s="179" t="s">
        <v>2470</v>
      </c>
      <c r="L2815" s="175" t="s">
        <v>2490</v>
      </c>
    </row>
    <row r="2816" spans="2:12" ht="75" customHeight="1" x14ac:dyDescent="0.25">
      <c r="B2816" s="171">
        <v>11151700</v>
      </c>
      <c r="C2816" s="179" t="s">
        <v>2963</v>
      </c>
      <c r="D2816" s="180">
        <v>41379</v>
      </c>
      <c r="E2816" s="179" t="s">
        <v>97</v>
      </c>
      <c r="F2816" s="179" t="s">
        <v>2489</v>
      </c>
      <c r="G2816" s="179" t="s">
        <v>307</v>
      </c>
      <c r="H2816" s="181">
        <v>250000</v>
      </c>
      <c r="I2816" s="181">
        <v>250000</v>
      </c>
      <c r="J2816" s="179" t="s">
        <v>39</v>
      </c>
      <c r="K2816" s="179" t="s">
        <v>2470</v>
      </c>
      <c r="L2816" s="175" t="s">
        <v>2490</v>
      </c>
    </row>
    <row r="2817" spans="2:12" ht="75" customHeight="1" x14ac:dyDescent="0.25">
      <c r="B2817" s="171">
        <v>11151700</v>
      </c>
      <c r="C2817" s="179" t="s">
        <v>2964</v>
      </c>
      <c r="D2817" s="180">
        <v>41379</v>
      </c>
      <c r="E2817" s="179" t="s">
        <v>97</v>
      </c>
      <c r="F2817" s="179" t="s">
        <v>2489</v>
      </c>
      <c r="G2817" s="179" t="s">
        <v>307</v>
      </c>
      <c r="H2817" s="181">
        <v>250000</v>
      </c>
      <c r="I2817" s="181">
        <v>250000</v>
      </c>
      <c r="J2817" s="179" t="s">
        <v>39</v>
      </c>
      <c r="K2817" s="179" t="s">
        <v>2470</v>
      </c>
      <c r="L2817" s="175" t="s">
        <v>2490</v>
      </c>
    </row>
    <row r="2818" spans="2:12" ht="75" customHeight="1" x14ac:dyDescent="0.25">
      <c r="B2818" s="171">
        <v>11151700</v>
      </c>
      <c r="C2818" s="179" t="s">
        <v>2965</v>
      </c>
      <c r="D2818" s="180">
        <v>41379</v>
      </c>
      <c r="E2818" s="179" t="s">
        <v>97</v>
      </c>
      <c r="F2818" s="179" t="s">
        <v>2489</v>
      </c>
      <c r="G2818" s="179" t="s">
        <v>307</v>
      </c>
      <c r="H2818" s="181">
        <v>250000</v>
      </c>
      <c r="I2818" s="181">
        <v>250000</v>
      </c>
      <c r="J2818" s="179" t="s">
        <v>39</v>
      </c>
      <c r="K2818" s="179" t="s">
        <v>2470</v>
      </c>
      <c r="L2818" s="175" t="s">
        <v>2490</v>
      </c>
    </row>
    <row r="2819" spans="2:12" ht="75" customHeight="1" x14ac:dyDescent="0.25">
      <c r="B2819" s="171">
        <v>11151700</v>
      </c>
      <c r="C2819" s="179" t="s">
        <v>2966</v>
      </c>
      <c r="D2819" s="180">
        <v>41379</v>
      </c>
      <c r="E2819" s="179" t="s">
        <v>97</v>
      </c>
      <c r="F2819" s="179" t="s">
        <v>2489</v>
      </c>
      <c r="G2819" s="179" t="s">
        <v>307</v>
      </c>
      <c r="H2819" s="181">
        <v>250000</v>
      </c>
      <c r="I2819" s="181">
        <v>250000</v>
      </c>
      <c r="J2819" s="179" t="s">
        <v>39</v>
      </c>
      <c r="K2819" s="179" t="s">
        <v>2470</v>
      </c>
      <c r="L2819" s="175" t="s">
        <v>2490</v>
      </c>
    </row>
    <row r="2820" spans="2:12" ht="75" customHeight="1" x14ac:dyDescent="0.25">
      <c r="B2820" s="171">
        <v>11151700</v>
      </c>
      <c r="C2820" s="179" t="s">
        <v>2967</v>
      </c>
      <c r="D2820" s="180">
        <v>41379</v>
      </c>
      <c r="E2820" s="179" t="s">
        <v>97</v>
      </c>
      <c r="F2820" s="179" t="s">
        <v>2489</v>
      </c>
      <c r="G2820" s="179" t="s">
        <v>307</v>
      </c>
      <c r="H2820" s="181">
        <v>250000</v>
      </c>
      <c r="I2820" s="181">
        <v>250000</v>
      </c>
      <c r="J2820" s="179" t="s">
        <v>39</v>
      </c>
      <c r="K2820" s="179" t="s">
        <v>2470</v>
      </c>
      <c r="L2820" s="175" t="s">
        <v>2490</v>
      </c>
    </row>
    <row r="2821" spans="2:12" ht="75" customHeight="1" x14ac:dyDescent="0.25">
      <c r="B2821" s="171">
        <v>11151700</v>
      </c>
      <c r="C2821" s="179" t="s">
        <v>2968</v>
      </c>
      <c r="D2821" s="180">
        <v>41379</v>
      </c>
      <c r="E2821" s="179" t="s">
        <v>97</v>
      </c>
      <c r="F2821" s="179" t="s">
        <v>2489</v>
      </c>
      <c r="G2821" s="179" t="s">
        <v>307</v>
      </c>
      <c r="H2821" s="181">
        <v>250000</v>
      </c>
      <c r="I2821" s="181">
        <v>250000</v>
      </c>
      <c r="J2821" s="179" t="s">
        <v>39</v>
      </c>
      <c r="K2821" s="179" t="s">
        <v>2470</v>
      </c>
      <c r="L2821" s="175" t="s">
        <v>2490</v>
      </c>
    </row>
    <row r="2822" spans="2:12" ht="75" customHeight="1" x14ac:dyDescent="0.25">
      <c r="B2822" s="171">
        <v>11151700</v>
      </c>
      <c r="C2822" s="179" t="s">
        <v>2969</v>
      </c>
      <c r="D2822" s="180">
        <v>41379</v>
      </c>
      <c r="E2822" s="179" t="s">
        <v>97</v>
      </c>
      <c r="F2822" s="179" t="s">
        <v>2489</v>
      </c>
      <c r="G2822" s="179" t="s">
        <v>307</v>
      </c>
      <c r="H2822" s="181">
        <v>250000</v>
      </c>
      <c r="I2822" s="181">
        <v>250000</v>
      </c>
      <c r="J2822" s="179" t="s">
        <v>39</v>
      </c>
      <c r="K2822" s="179" t="s">
        <v>2470</v>
      </c>
      <c r="L2822" s="175" t="s">
        <v>2490</v>
      </c>
    </row>
    <row r="2823" spans="2:12" ht="75" customHeight="1" x14ac:dyDescent="0.25">
      <c r="B2823" s="171">
        <v>11151700</v>
      </c>
      <c r="C2823" s="179" t="s">
        <v>2970</v>
      </c>
      <c r="D2823" s="180">
        <v>41379</v>
      </c>
      <c r="E2823" s="179" t="s">
        <v>97</v>
      </c>
      <c r="F2823" s="179" t="s">
        <v>2489</v>
      </c>
      <c r="G2823" s="179" t="s">
        <v>307</v>
      </c>
      <c r="H2823" s="181">
        <v>250000</v>
      </c>
      <c r="I2823" s="181">
        <v>250000</v>
      </c>
      <c r="J2823" s="179" t="s">
        <v>39</v>
      </c>
      <c r="K2823" s="179" t="s">
        <v>2470</v>
      </c>
      <c r="L2823" s="175" t="s">
        <v>2490</v>
      </c>
    </row>
    <row r="2824" spans="2:12" ht="75" customHeight="1" x14ac:dyDescent="0.25">
      <c r="B2824" s="171">
        <v>11151700</v>
      </c>
      <c r="C2824" s="179" t="s">
        <v>2971</v>
      </c>
      <c r="D2824" s="180">
        <v>41379</v>
      </c>
      <c r="E2824" s="179" t="s">
        <v>97</v>
      </c>
      <c r="F2824" s="179" t="s">
        <v>2489</v>
      </c>
      <c r="G2824" s="179" t="s">
        <v>307</v>
      </c>
      <c r="H2824" s="181">
        <v>250000</v>
      </c>
      <c r="I2824" s="181">
        <v>250000</v>
      </c>
      <c r="J2824" s="179" t="s">
        <v>39</v>
      </c>
      <c r="K2824" s="179" t="s">
        <v>2470</v>
      </c>
      <c r="L2824" s="175" t="s">
        <v>2490</v>
      </c>
    </row>
    <row r="2825" spans="2:12" ht="75" customHeight="1" x14ac:dyDescent="0.25">
      <c r="B2825" s="171">
        <v>11151700</v>
      </c>
      <c r="C2825" s="179" t="s">
        <v>2972</v>
      </c>
      <c r="D2825" s="180">
        <v>41379</v>
      </c>
      <c r="E2825" s="179" t="s">
        <v>97</v>
      </c>
      <c r="F2825" s="179" t="s">
        <v>2489</v>
      </c>
      <c r="G2825" s="179" t="s">
        <v>307</v>
      </c>
      <c r="H2825" s="181">
        <v>250000</v>
      </c>
      <c r="I2825" s="181">
        <v>250000</v>
      </c>
      <c r="J2825" s="179" t="s">
        <v>39</v>
      </c>
      <c r="K2825" s="179" t="s">
        <v>2470</v>
      </c>
      <c r="L2825" s="175" t="s">
        <v>2490</v>
      </c>
    </row>
    <row r="2826" spans="2:12" ht="75" customHeight="1" x14ac:dyDescent="0.25">
      <c r="B2826" s="171">
        <v>11151700</v>
      </c>
      <c r="C2826" s="179" t="s">
        <v>2973</v>
      </c>
      <c r="D2826" s="180">
        <v>41379</v>
      </c>
      <c r="E2826" s="179" t="s">
        <v>97</v>
      </c>
      <c r="F2826" s="179" t="s">
        <v>2489</v>
      </c>
      <c r="G2826" s="179" t="s">
        <v>307</v>
      </c>
      <c r="H2826" s="181">
        <v>250000</v>
      </c>
      <c r="I2826" s="181">
        <v>250000</v>
      </c>
      <c r="J2826" s="179" t="s">
        <v>39</v>
      </c>
      <c r="K2826" s="179" t="s">
        <v>2470</v>
      </c>
      <c r="L2826" s="175" t="s">
        <v>2490</v>
      </c>
    </row>
    <row r="2827" spans="2:12" ht="75" customHeight="1" x14ac:dyDescent="0.25">
      <c r="B2827" s="171">
        <v>11151700</v>
      </c>
      <c r="C2827" s="179" t="s">
        <v>2974</v>
      </c>
      <c r="D2827" s="180">
        <v>41379</v>
      </c>
      <c r="E2827" s="179" t="s">
        <v>97</v>
      </c>
      <c r="F2827" s="179" t="s">
        <v>2489</v>
      </c>
      <c r="G2827" s="179" t="s">
        <v>307</v>
      </c>
      <c r="H2827" s="181">
        <v>250000</v>
      </c>
      <c r="I2827" s="181">
        <v>250000</v>
      </c>
      <c r="J2827" s="179" t="s">
        <v>39</v>
      </c>
      <c r="K2827" s="179" t="s">
        <v>2470</v>
      </c>
      <c r="L2827" s="175" t="s">
        <v>2490</v>
      </c>
    </row>
    <row r="2828" spans="2:12" ht="75" customHeight="1" x14ac:dyDescent="0.25">
      <c r="B2828" s="171">
        <v>11151700</v>
      </c>
      <c r="C2828" s="179" t="s">
        <v>2975</v>
      </c>
      <c r="D2828" s="180">
        <v>41379</v>
      </c>
      <c r="E2828" s="179" t="s">
        <v>97</v>
      </c>
      <c r="F2828" s="179" t="s">
        <v>2489</v>
      </c>
      <c r="G2828" s="179" t="s">
        <v>307</v>
      </c>
      <c r="H2828" s="181">
        <v>250000</v>
      </c>
      <c r="I2828" s="181">
        <v>250000</v>
      </c>
      <c r="J2828" s="179" t="s">
        <v>39</v>
      </c>
      <c r="K2828" s="179" t="s">
        <v>2470</v>
      </c>
      <c r="L2828" s="175" t="s">
        <v>2490</v>
      </c>
    </row>
    <row r="2829" spans="2:12" ht="75" customHeight="1" x14ac:dyDescent="0.25">
      <c r="B2829" s="171">
        <v>11151700</v>
      </c>
      <c r="C2829" s="179" t="s">
        <v>2976</v>
      </c>
      <c r="D2829" s="180">
        <v>41379</v>
      </c>
      <c r="E2829" s="179" t="s">
        <v>97</v>
      </c>
      <c r="F2829" s="179" t="s">
        <v>2489</v>
      </c>
      <c r="G2829" s="179" t="s">
        <v>307</v>
      </c>
      <c r="H2829" s="181">
        <v>250000</v>
      </c>
      <c r="I2829" s="181">
        <v>250000</v>
      </c>
      <c r="J2829" s="179" t="s">
        <v>39</v>
      </c>
      <c r="K2829" s="179" t="s">
        <v>2470</v>
      </c>
      <c r="L2829" s="175" t="s">
        <v>2490</v>
      </c>
    </row>
    <row r="2830" spans="2:12" ht="75" customHeight="1" x14ac:dyDescent="0.25">
      <c r="B2830" s="171">
        <v>11151700</v>
      </c>
      <c r="C2830" s="179" t="s">
        <v>2977</v>
      </c>
      <c r="D2830" s="180">
        <v>41379</v>
      </c>
      <c r="E2830" s="179" t="s">
        <v>97</v>
      </c>
      <c r="F2830" s="179" t="s">
        <v>2489</v>
      </c>
      <c r="G2830" s="179" t="s">
        <v>307</v>
      </c>
      <c r="H2830" s="181">
        <v>250000</v>
      </c>
      <c r="I2830" s="181">
        <v>250000</v>
      </c>
      <c r="J2830" s="179" t="s">
        <v>39</v>
      </c>
      <c r="K2830" s="179" t="s">
        <v>2470</v>
      </c>
      <c r="L2830" s="175" t="s">
        <v>2490</v>
      </c>
    </row>
    <row r="2831" spans="2:12" ht="75" customHeight="1" x14ac:dyDescent="0.25">
      <c r="B2831" s="171">
        <v>11151700</v>
      </c>
      <c r="C2831" s="179" t="s">
        <v>2978</v>
      </c>
      <c r="D2831" s="180">
        <v>41379</v>
      </c>
      <c r="E2831" s="179" t="s">
        <v>97</v>
      </c>
      <c r="F2831" s="179" t="s">
        <v>2489</v>
      </c>
      <c r="G2831" s="179" t="s">
        <v>307</v>
      </c>
      <c r="H2831" s="181">
        <v>250000</v>
      </c>
      <c r="I2831" s="181">
        <v>250000</v>
      </c>
      <c r="J2831" s="179" t="s">
        <v>39</v>
      </c>
      <c r="K2831" s="179" t="s">
        <v>2470</v>
      </c>
      <c r="L2831" s="175" t="s">
        <v>2490</v>
      </c>
    </row>
    <row r="2832" spans="2:12" ht="75" customHeight="1" x14ac:dyDescent="0.25">
      <c r="B2832" s="171">
        <v>11151700</v>
      </c>
      <c r="C2832" s="179" t="s">
        <v>2979</v>
      </c>
      <c r="D2832" s="180">
        <v>41379</v>
      </c>
      <c r="E2832" s="179" t="s">
        <v>97</v>
      </c>
      <c r="F2832" s="179" t="s">
        <v>2489</v>
      </c>
      <c r="G2832" s="179" t="s">
        <v>307</v>
      </c>
      <c r="H2832" s="181">
        <v>250000</v>
      </c>
      <c r="I2832" s="181">
        <v>250000</v>
      </c>
      <c r="J2832" s="179" t="s">
        <v>39</v>
      </c>
      <c r="K2832" s="179" t="s">
        <v>2470</v>
      </c>
      <c r="L2832" s="175" t="s">
        <v>2490</v>
      </c>
    </row>
    <row r="2833" spans="2:12" ht="75" customHeight="1" x14ac:dyDescent="0.25">
      <c r="B2833" s="171">
        <v>11151700</v>
      </c>
      <c r="C2833" s="179" t="s">
        <v>2980</v>
      </c>
      <c r="D2833" s="180">
        <v>41379</v>
      </c>
      <c r="E2833" s="179" t="s">
        <v>97</v>
      </c>
      <c r="F2833" s="179" t="s">
        <v>2489</v>
      </c>
      <c r="G2833" s="179" t="s">
        <v>307</v>
      </c>
      <c r="H2833" s="181">
        <v>250000</v>
      </c>
      <c r="I2833" s="181">
        <v>250000</v>
      </c>
      <c r="J2833" s="179" t="s">
        <v>39</v>
      </c>
      <c r="K2833" s="179" t="s">
        <v>2470</v>
      </c>
      <c r="L2833" s="175" t="s">
        <v>2490</v>
      </c>
    </row>
    <row r="2834" spans="2:12" ht="75" customHeight="1" x14ac:dyDescent="0.25">
      <c r="B2834" s="171">
        <v>11151700</v>
      </c>
      <c r="C2834" s="179" t="s">
        <v>2981</v>
      </c>
      <c r="D2834" s="180">
        <v>41379</v>
      </c>
      <c r="E2834" s="179" t="s">
        <v>97</v>
      </c>
      <c r="F2834" s="179" t="s">
        <v>2489</v>
      </c>
      <c r="G2834" s="179" t="s">
        <v>307</v>
      </c>
      <c r="H2834" s="181">
        <v>250000</v>
      </c>
      <c r="I2834" s="181">
        <v>250000</v>
      </c>
      <c r="J2834" s="179" t="s">
        <v>39</v>
      </c>
      <c r="K2834" s="179" t="s">
        <v>2470</v>
      </c>
      <c r="L2834" s="175" t="s">
        <v>2490</v>
      </c>
    </row>
    <row r="2835" spans="2:12" ht="75" customHeight="1" x14ac:dyDescent="0.25">
      <c r="B2835" s="171">
        <v>11151700</v>
      </c>
      <c r="C2835" s="182" t="s">
        <v>2982</v>
      </c>
      <c r="D2835" s="180">
        <v>41379</v>
      </c>
      <c r="E2835" s="179" t="s">
        <v>97</v>
      </c>
      <c r="F2835" s="179" t="s">
        <v>2489</v>
      </c>
      <c r="G2835" s="179" t="s">
        <v>307</v>
      </c>
      <c r="H2835" s="181">
        <v>250000</v>
      </c>
      <c r="I2835" s="181">
        <v>250000</v>
      </c>
      <c r="J2835" s="179" t="s">
        <v>39</v>
      </c>
      <c r="K2835" s="179" t="s">
        <v>2470</v>
      </c>
      <c r="L2835" s="175" t="s">
        <v>2490</v>
      </c>
    </row>
    <row r="2836" spans="2:12" ht="75" customHeight="1" x14ac:dyDescent="0.25">
      <c r="B2836" s="171">
        <v>27111552</v>
      </c>
      <c r="C2836" s="179" t="s">
        <v>2983</v>
      </c>
      <c r="D2836" s="180">
        <v>41379</v>
      </c>
      <c r="E2836" s="179" t="s">
        <v>97</v>
      </c>
      <c r="F2836" s="179" t="s">
        <v>2489</v>
      </c>
      <c r="G2836" s="179" t="s">
        <v>307</v>
      </c>
      <c r="H2836" s="181">
        <v>1000000</v>
      </c>
      <c r="I2836" s="181">
        <v>1000000</v>
      </c>
      <c r="J2836" s="179" t="s">
        <v>39</v>
      </c>
      <c r="K2836" s="179" t="s">
        <v>2470</v>
      </c>
      <c r="L2836" s="175" t="s">
        <v>2490</v>
      </c>
    </row>
    <row r="2837" spans="2:12" ht="75" customHeight="1" x14ac:dyDescent="0.25">
      <c r="B2837" s="171">
        <v>23141700</v>
      </c>
      <c r="C2837" s="179" t="s">
        <v>2984</v>
      </c>
      <c r="D2837" s="180">
        <v>41379</v>
      </c>
      <c r="E2837" s="179" t="s">
        <v>97</v>
      </c>
      <c r="F2837" s="179" t="s">
        <v>2489</v>
      </c>
      <c r="G2837" s="179" t="s">
        <v>307</v>
      </c>
      <c r="H2837" s="181">
        <v>400000</v>
      </c>
      <c r="I2837" s="181">
        <v>400000</v>
      </c>
      <c r="J2837" s="179" t="s">
        <v>39</v>
      </c>
      <c r="K2837" s="179" t="s">
        <v>2470</v>
      </c>
      <c r="L2837" s="175" t="s">
        <v>2490</v>
      </c>
    </row>
    <row r="2838" spans="2:12" ht="75" customHeight="1" x14ac:dyDescent="0.25">
      <c r="B2838" s="178">
        <v>23120000</v>
      </c>
      <c r="C2838" s="179" t="s">
        <v>2985</v>
      </c>
      <c r="D2838" s="180">
        <v>41424</v>
      </c>
      <c r="E2838" s="179" t="s">
        <v>2640</v>
      </c>
      <c r="F2838" s="179" t="s">
        <v>2502</v>
      </c>
      <c r="G2838" s="179" t="s">
        <v>307</v>
      </c>
      <c r="H2838" s="181">
        <v>19459000</v>
      </c>
      <c r="I2838" s="181">
        <v>19459000</v>
      </c>
      <c r="J2838" s="179" t="s">
        <v>39</v>
      </c>
      <c r="K2838" s="179" t="s">
        <v>2470</v>
      </c>
      <c r="L2838" s="175" t="s">
        <v>2490</v>
      </c>
    </row>
    <row r="2839" spans="2:12" ht="75" customHeight="1" x14ac:dyDescent="0.25">
      <c r="B2839" s="178">
        <v>23120000</v>
      </c>
      <c r="C2839" s="179" t="s">
        <v>2986</v>
      </c>
      <c r="D2839" s="180">
        <v>41424</v>
      </c>
      <c r="E2839" s="179" t="s">
        <v>2640</v>
      </c>
      <c r="F2839" s="179" t="s">
        <v>2502</v>
      </c>
      <c r="G2839" s="179" t="s">
        <v>307</v>
      </c>
      <c r="H2839" s="181">
        <v>91366440</v>
      </c>
      <c r="I2839" s="181">
        <v>91366440</v>
      </c>
      <c r="J2839" s="179" t="s">
        <v>39</v>
      </c>
      <c r="K2839" s="179" t="s">
        <v>2470</v>
      </c>
      <c r="L2839" s="175" t="s">
        <v>2490</v>
      </c>
    </row>
    <row r="2840" spans="2:12" ht="75" customHeight="1" x14ac:dyDescent="0.25">
      <c r="B2840" s="171">
        <v>23181700</v>
      </c>
      <c r="C2840" s="179" t="s">
        <v>2987</v>
      </c>
      <c r="D2840" s="180">
        <v>41424</v>
      </c>
      <c r="E2840" s="179" t="s">
        <v>2576</v>
      </c>
      <c r="F2840" s="179" t="s">
        <v>2489</v>
      </c>
      <c r="G2840" s="179" t="s">
        <v>307</v>
      </c>
      <c r="H2840" s="181">
        <v>10000000</v>
      </c>
      <c r="I2840" s="181">
        <v>10000000</v>
      </c>
      <c r="J2840" s="179" t="s">
        <v>39</v>
      </c>
      <c r="K2840" s="179" t="s">
        <v>2470</v>
      </c>
      <c r="L2840" s="175" t="s">
        <v>2490</v>
      </c>
    </row>
    <row r="2841" spans="2:12" ht="75" customHeight="1" x14ac:dyDescent="0.25">
      <c r="B2841" s="171">
        <v>43210000</v>
      </c>
      <c r="C2841" s="179" t="s">
        <v>2988</v>
      </c>
      <c r="D2841" s="180">
        <v>41424</v>
      </c>
      <c r="E2841" s="179" t="s">
        <v>2576</v>
      </c>
      <c r="F2841" s="179" t="s">
        <v>2489</v>
      </c>
      <c r="G2841" s="179" t="s">
        <v>307</v>
      </c>
      <c r="H2841" s="181">
        <v>9800000</v>
      </c>
      <c r="I2841" s="181">
        <v>9800000</v>
      </c>
      <c r="J2841" s="179" t="s">
        <v>39</v>
      </c>
      <c r="K2841" s="179" t="s">
        <v>2470</v>
      </c>
      <c r="L2841" s="175" t="s">
        <v>2490</v>
      </c>
    </row>
    <row r="2842" spans="2:12" ht="75" customHeight="1" x14ac:dyDescent="0.25">
      <c r="B2842" s="171">
        <v>72100000</v>
      </c>
      <c r="C2842" s="179" t="s">
        <v>2989</v>
      </c>
      <c r="D2842" s="180">
        <v>41424</v>
      </c>
      <c r="E2842" s="179" t="s">
        <v>2576</v>
      </c>
      <c r="F2842" s="179" t="s">
        <v>2489</v>
      </c>
      <c r="G2842" s="179" t="s">
        <v>307</v>
      </c>
      <c r="H2842" s="181">
        <v>5000000</v>
      </c>
      <c r="I2842" s="181">
        <v>5000000</v>
      </c>
      <c r="J2842" s="179" t="s">
        <v>39</v>
      </c>
      <c r="K2842" s="179" t="s">
        <v>2470</v>
      </c>
      <c r="L2842" s="175" t="s">
        <v>2490</v>
      </c>
    </row>
    <row r="2843" spans="2:12" ht="75" customHeight="1" x14ac:dyDescent="0.25">
      <c r="B2843" s="171">
        <v>72000000</v>
      </c>
      <c r="C2843" s="183" t="s">
        <v>2990</v>
      </c>
      <c r="D2843" s="180">
        <v>41424</v>
      </c>
      <c r="E2843" s="179" t="s">
        <v>2576</v>
      </c>
      <c r="F2843" s="179" t="s">
        <v>2489</v>
      </c>
      <c r="G2843" s="179" t="s">
        <v>307</v>
      </c>
      <c r="H2843" s="181">
        <v>35000000</v>
      </c>
      <c r="I2843" s="181">
        <v>35000000</v>
      </c>
      <c r="J2843" s="179" t="s">
        <v>39</v>
      </c>
      <c r="K2843" s="179" t="s">
        <v>2470</v>
      </c>
      <c r="L2843" s="175" t="s">
        <v>2490</v>
      </c>
    </row>
    <row r="2844" spans="2:12" ht="75" customHeight="1" x14ac:dyDescent="0.25">
      <c r="B2844" s="171">
        <v>72151700</v>
      </c>
      <c r="C2844" s="183" t="s">
        <v>2991</v>
      </c>
      <c r="D2844" s="180">
        <v>41424</v>
      </c>
      <c r="E2844" s="179" t="s">
        <v>410</v>
      </c>
      <c r="F2844" s="179" t="s">
        <v>2489</v>
      </c>
      <c r="G2844" s="179" t="s">
        <v>307</v>
      </c>
      <c r="H2844" s="181">
        <v>35000000</v>
      </c>
      <c r="I2844" s="181">
        <v>35000000</v>
      </c>
      <c r="J2844" s="179" t="s">
        <v>39</v>
      </c>
      <c r="K2844" s="179" t="s">
        <v>2470</v>
      </c>
      <c r="L2844" s="175" t="s">
        <v>2490</v>
      </c>
    </row>
    <row r="2845" spans="2:12" ht="75" customHeight="1" x14ac:dyDescent="0.25">
      <c r="B2845" s="171">
        <v>12000000</v>
      </c>
      <c r="C2845" s="179" t="s">
        <v>2992</v>
      </c>
      <c r="D2845" s="180">
        <v>41379</v>
      </c>
      <c r="E2845" s="179" t="s">
        <v>97</v>
      </c>
      <c r="F2845" s="179" t="s">
        <v>2489</v>
      </c>
      <c r="G2845" s="179" t="s">
        <v>307</v>
      </c>
      <c r="H2845" s="181">
        <v>550000</v>
      </c>
      <c r="I2845" s="181">
        <v>550000</v>
      </c>
      <c r="J2845" s="179" t="s">
        <v>39</v>
      </c>
      <c r="K2845" s="179" t="s">
        <v>2470</v>
      </c>
      <c r="L2845" s="175" t="s">
        <v>2490</v>
      </c>
    </row>
    <row r="2846" spans="2:12" ht="75" customHeight="1" x14ac:dyDescent="0.25">
      <c r="B2846" s="171">
        <v>32131005</v>
      </c>
      <c r="C2846" s="179" t="s">
        <v>2993</v>
      </c>
      <c r="D2846" s="180">
        <v>41379</v>
      </c>
      <c r="E2846" s="179" t="s">
        <v>97</v>
      </c>
      <c r="F2846" s="179" t="s">
        <v>2489</v>
      </c>
      <c r="G2846" s="179" t="s">
        <v>307</v>
      </c>
      <c r="H2846" s="181">
        <v>11020000</v>
      </c>
      <c r="I2846" s="181">
        <v>11020000</v>
      </c>
      <c r="J2846" s="179" t="s">
        <v>39</v>
      </c>
      <c r="K2846" s="179" t="s">
        <v>2470</v>
      </c>
      <c r="L2846" s="175" t="s">
        <v>2490</v>
      </c>
    </row>
    <row r="2847" spans="2:12" ht="75" customHeight="1" x14ac:dyDescent="0.25">
      <c r="B2847" s="178">
        <v>23120000</v>
      </c>
      <c r="C2847" s="179" t="s">
        <v>2994</v>
      </c>
      <c r="D2847" s="180">
        <v>41424</v>
      </c>
      <c r="E2847" s="179" t="s">
        <v>2640</v>
      </c>
      <c r="F2847" s="179" t="s">
        <v>2502</v>
      </c>
      <c r="G2847" s="179" t="s">
        <v>307</v>
      </c>
      <c r="H2847" s="181">
        <v>40000</v>
      </c>
      <c r="I2847" s="181">
        <v>40000</v>
      </c>
      <c r="J2847" s="179" t="s">
        <v>39</v>
      </c>
      <c r="K2847" s="179" t="s">
        <v>2470</v>
      </c>
      <c r="L2847" s="175" t="s">
        <v>2490</v>
      </c>
    </row>
    <row r="2848" spans="2:12" ht="75" customHeight="1" x14ac:dyDescent="0.25">
      <c r="B2848" s="178">
        <v>23120000</v>
      </c>
      <c r="C2848" s="179" t="s">
        <v>2995</v>
      </c>
      <c r="D2848" s="180">
        <v>41424</v>
      </c>
      <c r="E2848" s="179" t="s">
        <v>2640</v>
      </c>
      <c r="F2848" s="179" t="s">
        <v>2502</v>
      </c>
      <c r="G2848" s="179" t="s">
        <v>307</v>
      </c>
      <c r="H2848" s="181">
        <v>40000</v>
      </c>
      <c r="I2848" s="181">
        <v>40000</v>
      </c>
      <c r="J2848" s="179" t="s">
        <v>39</v>
      </c>
      <c r="K2848" s="179" t="s">
        <v>2470</v>
      </c>
      <c r="L2848" s="175" t="s">
        <v>2490</v>
      </c>
    </row>
    <row r="2849" spans="2:12" ht="75" customHeight="1" x14ac:dyDescent="0.25">
      <c r="B2849" s="178">
        <v>23120000</v>
      </c>
      <c r="C2849" s="179" t="s">
        <v>2996</v>
      </c>
      <c r="D2849" s="180">
        <v>41424</v>
      </c>
      <c r="E2849" s="179" t="s">
        <v>2640</v>
      </c>
      <c r="F2849" s="179" t="s">
        <v>2502</v>
      </c>
      <c r="G2849" s="179" t="s">
        <v>307</v>
      </c>
      <c r="H2849" s="181">
        <v>40000</v>
      </c>
      <c r="I2849" s="181">
        <v>40000</v>
      </c>
      <c r="J2849" s="179" t="s">
        <v>39</v>
      </c>
      <c r="K2849" s="179" t="s">
        <v>2470</v>
      </c>
      <c r="L2849" s="175" t="s">
        <v>2490</v>
      </c>
    </row>
    <row r="2850" spans="2:12" ht="75" customHeight="1" x14ac:dyDescent="0.25">
      <c r="B2850" s="171">
        <v>27110000</v>
      </c>
      <c r="C2850" s="179" t="s">
        <v>2997</v>
      </c>
      <c r="D2850" s="180">
        <v>41379</v>
      </c>
      <c r="E2850" s="179" t="s">
        <v>97</v>
      </c>
      <c r="F2850" s="179" t="s">
        <v>2489</v>
      </c>
      <c r="G2850" s="179" t="s">
        <v>307</v>
      </c>
      <c r="H2850" s="181">
        <v>150000</v>
      </c>
      <c r="I2850" s="181">
        <v>150000</v>
      </c>
      <c r="J2850" s="179" t="s">
        <v>39</v>
      </c>
      <c r="K2850" s="179" t="s">
        <v>2470</v>
      </c>
      <c r="L2850" s="175" t="s">
        <v>2490</v>
      </c>
    </row>
    <row r="2851" spans="2:12" ht="75" customHeight="1" x14ac:dyDescent="0.25">
      <c r="B2851" s="178">
        <v>23120000</v>
      </c>
      <c r="C2851" s="179" t="s">
        <v>2998</v>
      </c>
      <c r="D2851" s="180">
        <v>41424</v>
      </c>
      <c r="E2851" s="179" t="s">
        <v>2640</v>
      </c>
      <c r="F2851" s="179" t="s">
        <v>2502</v>
      </c>
      <c r="G2851" s="179" t="s">
        <v>307</v>
      </c>
      <c r="H2851" s="181">
        <v>100000</v>
      </c>
      <c r="I2851" s="181">
        <v>100000</v>
      </c>
      <c r="J2851" s="179" t="s">
        <v>39</v>
      </c>
      <c r="K2851" s="179" t="s">
        <v>2470</v>
      </c>
      <c r="L2851" s="175" t="s">
        <v>2490</v>
      </c>
    </row>
    <row r="2852" spans="2:12" ht="75" customHeight="1" x14ac:dyDescent="0.25">
      <c r="B2852" s="178">
        <v>23120000</v>
      </c>
      <c r="C2852" s="179" t="s">
        <v>2999</v>
      </c>
      <c r="D2852" s="180">
        <v>41424</v>
      </c>
      <c r="E2852" s="179" t="s">
        <v>2640</v>
      </c>
      <c r="F2852" s="179" t="s">
        <v>2502</v>
      </c>
      <c r="G2852" s="179" t="s">
        <v>307</v>
      </c>
      <c r="H2852" s="181">
        <v>100000</v>
      </c>
      <c r="I2852" s="181">
        <v>100000</v>
      </c>
      <c r="J2852" s="179" t="s">
        <v>39</v>
      </c>
      <c r="K2852" s="179" t="s">
        <v>2470</v>
      </c>
      <c r="L2852" s="175" t="s">
        <v>2490</v>
      </c>
    </row>
    <row r="2853" spans="2:12" ht="75" customHeight="1" x14ac:dyDescent="0.25">
      <c r="B2853" s="171">
        <v>53141600</v>
      </c>
      <c r="C2853" s="179" t="s">
        <v>3000</v>
      </c>
      <c r="D2853" s="180">
        <v>41379</v>
      </c>
      <c r="E2853" s="179" t="s">
        <v>97</v>
      </c>
      <c r="F2853" s="179" t="s">
        <v>2489</v>
      </c>
      <c r="G2853" s="179" t="s">
        <v>307</v>
      </c>
      <c r="H2853" s="181">
        <v>250000</v>
      </c>
      <c r="I2853" s="181">
        <v>250000</v>
      </c>
      <c r="J2853" s="179" t="s">
        <v>39</v>
      </c>
      <c r="K2853" s="179" t="s">
        <v>2470</v>
      </c>
      <c r="L2853" s="175" t="s">
        <v>2490</v>
      </c>
    </row>
    <row r="2854" spans="2:12" ht="75" customHeight="1" x14ac:dyDescent="0.25">
      <c r="B2854" s="178">
        <v>23120000</v>
      </c>
      <c r="C2854" s="179" t="s">
        <v>3001</v>
      </c>
      <c r="D2854" s="180">
        <v>41424</v>
      </c>
      <c r="E2854" s="179" t="s">
        <v>2640</v>
      </c>
      <c r="F2854" s="179" t="s">
        <v>2502</v>
      </c>
      <c r="G2854" s="179" t="s">
        <v>307</v>
      </c>
      <c r="H2854" s="181">
        <v>200000</v>
      </c>
      <c r="I2854" s="181">
        <v>200000</v>
      </c>
      <c r="J2854" s="179" t="s">
        <v>39</v>
      </c>
      <c r="K2854" s="179" t="s">
        <v>2470</v>
      </c>
      <c r="L2854" s="175" t="s">
        <v>2490</v>
      </c>
    </row>
    <row r="2855" spans="2:12" ht="75" customHeight="1" x14ac:dyDescent="0.25">
      <c r="B2855" s="178">
        <v>23120000</v>
      </c>
      <c r="C2855" s="179" t="s">
        <v>3002</v>
      </c>
      <c r="D2855" s="180">
        <v>41424</v>
      </c>
      <c r="E2855" s="179" t="s">
        <v>2640</v>
      </c>
      <c r="F2855" s="179" t="s">
        <v>2502</v>
      </c>
      <c r="G2855" s="179" t="s">
        <v>307</v>
      </c>
      <c r="H2855" s="181">
        <v>200000</v>
      </c>
      <c r="I2855" s="181">
        <v>200000</v>
      </c>
      <c r="J2855" s="179" t="s">
        <v>39</v>
      </c>
      <c r="K2855" s="179" t="s">
        <v>2470</v>
      </c>
      <c r="L2855" s="175" t="s">
        <v>2490</v>
      </c>
    </row>
    <row r="2856" spans="2:12" ht="75" customHeight="1" x14ac:dyDescent="0.25">
      <c r="B2856" s="171">
        <v>41100000</v>
      </c>
      <c r="C2856" s="179" t="s">
        <v>3003</v>
      </c>
      <c r="D2856" s="180">
        <v>41424</v>
      </c>
      <c r="E2856" s="179" t="s">
        <v>2576</v>
      </c>
      <c r="F2856" s="179" t="s">
        <v>2489</v>
      </c>
      <c r="G2856" s="179" t="s">
        <v>307</v>
      </c>
      <c r="H2856" s="181">
        <v>30455480.000000004</v>
      </c>
      <c r="I2856" s="181">
        <v>30455480.000000004</v>
      </c>
      <c r="J2856" s="179" t="s">
        <v>39</v>
      </c>
      <c r="K2856" s="179" t="s">
        <v>2470</v>
      </c>
      <c r="L2856" s="175" t="s">
        <v>2490</v>
      </c>
    </row>
    <row r="2857" spans="2:12" ht="75" customHeight="1" x14ac:dyDescent="0.25">
      <c r="B2857" s="171">
        <v>11160000</v>
      </c>
      <c r="C2857" s="179" t="s">
        <v>3004</v>
      </c>
      <c r="D2857" s="180">
        <v>41379</v>
      </c>
      <c r="E2857" s="179" t="s">
        <v>97</v>
      </c>
      <c r="F2857" s="179" t="s">
        <v>2489</v>
      </c>
      <c r="G2857" s="179" t="s">
        <v>307</v>
      </c>
      <c r="H2857" s="181">
        <v>720000</v>
      </c>
      <c r="I2857" s="181">
        <v>720000</v>
      </c>
      <c r="J2857" s="179" t="s">
        <v>39</v>
      </c>
      <c r="K2857" s="179" t="s">
        <v>2470</v>
      </c>
      <c r="L2857" s="175" t="s">
        <v>2490</v>
      </c>
    </row>
    <row r="2858" spans="2:12" ht="75" customHeight="1" x14ac:dyDescent="0.25">
      <c r="B2858" s="171">
        <v>11160000</v>
      </c>
      <c r="C2858" s="179" t="s">
        <v>3005</v>
      </c>
      <c r="D2858" s="180">
        <v>41379</v>
      </c>
      <c r="E2858" s="179" t="s">
        <v>97</v>
      </c>
      <c r="F2858" s="179" t="s">
        <v>2489</v>
      </c>
      <c r="G2858" s="179" t="s">
        <v>307</v>
      </c>
      <c r="H2858" s="181">
        <v>720000</v>
      </c>
      <c r="I2858" s="181">
        <v>720000</v>
      </c>
      <c r="J2858" s="179" t="s">
        <v>39</v>
      </c>
      <c r="K2858" s="179" t="s">
        <v>2470</v>
      </c>
      <c r="L2858" s="175" t="s">
        <v>2490</v>
      </c>
    </row>
    <row r="2859" spans="2:12" ht="75" customHeight="1" x14ac:dyDescent="0.25">
      <c r="B2859" s="171">
        <v>11160000</v>
      </c>
      <c r="C2859" s="179" t="s">
        <v>3006</v>
      </c>
      <c r="D2859" s="180">
        <v>41379</v>
      </c>
      <c r="E2859" s="179" t="s">
        <v>97</v>
      </c>
      <c r="F2859" s="179" t="s">
        <v>2489</v>
      </c>
      <c r="G2859" s="179" t="s">
        <v>307</v>
      </c>
      <c r="H2859" s="181">
        <v>720000</v>
      </c>
      <c r="I2859" s="181">
        <v>720000</v>
      </c>
      <c r="J2859" s="179" t="s">
        <v>39</v>
      </c>
      <c r="K2859" s="179" t="s">
        <v>2470</v>
      </c>
      <c r="L2859" s="175" t="s">
        <v>2490</v>
      </c>
    </row>
    <row r="2860" spans="2:12" ht="75" customHeight="1" x14ac:dyDescent="0.25">
      <c r="B2860" s="171">
        <v>11160000</v>
      </c>
      <c r="C2860" s="179" t="s">
        <v>3007</v>
      </c>
      <c r="D2860" s="180">
        <v>41379</v>
      </c>
      <c r="E2860" s="179" t="s">
        <v>97</v>
      </c>
      <c r="F2860" s="179" t="s">
        <v>2489</v>
      </c>
      <c r="G2860" s="179" t="s">
        <v>307</v>
      </c>
      <c r="H2860" s="181">
        <v>720000</v>
      </c>
      <c r="I2860" s="181">
        <v>720000</v>
      </c>
      <c r="J2860" s="179" t="s">
        <v>39</v>
      </c>
      <c r="K2860" s="179" t="s">
        <v>2470</v>
      </c>
      <c r="L2860" s="175" t="s">
        <v>2490</v>
      </c>
    </row>
    <row r="2861" spans="2:12" ht="75" customHeight="1" x14ac:dyDescent="0.25">
      <c r="B2861" s="171">
        <v>31000000</v>
      </c>
      <c r="C2861" s="179" t="s">
        <v>3008</v>
      </c>
      <c r="D2861" s="180">
        <v>41379</v>
      </c>
      <c r="E2861" s="179" t="s">
        <v>97</v>
      </c>
      <c r="F2861" s="179" t="s">
        <v>2489</v>
      </c>
      <c r="G2861" s="179" t="s">
        <v>307</v>
      </c>
      <c r="H2861" s="181">
        <v>380000</v>
      </c>
      <c r="I2861" s="181">
        <v>380000</v>
      </c>
      <c r="J2861" s="179" t="s">
        <v>39</v>
      </c>
      <c r="K2861" s="179" t="s">
        <v>2470</v>
      </c>
      <c r="L2861" s="175" t="s">
        <v>2490</v>
      </c>
    </row>
    <row r="2862" spans="2:12" ht="75" customHeight="1" x14ac:dyDescent="0.25">
      <c r="B2862" s="171">
        <v>30265800</v>
      </c>
      <c r="C2862" s="179" t="s">
        <v>3009</v>
      </c>
      <c r="D2862" s="180">
        <v>41379</v>
      </c>
      <c r="E2862" s="179" t="s">
        <v>97</v>
      </c>
      <c r="F2862" s="179" t="s">
        <v>2489</v>
      </c>
      <c r="G2862" s="179" t="s">
        <v>307</v>
      </c>
      <c r="H2862" s="181">
        <v>35000000</v>
      </c>
      <c r="I2862" s="181">
        <v>35000000</v>
      </c>
      <c r="J2862" s="179" t="s">
        <v>39</v>
      </c>
      <c r="K2862" s="179" t="s">
        <v>2470</v>
      </c>
      <c r="L2862" s="175" t="s">
        <v>2490</v>
      </c>
    </row>
    <row r="2863" spans="2:12" ht="75" customHeight="1" x14ac:dyDescent="0.25">
      <c r="B2863" s="171">
        <v>39101600</v>
      </c>
      <c r="C2863" s="179" t="s">
        <v>3010</v>
      </c>
      <c r="D2863" s="180">
        <v>41379</v>
      </c>
      <c r="E2863" s="179" t="s">
        <v>97</v>
      </c>
      <c r="F2863" s="179" t="s">
        <v>2489</v>
      </c>
      <c r="G2863" s="179" t="s">
        <v>307</v>
      </c>
      <c r="H2863" s="181">
        <v>30120000</v>
      </c>
      <c r="I2863" s="181">
        <v>30120000</v>
      </c>
      <c r="J2863" s="179" t="s">
        <v>39</v>
      </c>
      <c r="K2863" s="179" t="s">
        <v>2470</v>
      </c>
      <c r="L2863" s="175" t="s">
        <v>2490</v>
      </c>
    </row>
    <row r="2864" spans="2:12" ht="75" customHeight="1" x14ac:dyDescent="0.25">
      <c r="B2864" s="171">
        <v>44121700</v>
      </c>
      <c r="C2864" s="179" t="s">
        <v>3011</v>
      </c>
      <c r="D2864" s="180">
        <v>41379</v>
      </c>
      <c r="E2864" s="179" t="s">
        <v>97</v>
      </c>
      <c r="F2864" s="179" t="s">
        <v>2489</v>
      </c>
      <c r="G2864" s="179" t="s">
        <v>307</v>
      </c>
      <c r="H2864" s="181">
        <v>25000</v>
      </c>
      <c r="I2864" s="181">
        <v>25000</v>
      </c>
      <c r="J2864" s="179" t="s">
        <v>39</v>
      </c>
      <c r="K2864" s="179" t="s">
        <v>2470</v>
      </c>
      <c r="L2864" s="175" t="s">
        <v>2490</v>
      </c>
    </row>
    <row r="2865" spans="2:12" ht="75" customHeight="1" x14ac:dyDescent="0.25">
      <c r="B2865" s="171">
        <v>44121700</v>
      </c>
      <c r="C2865" s="182" t="s">
        <v>3012</v>
      </c>
      <c r="D2865" s="180">
        <v>41379</v>
      </c>
      <c r="E2865" s="179" t="s">
        <v>97</v>
      </c>
      <c r="F2865" s="179" t="s">
        <v>2489</v>
      </c>
      <c r="G2865" s="179" t="s">
        <v>307</v>
      </c>
      <c r="H2865" s="181">
        <v>25000</v>
      </c>
      <c r="I2865" s="181">
        <v>25000</v>
      </c>
      <c r="J2865" s="179" t="s">
        <v>39</v>
      </c>
      <c r="K2865" s="179" t="s">
        <v>2470</v>
      </c>
      <c r="L2865" s="175" t="s">
        <v>2490</v>
      </c>
    </row>
    <row r="2866" spans="2:12" ht="75" customHeight="1" x14ac:dyDescent="0.25">
      <c r="B2866" s="171">
        <v>44121700</v>
      </c>
      <c r="C2866" s="182" t="s">
        <v>3013</v>
      </c>
      <c r="D2866" s="180">
        <v>41379</v>
      </c>
      <c r="E2866" s="179" t="s">
        <v>97</v>
      </c>
      <c r="F2866" s="179" t="s">
        <v>2489</v>
      </c>
      <c r="G2866" s="179" t="s">
        <v>307</v>
      </c>
      <c r="H2866" s="181">
        <v>25000</v>
      </c>
      <c r="I2866" s="181">
        <v>25000</v>
      </c>
      <c r="J2866" s="179" t="s">
        <v>39</v>
      </c>
      <c r="K2866" s="179" t="s">
        <v>2470</v>
      </c>
      <c r="L2866" s="175" t="s">
        <v>2490</v>
      </c>
    </row>
    <row r="2867" spans="2:12" ht="75" customHeight="1" x14ac:dyDescent="0.25">
      <c r="B2867" s="171">
        <v>60120000</v>
      </c>
      <c r="C2867" s="179" t="s">
        <v>3014</v>
      </c>
      <c r="D2867" s="180">
        <v>41424</v>
      </c>
      <c r="E2867" s="179" t="s">
        <v>2576</v>
      </c>
      <c r="F2867" s="179" t="s">
        <v>2489</v>
      </c>
      <c r="G2867" s="179" t="s">
        <v>307</v>
      </c>
      <c r="H2867" s="181">
        <v>3000000</v>
      </c>
      <c r="I2867" s="181">
        <v>3000000</v>
      </c>
      <c r="J2867" s="179" t="s">
        <v>39</v>
      </c>
      <c r="K2867" s="179" t="s">
        <v>2470</v>
      </c>
      <c r="L2867" s="175" t="s">
        <v>2490</v>
      </c>
    </row>
    <row r="2868" spans="2:12" ht="75" customHeight="1" x14ac:dyDescent="0.25">
      <c r="B2868" s="171">
        <v>60120000</v>
      </c>
      <c r="C2868" s="179" t="s">
        <v>3015</v>
      </c>
      <c r="D2868" s="180">
        <v>41424</v>
      </c>
      <c r="E2868" s="179" t="s">
        <v>2576</v>
      </c>
      <c r="F2868" s="179" t="s">
        <v>2489</v>
      </c>
      <c r="G2868" s="179" t="s">
        <v>307</v>
      </c>
      <c r="H2868" s="181">
        <v>2500000</v>
      </c>
      <c r="I2868" s="181">
        <v>2500000</v>
      </c>
      <c r="J2868" s="179" t="s">
        <v>39</v>
      </c>
      <c r="K2868" s="179" t="s">
        <v>2470</v>
      </c>
      <c r="L2868" s="175" t="s">
        <v>2490</v>
      </c>
    </row>
    <row r="2869" spans="2:12" ht="75" customHeight="1" x14ac:dyDescent="0.25">
      <c r="B2869" s="171">
        <v>60120000</v>
      </c>
      <c r="C2869" s="179" t="s">
        <v>3016</v>
      </c>
      <c r="D2869" s="180">
        <v>41424</v>
      </c>
      <c r="E2869" s="179" t="s">
        <v>2576</v>
      </c>
      <c r="F2869" s="179" t="s">
        <v>2489</v>
      </c>
      <c r="G2869" s="179" t="s">
        <v>307</v>
      </c>
      <c r="H2869" s="181">
        <v>1500000</v>
      </c>
      <c r="I2869" s="181">
        <v>1500000</v>
      </c>
      <c r="J2869" s="179" t="s">
        <v>39</v>
      </c>
      <c r="K2869" s="179" t="s">
        <v>2470</v>
      </c>
      <c r="L2869" s="175" t="s">
        <v>2490</v>
      </c>
    </row>
    <row r="2870" spans="2:12" ht="75" customHeight="1" x14ac:dyDescent="0.25">
      <c r="B2870" s="171">
        <v>55101500</v>
      </c>
      <c r="C2870" s="179" t="s">
        <v>3017</v>
      </c>
      <c r="D2870" s="180">
        <v>41379</v>
      </c>
      <c r="E2870" s="179" t="s">
        <v>97</v>
      </c>
      <c r="F2870" s="179" t="s">
        <v>2489</v>
      </c>
      <c r="G2870" s="179" t="s">
        <v>307</v>
      </c>
      <c r="H2870" s="181">
        <v>2500000</v>
      </c>
      <c r="I2870" s="181">
        <v>2500000</v>
      </c>
      <c r="J2870" s="179" t="s">
        <v>39</v>
      </c>
      <c r="K2870" s="179" t="s">
        <v>2470</v>
      </c>
      <c r="L2870" s="175" t="s">
        <v>2490</v>
      </c>
    </row>
    <row r="2871" spans="2:12" ht="75" customHeight="1" x14ac:dyDescent="0.25">
      <c r="B2871" s="171">
        <v>31201600</v>
      </c>
      <c r="C2871" s="179" t="s">
        <v>3018</v>
      </c>
      <c r="D2871" s="180">
        <v>41379</v>
      </c>
      <c r="E2871" s="179" t="s">
        <v>97</v>
      </c>
      <c r="F2871" s="179" t="s">
        <v>2489</v>
      </c>
      <c r="G2871" s="179" t="s">
        <v>307</v>
      </c>
      <c r="H2871" s="181">
        <v>80000</v>
      </c>
      <c r="I2871" s="181">
        <v>80000</v>
      </c>
      <c r="J2871" s="179" t="s">
        <v>39</v>
      </c>
      <c r="K2871" s="179" t="s">
        <v>2470</v>
      </c>
      <c r="L2871" s="175" t="s">
        <v>2490</v>
      </c>
    </row>
    <row r="2872" spans="2:12" ht="75" customHeight="1" x14ac:dyDescent="0.25">
      <c r="B2872" s="171">
        <v>53141600</v>
      </c>
      <c r="C2872" s="179" t="s">
        <v>3019</v>
      </c>
      <c r="D2872" s="180">
        <v>41379</v>
      </c>
      <c r="E2872" s="179" t="s">
        <v>97</v>
      </c>
      <c r="F2872" s="179" t="s">
        <v>2489</v>
      </c>
      <c r="G2872" s="179" t="s">
        <v>307</v>
      </c>
      <c r="H2872" s="181">
        <v>250000</v>
      </c>
      <c r="I2872" s="181">
        <v>250000</v>
      </c>
      <c r="J2872" s="179" t="s">
        <v>39</v>
      </c>
      <c r="K2872" s="179" t="s">
        <v>2470</v>
      </c>
      <c r="L2872" s="175" t="s">
        <v>2490</v>
      </c>
    </row>
    <row r="2873" spans="2:12" ht="75" customHeight="1" x14ac:dyDescent="0.25">
      <c r="B2873" s="171">
        <v>11160000</v>
      </c>
      <c r="C2873" s="179" t="s">
        <v>3020</v>
      </c>
      <c r="D2873" s="180">
        <v>41379</v>
      </c>
      <c r="E2873" s="179" t="s">
        <v>97</v>
      </c>
      <c r="F2873" s="179" t="s">
        <v>2489</v>
      </c>
      <c r="G2873" s="179" t="s">
        <v>307</v>
      </c>
      <c r="H2873" s="181">
        <v>720000</v>
      </c>
      <c r="I2873" s="181">
        <v>720000</v>
      </c>
      <c r="J2873" s="179" t="s">
        <v>39</v>
      </c>
      <c r="K2873" s="179" t="s">
        <v>2470</v>
      </c>
      <c r="L2873" s="175" t="s">
        <v>2490</v>
      </c>
    </row>
    <row r="2874" spans="2:12" ht="75" customHeight="1" x14ac:dyDescent="0.25">
      <c r="B2874" s="171">
        <v>11160000</v>
      </c>
      <c r="C2874" s="179" t="s">
        <v>3021</v>
      </c>
      <c r="D2874" s="180">
        <v>41379</v>
      </c>
      <c r="E2874" s="179" t="s">
        <v>97</v>
      </c>
      <c r="F2874" s="179" t="s">
        <v>2489</v>
      </c>
      <c r="G2874" s="179" t="s">
        <v>307</v>
      </c>
      <c r="H2874" s="181">
        <v>720000</v>
      </c>
      <c r="I2874" s="181">
        <v>720000</v>
      </c>
      <c r="J2874" s="179" t="s">
        <v>39</v>
      </c>
      <c r="K2874" s="179" t="s">
        <v>2470</v>
      </c>
      <c r="L2874" s="175" t="s">
        <v>2490</v>
      </c>
    </row>
    <row r="2875" spans="2:12" ht="75" customHeight="1" x14ac:dyDescent="0.25">
      <c r="B2875" s="171">
        <v>11160000</v>
      </c>
      <c r="C2875" s="179" t="s">
        <v>3022</v>
      </c>
      <c r="D2875" s="180">
        <v>41379</v>
      </c>
      <c r="E2875" s="179" t="s">
        <v>97</v>
      </c>
      <c r="F2875" s="179" t="s">
        <v>2489</v>
      </c>
      <c r="G2875" s="179" t="s">
        <v>307</v>
      </c>
      <c r="H2875" s="181">
        <v>720000</v>
      </c>
      <c r="I2875" s="181">
        <v>720000</v>
      </c>
      <c r="J2875" s="179" t="s">
        <v>39</v>
      </c>
      <c r="K2875" s="179" t="s">
        <v>2470</v>
      </c>
      <c r="L2875" s="175" t="s">
        <v>2490</v>
      </c>
    </row>
    <row r="2876" spans="2:12" ht="75" customHeight="1" x14ac:dyDescent="0.25">
      <c r="B2876" s="171">
        <v>11160000</v>
      </c>
      <c r="C2876" s="179" t="s">
        <v>3023</v>
      </c>
      <c r="D2876" s="180">
        <v>41379</v>
      </c>
      <c r="E2876" s="179" t="s">
        <v>97</v>
      </c>
      <c r="F2876" s="179" t="s">
        <v>2489</v>
      </c>
      <c r="G2876" s="179" t="s">
        <v>307</v>
      </c>
      <c r="H2876" s="181">
        <v>720000</v>
      </c>
      <c r="I2876" s="181">
        <v>720000</v>
      </c>
      <c r="J2876" s="179" t="s">
        <v>39</v>
      </c>
      <c r="K2876" s="179" t="s">
        <v>2470</v>
      </c>
      <c r="L2876" s="175" t="s">
        <v>2490</v>
      </c>
    </row>
    <row r="2877" spans="2:12" ht="75" customHeight="1" x14ac:dyDescent="0.25">
      <c r="B2877" s="171">
        <v>11160000</v>
      </c>
      <c r="C2877" s="179" t="s">
        <v>3024</v>
      </c>
      <c r="D2877" s="180">
        <v>41379</v>
      </c>
      <c r="E2877" s="179" t="s">
        <v>97</v>
      </c>
      <c r="F2877" s="179" t="s">
        <v>2489</v>
      </c>
      <c r="G2877" s="179" t="s">
        <v>307</v>
      </c>
      <c r="H2877" s="181">
        <v>720000</v>
      </c>
      <c r="I2877" s="181">
        <v>720000</v>
      </c>
      <c r="J2877" s="179" t="s">
        <v>39</v>
      </c>
      <c r="K2877" s="179" t="s">
        <v>2470</v>
      </c>
      <c r="L2877" s="175" t="s">
        <v>2490</v>
      </c>
    </row>
    <row r="2878" spans="2:12" ht="75" customHeight="1" x14ac:dyDescent="0.25">
      <c r="B2878" s="171">
        <v>72000000</v>
      </c>
      <c r="C2878" s="183" t="s">
        <v>3025</v>
      </c>
      <c r="D2878" s="180">
        <v>41424</v>
      </c>
      <c r="E2878" s="179" t="s">
        <v>134</v>
      </c>
      <c r="F2878" s="179" t="s">
        <v>2502</v>
      </c>
      <c r="G2878" s="179" t="s">
        <v>307</v>
      </c>
      <c r="H2878" s="181">
        <v>8000000</v>
      </c>
      <c r="I2878" s="181">
        <v>8000000</v>
      </c>
      <c r="J2878" s="179" t="s">
        <v>39</v>
      </c>
      <c r="K2878" s="179" t="s">
        <v>2470</v>
      </c>
      <c r="L2878" s="175" t="s">
        <v>2490</v>
      </c>
    </row>
    <row r="2879" spans="2:12" ht="75" customHeight="1" x14ac:dyDescent="0.25">
      <c r="B2879" s="171">
        <v>73152700</v>
      </c>
      <c r="C2879" s="179" t="s">
        <v>3026</v>
      </c>
      <c r="D2879" s="180">
        <v>41424</v>
      </c>
      <c r="E2879" s="179" t="s">
        <v>134</v>
      </c>
      <c r="F2879" s="179" t="s">
        <v>2568</v>
      </c>
      <c r="G2879" s="179" t="s">
        <v>307</v>
      </c>
      <c r="H2879" s="181">
        <v>5000000</v>
      </c>
      <c r="I2879" s="181">
        <v>5000000</v>
      </c>
      <c r="J2879" s="179" t="s">
        <v>39</v>
      </c>
      <c r="K2879" s="179" t="s">
        <v>2470</v>
      </c>
      <c r="L2879" s="175" t="s">
        <v>2490</v>
      </c>
    </row>
    <row r="2880" spans="2:12" ht="75" customHeight="1" x14ac:dyDescent="0.25">
      <c r="B2880" s="171">
        <v>72000000</v>
      </c>
      <c r="C2880" s="179" t="s">
        <v>3027</v>
      </c>
      <c r="D2880" s="180">
        <v>41424</v>
      </c>
      <c r="E2880" s="179" t="s">
        <v>134</v>
      </c>
      <c r="F2880" s="179" t="s">
        <v>2568</v>
      </c>
      <c r="G2880" s="179" t="s">
        <v>307</v>
      </c>
      <c r="H2880" s="181">
        <v>5000000</v>
      </c>
      <c r="I2880" s="181">
        <v>5000000</v>
      </c>
      <c r="J2880" s="179" t="s">
        <v>39</v>
      </c>
      <c r="K2880" s="179" t="s">
        <v>2470</v>
      </c>
      <c r="L2880" s="175" t="s">
        <v>2490</v>
      </c>
    </row>
    <row r="2881" spans="2:12" ht="75" customHeight="1" x14ac:dyDescent="0.25">
      <c r="B2881" s="171">
        <v>73152100</v>
      </c>
      <c r="C2881" s="179" t="s">
        <v>3028</v>
      </c>
      <c r="D2881" s="180">
        <v>41424</v>
      </c>
      <c r="E2881" s="179" t="s">
        <v>134</v>
      </c>
      <c r="F2881" s="179" t="s">
        <v>2568</v>
      </c>
      <c r="G2881" s="179" t="s">
        <v>307</v>
      </c>
      <c r="H2881" s="181">
        <v>5000000</v>
      </c>
      <c r="I2881" s="181">
        <v>5000000</v>
      </c>
      <c r="J2881" s="179" t="s">
        <v>39</v>
      </c>
      <c r="K2881" s="179" t="s">
        <v>2470</v>
      </c>
      <c r="L2881" s="175" t="s">
        <v>2490</v>
      </c>
    </row>
    <row r="2882" spans="2:12" ht="75" customHeight="1" x14ac:dyDescent="0.25">
      <c r="B2882" s="171">
        <v>73152100</v>
      </c>
      <c r="C2882" s="179" t="s">
        <v>3029</v>
      </c>
      <c r="D2882" s="180">
        <v>41424</v>
      </c>
      <c r="E2882" s="179" t="s">
        <v>134</v>
      </c>
      <c r="F2882" s="179" t="s">
        <v>2568</v>
      </c>
      <c r="G2882" s="179" t="s">
        <v>307</v>
      </c>
      <c r="H2882" s="181">
        <v>25000000</v>
      </c>
      <c r="I2882" s="181">
        <v>25000000</v>
      </c>
      <c r="J2882" s="179" t="s">
        <v>39</v>
      </c>
      <c r="K2882" s="179" t="s">
        <v>2470</v>
      </c>
      <c r="L2882" s="175" t="s">
        <v>2490</v>
      </c>
    </row>
    <row r="2883" spans="2:12" ht="75" customHeight="1" x14ac:dyDescent="0.25">
      <c r="B2883" s="171">
        <v>73152100</v>
      </c>
      <c r="C2883" s="179" t="s">
        <v>3030</v>
      </c>
      <c r="D2883" s="180">
        <v>41424</v>
      </c>
      <c r="E2883" s="179" t="s">
        <v>134</v>
      </c>
      <c r="F2883" s="179" t="s">
        <v>2568</v>
      </c>
      <c r="G2883" s="179" t="s">
        <v>307</v>
      </c>
      <c r="H2883" s="181">
        <v>50000000</v>
      </c>
      <c r="I2883" s="181">
        <v>50000000</v>
      </c>
      <c r="J2883" s="179" t="s">
        <v>39</v>
      </c>
      <c r="K2883" s="179" t="s">
        <v>2470</v>
      </c>
      <c r="L2883" s="175" t="s">
        <v>2490</v>
      </c>
    </row>
    <row r="2884" spans="2:12" ht="75" customHeight="1" x14ac:dyDescent="0.25">
      <c r="B2884" s="171">
        <v>78181500</v>
      </c>
      <c r="C2884" s="179" t="s">
        <v>3031</v>
      </c>
      <c r="D2884" s="180">
        <v>41424</v>
      </c>
      <c r="E2884" s="179" t="s">
        <v>134</v>
      </c>
      <c r="F2884" s="179" t="s">
        <v>2568</v>
      </c>
      <c r="G2884" s="179" t="s">
        <v>307</v>
      </c>
      <c r="H2884" s="181">
        <v>35000000</v>
      </c>
      <c r="I2884" s="181">
        <v>35000000</v>
      </c>
      <c r="J2884" s="179" t="s">
        <v>39</v>
      </c>
      <c r="K2884" s="179" t="s">
        <v>2470</v>
      </c>
      <c r="L2884" s="175" t="s">
        <v>2490</v>
      </c>
    </row>
    <row r="2885" spans="2:12" ht="75" customHeight="1" x14ac:dyDescent="0.25">
      <c r="B2885" s="178">
        <v>23120000</v>
      </c>
      <c r="C2885" s="179" t="s">
        <v>3032</v>
      </c>
      <c r="D2885" s="180">
        <v>41424</v>
      </c>
      <c r="E2885" s="179" t="s">
        <v>2640</v>
      </c>
      <c r="F2885" s="179" t="s">
        <v>2502</v>
      </c>
      <c r="G2885" s="179" t="s">
        <v>307</v>
      </c>
      <c r="H2885" s="181">
        <v>5000000</v>
      </c>
      <c r="I2885" s="181">
        <v>5000000</v>
      </c>
      <c r="J2885" s="179" t="s">
        <v>39</v>
      </c>
      <c r="K2885" s="179" t="s">
        <v>2470</v>
      </c>
      <c r="L2885" s="175" t="s">
        <v>2490</v>
      </c>
    </row>
    <row r="2886" spans="2:12" ht="75" customHeight="1" x14ac:dyDescent="0.25">
      <c r="B2886" s="178">
        <v>23120000</v>
      </c>
      <c r="C2886" s="179" t="s">
        <v>3033</v>
      </c>
      <c r="D2886" s="180">
        <v>41424</v>
      </c>
      <c r="E2886" s="179" t="s">
        <v>2640</v>
      </c>
      <c r="F2886" s="179" t="s">
        <v>2502</v>
      </c>
      <c r="G2886" s="179" t="s">
        <v>307</v>
      </c>
      <c r="H2886" s="181">
        <v>56807520</v>
      </c>
      <c r="I2886" s="181">
        <v>56807520</v>
      </c>
      <c r="J2886" s="179" t="s">
        <v>39</v>
      </c>
      <c r="K2886" s="179" t="s">
        <v>2470</v>
      </c>
      <c r="L2886" s="175" t="s">
        <v>2490</v>
      </c>
    </row>
    <row r="2887" spans="2:12" ht="75" customHeight="1" x14ac:dyDescent="0.25">
      <c r="B2887" s="178">
        <v>23120000</v>
      </c>
      <c r="C2887" s="179" t="s">
        <v>3034</v>
      </c>
      <c r="D2887" s="180">
        <v>41424</v>
      </c>
      <c r="E2887" s="179" t="s">
        <v>2640</v>
      </c>
      <c r="F2887" s="179" t="s">
        <v>2502</v>
      </c>
      <c r="G2887" s="179" t="s">
        <v>307</v>
      </c>
      <c r="H2887" s="181">
        <v>30000000</v>
      </c>
      <c r="I2887" s="181">
        <v>30000000</v>
      </c>
      <c r="J2887" s="179" t="s">
        <v>39</v>
      </c>
      <c r="K2887" s="179" t="s">
        <v>2470</v>
      </c>
      <c r="L2887" s="175" t="s">
        <v>2490</v>
      </c>
    </row>
    <row r="2888" spans="2:12" ht="75" customHeight="1" x14ac:dyDescent="0.25">
      <c r="B2888" s="178">
        <v>23120000</v>
      </c>
      <c r="C2888" s="179" t="s">
        <v>3035</v>
      </c>
      <c r="D2888" s="180">
        <v>41424</v>
      </c>
      <c r="E2888" s="179" t="s">
        <v>2640</v>
      </c>
      <c r="F2888" s="179" t="s">
        <v>2502</v>
      </c>
      <c r="G2888" s="179" t="s">
        <v>307</v>
      </c>
      <c r="H2888" s="181">
        <v>41000000</v>
      </c>
      <c r="I2888" s="181">
        <v>41000000</v>
      </c>
      <c r="J2888" s="179" t="s">
        <v>39</v>
      </c>
      <c r="K2888" s="179" t="s">
        <v>2470</v>
      </c>
      <c r="L2888" s="175" t="s">
        <v>2490</v>
      </c>
    </row>
    <row r="2889" spans="2:12" ht="75" customHeight="1" x14ac:dyDescent="0.25">
      <c r="B2889" s="178">
        <v>23120000</v>
      </c>
      <c r="C2889" s="179" t="s">
        <v>3036</v>
      </c>
      <c r="D2889" s="180">
        <v>41424</v>
      </c>
      <c r="E2889" s="179" t="s">
        <v>2640</v>
      </c>
      <c r="F2889" s="179" t="s">
        <v>2502</v>
      </c>
      <c r="G2889" s="179" t="s">
        <v>307</v>
      </c>
      <c r="H2889" s="181">
        <v>10000000</v>
      </c>
      <c r="I2889" s="181">
        <v>10000000</v>
      </c>
      <c r="J2889" s="179" t="s">
        <v>39</v>
      </c>
      <c r="K2889" s="179" t="s">
        <v>2470</v>
      </c>
      <c r="L2889" s="175" t="s">
        <v>2490</v>
      </c>
    </row>
    <row r="2890" spans="2:12" ht="75" customHeight="1" x14ac:dyDescent="0.25">
      <c r="B2890" s="178">
        <v>23120000</v>
      </c>
      <c r="C2890" s="179" t="s">
        <v>3037</v>
      </c>
      <c r="D2890" s="180">
        <v>41424</v>
      </c>
      <c r="E2890" s="179" t="s">
        <v>2640</v>
      </c>
      <c r="F2890" s="179" t="s">
        <v>2502</v>
      </c>
      <c r="G2890" s="179" t="s">
        <v>307</v>
      </c>
      <c r="H2890" s="181">
        <v>53600000</v>
      </c>
      <c r="I2890" s="181">
        <v>53600000</v>
      </c>
      <c r="J2890" s="179" t="s">
        <v>39</v>
      </c>
      <c r="K2890" s="179" t="s">
        <v>2470</v>
      </c>
      <c r="L2890" s="175" t="s">
        <v>2490</v>
      </c>
    </row>
    <row r="2891" spans="2:12" ht="75" customHeight="1" x14ac:dyDescent="0.25">
      <c r="B2891" s="178">
        <v>23120000</v>
      </c>
      <c r="C2891" s="179" t="s">
        <v>3038</v>
      </c>
      <c r="D2891" s="180">
        <v>41379</v>
      </c>
      <c r="E2891" s="179" t="s">
        <v>97</v>
      </c>
      <c r="F2891" s="179" t="s">
        <v>2489</v>
      </c>
      <c r="G2891" s="179" t="s">
        <v>307</v>
      </c>
      <c r="H2891" s="181">
        <v>230000</v>
      </c>
      <c r="I2891" s="181">
        <v>230000</v>
      </c>
      <c r="J2891" s="179" t="s">
        <v>39</v>
      </c>
      <c r="K2891" s="179" t="s">
        <v>2470</v>
      </c>
      <c r="L2891" s="175" t="s">
        <v>2490</v>
      </c>
    </row>
    <row r="2892" spans="2:12" ht="75" customHeight="1" x14ac:dyDescent="0.25">
      <c r="B2892" s="178">
        <v>23120000</v>
      </c>
      <c r="C2892" s="179" t="s">
        <v>3039</v>
      </c>
      <c r="D2892" s="180">
        <v>41424</v>
      </c>
      <c r="E2892" s="179" t="s">
        <v>2640</v>
      </c>
      <c r="F2892" s="179" t="s">
        <v>2502</v>
      </c>
      <c r="G2892" s="179" t="s">
        <v>307</v>
      </c>
      <c r="H2892" s="181">
        <v>20000000</v>
      </c>
      <c r="I2892" s="181">
        <v>20000000</v>
      </c>
      <c r="J2892" s="179" t="s">
        <v>39</v>
      </c>
      <c r="K2892" s="179" t="s">
        <v>2470</v>
      </c>
      <c r="L2892" s="175" t="s">
        <v>2490</v>
      </c>
    </row>
    <row r="2893" spans="2:12" ht="75" customHeight="1" x14ac:dyDescent="0.25">
      <c r="B2893" s="178">
        <v>23120000</v>
      </c>
      <c r="C2893" s="179" t="s">
        <v>3040</v>
      </c>
      <c r="D2893" s="180">
        <v>41424</v>
      </c>
      <c r="E2893" s="179" t="s">
        <v>2640</v>
      </c>
      <c r="F2893" s="179" t="s">
        <v>2502</v>
      </c>
      <c r="G2893" s="179" t="s">
        <v>307</v>
      </c>
      <c r="H2893" s="181">
        <v>25000000</v>
      </c>
      <c r="I2893" s="181">
        <v>25000000</v>
      </c>
      <c r="J2893" s="179" t="s">
        <v>39</v>
      </c>
      <c r="K2893" s="179" t="s">
        <v>2470</v>
      </c>
      <c r="L2893" s="175" t="s">
        <v>2490</v>
      </c>
    </row>
    <row r="2894" spans="2:12" ht="75" customHeight="1" x14ac:dyDescent="0.25">
      <c r="B2894" s="178">
        <v>23120000</v>
      </c>
      <c r="C2894" s="179" t="s">
        <v>3041</v>
      </c>
      <c r="D2894" s="180">
        <v>41424</v>
      </c>
      <c r="E2894" s="179" t="s">
        <v>2640</v>
      </c>
      <c r="F2894" s="179" t="s">
        <v>2502</v>
      </c>
      <c r="G2894" s="179" t="s">
        <v>307</v>
      </c>
      <c r="H2894" s="181">
        <v>53508000</v>
      </c>
      <c r="I2894" s="181">
        <v>53508000</v>
      </c>
      <c r="J2894" s="179" t="s">
        <v>39</v>
      </c>
      <c r="K2894" s="179" t="s">
        <v>2470</v>
      </c>
      <c r="L2894" s="175" t="s">
        <v>2490</v>
      </c>
    </row>
    <row r="2895" spans="2:12" ht="75" customHeight="1" x14ac:dyDescent="0.25">
      <c r="B2895" s="178">
        <v>23120000</v>
      </c>
      <c r="C2895" s="179" t="s">
        <v>3042</v>
      </c>
      <c r="D2895" s="180">
        <v>41424</v>
      </c>
      <c r="E2895" s="179" t="s">
        <v>2640</v>
      </c>
      <c r="F2895" s="179" t="s">
        <v>2502</v>
      </c>
      <c r="G2895" s="179" t="s">
        <v>307</v>
      </c>
      <c r="H2895" s="181">
        <v>56000000</v>
      </c>
      <c r="I2895" s="181">
        <v>56000000</v>
      </c>
      <c r="J2895" s="179" t="s">
        <v>39</v>
      </c>
      <c r="K2895" s="179" t="s">
        <v>2470</v>
      </c>
      <c r="L2895" s="175" t="s">
        <v>2490</v>
      </c>
    </row>
    <row r="2896" spans="2:12" ht="75" customHeight="1" x14ac:dyDescent="0.25">
      <c r="B2896" s="178">
        <v>23120000</v>
      </c>
      <c r="C2896" s="179" t="s">
        <v>3043</v>
      </c>
      <c r="D2896" s="180">
        <v>41424</v>
      </c>
      <c r="E2896" s="179" t="s">
        <v>2640</v>
      </c>
      <c r="F2896" s="179" t="s">
        <v>2502</v>
      </c>
      <c r="G2896" s="179" t="s">
        <v>307</v>
      </c>
      <c r="H2896" s="181">
        <v>8200000</v>
      </c>
      <c r="I2896" s="181">
        <v>8200000</v>
      </c>
      <c r="J2896" s="179" t="s">
        <v>39</v>
      </c>
      <c r="K2896" s="179" t="s">
        <v>2470</v>
      </c>
      <c r="L2896" s="175" t="s">
        <v>2490</v>
      </c>
    </row>
    <row r="2897" spans="2:12" ht="75" customHeight="1" x14ac:dyDescent="0.25">
      <c r="B2897" s="178">
        <v>23120000</v>
      </c>
      <c r="C2897" s="179" t="s">
        <v>3044</v>
      </c>
      <c r="D2897" s="180">
        <v>41424</v>
      </c>
      <c r="E2897" s="179" t="s">
        <v>2640</v>
      </c>
      <c r="F2897" s="179" t="s">
        <v>2502</v>
      </c>
      <c r="G2897" s="179" t="s">
        <v>307</v>
      </c>
      <c r="H2897" s="181">
        <v>25000000</v>
      </c>
      <c r="I2897" s="181">
        <v>25000000</v>
      </c>
      <c r="J2897" s="179" t="s">
        <v>39</v>
      </c>
      <c r="K2897" s="179" t="s">
        <v>2470</v>
      </c>
      <c r="L2897" s="175" t="s">
        <v>2490</v>
      </c>
    </row>
    <row r="2898" spans="2:12" ht="75" customHeight="1" x14ac:dyDescent="0.25">
      <c r="B2898" s="178">
        <v>23120000</v>
      </c>
      <c r="C2898" s="179" t="s">
        <v>3045</v>
      </c>
      <c r="D2898" s="180">
        <v>41424</v>
      </c>
      <c r="E2898" s="179" t="s">
        <v>2640</v>
      </c>
      <c r="F2898" s="179" t="s">
        <v>2502</v>
      </c>
      <c r="G2898" s="179" t="s">
        <v>307</v>
      </c>
      <c r="H2898" s="181">
        <v>147000000</v>
      </c>
      <c r="I2898" s="181">
        <v>147000000</v>
      </c>
      <c r="J2898" s="179" t="s">
        <v>39</v>
      </c>
      <c r="K2898" s="179" t="s">
        <v>2470</v>
      </c>
      <c r="L2898" s="175" t="s">
        <v>2490</v>
      </c>
    </row>
    <row r="2899" spans="2:12" ht="75" customHeight="1" x14ac:dyDescent="0.25">
      <c r="B2899" s="178">
        <v>23120000</v>
      </c>
      <c r="C2899" s="179" t="s">
        <v>3046</v>
      </c>
      <c r="D2899" s="180">
        <v>41424</v>
      </c>
      <c r="E2899" s="179" t="s">
        <v>2640</v>
      </c>
      <c r="F2899" s="179" t="s">
        <v>2502</v>
      </c>
      <c r="G2899" s="179" t="s">
        <v>307</v>
      </c>
      <c r="H2899" s="181">
        <v>80000000</v>
      </c>
      <c r="I2899" s="181">
        <v>80000000</v>
      </c>
      <c r="J2899" s="179" t="s">
        <v>39</v>
      </c>
      <c r="K2899" s="179" t="s">
        <v>2470</v>
      </c>
      <c r="L2899" s="175" t="s">
        <v>2490</v>
      </c>
    </row>
    <row r="2900" spans="2:12" ht="75" customHeight="1" x14ac:dyDescent="0.25">
      <c r="B2900" s="178">
        <v>23120000</v>
      </c>
      <c r="C2900" s="179" t="s">
        <v>3047</v>
      </c>
      <c r="D2900" s="180">
        <v>41424</v>
      </c>
      <c r="E2900" s="179" t="s">
        <v>2640</v>
      </c>
      <c r="F2900" s="179" t="s">
        <v>2502</v>
      </c>
      <c r="G2900" s="179" t="s">
        <v>307</v>
      </c>
      <c r="H2900" s="181">
        <v>183280000</v>
      </c>
      <c r="I2900" s="181">
        <v>183280000</v>
      </c>
      <c r="J2900" s="179" t="s">
        <v>39</v>
      </c>
      <c r="K2900" s="179" t="s">
        <v>2470</v>
      </c>
      <c r="L2900" s="175" t="s">
        <v>2490</v>
      </c>
    </row>
    <row r="2901" spans="2:12" ht="75" customHeight="1" x14ac:dyDescent="0.25">
      <c r="B2901" s="178">
        <v>23120000</v>
      </c>
      <c r="C2901" s="179" t="s">
        <v>3048</v>
      </c>
      <c r="D2901" s="180">
        <v>41424</v>
      </c>
      <c r="E2901" s="179" t="s">
        <v>2640</v>
      </c>
      <c r="F2901" s="179" t="s">
        <v>2502</v>
      </c>
      <c r="G2901" s="179" t="s">
        <v>307</v>
      </c>
      <c r="H2901" s="181">
        <v>20100000</v>
      </c>
      <c r="I2901" s="181">
        <v>20100000</v>
      </c>
      <c r="J2901" s="179" t="s">
        <v>39</v>
      </c>
      <c r="K2901" s="179" t="s">
        <v>2470</v>
      </c>
      <c r="L2901" s="175" t="s">
        <v>2490</v>
      </c>
    </row>
    <row r="2902" spans="2:12" ht="75" customHeight="1" x14ac:dyDescent="0.25">
      <c r="B2902" s="178">
        <v>23120000</v>
      </c>
      <c r="C2902" s="179" t="s">
        <v>3049</v>
      </c>
      <c r="D2902" s="180">
        <v>41424</v>
      </c>
      <c r="E2902" s="179" t="s">
        <v>2640</v>
      </c>
      <c r="F2902" s="179" t="s">
        <v>2502</v>
      </c>
      <c r="G2902" s="179" t="s">
        <v>307</v>
      </c>
      <c r="H2902" s="181">
        <v>70850000</v>
      </c>
      <c r="I2902" s="181">
        <v>70850000</v>
      </c>
      <c r="J2902" s="179" t="s">
        <v>39</v>
      </c>
      <c r="K2902" s="179" t="s">
        <v>2470</v>
      </c>
      <c r="L2902" s="175" t="s">
        <v>2490</v>
      </c>
    </row>
    <row r="2903" spans="2:12" ht="75" customHeight="1" x14ac:dyDescent="0.25">
      <c r="B2903" s="178">
        <v>23120000</v>
      </c>
      <c r="C2903" s="179" t="s">
        <v>3050</v>
      </c>
      <c r="D2903" s="180">
        <v>41424</v>
      </c>
      <c r="E2903" s="179" t="s">
        <v>2640</v>
      </c>
      <c r="F2903" s="179" t="s">
        <v>2502</v>
      </c>
      <c r="G2903" s="179" t="s">
        <v>307</v>
      </c>
      <c r="H2903" s="181">
        <v>30120000</v>
      </c>
      <c r="I2903" s="181">
        <v>30120000</v>
      </c>
      <c r="J2903" s="179" t="s">
        <v>39</v>
      </c>
      <c r="K2903" s="179" t="s">
        <v>2470</v>
      </c>
      <c r="L2903" s="175" t="s">
        <v>2490</v>
      </c>
    </row>
    <row r="2904" spans="2:12" ht="75" customHeight="1" x14ac:dyDescent="0.25">
      <c r="B2904" s="178">
        <v>23120000</v>
      </c>
      <c r="C2904" s="179" t="s">
        <v>3051</v>
      </c>
      <c r="D2904" s="180">
        <v>41424</v>
      </c>
      <c r="E2904" s="179" t="s">
        <v>2640</v>
      </c>
      <c r="F2904" s="179" t="s">
        <v>2502</v>
      </c>
      <c r="G2904" s="179" t="s">
        <v>307</v>
      </c>
      <c r="H2904" s="181">
        <v>9000000</v>
      </c>
      <c r="I2904" s="181">
        <v>9000000</v>
      </c>
      <c r="J2904" s="179" t="s">
        <v>39</v>
      </c>
      <c r="K2904" s="179" t="s">
        <v>2470</v>
      </c>
      <c r="L2904" s="175" t="s">
        <v>2490</v>
      </c>
    </row>
    <row r="2905" spans="2:12" ht="75" customHeight="1" x14ac:dyDescent="0.25">
      <c r="B2905" s="178">
        <v>23120000</v>
      </c>
      <c r="C2905" s="179" t="s">
        <v>3052</v>
      </c>
      <c r="D2905" s="180">
        <v>41424</v>
      </c>
      <c r="E2905" s="179" t="s">
        <v>2640</v>
      </c>
      <c r="F2905" s="179" t="s">
        <v>2502</v>
      </c>
      <c r="G2905" s="179" t="s">
        <v>307</v>
      </c>
      <c r="H2905" s="181">
        <v>48692160.000000007</v>
      </c>
      <c r="I2905" s="181">
        <v>48692160.000000007</v>
      </c>
      <c r="J2905" s="179" t="s">
        <v>39</v>
      </c>
      <c r="K2905" s="179" t="s">
        <v>2470</v>
      </c>
      <c r="L2905" s="175" t="s">
        <v>2490</v>
      </c>
    </row>
    <row r="2906" spans="2:12" ht="75" customHeight="1" x14ac:dyDescent="0.25">
      <c r="B2906" s="178">
        <v>23120000</v>
      </c>
      <c r="C2906" s="179" t="s">
        <v>3053</v>
      </c>
      <c r="D2906" s="180">
        <v>41424</v>
      </c>
      <c r="E2906" s="179" t="s">
        <v>2640</v>
      </c>
      <c r="F2906" s="179" t="s">
        <v>2502</v>
      </c>
      <c r="G2906" s="179" t="s">
        <v>307</v>
      </c>
      <c r="H2906" s="181">
        <v>25000000</v>
      </c>
      <c r="I2906" s="181">
        <v>25000000</v>
      </c>
      <c r="J2906" s="179" t="s">
        <v>39</v>
      </c>
      <c r="K2906" s="179" t="s">
        <v>2470</v>
      </c>
      <c r="L2906" s="175" t="s">
        <v>2490</v>
      </c>
    </row>
    <row r="2907" spans="2:12" ht="75" customHeight="1" x14ac:dyDescent="0.25">
      <c r="B2907" s="178">
        <v>23120000</v>
      </c>
      <c r="C2907" s="179" t="s">
        <v>3054</v>
      </c>
      <c r="D2907" s="180">
        <v>41424</v>
      </c>
      <c r="E2907" s="179" t="s">
        <v>2640</v>
      </c>
      <c r="F2907" s="179" t="s">
        <v>2502</v>
      </c>
      <c r="G2907" s="179" t="s">
        <v>307</v>
      </c>
      <c r="H2907" s="181">
        <v>5000000</v>
      </c>
      <c r="I2907" s="181">
        <v>5000000</v>
      </c>
      <c r="J2907" s="179" t="s">
        <v>39</v>
      </c>
      <c r="K2907" s="179" t="s">
        <v>2470</v>
      </c>
      <c r="L2907" s="175" t="s">
        <v>2490</v>
      </c>
    </row>
    <row r="2908" spans="2:12" ht="75" customHeight="1" x14ac:dyDescent="0.25">
      <c r="B2908" s="171">
        <v>44121700</v>
      </c>
      <c r="C2908" s="179" t="s">
        <v>3055</v>
      </c>
      <c r="D2908" s="180">
        <v>41379</v>
      </c>
      <c r="E2908" s="179" t="s">
        <v>97</v>
      </c>
      <c r="F2908" s="179" t="s">
        <v>2489</v>
      </c>
      <c r="G2908" s="179" t="s">
        <v>307</v>
      </c>
      <c r="H2908" s="181">
        <v>25000</v>
      </c>
      <c r="I2908" s="181">
        <v>25000</v>
      </c>
      <c r="J2908" s="179" t="s">
        <v>39</v>
      </c>
      <c r="K2908" s="179" t="s">
        <v>2470</v>
      </c>
      <c r="L2908" s="175" t="s">
        <v>2490</v>
      </c>
    </row>
    <row r="2909" spans="2:12" ht="75" customHeight="1" x14ac:dyDescent="0.25">
      <c r="B2909" s="171">
        <v>44121700</v>
      </c>
      <c r="C2909" s="182" t="s">
        <v>3056</v>
      </c>
      <c r="D2909" s="180">
        <v>41379</v>
      </c>
      <c r="E2909" s="179" t="s">
        <v>97</v>
      </c>
      <c r="F2909" s="179" t="s">
        <v>2489</v>
      </c>
      <c r="G2909" s="179" t="s">
        <v>307</v>
      </c>
      <c r="H2909" s="181">
        <v>25000</v>
      </c>
      <c r="I2909" s="181">
        <v>25000</v>
      </c>
      <c r="J2909" s="179" t="s">
        <v>39</v>
      </c>
      <c r="K2909" s="179" t="s">
        <v>2470</v>
      </c>
      <c r="L2909" s="175" t="s">
        <v>2490</v>
      </c>
    </row>
    <row r="2910" spans="2:12" ht="75" customHeight="1" x14ac:dyDescent="0.25">
      <c r="B2910" s="171">
        <v>44121700</v>
      </c>
      <c r="C2910" s="182" t="s">
        <v>3057</v>
      </c>
      <c r="D2910" s="180">
        <v>41379</v>
      </c>
      <c r="E2910" s="179" t="s">
        <v>97</v>
      </c>
      <c r="F2910" s="179" t="s">
        <v>2489</v>
      </c>
      <c r="G2910" s="179" t="s">
        <v>307</v>
      </c>
      <c r="H2910" s="181">
        <v>25000</v>
      </c>
      <c r="I2910" s="181">
        <v>25000</v>
      </c>
      <c r="J2910" s="179" t="s">
        <v>39</v>
      </c>
      <c r="K2910" s="179" t="s">
        <v>2470</v>
      </c>
      <c r="L2910" s="175" t="s">
        <v>2490</v>
      </c>
    </row>
    <row r="2911" spans="2:12" ht="75" customHeight="1" x14ac:dyDescent="0.25">
      <c r="B2911" s="171">
        <v>44121700</v>
      </c>
      <c r="C2911" s="179" t="s">
        <v>3058</v>
      </c>
      <c r="D2911" s="180">
        <v>41379</v>
      </c>
      <c r="E2911" s="179" t="s">
        <v>97</v>
      </c>
      <c r="F2911" s="179" t="s">
        <v>2489</v>
      </c>
      <c r="G2911" s="179" t="s">
        <v>307</v>
      </c>
      <c r="H2911" s="181">
        <v>25000</v>
      </c>
      <c r="I2911" s="181">
        <v>25000</v>
      </c>
      <c r="J2911" s="179" t="s">
        <v>39</v>
      </c>
      <c r="K2911" s="179" t="s">
        <v>2470</v>
      </c>
      <c r="L2911" s="175" t="s">
        <v>2490</v>
      </c>
    </row>
    <row r="2912" spans="2:12" ht="75" customHeight="1" x14ac:dyDescent="0.25">
      <c r="B2912" s="171">
        <v>44121700</v>
      </c>
      <c r="C2912" s="182" t="s">
        <v>3059</v>
      </c>
      <c r="D2912" s="180">
        <v>41379</v>
      </c>
      <c r="E2912" s="179" t="s">
        <v>97</v>
      </c>
      <c r="F2912" s="179" t="s">
        <v>2489</v>
      </c>
      <c r="G2912" s="179" t="s">
        <v>307</v>
      </c>
      <c r="H2912" s="181">
        <v>25000</v>
      </c>
      <c r="I2912" s="181">
        <v>25000</v>
      </c>
      <c r="J2912" s="179" t="s">
        <v>39</v>
      </c>
      <c r="K2912" s="179" t="s">
        <v>2470</v>
      </c>
      <c r="L2912" s="175" t="s">
        <v>2490</v>
      </c>
    </row>
    <row r="2913" spans="2:12" ht="75" customHeight="1" x14ac:dyDescent="0.25">
      <c r="B2913" s="171">
        <v>44121700</v>
      </c>
      <c r="C2913" s="179" t="s">
        <v>3060</v>
      </c>
      <c r="D2913" s="180">
        <v>41379</v>
      </c>
      <c r="E2913" s="179" t="s">
        <v>97</v>
      </c>
      <c r="F2913" s="179" t="s">
        <v>2489</v>
      </c>
      <c r="G2913" s="179" t="s">
        <v>307</v>
      </c>
      <c r="H2913" s="181">
        <v>25000</v>
      </c>
      <c r="I2913" s="181">
        <v>25000</v>
      </c>
      <c r="J2913" s="179" t="s">
        <v>39</v>
      </c>
      <c r="K2913" s="179" t="s">
        <v>2470</v>
      </c>
      <c r="L2913" s="175" t="s">
        <v>2490</v>
      </c>
    </row>
    <row r="2914" spans="2:12" ht="75" customHeight="1" x14ac:dyDescent="0.25">
      <c r="B2914" s="171">
        <v>44121700</v>
      </c>
      <c r="C2914" s="182" t="s">
        <v>3061</v>
      </c>
      <c r="D2914" s="180">
        <v>41379</v>
      </c>
      <c r="E2914" s="179" t="s">
        <v>97</v>
      </c>
      <c r="F2914" s="179" t="s">
        <v>2489</v>
      </c>
      <c r="G2914" s="179" t="s">
        <v>307</v>
      </c>
      <c r="H2914" s="181">
        <v>25000</v>
      </c>
      <c r="I2914" s="181">
        <v>25000</v>
      </c>
      <c r="J2914" s="179" t="s">
        <v>39</v>
      </c>
      <c r="K2914" s="179" t="s">
        <v>2470</v>
      </c>
      <c r="L2914" s="175" t="s">
        <v>2490</v>
      </c>
    </row>
    <row r="2915" spans="2:12" ht="75" customHeight="1" x14ac:dyDescent="0.25">
      <c r="B2915" s="171">
        <v>44121700</v>
      </c>
      <c r="C2915" s="182" t="s">
        <v>3062</v>
      </c>
      <c r="D2915" s="180">
        <v>41379</v>
      </c>
      <c r="E2915" s="179" t="s">
        <v>97</v>
      </c>
      <c r="F2915" s="179" t="s">
        <v>2489</v>
      </c>
      <c r="G2915" s="179" t="s">
        <v>307</v>
      </c>
      <c r="H2915" s="181">
        <v>25000</v>
      </c>
      <c r="I2915" s="181">
        <v>25000</v>
      </c>
      <c r="J2915" s="179" t="s">
        <v>39</v>
      </c>
      <c r="K2915" s="179" t="s">
        <v>2470</v>
      </c>
      <c r="L2915" s="175" t="s">
        <v>2490</v>
      </c>
    </row>
    <row r="2916" spans="2:12" ht="75" customHeight="1" x14ac:dyDescent="0.25">
      <c r="B2916" s="171">
        <v>53141600</v>
      </c>
      <c r="C2916" s="179" t="s">
        <v>3063</v>
      </c>
      <c r="D2916" s="180">
        <v>41379</v>
      </c>
      <c r="E2916" s="179" t="s">
        <v>97</v>
      </c>
      <c r="F2916" s="179" t="s">
        <v>2489</v>
      </c>
      <c r="G2916" s="179" t="s">
        <v>307</v>
      </c>
      <c r="H2916" s="181">
        <v>250000</v>
      </c>
      <c r="I2916" s="181">
        <v>250000</v>
      </c>
      <c r="J2916" s="179" t="s">
        <v>39</v>
      </c>
      <c r="K2916" s="179" t="s">
        <v>2470</v>
      </c>
      <c r="L2916" s="175" t="s">
        <v>2490</v>
      </c>
    </row>
    <row r="2917" spans="2:12" ht="75" customHeight="1" x14ac:dyDescent="0.25">
      <c r="B2917" s="178">
        <v>23120000</v>
      </c>
      <c r="C2917" s="179" t="s">
        <v>3064</v>
      </c>
      <c r="D2917" s="180">
        <v>41424</v>
      </c>
      <c r="E2917" s="179" t="s">
        <v>2640</v>
      </c>
      <c r="F2917" s="179" t="s">
        <v>2502</v>
      </c>
      <c r="G2917" s="179" t="s">
        <v>307</v>
      </c>
      <c r="H2917" s="181">
        <v>2500000</v>
      </c>
      <c r="I2917" s="181">
        <v>2500000</v>
      </c>
      <c r="J2917" s="179" t="s">
        <v>39</v>
      </c>
      <c r="K2917" s="179" t="s">
        <v>2470</v>
      </c>
      <c r="L2917" s="175" t="s">
        <v>2490</v>
      </c>
    </row>
    <row r="2918" spans="2:12" ht="75" customHeight="1" x14ac:dyDescent="0.25">
      <c r="B2918" s="171">
        <v>43210000</v>
      </c>
      <c r="C2918" s="179" t="s">
        <v>3065</v>
      </c>
      <c r="D2918" s="180">
        <v>41424</v>
      </c>
      <c r="E2918" s="179" t="s">
        <v>2576</v>
      </c>
      <c r="F2918" s="179" t="s">
        <v>2489</v>
      </c>
      <c r="G2918" s="179" t="s">
        <v>307</v>
      </c>
      <c r="H2918" s="181">
        <v>40000</v>
      </c>
      <c r="I2918" s="181">
        <v>40000</v>
      </c>
      <c r="J2918" s="179" t="s">
        <v>39</v>
      </c>
      <c r="K2918" s="179" t="s">
        <v>2470</v>
      </c>
      <c r="L2918" s="175" t="s">
        <v>2490</v>
      </c>
    </row>
    <row r="2919" spans="2:12" ht="75" customHeight="1" x14ac:dyDescent="0.25">
      <c r="B2919" s="171">
        <v>43210000</v>
      </c>
      <c r="C2919" s="182" t="s">
        <v>3066</v>
      </c>
      <c r="D2919" s="180">
        <v>41424</v>
      </c>
      <c r="E2919" s="179" t="s">
        <v>2576</v>
      </c>
      <c r="F2919" s="179" t="s">
        <v>2489</v>
      </c>
      <c r="G2919" s="179" t="s">
        <v>307</v>
      </c>
      <c r="H2919" s="181">
        <v>8000000</v>
      </c>
      <c r="I2919" s="181">
        <v>8000000</v>
      </c>
      <c r="J2919" s="179" t="s">
        <v>39</v>
      </c>
      <c r="K2919" s="179" t="s">
        <v>2470</v>
      </c>
      <c r="L2919" s="175" t="s">
        <v>2490</v>
      </c>
    </row>
    <row r="2920" spans="2:12" ht="75" customHeight="1" x14ac:dyDescent="0.25">
      <c r="B2920" s="171">
        <v>56120000</v>
      </c>
      <c r="C2920" s="179" t="s">
        <v>3067</v>
      </c>
      <c r="D2920" s="180">
        <v>41424</v>
      </c>
      <c r="E2920" s="179" t="s">
        <v>2576</v>
      </c>
      <c r="F2920" s="179" t="s">
        <v>2489</v>
      </c>
      <c r="G2920" s="179" t="s">
        <v>307</v>
      </c>
      <c r="H2920" s="181">
        <v>1600000</v>
      </c>
      <c r="I2920" s="181">
        <v>1600000</v>
      </c>
      <c r="J2920" s="179" t="s">
        <v>39</v>
      </c>
      <c r="K2920" s="179" t="s">
        <v>2470</v>
      </c>
      <c r="L2920" s="175" t="s">
        <v>2490</v>
      </c>
    </row>
    <row r="2921" spans="2:12" ht="75" customHeight="1" x14ac:dyDescent="0.25">
      <c r="B2921" s="171">
        <v>56120000</v>
      </c>
      <c r="C2921" s="179" t="s">
        <v>3068</v>
      </c>
      <c r="D2921" s="180">
        <v>41424</v>
      </c>
      <c r="E2921" s="179" t="s">
        <v>2576</v>
      </c>
      <c r="F2921" s="179" t="s">
        <v>2489</v>
      </c>
      <c r="G2921" s="179" t="s">
        <v>307</v>
      </c>
      <c r="H2921" s="181">
        <v>2000000</v>
      </c>
      <c r="I2921" s="181">
        <v>2000000</v>
      </c>
      <c r="J2921" s="179" t="s">
        <v>39</v>
      </c>
      <c r="K2921" s="179" t="s">
        <v>2470</v>
      </c>
      <c r="L2921" s="175" t="s">
        <v>2490</v>
      </c>
    </row>
    <row r="2922" spans="2:12" ht="75" customHeight="1" x14ac:dyDescent="0.25">
      <c r="B2922" s="171">
        <v>12000000</v>
      </c>
      <c r="C2922" s="179" t="s">
        <v>3069</v>
      </c>
      <c r="D2922" s="180">
        <v>41379</v>
      </c>
      <c r="E2922" s="179" t="s">
        <v>97</v>
      </c>
      <c r="F2922" s="179" t="s">
        <v>2489</v>
      </c>
      <c r="G2922" s="179" t="s">
        <v>307</v>
      </c>
      <c r="H2922" s="181">
        <v>550000</v>
      </c>
      <c r="I2922" s="181">
        <v>550000</v>
      </c>
      <c r="J2922" s="179" t="s">
        <v>39</v>
      </c>
      <c r="K2922" s="179" t="s">
        <v>2470</v>
      </c>
      <c r="L2922" s="175" t="s">
        <v>2490</v>
      </c>
    </row>
    <row r="2923" spans="2:12" ht="75" customHeight="1" x14ac:dyDescent="0.25">
      <c r="B2923" s="171">
        <v>41101500</v>
      </c>
      <c r="C2923" s="179" t="s">
        <v>3070</v>
      </c>
      <c r="D2923" s="180">
        <v>41424</v>
      </c>
      <c r="E2923" s="179" t="s">
        <v>2576</v>
      </c>
      <c r="F2923" s="179" t="s">
        <v>2489</v>
      </c>
      <c r="G2923" s="179" t="s">
        <v>307</v>
      </c>
      <c r="H2923" s="181">
        <v>8000000</v>
      </c>
      <c r="I2923" s="181">
        <v>8000000</v>
      </c>
      <c r="J2923" s="179" t="s">
        <v>39</v>
      </c>
      <c r="K2923" s="179" t="s">
        <v>2470</v>
      </c>
      <c r="L2923" s="175" t="s">
        <v>2490</v>
      </c>
    </row>
    <row r="2924" spans="2:12" ht="75" customHeight="1" x14ac:dyDescent="0.25">
      <c r="B2924" s="171">
        <v>11160000</v>
      </c>
      <c r="C2924" s="182" t="s">
        <v>3071</v>
      </c>
      <c r="D2924" s="180">
        <v>41379</v>
      </c>
      <c r="E2924" s="179" t="s">
        <v>97</v>
      </c>
      <c r="F2924" s="179" t="s">
        <v>2489</v>
      </c>
      <c r="G2924" s="179" t="s">
        <v>307</v>
      </c>
      <c r="H2924" s="181">
        <v>720000</v>
      </c>
      <c r="I2924" s="181">
        <v>720000</v>
      </c>
      <c r="J2924" s="179" t="s">
        <v>39</v>
      </c>
      <c r="K2924" s="179" t="s">
        <v>2470</v>
      </c>
      <c r="L2924" s="175" t="s">
        <v>2490</v>
      </c>
    </row>
    <row r="2925" spans="2:12" ht="75" customHeight="1" x14ac:dyDescent="0.25">
      <c r="B2925" s="171">
        <v>41110000</v>
      </c>
      <c r="C2925" s="179" t="s">
        <v>3072</v>
      </c>
      <c r="D2925" s="180">
        <v>41424</v>
      </c>
      <c r="E2925" s="179" t="s">
        <v>2576</v>
      </c>
      <c r="F2925" s="179" t="s">
        <v>2489</v>
      </c>
      <c r="G2925" s="179" t="s">
        <v>307</v>
      </c>
      <c r="H2925" s="181">
        <v>2000000</v>
      </c>
      <c r="I2925" s="181">
        <v>2000000</v>
      </c>
      <c r="J2925" s="179" t="s">
        <v>39</v>
      </c>
      <c r="K2925" s="179" t="s">
        <v>2470</v>
      </c>
      <c r="L2925" s="175" t="s">
        <v>2490</v>
      </c>
    </row>
    <row r="2926" spans="2:12" ht="75" customHeight="1" x14ac:dyDescent="0.25">
      <c r="B2926" s="171">
        <v>44121700</v>
      </c>
      <c r="C2926" s="182" t="s">
        <v>3073</v>
      </c>
      <c r="D2926" s="180">
        <v>41379</v>
      </c>
      <c r="E2926" s="179" t="s">
        <v>97</v>
      </c>
      <c r="F2926" s="179" t="s">
        <v>2489</v>
      </c>
      <c r="G2926" s="179" t="s">
        <v>307</v>
      </c>
      <c r="H2926" s="181">
        <v>25000</v>
      </c>
      <c r="I2926" s="181">
        <v>25000</v>
      </c>
      <c r="J2926" s="179" t="s">
        <v>39</v>
      </c>
      <c r="K2926" s="179" t="s">
        <v>2470</v>
      </c>
      <c r="L2926" s="175" t="s">
        <v>2490</v>
      </c>
    </row>
    <row r="2927" spans="2:12" ht="75" customHeight="1" x14ac:dyDescent="0.25">
      <c r="B2927" s="171">
        <v>56120000</v>
      </c>
      <c r="C2927" s="179" t="s">
        <v>3074</v>
      </c>
      <c r="D2927" s="180">
        <v>41424</v>
      </c>
      <c r="E2927" s="179" t="s">
        <v>2576</v>
      </c>
      <c r="F2927" s="179" t="s">
        <v>2489</v>
      </c>
      <c r="G2927" s="179" t="s">
        <v>307</v>
      </c>
      <c r="H2927" s="181">
        <v>14240000</v>
      </c>
      <c r="I2927" s="181">
        <v>14240000</v>
      </c>
      <c r="J2927" s="179" t="s">
        <v>39</v>
      </c>
      <c r="K2927" s="179" t="s">
        <v>2470</v>
      </c>
      <c r="L2927" s="175" t="s">
        <v>2490</v>
      </c>
    </row>
    <row r="2928" spans="2:12" ht="75" customHeight="1" x14ac:dyDescent="0.25">
      <c r="B2928" s="171">
        <v>56120000</v>
      </c>
      <c r="C2928" s="179" t="s">
        <v>3075</v>
      </c>
      <c r="D2928" s="180">
        <v>41424</v>
      </c>
      <c r="E2928" s="179" t="s">
        <v>2576</v>
      </c>
      <c r="F2928" s="179" t="s">
        <v>2489</v>
      </c>
      <c r="G2928" s="179" t="s">
        <v>307</v>
      </c>
      <c r="H2928" s="181">
        <v>8000000</v>
      </c>
      <c r="I2928" s="181">
        <v>8000000</v>
      </c>
      <c r="J2928" s="179" t="s">
        <v>39</v>
      </c>
      <c r="K2928" s="179" t="s">
        <v>2470</v>
      </c>
      <c r="L2928" s="175" t="s">
        <v>2490</v>
      </c>
    </row>
    <row r="2929" spans="2:12" ht="75" customHeight="1" x14ac:dyDescent="0.25">
      <c r="B2929" s="171">
        <v>43211900</v>
      </c>
      <c r="C2929" s="179" t="s">
        <v>3076</v>
      </c>
      <c r="D2929" s="180">
        <v>41424</v>
      </c>
      <c r="E2929" s="179" t="s">
        <v>2576</v>
      </c>
      <c r="F2929" s="179" t="s">
        <v>2489</v>
      </c>
      <c r="G2929" s="179" t="s">
        <v>307</v>
      </c>
      <c r="H2929" s="181">
        <v>30000000</v>
      </c>
      <c r="I2929" s="181">
        <v>30000000</v>
      </c>
      <c r="J2929" s="179" t="s">
        <v>39</v>
      </c>
      <c r="K2929" s="179" t="s">
        <v>2470</v>
      </c>
      <c r="L2929" s="175" t="s">
        <v>2490</v>
      </c>
    </row>
    <row r="2930" spans="2:12" ht="75" customHeight="1" x14ac:dyDescent="0.25">
      <c r="B2930" s="178">
        <v>27110000</v>
      </c>
      <c r="C2930" s="179" t="s">
        <v>3077</v>
      </c>
      <c r="D2930" s="180">
        <v>41379</v>
      </c>
      <c r="E2930" s="179" t="s">
        <v>97</v>
      </c>
      <c r="F2930" s="179" t="s">
        <v>2489</v>
      </c>
      <c r="G2930" s="179" t="s">
        <v>307</v>
      </c>
      <c r="H2930" s="181">
        <v>1000000</v>
      </c>
      <c r="I2930" s="181">
        <v>1000000</v>
      </c>
      <c r="J2930" s="179" t="s">
        <v>39</v>
      </c>
      <c r="K2930" s="179" t="s">
        <v>2470</v>
      </c>
      <c r="L2930" s="175" t="s">
        <v>2490</v>
      </c>
    </row>
    <row r="2931" spans="2:12" ht="75" customHeight="1" x14ac:dyDescent="0.25">
      <c r="B2931" s="171">
        <v>43210000</v>
      </c>
      <c r="C2931" s="179" t="s">
        <v>3078</v>
      </c>
      <c r="D2931" s="180">
        <v>41424</v>
      </c>
      <c r="E2931" s="179" t="s">
        <v>2576</v>
      </c>
      <c r="F2931" s="179" t="s">
        <v>2489</v>
      </c>
      <c r="G2931" s="179" t="s">
        <v>307</v>
      </c>
      <c r="H2931" s="181">
        <v>40000</v>
      </c>
      <c r="I2931" s="181">
        <v>40000</v>
      </c>
      <c r="J2931" s="179" t="s">
        <v>39</v>
      </c>
      <c r="K2931" s="179" t="s">
        <v>2470</v>
      </c>
      <c r="L2931" s="175" t="s">
        <v>2490</v>
      </c>
    </row>
    <row r="2932" spans="2:12" ht="75" customHeight="1" x14ac:dyDescent="0.25">
      <c r="B2932" s="171">
        <v>56120000</v>
      </c>
      <c r="C2932" s="179" t="s">
        <v>3079</v>
      </c>
      <c r="D2932" s="180">
        <v>41424</v>
      </c>
      <c r="E2932" s="179" t="s">
        <v>2576</v>
      </c>
      <c r="F2932" s="179" t="s">
        <v>2489</v>
      </c>
      <c r="G2932" s="179" t="s">
        <v>307</v>
      </c>
      <c r="H2932" s="181">
        <v>3500000</v>
      </c>
      <c r="I2932" s="181">
        <v>3500000</v>
      </c>
      <c r="J2932" s="179" t="s">
        <v>39</v>
      </c>
      <c r="K2932" s="179" t="s">
        <v>2470</v>
      </c>
      <c r="L2932" s="175" t="s">
        <v>2490</v>
      </c>
    </row>
    <row r="2933" spans="2:12" ht="75" customHeight="1" x14ac:dyDescent="0.25">
      <c r="B2933" s="178">
        <v>23120000</v>
      </c>
      <c r="C2933" s="179" t="s">
        <v>3080</v>
      </c>
      <c r="D2933" s="180">
        <v>41424</v>
      </c>
      <c r="E2933" s="179" t="s">
        <v>2640</v>
      </c>
      <c r="F2933" s="179" t="s">
        <v>2502</v>
      </c>
      <c r="G2933" s="179" t="s">
        <v>307</v>
      </c>
      <c r="H2933" s="181">
        <v>2000000</v>
      </c>
      <c r="I2933" s="181">
        <v>2000000</v>
      </c>
      <c r="J2933" s="179" t="s">
        <v>39</v>
      </c>
      <c r="K2933" s="179" t="s">
        <v>2470</v>
      </c>
      <c r="L2933" s="175" t="s">
        <v>2490</v>
      </c>
    </row>
    <row r="2934" spans="2:12" ht="75" customHeight="1" x14ac:dyDescent="0.25">
      <c r="B2934" s="171">
        <v>56120000</v>
      </c>
      <c r="C2934" s="179" t="s">
        <v>3081</v>
      </c>
      <c r="D2934" s="180">
        <v>41424</v>
      </c>
      <c r="E2934" s="179" t="s">
        <v>2576</v>
      </c>
      <c r="F2934" s="179" t="s">
        <v>2489</v>
      </c>
      <c r="G2934" s="179" t="s">
        <v>307</v>
      </c>
      <c r="H2934" s="181">
        <v>5800000</v>
      </c>
      <c r="I2934" s="181">
        <v>5800000</v>
      </c>
      <c r="J2934" s="179" t="s">
        <v>39</v>
      </c>
      <c r="K2934" s="179" t="s">
        <v>2470</v>
      </c>
      <c r="L2934" s="175" t="s">
        <v>2490</v>
      </c>
    </row>
    <row r="2935" spans="2:12" ht="75" customHeight="1" x14ac:dyDescent="0.25">
      <c r="B2935" s="171">
        <v>56120000</v>
      </c>
      <c r="C2935" s="179" t="s">
        <v>3082</v>
      </c>
      <c r="D2935" s="180">
        <v>41424</v>
      </c>
      <c r="E2935" s="179" t="s">
        <v>2576</v>
      </c>
      <c r="F2935" s="179" t="s">
        <v>2489</v>
      </c>
      <c r="G2935" s="179" t="s">
        <v>307</v>
      </c>
      <c r="H2935" s="181">
        <v>1240000</v>
      </c>
      <c r="I2935" s="181">
        <v>1240000</v>
      </c>
      <c r="J2935" s="179" t="s">
        <v>39</v>
      </c>
      <c r="K2935" s="179" t="s">
        <v>2470</v>
      </c>
      <c r="L2935" s="175" t="s">
        <v>2490</v>
      </c>
    </row>
    <row r="2936" spans="2:12" ht="75" customHeight="1" x14ac:dyDescent="0.25">
      <c r="B2936" s="171">
        <v>43210000</v>
      </c>
      <c r="C2936" s="179" t="s">
        <v>3083</v>
      </c>
      <c r="D2936" s="180">
        <v>41424</v>
      </c>
      <c r="E2936" s="179" t="s">
        <v>2576</v>
      </c>
      <c r="F2936" s="179" t="s">
        <v>2489</v>
      </c>
      <c r="G2936" s="179" t="s">
        <v>307</v>
      </c>
      <c r="H2936" s="181">
        <v>5500000</v>
      </c>
      <c r="I2936" s="181">
        <v>5500000</v>
      </c>
      <c r="J2936" s="179" t="s">
        <v>39</v>
      </c>
      <c r="K2936" s="179" t="s">
        <v>2470</v>
      </c>
      <c r="L2936" s="175" t="s">
        <v>2490</v>
      </c>
    </row>
    <row r="2937" spans="2:12" ht="75" customHeight="1" x14ac:dyDescent="0.25">
      <c r="B2937" s="171">
        <v>31000000</v>
      </c>
      <c r="C2937" s="179" t="s">
        <v>3084</v>
      </c>
      <c r="D2937" s="180">
        <v>41379</v>
      </c>
      <c r="E2937" s="179" t="s">
        <v>97</v>
      </c>
      <c r="F2937" s="179" t="s">
        <v>2489</v>
      </c>
      <c r="G2937" s="179" t="s">
        <v>307</v>
      </c>
      <c r="H2937" s="181">
        <v>380000</v>
      </c>
      <c r="I2937" s="181">
        <v>380000</v>
      </c>
      <c r="J2937" s="179" t="s">
        <v>39</v>
      </c>
      <c r="K2937" s="179" t="s">
        <v>2470</v>
      </c>
      <c r="L2937" s="175" t="s">
        <v>2490</v>
      </c>
    </row>
    <row r="2938" spans="2:12" ht="75" customHeight="1" x14ac:dyDescent="0.25">
      <c r="B2938" s="171">
        <v>55101500</v>
      </c>
      <c r="C2938" s="179" t="s">
        <v>3085</v>
      </c>
      <c r="D2938" s="180">
        <v>41379</v>
      </c>
      <c r="E2938" s="179" t="s">
        <v>97</v>
      </c>
      <c r="F2938" s="179" t="s">
        <v>2489</v>
      </c>
      <c r="G2938" s="179" t="s">
        <v>307</v>
      </c>
      <c r="H2938" s="181">
        <v>3500000</v>
      </c>
      <c r="I2938" s="181">
        <v>3500000</v>
      </c>
      <c r="J2938" s="179" t="s">
        <v>39</v>
      </c>
      <c r="K2938" s="179" t="s">
        <v>2470</v>
      </c>
      <c r="L2938" s="175" t="s">
        <v>2490</v>
      </c>
    </row>
    <row r="2939" spans="2:12" ht="75" customHeight="1" x14ac:dyDescent="0.25">
      <c r="B2939" s="171">
        <v>53141600</v>
      </c>
      <c r="C2939" s="179" t="s">
        <v>3086</v>
      </c>
      <c r="D2939" s="180">
        <v>41379</v>
      </c>
      <c r="E2939" s="179" t="s">
        <v>97</v>
      </c>
      <c r="F2939" s="179" t="s">
        <v>2489</v>
      </c>
      <c r="G2939" s="179" t="s">
        <v>307</v>
      </c>
      <c r="H2939" s="181">
        <v>250000</v>
      </c>
      <c r="I2939" s="181">
        <v>250000</v>
      </c>
      <c r="J2939" s="179" t="s">
        <v>39</v>
      </c>
      <c r="K2939" s="179" t="s">
        <v>2470</v>
      </c>
      <c r="L2939" s="175" t="s">
        <v>2490</v>
      </c>
    </row>
    <row r="2940" spans="2:12" ht="75" customHeight="1" x14ac:dyDescent="0.25">
      <c r="B2940" s="171">
        <v>11160000</v>
      </c>
      <c r="C2940" s="179" t="s">
        <v>3087</v>
      </c>
      <c r="D2940" s="180">
        <v>41379</v>
      </c>
      <c r="E2940" s="179" t="s">
        <v>97</v>
      </c>
      <c r="F2940" s="179" t="s">
        <v>2489</v>
      </c>
      <c r="G2940" s="179" t="s">
        <v>307</v>
      </c>
      <c r="H2940" s="181">
        <v>720000</v>
      </c>
      <c r="I2940" s="181">
        <v>720000</v>
      </c>
      <c r="J2940" s="179" t="s">
        <v>39</v>
      </c>
      <c r="K2940" s="179" t="s">
        <v>2470</v>
      </c>
      <c r="L2940" s="175" t="s">
        <v>2490</v>
      </c>
    </row>
    <row r="2941" spans="2:12" ht="75" customHeight="1" x14ac:dyDescent="0.25">
      <c r="B2941" s="171">
        <v>41100000</v>
      </c>
      <c r="C2941" s="179" t="s">
        <v>3088</v>
      </c>
      <c r="D2941" s="180">
        <v>41424</v>
      </c>
      <c r="E2941" s="179" t="s">
        <v>2576</v>
      </c>
      <c r="F2941" s="179" t="s">
        <v>2489</v>
      </c>
      <c r="G2941" s="179" t="s">
        <v>307</v>
      </c>
      <c r="H2941" s="181">
        <v>19459000</v>
      </c>
      <c r="I2941" s="181">
        <v>19459000</v>
      </c>
      <c r="J2941" s="179" t="s">
        <v>39</v>
      </c>
      <c r="K2941" s="179" t="s">
        <v>2470</v>
      </c>
      <c r="L2941" s="175" t="s">
        <v>2490</v>
      </c>
    </row>
    <row r="2942" spans="2:12" ht="75" customHeight="1" x14ac:dyDescent="0.25">
      <c r="B2942" s="171">
        <v>41100000</v>
      </c>
      <c r="C2942" s="179" t="s">
        <v>3089</v>
      </c>
      <c r="D2942" s="180">
        <v>41424</v>
      </c>
      <c r="E2942" s="179" t="s">
        <v>2576</v>
      </c>
      <c r="F2942" s="179" t="s">
        <v>2489</v>
      </c>
      <c r="G2942" s="179" t="s">
        <v>307</v>
      </c>
      <c r="H2942" s="181">
        <v>10000000</v>
      </c>
      <c r="I2942" s="181">
        <v>10000000</v>
      </c>
      <c r="J2942" s="179" t="s">
        <v>39</v>
      </c>
      <c r="K2942" s="179" t="s">
        <v>2470</v>
      </c>
      <c r="L2942" s="175" t="s">
        <v>2490</v>
      </c>
    </row>
    <row r="2943" spans="2:12" ht="75" customHeight="1" x14ac:dyDescent="0.25">
      <c r="B2943" s="171">
        <v>11160000</v>
      </c>
      <c r="C2943" s="182" t="s">
        <v>3090</v>
      </c>
      <c r="D2943" s="180">
        <v>41379</v>
      </c>
      <c r="E2943" s="179" t="s">
        <v>97</v>
      </c>
      <c r="F2943" s="179" t="s">
        <v>2489</v>
      </c>
      <c r="G2943" s="179" t="s">
        <v>307</v>
      </c>
      <c r="H2943" s="181">
        <v>720000</v>
      </c>
      <c r="I2943" s="181">
        <v>720000</v>
      </c>
      <c r="J2943" s="179" t="s">
        <v>39</v>
      </c>
      <c r="K2943" s="179" t="s">
        <v>2470</v>
      </c>
      <c r="L2943" s="175" t="s">
        <v>2490</v>
      </c>
    </row>
    <row r="2944" spans="2:12" ht="75" customHeight="1" x14ac:dyDescent="0.25">
      <c r="B2944" s="171">
        <v>14111500</v>
      </c>
      <c r="C2944" s="179" t="s">
        <v>3091</v>
      </c>
      <c r="D2944" s="180">
        <v>41379</v>
      </c>
      <c r="E2944" s="179" t="s">
        <v>97</v>
      </c>
      <c r="F2944" s="179" t="s">
        <v>2489</v>
      </c>
      <c r="G2944" s="179" t="s">
        <v>307</v>
      </c>
      <c r="H2944" s="181">
        <v>120000</v>
      </c>
      <c r="I2944" s="181">
        <v>120000</v>
      </c>
      <c r="J2944" s="179" t="s">
        <v>39</v>
      </c>
      <c r="K2944" s="179" t="s">
        <v>2470</v>
      </c>
      <c r="L2944" s="175" t="s">
        <v>2490</v>
      </c>
    </row>
    <row r="2945" spans="2:12" ht="75" customHeight="1" x14ac:dyDescent="0.25">
      <c r="B2945" s="171">
        <v>14111500</v>
      </c>
      <c r="C2945" s="182" t="s">
        <v>3092</v>
      </c>
      <c r="D2945" s="180">
        <v>41379</v>
      </c>
      <c r="E2945" s="179" t="s">
        <v>97</v>
      </c>
      <c r="F2945" s="179" t="s">
        <v>2489</v>
      </c>
      <c r="G2945" s="179" t="s">
        <v>307</v>
      </c>
      <c r="H2945" s="181">
        <v>1500000</v>
      </c>
      <c r="I2945" s="181">
        <v>1500000</v>
      </c>
      <c r="J2945" s="179" t="s">
        <v>39</v>
      </c>
      <c r="K2945" s="179" t="s">
        <v>2470</v>
      </c>
      <c r="L2945" s="175" t="s">
        <v>2490</v>
      </c>
    </row>
    <row r="2946" spans="2:12" ht="75" customHeight="1" x14ac:dyDescent="0.25">
      <c r="B2946" s="171">
        <v>14111500</v>
      </c>
      <c r="C2946" s="182" t="s">
        <v>3093</v>
      </c>
      <c r="D2946" s="180">
        <v>41379</v>
      </c>
      <c r="E2946" s="179" t="s">
        <v>97</v>
      </c>
      <c r="F2946" s="179" t="s">
        <v>2489</v>
      </c>
      <c r="G2946" s="179" t="s">
        <v>307</v>
      </c>
      <c r="H2946" s="181">
        <v>1500000</v>
      </c>
      <c r="I2946" s="181">
        <v>1500000</v>
      </c>
      <c r="J2946" s="179" t="s">
        <v>39</v>
      </c>
      <c r="K2946" s="179" t="s">
        <v>2470</v>
      </c>
      <c r="L2946" s="175" t="s">
        <v>2490</v>
      </c>
    </row>
    <row r="2947" spans="2:12" ht="75" customHeight="1" x14ac:dyDescent="0.25">
      <c r="B2947" s="171">
        <v>14111500</v>
      </c>
      <c r="C2947" s="182" t="s">
        <v>3094</v>
      </c>
      <c r="D2947" s="180">
        <v>41379</v>
      </c>
      <c r="E2947" s="179" t="s">
        <v>97</v>
      </c>
      <c r="F2947" s="179" t="s">
        <v>2489</v>
      </c>
      <c r="G2947" s="179" t="s">
        <v>307</v>
      </c>
      <c r="H2947" s="181">
        <v>40000</v>
      </c>
      <c r="I2947" s="181">
        <v>40000</v>
      </c>
      <c r="J2947" s="179" t="s">
        <v>39</v>
      </c>
      <c r="K2947" s="179" t="s">
        <v>2470</v>
      </c>
      <c r="L2947" s="175" t="s">
        <v>2490</v>
      </c>
    </row>
    <row r="2948" spans="2:12" ht="75" customHeight="1" x14ac:dyDescent="0.25">
      <c r="B2948" s="171">
        <v>53141600</v>
      </c>
      <c r="C2948" s="182" t="s">
        <v>3095</v>
      </c>
      <c r="D2948" s="180">
        <v>41379</v>
      </c>
      <c r="E2948" s="179" t="s">
        <v>97</v>
      </c>
      <c r="F2948" s="179" t="s">
        <v>2489</v>
      </c>
      <c r="G2948" s="179" t="s">
        <v>307</v>
      </c>
      <c r="H2948" s="181">
        <v>250000</v>
      </c>
      <c r="I2948" s="181">
        <v>250000</v>
      </c>
      <c r="J2948" s="179" t="s">
        <v>39</v>
      </c>
      <c r="K2948" s="179" t="s">
        <v>2470</v>
      </c>
      <c r="L2948" s="175" t="s">
        <v>2490</v>
      </c>
    </row>
    <row r="2949" spans="2:12" ht="75" customHeight="1" x14ac:dyDescent="0.25">
      <c r="B2949" s="171">
        <v>23121502</v>
      </c>
      <c r="C2949" s="179" t="s">
        <v>3096</v>
      </c>
      <c r="D2949" s="180">
        <v>41379</v>
      </c>
      <c r="E2949" s="179" t="s">
        <v>97</v>
      </c>
      <c r="F2949" s="179" t="s">
        <v>2489</v>
      </c>
      <c r="G2949" s="179" t="s">
        <v>307</v>
      </c>
      <c r="H2949" s="181">
        <v>150000</v>
      </c>
      <c r="I2949" s="181">
        <v>150000</v>
      </c>
      <c r="J2949" s="179" t="s">
        <v>39</v>
      </c>
      <c r="K2949" s="179" t="s">
        <v>2470</v>
      </c>
      <c r="L2949" s="175" t="s">
        <v>2490</v>
      </c>
    </row>
    <row r="2950" spans="2:12" ht="75" customHeight="1" x14ac:dyDescent="0.25">
      <c r="B2950" s="171">
        <v>23271813</v>
      </c>
      <c r="C2950" s="179" t="s">
        <v>3097</v>
      </c>
      <c r="D2950" s="180">
        <v>41379</v>
      </c>
      <c r="E2950" s="179" t="s">
        <v>97</v>
      </c>
      <c r="F2950" s="179" t="s">
        <v>2489</v>
      </c>
      <c r="G2950" s="179" t="s">
        <v>307</v>
      </c>
      <c r="H2950" s="181">
        <v>30000</v>
      </c>
      <c r="I2950" s="181">
        <v>30000</v>
      </c>
      <c r="J2950" s="179" t="s">
        <v>39</v>
      </c>
      <c r="K2950" s="179" t="s">
        <v>2470</v>
      </c>
      <c r="L2950" s="175" t="s">
        <v>2490</v>
      </c>
    </row>
    <row r="2951" spans="2:12" ht="75" customHeight="1" x14ac:dyDescent="0.25">
      <c r="B2951" s="171">
        <v>23120000</v>
      </c>
      <c r="C2951" s="182" t="s">
        <v>3098</v>
      </c>
      <c r="D2951" s="180">
        <v>41379</v>
      </c>
      <c r="E2951" s="179" t="s">
        <v>97</v>
      </c>
      <c r="F2951" s="179" t="s">
        <v>2489</v>
      </c>
      <c r="G2951" s="179" t="s">
        <v>307</v>
      </c>
      <c r="H2951" s="181">
        <v>230000</v>
      </c>
      <c r="I2951" s="181">
        <v>230000</v>
      </c>
      <c r="J2951" s="179" t="s">
        <v>39</v>
      </c>
      <c r="K2951" s="179" t="s">
        <v>2470</v>
      </c>
      <c r="L2951" s="175" t="s">
        <v>2490</v>
      </c>
    </row>
    <row r="2952" spans="2:12" ht="75" customHeight="1" x14ac:dyDescent="0.25">
      <c r="B2952" s="171">
        <v>23120000</v>
      </c>
      <c r="C2952" s="182" t="s">
        <v>3099</v>
      </c>
      <c r="D2952" s="180">
        <v>41379</v>
      </c>
      <c r="E2952" s="179" t="s">
        <v>97</v>
      </c>
      <c r="F2952" s="179" t="s">
        <v>2489</v>
      </c>
      <c r="G2952" s="179" t="s">
        <v>307</v>
      </c>
      <c r="H2952" s="181">
        <v>230000</v>
      </c>
      <c r="I2952" s="181">
        <v>230000</v>
      </c>
      <c r="J2952" s="179" t="s">
        <v>39</v>
      </c>
      <c r="K2952" s="179" t="s">
        <v>2470</v>
      </c>
      <c r="L2952" s="175" t="s">
        <v>2490</v>
      </c>
    </row>
    <row r="2953" spans="2:12" ht="75" customHeight="1" x14ac:dyDescent="0.25">
      <c r="B2953" s="171">
        <v>23120000</v>
      </c>
      <c r="C2953" s="182" t="s">
        <v>3100</v>
      </c>
      <c r="D2953" s="180">
        <v>41379</v>
      </c>
      <c r="E2953" s="179" t="s">
        <v>97</v>
      </c>
      <c r="F2953" s="179" t="s">
        <v>2489</v>
      </c>
      <c r="G2953" s="179" t="s">
        <v>307</v>
      </c>
      <c r="H2953" s="181">
        <v>230000</v>
      </c>
      <c r="I2953" s="181">
        <v>230000</v>
      </c>
      <c r="J2953" s="179" t="s">
        <v>39</v>
      </c>
      <c r="K2953" s="179" t="s">
        <v>2470</v>
      </c>
      <c r="L2953" s="175" t="s">
        <v>2490</v>
      </c>
    </row>
    <row r="2954" spans="2:12" ht="75" customHeight="1" x14ac:dyDescent="0.25">
      <c r="B2954" s="171">
        <v>23120000</v>
      </c>
      <c r="C2954" s="182" t="s">
        <v>3101</v>
      </c>
      <c r="D2954" s="180">
        <v>41379</v>
      </c>
      <c r="E2954" s="179" t="s">
        <v>97</v>
      </c>
      <c r="F2954" s="179" t="s">
        <v>2489</v>
      </c>
      <c r="G2954" s="179" t="s">
        <v>307</v>
      </c>
      <c r="H2954" s="181">
        <v>230000</v>
      </c>
      <c r="I2954" s="181">
        <v>230000</v>
      </c>
      <c r="J2954" s="179" t="s">
        <v>39</v>
      </c>
      <c r="K2954" s="179" t="s">
        <v>2470</v>
      </c>
      <c r="L2954" s="175" t="s">
        <v>2490</v>
      </c>
    </row>
    <row r="2955" spans="2:12" ht="75" customHeight="1" x14ac:dyDescent="0.25">
      <c r="B2955" s="171">
        <v>23120000</v>
      </c>
      <c r="C2955" s="182" t="s">
        <v>3102</v>
      </c>
      <c r="D2955" s="180">
        <v>41379</v>
      </c>
      <c r="E2955" s="179" t="s">
        <v>97</v>
      </c>
      <c r="F2955" s="179" t="s">
        <v>2489</v>
      </c>
      <c r="G2955" s="179" t="s">
        <v>307</v>
      </c>
      <c r="H2955" s="181">
        <v>230000</v>
      </c>
      <c r="I2955" s="181">
        <v>230000</v>
      </c>
      <c r="J2955" s="179" t="s">
        <v>39</v>
      </c>
      <c r="K2955" s="179" t="s">
        <v>2470</v>
      </c>
      <c r="L2955" s="175" t="s">
        <v>2490</v>
      </c>
    </row>
    <row r="2956" spans="2:12" ht="75" customHeight="1" x14ac:dyDescent="0.25">
      <c r="B2956" s="171">
        <v>23120000</v>
      </c>
      <c r="C2956" s="182" t="s">
        <v>3103</v>
      </c>
      <c r="D2956" s="180">
        <v>41379</v>
      </c>
      <c r="E2956" s="179" t="s">
        <v>97</v>
      </c>
      <c r="F2956" s="179" t="s">
        <v>2489</v>
      </c>
      <c r="G2956" s="179" t="s">
        <v>307</v>
      </c>
      <c r="H2956" s="181">
        <v>230000</v>
      </c>
      <c r="I2956" s="181">
        <v>230000</v>
      </c>
      <c r="J2956" s="179" t="s">
        <v>39</v>
      </c>
      <c r="K2956" s="179" t="s">
        <v>2470</v>
      </c>
      <c r="L2956" s="175" t="s">
        <v>2490</v>
      </c>
    </row>
    <row r="2957" spans="2:12" ht="75" customHeight="1" x14ac:dyDescent="0.25">
      <c r="B2957" s="171">
        <v>23120000</v>
      </c>
      <c r="C2957" s="182" t="s">
        <v>3104</v>
      </c>
      <c r="D2957" s="180">
        <v>41379</v>
      </c>
      <c r="E2957" s="179" t="s">
        <v>97</v>
      </c>
      <c r="F2957" s="179" t="s">
        <v>2489</v>
      </c>
      <c r="G2957" s="179" t="s">
        <v>307</v>
      </c>
      <c r="H2957" s="181">
        <v>230000</v>
      </c>
      <c r="I2957" s="181">
        <v>230000</v>
      </c>
      <c r="J2957" s="179" t="s">
        <v>39</v>
      </c>
      <c r="K2957" s="179" t="s">
        <v>2470</v>
      </c>
      <c r="L2957" s="175" t="s">
        <v>2490</v>
      </c>
    </row>
    <row r="2958" spans="2:12" ht="75" customHeight="1" x14ac:dyDescent="0.25">
      <c r="B2958" s="171">
        <v>23120000</v>
      </c>
      <c r="C2958" s="182" t="s">
        <v>3105</v>
      </c>
      <c r="D2958" s="180">
        <v>41379</v>
      </c>
      <c r="E2958" s="179" t="s">
        <v>97</v>
      </c>
      <c r="F2958" s="179" t="s">
        <v>2489</v>
      </c>
      <c r="G2958" s="179" t="s">
        <v>307</v>
      </c>
      <c r="H2958" s="181">
        <v>230000</v>
      </c>
      <c r="I2958" s="181">
        <v>230000</v>
      </c>
      <c r="J2958" s="179" t="s">
        <v>39</v>
      </c>
      <c r="K2958" s="179" t="s">
        <v>2470</v>
      </c>
      <c r="L2958" s="175" t="s">
        <v>2490</v>
      </c>
    </row>
    <row r="2959" spans="2:12" ht="75" customHeight="1" x14ac:dyDescent="0.25">
      <c r="B2959" s="171">
        <v>23120000</v>
      </c>
      <c r="C2959" s="182" t="s">
        <v>3106</v>
      </c>
      <c r="D2959" s="180">
        <v>41379</v>
      </c>
      <c r="E2959" s="179" t="s">
        <v>97</v>
      </c>
      <c r="F2959" s="179" t="s">
        <v>2489</v>
      </c>
      <c r="G2959" s="179" t="s">
        <v>307</v>
      </c>
      <c r="H2959" s="181">
        <v>230000</v>
      </c>
      <c r="I2959" s="181">
        <v>230000</v>
      </c>
      <c r="J2959" s="179" t="s">
        <v>39</v>
      </c>
      <c r="K2959" s="179" t="s">
        <v>2470</v>
      </c>
      <c r="L2959" s="175" t="s">
        <v>2490</v>
      </c>
    </row>
    <row r="2960" spans="2:12" ht="75" customHeight="1" x14ac:dyDescent="0.25">
      <c r="B2960" s="171">
        <v>23120000</v>
      </c>
      <c r="C2960" s="182" t="s">
        <v>3107</v>
      </c>
      <c r="D2960" s="180">
        <v>41379</v>
      </c>
      <c r="E2960" s="179" t="s">
        <v>97</v>
      </c>
      <c r="F2960" s="179" t="s">
        <v>2489</v>
      </c>
      <c r="G2960" s="179" t="s">
        <v>307</v>
      </c>
      <c r="H2960" s="181">
        <v>230000</v>
      </c>
      <c r="I2960" s="181">
        <v>230000</v>
      </c>
      <c r="J2960" s="179" t="s">
        <v>39</v>
      </c>
      <c r="K2960" s="179" t="s">
        <v>2470</v>
      </c>
      <c r="L2960" s="175" t="s">
        <v>2490</v>
      </c>
    </row>
    <row r="2961" spans="2:12" ht="75" customHeight="1" x14ac:dyDescent="0.25">
      <c r="B2961" s="171">
        <v>23120000</v>
      </c>
      <c r="C2961" s="182" t="s">
        <v>3108</v>
      </c>
      <c r="D2961" s="180">
        <v>41379</v>
      </c>
      <c r="E2961" s="179" t="s">
        <v>97</v>
      </c>
      <c r="F2961" s="179" t="s">
        <v>2489</v>
      </c>
      <c r="G2961" s="179" t="s">
        <v>307</v>
      </c>
      <c r="H2961" s="181">
        <v>230000</v>
      </c>
      <c r="I2961" s="181">
        <v>230000</v>
      </c>
      <c r="J2961" s="179" t="s">
        <v>39</v>
      </c>
      <c r="K2961" s="179" t="s">
        <v>2470</v>
      </c>
      <c r="L2961" s="175" t="s">
        <v>2490</v>
      </c>
    </row>
    <row r="2962" spans="2:12" ht="75" customHeight="1" x14ac:dyDescent="0.25">
      <c r="B2962" s="171">
        <v>23120000</v>
      </c>
      <c r="C2962" s="182" t="s">
        <v>3109</v>
      </c>
      <c r="D2962" s="180">
        <v>41379</v>
      </c>
      <c r="E2962" s="179" t="s">
        <v>97</v>
      </c>
      <c r="F2962" s="179" t="s">
        <v>2489</v>
      </c>
      <c r="G2962" s="179" t="s">
        <v>307</v>
      </c>
      <c r="H2962" s="181">
        <v>230000</v>
      </c>
      <c r="I2962" s="181">
        <v>230000</v>
      </c>
      <c r="J2962" s="179" t="s">
        <v>39</v>
      </c>
      <c r="K2962" s="179" t="s">
        <v>2470</v>
      </c>
      <c r="L2962" s="175" t="s">
        <v>2490</v>
      </c>
    </row>
    <row r="2963" spans="2:12" ht="75" customHeight="1" x14ac:dyDescent="0.25">
      <c r="B2963" s="171">
        <v>23120000</v>
      </c>
      <c r="C2963" s="182" t="s">
        <v>3110</v>
      </c>
      <c r="D2963" s="180">
        <v>41379</v>
      </c>
      <c r="E2963" s="179" t="s">
        <v>97</v>
      </c>
      <c r="F2963" s="179" t="s">
        <v>2489</v>
      </c>
      <c r="G2963" s="179" t="s">
        <v>307</v>
      </c>
      <c r="H2963" s="181">
        <v>230000</v>
      </c>
      <c r="I2963" s="181">
        <v>230000</v>
      </c>
      <c r="J2963" s="179" t="s">
        <v>39</v>
      </c>
      <c r="K2963" s="179" t="s">
        <v>2470</v>
      </c>
      <c r="L2963" s="175" t="s">
        <v>2490</v>
      </c>
    </row>
    <row r="2964" spans="2:12" ht="75" customHeight="1" x14ac:dyDescent="0.25">
      <c r="B2964" s="171">
        <v>23120000</v>
      </c>
      <c r="C2964" s="182" t="s">
        <v>3111</v>
      </c>
      <c r="D2964" s="180">
        <v>41379</v>
      </c>
      <c r="E2964" s="179" t="s">
        <v>97</v>
      </c>
      <c r="F2964" s="179" t="s">
        <v>2489</v>
      </c>
      <c r="G2964" s="179" t="s">
        <v>307</v>
      </c>
      <c r="H2964" s="181">
        <v>230000</v>
      </c>
      <c r="I2964" s="181">
        <v>230000</v>
      </c>
      <c r="J2964" s="179" t="s">
        <v>39</v>
      </c>
      <c r="K2964" s="179" t="s">
        <v>2470</v>
      </c>
      <c r="L2964" s="175" t="s">
        <v>2490</v>
      </c>
    </row>
    <row r="2965" spans="2:12" ht="75" customHeight="1" x14ac:dyDescent="0.25">
      <c r="B2965" s="171">
        <v>23120000</v>
      </c>
      <c r="C2965" s="182" t="s">
        <v>3112</v>
      </c>
      <c r="D2965" s="180">
        <v>41379</v>
      </c>
      <c r="E2965" s="179" t="s">
        <v>97</v>
      </c>
      <c r="F2965" s="179" t="s">
        <v>2489</v>
      </c>
      <c r="G2965" s="179" t="s">
        <v>307</v>
      </c>
      <c r="H2965" s="181">
        <v>230000</v>
      </c>
      <c r="I2965" s="181">
        <v>230000</v>
      </c>
      <c r="J2965" s="179" t="s">
        <v>39</v>
      </c>
      <c r="K2965" s="179" t="s">
        <v>2470</v>
      </c>
      <c r="L2965" s="175" t="s">
        <v>2490</v>
      </c>
    </row>
    <row r="2966" spans="2:12" ht="75" customHeight="1" x14ac:dyDescent="0.25">
      <c r="B2966" s="171">
        <v>23120000</v>
      </c>
      <c r="C2966" s="182" t="s">
        <v>3113</v>
      </c>
      <c r="D2966" s="180">
        <v>41379</v>
      </c>
      <c r="E2966" s="179" t="s">
        <v>97</v>
      </c>
      <c r="F2966" s="179" t="s">
        <v>2489</v>
      </c>
      <c r="G2966" s="179" t="s">
        <v>307</v>
      </c>
      <c r="H2966" s="181">
        <v>230000</v>
      </c>
      <c r="I2966" s="181">
        <v>230000</v>
      </c>
      <c r="J2966" s="179" t="s">
        <v>39</v>
      </c>
      <c r="K2966" s="179" t="s">
        <v>2470</v>
      </c>
      <c r="L2966" s="175" t="s">
        <v>2490</v>
      </c>
    </row>
    <row r="2967" spans="2:12" ht="75" customHeight="1" x14ac:dyDescent="0.25">
      <c r="B2967" s="171">
        <v>23120000</v>
      </c>
      <c r="C2967" s="182" t="s">
        <v>3114</v>
      </c>
      <c r="D2967" s="180">
        <v>41379</v>
      </c>
      <c r="E2967" s="179" t="s">
        <v>97</v>
      </c>
      <c r="F2967" s="179" t="s">
        <v>2489</v>
      </c>
      <c r="G2967" s="179" t="s">
        <v>307</v>
      </c>
      <c r="H2967" s="181">
        <v>230000</v>
      </c>
      <c r="I2967" s="181">
        <v>230000</v>
      </c>
      <c r="J2967" s="179" t="s">
        <v>39</v>
      </c>
      <c r="K2967" s="179" t="s">
        <v>2470</v>
      </c>
      <c r="L2967" s="175" t="s">
        <v>2490</v>
      </c>
    </row>
    <row r="2968" spans="2:12" ht="75" customHeight="1" x14ac:dyDescent="0.25">
      <c r="B2968" s="171">
        <v>23120000</v>
      </c>
      <c r="C2968" s="182" t="s">
        <v>3115</v>
      </c>
      <c r="D2968" s="180">
        <v>41379</v>
      </c>
      <c r="E2968" s="179" t="s">
        <v>97</v>
      </c>
      <c r="F2968" s="179" t="s">
        <v>2489</v>
      </c>
      <c r="G2968" s="179" t="s">
        <v>307</v>
      </c>
      <c r="H2968" s="181">
        <v>230000</v>
      </c>
      <c r="I2968" s="181">
        <v>230000</v>
      </c>
      <c r="J2968" s="179" t="s">
        <v>39</v>
      </c>
      <c r="K2968" s="179" t="s">
        <v>2470</v>
      </c>
      <c r="L2968" s="175" t="s">
        <v>2490</v>
      </c>
    </row>
    <row r="2969" spans="2:12" ht="75" customHeight="1" x14ac:dyDescent="0.25">
      <c r="B2969" s="171">
        <v>23120000</v>
      </c>
      <c r="C2969" s="182" t="s">
        <v>3116</v>
      </c>
      <c r="D2969" s="180">
        <v>41379</v>
      </c>
      <c r="E2969" s="179" t="s">
        <v>97</v>
      </c>
      <c r="F2969" s="179" t="s">
        <v>2489</v>
      </c>
      <c r="G2969" s="179" t="s">
        <v>307</v>
      </c>
      <c r="H2969" s="181">
        <v>230000</v>
      </c>
      <c r="I2969" s="181">
        <v>230000</v>
      </c>
      <c r="J2969" s="179" t="s">
        <v>39</v>
      </c>
      <c r="K2969" s="179" t="s">
        <v>2470</v>
      </c>
      <c r="L2969" s="175" t="s">
        <v>2490</v>
      </c>
    </row>
    <row r="2970" spans="2:12" ht="75" customHeight="1" x14ac:dyDescent="0.25">
      <c r="B2970" s="171">
        <v>23120000</v>
      </c>
      <c r="C2970" s="182" t="s">
        <v>3117</v>
      </c>
      <c r="D2970" s="180">
        <v>41379</v>
      </c>
      <c r="E2970" s="179" t="s">
        <v>97</v>
      </c>
      <c r="F2970" s="179" t="s">
        <v>2489</v>
      </c>
      <c r="G2970" s="179" t="s">
        <v>307</v>
      </c>
      <c r="H2970" s="181">
        <v>230000</v>
      </c>
      <c r="I2970" s="181">
        <v>230000</v>
      </c>
      <c r="J2970" s="179" t="s">
        <v>39</v>
      </c>
      <c r="K2970" s="179" t="s">
        <v>2470</v>
      </c>
      <c r="L2970" s="175" t="s">
        <v>2490</v>
      </c>
    </row>
    <row r="2971" spans="2:12" ht="75" customHeight="1" x14ac:dyDescent="0.25">
      <c r="B2971" s="171">
        <v>23120000</v>
      </c>
      <c r="C2971" s="182" t="s">
        <v>3118</v>
      </c>
      <c r="D2971" s="180">
        <v>41379</v>
      </c>
      <c r="E2971" s="179" t="s">
        <v>97</v>
      </c>
      <c r="F2971" s="179" t="s">
        <v>2489</v>
      </c>
      <c r="G2971" s="179" t="s">
        <v>307</v>
      </c>
      <c r="H2971" s="181">
        <v>230000</v>
      </c>
      <c r="I2971" s="181">
        <v>230000</v>
      </c>
      <c r="J2971" s="179" t="s">
        <v>39</v>
      </c>
      <c r="K2971" s="179" t="s">
        <v>2470</v>
      </c>
      <c r="L2971" s="175" t="s">
        <v>2490</v>
      </c>
    </row>
    <row r="2972" spans="2:12" ht="75" customHeight="1" x14ac:dyDescent="0.25">
      <c r="B2972" s="171">
        <v>23120000</v>
      </c>
      <c r="C2972" s="182" t="s">
        <v>3119</v>
      </c>
      <c r="D2972" s="180">
        <v>41379</v>
      </c>
      <c r="E2972" s="179" t="s">
        <v>97</v>
      </c>
      <c r="F2972" s="179" t="s">
        <v>2489</v>
      </c>
      <c r="G2972" s="179" t="s">
        <v>307</v>
      </c>
      <c r="H2972" s="181">
        <v>230000</v>
      </c>
      <c r="I2972" s="181">
        <v>230000</v>
      </c>
      <c r="J2972" s="179" t="s">
        <v>39</v>
      </c>
      <c r="K2972" s="179" t="s">
        <v>2470</v>
      </c>
      <c r="L2972" s="175" t="s">
        <v>2490</v>
      </c>
    </row>
    <row r="2973" spans="2:12" ht="75" customHeight="1" x14ac:dyDescent="0.25">
      <c r="B2973" s="171">
        <v>23120000</v>
      </c>
      <c r="C2973" s="182" t="s">
        <v>3120</v>
      </c>
      <c r="D2973" s="180">
        <v>41379</v>
      </c>
      <c r="E2973" s="179" t="s">
        <v>97</v>
      </c>
      <c r="F2973" s="179" t="s">
        <v>2489</v>
      </c>
      <c r="G2973" s="179" t="s">
        <v>307</v>
      </c>
      <c r="H2973" s="181">
        <v>230000</v>
      </c>
      <c r="I2973" s="181">
        <v>230000</v>
      </c>
      <c r="J2973" s="179" t="s">
        <v>39</v>
      </c>
      <c r="K2973" s="179" t="s">
        <v>2470</v>
      </c>
      <c r="L2973" s="175" t="s">
        <v>2490</v>
      </c>
    </row>
    <row r="2974" spans="2:12" ht="75" customHeight="1" x14ac:dyDescent="0.25">
      <c r="B2974" s="171">
        <v>23120000</v>
      </c>
      <c r="C2974" s="182" t="s">
        <v>3121</v>
      </c>
      <c r="D2974" s="180">
        <v>41379</v>
      </c>
      <c r="E2974" s="179" t="s">
        <v>97</v>
      </c>
      <c r="F2974" s="179" t="s">
        <v>2489</v>
      </c>
      <c r="G2974" s="179" t="s">
        <v>307</v>
      </c>
      <c r="H2974" s="181">
        <v>230000</v>
      </c>
      <c r="I2974" s="181">
        <v>230000</v>
      </c>
      <c r="J2974" s="179" t="s">
        <v>39</v>
      </c>
      <c r="K2974" s="179" t="s">
        <v>2470</v>
      </c>
      <c r="L2974" s="175" t="s">
        <v>2490</v>
      </c>
    </row>
    <row r="2975" spans="2:12" ht="75" customHeight="1" x14ac:dyDescent="0.25">
      <c r="B2975" s="171">
        <v>23120000</v>
      </c>
      <c r="C2975" s="182" t="s">
        <v>3122</v>
      </c>
      <c r="D2975" s="180">
        <v>41379</v>
      </c>
      <c r="E2975" s="179" t="s">
        <v>97</v>
      </c>
      <c r="F2975" s="179" t="s">
        <v>2489</v>
      </c>
      <c r="G2975" s="179" t="s">
        <v>307</v>
      </c>
      <c r="H2975" s="181">
        <v>230000</v>
      </c>
      <c r="I2975" s="181">
        <v>230000</v>
      </c>
      <c r="J2975" s="179" t="s">
        <v>39</v>
      </c>
      <c r="K2975" s="179" t="s">
        <v>2470</v>
      </c>
      <c r="L2975" s="175" t="s">
        <v>2490</v>
      </c>
    </row>
    <row r="2976" spans="2:12" ht="75" customHeight="1" x14ac:dyDescent="0.25">
      <c r="B2976" s="171">
        <v>23120000</v>
      </c>
      <c r="C2976" s="182" t="s">
        <v>3123</v>
      </c>
      <c r="D2976" s="180">
        <v>41379</v>
      </c>
      <c r="E2976" s="179" t="s">
        <v>97</v>
      </c>
      <c r="F2976" s="179" t="s">
        <v>2489</v>
      </c>
      <c r="G2976" s="179" t="s">
        <v>307</v>
      </c>
      <c r="H2976" s="181">
        <v>230000</v>
      </c>
      <c r="I2976" s="181">
        <v>230000</v>
      </c>
      <c r="J2976" s="179" t="s">
        <v>39</v>
      </c>
      <c r="K2976" s="179" t="s">
        <v>2470</v>
      </c>
      <c r="L2976" s="175" t="s">
        <v>2490</v>
      </c>
    </row>
    <row r="2977" spans="2:12" ht="75" customHeight="1" x14ac:dyDescent="0.25">
      <c r="B2977" s="171">
        <v>23120000</v>
      </c>
      <c r="C2977" s="182" t="s">
        <v>3124</v>
      </c>
      <c r="D2977" s="180">
        <v>41379</v>
      </c>
      <c r="E2977" s="179" t="s">
        <v>97</v>
      </c>
      <c r="F2977" s="179" t="s">
        <v>2489</v>
      </c>
      <c r="G2977" s="179" t="s">
        <v>307</v>
      </c>
      <c r="H2977" s="181">
        <v>230000</v>
      </c>
      <c r="I2977" s="181">
        <v>230000</v>
      </c>
      <c r="J2977" s="179" t="s">
        <v>39</v>
      </c>
      <c r="K2977" s="179" t="s">
        <v>2470</v>
      </c>
      <c r="L2977" s="175" t="s">
        <v>2490</v>
      </c>
    </row>
    <row r="2978" spans="2:12" ht="75" customHeight="1" x14ac:dyDescent="0.25">
      <c r="B2978" s="171">
        <v>23120000</v>
      </c>
      <c r="C2978" s="182" t="s">
        <v>3125</v>
      </c>
      <c r="D2978" s="180">
        <v>41379</v>
      </c>
      <c r="E2978" s="179" t="s">
        <v>97</v>
      </c>
      <c r="F2978" s="179" t="s">
        <v>2489</v>
      </c>
      <c r="G2978" s="179" t="s">
        <v>307</v>
      </c>
      <c r="H2978" s="181">
        <v>230000</v>
      </c>
      <c r="I2978" s="181">
        <v>230000</v>
      </c>
      <c r="J2978" s="179" t="s">
        <v>39</v>
      </c>
      <c r="K2978" s="179" t="s">
        <v>2470</v>
      </c>
      <c r="L2978" s="175" t="s">
        <v>2490</v>
      </c>
    </row>
    <row r="2979" spans="2:12" ht="75" customHeight="1" x14ac:dyDescent="0.25">
      <c r="B2979" s="171">
        <v>23120000</v>
      </c>
      <c r="C2979" s="182" t="s">
        <v>3126</v>
      </c>
      <c r="D2979" s="180">
        <v>41379</v>
      </c>
      <c r="E2979" s="179" t="s">
        <v>97</v>
      </c>
      <c r="F2979" s="179" t="s">
        <v>2489</v>
      </c>
      <c r="G2979" s="179" t="s">
        <v>307</v>
      </c>
      <c r="H2979" s="181">
        <v>230000</v>
      </c>
      <c r="I2979" s="181">
        <v>230000</v>
      </c>
      <c r="J2979" s="179" t="s">
        <v>39</v>
      </c>
      <c r="K2979" s="179" t="s">
        <v>2470</v>
      </c>
      <c r="L2979" s="175" t="s">
        <v>2490</v>
      </c>
    </row>
    <row r="2980" spans="2:12" ht="75" customHeight="1" x14ac:dyDescent="0.25">
      <c r="B2980" s="171">
        <v>23120000</v>
      </c>
      <c r="C2980" s="182" t="s">
        <v>3127</v>
      </c>
      <c r="D2980" s="180">
        <v>41379</v>
      </c>
      <c r="E2980" s="179" t="s">
        <v>97</v>
      </c>
      <c r="F2980" s="179" t="s">
        <v>2489</v>
      </c>
      <c r="G2980" s="179" t="s">
        <v>307</v>
      </c>
      <c r="H2980" s="181">
        <v>230000</v>
      </c>
      <c r="I2980" s="181">
        <v>230000</v>
      </c>
      <c r="J2980" s="179" t="s">
        <v>39</v>
      </c>
      <c r="K2980" s="179" t="s">
        <v>2470</v>
      </c>
      <c r="L2980" s="175" t="s">
        <v>2490</v>
      </c>
    </row>
    <row r="2981" spans="2:12" ht="75" customHeight="1" x14ac:dyDescent="0.25">
      <c r="B2981" s="171">
        <v>23120000</v>
      </c>
      <c r="C2981" s="182" t="s">
        <v>3128</v>
      </c>
      <c r="D2981" s="180">
        <v>41379</v>
      </c>
      <c r="E2981" s="179" t="s">
        <v>97</v>
      </c>
      <c r="F2981" s="179" t="s">
        <v>2489</v>
      </c>
      <c r="G2981" s="179" t="s">
        <v>307</v>
      </c>
      <c r="H2981" s="181">
        <v>230000</v>
      </c>
      <c r="I2981" s="181">
        <v>230000</v>
      </c>
      <c r="J2981" s="179" t="s">
        <v>39</v>
      </c>
      <c r="K2981" s="179" t="s">
        <v>2470</v>
      </c>
      <c r="L2981" s="175" t="s">
        <v>2490</v>
      </c>
    </row>
    <row r="2982" spans="2:12" ht="75" customHeight="1" x14ac:dyDescent="0.25">
      <c r="B2982" s="171">
        <v>23120000</v>
      </c>
      <c r="C2982" s="182" t="s">
        <v>3129</v>
      </c>
      <c r="D2982" s="180">
        <v>41379</v>
      </c>
      <c r="E2982" s="179" t="s">
        <v>97</v>
      </c>
      <c r="F2982" s="179" t="s">
        <v>2489</v>
      </c>
      <c r="G2982" s="179" t="s">
        <v>307</v>
      </c>
      <c r="H2982" s="181">
        <v>230000</v>
      </c>
      <c r="I2982" s="181">
        <v>230000</v>
      </c>
      <c r="J2982" s="179" t="s">
        <v>39</v>
      </c>
      <c r="K2982" s="179" t="s">
        <v>2470</v>
      </c>
      <c r="L2982" s="175" t="s">
        <v>2490</v>
      </c>
    </row>
    <row r="2983" spans="2:12" ht="75" customHeight="1" x14ac:dyDescent="0.25">
      <c r="B2983" s="171">
        <v>23120000</v>
      </c>
      <c r="C2983" s="182" t="s">
        <v>3130</v>
      </c>
      <c r="D2983" s="180">
        <v>41379</v>
      </c>
      <c r="E2983" s="179" t="s">
        <v>97</v>
      </c>
      <c r="F2983" s="179" t="s">
        <v>2489</v>
      </c>
      <c r="G2983" s="179" t="s">
        <v>307</v>
      </c>
      <c r="H2983" s="181">
        <v>230000</v>
      </c>
      <c r="I2983" s="181">
        <v>230000</v>
      </c>
      <c r="J2983" s="179" t="s">
        <v>39</v>
      </c>
      <c r="K2983" s="179" t="s">
        <v>2470</v>
      </c>
      <c r="L2983" s="175" t="s">
        <v>2490</v>
      </c>
    </row>
    <row r="2984" spans="2:12" ht="75" customHeight="1" x14ac:dyDescent="0.25">
      <c r="B2984" s="171">
        <v>23120000</v>
      </c>
      <c r="C2984" s="182" t="s">
        <v>3131</v>
      </c>
      <c r="D2984" s="180">
        <v>41379</v>
      </c>
      <c r="E2984" s="179" t="s">
        <v>97</v>
      </c>
      <c r="F2984" s="179" t="s">
        <v>2489</v>
      </c>
      <c r="G2984" s="179" t="s">
        <v>307</v>
      </c>
      <c r="H2984" s="181">
        <v>230000</v>
      </c>
      <c r="I2984" s="181">
        <v>230000</v>
      </c>
      <c r="J2984" s="179" t="s">
        <v>39</v>
      </c>
      <c r="K2984" s="179" t="s">
        <v>2470</v>
      </c>
      <c r="L2984" s="175" t="s">
        <v>2490</v>
      </c>
    </row>
    <row r="2985" spans="2:12" ht="75" customHeight="1" x14ac:dyDescent="0.25">
      <c r="B2985" s="171">
        <v>23120000</v>
      </c>
      <c r="C2985" s="182" t="s">
        <v>3132</v>
      </c>
      <c r="D2985" s="180">
        <v>41379</v>
      </c>
      <c r="E2985" s="179" t="s">
        <v>97</v>
      </c>
      <c r="F2985" s="179" t="s">
        <v>2489</v>
      </c>
      <c r="G2985" s="179" t="s">
        <v>307</v>
      </c>
      <c r="H2985" s="181">
        <v>230000</v>
      </c>
      <c r="I2985" s="181">
        <v>230000</v>
      </c>
      <c r="J2985" s="179" t="s">
        <v>39</v>
      </c>
      <c r="K2985" s="179" t="s">
        <v>2470</v>
      </c>
      <c r="L2985" s="175" t="s">
        <v>2490</v>
      </c>
    </row>
    <row r="2986" spans="2:12" ht="75" customHeight="1" x14ac:dyDescent="0.25">
      <c r="B2986" s="171">
        <v>23120000</v>
      </c>
      <c r="C2986" s="182" t="s">
        <v>3133</v>
      </c>
      <c r="D2986" s="180">
        <v>41379</v>
      </c>
      <c r="E2986" s="179" t="s">
        <v>97</v>
      </c>
      <c r="F2986" s="179" t="s">
        <v>2489</v>
      </c>
      <c r="G2986" s="179" t="s">
        <v>307</v>
      </c>
      <c r="H2986" s="181">
        <v>230000</v>
      </c>
      <c r="I2986" s="181">
        <v>230000</v>
      </c>
      <c r="J2986" s="179" t="s">
        <v>39</v>
      </c>
      <c r="K2986" s="179" t="s">
        <v>2470</v>
      </c>
      <c r="L2986" s="175" t="s">
        <v>2490</v>
      </c>
    </row>
    <row r="2987" spans="2:12" ht="75" customHeight="1" x14ac:dyDescent="0.25">
      <c r="B2987" s="171">
        <v>23120000</v>
      </c>
      <c r="C2987" s="182" t="s">
        <v>3134</v>
      </c>
      <c r="D2987" s="180">
        <v>41379</v>
      </c>
      <c r="E2987" s="179" t="s">
        <v>97</v>
      </c>
      <c r="F2987" s="179" t="s">
        <v>2489</v>
      </c>
      <c r="G2987" s="179" t="s">
        <v>307</v>
      </c>
      <c r="H2987" s="181">
        <v>230000</v>
      </c>
      <c r="I2987" s="181">
        <v>230000</v>
      </c>
      <c r="J2987" s="179" t="s">
        <v>39</v>
      </c>
      <c r="K2987" s="179" t="s">
        <v>2470</v>
      </c>
      <c r="L2987" s="175" t="s">
        <v>2490</v>
      </c>
    </row>
    <row r="2988" spans="2:12" ht="75" customHeight="1" x14ac:dyDescent="0.25">
      <c r="B2988" s="171">
        <v>23120000</v>
      </c>
      <c r="C2988" s="182" t="s">
        <v>3135</v>
      </c>
      <c r="D2988" s="180">
        <v>41379</v>
      </c>
      <c r="E2988" s="179" t="s">
        <v>97</v>
      </c>
      <c r="F2988" s="179" t="s">
        <v>2489</v>
      </c>
      <c r="G2988" s="179" t="s">
        <v>307</v>
      </c>
      <c r="H2988" s="181">
        <v>230000</v>
      </c>
      <c r="I2988" s="181">
        <v>230000</v>
      </c>
      <c r="J2988" s="179" t="s">
        <v>39</v>
      </c>
      <c r="K2988" s="179" t="s">
        <v>2470</v>
      </c>
      <c r="L2988" s="175" t="s">
        <v>2490</v>
      </c>
    </row>
    <row r="2989" spans="2:12" ht="75" customHeight="1" x14ac:dyDescent="0.25">
      <c r="B2989" s="171">
        <v>23120000</v>
      </c>
      <c r="C2989" s="182" t="s">
        <v>3136</v>
      </c>
      <c r="D2989" s="180">
        <v>41379</v>
      </c>
      <c r="E2989" s="179" t="s">
        <v>97</v>
      </c>
      <c r="F2989" s="179" t="s">
        <v>2489</v>
      </c>
      <c r="G2989" s="179" t="s">
        <v>307</v>
      </c>
      <c r="H2989" s="181">
        <v>230000</v>
      </c>
      <c r="I2989" s="181">
        <v>230000</v>
      </c>
      <c r="J2989" s="179" t="s">
        <v>39</v>
      </c>
      <c r="K2989" s="179" t="s">
        <v>2470</v>
      </c>
      <c r="L2989" s="175" t="s">
        <v>2490</v>
      </c>
    </row>
    <row r="2990" spans="2:12" ht="75" customHeight="1" x14ac:dyDescent="0.25">
      <c r="B2990" s="171">
        <v>23120000</v>
      </c>
      <c r="C2990" s="179" t="s">
        <v>3137</v>
      </c>
      <c r="D2990" s="180">
        <v>41379</v>
      </c>
      <c r="E2990" s="179" t="s">
        <v>97</v>
      </c>
      <c r="F2990" s="179" t="s">
        <v>2489</v>
      </c>
      <c r="G2990" s="179" t="s">
        <v>307</v>
      </c>
      <c r="H2990" s="181">
        <v>230000</v>
      </c>
      <c r="I2990" s="181">
        <v>230000</v>
      </c>
      <c r="J2990" s="179" t="s">
        <v>39</v>
      </c>
      <c r="K2990" s="179" t="s">
        <v>2470</v>
      </c>
      <c r="L2990" s="175" t="s">
        <v>2490</v>
      </c>
    </row>
    <row r="2991" spans="2:12" ht="75" customHeight="1" x14ac:dyDescent="0.25">
      <c r="B2991" s="171">
        <v>23120000</v>
      </c>
      <c r="C2991" s="179" t="s">
        <v>3138</v>
      </c>
      <c r="D2991" s="180">
        <v>41379</v>
      </c>
      <c r="E2991" s="179" t="s">
        <v>97</v>
      </c>
      <c r="F2991" s="179" t="s">
        <v>2489</v>
      </c>
      <c r="G2991" s="179" t="s">
        <v>307</v>
      </c>
      <c r="H2991" s="181">
        <v>230000</v>
      </c>
      <c r="I2991" s="181">
        <v>230000</v>
      </c>
      <c r="J2991" s="179" t="s">
        <v>39</v>
      </c>
      <c r="K2991" s="179" t="s">
        <v>2470</v>
      </c>
      <c r="L2991" s="175" t="s">
        <v>2490</v>
      </c>
    </row>
    <row r="2992" spans="2:12" ht="75" customHeight="1" x14ac:dyDescent="0.25">
      <c r="B2992" s="171">
        <v>23120000</v>
      </c>
      <c r="C2992" s="179" t="s">
        <v>3139</v>
      </c>
      <c r="D2992" s="180">
        <v>41379</v>
      </c>
      <c r="E2992" s="179" t="s">
        <v>97</v>
      </c>
      <c r="F2992" s="179" t="s">
        <v>2489</v>
      </c>
      <c r="G2992" s="179" t="s">
        <v>307</v>
      </c>
      <c r="H2992" s="181">
        <v>230000</v>
      </c>
      <c r="I2992" s="181">
        <v>230000</v>
      </c>
      <c r="J2992" s="179" t="s">
        <v>39</v>
      </c>
      <c r="K2992" s="179" t="s">
        <v>2470</v>
      </c>
      <c r="L2992" s="175" t="s">
        <v>2490</v>
      </c>
    </row>
    <row r="2993" spans="2:12" ht="75" customHeight="1" x14ac:dyDescent="0.25">
      <c r="B2993" s="178">
        <v>27110000</v>
      </c>
      <c r="C2993" s="179" t="s">
        <v>3140</v>
      </c>
      <c r="D2993" s="180">
        <v>41379</v>
      </c>
      <c r="E2993" s="179" t="s">
        <v>97</v>
      </c>
      <c r="F2993" s="179" t="s">
        <v>2489</v>
      </c>
      <c r="G2993" s="179" t="s">
        <v>307</v>
      </c>
      <c r="H2993" s="181">
        <v>2000000</v>
      </c>
      <c r="I2993" s="181">
        <v>2000000</v>
      </c>
      <c r="J2993" s="179" t="s">
        <v>39</v>
      </c>
      <c r="K2993" s="179" t="s">
        <v>2470</v>
      </c>
      <c r="L2993" s="175" t="s">
        <v>2490</v>
      </c>
    </row>
    <row r="2994" spans="2:12" ht="75" customHeight="1" x14ac:dyDescent="0.25">
      <c r="B2994" s="171">
        <v>11160000</v>
      </c>
      <c r="C2994" s="179" t="s">
        <v>3141</v>
      </c>
      <c r="D2994" s="180">
        <v>41379</v>
      </c>
      <c r="E2994" s="179" t="s">
        <v>97</v>
      </c>
      <c r="F2994" s="179" t="s">
        <v>2489</v>
      </c>
      <c r="G2994" s="179" t="s">
        <v>307</v>
      </c>
      <c r="H2994" s="181">
        <v>720000</v>
      </c>
      <c r="I2994" s="181">
        <v>720000</v>
      </c>
      <c r="J2994" s="179" t="s">
        <v>39</v>
      </c>
      <c r="K2994" s="179" t="s">
        <v>2470</v>
      </c>
      <c r="L2994" s="175" t="s">
        <v>2490</v>
      </c>
    </row>
    <row r="2995" spans="2:12" ht="75" customHeight="1" x14ac:dyDescent="0.25">
      <c r="B2995" s="171">
        <v>11160000</v>
      </c>
      <c r="C2995" s="179" t="s">
        <v>3142</v>
      </c>
      <c r="D2995" s="180">
        <v>41379</v>
      </c>
      <c r="E2995" s="179" t="s">
        <v>97</v>
      </c>
      <c r="F2995" s="179" t="s">
        <v>2489</v>
      </c>
      <c r="G2995" s="179" t="s">
        <v>307</v>
      </c>
      <c r="H2995" s="181">
        <v>720000</v>
      </c>
      <c r="I2995" s="181">
        <v>720000</v>
      </c>
      <c r="J2995" s="179" t="s">
        <v>39</v>
      </c>
      <c r="K2995" s="179" t="s">
        <v>2470</v>
      </c>
      <c r="L2995" s="175" t="s">
        <v>2490</v>
      </c>
    </row>
    <row r="2996" spans="2:12" ht="75" customHeight="1" x14ac:dyDescent="0.25">
      <c r="B2996" s="171">
        <v>11160000</v>
      </c>
      <c r="C2996" s="179" t="s">
        <v>3143</v>
      </c>
      <c r="D2996" s="180">
        <v>41379</v>
      </c>
      <c r="E2996" s="179" t="s">
        <v>97</v>
      </c>
      <c r="F2996" s="179" t="s">
        <v>2489</v>
      </c>
      <c r="G2996" s="179" t="s">
        <v>307</v>
      </c>
      <c r="H2996" s="181">
        <v>720000</v>
      </c>
      <c r="I2996" s="181">
        <v>720000</v>
      </c>
      <c r="J2996" s="179" t="s">
        <v>39</v>
      </c>
      <c r="K2996" s="179" t="s">
        <v>2470</v>
      </c>
      <c r="L2996" s="175" t="s">
        <v>2490</v>
      </c>
    </row>
    <row r="2997" spans="2:12" ht="75" customHeight="1" x14ac:dyDescent="0.25">
      <c r="B2997" s="171">
        <v>44120000</v>
      </c>
      <c r="C2997" s="179" t="s">
        <v>3144</v>
      </c>
      <c r="D2997" s="180">
        <v>41379</v>
      </c>
      <c r="E2997" s="179" t="s">
        <v>97</v>
      </c>
      <c r="F2997" s="179" t="s">
        <v>2489</v>
      </c>
      <c r="G2997" s="179" t="s">
        <v>307</v>
      </c>
      <c r="H2997" s="181">
        <v>60000</v>
      </c>
      <c r="I2997" s="181">
        <v>60000</v>
      </c>
      <c r="J2997" s="179" t="s">
        <v>39</v>
      </c>
      <c r="K2997" s="179" t="s">
        <v>2470</v>
      </c>
      <c r="L2997" s="175" t="s">
        <v>2490</v>
      </c>
    </row>
    <row r="2998" spans="2:12" ht="75" customHeight="1" x14ac:dyDescent="0.25">
      <c r="B2998" s="171">
        <v>23120000</v>
      </c>
      <c r="C2998" s="182" t="s">
        <v>3145</v>
      </c>
      <c r="D2998" s="180">
        <v>41379</v>
      </c>
      <c r="E2998" s="179" t="s">
        <v>97</v>
      </c>
      <c r="F2998" s="179" t="s">
        <v>2489</v>
      </c>
      <c r="G2998" s="179" t="s">
        <v>307</v>
      </c>
      <c r="H2998" s="181">
        <v>120000</v>
      </c>
      <c r="I2998" s="181">
        <v>120000</v>
      </c>
      <c r="J2998" s="179" t="s">
        <v>39</v>
      </c>
      <c r="K2998" s="179" t="s">
        <v>2470</v>
      </c>
      <c r="L2998" s="175" t="s">
        <v>2490</v>
      </c>
    </row>
    <row r="2999" spans="2:12" ht="75" customHeight="1" x14ac:dyDescent="0.25">
      <c r="B2999" s="171">
        <v>23120000</v>
      </c>
      <c r="C2999" s="182" t="s">
        <v>3146</v>
      </c>
      <c r="D2999" s="180">
        <v>41379</v>
      </c>
      <c r="E2999" s="179" t="s">
        <v>97</v>
      </c>
      <c r="F2999" s="179" t="s">
        <v>2489</v>
      </c>
      <c r="G2999" s="179" t="s">
        <v>307</v>
      </c>
      <c r="H2999" s="181">
        <v>120000</v>
      </c>
      <c r="I2999" s="181">
        <v>120000</v>
      </c>
      <c r="J2999" s="179" t="s">
        <v>39</v>
      </c>
      <c r="K2999" s="179" t="s">
        <v>2470</v>
      </c>
      <c r="L2999" s="175" t="s">
        <v>2490</v>
      </c>
    </row>
    <row r="3000" spans="2:12" ht="75" customHeight="1" x14ac:dyDescent="0.25">
      <c r="B3000" s="171">
        <v>23120000</v>
      </c>
      <c r="C3000" s="182" t="s">
        <v>3147</v>
      </c>
      <c r="D3000" s="180">
        <v>41379</v>
      </c>
      <c r="E3000" s="179" t="s">
        <v>97</v>
      </c>
      <c r="F3000" s="179" t="s">
        <v>2489</v>
      </c>
      <c r="G3000" s="179" t="s">
        <v>307</v>
      </c>
      <c r="H3000" s="181">
        <v>120000</v>
      </c>
      <c r="I3000" s="181">
        <v>120000</v>
      </c>
      <c r="J3000" s="179" t="s">
        <v>39</v>
      </c>
      <c r="K3000" s="179" t="s">
        <v>2470</v>
      </c>
      <c r="L3000" s="175" t="s">
        <v>2490</v>
      </c>
    </row>
    <row r="3001" spans="2:12" ht="75" customHeight="1" x14ac:dyDescent="0.25">
      <c r="B3001" s="171">
        <v>23120000</v>
      </c>
      <c r="C3001" s="182" t="s">
        <v>3148</v>
      </c>
      <c r="D3001" s="180">
        <v>41379</v>
      </c>
      <c r="E3001" s="179" t="s">
        <v>97</v>
      </c>
      <c r="F3001" s="179" t="s">
        <v>2489</v>
      </c>
      <c r="G3001" s="179" t="s">
        <v>307</v>
      </c>
      <c r="H3001" s="181">
        <v>120000</v>
      </c>
      <c r="I3001" s="181">
        <v>120000</v>
      </c>
      <c r="J3001" s="179" t="s">
        <v>39</v>
      </c>
      <c r="K3001" s="179" t="s">
        <v>2470</v>
      </c>
      <c r="L3001" s="175" t="s">
        <v>2490</v>
      </c>
    </row>
    <row r="3002" spans="2:12" ht="75" customHeight="1" x14ac:dyDescent="0.25">
      <c r="B3002" s="171">
        <v>23120000</v>
      </c>
      <c r="C3002" s="182" t="s">
        <v>3149</v>
      </c>
      <c r="D3002" s="180">
        <v>41379</v>
      </c>
      <c r="E3002" s="179" t="s">
        <v>97</v>
      </c>
      <c r="F3002" s="179" t="s">
        <v>2489</v>
      </c>
      <c r="G3002" s="179" t="s">
        <v>307</v>
      </c>
      <c r="H3002" s="181">
        <v>120000</v>
      </c>
      <c r="I3002" s="181">
        <v>120000</v>
      </c>
      <c r="J3002" s="179" t="s">
        <v>39</v>
      </c>
      <c r="K3002" s="179" t="s">
        <v>2470</v>
      </c>
      <c r="L3002" s="175" t="s">
        <v>2490</v>
      </c>
    </row>
    <row r="3003" spans="2:12" ht="75" customHeight="1" x14ac:dyDescent="0.25">
      <c r="B3003" s="171">
        <v>23120000</v>
      </c>
      <c r="C3003" s="182" t="s">
        <v>3150</v>
      </c>
      <c r="D3003" s="180">
        <v>41379</v>
      </c>
      <c r="E3003" s="179" t="s">
        <v>97</v>
      </c>
      <c r="F3003" s="179" t="s">
        <v>2489</v>
      </c>
      <c r="G3003" s="179" t="s">
        <v>307</v>
      </c>
      <c r="H3003" s="181">
        <v>120000</v>
      </c>
      <c r="I3003" s="181">
        <v>120000</v>
      </c>
      <c r="J3003" s="179" t="s">
        <v>39</v>
      </c>
      <c r="K3003" s="179" t="s">
        <v>2470</v>
      </c>
      <c r="L3003" s="175" t="s">
        <v>2490</v>
      </c>
    </row>
    <row r="3004" spans="2:12" ht="75" customHeight="1" x14ac:dyDescent="0.25">
      <c r="B3004" s="171">
        <v>23120000</v>
      </c>
      <c r="C3004" s="182" t="s">
        <v>3151</v>
      </c>
      <c r="D3004" s="180">
        <v>41379</v>
      </c>
      <c r="E3004" s="179" t="s">
        <v>97</v>
      </c>
      <c r="F3004" s="179" t="s">
        <v>2489</v>
      </c>
      <c r="G3004" s="179" t="s">
        <v>307</v>
      </c>
      <c r="H3004" s="181">
        <v>120000</v>
      </c>
      <c r="I3004" s="181">
        <v>120000</v>
      </c>
      <c r="J3004" s="179" t="s">
        <v>39</v>
      </c>
      <c r="K3004" s="179" t="s">
        <v>2470</v>
      </c>
      <c r="L3004" s="175" t="s">
        <v>2490</v>
      </c>
    </row>
    <row r="3005" spans="2:12" ht="75" customHeight="1" x14ac:dyDescent="0.25">
      <c r="B3005" s="171">
        <v>23120000</v>
      </c>
      <c r="C3005" s="182" t="s">
        <v>3152</v>
      </c>
      <c r="D3005" s="180">
        <v>41379</v>
      </c>
      <c r="E3005" s="179" t="s">
        <v>97</v>
      </c>
      <c r="F3005" s="179" t="s">
        <v>2489</v>
      </c>
      <c r="G3005" s="179" t="s">
        <v>307</v>
      </c>
      <c r="H3005" s="181">
        <v>120000</v>
      </c>
      <c r="I3005" s="181">
        <v>120000</v>
      </c>
      <c r="J3005" s="179" t="s">
        <v>39</v>
      </c>
      <c r="K3005" s="179" t="s">
        <v>2470</v>
      </c>
      <c r="L3005" s="175" t="s">
        <v>2490</v>
      </c>
    </row>
    <row r="3006" spans="2:12" ht="75" customHeight="1" x14ac:dyDescent="0.25">
      <c r="B3006" s="171">
        <v>23120000</v>
      </c>
      <c r="C3006" s="182" t="s">
        <v>3153</v>
      </c>
      <c r="D3006" s="180">
        <v>41379</v>
      </c>
      <c r="E3006" s="179" t="s">
        <v>97</v>
      </c>
      <c r="F3006" s="179" t="s">
        <v>2489</v>
      </c>
      <c r="G3006" s="179" t="s">
        <v>307</v>
      </c>
      <c r="H3006" s="181">
        <v>120000</v>
      </c>
      <c r="I3006" s="181">
        <v>120000</v>
      </c>
      <c r="J3006" s="179" t="s">
        <v>39</v>
      </c>
      <c r="K3006" s="179" t="s">
        <v>2470</v>
      </c>
      <c r="L3006" s="175" t="s">
        <v>2490</v>
      </c>
    </row>
    <row r="3007" spans="2:12" ht="75" customHeight="1" x14ac:dyDescent="0.25">
      <c r="B3007" s="171">
        <v>23120000</v>
      </c>
      <c r="C3007" s="182" t="s">
        <v>3154</v>
      </c>
      <c r="D3007" s="180">
        <v>41379</v>
      </c>
      <c r="E3007" s="179" t="s">
        <v>97</v>
      </c>
      <c r="F3007" s="179" t="s">
        <v>2489</v>
      </c>
      <c r="G3007" s="179" t="s">
        <v>307</v>
      </c>
      <c r="H3007" s="181">
        <v>120000</v>
      </c>
      <c r="I3007" s="181">
        <v>120000</v>
      </c>
      <c r="J3007" s="179" t="s">
        <v>39</v>
      </c>
      <c r="K3007" s="179" t="s">
        <v>2470</v>
      </c>
      <c r="L3007" s="175" t="s">
        <v>2490</v>
      </c>
    </row>
    <row r="3008" spans="2:12" ht="75" customHeight="1" x14ac:dyDescent="0.25">
      <c r="B3008" s="171">
        <v>23120000</v>
      </c>
      <c r="C3008" s="182" t="s">
        <v>3155</v>
      </c>
      <c r="D3008" s="180">
        <v>41379</v>
      </c>
      <c r="E3008" s="179" t="s">
        <v>97</v>
      </c>
      <c r="F3008" s="179" t="s">
        <v>2489</v>
      </c>
      <c r="G3008" s="179" t="s">
        <v>307</v>
      </c>
      <c r="H3008" s="181">
        <v>120000</v>
      </c>
      <c r="I3008" s="181">
        <v>120000</v>
      </c>
      <c r="J3008" s="179" t="s">
        <v>39</v>
      </c>
      <c r="K3008" s="179" t="s">
        <v>2470</v>
      </c>
      <c r="L3008" s="175" t="s">
        <v>2490</v>
      </c>
    </row>
    <row r="3009" spans="2:12" ht="75" customHeight="1" x14ac:dyDescent="0.25">
      <c r="B3009" s="171">
        <v>23120000</v>
      </c>
      <c r="C3009" s="182" t="s">
        <v>3156</v>
      </c>
      <c r="D3009" s="180">
        <v>41379</v>
      </c>
      <c r="E3009" s="179" t="s">
        <v>97</v>
      </c>
      <c r="F3009" s="179" t="s">
        <v>2489</v>
      </c>
      <c r="G3009" s="179" t="s">
        <v>307</v>
      </c>
      <c r="H3009" s="181">
        <v>120000</v>
      </c>
      <c r="I3009" s="181">
        <v>120000</v>
      </c>
      <c r="J3009" s="179" t="s">
        <v>39</v>
      </c>
      <c r="K3009" s="179" t="s">
        <v>2470</v>
      </c>
      <c r="L3009" s="175" t="s">
        <v>2490</v>
      </c>
    </row>
    <row r="3010" spans="2:12" ht="75" customHeight="1" x14ac:dyDescent="0.25">
      <c r="B3010" s="171">
        <v>23120000</v>
      </c>
      <c r="C3010" s="182" t="s">
        <v>3157</v>
      </c>
      <c r="D3010" s="180">
        <v>41379</v>
      </c>
      <c r="E3010" s="179" t="s">
        <v>97</v>
      </c>
      <c r="F3010" s="179" t="s">
        <v>2489</v>
      </c>
      <c r="G3010" s="179" t="s">
        <v>307</v>
      </c>
      <c r="H3010" s="181">
        <v>120000</v>
      </c>
      <c r="I3010" s="181">
        <v>120000</v>
      </c>
      <c r="J3010" s="179" t="s">
        <v>39</v>
      </c>
      <c r="K3010" s="179" t="s">
        <v>2470</v>
      </c>
      <c r="L3010" s="175" t="s">
        <v>2490</v>
      </c>
    </row>
    <row r="3011" spans="2:12" ht="75" customHeight="1" x14ac:dyDescent="0.25">
      <c r="B3011" s="171">
        <v>23120000</v>
      </c>
      <c r="C3011" s="179" t="s">
        <v>3158</v>
      </c>
      <c r="D3011" s="180">
        <v>41379</v>
      </c>
      <c r="E3011" s="179" t="s">
        <v>97</v>
      </c>
      <c r="F3011" s="179" t="s">
        <v>2489</v>
      </c>
      <c r="G3011" s="179" t="s">
        <v>307</v>
      </c>
      <c r="H3011" s="181">
        <v>120000</v>
      </c>
      <c r="I3011" s="181">
        <v>120000</v>
      </c>
      <c r="J3011" s="179" t="s">
        <v>39</v>
      </c>
      <c r="K3011" s="179" t="s">
        <v>2470</v>
      </c>
      <c r="L3011" s="175" t="s">
        <v>2490</v>
      </c>
    </row>
    <row r="3012" spans="2:12" ht="75" customHeight="1" x14ac:dyDescent="0.25">
      <c r="B3012" s="171">
        <v>23120000</v>
      </c>
      <c r="C3012" s="182" t="s">
        <v>3159</v>
      </c>
      <c r="D3012" s="180">
        <v>41379</v>
      </c>
      <c r="E3012" s="179" t="s">
        <v>97</v>
      </c>
      <c r="F3012" s="179" t="s">
        <v>2489</v>
      </c>
      <c r="G3012" s="179" t="s">
        <v>307</v>
      </c>
      <c r="H3012" s="181">
        <v>120000</v>
      </c>
      <c r="I3012" s="181">
        <v>120000</v>
      </c>
      <c r="J3012" s="179" t="s">
        <v>39</v>
      </c>
      <c r="K3012" s="179" t="s">
        <v>2470</v>
      </c>
      <c r="L3012" s="175" t="s">
        <v>2490</v>
      </c>
    </row>
    <row r="3013" spans="2:12" ht="75" customHeight="1" x14ac:dyDescent="0.25">
      <c r="B3013" s="171">
        <v>23120000</v>
      </c>
      <c r="C3013" s="182" t="s">
        <v>3160</v>
      </c>
      <c r="D3013" s="180">
        <v>41379</v>
      </c>
      <c r="E3013" s="179" t="s">
        <v>97</v>
      </c>
      <c r="F3013" s="179" t="s">
        <v>2489</v>
      </c>
      <c r="G3013" s="179" t="s">
        <v>307</v>
      </c>
      <c r="H3013" s="181">
        <v>120000</v>
      </c>
      <c r="I3013" s="181">
        <v>120000</v>
      </c>
      <c r="J3013" s="179" t="s">
        <v>39</v>
      </c>
      <c r="K3013" s="179" t="s">
        <v>2470</v>
      </c>
      <c r="L3013" s="175" t="s">
        <v>2490</v>
      </c>
    </row>
    <row r="3014" spans="2:12" ht="75" customHeight="1" x14ac:dyDescent="0.25">
      <c r="B3014" s="171">
        <v>23120000</v>
      </c>
      <c r="C3014" s="182" t="s">
        <v>3161</v>
      </c>
      <c r="D3014" s="180">
        <v>41379</v>
      </c>
      <c r="E3014" s="179" t="s">
        <v>97</v>
      </c>
      <c r="F3014" s="179" t="s">
        <v>2489</v>
      </c>
      <c r="G3014" s="179" t="s">
        <v>307</v>
      </c>
      <c r="H3014" s="181">
        <v>120000</v>
      </c>
      <c r="I3014" s="181">
        <v>120000</v>
      </c>
      <c r="J3014" s="179" t="s">
        <v>39</v>
      </c>
      <c r="K3014" s="179" t="s">
        <v>2470</v>
      </c>
      <c r="L3014" s="175" t="s">
        <v>2490</v>
      </c>
    </row>
    <row r="3015" spans="2:12" ht="75" customHeight="1" x14ac:dyDescent="0.25">
      <c r="B3015" s="171">
        <v>23120000</v>
      </c>
      <c r="C3015" s="182" t="s">
        <v>3162</v>
      </c>
      <c r="D3015" s="180">
        <v>41379</v>
      </c>
      <c r="E3015" s="179" t="s">
        <v>97</v>
      </c>
      <c r="F3015" s="179" t="s">
        <v>2489</v>
      </c>
      <c r="G3015" s="179" t="s">
        <v>307</v>
      </c>
      <c r="H3015" s="181">
        <v>120000</v>
      </c>
      <c r="I3015" s="181">
        <v>120000</v>
      </c>
      <c r="J3015" s="179" t="s">
        <v>39</v>
      </c>
      <c r="K3015" s="179" t="s">
        <v>2470</v>
      </c>
      <c r="L3015" s="175" t="s">
        <v>2490</v>
      </c>
    </row>
    <row r="3016" spans="2:12" ht="75" customHeight="1" x14ac:dyDescent="0.25">
      <c r="B3016" s="171">
        <v>23120000</v>
      </c>
      <c r="C3016" s="182" t="s">
        <v>3163</v>
      </c>
      <c r="D3016" s="180">
        <v>41379</v>
      </c>
      <c r="E3016" s="179" t="s">
        <v>97</v>
      </c>
      <c r="F3016" s="179" t="s">
        <v>2489</v>
      </c>
      <c r="G3016" s="179" t="s">
        <v>307</v>
      </c>
      <c r="H3016" s="181">
        <v>120000</v>
      </c>
      <c r="I3016" s="181">
        <v>120000</v>
      </c>
      <c r="J3016" s="179" t="s">
        <v>39</v>
      </c>
      <c r="K3016" s="179" t="s">
        <v>2470</v>
      </c>
      <c r="L3016" s="175" t="s">
        <v>2490</v>
      </c>
    </row>
    <row r="3017" spans="2:12" ht="75" customHeight="1" x14ac:dyDescent="0.25">
      <c r="B3017" s="171">
        <v>23120000</v>
      </c>
      <c r="C3017" s="182" t="s">
        <v>3164</v>
      </c>
      <c r="D3017" s="180">
        <v>41379</v>
      </c>
      <c r="E3017" s="179" t="s">
        <v>97</v>
      </c>
      <c r="F3017" s="179" t="s">
        <v>2489</v>
      </c>
      <c r="G3017" s="179" t="s">
        <v>307</v>
      </c>
      <c r="H3017" s="181">
        <v>120000</v>
      </c>
      <c r="I3017" s="181">
        <v>120000</v>
      </c>
      <c r="J3017" s="179" t="s">
        <v>39</v>
      </c>
      <c r="K3017" s="179" t="s">
        <v>2470</v>
      </c>
      <c r="L3017" s="175" t="s">
        <v>2490</v>
      </c>
    </row>
    <row r="3018" spans="2:12" ht="75" customHeight="1" x14ac:dyDescent="0.25">
      <c r="B3018" s="171">
        <v>23120000</v>
      </c>
      <c r="C3018" s="182" t="s">
        <v>3165</v>
      </c>
      <c r="D3018" s="180">
        <v>41379</v>
      </c>
      <c r="E3018" s="179" t="s">
        <v>97</v>
      </c>
      <c r="F3018" s="179" t="s">
        <v>2489</v>
      </c>
      <c r="G3018" s="179" t="s">
        <v>307</v>
      </c>
      <c r="H3018" s="181">
        <v>120000</v>
      </c>
      <c r="I3018" s="181">
        <v>120000</v>
      </c>
      <c r="J3018" s="179" t="s">
        <v>39</v>
      </c>
      <c r="K3018" s="179" t="s">
        <v>2470</v>
      </c>
      <c r="L3018" s="175" t="s">
        <v>2490</v>
      </c>
    </row>
    <row r="3019" spans="2:12" ht="75" customHeight="1" x14ac:dyDescent="0.25">
      <c r="B3019" s="171">
        <v>23120000</v>
      </c>
      <c r="C3019" s="182" t="s">
        <v>3166</v>
      </c>
      <c r="D3019" s="180">
        <v>41379</v>
      </c>
      <c r="E3019" s="179" t="s">
        <v>97</v>
      </c>
      <c r="F3019" s="179" t="s">
        <v>2489</v>
      </c>
      <c r="G3019" s="179" t="s">
        <v>307</v>
      </c>
      <c r="H3019" s="181">
        <v>120000</v>
      </c>
      <c r="I3019" s="181">
        <v>120000</v>
      </c>
      <c r="J3019" s="179" t="s">
        <v>39</v>
      </c>
      <c r="K3019" s="179" t="s">
        <v>2470</v>
      </c>
      <c r="L3019" s="175" t="s">
        <v>2490</v>
      </c>
    </row>
    <row r="3020" spans="2:12" ht="75" customHeight="1" x14ac:dyDescent="0.25">
      <c r="B3020" s="171">
        <v>23120000</v>
      </c>
      <c r="C3020" s="182" t="s">
        <v>3167</v>
      </c>
      <c r="D3020" s="180">
        <v>41379</v>
      </c>
      <c r="E3020" s="179" t="s">
        <v>97</v>
      </c>
      <c r="F3020" s="179" t="s">
        <v>2489</v>
      </c>
      <c r="G3020" s="179" t="s">
        <v>307</v>
      </c>
      <c r="H3020" s="181">
        <v>120000</v>
      </c>
      <c r="I3020" s="181">
        <v>120000</v>
      </c>
      <c r="J3020" s="179" t="s">
        <v>39</v>
      </c>
      <c r="K3020" s="179" t="s">
        <v>2470</v>
      </c>
      <c r="L3020" s="175" t="s">
        <v>2490</v>
      </c>
    </row>
    <row r="3021" spans="2:12" ht="75" customHeight="1" x14ac:dyDescent="0.25">
      <c r="B3021" s="171">
        <v>23120000</v>
      </c>
      <c r="C3021" s="182" t="s">
        <v>3168</v>
      </c>
      <c r="D3021" s="180">
        <v>41379</v>
      </c>
      <c r="E3021" s="179" t="s">
        <v>97</v>
      </c>
      <c r="F3021" s="179" t="s">
        <v>2489</v>
      </c>
      <c r="G3021" s="179" t="s">
        <v>307</v>
      </c>
      <c r="H3021" s="181">
        <v>120000</v>
      </c>
      <c r="I3021" s="181">
        <v>120000</v>
      </c>
      <c r="J3021" s="179" t="s">
        <v>39</v>
      </c>
      <c r="K3021" s="179" t="s">
        <v>2470</v>
      </c>
      <c r="L3021" s="175" t="s">
        <v>2490</v>
      </c>
    </row>
    <row r="3022" spans="2:12" ht="75" customHeight="1" x14ac:dyDescent="0.25">
      <c r="B3022" s="171">
        <v>23120000</v>
      </c>
      <c r="C3022" s="182" t="s">
        <v>3169</v>
      </c>
      <c r="D3022" s="180">
        <v>41379</v>
      </c>
      <c r="E3022" s="179" t="s">
        <v>97</v>
      </c>
      <c r="F3022" s="179" t="s">
        <v>2489</v>
      </c>
      <c r="G3022" s="179" t="s">
        <v>307</v>
      </c>
      <c r="H3022" s="181">
        <v>120000</v>
      </c>
      <c r="I3022" s="181">
        <v>120000</v>
      </c>
      <c r="J3022" s="179" t="s">
        <v>39</v>
      </c>
      <c r="K3022" s="179" t="s">
        <v>2470</v>
      </c>
      <c r="L3022" s="175" t="s">
        <v>2490</v>
      </c>
    </row>
    <row r="3023" spans="2:12" ht="75" customHeight="1" x14ac:dyDescent="0.25">
      <c r="B3023" s="171">
        <v>23120000</v>
      </c>
      <c r="C3023" s="182" t="s">
        <v>3170</v>
      </c>
      <c r="D3023" s="180">
        <v>41379</v>
      </c>
      <c r="E3023" s="179" t="s">
        <v>97</v>
      </c>
      <c r="F3023" s="179" t="s">
        <v>2489</v>
      </c>
      <c r="G3023" s="179" t="s">
        <v>307</v>
      </c>
      <c r="H3023" s="181">
        <v>120000</v>
      </c>
      <c r="I3023" s="181">
        <v>120000</v>
      </c>
      <c r="J3023" s="179" t="s">
        <v>39</v>
      </c>
      <c r="K3023" s="179" t="s">
        <v>2470</v>
      </c>
      <c r="L3023" s="175" t="s">
        <v>2490</v>
      </c>
    </row>
    <row r="3024" spans="2:12" ht="75" customHeight="1" x14ac:dyDescent="0.25">
      <c r="B3024" s="171">
        <v>23120000</v>
      </c>
      <c r="C3024" s="182" t="s">
        <v>3171</v>
      </c>
      <c r="D3024" s="180">
        <v>41379</v>
      </c>
      <c r="E3024" s="179" t="s">
        <v>97</v>
      </c>
      <c r="F3024" s="179" t="s">
        <v>2489</v>
      </c>
      <c r="G3024" s="179" t="s">
        <v>307</v>
      </c>
      <c r="H3024" s="181">
        <v>120000</v>
      </c>
      <c r="I3024" s="181">
        <v>120000</v>
      </c>
      <c r="J3024" s="179" t="s">
        <v>39</v>
      </c>
      <c r="K3024" s="179" t="s">
        <v>2470</v>
      </c>
      <c r="L3024" s="175" t="s">
        <v>2490</v>
      </c>
    </row>
    <row r="3025" spans="2:12" ht="75" customHeight="1" x14ac:dyDescent="0.25">
      <c r="B3025" s="171">
        <v>23120000</v>
      </c>
      <c r="C3025" s="182" t="s">
        <v>3172</v>
      </c>
      <c r="D3025" s="180">
        <v>41379</v>
      </c>
      <c r="E3025" s="179" t="s">
        <v>97</v>
      </c>
      <c r="F3025" s="179" t="s">
        <v>2489</v>
      </c>
      <c r="G3025" s="179" t="s">
        <v>307</v>
      </c>
      <c r="H3025" s="181">
        <v>120000</v>
      </c>
      <c r="I3025" s="181">
        <v>120000</v>
      </c>
      <c r="J3025" s="179" t="s">
        <v>39</v>
      </c>
      <c r="K3025" s="179" t="s">
        <v>2470</v>
      </c>
      <c r="L3025" s="175" t="s">
        <v>2490</v>
      </c>
    </row>
    <row r="3026" spans="2:12" ht="75" customHeight="1" x14ac:dyDescent="0.25">
      <c r="B3026" s="171">
        <v>23120000</v>
      </c>
      <c r="C3026" s="182" t="s">
        <v>3173</v>
      </c>
      <c r="D3026" s="180">
        <v>41379</v>
      </c>
      <c r="E3026" s="179" t="s">
        <v>97</v>
      </c>
      <c r="F3026" s="179" t="s">
        <v>2489</v>
      </c>
      <c r="G3026" s="179" t="s">
        <v>307</v>
      </c>
      <c r="H3026" s="181">
        <v>120000</v>
      </c>
      <c r="I3026" s="181">
        <v>120000</v>
      </c>
      <c r="J3026" s="179" t="s">
        <v>39</v>
      </c>
      <c r="K3026" s="179" t="s">
        <v>2470</v>
      </c>
      <c r="L3026" s="175" t="s">
        <v>2490</v>
      </c>
    </row>
    <row r="3027" spans="2:12" ht="75" customHeight="1" x14ac:dyDescent="0.25">
      <c r="B3027" s="171">
        <v>23120000</v>
      </c>
      <c r="C3027" s="182" t="s">
        <v>3174</v>
      </c>
      <c r="D3027" s="180">
        <v>41379</v>
      </c>
      <c r="E3027" s="179" t="s">
        <v>97</v>
      </c>
      <c r="F3027" s="179" t="s">
        <v>2489</v>
      </c>
      <c r="G3027" s="179" t="s">
        <v>307</v>
      </c>
      <c r="H3027" s="181">
        <v>120000</v>
      </c>
      <c r="I3027" s="181">
        <v>120000</v>
      </c>
      <c r="J3027" s="179" t="s">
        <v>39</v>
      </c>
      <c r="K3027" s="179" t="s">
        <v>2470</v>
      </c>
      <c r="L3027" s="175" t="s">
        <v>2490</v>
      </c>
    </row>
    <row r="3028" spans="2:12" ht="75" customHeight="1" x14ac:dyDescent="0.25">
      <c r="B3028" s="171">
        <v>23120000</v>
      </c>
      <c r="C3028" s="182" t="s">
        <v>3175</v>
      </c>
      <c r="D3028" s="180">
        <v>41379</v>
      </c>
      <c r="E3028" s="179" t="s">
        <v>97</v>
      </c>
      <c r="F3028" s="179" t="s">
        <v>2489</v>
      </c>
      <c r="G3028" s="179" t="s">
        <v>307</v>
      </c>
      <c r="H3028" s="181">
        <v>120000</v>
      </c>
      <c r="I3028" s="181">
        <v>120000</v>
      </c>
      <c r="J3028" s="179" t="s">
        <v>39</v>
      </c>
      <c r="K3028" s="179" t="s">
        <v>2470</v>
      </c>
      <c r="L3028" s="175" t="s">
        <v>2490</v>
      </c>
    </row>
    <row r="3029" spans="2:12" ht="75" customHeight="1" x14ac:dyDescent="0.25">
      <c r="B3029" s="171">
        <v>23120000</v>
      </c>
      <c r="C3029" s="182" t="s">
        <v>3176</v>
      </c>
      <c r="D3029" s="180">
        <v>41379</v>
      </c>
      <c r="E3029" s="179" t="s">
        <v>97</v>
      </c>
      <c r="F3029" s="179" t="s">
        <v>2489</v>
      </c>
      <c r="G3029" s="179" t="s">
        <v>307</v>
      </c>
      <c r="H3029" s="181">
        <v>120000</v>
      </c>
      <c r="I3029" s="181">
        <v>120000</v>
      </c>
      <c r="J3029" s="179" t="s">
        <v>39</v>
      </c>
      <c r="K3029" s="179" t="s">
        <v>2470</v>
      </c>
      <c r="L3029" s="175" t="s">
        <v>2490</v>
      </c>
    </row>
    <row r="3030" spans="2:12" ht="75" customHeight="1" x14ac:dyDescent="0.25">
      <c r="B3030" s="171">
        <v>23120000</v>
      </c>
      <c r="C3030" s="182" t="s">
        <v>3177</v>
      </c>
      <c r="D3030" s="180">
        <v>41379</v>
      </c>
      <c r="E3030" s="179" t="s">
        <v>97</v>
      </c>
      <c r="F3030" s="179" t="s">
        <v>2489</v>
      </c>
      <c r="G3030" s="179" t="s">
        <v>307</v>
      </c>
      <c r="H3030" s="181">
        <v>120000</v>
      </c>
      <c r="I3030" s="181">
        <v>120000</v>
      </c>
      <c r="J3030" s="179" t="s">
        <v>39</v>
      </c>
      <c r="K3030" s="179" t="s">
        <v>2470</v>
      </c>
      <c r="L3030" s="175" t="s">
        <v>2490</v>
      </c>
    </row>
    <row r="3031" spans="2:12" ht="75" customHeight="1" x14ac:dyDescent="0.25">
      <c r="B3031" s="171">
        <v>23120000</v>
      </c>
      <c r="C3031" s="182" t="s">
        <v>3178</v>
      </c>
      <c r="D3031" s="180">
        <v>41379</v>
      </c>
      <c r="E3031" s="179" t="s">
        <v>97</v>
      </c>
      <c r="F3031" s="179" t="s">
        <v>2489</v>
      </c>
      <c r="G3031" s="179" t="s">
        <v>307</v>
      </c>
      <c r="H3031" s="181">
        <v>120000</v>
      </c>
      <c r="I3031" s="181">
        <v>120000</v>
      </c>
      <c r="J3031" s="179" t="s">
        <v>39</v>
      </c>
      <c r="K3031" s="179" t="s">
        <v>2470</v>
      </c>
      <c r="L3031" s="175" t="s">
        <v>2490</v>
      </c>
    </row>
    <row r="3032" spans="2:12" ht="75" customHeight="1" x14ac:dyDescent="0.25">
      <c r="B3032" s="171">
        <v>23120000</v>
      </c>
      <c r="C3032" s="182" t="s">
        <v>3179</v>
      </c>
      <c r="D3032" s="180">
        <v>41379</v>
      </c>
      <c r="E3032" s="179" t="s">
        <v>97</v>
      </c>
      <c r="F3032" s="179" t="s">
        <v>2489</v>
      </c>
      <c r="G3032" s="179" t="s">
        <v>307</v>
      </c>
      <c r="H3032" s="181">
        <v>120000</v>
      </c>
      <c r="I3032" s="181">
        <v>120000</v>
      </c>
      <c r="J3032" s="179" t="s">
        <v>39</v>
      </c>
      <c r="K3032" s="179" t="s">
        <v>2470</v>
      </c>
      <c r="L3032" s="175" t="s">
        <v>2490</v>
      </c>
    </row>
    <row r="3033" spans="2:12" ht="75" customHeight="1" x14ac:dyDescent="0.25">
      <c r="B3033" s="171">
        <v>23120000</v>
      </c>
      <c r="C3033" s="182" t="s">
        <v>3180</v>
      </c>
      <c r="D3033" s="180">
        <v>41379</v>
      </c>
      <c r="E3033" s="179" t="s">
        <v>97</v>
      </c>
      <c r="F3033" s="179" t="s">
        <v>2489</v>
      </c>
      <c r="G3033" s="179" t="s">
        <v>307</v>
      </c>
      <c r="H3033" s="181">
        <v>120000</v>
      </c>
      <c r="I3033" s="181">
        <v>120000</v>
      </c>
      <c r="J3033" s="179" t="s">
        <v>39</v>
      </c>
      <c r="K3033" s="179" t="s">
        <v>2470</v>
      </c>
      <c r="L3033" s="175" t="s">
        <v>2490</v>
      </c>
    </row>
    <row r="3034" spans="2:12" ht="75" customHeight="1" x14ac:dyDescent="0.25">
      <c r="B3034" s="171">
        <v>23120000</v>
      </c>
      <c r="C3034" s="182" t="s">
        <v>3181</v>
      </c>
      <c r="D3034" s="180">
        <v>41379</v>
      </c>
      <c r="E3034" s="179" t="s">
        <v>97</v>
      </c>
      <c r="F3034" s="179" t="s">
        <v>2489</v>
      </c>
      <c r="G3034" s="179" t="s">
        <v>307</v>
      </c>
      <c r="H3034" s="181">
        <v>120000</v>
      </c>
      <c r="I3034" s="181">
        <v>120000</v>
      </c>
      <c r="J3034" s="179" t="s">
        <v>39</v>
      </c>
      <c r="K3034" s="179" t="s">
        <v>2470</v>
      </c>
      <c r="L3034" s="175" t="s">
        <v>2490</v>
      </c>
    </row>
    <row r="3035" spans="2:12" ht="75" customHeight="1" x14ac:dyDescent="0.25">
      <c r="B3035" s="171">
        <v>23120000</v>
      </c>
      <c r="C3035" s="182" t="s">
        <v>3182</v>
      </c>
      <c r="D3035" s="180">
        <v>41379</v>
      </c>
      <c r="E3035" s="179" t="s">
        <v>97</v>
      </c>
      <c r="F3035" s="179" t="s">
        <v>2489</v>
      </c>
      <c r="G3035" s="179" t="s">
        <v>307</v>
      </c>
      <c r="H3035" s="181">
        <v>120000</v>
      </c>
      <c r="I3035" s="181">
        <v>120000</v>
      </c>
      <c r="J3035" s="179" t="s">
        <v>39</v>
      </c>
      <c r="K3035" s="179" t="s">
        <v>2470</v>
      </c>
      <c r="L3035" s="175" t="s">
        <v>2490</v>
      </c>
    </row>
    <row r="3036" spans="2:12" ht="75" customHeight="1" x14ac:dyDescent="0.25">
      <c r="B3036" s="171">
        <v>23120000</v>
      </c>
      <c r="C3036" s="182" t="s">
        <v>3183</v>
      </c>
      <c r="D3036" s="180">
        <v>41379</v>
      </c>
      <c r="E3036" s="179" t="s">
        <v>97</v>
      </c>
      <c r="F3036" s="179" t="s">
        <v>2489</v>
      </c>
      <c r="G3036" s="179" t="s">
        <v>307</v>
      </c>
      <c r="H3036" s="181">
        <v>120000</v>
      </c>
      <c r="I3036" s="181">
        <v>120000</v>
      </c>
      <c r="J3036" s="179" t="s">
        <v>39</v>
      </c>
      <c r="K3036" s="179" t="s">
        <v>2470</v>
      </c>
      <c r="L3036" s="175" t="s">
        <v>2490</v>
      </c>
    </row>
    <row r="3037" spans="2:12" ht="75" customHeight="1" x14ac:dyDescent="0.25">
      <c r="B3037" s="171">
        <v>23120000</v>
      </c>
      <c r="C3037" s="182" t="s">
        <v>3184</v>
      </c>
      <c r="D3037" s="180">
        <v>41379</v>
      </c>
      <c r="E3037" s="179" t="s">
        <v>97</v>
      </c>
      <c r="F3037" s="179" t="s">
        <v>2489</v>
      </c>
      <c r="G3037" s="179" t="s">
        <v>307</v>
      </c>
      <c r="H3037" s="181">
        <v>120000</v>
      </c>
      <c r="I3037" s="181">
        <v>120000</v>
      </c>
      <c r="J3037" s="179" t="s">
        <v>39</v>
      </c>
      <c r="K3037" s="179" t="s">
        <v>2470</v>
      </c>
      <c r="L3037" s="175" t="s">
        <v>2490</v>
      </c>
    </row>
    <row r="3038" spans="2:12" ht="75" customHeight="1" x14ac:dyDescent="0.25">
      <c r="B3038" s="171">
        <v>23120000</v>
      </c>
      <c r="C3038" s="182" t="s">
        <v>3185</v>
      </c>
      <c r="D3038" s="180">
        <v>41379</v>
      </c>
      <c r="E3038" s="179" t="s">
        <v>97</v>
      </c>
      <c r="F3038" s="179" t="s">
        <v>2489</v>
      </c>
      <c r="G3038" s="179" t="s">
        <v>307</v>
      </c>
      <c r="H3038" s="181">
        <v>120000</v>
      </c>
      <c r="I3038" s="181">
        <v>120000</v>
      </c>
      <c r="J3038" s="179" t="s">
        <v>39</v>
      </c>
      <c r="K3038" s="179" t="s">
        <v>2470</v>
      </c>
      <c r="L3038" s="175" t="s">
        <v>2490</v>
      </c>
    </row>
    <row r="3039" spans="2:12" ht="75" customHeight="1" x14ac:dyDescent="0.25">
      <c r="B3039" s="171">
        <v>23120000</v>
      </c>
      <c r="C3039" s="182" t="s">
        <v>3186</v>
      </c>
      <c r="D3039" s="180">
        <v>41379</v>
      </c>
      <c r="E3039" s="179" t="s">
        <v>97</v>
      </c>
      <c r="F3039" s="179" t="s">
        <v>2489</v>
      </c>
      <c r="G3039" s="179" t="s">
        <v>307</v>
      </c>
      <c r="H3039" s="181">
        <v>120000</v>
      </c>
      <c r="I3039" s="181">
        <v>120000</v>
      </c>
      <c r="J3039" s="179" t="s">
        <v>39</v>
      </c>
      <c r="K3039" s="179" t="s">
        <v>2470</v>
      </c>
      <c r="L3039" s="175" t="s">
        <v>2490</v>
      </c>
    </row>
    <row r="3040" spans="2:12" ht="75" customHeight="1" x14ac:dyDescent="0.25">
      <c r="B3040" s="171">
        <v>23120000</v>
      </c>
      <c r="C3040" s="182" t="s">
        <v>3187</v>
      </c>
      <c r="D3040" s="180">
        <v>41379</v>
      </c>
      <c r="E3040" s="179" t="s">
        <v>97</v>
      </c>
      <c r="F3040" s="179" t="s">
        <v>2489</v>
      </c>
      <c r="G3040" s="179" t="s">
        <v>307</v>
      </c>
      <c r="H3040" s="181">
        <v>120000</v>
      </c>
      <c r="I3040" s="181">
        <v>120000</v>
      </c>
      <c r="J3040" s="179" t="s">
        <v>39</v>
      </c>
      <c r="K3040" s="179" t="s">
        <v>2470</v>
      </c>
      <c r="L3040" s="175" t="s">
        <v>2490</v>
      </c>
    </row>
    <row r="3041" spans="2:12" ht="75" customHeight="1" x14ac:dyDescent="0.25">
      <c r="B3041" s="171">
        <v>23120000</v>
      </c>
      <c r="C3041" s="182" t="s">
        <v>3188</v>
      </c>
      <c r="D3041" s="180">
        <v>41379</v>
      </c>
      <c r="E3041" s="179" t="s">
        <v>97</v>
      </c>
      <c r="F3041" s="179" t="s">
        <v>2489</v>
      </c>
      <c r="G3041" s="179" t="s">
        <v>307</v>
      </c>
      <c r="H3041" s="181">
        <v>120000</v>
      </c>
      <c r="I3041" s="181">
        <v>120000</v>
      </c>
      <c r="J3041" s="179" t="s">
        <v>39</v>
      </c>
      <c r="K3041" s="179" t="s">
        <v>2470</v>
      </c>
      <c r="L3041" s="175" t="s">
        <v>2490</v>
      </c>
    </row>
    <row r="3042" spans="2:12" ht="75" customHeight="1" x14ac:dyDescent="0.25">
      <c r="B3042" s="171">
        <v>23120000</v>
      </c>
      <c r="C3042" s="182" t="s">
        <v>3189</v>
      </c>
      <c r="D3042" s="180">
        <v>41379</v>
      </c>
      <c r="E3042" s="179" t="s">
        <v>97</v>
      </c>
      <c r="F3042" s="179" t="s">
        <v>2489</v>
      </c>
      <c r="G3042" s="179" t="s">
        <v>307</v>
      </c>
      <c r="H3042" s="181">
        <v>120000</v>
      </c>
      <c r="I3042" s="181">
        <v>120000</v>
      </c>
      <c r="J3042" s="179" t="s">
        <v>39</v>
      </c>
      <c r="K3042" s="179" t="s">
        <v>2470</v>
      </c>
      <c r="L3042" s="175" t="s">
        <v>2490</v>
      </c>
    </row>
    <row r="3043" spans="2:12" ht="75" customHeight="1" x14ac:dyDescent="0.25">
      <c r="B3043" s="171">
        <v>23120000</v>
      </c>
      <c r="C3043" s="182" t="s">
        <v>3190</v>
      </c>
      <c r="D3043" s="180">
        <v>41379</v>
      </c>
      <c r="E3043" s="179" t="s">
        <v>97</v>
      </c>
      <c r="F3043" s="179" t="s">
        <v>2489</v>
      </c>
      <c r="G3043" s="179" t="s">
        <v>307</v>
      </c>
      <c r="H3043" s="181">
        <v>120000</v>
      </c>
      <c r="I3043" s="181">
        <v>120000</v>
      </c>
      <c r="J3043" s="179" t="s">
        <v>39</v>
      </c>
      <c r="K3043" s="179" t="s">
        <v>2470</v>
      </c>
      <c r="L3043" s="175" t="s">
        <v>2490</v>
      </c>
    </row>
    <row r="3044" spans="2:12" ht="75" customHeight="1" x14ac:dyDescent="0.25">
      <c r="B3044" s="171">
        <v>23120000</v>
      </c>
      <c r="C3044" s="182" t="s">
        <v>3191</v>
      </c>
      <c r="D3044" s="180">
        <v>41379</v>
      </c>
      <c r="E3044" s="179" t="s">
        <v>97</v>
      </c>
      <c r="F3044" s="179" t="s">
        <v>2489</v>
      </c>
      <c r="G3044" s="179" t="s">
        <v>307</v>
      </c>
      <c r="H3044" s="181">
        <v>120000</v>
      </c>
      <c r="I3044" s="181">
        <v>120000</v>
      </c>
      <c r="J3044" s="179" t="s">
        <v>39</v>
      </c>
      <c r="K3044" s="179" t="s">
        <v>2470</v>
      </c>
      <c r="L3044" s="175" t="s">
        <v>2490</v>
      </c>
    </row>
    <row r="3045" spans="2:12" ht="75" customHeight="1" x14ac:dyDescent="0.25">
      <c r="B3045" s="171">
        <v>23120000</v>
      </c>
      <c r="C3045" s="182" t="s">
        <v>3192</v>
      </c>
      <c r="D3045" s="180">
        <v>41379</v>
      </c>
      <c r="E3045" s="179" t="s">
        <v>97</v>
      </c>
      <c r="F3045" s="179" t="s">
        <v>2489</v>
      </c>
      <c r="G3045" s="179" t="s">
        <v>307</v>
      </c>
      <c r="H3045" s="181">
        <v>120000</v>
      </c>
      <c r="I3045" s="181">
        <v>120000</v>
      </c>
      <c r="J3045" s="179" t="s">
        <v>39</v>
      </c>
      <c r="K3045" s="179" t="s">
        <v>2470</v>
      </c>
      <c r="L3045" s="175" t="s">
        <v>2490</v>
      </c>
    </row>
    <row r="3046" spans="2:12" ht="75" customHeight="1" x14ac:dyDescent="0.25">
      <c r="B3046" s="171">
        <v>23120000</v>
      </c>
      <c r="C3046" s="182" t="s">
        <v>3193</v>
      </c>
      <c r="D3046" s="180">
        <v>41379</v>
      </c>
      <c r="E3046" s="179" t="s">
        <v>97</v>
      </c>
      <c r="F3046" s="179" t="s">
        <v>2489</v>
      </c>
      <c r="G3046" s="179" t="s">
        <v>307</v>
      </c>
      <c r="H3046" s="181">
        <v>120000</v>
      </c>
      <c r="I3046" s="181">
        <v>120000</v>
      </c>
      <c r="J3046" s="179" t="s">
        <v>39</v>
      </c>
      <c r="K3046" s="179" t="s">
        <v>2470</v>
      </c>
      <c r="L3046" s="175" t="s">
        <v>2490</v>
      </c>
    </row>
    <row r="3047" spans="2:12" ht="75" customHeight="1" x14ac:dyDescent="0.25">
      <c r="B3047" s="171">
        <v>23120000</v>
      </c>
      <c r="C3047" s="182" t="s">
        <v>3194</v>
      </c>
      <c r="D3047" s="180">
        <v>41379</v>
      </c>
      <c r="E3047" s="179" t="s">
        <v>97</v>
      </c>
      <c r="F3047" s="179" t="s">
        <v>2489</v>
      </c>
      <c r="G3047" s="179" t="s">
        <v>307</v>
      </c>
      <c r="H3047" s="181">
        <v>120000</v>
      </c>
      <c r="I3047" s="181">
        <v>120000</v>
      </c>
      <c r="J3047" s="179" t="s">
        <v>39</v>
      </c>
      <c r="K3047" s="179" t="s">
        <v>2470</v>
      </c>
      <c r="L3047" s="175" t="s">
        <v>2490</v>
      </c>
    </row>
    <row r="3048" spans="2:12" ht="75" customHeight="1" x14ac:dyDescent="0.25">
      <c r="B3048" s="171">
        <v>23120000</v>
      </c>
      <c r="C3048" s="182" t="s">
        <v>3195</v>
      </c>
      <c r="D3048" s="180">
        <v>41379</v>
      </c>
      <c r="E3048" s="179" t="s">
        <v>97</v>
      </c>
      <c r="F3048" s="179" t="s">
        <v>2489</v>
      </c>
      <c r="G3048" s="179" t="s">
        <v>307</v>
      </c>
      <c r="H3048" s="181">
        <v>120000</v>
      </c>
      <c r="I3048" s="181">
        <v>120000</v>
      </c>
      <c r="J3048" s="179" t="s">
        <v>39</v>
      </c>
      <c r="K3048" s="179" t="s">
        <v>2470</v>
      </c>
      <c r="L3048" s="175" t="s">
        <v>2490</v>
      </c>
    </row>
    <row r="3049" spans="2:12" ht="75" customHeight="1" x14ac:dyDescent="0.25">
      <c r="B3049" s="171">
        <v>23120000</v>
      </c>
      <c r="C3049" s="182" t="s">
        <v>3196</v>
      </c>
      <c r="D3049" s="180">
        <v>41379</v>
      </c>
      <c r="E3049" s="179" t="s">
        <v>97</v>
      </c>
      <c r="F3049" s="179" t="s">
        <v>2489</v>
      </c>
      <c r="G3049" s="179" t="s">
        <v>307</v>
      </c>
      <c r="H3049" s="181">
        <v>120000</v>
      </c>
      <c r="I3049" s="181">
        <v>120000</v>
      </c>
      <c r="J3049" s="179" t="s">
        <v>39</v>
      </c>
      <c r="K3049" s="179" t="s">
        <v>2470</v>
      </c>
      <c r="L3049" s="175" t="s">
        <v>2490</v>
      </c>
    </row>
    <row r="3050" spans="2:12" ht="75" customHeight="1" x14ac:dyDescent="0.25">
      <c r="B3050" s="171">
        <v>23120000</v>
      </c>
      <c r="C3050" s="182" t="s">
        <v>3197</v>
      </c>
      <c r="D3050" s="180">
        <v>41379</v>
      </c>
      <c r="E3050" s="179" t="s">
        <v>97</v>
      </c>
      <c r="F3050" s="179" t="s">
        <v>2489</v>
      </c>
      <c r="G3050" s="179" t="s">
        <v>307</v>
      </c>
      <c r="H3050" s="181">
        <v>120000</v>
      </c>
      <c r="I3050" s="181">
        <v>120000</v>
      </c>
      <c r="J3050" s="179" t="s">
        <v>39</v>
      </c>
      <c r="K3050" s="179" t="s">
        <v>2470</v>
      </c>
      <c r="L3050" s="175" t="s">
        <v>2490</v>
      </c>
    </row>
    <row r="3051" spans="2:12" ht="75" customHeight="1" x14ac:dyDescent="0.25">
      <c r="B3051" s="171">
        <v>23120000</v>
      </c>
      <c r="C3051" s="182" t="s">
        <v>3198</v>
      </c>
      <c r="D3051" s="180">
        <v>41379</v>
      </c>
      <c r="E3051" s="179" t="s">
        <v>97</v>
      </c>
      <c r="F3051" s="179" t="s">
        <v>2489</v>
      </c>
      <c r="G3051" s="179" t="s">
        <v>307</v>
      </c>
      <c r="H3051" s="181">
        <v>120000</v>
      </c>
      <c r="I3051" s="181">
        <v>120000</v>
      </c>
      <c r="J3051" s="179" t="s">
        <v>39</v>
      </c>
      <c r="K3051" s="179" t="s">
        <v>2470</v>
      </c>
      <c r="L3051" s="175" t="s">
        <v>2490</v>
      </c>
    </row>
    <row r="3052" spans="2:12" ht="75" customHeight="1" x14ac:dyDescent="0.25">
      <c r="B3052" s="171">
        <v>23120000</v>
      </c>
      <c r="C3052" s="182" t="s">
        <v>3199</v>
      </c>
      <c r="D3052" s="180">
        <v>41379</v>
      </c>
      <c r="E3052" s="179" t="s">
        <v>97</v>
      </c>
      <c r="F3052" s="179" t="s">
        <v>2489</v>
      </c>
      <c r="G3052" s="179" t="s">
        <v>307</v>
      </c>
      <c r="H3052" s="181">
        <v>120000</v>
      </c>
      <c r="I3052" s="181">
        <v>120000</v>
      </c>
      <c r="J3052" s="179" t="s">
        <v>39</v>
      </c>
      <c r="K3052" s="179" t="s">
        <v>2470</v>
      </c>
      <c r="L3052" s="175" t="s">
        <v>2490</v>
      </c>
    </row>
    <row r="3053" spans="2:12" ht="75" customHeight="1" x14ac:dyDescent="0.25">
      <c r="B3053" s="171">
        <v>23120000</v>
      </c>
      <c r="C3053" s="182" t="s">
        <v>3200</v>
      </c>
      <c r="D3053" s="180">
        <v>41379</v>
      </c>
      <c r="E3053" s="179" t="s">
        <v>97</v>
      </c>
      <c r="F3053" s="179" t="s">
        <v>2489</v>
      </c>
      <c r="G3053" s="179" t="s">
        <v>307</v>
      </c>
      <c r="H3053" s="181">
        <v>120000</v>
      </c>
      <c r="I3053" s="181">
        <v>120000</v>
      </c>
      <c r="J3053" s="179" t="s">
        <v>39</v>
      </c>
      <c r="K3053" s="179" t="s">
        <v>2470</v>
      </c>
      <c r="L3053" s="175" t="s">
        <v>2490</v>
      </c>
    </row>
    <row r="3054" spans="2:12" ht="75" customHeight="1" x14ac:dyDescent="0.25">
      <c r="B3054" s="171">
        <v>23120000</v>
      </c>
      <c r="C3054" s="182" t="s">
        <v>3201</v>
      </c>
      <c r="D3054" s="180">
        <v>41379</v>
      </c>
      <c r="E3054" s="179" t="s">
        <v>97</v>
      </c>
      <c r="F3054" s="179" t="s">
        <v>2489</v>
      </c>
      <c r="G3054" s="179" t="s">
        <v>307</v>
      </c>
      <c r="H3054" s="181">
        <v>120000</v>
      </c>
      <c r="I3054" s="181">
        <v>120000</v>
      </c>
      <c r="J3054" s="179" t="s">
        <v>39</v>
      </c>
      <c r="K3054" s="179" t="s">
        <v>2470</v>
      </c>
      <c r="L3054" s="175" t="s">
        <v>2490</v>
      </c>
    </row>
    <row r="3055" spans="2:12" ht="75" customHeight="1" x14ac:dyDescent="0.25">
      <c r="B3055" s="171">
        <v>23120000</v>
      </c>
      <c r="C3055" s="182" t="s">
        <v>3202</v>
      </c>
      <c r="D3055" s="180">
        <v>41379</v>
      </c>
      <c r="E3055" s="179" t="s">
        <v>97</v>
      </c>
      <c r="F3055" s="179" t="s">
        <v>2489</v>
      </c>
      <c r="G3055" s="179" t="s">
        <v>307</v>
      </c>
      <c r="H3055" s="181">
        <v>120000</v>
      </c>
      <c r="I3055" s="181">
        <v>120000</v>
      </c>
      <c r="J3055" s="179" t="s">
        <v>39</v>
      </c>
      <c r="K3055" s="179" t="s">
        <v>2470</v>
      </c>
      <c r="L3055" s="175" t="s">
        <v>2490</v>
      </c>
    </row>
    <row r="3056" spans="2:12" ht="75" customHeight="1" x14ac:dyDescent="0.25">
      <c r="B3056" s="171">
        <v>23120000</v>
      </c>
      <c r="C3056" s="182" t="s">
        <v>3203</v>
      </c>
      <c r="D3056" s="180">
        <v>41379</v>
      </c>
      <c r="E3056" s="179" t="s">
        <v>97</v>
      </c>
      <c r="F3056" s="179" t="s">
        <v>2489</v>
      </c>
      <c r="G3056" s="179" t="s">
        <v>307</v>
      </c>
      <c r="H3056" s="181">
        <v>120000</v>
      </c>
      <c r="I3056" s="181">
        <v>120000</v>
      </c>
      <c r="J3056" s="179" t="s">
        <v>39</v>
      </c>
      <c r="K3056" s="179" t="s">
        <v>2470</v>
      </c>
      <c r="L3056" s="175" t="s">
        <v>2490</v>
      </c>
    </row>
    <row r="3057" spans="2:12" ht="75" customHeight="1" x14ac:dyDescent="0.25">
      <c r="B3057" s="171">
        <v>23120000</v>
      </c>
      <c r="C3057" s="182" t="s">
        <v>3204</v>
      </c>
      <c r="D3057" s="180">
        <v>41379</v>
      </c>
      <c r="E3057" s="179" t="s">
        <v>97</v>
      </c>
      <c r="F3057" s="179" t="s">
        <v>2489</v>
      </c>
      <c r="G3057" s="179" t="s">
        <v>307</v>
      </c>
      <c r="H3057" s="181">
        <v>120000</v>
      </c>
      <c r="I3057" s="181">
        <v>120000</v>
      </c>
      <c r="J3057" s="179" t="s">
        <v>39</v>
      </c>
      <c r="K3057" s="179" t="s">
        <v>2470</v>
      </c>
      <c r="L3057" s="175" t="s">
        <v>2490</v>
      </c>
    </row>
    <row r="3058" spans="2:12" ht="75" customHeight="1" x14ac:dyDescent="0.25">
      <c r="B3058" s="171">
        <v>23120000</v>
      </c>
      <c r="C3058" s="182" t="s">
        <v>3205</v>
      </c>
      <c r="D3058" s="180">
        <v>41379</v>
      </c>
      <c r="E3058" s="179" t="s">
        <v>97</v>
      </c>
      <c r="F3058" s="179" t="s">
        <v>2489</v>
      </c>
      <c r="G3058" s="179" t="s">
        <v>307</v>
      </c>
      <c r="H3058" s="181">
        <v>120000</v>
      </c>
      <c r="I3058" s="181">
        <v>120000</v>
      </c>
      <c r="J3058" s="179" t="s">
        <v>39</v>
      </c>
      <c r="K3058" s="179" t="s">
        <v>2470</v>
      </c>
      <c r="L3058" s="175" t="s">
        <v>2490</v>
      </c>
    </row>
    <row r="3059" spans="2:12" ht="75" customHeight="1" x14ac:dyDescent="0.25">
      <c r="B3059" s="171">
        <v>23120000</v>
      </c>
      <c r="C3059" s="182" t="s">
        <v>3206</v>
      </c>
      <c r="D3059" s="180">
        <v>41379</v>
      </c>
      <c r="E3059" s="179" t="s">
        <v>97</v>
      </c>
      <c r="F3059" s="179" t="s">
        <v>2489</v>
      </c>
      <c r="G3059" s="179" t="s">
        <v>307</v>
      </c>
      <c r="H3059" s="181">
        <v>120000</v>
      </c>
      <c r="I3059" s="181">
        <v>120000</v>
      </c>
      <c r="J3059" s="179" t="s">
        <v>39</v>
      </c>
      <c r="K3059" s="179" t="s">
        <v>2470</v>
      </c>
      <c r="L3059" s="175" t="s">
        <v>2490</v>
      </c>
    </row>
    <row r="3060" spans="2:12" ht="75" customHeight="1" x14ac:dyDescent="0.25">
      <c r="B3060" s="171">
        <v>23120000</v>
      </c>
      <c r="C3060" s="182" t="s">
        <v>3207</v>
      </c>
      <c r="D3060" s="180">
        <v>41379</v>
      </c>
      <c r="E3060" s="179" t="s">
        <v>97</v>
      </c>
      <c r="F3060" s="179" t="s">
        <v>2489</v>
      </c>
      <c r="G3060" s="179" t="s">
        <v>307</v>
      </c>
      <c r="H3060" s="181">
        <v>120000</v>
      </c>
      <c r="I3060" s="181">
        <v>120000</v>
      </c>
      <c r="J3060" s="179" t="s">
        <v>39</v>
      </c>
      <c r="K3060" s="179" t="s">
        <v>2470</v>
      </c>
      <c r="L3060" s="175" t="s">
        <v>2490</v>
      </c>
    </row>
    <row r="3061" spans="2:12" ht="75" customHeight="1" x14ac:dyDescent="0.25">
      <c r="B3061" s="171">
        <v>23120000</v>
      </c>
      <c r="C3061" s="182" t="s">
        <v>3208</v>
      </c>
      <c r="D3061" s="180">
        <v>41379</v>
      </c>
      <c r="E3061" s="179" t="s">
        <v>97</v>
      </c>
      <c r="F3061" s="179" t="s">
        <v>2489</v>
      </c>
      <c r="G3061" s="179" t="s">
        <v>307</v>
      </c>
      <c r="H3061" s="181">
        <v>120000</v>
      </c>
      <c r="I3061" s="181">
        <v>120000</v>
      </c>
      <c r="J3061" s="179" t="s">
        <v>39</v>
      </c>
      <c r="K3061" s="179" t="s">
        <v>2470</v>
      </c>
      <c r="L3061" s="175" t="s">
        <v>2490</v>
      </c>
    </row>
    <row r="3062" spans="2:12" ht="75" customHeight="1" x14ac:dyDescent="0.25">
      <c r="B3062" s="171">
        <v>23120000</v>
      </c>
      <c r="C3062" s="182" t="s">
        <v>3209</v>
      </c>
      <c r="D3062" s="180">
        <v>41379</v>
      </c>
      <c r="E3062" s="179" t="s">
        <v>97</v>
      </c>
      <c r="F3062" s="179" t="s">
        <v>2489</v>
      </c>
      <c r="G3062" s="179" t="s">
        <v>307</v>
      </c>
      <c r="H3062" s="181">
        <v>120000</v>
      </c>
      <c r="I3062" s="181">
        <v>120000</v>
      </c>
      <c r="J3062" s="179" t="s">
        <v>39</v>
      </c>
      <c r="K3062" s="179" t="s">
        <v>2470</v>
      </c>
      <c r="L3062" s="175" t="s">
        <v>2490</v>
      </c>
    </row>
    <row r="3063" spans="2:12" ht="75" customHeight="1" x14ac:dyDescent="0.25">
      <c r="B3063" s="171">
        <v>23120000</v>
      </c>
      <c r="C3063" s="182" t="s">
        <v>3210</v>
      </c>
      <c r="D3063" s="180">
        <v>41379</v>
      </c>
      <c r="E3063" s="179" t="s">
        <v>97</v>
      </c>
      <c r="F3063" s="179" t="s">
        <v>2489</v>
      </c>
      <c r="G3063" s="179" t="s">
        <v>307</v>
      </c>
      <c r="H3063" s="181">
        <v>120000</v>
      </c>
      <c r="I3063" s="181">
        <v>120000</v>
      </c>
      <c r="J3063" s="179" t="s">
        <v>39</v>
      </c>
      <c r="K3063" s="179" t="s">
        <v>2470</v>
      </c>
      <c r="L3063" s="175" t="s">
        <v>2490</v>
      </c>
    </row>
    <row r="3064" spans="2:12" ht="75" customHeight="1" x14ac:dyDescent="0.25">
      <c r="B3064" s="171">
        <v>23120000</v>
      </c>
      <c r="C3064" s="182" t="s">
        <v>3211</v>
      </c>
      <c r="D3064" s="180">
        <v>41379</v>
      </c>
      <c r="E3064" s="179" t="s">
        <v>97</v>
      </c>
      <c r="F3064" s="179" t="s">
        <v>2489</v>
      </c>
      <c r="G3064" s="179" t="s">
        <v>307</v>
      </c>
      <c r="H3064" s="181">
        <v>120000</v>
      </c>
      <c r="I3064" s="181">
        <v>120000</v>
      </c>
      <c r="J3064" s="179" t="s">
        <v>39</v>
      </c>
      <c r="K3064" s="179" t="s">
        <v>2470</v>
      </c>
      <c r="L3064" s="175" t="s">
        <v>2490</v>
      </c>
    </row>
    <row r="3065" spans="2:12" ht="75" customHeight="1" x14ac:dyDescent="0.25">
      <c r="B3065" s="171">
        <v>23120000</v>
      </c>
      <c r="C3065" s="182" t="s">
        <v>3212</v>
      </c>
      <c r="D3065" s="180">
        <v>41379</v>
      </c>
      <c r="E3065" s="179" t="s">
        <v>97</v>
      </c>
      <c r="F3065" s="179" t="s">
        <v>2489</v>
      </c>
      <c r="G3065" s="179" t="s">
        <v>307</v>
      </c>
      <c r="H3065" s="181">
        <v>120000</v>
      </c>
      <c r="I3065" s="181">
        <v>120000</v>
      </c>
      <c r="J3065" s="179" t="s">
        <v>39</v>
      </c>
      <c r="K3065" s="179" t="s">
        <v>2470</v>
      </c>
      <c r="L3065" s="175" t="s">
        <v>2490</v>
      </c>
    </row>
    <row r="3066" spans="2:12" ht="75" customHeight="1" x14ac:dyDescent="0.25">
      <c r="B3066" s="171">
        <v>23120000</v>
      </c>
      <c r="C3066" s="182" t="s">
        <v>3213</v>
      </c>
      <c r="D3066" s="180">
        <v>41379</v>
      </c>
      <c r="E3066" s="179" t="s">
        <v>97</v>
      </c>
      <c r="F3066" s="179" t="s">
        <v>2489</v>
      </c>
      <c r="G3066" s="179" t="s">
        <v>307</v>
      </c>
      <c r="H3066" s="181">
        <v>120000</v>
      </c>
      <c r="I3066" s="181">
        <v>120000</v>
      </c>
      <c r="J3066" s="179" t="s">
        <v>39</v>
      </c>
      <c r="K3066" s="179" t="s">
        <v>2470</v>
      </c>
      <c r="L3066" s="175" t="s">
        <v>2490</v>
      </c>
    </row>
    <row r="3067" spans="2:12" ht="75" customHeight="1" x14ac:dyDescent="0.25">
      <c r="B3067" s="171">
        <v>23120000</v>
      </c>
      <c r="C3067" s="182" t="s">
        <v>3214</v>
      </c>
      <c r="D3067" s="180">
        <v>41379</v>
      </c>
      <c r="E3067" s="179" t="s">
        <v>97</v>
      </c>
      <c r="F3067" s="179" t="s">
        <v>2489</v>
      </c>
      <c r="G3067" s="179" t="s">
        <v>307</v>
      </c>
      <c r="H3067" s="181">
        <v>120000</v>
      </c>
      <c r="I3067" s="181">
        <v>120000</v>
      </c>
      <c r="J3067" s="179" t="s">
        <v>39</v>
      </c>
      <c r="K3067" s="179" t="s">
        <v>2470</v>
      </c>
      <c r="L3067" s="175" t="s">
        <v>2490</v>
      </c>
    </row>
    <row r="3068" spans="2:12" ht="75" customHeight="1" x14ac:dyDescent="0.25">
      <c r="B3068" s="171">
        <v>23120000</v>
      </c>
      <c r="C3068" s="182" t="s">
        <v>3215</v>
      </c>
      <c r="D3068" s="180">
        <v>41379</v>
      </c>
      <c r="E3068" s="179" t="s">
        <v>97</v>
      </c>
      <c r="F3068" s="179" t="s">
        <v>2489</v>
      </c>
      <c r="G3068" s="179" t="s">
        <v>307</v>
      </c>
      <c r="H3068" s="181">
        <v>120000</v>
      </c>
      <c r="I3068" s="181">
        <v>120000</v>
      </c>
      <c r="J3068" s="179" t="s">
        <v>39</v>
      </c>
      <c r="K3068" s="179" t="s">
        <v>2470</v>
      </c>
      <c r="L3068" s="175" t="s">
        <v>2490</v>
      </c>
    </row>
    <row r="3069" spans="2:12" ht="75" customHeight="1" x14ac:dyDescent="0.25">
      <c r="B3069" s="171">
        <v>23120000</v>
      </c>
      <c r="C3069" s="182" t="s">
        <v>3216</v>
      </c>
      <c r="D3069" s="180">
        <v>41379</v>
      </c>
      <c r="E3069" s="179" t="s">
        <v>97</v>
      </c>
      <c r="F3069" s="179" t="s">
        <v>2489</v>
      </c>
      <c r="G3069" s="179" t="s">
        <v>307</v>
      </c>
      <c r="H3069" s="181">
        <v>120000</v>
      </c>
      <c r="I3069" s="181">
        <v>120000</v>
      </c>
      <c r="J3069" s="179" t="s">
        <v>39</v>
      </c>
      <c r="K3069" s="179" t="s">
        <v>2470</v>
      </c>
      <c r="L3069" s="175" t="s">
        <v>2490</v>
      </c>
    </row>
    <row r="3070" spans="2:12" ht="75" customHeight="1" x14ac:dyDescent="0.25">
      <c r="B3070" s="171">
        <v>23120000</v>
      </c>
      <c r="C3070" s="182" t="s">
        <v>3217</v>
      </c>
      <c r="D3070" s="180">
        <v>41379</v>
      </c>
      <c r="E3070" s="179" t="s">
        <v>97</v>
      </c>
      <c r="F3070" s="179" t="s">
        <v>2489</v>
      </c>
      <c r="G3070" s="179" t="s">
        <v>307</v>
      </c>
      <c r="H3070" s="181">
        <v>120000</v>
      </c>
      <c r="I3070" s="181">
        <v>120000</v>
      </c>
      <c r="J3070" s="179" t="s">
        <v>39</v>
      </c>
      <c r="K3070" s="179" t="s">
        <v>2470</v>
      </c>
      <c r="L3070" s="175" t="s">
        <v>2490</v>
      </c>
    </row>
    <row r="3071" spans="2:12" ht="75" customHeight="1" x14ac:dyDescent="0.25">
      <c r="B3071" s="171">
        <v>52121900</v>
      </c>
      <c r="C3071" s="179" t="s">
        <v>3218</v>
      </c>
      <c r="D3071" s="180">
        <v>41379</v>
      </c>
      <c r="E3071" s="179" t="s">
        <v>97</v>
      </c>
      <c r="F3071" s="179" t="s">
        <v>2489</v>
      </c>
      <c r="G3071" s="179" t="s">
        <v>307</v>
      </c>
      <c r="H3071" s="181">
        <v>8000000</v>
      </c>
      <c r="I3071" s="181">
        <v>8000000</v>
      </c>
      <c r="J3071" s="179" t="s">
        <v>39</v>
      </c>
      <c r="K3071" s="179" t="s">
        <v>2470</v>
      </c>
      <c r="L3071" s="175" t="s">
        <v>2490</v>
      </c>
    </row>
    <row r="3072" spans="2:12" ht="75" customHeight="1" x14ac:dyDescent="0.25">
      <c r="B3072" s="171">
        <v>23120000</v>
      </c>
      <c r="C3072" s="182" t="s">
        <v>3219</v>
      </c>
      <c r="D3072" s="180">
        <v>41379</v>
      </c>
      <c r="E3072" s="179" t="s">
        <v>97</v>
      </c>
      <c r="F3072" s="179" t="s">
        <v>2489</v>
      </c>
      <c r="G3072" s="179" t="s">
        <v>307</v>
      </c>
      <c r="H3072" s="181">
        <v>230000</v>
      </c>
      <c r="I3072" s="181">
        <v>230000</v>
      </c>
      <c r="J3072" s="179" t="s">
        <v>39</v>
      </c>
      <c r="K3072" s="179" t="s">
        <v>2470</v>
      </c>
      <c r="L3072" s="175" t="s">
        <v>2490</v>
      </c>
    </row>
    <row r="3073" spans="2:12" ht="75" customHeight="1" x14ac:dyDescent="0.25">
      <c r="B3073" s="171">
        <v>23120000</v>
      </c>
      <c r="C3073" s="182" t="s">
        <v>3220</v>
      </c>
      <c r="D3073" s="180">
        <v>41379</v>
      </c>
      <c r="E3073" s="179" t="s">
        <v>97</v>
      </c>
      <c r="F3073" s="179" t="s">
        <v>2489</v>
      </c>
      <c r="G3073" s="179" t="s">
        <v>307</v>
      </c>
      <c r="H3073" s="181">
        <v>230000</v>
      </c>
      <c r="I3073" s="181">
        <v>230000</v>
      </c>
      <c r="J3073" s="179" t="s">
        <v>39</v>
      </c>
      <c r="K3073" s="179" t="s">
        <v>2470</v>
      </c>
      <c r="L3073" s="175" t="s">
        <v>2490</v>
      </c>
    </row>
    <row r="3074" spans="2:12" ht="75" customHeight="1" x14ac:dyDescent="0.25">
      <c r="B3074" s="171">
        <v>23120000</v>
      </c>
      <c r="C3074" s="179" t="s">
        <v>3221</v>
      </c>
      <c r="D3074" s="180">
        <v>41379</v>
      </c>
      <c r="E3074" s="179" t="s">
        <v>97</v>
      </c>
      <c r="F3074" s="179" t="s">
        <v>2489</v>
      </c>
      <c r="G3074" s="179" t="s">
        <v>307</v>
      </c>
      <c r="H3074" s="181">
        <v>230000</v>
      </c>
      <c r="I3074" s="181">
        <v>230000</v>
      </c>
      <c r="J3074" s="179" t="s">
        <v>39</v>
      </c>
      <c r="K3074" s="179" t="s">
        <v>2470</v>
      </c>
      <c r="L3074" s="175" t="s">
        <v>2490</v>
      </c>
    </row>
    <row r="3075" spans="2:12" ht="75" customHeight="1" x14ac:dyDescent="0.25">
      <c r="B3075" s="171">
        <v>23120000</v>
      </c>
      <c r="C3075" s="179" t="s">
        <v>3222</v>
      </c>
      <c r="D3075" s="180">
        <v>41379</v>
      </c>
      <c r="E3075" s="179" t="s">
        <v>97</v>
      </c>
      <c r="F3075" s="179" t="s">
        <v>2489</v>
      </c>
      <c r="G3075" s="179" t="s">
        <v>307</v>
      </c>
      <c r="H3075" s="181">
        <v>230000</v>
      </c>
      <c r="I3075" s="181">
        <v>230000</v>
      </c>
      <c r="J3075" s="179" t="s">
        <v>39</v>
      </c>
      <c r="K3075" s="179" t="s">
        <v>2470</v>
      </c>
      <c r="L3075" s="175" t="s">
        <v>2490</v>
      </c>
    </row>
    <row r="3076" spans="2:12" ht="75" customHeight="1" x14ac:dyDescent="0.25">
      <c r="B3076" s="171">
        <v>23120000</v>
      </c>
      <c r="C3076" s="179" t="s">
        <v>3223</v>
      </c>
      <c r="D3076" s="180">
        <v>41379</v>
      </c>
      <c r="E3076" s="179" t="s">
        <v>97</v>
      </c>
      <c r="F3076" s="179" t="s">
        <v>2489</v>
      </c>
      <c r="G3076" s="179" t="s">
        <v>307</v>
      </c>
      <c r="H3076" s="181">
        <v>230000</v>
      </c>
      <c r="I3076" s="181">
        <v>230000</v>
      </c>
      <c r="J3076" s="179" t="s">
        <v>39</v>
      </c>
      <c r="K3076" s="179" t="s">
        <v>2470</v>
      </c>
      <c r="L3076" s="175" t="s">
        <v>2490</v>
      </c>
    </row>
    <row r="3077" spans="2:12" ht="75" customHeight="1" x14ac:dyDescent="0.25">
      <c r="B3077" s="171">
        <v>23120000</v>
      </c>
      <c r="C3077" s="182" t="s">
        <v>3224</v>
      </c>
      <c r="D3077" s="180">
        <v>41379</v>
      </c>
      <c r="E3077" s="179" t="s">
        <v>97</v>
      </c>
      <c r="F3077" s="179" t="s">
        <v>2489</v>
      </c>
      <c r="G3077" s="179" t="s">
        <v>307</v>
      </c>
      <c r="H3077" s="181">
        <v>230000</v>
      </c>
      <c r="I3077" s="181">
        <v>230000</v>
      </c>
      <c r="J3077" s="179" t="s">
        <v>39</v>
      </c>
      <c r="K3077" s="179" t="s">
        <v>2470</v>
      </c>
      <c r="L3077" s="175" t="s">
        <v>2490</v>
      </c>
    </row>
    <row r="3078" spans="2:12" ht="75" customHeight="1" x14ac:dyDescent="0.25">
      <c r="B3078" s="171">
        <v>23120000</v>
      </c>
      <c r="C3078" s="179" t="s">
        <v>3225</v>
      </c>
      <c r="D3078" s="180">
        <v>41379</v>
      </c>
      <c r="E3078" s="179" t="s">
        <v>97</v>
      </c>
      <c r="F3078" s="179" t="s">
        <v>2489</v>
      </c>
      <c r="G3078" s="179" t="s">
        <v>307</v>
      </c>
      <c r="H3078" s="181">
        <v>230000</v>
      </c>
      <c r="I3078" s="181">
        <v>230000</v>
      </c>
      <c r="J3078" s="179" t="s">
        <v>39</v>
      </c>
      <c r="K3078" s="179" t="s">
        <v>2470</v>
      </c>
      <c r="L3078" s="175" t="s">
        <v>2490</v>
      </c>
    </row>
    <row r="3079" spans="2:12" ht="75" customHeight="1" x14ac:dyDescent="0.25">
      <c r="B3079" s="171">
        <v>23120000</v>
      </c>
      <c r="C3079" s="179" t="s">
        <v>3226</v>
      </c>
      <c r="D3079" s="180">
        <v>41379</v>
      </c>
      <c r="E3079" s="179" t="s">
        <v>97</v>
      </c>
      <c r="F3079" s="179" t="s">
        <v>2489</v>
      </c>
      <c r="G3079" s="179" t="s">
        <v>307</v>
      </c>
      <c r="H3079" s="181">
        <v>230000</v>
      </c>
      <c r="I3079" s="181">
        <v>230000</v>
      </c>
      <c r="J3079" s="179" t="s">
        <v>39</v>
      </c>
      <c r="K3079" s="179" t="s">
        <v>2470</v>
      </c>
      <c r="L3079" s="175" t="s">
        <v>2490</v>
      </c>
    </row>
    <row r="3080" spans="2:12" ht="75" customHeight="1" x14ac:dyDescent="0.25">
      <c r="B3080" s="171">
        <v>27111908</v>
      </c>
      <c r="C3080" s="179" t="s">
        <v>3227</v>
      </c>
      <c r="D3080" s="180">
        <v>41379</v>
      </c>
      <c r="E3080" s="179" t="s">
        <v>97</v>
      </c>
      <c r="F3080" s="179" t="s">
        <v>2489</v>
      </c>
      <c r="G3080" s="179" t="s">
        <v>307</v>
      </c>
      <c r="H3080" s="181">
        <v>6000000</v>
      </c>
      <c r="I3080" s="181">
        <v>6000000</v>
      </c>
      <c r="J3080" s="179" t="s">
        <v>39</v>
      </c>
      <c r="K3080" s="179" t="s">
        <v>2470</v>
      </c>
      <c r="L3080" s="175" t="s">
        <v>2490</v>
      </c>
    </row>
    <row r="3081" spans="2:12" ht="75" customHeight="1" x14ac:dyDescent="0.25">
      <c r="B3081" s="171">
        <v>27111908</v>
      </c>
      <c r="C3081" s="179" t="s">
        <v>3228</v>
      </c>
      <c r="D3081" s="180">
        <v>41379</v>
      </c>
      <c r="E3081" s="179" t="s">
        <v>97</v>
      </c>
      <c r="F3081" s="179" t="s">
        <v>2489</v>
      </c>
      <c r="G3081" s="179" t="s">
        <v>307</v>
      </c>
      <c r="H3081" s="181">
        <v>80000</v>
      </c>
      <c r="I3081" s="181">
        <v>80000</v>
      </c>
      <c r="J3081" s="179" t="s">
        <v>39</v>
      </c>
      <c r="K3081" s="179" t="s">
        <v>2470</v>
      </c>
      <c r="L3081" s="175" t="s">
        <v>2490</v>
      </c>
    </row>
    <row r="3082" spans="2:12" ht="75" customHeight="1" x14ac:dyDescent="0.25">
      <c r="B3082" s="171">
        <v>12000000</v>
      </c>
      <c r="C3082" s="179" t="s">
        <v>3229</v>
      </c>
      <c r="D3082" s="180">
        <v>41379</v>
      </c>
      <c r="E3082" s="179" t="s">
        <v>97</v>
      </c>
      <c r="F3082" s="179" t="s">
        <v>2489</v>
      </c>
      <c r="G3082" s="179" t="s">
        <v>307</v>
      </c>
      <c r="H3082" s="181">
        <v>550000</v>
      </c>
      <c r="I3082" s="181">
        <v>550000</v>
      </c>
      <c r="J3082" s="179" t="s">
        <v>39</v>
      </c>
      <c r="K3082" s="179" t="s">
        <v>2470</v>
      </c>
      <c r="L3082" s="175" t="s">
        <v>2490</v>
      </c>
    </row>
    <row r="3083" spans="2:12" ht="75" customHeight="1" x14ac:dyDescent="0.25">
      <c r="B3083" s="171">
        <v>12000000</v>
      </c>
      <c r="C3083" s="179" t="s">
        <v>3230</v>
      </c>
      <c r="D3083" s="180">
        <v>41379</v>
      </c>
      <c r="E3083" s="179" t="s">
        <v>97</v>
      </c>
      <c r="F3083" s="179" t="s">
        <v>2489</v>
      </c>
      <c r="G3083" s="179" t="s">
        <v>307</v>
      </c>
      <c r="H3083" s="181">
        <v>550000</v>
      </c>
      <c r="I3083" s="181">
        <v>550000</v>
      </c>
      <c r="J3083" s="179" t="s">
        <v>39</v>
      </c>
      <c r="K3083" s="179" t="s">
        <v>2470</v>
      </c>
      <c r="L3083" s="175" t="s">
        <v>2490</v>
      </c>
    </row>
    <row r="3084" spans="2:12" ht="75" customHeight="1" x14ac:dyDescent="0.25">
      <c r="B3084" s="171">
        <v>44120000</v>
      </c>
      <c r="C3084" s="179" t="s">
        <v>3231</v>
      </c>
      <c r="D3084" s="180">
        <v>41379</v>
      </c>
      <c r="E3084" s="179" t="s">
        <v>97</v>
      </c>
      <c r="F3084" s="179" t="s">
        <v>2489</v>
      </c>
      <c r="G3084" s="179" t="s">
        <v>307</v>
      </c>
      <c r="H3084" s="181">
        <v>45000</v>
      </c>
      <c r="I3084" s="181">
        <v>45000</v>
      </c>
      <c r="J3084" s="179" t="s">
        <v>39</v>
      </c>
      <c r="K3084" s="179" t="s">
        <v>2470</v>
      </c>
      <c r="L3084" s="175" t="s">
        <v>2490</v>
      </c>
    </row>
    <row r="3085" spans="2:12" ht="75" customHeight="1" x14ac:dyDescent="0.25">
      <c r="B3085" s="171">
        <v>23120000</v>
      </c>
      <c r="C3085" s="182" t="s">
        <v>3232</v>
      </c>
      <c r="D3085" s="180">
        <v>41379</v>
      </c>
      <c r="E3085" s="179" t="s">
        <v>97</v>
      </c>
      <c r="F3085" s="179" t="s">
        <v>2489</v>
      </c>
      <c r="G3085" s="179" t="s">
        <v>307</v>
      </c>
      <c r="H3085" s="181">
        <v>230000</v>
      </c>
      <c r="I3085" s="181">
        <v>230000</v>
      </c>
      <c r="J3085" s="179" t="s">
        <v>39</v>
      </c>
      <c r="K3085" s="179" t="s">
        <v>2470</v>
      </c>
      <c r="L3085" s="175" t="s">
        <v>2490</v>
      </c>
    </row>
    <row r="3086" spans="2:12" ht="75" customHeight="1" x14ac:dyDescent="0.25">
      <c r="B3086" s="171">
        <v>23120000</v>
      </c>
      <c r="C3086" s="179" t="s">
        <v>3233</v>
      </c>
      <c r="D3086" s="180">
        <v>41379</v>
      </c>
      <c r="E3086" s="179" t="s">
        <v>97</v>
      </c>
      <c r="F3086" s="179" t="s">
        <v>2489</v>
      </c>
      <c r="G3086" s="179" t="s">
        <v>307</v>
      </c>
      <c r="H3086" s="181">
        <v>230000</v>
      </c>
      <c r="I3086" s="181">
        <v>230000</v>
      </c>
      <c r="J3086" s="179" t="s">
        <v>39</v>
      </c>
      <c r="K3086" s="179" t="s">
        <v>2470</v>
      </c>
      <c r="L3086" s="175" t="s">
        <v>2490</v>
      </c>
    </row>
    <row r="3087" spans="2:12" ht="75" customHeight="1" x14ac:dyDescent="0.25">
      <c r="B3087" s="178">
        <v>27110000</v>
      </c>
      <c r="C3087" s="182" t="s">
        <v>3234</v>
      </c>
      <c r="D3087" s="180">
        <v>41379</v>
      </c>
      <c r="E3087" s="179" t="s">
        <v>97</v>
      </c>
      <c r="F3087" s="179" t="s">
        <v>2489</v>
      </c>
      <c r="G3087" s="179" t="s">
        <v>307</v>
      </c>
      <c r="H3087" s="181">
        <v>230000</v>
      </c>
      <c r="I3087" s="181">
        <v>230000</v>
      </c>
      <c r="J3087" s="179" t="s">
        <v>39</v>
      </c>
      <c r="K3087" s="179" t="s">
        <v>2470</v>
      </c>
      <c r="L3087" s="175" t="s">
        <v>2490</v>
      </c>
    </row>
    <row r="3088" spans="2:12" ht="75" customHeight="1" x14ac:dyDescent="0.25">
      <c r="B3088" s="178">
        <v>23120000</v>
      </c>
      <c r="C3088" s="179" t="s">
        <v>3235</v>
      </c>
      <c r="D3088" s="180">
        <v>41424</v>
      </c>
      <c r="E3088" s="179" t="s">
        <v>2640</v>
      </c>
      <c r="F3088" s="179" t="s">
        <v>2502</v>
      </c>
      <c r="G3088" s="179" t="s">
        <v>307</v>
      </c>
      <c r="H3088" s="181">
        <v>350000</v>
      </c>
      <c r="I3088" s="181">
        <v>350000</v>
      </c>
      <c r="J3088" s="179" t="s">
        <v>39</v>
      </c>
      <c r="K3088" s="179" t="s">
        <v>2470</v>
      </c>
      <c r="L3088" s="175" t="s">
        <v>2490</v>
      </c>
    </row>
    <row r="3089" spans="2:12" ht="75" customHeight="1" x14ac:dyDescent="0.25">
      <c r="B3089" s="171">
        <v>47111603</v>
      </c>
      <c r="C3089" s="182" t="s">
        <v>3236</v>
      </c>
      <c r="D3089" s="180">
        <v>41379</v>
      </c>
      <c r="E3089" s="179" t="s">
        <v>97</v>
      </c>
      <c r="F3089" s="179" t="s">
        <v>2489</v>
      </c>
      <c r="G3089" s="179" t="s">
        <v>307</v>
      </c>
      <c r="H3089" s="181">
        <v>5000000</v>
      </c>
      <c r="I3089" s="181">
        <v>5000000</v>
      </c>
      <c r="J3089" s="179" t="s">
        <v>39</v>
      </c>
      <c r="K3089" s="179" t="s">
        <v>2470</v>
      </c>
      <c r="L3089" s="175" t="s">
        <v>2490</v>
      </c>
    </row>
    <row r="3090" spans="2:12" ht="75" customHeight="1" x14ac:dyDescent="0.25">
      <c r="B3090" s="171">
        <v>46182208</v>
      </c>
      <c r="C3090" s="179" t="s">
        <v>3237</v>
      </c>
      <c r="D3090" s="180">
        <v>41379</v>
      </c>
      <c r="E3090" s="179" t="s">
        <v>97</v>
      </c>
      <c r="F3090" s="179" t="s">
        <v>2489</v>
      </c>
      <c r="G3090" s="179" t="s">
        <v>307</v>
      </c>
      <c r="H3090" s="181">
        <v>350000</v>
      </c>
      <c r="I3090" s="181">
        <v>350000</v>
      </c>
      <c r="J3090" s="179" t="s">
        <v>39</v>
      </c>
      <c r="K3090" s="179" t="s">
        <v>2470</v>
      </c>
      <c r="L3090" s="175" t="s">
        <v>2490</v>
      </c>
    </row>
    <row r="3091" spans="2:12" ht="75" customHeight="1" x14ac:dyDescent="0.25">
      <c r="B3091" s="171">
        <v>43212100</v>
      </c>
      <c r="C3091" s="179" t="s">
        <v>3238</v>
      </c>
      <c r="D3091" s="180">
        <v>41424</v>
      </c>
      <c r="E3091" s="179" t="s">
        <v>2576</v>
      </c>
      <c r="F3091" s="179" t="s">
        <v>2489</v>
      </c>
      <c r="G3091" s="179" t="s">
        <v>307</v>
      </c>
      <c r="H3091" s="181">
        <v>5000000</v>
      </c>
      <c r="I3091" s="181">
        <v>5000000</v>
      </c>
      <c r="J3091" s="179" t="s">
        <v>39</v>
      </c>
      <c r="K3091" s="179" t="s">
        <v>2470</v>
      </c>
      <c r="L3091" s="175" t="s">
        <v>2490</v>
      </c>
    </row>
    <row r="3092" spans="2:12" ht="75" customHeight="1" x14ac:dyDescent="0.25">
      <c r="B3092" s="171">
        <v>11160000</v>
      </c>
      <c r="C3092" s="179" t="s">
        <v>3239</v>
      </c>
      <c r="D3092" s="180">
        <v>41379</v>
      </c>
      <c r="E3092" s="179" t="s">
        <v>97</v>
      </c>
      <c r="F3092" s="179" t="s">
        <v>2489</v>
      </c>
      <c r="G3092" s="179" t="s">
        <v>307</v>
      </c>
      <c r="H3092" s="181">
        <v>720000</v>
      </c>
      <c r="I3092" s="181">
        <v>720000</v>
      </c>
      <c r="J3092" s="179" t="s">
        <v>39</v>
      </c>
      <c r="K3092" s="179" t="s">
        <v>2470</v>
      </c>
      <c r="L3092" s="175" t="s">
        <v>2490</v>
      </c>
    </row>
    <row r="3093" spans="2:12" ht="75" customHeight="1" x14ac:dyDescent="0.25">
      <c r="B3093" s="171">
        <v>44121700</v>
      </c>
      <c r="C3093" s="182" t="s">
        <v>3240</v>
      </c>
      <c r="D3093" s="180">
        <v>41379</v>
      </c>
      <c r="E3093" s="179" t="s">
        <v>97</v>
      </c>
      <c r="F3093" s="179" t="s">
        <v>2489</v>
      </c>
      <c r="G3093" s="179" t="s">
        <v>307</v>
      </c>
      <c r="H3093" s="181">
        <v>25000</v>
      </c>
      <c r="I3093" s="181">
        <v>25000</v>
      </c>
      <c r="J3093" s="179" t="s">
        <v>39</v>
      </c>
      <c r="K3093" s="179" t="s">
        <v>2470</v>
      </c>
      <c r="L3093" s="175" t="s">
        <v>2490</v>
      </c>
    </row>
    <row r="3094" spans="2:12" ht="75" customHeight="1" x14ac:dyDescent="0.25">
      <c r="B3094" s="178">
        <v>23120000</v>
      </c>
      <c r="C3094" s="179" t="s">
        <v>3241</v>
      </c>
      <c r="D3094" s="180">
        <v>41424</v>
      </c>
      <c r="E3094" s="179" t="s">
        <v>2640</v>
      </c>
      <c r="F3094" s="179" t="s">
        <v>2502</v>
      </c>
      <c r="G3094" s="179" t="s">
        <v>307</v>
      </c>
      <c r="H3094" s="181">
        <v>7800000</v>
      </c>
      <c r="I3094" s="181">
        <v>7800000</v>
      </c>
      <c r="J3094" s="179" t="s">
        <v>39</v>
      </c>
      <c r="K3094" s="179" t="s">
        <v>2470</v>
      </c>
      <c r="L3094" s="175" t="s">
        <v>2490</v>
      </c>
    </row>
    <row r="3095" spans="2:12" ht="75" customHeight="1" x14ac:dyDescent="0.25">
      <c r="B3095" s="171">
        <v>53141600</v>
      </c>
      <c r="C3095" s="182" t="s">
        <v>3242</v>
      </c>
      <c r="D3095" s="180">
        <v>41379</v>
      </c>
      <c r="E3095" s="179" t="s">
        <v>97</v>
      </c>
      <c r="F3095" s="179" t="s">
        <v>2489</v>
      </c>
      <c r="G3095" s="179" t="s">
        <v>307</v>
      </c>
      <c r="H3095" s="181">
        <v>250000</v>
      </c>
      <c r="I3095" s="181">
        <v>250000</v>
      </c>
      <c r="J3095" s="179" t="s">
        <v>39</v>
      </c>
      <c r="K3095" s="179" t="s">
        <v>2470</v>
      </c>
      <c r="L3095" s="175" t="s">
        <v>2490</v>
      </c>
    </row>
    <row r="3096" spans="2:12" ht="75" customHeight="1" x14ac:dyDescent="0.25">
      <c r="B3096" s="171">
        <v>23151500</v>
      </c>
      <c r="C3096" s="182" t="s">
        <v>3243</v>
      </c>
      <c r="D3096" s="180">
        <v>41424</v>
      </c>
      <c r="E3096" s="179" t="s">
        <v>2576</v>
      </c>
      <c r="F3096" s="179" t="s">
        <v>2489</v>
      </c>
      <c r="G3096" s="179" t="s">
        <v>307</v>
      </c>
      <c r="H3096" s="181">
        <v>700000</v>
      </c>
      <c r="I3096" s="181">
        <v>700000</v>
      </c>
      <c r="J3096" s="179" t="s">
        <v>39</v>
      </c>
      <c r="K3096" s="179" t="s">
        <v>2470</v>
      </c>
      <c r="L3096" s="175" t="s">
        <v>2490</v>
      </c>
    </row>
    <row r="3097" spans="2:12" ht="75" customHeight="1" x14ac:dyDescent="0.25">
      <c r="B3097" s="171">
        <v>12000000</v>
      </c>
      <c r="C3097" s="179" t="s">
        <v>3244</v>
      </c>
      <c r="D3097" s="180">
        <v>41379</v>
      </c>
      <c r="E3097" s="179" t="s">
        <v>97</v>
      </c>
      <c r="F3097" s="179" t="s">
        <v>2489</v>
      </c>
      <c r="G3097" s="179" t="s">
        <v>307</v>
      </c>
      <c r="H3097" s="181">
        <v>550000</v>
      </c>
      <c r="I3097" s="181">
        <v>550000</v>
      </c>
      <c r="J3097" s="179" t="s">
        <v>39</v>
      </c>
      <c r="K3097" s="179" t="s">
        <v>2470</v>
      </c>
      <c r="L3097" s="175" t="s">
        <v>2490</v>
      </c>
    </row>
    <row r="3098" spans="2:12" ht="75" customHeight="1" x14ac:dyDescent="0.25">
      <c r="B3098" s="171">
        <v>52151807</v>
      </c>
      <c r="C3098" s="179" t="s">
        <v>3245</v>
      </c>
      <c r="D3098" s="180">
        <v>41379</v>
      </c>
      <c r="E3098" s="179" t="s">
        <v>97</v>
      </c>
      <c r="F3098" s="179" t="s">
        <v>2489</v>
      </c>
      <c r="G3098" s="179" t="s">
        <v>307</v>
      </c>
      <c r="H3098" s="181">
        <v>300000</v>
      </c>
      <c r="I3098" s="181">
        <v>300000</v>
      </c>
      <c r="J3098" s="179" t="s">
        <v>39</v>
      </c>
      <c r="K3098" s="179" t="s">
        <v>2470</v>
      </c>
      <c r="L3098" s="175" t="s">
        <v>2490</v>
      </c>
    </row>
    <row r="3099" spans="2:12" ht="75" customHeight="1" x14ac:dyDescent="0.25">
      <c r="B3099" s="171">
        <v>47131611</v>
      </c>
      <c r="C3099" s="179" t="s">
        <v>3246</v>
      </c>
      <c r="D3099" s="180">
        <v>41379</v>
      </c>
      <c r="E3099" s="179" t="s">
        <v>97</v>
      </c>
      <c r="F3099" s="179" t="s">
        <v>2489</v>
      </c>
      <c r="G3099" s="179" t="s">
        <v>307</v>
      </c>
      <c r="H3099" s="181">
        <v>80000</v>
      </c>
      <c r="I3099" s="181">
        <v>80000</v>
      </c>
      <c r="J3099" s="179" t="s">
        <v>39</v>
      </c>
      <c r="K3099" s="179" t="s">
        <v>2470</v>
      </c>
      <c r="L3099" s="175" t="s">
        <v>2490</v>
      </c>
    </row>
    <row r="3100" spans="2:12" ht="75" customHeight="1" x14ac:dyDescent="0.25">
      <c r="B3100" s="171">
        <v>90000000</v>
      </c>
      <c r="C3100" s="179" t="s">
        <v>3247</v>
      </c>
      <c r="D3100" s="180">
        <v>41424</v>
      </c>
      <c r="E3100" s="179" t="s">
        <v>36</v>
      </c>
      <c r="F3100" s="179" t="s">
        <v>2489</v>
      </c>
      <c r="G3100" s="179" t="s">
        <v>307</v>
      </c>
      <c r="H3100" s="181">
        <v>30000000</v>
      </c>
      <c r="I3100" s="181">
        <v>30000000</v>
      </c>
      <c r="J3100" s="179" t="s">
        <v>39</v>
      </c>
      <c r="K3100" s="179" t="s">
        <v>2470</v>
      </c>
      <c r="L3100" s="175" t="s">
        <v>2490</v>
      </c>
    </row>
    <row r="3101" spans="2:12" ht="75" customHeight="1" x14ac:dyDescent="0.25">
      <c r="B3101" s="171">
        <v>41111600</v>
      </c>
      <c r="C3101" s="182" t="s">
        <v>3248</v>
      </c>
      <c r="D3101" s="180">
        <v>41379</v>
      </c>
      <c r="E3101" s="179" t="s">
        <v>97</v>
      </c>
      <c r="F3101" s="179" t="s">
        <v>2489</v>
      </c>
      <c r="G3101" s="179" t="s">
        <v>307</v>
      </c>
      <c r="H3101" s="181">
        <v>7000000</v>
      </c>
      <c r="I3101" s="181">
        <v>7000000</v>
      </c>
      <c r="J3101" s="179" t="s">
        <v>39</v>
      </c>
      <c r="K3101" s="179" t="s">
        <v>2470</v>
      </c>
      <c r="L3101" s="175" t="s">
        <v>2490</v>
      </c>
    </row>
    <row r="3102" spans="2:12" ht="75" customHeight="1" x14ac:dyDescent="0.25">
      <c r="B3102" s="171">
        <v>44120000</v>
      </c>
      <c r="C3102" s="179" t="s">
        <v>3249</v>
      </c>
      <c r="D3102" s="180">
        <v>41379</v>
      </c>
      <c r="E3102" s="179" t="s">
        <v>97</v>
      </c>
      <c r="F3102" s="179" t="s">
        <v>2489</v>
      </c>
      <c r="G3102" s="179" t="s">
        <v>307</v>
      </c>
      <c r="H3102" s="181">
        <v>20000</v>
      </c>
      <c r="I3102" s="181">
        <v>20000</v>
      </c>
      <c r="J3102" s="179" t="s">
        <v>39</v>
      </c>
      <c r="K3102" s="179" t="s">
        <v>2470</v>
      </c>
      <c r="L3102" s="175" t="s">
        <v>2490</v>
      </c>
    </row>
    <row r="3103" spans="2:12" ht="75" customHeight="1" x14ac:dyDescent="0.25">
      <c r="B3103" s="171">
        <v>32000000</v>
      </c>
      <c r="C3103" s="179" t="s">
        <v>3250</v>
      </c>
      <c r="D3103" s="180">
        <v>41379</v>
      </c>
      <c r="E3103" s="179" t="s">
        <v>97</v>
      </c>
      <c r="F3103" s="179" t="s">
        <v>2489</v>
      </c>
      <c r="G3103" s="179" t="s">
        <v>307</v>
      </c>
      <c r="H3103" s="181">
        <v>45000</v>
      </c>
      <c r="I3103" s="181">
        <v>45000</v>
      </c>
      <c r="J3103" s="179" t="s">
        <v>39</v>
      </c>
      <c r="K3103" s="179" t="s">
        <v>2470</v>
      </c>
      <c r="L3103" s="175" t="s">
        <v>2490</v>
      </c>
    </row>
    <row r="3104" spans="2:12" ht="75" customHeight="1" x14ac:dyDescent="0.25">
      <c r="B3104" s="171">
        <v>32000000</v>
      </c>
      <c r="C3104" s="179" t="s">
        <v>3251</v>
      </c>
      <c r="D3104" s="180">
        <v>41379</v>
      </c>
      <c r="E3104" s="179" t="s">
        <v>97</v>
      </c>
      <c r="F3104" s="179" t="s">
        <v>2489</v>
      </c>
      <c r="G3104" s="179" t="s">
        <v>307</v>
      </c>
      <c r="H3104" s="181">
        <v>45000</v>
      </c>
      <c r="I3104" s="181">
        <v>45000</v>
      </c>
      <c r="J3104" s="179" t="s">
        <v>39</v>
      </c>
      <c r="K3104" s="179" t="s">
        <v>2470</v>
      </c>
      <c r="L3104" s="175" t="s">
        <v>2490</v>
      </c>
    </row>
    <row r="3105" spans="2:12" ht="75" customHeight="1" x14ac:dyDescent="0.25">
      <c r="B3105" s="171">
        <v>32000000</v>
      </c>
      <c r="C3105" s="179" t="s">
        <v>3252</v>
      </c>
      <c r="D3105" s="180">
        <v>41379</v>
      </c>
      <c r="E3105" s="179" t="s">
        <v>97</v>
      </c>
      <c r="F3105" s="179" t="s">
        <v>2489</v>
      </c>
      <c r="G3105" s="179" t="s">
        <v>307</v>
      </c>
      <c r="H3105" s="181">
        <v>45000</v>
      </c>
      <c r="I3105" s="181">
        <v>45000</v>
      </c>
      <c r="J3105" s="179" t="s">
        <v>39</v>
      </c>
      <c r="K3105" s="179" t="s">
        <v>2470</v>
      </c>
      <c r="L3105" s="175" t="s">
        <v>2490</v>
      </c>
    </row>
    <row r="3106" spans="2:12" ht="75" customHeight="1" x14ac:dyDescent="0.25">
      <c r="B3106" s="178">
        <v>27110000</v>
      </c>
      <c r="C3106" s="179" t="s">
        <v>3253</v>
      </c>
      <c r="D3106" s="180">
        <v>41379</v>
      </c>
      <c r="E3106" s="179" t="s">
        <v>97</v>
      </c>
      <c r="F3106" s="179" t="s">
        <v>2489</v>
      </c>
      <c r="G3106" s="179" t="s">
        <v>307</v>
      </c>
      <c r="H3106" s="181">
        <v>10000000</v>
      </c>
      <c r="I3106" s="181">
        <v>10000000</v>
      </c>
      <c r="J3106" s="179" t="s">
        <v>39</v>
      </c>
      <c r="K3106" s="179" t="s">
        <v>2470</v>
      </c>
      <c r="L3106" s="175" t="s">
        <v>2490</v>
      </c>
    </row>
    <row r="3107" spans="2:12" ht="75" customHeight="1" x14ac:dyDescent="0.25">
      <c r="B3107" s="171">
        <v>53141600</v>
      </c>
      <c r="C3107" s="179" t="s">
        <v>3254</v>
      </c>
      <c r="D3107" s="180">
        <v>41379</v>
      </c>
      <c r="E3107" s="179" t="s">
        <v>97</v>
      </c>
      <c r="F3107" s="179" t="s">
        <v>2489</v>
      </c>
      <c r="G3107" s="179" t="s">
        <v>307</v>
      </c>
      <c r="H3107" s="181">
        <v>250000</v>
      </c>
      <c r="I3107" s="181">
        <v>250000</v>
      </c>
      <c r="J3107" s="179" t="s">
        <v>39</v>
      </c>
      <c r="K3107" s="179" t="s">
        <v>2470</v>
      </c>
      <c r="L3107" s="175" t="s">
        <v>2490</v>
      </c>
    </row>
    <row r="3108" spans="2:12" ht="75" customHeight="1" x14ac:dyDescent="0.25">
      <c r="B3108" s="171">
        <v>13111000</v>
      </c>
      <c r="C3108" s="179" t="s">
        <v>3255</v>
      </c>
      <c r="D3108" s="180">
        <v>41379</v>
      </c>
      <c r="E3108" s="179" t="s">
        <v>97</v>
      </c>
      <c r="F3108" s="179" t="s">
        <v>2489</v>
      </c>
      <c r="G3108" s="179" t="s">
        <v>307</v>
      </c>
      <c r="H3108" s="181">
        <v>600000</v>
      </c>
      <c r="I3108" s="181">
        <v>600000</v>
      </c>
      <c r="J3108" s="179" t="s">
        <v>39</v>
      </c>
      <c r="K3108" s="179" t="s">
        <v>2470</v>
      </c>
      <c r="L3108" s="175" t="s">
        <v>2490</v>
      </c>
    </row>
    <row r="3109" spans="2:12" ht="75" customHeight="1" x14ac:dyDescent="0.25">
      <c r="B3109" s="171">
        <v>13111000</v>
      </c>
      <c r="C3109" s="179" t="s">
        <v>3256</v>
      </c>
      <c r="D3109" s="180">
        <v>41379</v>
      </c>
      <c r="E3109" s="179" t="s">
        <v>97</v>
      </c>
      <c r="F3109" s="179" t="s">
        <v>2489</v>
      </c>
      <c r="G3109" s="179" t="s">
        <v>307</v>
      </c>
      <c r="H3109" s="181">
        <v>3200000</v>
      </c>
      <c r="I3109" s="181">
        <v>3200000</v>
      </c>
      <c r="J3109" s="179" t="s">
        <v>39</v>
      </c>
      <c r="K3109" s="179" t="s">
        <v>2470</v>
      </c>
      <c r="L3109" s="175" t="s">
        <v>2490</v>
      </c>
    </row>
    <row r="3110" spans="2:12" ht="75" customHeight="1" x14ac:dyDescent="0.25">
      <c r="B3110" s="171">
        <v>13111000</v>
      </c>
      <c r="C3110" s="179" t="s">
        <v>3257</v>
      </c>
      <c r="D3110" s="180">
        <v>41379</v>
      </c>
      <c r="E3110" s="179" t="s">
        <v>97</v>
      </c>
      <c r="F3110" s="179" t="s">
        <v>2489</v>
      </c>
      <c r="G3110" s="179" t="s">
        <v>307</v>
      </c>
      <c r="H3110" s="181">
        <v>3200000</v>
      </c>
      <c r="I3110" s="181">
        <v>3200000</v>
      </c>
      <c r="J3110" s="179" t="s">
        <v>39</v>
      </c>
      <c r="K3110" s="179" t="s">
        <v>2470</v>
      </c>
      <c r="L3110" s="175" t="s">
        <v>2490</v>
      </c>
    </row>
    <row r="3111" spans="2:12" ht="75" customHeight="1" x14ac:dyDescent="0.25">
      <c r="B3111" s="171">
        <v>13111000</v>
      </c>
      <c r="C3111" s="179" t="s">
        <v>3258</v>
      </c>
      <c r="D3111" s="180">
        <v>41379</v>
      </c>
      <c r="E3111" s="179" t="s">
        <v>97</v>
      </c>
      <c r="F3111" s="179" t="s">
        <v>2489</v>
      </c>
      <c r="G3111" s="179" t="s">
        <v>307</v>
      </c>
      <c r="H3111" s="181">
        <v>3200000</v>
      </c>
      <c r="I3111" s="181">
        <v>3200000</v>
      </c>
      <c r="J3111" s="179" t="s">
        <v>39</v>
      </c>
      <c r="K3111" s="179" t="s">
        <v>2470</v>
      </c>
      <c r="L3111" s="175" t="s">
        <v>2490</v>
      </c>
    </row>
    <row r="3112" spans="2:12" ht="75" customHeight="1" x14ac:dyDescent="0.25">
      <c r="B3112" s="171">
        <v>13111000</v>
      </c>
      <c r="C3112" s="179" t="s">
        <v>3259</v>
      </c>
      <c r="D3112" s="180">
        <v>41379</v>
      </c>
      <c r="E3112" s="179" t="s">
        <v>97</v>
      </c>
      <c r="F3112" s="179" t="s">
        <v>2489</v>
      </c>
      <c r="G3112" s="179" t="s">
        <v>307</v>
      </c>
      <c r="H3112" s="181">
        <v>3200000</v>
      </c>
      <c r="I3112" s="181">
        <v>3200000</v>
      </c>
      <c r="J3112" s="179" t="s">
        <v>39</v>
      </c>
      <c r="K3112" s="179" t="s">
        <v>2470</v>
      </c>
      <c r="L3112" s="175" t="s">
        <v>2490</v>
      </c>
    </row>
    <row r="3113" spans="2:12" ht="75" customHeight="1" x14ac:dyDescent="0.25">
      <c r="B3113" s="171">
        <v>13111000</v>
      </c>
      <c r="C3113" s="179" t="s">
        <v>3260</v>
      </c>
      <c r="D3113" s="180">
        <v>41379</v>
      </c>
      <c r="E3113" s="179" t="s">
        <v>97</v>
      </c>
      <c r="F3113" s="179" t="s">
        <v>2489</v>
      </c>
      <c r="G3113" s="179" t="s">
        <v>307</v>
      </c>
      <c r="H3113" s="181">
        <v>3200000</v>
      </c>
      <c r="I3113" s="181">
        <v>3200000</v>
      </c>
      <c r="J3113" s="179" t="s">
        <v>39</v>
      </c>
      <c r="K3113" s="179" t="s">
        <v>2470</v>
      </c>
      <c r="L3113" s="175" t="s">
        <v>2490</v>
      </c>
    </row>
    <row r="3114" spans="2:12" ht="75" customHeight="1" x14ac:dyDescent="0.25">
      <c r="B3114" s="171">
        <v>13111000</v>
      </c>
      <c r="C3114" s="179" t="s">
        <v>3261</v>
      </c>
      <c r="D3114" s="180">
        <v>41379</v>
      </c>
      <c r="E3114" s="179" t="s">
        <v>97</v>
      </c>
      <c r="F3114" s="179" t="s">
        <v>2489</v>
      </c>
      <c r="G3114" s="179" t="s">
        <v>307</v>
      </c>
      <c r="H3114" s="181">
        <v>3200000</v>
      </c>
      <c r="I3114" s="181">
        <v>3200000</v>
      </c>
      <c r="J3114" s="179" t="s">
        <v>39</v>
      </c>
      <c r="K3114" s="179" t="s">
        <v>2470</v>
      </c>
      <c r="L3114" s="175" t="s">
        <v>2490</v>
      </c>
    </row>
    <row r="3115" spans="2:12" ht="75" customHeight="1" x14ac:dyDescent="0.25">
      <c r="B3115" s="171">
        <v>13111000</v>
      </c>
      <c r="C3115" s="179" t="s">
        <v>3262</v>
      </c>
      <c r="D3115" s="180">
        <v>41379</v>
      </c>
      <c r="E3115" s="179" t="s">
        <v>97</v>
      </c>
      <c r="F3115" s="179" t="s">
        <v>2489</v>
      </c>
      <c r="G3115" s="179" t="s">
        <v>307</v>
      </c>
      <c r="H3115" s="181">
        <v>600000</v>
      </c>
      <c r="I3115" s="181">
        <v>600000</v>
      </c>
      <c r="J3115" s="179" t="s">
        <v>39</v>
      </c>
      <c r="K3115" s="179" t="s">
        <v>2470</v>
      </c>
      <c r="L3115" s="175" t="s">
        <v>2490</v>
      </c>
    </row>
    <row r="3116" spans="2:12" ht="75" customHeight="1" x14ac:dyDescent="0.25">
      <c r="B3116" s="171">
        <v>32000000</v>
      </c>
      <c r="C3116" s="179" t="s">
        <v>3263</v>
      </c>
      <c r="D3116" s="180">
        <v>41379</v>
      </c>
      <c r="E3116" s="179" t="s">
        <v>97</v>
      </c>
      <c r="F3116" s="179" t="s">
        <v>2489</v>
      </c>
      <c r="G3116" s="179" t="s">
        <v>307</v>
      </c>
      <c r="H3116" s="181">
        <v>120000</v>
      </c>
      <c r="I3116" s="181">
        <v>120000</v>
      </c>
      <c r="J3116" s="179" t="s">
        <v>39</v>
      </c>
      <c r="K3116" s="179" t="s">
        <v>2470</v>
      </c>
      <c r="L3116" s="175" t="s">
        <v>2490</v>
      </c>
    </row>
    <row r="3117" spans="2:12" ht="75" customHeight="1" x14ac:dyDescent="0.25">
      <c r="B3117" s="171">
        <v>11160000</v>
      </c>
      <c r="C3117" s="179" t="s">
        <v>3264</v>
      </c>
      <c r="D3117" s="180">
        <v>41379</v>
      </c>
      <c r="E3117" s="179" t="s">
        <v>97</v>
      </c>
      <c r="F3117" s="179" t="s">
        <v>2489</v>
      </c>
      <c r="G3117" s="179" t="s">
        <v>307</v>
      </c>
      <c r="H3117" s="181">
        <v>720000</v>
      </c>
      <c r="I3117" s="181">
        <v>720000</v>
      </c>
      <c r="J3117" s="179" t="s">
        <v>39</v>
      </c>
      <c r="K3117" s="179" t="s">
        <v>2470</v>
      </c>
      <c r="L3117" s="175" t="s">
        <v>2490</v>
      </c>
    </row>
    <row r="3118" spans="2:12" ht="75" customHeight="1" x14ac:dyDescent="0.25">
      <c r="B3118" s="171">
        <v>11162131</v>
      </c>
      <c r="C3118" s="182" t="s">
        <v>3265</v>
      </c>
      <c r="D3118" s="180">
        <v>41379</v>
      </c>
      <c r="E3118" s="179" t="s">
        <v>97</v>
      </c>
      <c r="F3118" s="179" t="s">
        <v>2489</v>
      </c>
      <c r="G3118" s="179" t="s">
        <v>307</v>
      </c>
      <c r="H3118" s="181">
        <v>950000</v>
      </c>
      <c r="I3118" s="181">
        <v>950000</v>
      </c>
      <c r="J3118" s="179" t="s">
        <v>39</v>
      </c>
      <c r="K3118" s="179" t="s">
        <v>2470</v>
      </c>
      <c r="L3118" s="175" t="s">
        <v>2490</v>
      </c>
    </row>
    <row r="3119" spans="2:12" ht="75" customHeight="1" x14ac:dyDescent="0.25">
      <c r="B3119" s="178">
        <v>23120000</v>
      </c>
      <c r="C3119" s="179" t="s">
        <v>3266</v>
      </c>
      <c r="D3119" s="180">
        <v>41424</v>
      </c>
      <c r="E3119" s="179" t="s">
        <v>2640</v>
      </c>
      <c r="F3119" s="179" t="s">
        <v>2502</v>
      </c>
      <c r="G3119" s="179" t="s">
        <v>307</v>
      </c>
      <c r="H3119" s="181">
        <v>27000000</v>
      </c>
      <c r="I3119" s="181">
        <v>27000000</v>
      </c>
      <c r="J3119" s="179" t="s">
        <v>39</v>
      </c>
      <c r="K3119" s="179" t="s">
        <v>2470</v>
      </c>
      <c r="L3119" s="175" t="s">
        <v>2490</v>
      </c>
    </row>
    <row r="3120" spans="2:12" ht="75" customHeight="1" x14ac:dyDescent="0.25">
      <c r="B3120" s="171">
        <v>44120000</v>
      </c>
      <c r="C3120" s="179" t="s">
        <v>3267</v>
      </c>
      <c r="D3120" s="180">
        <v>41379</v>
      </c>
      <c r="E3120" s="179" t="s">
        <v>97</v>
      </c>
      <c r="F3120" s="179" t="s">
        <v>2489</v>
      </c>
      <c r="G3120" s="179" t="s">
        <v>307</v>
      </c>
      <c r="H3120" s="181">
        <v>20000</v>
      </c>
      <c r="I3120" s="181">
        <v>20000</v>
      </c>
      <c r="J3120" s="179" t="s">
        <v>39</v>
      </c>
      <c r="K3120" s="179" t="s">
        <v>2470</v>
      </c>
      <c r="L3120" s="175" t="s">
        <v>2490</v>
      </c>
    </row>
    <row r="3121" spans="2:12" ht="75" customHeight="1" x14ac:dyDescent="0.25">
      <c r="B3121" s="178">
        <v>27110000</v>
      </c>
      <c r="C3121" s="179" t="s">
        <v>3268</v>
      </c>
      <c r="D3121" s="180">
        <v>41379</v>
      </c>
      <c r="E3121" s="179" t="s">
        <v>97</v>
      </c>
      <c r="F3121" s="179" t="s">
        <v>2489</v>
      </c>
      <c r="G3121" s="179" t="s">
        <v>307</v>
      </c>
      <c r="H3121" s="181">
        <v>5000000</v>
      </c>
      <c r="I3121" s="181">
        <v>5000000</v>
      </c>
      <c r="J3121" s="179" t="s">
        <v>39</v>
      </c>
      <c r="K3121" s="179" t="s">
        <v>2470</v>
      </c>
      <c r="L3121" s="175" t="s">
        <v>2490</v>
      </c>
    </row>
    <row r="3122" spans="2:12" ht="75" customHeight="1" x14ac:dyDescent="0.25">
      <c r="B3122" s="171">
        <v>90000000</v>
      </c>
      <c r="C3122" s="179" t="s">
        <v>3269</v>
      </c>
      <c r="D3122" s="180">
        <v>41424</v>
      </c>
      <c r="E3122" s="179" t="s">
        <v>36</v>
      </c>
      <c r="F3122" s="179" t="s">
        <v>2489</v>
      </c>
      <c r="G3122" s="179" t="s">
        <v>307</v>
      </c>
      <c r="H3122" s="181">
        <v>50000000</v>
      </c>
      <c r="I3122" s="181">
        <v>50000000</v>
      </c>
      <c r="J3122" s="179" t="s">
        <v>39</v>
      </c>
      <c r="K3122" s="179" t="s">
        <v>2470</v>
      </c>
      <c r="L3122" s="175" t="s">
        <v>2490</v>
      </c>
    </row>
    <row r="3123" spans="2:12" ht="75" customHeight="1" x14ac:dyDescent="0.25">
      <c r="B3123" s="171">
        <v>53141600</v>
      </c>
      <c r="C3123" s="179" t="s">
        <v>3270</v>
      </c>
      <c r="D3123" s="180">
        <v>41379</v>
      </c>
      <c r="E3123" s="179" t="s">
        <v>97</v>
      </c>
      <c r="F3123" s="179" t="s">
        <v>2489</v>
      </c>
      <c r="G3123" s="179" t="s">
        <v>307</v>
      </c>
      <c r="H3123" s="181">
        <v>250000</v>
      </c>
      <c r="I3123" s="181">
        <v>250000</v>
      </c>
      <c r="J3123" s="179" t="s">
        <v>39</v>
      </c>
      <c r="K3123" s="179" t="s">
        <v>2470</v>
      </c>
      <c r="L3123" s="175" t="s">
        <v>2490</v>
      </c>
    </row>
    <row r="3124" spans="2:12" ht="75" customHeight="1" x14ac:dyDescent="0.25">
      <c r="B3124" s="171">
        <v>11160000</v>
      </c>
      <c r="C3124" s="179" t="s">
        <v>3271</v>
      </c>
      <c r="D3124" s="180">
        <v>41379</v>
      </c>
      <c r="E3124" s="179" t="s">
        <v>97</v>
      </c>
      <c r="F3124" s="179" t="s">
        <v>2489</v>
      </c>
      <c r="G3124" s="179" t="s">
        <v>307</v>
      </c>
      <c r="H3124" s="181">
        <v>720000</v>
      </c>
      <c r="I3124" s="181">
        <v>720000</v>
      </c>
      <c r="J3124" s="179" t="s">
        <v>39</v>
      </c>
      <c r="K3124" s="179" t="s">
        <v>2470</v>
      </c>
      <c r="L3124" s="175" t="s">
        <v>2490</v>
      </c>
    </row>
    <row r="3125" spans="2:12" ht="75" customHeight="1" x14ac:dyDescent="0.25">
      <c r="B3125" s="171">
        <v>53141600</v>
      </c>
      <c r="C3125" s="182" t="s">
        <v>3272</v>
      </c>
      <c r="D3125" s="180">
        <v>41379</v>
      </c>
      <c r="E3125" s="179" t="s">
        <v>97</v>
      </c>
      <c r="F3125" s="179" t="s">
        <v>2489</v>
      </c>
      <c r="G3125" s="179" t="s">
        <v>307</v>
      </c>
      <c r="H3125" s="181">
        <v>250000</v>
      </c>
      <c r="I3125" s="181">
        <v>250000</v>
      </c>
      <c r="J3125" s="179" t="s">
        <v>39</v>
      </c>
      <c r="K3125" s="179" t="s">
        <v>2470</v>
      </c>
      <c r="L3125" s="175" t="s">
        <v>2490</v>
      </c>
    </row>
    <row r="3126" spans="2:12" ht="75" customHeight="1" x14ac:dyDescent="0.25">
      <c r="B3126" s="171">
        <v>11160000</v>
      </c>
      <c r="C3126" s="179" t="s">
        <v>3273</v>
      </c>
      <c r="D3126" s="180">
        <v>41379</v>
      </c>
      <c r="E3126" s="179" t="s">
        <v>97</v>
      </c>
      <c r="F3126" s="179" t="s">
        <v>2489</v>
      </c>
      <c r="G3126" s="179" t="s">
        <v>307</v>
      </c>
      <c r="H3126" s="181">
        <v>720000</v>
      </c>
      <c r="I3126" s="181">
        <v>720000</v>
      </c>
      <c r="J3126" s="179" t="s">
        <v>39</v>
      </c>
      <c r="K3126" s="179" t="s">
        <v>2470</v>
      </c>
      <c r="L3126" s="175" t="s">
        <v>2490</v>
      </c>
    </row>
    <row r="3127" spans="2:12" ht="75" customHeight="1" x14ac:dyDescent="0.25">
      <c r="B3127" s="171">
        <v>11160000</v>
      </c>
      <c r="C3127" s="179" t="s">
        <v>3274</v>
      </c>
      <c r="D3127" s="180">
        <v>41379</v>
      </c>
      <c r="E3127" s="179" t="s">
        <v>97</v>
      </c>
      <c r="F3127" s="179" t="s">
        <v>2489</v>
      </c>
      <c r="G3127" s="179" t="s">
        <v>307</v>
      </c>
      <c r="H3127" s="181">
        <v>720000</v>
      </c>
      <c r="I3127" s="181">
        <v>720000</v>
      </c>
      <c r="J3127" s="179" t="s">
        <v>39</v>
      </c>
      <c r="K3127" s="179" t="s">
        <v>2470</v>
      </c>
      <c r="L3127" s="175" t="s">
        <v>2490</v>
      </c>
    </row>
    <row r="3128" spans="2:12" ht="75" customHeight="1" x14ac:dyDescent="0.25">
      <c r="B3128" s="171">
        <v>53141600</v>
      </c>
      <c r="C3128" s="182" t="s">
        <v>3275</v>
      </c>
      <c r="D3128" s="180">
        <v>41379</v>
      </c>
      <c r="E3128" s="179" t="s">
        <v>97</v>
      </c>
      <c r="F3128" s="179" t="s">
        <v>2489</v>
      </c>
      <c r="G3128" s="179" t="s">
        <v>307</v>
      </c>
      <c r="H3128" s="181">
        <v>250000</v>
      </c>
      <c r="I3128" s="181">
        <v>250000</v>
      </c>
      <c r="J3128" s="179" t="s">
        <v>39</v>
      </c>
      <c r="K3128" s="179" t="s">
        <v>2470</v>
      </c>
      <c r="L3128" s="175" t="s">
        <v>2490</v>
      </c>
    </row>
    <row r="3129" spans="2:12" ht="75" customHeight="1" x14ac:dyDescent="0.25">
      <c r="B3129" s="171">
        <v>43211600</v>
      </c>
      <c r="C3129" s="179" t="s">
        <v>3276</v>
      </c>
      <c r="D3129" s="180">
        <v>41424</v>
      </c>
      <c r="E3129" s="179" t="s">
        <v>2576</v>
      </c>
      <c r="F3129" s="179" t="s">
        <v>2489</v>
      </c>
      <c r="G3129" s="179" t="s">
        <v>307</v>
      </c>
      <c r="H3129" s="181">
        <v>150000</v>
      </c>
      <c r="I3129" s="181">
        <v>150000</v>
      </c>
      <c r="J3129" s="179" t="s">
        <v>39</v>
      </c>
      <c r="K3129" s="179" t="s">
        <v>2470</v>
      </c>
      <c r="L3129" s="175" t="s">
        <v>2490</v>
      </c>
    </row>
    <row r="3130" spans="2:12" ht="75" customHeight="1" x14ac:dyDescent="0.25">
      <c r="B3130" s="171">
        <v>44121700</v>
      </c>
      <c r="C3130" s="179" t="s">
        <v>3277</v>
      </c>
      <c r="D3130" s="180">
        <v>41379</v>
      </c>
      <c r="E3130" s="179" t="s">
        <v>97</v>
      </c>
      <c r="F3130" s="179" t="s">
        <v>2489</v>
      </c>
      <c r="G3130" s="179" t="s">
        <v>307</v>
      </c>
      <c r="H3130" s="181">
        <v>25000</v>
      </c>
      <c r="I3130" s="181">
        <v>25000</v>
      </c>
      <c r="J3130" s="179" t="s">
        <v>39</v>
      </c>
      <c r="K3130" s="179" t="s">
        <v>2470</v>
      </c>
      <c r="L3130" s="175" t="s">
        <v>2490</v>
      </c>
    </row>
    <row r="3131" spans="2:12" ht="75" customHeight="1" x14ac:dyDescent="0.25">
      <c r="B3131" s="171">
        <v>53141600</v>
      </c>
      <c r="C3131" s="182" t="s">
        <v>3278</v>
      </c>
      <c r="D3131" s="180">
        <v>41379</v>
      </c>
      <c r="E3131" s="179" t="s">
        <v>97</v>
      </c>
      <c r="F3131" s="179" t="s">
        <v>2489</v>
      </c>
      <c r="G3131" s="179" t="s">
        <v>307</v>
      </c>
      <c r="H3131" s="181">
        <v>250000</v>
      </c>
      <c r="I3131" s="181">
        <v>250000</v>
      </c>
      <c r="J3131" s="179" t="s">
        <v>39</v>
      </c>
      <c r="K3131" s="179" t="s">
        <v>2470</v>
      </c>
      <c r="L3131" s="175" t="s">
        <v>2490</v>
      </c>
    </row>
    <row r="3132" spans="2:12" ht="75" customHeight="1" x14ac:dyDescent="0.25">
      <c r="B3132" s="171">
        <v>23101500</v>
      </c>
      <c r="C3132" s="179" t="s">
        <v>3279</v>
      </c>
      <c r="D3132" s="180">
        <v>41379</v>
      </c>
      <c r="E3132" s="179" t="s">
        <v>97</v>
      </c>
      <c r="F3132" s="179" t="s">
        <v>2489</v>
      </c>
      <c r="G3132" s="179" t="s">
        <v>307</v>
      </c>
      <c r="H3132" s="181">
        <v>800000</v>
      </c>
      <c r="I3132" s="181">
        <v>800000</v>
      </c>
      <c r="J3132" s="179" t="s">
        <v>39</v>
      </c>
      <c r="K3132" s="179" t="s">
        <v>2470</v>
      </c>
      <c r="L3132" s="175" t="s">
        <v>2490</v>
      </c>
    </row>
    <row r="3133" spans="2:12" ht="75" customHeight="1" x14ac:dyDescent="0.25">
      <c r="B3133" s="171">
        <v>12000000</v>
      </c>
      <c r="C3133" s="179" t="s">
        <v>3280</v>
      </c>
      <c r="D3133" s="180">
        <v>41379</v>
      </c>
      <c r="E3133" s="179" t="s">
        <v>97</v>
      </c>
      <c r="F3133" s="179" t="s">
        <v>2489</v>
      </c>
      <c r="G3133" s="179" t="s">
        <v>307</v>
      </c>
      <c r="H3133" s="181">
        <v>550000</v>
      </c>
      <c r="I3133" s="181">
        <v>550000</v>
      </c>
      <c r="J3133" s="179" t="s">
        <v>39</v>
      </c>
      <c r="K3133" s="179" t="s">
        <v>2470</v>
      </c>
      <c r="L3133" s="175" t="s">
        <v>2490</v>
      </c>
    </row>
    <row r="3134" spans="2:12" ht="75" customHeight="1" x14ac:dyDescent="0.25">
      <c r="B3134" s="171">
        <v>56120000</v>
      </c>
      <c r="C3134" s="179" t="s">
        <v>3281</v>
      </c>
      <c r="D3134" s="180">
        <v>41424</v>
      </c>
      <c r="E3134" s="179" t="s">
        <v>2576</v>
      </c>
      <c r="F3134" s="179" t="s">
        <v>2489</v>
      </c>
      <c r="G3134" s="179" t="s">
        <v>307</v>
      </c>
      <c r="H3134" s="181">
        <v>14725000</v>
      </c>
      <c r="I3134" s="181">
        <v>14725000</v>
      </c>
      <c r="J3134" s="179" t="s">
        <v>39</v>
      </c>
      <c r="K3134" s="179" t="s">
        <v>2470</v>
      </c>
      <c r="L3134" s="175" t="s">
        <v>2490</v>
      </c>
    </row>
    <row r="3135" spans="2:12" ht="75" customHeight="1" x14ac:dyDescent="0.25">
      <c r="B3135" s="171">
        <v>11160000</v>
      </c>
      <c r="C3135" s="179" t="s">
        <v>3282</v>
      </c>
      <c r="D3135" s="180">
        <v>41379</v>
      </c>
      <c r="E3135" s="179" t="s">
        <v>97</v>
      </c>
      <c r="F3135" s="179" t="s">
        <v>2489</v>
      </c>
      <c r="G3135" s="179" t="s">
        <v>307</v>
      </c>
      <c r="H3135" s="181">
        <v>720000</v>
      </c>
      <c r="I3135" s="181">
        <v>720000</v>
      </c>
      <c r="J3135" s="179" t="s">
        <v>39</v>
      </c>
      <c r="K3135" s="179" t="s">
        <v>2470</v>
      </c>
      <c r="L3135" s="175" t="s">
        <v>2490</v>
      </c>
    </row>
    <row r="3136" spans="2:12" ht="75" customHeight="1" x14ac:dyDescent="0.25">
      <c r="B3136" s="171">
        <v>44120000</v>
      </c>
      <c r="C3136" s="182" t="s">
        <v>3283</v>
      </c>
      <c r="D3136" s="180">
        <v>41379</v>
      </c>
      <c r="E3136" s="179" t="s">
        <v>97</v>
      </c>
      <c r="F3136" s="179" t="s">
        <v>2489</v>
      </c>
      <c r="G3136" s="179" t="s">
        <v>307</v>
      </c>
      <c r="H3136" s="181">
        <v>90000</v>
      </c>
      <c r="I3136" s="181">
        <v>90000</v>
      </c>
      <c r="J3136" s="179" t="s">
        <v>39</v>
      </c>
      <c r="K3136" s="179" t="s">
        <v>2470</v>
      </c>
      <c r="L3136" s="175" t="s">
        <v>2490</v>
      </c>
    </row>
    <row r="3137" spans="2:12" ht="75" customHeight="1" x14ac:dyDescent="0.25">
      <c r="B3137" s="171">
        <v>43230000</v>
      </c>
      <c r="C3137" s="179" t="s">
        <v>3284</v>
      </c>
      <c r="D3137" s="180">
        <v>41424</v>
      </c>
      <c r="E3137" s="179" t="s">
        <v>2576</v>
      </c>
      <c r="F3137" s="179" t="s">
        <v>2489</v>
      </c>
      <c r="G3137" s="179" t="s">
        <v>307</v>
      </c>
      <c r="H3137" s="181">
        <v>22040000</v>
      </c>
      <c r="I3137" s="181">
        <v>22040000</v>
      </c>
      <c r="J3137" s="179" t="s">
        <v>39</v>
      </c>
      <c r="K3137" s="179" t="s">
        <v>2470</v>
      </c>
      <c r="L3137" s="175" t="s">
        <v>2490</v>
      </c>
    </row>
    <row r="3138" spans="2:12" ht="75" customHeight="1" x14ac:dyDescent="0.25">
      <c r="B3138" s="171">
        <v>43231500</v>
      </c>
      <c r="C3138" s="179" t="s">
        <v>3285</v>
      </c>
      <c r="D3138" s="180">
        <v>41424</v>
      </c>
      <c r="E3138" s="179" t="s">
        <v>2576</v>
      </c>
      <c r="F3138" s="179" t="s">
        <v>2489</v>
      </c>
      <c r="G3138" s="179" t="s">
        <v>307</v>
      </c>
      <c r="H3138" s="181">
        <v>5000000</v>
      </c>
      <c r="I3138" s="181">
        <v>5000000</v>
      </c>
      <c r="J3138" s="179" t="s">
        <v>39</v>
      </c>
      <c r="K3138" s="179" t="s">
        <v>2470</v>
      </c>
      <c r="L3138" s="175" t="s">
        <v>2490</v>
      </c>
    </row>
    <row r="3139" spans="2:12" ht="75" customHeight="1" x14ac:dyDescent="0.25">
      <c r="B3139" s="171">
        <v>23271812</v>
      </c>
      <c r="C3139" s="179" t="s">
        <v>3286</v>
      </c>
      <c r="D3139" s="180">
        <v>41379</v>
      </c>
      <c r="E3139" s="179" t="s">
        <v>97</v>
      </c>
      <c r="F3139" s="179" t="s">
        <v>2489</v>
      </c>
      <c r="G3139" s="179" t="s">
        <v>307</v>
      </c>
      <c r="H3139" s="181">
        <v>30000</v>
      </c>
      <c r="I3139" s="181">
        <v>30000</v>
      </c>
      <c r="J3139" s="179" t="s">
        <v>39</v>
      </c>
      <c r="K3139" s="179" t="s">
        <v>2470</v>
      </c>
      <c r="L3139" s="175" t="s">
        <v>2490</v>
      </c>
    </row>
    <row r="3140" spans="2:12" ht="75" customHeight="1" x14ac:dyDescent="0.25">
      <c r="B3140" s="171">
        <v>45111800</v>
      </c>
      <c r="C3140" s="179" t="s">
        <v>3287</v>
      </c>
      <c r="D3140" s="180">
        <v>41424</v>
      </c>
      <c r="E3140" s="179" t="s">
        <v>2576</v>
      </c>
      <c r="F3140" s="179" t="s">
        <v>2489</v>
      </c>
      <c r="G3140" s="179" t="s">
        <v>307</v>
      </c>
      <c r="H3140" s="181">
        <v>1200000</v>
      </c>
      <c r="I3140" s="181">
        <v>1200000</v>
      </c>
      <c r="J3140" s="179" t="s">
        <v>39</v>
      </c>
      <c r="K3140" s="179" t="s">
        <v>2470</v>
      </c>
      <c r="L3140" s="175" t="s">
        <v>2490</v>
      </c>
    </row>
    <row r="3141" spans="2:12" ht="75" customHeight="1" x14ac:dyDescent="0.25">
      <c r="B3141" s="171">
        <v>31000000</v>
      </c>
      <c r="C3141" s="179" t="s">
        <v>3288</v>
      </c>
      <c r="D3141" s="180">
        <v>41379</v>
      </c>
      <c r="E3141" s="179" t="s">
        <v>97</v>
      </c>
      <c r="F3141" s="179" t="s">
        <v>2489</v>
      </c>
      <c r="G3141" s="179" t="s">
        <v>307</v>
      </c>
      <c r="H3141" s="181">
        <v>850000</v>
      </c>
      <c r="I3141" s="181">
        <v>850000</v>
      </c>
      <c r="J3141" s="179" t="s">
        <v>39</v>
      </c>
      <c r="K3141" s="179" t="s">
        <v>2470</v>
      </c>
      <c r="L3141" s="175" t="s">
        <v>2490</v>
      </c>
    </row>
    <row r="3142" spans="2:12" ht="75" customHeight="1" x14ac:dyDescent="0.25">
      <c r="B3142" s="171">
        <v>31000000</v>
      </c>
      <c r="C3142" s="179" t="s">
        <v>3289</v>
      </c>
      <c r="D3142" s="180">
        <v>41379</v>
      </c>
      <c r="E3142" s="179" t="s">
        <v>97</v>
      </c>
      <c r="F3142" s="179" t="s">
        <v>2489</v>
      </c>
      <c r="G3142" s="179" t="s">
        <v>307</v>
      </c>
      <c r="H3142" s="181">
        <v>850000</v>
      </c>
      <c r="I3142" s="181">
        <v>850000</v>
      </c>
      <c r="J3142" s="179" t="s">
        <v>39</v>
      </c>
      <c r="K3142" s="179" t="s">
        <v>2470</v>
      </c>
      <c r="L3142" s="175" t="s">
        <v>2490</v>
      </c>
    </row>
    <row r="3143" spans="2:12" ht="75" customHeight="1" x14ac:dyDescent="0.25">
      <c r="B3143" s="171">
        <v>31000000</v>
      </c>
      <c r="C3143" s="179" t="s">
        <v>3290</v>
      </c>
      <c r="D3143" s="180">
        <v>41379</v>
      </c>
      <c r="E3143" s="179" t="s">
        <v>97</v>
      </c>
      <c r="F3143" s="179" t="s">
        <v>2489</v>
      </c>
      <c r="G3143" s="179" t="s">
        <v>307</v>
      </c>
      <c r="H3143" s="181">
        <v>850000</v>
      </c>
      <c r="I3143" s="181">
        <v>850000</v>
      </c>
      <c r="J3143" s="179" t="s">
        <v>39</v>
      </c>
      <c r="K3143" s="179" t="s">
        <v>2470</v>
      </c>
      <c r="L3143" s="175" t="s">
        <v>2490</v>
      </c>
    </row>
    <row r="3144" spans="2:12" ht="75" customHeight="1" x14ac:dyDescent="0.25">
      <c r="B3144" s="171">
        <v>15101500</v>
      </c>
      <c r="C3144" s="179" t="s">
        <v>3291</v>
      </c>
      <c r="D3144" s="180">
        <v>41379</v>
      </c>
      <c r="E3144" s="179" t="s">
        <v>97</v>
      </c>
      <c r="F3144" s="179" t="s">
        <v>2489</v>
      </c>
      <c r="G3144" s="179" t="s">
        <v>307</v>
      </c>
      <c r="H3144" s="181">
        <v>15000000</v>
      </c>
      <c r="I3144" s="181">
        <v>15000000</v>
      </c>
      <c r="J3144" s="179" t="s">
        <v>39</v>
      </c>
      <c r="K3144" s="179" t="s">
        <v>2470</v>
      </c>
      <c r="L3144" s="175" t="s">
        <v>2490</v>
      </c>
    </row>
    <row r="3145" spans="2:12" ht="75" customHeight="1" x14ac:dyDescent="0.25">
      <c r="B3145" s="171">
        <v>12142100</v>
      </c>
      <c r="C3145" s="179" t="s">
        <v>3292</v>
      </c>
      <c r="D3145" s="180">
        <v>41424</v>
      </c>
      <c r="E3145" s="179" t="s">
        <v>134</v>
      </c>
      <c r="F3145" s="179" t="s">
        <v>2568</v>
      </c>
      <c r="G3145" s="179" t="s">
        <v>307</v>
      </c>
      <c r="H3145" s="181">
        <v>5000000</v>
      </c>
      <c r="I3145" s="181">
        <v>5000000</v>
      </c>
      <c r="J3145" s="179" t="s">
        <v>39</v>
      </c>
      <c r="K3145" s="179" t="s">
        <v>2470</v>
      </c>
      <c r="L3145" s="175" t="s">
        <v>2490</v>
      </c>
    </row>
    <row r="3146" spans="2:12" ht="75" customHeight="1" x14ac:dyDescent="0.25">
      <c r="B3146" s="171">
        <v>12142100</v>
      </c>
      <c r="C3146" s="179" t="s">
        <v>3293</v>
      </c>
      <c r="D3146" s="180">
        <v>41424</v>
      </c>
      <c r="E3146" s="179" t="s">
        <v>134</v>
      </c>
      <c r="F3146" s="179" t="s">
        <v>2568</v>
      </c>
      <c r="G3146" s="179" t="s">
        <v>307</v>
      </c>
      <c r="H3146" s="181">
        <v>5000000</v>
      </c>
      <c r="I3146" s="181">
        <v>5000000</v>
      </c>
      <c r="J3146" s="179" t="s">
        <v>39</v>
      </c>
      <c r="K3146" s="179" t="s">
        <v>2470</v>
      </c>
      <c r="L3146" s="175" t="s">
        <v>2490</v>
      </c>
    </row>
    <row r="3147" spans="2:12" ht="75" customHeight="1" x14ac:dyDescent="0.25">
      <c r="B3147" s="171">
        <v>23120000</v>
      </c>
      <c r="C3147" s="182" t="s">
        <v>3294</v>
      </c>
      <c r="D3147" s="180">
        <v>41379</v>
      </c>
      <c r="E3147" s="179" t="s">
        <v>97</v>
      </c>
      <c r="F3147" s="179" t="s">
        <v>2489</v>
      </c>
      <c r="G3147" s="179" t="s">
        <v>307</v>
      </c>
      <c r="H3147" s="181">
        <v>90000</v>
      </c>
      <c r="I3147" s="181">
        <v>90000</v>
      </c>
      <c r="J3147" s="179" t="s">
        <v>39</v>
      </c>
      <c r="K3147" s="179" t="s">
        <v>2470</v>
      </c>
      <c r="L3147" s="175" t="s">
        <v>2490</v>
      </c>
    </row>
    <row r="3148" spans="2:12" ht="75" customHeight="1" x14ac:dyDescent="0.25">
      <c r="B3148" s="171">
        <v>23120000</v>
      </c>
      <c r="C3148" s="182" t="s">
        <v>3295</v>
      </c>
      <c r="D3148" s="180">
        <v>41379</v>
      </c>
      <c r="E3148" s="179" t="s">
        <v>97</v>
      </c>
      <c r="F3148" s="179" t="s">
        <v>2489</v>
      </c>
      <c r="G3148" s="179" t="s">
        <v>307</v>
      </c>
      <c r="H3148" s="181">
        <v>90000</v>
      </c>
      <c r="I3148" s="181">
        <v>90000</v>
      </c>
      <c r="J3148" s="179" t="s">
        <v>39</v>
      </c>
      <c r="K3148" s="179" t="s">
        <v>2470</v>
      </c>
      <c r="L3148" s="175" t="s">
        <v>2490</v>
      </c>
    </row>
    <row r="3149" spans="2:12" ht="75" customHeight="1" x14ac:dyDescent="0.25">
      <c r="B3149" s="171">
        <v>23120000</v>
      </c>
      <c r="C3149" s="182" t="s">
        <v>3296</v>
      </c>
      <c r="D3149" s="180">
        <v>41379</v>
      </c>
      <c r="E3149" s="179" t="s">
        <v>97</v>
      </c>
      <c r="F3149" s="179" t="s">
        <v>2489</v>
      </c>
      <c r="G3149" s="179" t="s">
        <v>307</v>
      </c>
      <c r="H3149" s="181">
        <v>90000</v>
      </c>
      <c r="I3149" s="181">
        <v>90000</v>
      </c>
      <c r="J3149" s="179" t="s">
        <v>39</v>
      </c>
      <c r="K3149" s="179" t="s">
        <v>2470</v>
      </c>
      <c r="L3149" s="175" t="s">
        <v>2490</v>
      </c>
    </row>
    <row r="3150" spans="2:12" ht="75" customHeight="1" x14ac:dyDescent="0.25">
      <c r="B3150" s="171">
        <v>23120000</v>
      </c>
      <c r="C3150" s="182" t="s">
        <v>3297</v>
      </c>
      <c r="D3150" s="180">
        <v>41379</v>
      </c>
      <c r="E3150" s="179" t="s">
        <v>97</v>
      </c>
      <c r="F3150" s="179" t="s">
        <v>2489</v>
      </c>
      <c r="G3150" s="179" t="s">
        <v>307</v>
      </c>
      <c r="H3150" s="181">
        <v>90000</v>
      </c>
      <c r="I3150" s="181">
        <v>90000</v>
      </c>
      <c r="J3150" s="179" t="s">
        <v>39</v>
      </c>
      <c r="K3150" s="179" t="s">
        <v>2470</v>
      </c>
      <c r="L3150" s="175" t="s">
        <v>2490</v>
      </c>
    </row>
    <row r="3151" spans="2:12" ht="75" customHeight="1" x14ac:dyDescent="0.25">
      <c r="B3151" s="171">
        <v>23120000</v>
      </c>
      <c r="C3151" s="182" t="s">
        <v>3298</v>
      </c>
      <c r="D3151" s="180">
        <v>41379</v>
      </c>
      <c r="E3151" s="179" t="s">
        <v>97</v>
      </c>
      <c r="F3151" s="179" t="s">
        <v>2489</v>
      </c>
      <c r="G3151" s="179" t="s">
        <v>307</v>
      </c>
      <c r="H3151" s="181">
        <v>90000</v>
      </c>
      <c r="I3151" s="181">
        <v>90000</v>
      </c>
      <c r="J3151" s="179" t="s">
        <v>39</v>
      </c>
      <c r="K3151" s="179" t="s">
        <v>2470</v>
      </c>
      <c r="L3151" s="175" t="s">
        <v>2490</v>
      </c>
    </row>
    <row r="3152" spans="2:12" ht="75" customHeight="1" x14ac:dyDescent="0.25">
      <c r="B3152" s="171">
        <v>23120000</v>
      </c>
      <c r="C3152" s="182" t="s">
        <v>3299</v>
      </c>
      <c r="D3152" s="180">
        <v>41379</v>
      </c>
      <c r="E3152" s="179" t="s">
        <v>97</v>
      </c>
      <c r="F3152" s="179" t="s">
        <v>2489</v>
      </c>
      <c r="G3152" s="179" t="s">
        <v>307</v>
      </c>
      <c r="H3152" s="181">
        <v>90000</v>
      </c>
      <c r="I3152" s="181">
        <v>90000</v>
      </c>
      <c r="J3152" s="179" t="s">
        <v>39</v>
      </c>
      <c r="K3152" s="179" t="s">
        <v>2470</v>
      </c>
      <c r="L3152" s="175" t="s">
        <v>2490</v>
      </c>
    </row>
    <row r="3153" spans="2:12" ht="75" customHeight="1" x14ac:dyDescent="0.25">
      <c r="B3153" s="171">
        <v>23120000</v>
      </c>
      <c r="C3153" s="182" t="s">
        <v>3300</v>
      </c>
      <c r="D3153" s="180">
        <v>41379</v>
      </c>
      <c r="E3153" s="179" t="s">
        <v>97</v>
      </c>
      <c r="F3153" s="179" t="s">
        <v>2489</v>
      </c>
      <c r="G3153" s="179" t="s">
        <v>307</v>
      </c>
      <c r="H3153" s="181">
        <v>90000</v>
      </c>
      <c r="I3153" s="181">
        <v>90000</v>
      </c>
      <c r="J3153" s="179" t="s">
        <v>39</v>
      </c>
      <c r="K3153" s="179" t="s">
        <v>2470</v>
      </c>
      <c r="L3153" s="175" t="s">
        <v>2490</v>
      </c>
    </row>
    <row r="3154" spans="2:12" ht="75" customHeight="1" x14ac:dyDescent="0.25">
      <c r="B3154" s="171">
        <v>23120000</v>
      </c>
      <c r="C3154" s="182" t="s">
        <v>3301</v>
      </c>
      <c r="D3154" s="180">
        <v>41379</v>
      </c>
      <c r="E3154" s="179" t="s">
        <v>97</v>
      </c>
      <c r="F3154" s="179" t="s">
        <v>2489</v>
      </c>
      <c r="G3154" s="179" t="s">
        <v>307</v>
      </c>
      <c r="H3154" s="181">
        <v>90000</v>
      </c>
      <c r="I3154" s="181">
        <v>90000</v>
      </c>
      <c r="J3154" s="179" t="s">
        <v>39</v>
      </c>
      <c r="K3154" s="179" t="s">
        <v>2470</v>
      </c>
      <c r="L3154" s="175" t="s">
        <v>2490</v>
      </c>
    </row>
    <row r="3155" spans="2:12" ht="75" customHeight="1" x14ac:dyDescent="0.25">
      <c r="B3155" s="171">
        <v>23120000</v>
      </c>
      <c r="C3155" s="182" t="s">
        <v>3302</v>
      </c>
      <c r="D3155" s="180">
        <v>41379</v>
      </c>
      <c r="E3155" s="179" t="s">
        <v>97</v>
      </c>
      <c r="F3155" s="179" t="s">
        <v>2489</v>
      </c>
      <c r="G3155" s="179" t="s">
        <v>307</v>
      </c>
      <c r="H3155" s="181">
        <v>90000</v>
      </c>
      <c r="I3155" s="181">
        <v>90000</v>
      </c>
      <c r="J3155" s="179" t="s">
        <v>39</v>
      </c>
      <c r="K3155" s="179" t="s">
        <v>2470</v>
      </c>
      <c r="L3155" s="175" t="s">
        <v>2490</v>
      </c>
    </row>
    <row r="3156" spans="2:12" ht="75" customHeight="1" x14ac:dyDescent="0.25">
      <c r="B3156" s="171">
        <v>23120000</v>
      </c>
      <c r="C3156" s="182" t="s">
        <v>3303</v>
      </c>
      <c r="D3156" s="180">
        <v>41379</v>
      </c>
      <c r="E3156" s="179" t="s">
        <v>97</v>
      </c>
      <c r="F3156" s="179" t="s">
        <v>2489</v>
      </c>
      <c r="G3156" s="179" t="s">
        <v>307</v>
      </c>
      <c r="H3156" s="181">
        <v>90000</v>
      </c>
      <c r="I3156" s="181">
        <v>90000</v>
      </c>
      <c r="J3156" s="179" t="s">
        <v>39</v>
      </c>
      <c r="K3156" s="179" t="s">
        <v>2470</v>
      </c>
      <c r="L3156" s="175" t="s">
        <v>2490</v>
      </c>
    </row>
    <row r="3157" spans="2:12" ht="75" customHeight="1" x14ac:dyDescent="0.25">
      <c r="B3157" s="171">
        <v>23120000</v>
      </c>
      <c r="C3157" s="182" t="s">
        <v>3304</v>
      </c>
      <c r="D3157" s="180">
        <v>41379</v>
      </c>
      <c r="E3157" s="179" t="s">
        <v>97</v>
      </c>
      <c r="F3157" s="179" t="s">
        <v>2489</v>
      </c>
      <c r="G3157" s="179" t="s">
        <v>307</v>
      </c>
      <c r="H3157" s="181">
        <v>90000</v>
      </c>
      <c r="I3157" s="181">
        <v>90000</v>
      </c>
      <c r="J3157" s="179" t="s">
        <v>39</v>
      </c>
      <c r="K3157" s="179" t="s">
        <v>2470</v>
      </c>
      <c r="L3157" s="175" t="s">
        <v>2490</v>
      </c>
    </row>
    <row r="3158" spans="2:12" ht="75" customHeight="1" x14ac:dyDescent="0.25">
      <c r="B3158" s="171">
        <v>23120000</v>
      </c>
      <c r="C3158" s="182" t="s">
        <v>3305</v>
      </c>
      <c r="D3158" s="180">
        <v>41379</v>
      </c>
      <c r="E3158" s="179" t="s">
        <v>97</v>
      </c>
      <c r="F3158" s="179" t="s">
        <v>2489</v>
      </c>
      <c r="G3158" s="179" t="s">
        <v>307</v>
      </c>
      <c r="H3158" s="181">
        <v>90000</v>
      </c>
      <c r="I3158" s="181">
        <v>90000</v>
      </c>
      <c r="J3158" s="179" t="s">
        <v>39</v>
      </c>
      <c r="K3158" s="179" t="s">
        <v>2470</v>
      </c>
      <c r="L3158" s="175" t="s">
        <v>2490</v>
      </c>
    </row>
    <row r="3159" spans="2:12" ht="75" customHeight="1" x14ac:dyDescent="0.25">
      <c r="B3159" s="171">
        <v>23120000</v>
      </c>
      <c r="C3159" s="182" t="s">
        <v>3306</v>
      </c>
      <c r="D3159" s="180">
        <v>41379</v>
      </c>
      <c r="E3159" s="179" t="s">
        <v>97</v>
      </c>
      <c r="F3159" s="179" t="s">
        <v>2489</v>
      </c>
      <c r="G3159" s="179" t="s">
        <v>307</v>
      </c>
      <c r="H3159" s="181">
        <v>90000</v>
      </c>
      <c r="I3159" s="181">
        <v>90000</v>
      </c>
      <c r="J3159" s="179" t="s">
        <v>39</v>
      </c>
      <c r="K3159" s="179" t="s">
        <v>2470</v>
      </c>
      <c r="L3159" s="175" t="s">
        <v>2490</v>
      </c>
    </row>
    <row r="3160" spans="2:12" ht="75" customHeight="1" x14ac:dyDescent="0.25">
      <c r="B3160" s="171">
        <v>23120000</v>
      </c>
      <c r="C3160" s="182" t="s">
        <v>3307</v>
      </c>
      <c r="D3160" s="180">
        <v>41379</v>
      </c>
      <c r="E3160" s="179" t="s">
        <v>97</v>
      </c>
      <c r="F3160" s="179" t="s">
        <v>2489</v>
      </c>
      <c r="G3160" s="179" t="s">
        <v>307</v>
      </c>
      <c r="H3160" s="181">
        <v>90000</v>
      </c>
      <c r="I3160" s="181">
        <v>90000</v>
      </c>
      <c r="J3160" s="179" t="s">
        <v>39</v>
      </c>
      <c r="K3160" s="179" t="s">
        <v>2470</v>
      </c>
      <c r="L3160" s="175" t="s">
        <v>2490</v>
      </c>
    </row>
    <row r="3161" spans="2:12" ht="75" customHeight="1" x14ac:dyDescent="0.25">
      <c r="B3161" s="171">
        <v>23120000</v>
      </c>
      <c r="C3161" s="182" t="s">
        <v>3308</v>
      </c>
      <c r="D3161" s="180">
        <v>41379</v>
      </c>
      <c r="E3161" s="179" t="s">
        <v>97</v>
      </c>
      <c r="F3161" s="179" t="s">
        <v>2489</v>
      </c>
      <c r="G3161" s="179" t="s">
        <v>307</v>
      </c>
      <c r="H3161" s="181">
        <v>90000</v>
      </c>
      <c r="I3161" s="181">
        <v>90000</v>
      </c>
      <c r="J3161" s="179" t="s">
        <v>39</v>
      </c>
      <c r="K3161" s="179" t="s">
        <v>2470</v>
      </c>
      <c r="L3161" s="175" t="s">
        <v>2490</v>
      </c>
    </row>
    <row r="3162" spans="2:12" ht="75" customHeight="1" x14ac:dyDescent="0.25">
      <c r="B3162" s="171">
        <v>23120000</v>
      </c>
      <c r="C3162" s="182" t="s">
        <v>3309</v>
      </c>
      <c r="D3162" s="180">
        <v>41379</v>
      </c>
      <c r="E3162" s="179" t="s">
        <v>97</v>
      </c>
      <c r="F3162" s="179" t="s">
        <v>2489</v>
      </c>
      <c r="G3162" s="179" t="s">
        <v>307</v>
      </c>
      <c r="H3162" s="181">
        <v>90000</v>
      </c>
      <c r="I3162" s="181">
        <v>90000</v>
      </c>
      <c r="J3162" s="179" t="s">
        <v>39</v>
      </c>
      <c r="K3162" s="179" t="s">
        <v>2470</v>
      </c>
      <c r="L3162" s="175" t="s">
        <v>2490</v>
      </c>
    </row>
    <row r="3163" spans="2:12" ht="75" customHeight="1" x14ac:dyDescent="0.25">
      <c r="B3163" s="171">
        <v>23120000</v>
      </c>
      <c r="C3163" s="182" t="s">
        <v>3310</v>
      </c>
      <c r="D3163" s="180">
        <v>41379</v>
      </c>
      <c r="E3163" s="179" t="s">
        <v>97</v>
      </c>
      <c r="F3163" s="179" t="s">
        <v>2489</v>
      </c>
      <c r="G3163" s="179" t="s">
        <v>307</v>
      </c>
      <c r="H3163" s="181">
        <v>90000</v>
      </c>
      <c r="I3163" s="181">
        <v>90000</v>
      </c>
      <c r="J3163" s="179" t="s">
        <v>39</v>
      </c>
      <c r="K3163" s="179" t="s">
        <v>2470</v>
      </c>
      <c r="L3163" s="175" t="s">
        <v>2490</v>
      </c>
    </row>
    <row r="3164" spans="2:12" ht="75" customHeight="1" x14ac:dyDescent="0.25">
      <c r="B3164" s="171">
        <v>23120000</v>
      </c>
      <c r="C3164" s="182" t="s">
        <v>3311</v>
      </c>
      <c r="D3164" s="180">
        <v>41379</v>
      </c>
      <c r="E3164" s="179" t="s">
        <v>97</v>
      </c>
      <c r="F3164" s="179" t="s">
        <v>2489</v>
      </c>
      <c r="G3164" s="179" t="s">
        <v>307</v>
      </c>
      <c r="H3164" s="181">
        <v>90000</v>
      </c>
      <c r="I3164" s="181">
        <v>90000</v>
      </c>
      <c r="J3164" s="179" t="s">
        <v>39</v>
      </c>
      <c r="K3164" s="179" t="s">
        <v>2470</v>
      </c>
      <c r="L3164" s="175" t="s">
        <v>2490</v>
      </c>
    </row>
    <row r="3165" spans="2:12" ht="75" customHeight="1" x14ac:dyDescent="0.25">
      <c r="B3165" s="171">
        <v>23120000</v>
      </c>
      <c r="C3165" s="182" t="s">
        <v>3312</v>
      </c>
      <c r="D3165" s="180">
        <v>41379</v>
      </c>
      <c r="E3165" s="179" t="s">
        <v>97</v>
      </c>
      <c r="F3165" s="179" t="s">
        <v>2489</v>
      </c>
      <c r="G3165" s="179" t="s">
        <v>307</v>
      </c>
      <c r="H3165" s="181">
        <v>90000</v>
      </c>
      <c r="I3165" s="181">
        <v>90000</v>
      </c>
      <c r="J3165" s="179" t="s">
        <v>39</v>
      </c>
      <c r="K3165" s="179" t="s">
        <v>2470</v>
      </c>
      <c r="L3165" s="175" t="s">
        <v>2490</v>
      </c>
    </row>
    <row r="3166" spans="2:12" ht="75" customHeight="1" x14ac:dyDescent="0.25">
      <c r="B3166" s="171">
        <v>23120000</v>
      </c>
      <c r="C3166" s="182" t="s">
        <v>3313</v>
      </c>
      <c r="D3166" s="180">
        <v>41379</v>
      </c>
      <c r="E3166" s="179" t="s">
        <v>97</v>
      </c>
      <c r="F3166" s="179" t="s">
        <v>2489</v>
      </c>
      <c r="G3166" s="179" t="s">
        <v>307</v>
      </c>
      <c r="H3166" s="181">
        <v>90000</v>
      </c>
      <c r="I3166" s="181">
        <v>90000</v>
      </c>
      <c r="J3166" s="179" t="s">
        <v>39</v>
      </c>
      <c r="K3166" s="179" t="s">
        <v>2470</v>
      </c>
      <c r="L3166" s="175" t="s">
        <v>2490</v>
      </c>
    </row>
    <row r="3167" spans="2:12" ht="75" customHeight="1" x14ac:dyDescent="0.25">
      <c r="B3167" s="171">
        <v>23120000</v>
      </c>
      <c r="C3167" s="182" t="s">
        <v>3314</v>
      </c>
      <c r="D3167" s="180">
        <v>41379</v>
      </c>
      <c r="E3167" s="179" t="s">
        <v>97</v>
      </c>
      <c r="F3167" s="179" t="s">
        <v>2489</v>
      </c>
      <c r="G3167" s="179" t="s">
        <v>307</v>
      </c>
      <c r="H3167" s="181">
        <v>90000</v>
      </c>
      <c r="I3167" s="181">
        <v>90000</v>
      </c>
      <c r="J3167" s="179" t="s">
        <v>39</v>
      </c>
      <c r="K3167" s="179" t="s">
        <v>2470</v>
      </c>
      <c r="L3167" s="175" t="s">
        <v>2490</v>
      </c>
    </row>
    <row r="3168" spans="2:12" ht="75" customHeight="1" x14ac:dyDescent="0.25">
      <c r="B3168" s="171">
        <v>23120000</v>
      </c>
      <c r="C3168" s="182" t="s">
        <v>3315</v>
      </c>
      <c r="D3168" s="180">
        <v>41379</v>
      </c>
      <c r="E3168" s="179" t="s">
        <v>97</v>
      </c>
      <c r="F3168" s="179" t="s">
        <v>2489</v>
      </c>
      <c r="G3168" s="179" t="s">
        <v>307</v>
      </c>
      <c r="H3168" s="181">
        <v>90000</v>
      </c>
      <c r="I3168" s="181">
        <v>90000</v>
      </c>
      <c r="J3168" s="179" t="s">
        <v>39</v>
      </c>
      <c r="K3168" s="179" t="s">
        <v>2470</v>
      </c>
      <c r="L3168" s="175" t="s">
        <v>2490</v>
      </c>
    </row>
    <row r="3169" spans="2:12" ht="75" customHeight="1" x14ac:dyDescent="0.25">
      <c r="B3169" s="171">
        <v>23120000</v>
      </c>
      <c r="C3169" s="182" t="s">
        <v>3316</v>
      </c>
      <c r="D3169" s="180">
        <v>41379</v>
      </c>
      <c r="E3169" s="179" t="s">
        <v>97</v>
      </c>
      <c r="F3169" s="179" t="s">
        <v>2489</v>
      </c>
      <c r="G3169" s="179" t="s">
        <v>307</v>
      </c>
      <c r="H3169" s="181">
        <v>90000</v>
      </c>
      <c r="I3169" s="181">
        <v>90000</v>
      </c>
      <c r="J3169" s="179" t="s">
        <v>39</v>
      </c>
      <c r="K3169" s="179" t="s">
        <v>2470</v>
      </c>
      <c r="L3169" s="175" t="s">
        <v>2490</v>
      </c>
    </row>
    <row r="3170" spans="2:12" ht="75" customHeight="1" x14ac:dyDescent="0.25">
      <c r="B3170" s="171">
        <v>23120000</v>
      </c>
      <c r="C3170" s="182" t="s">
        <v>3317</v>
      </c>
      <c r="D3170" s="180">
        <v>41379</v>
      </c>
      <c r="E3170" s="179" t="s">
        <v>97</v>
      </c>
      <c r="F3170" s="179" t="s">
        <v>2489</v>
      </c>
      <c r="G3170" s="179" t="s">
        <v>307</v>
      </c>
      <c r="H3170" s="181">
        <v>90000</v>
      </c>
      <c r="I3170" s="181">
        <v>90000</v>
      </c>
      <c r="J3170" s="179" t="s">
        <v>39</v>
      </c>
      <c r="K3170" s="179" t="s">
        <v>2470</v>
      </c>
      <c r="L3170" s="175" t="s">
        <v>2490</v>
      </c>
    </row>
    <row r="3171" spans="2:12" ht="75" customHeight="1" x14ac:dyDescent="0.25">
      <c r="B3171" s="171">
        <v>23120000</v>
      </c>
      <c r="C3171" s="182" t="s">
        <v>3318</v>
      </c>
      <c r="D3171" s="180">
        <v>41379</v>
      </c>
      <c r="E3171" s="179" t="s">
        <v>97</v>
      </c>
      <c r="F3171" s="179" t="s">
        <v>2489</v>
      </c>
      <c r="G3171" s="179" t="s">
        <v>307</v>
      </c>
      <c r="H3171" s="181">
        <v>90000</v>
      </c>
      <c r="I3171" s="181">
        <v>90000</v>
      </c>
      <c r="J3171" s="179" t="s">
        <v>39</v>
      </c>
      <c r="K3171" s="179" t="s">
        <v>2470</v>
      </c>
      <c r="L3171" s="175" t="s">
        <v>2490</v>
      </c>
    </row>
    <row r="3172" spans="2:12" ht="75" customHeight="1" x14ac:dyDescent="0.25">
      <c r="B3172" s="171">
        <v>23120000</v>
      </c>
      <c r="C3172" s="182" t="s">
        <v>3319</v>
      </c>
      <c r="D3172" s="180">
        <v>41379</v>
      </c>
      <c r="E3172" s="179" t="s">
        <v>97</v>
      </c>
      <c r="F3172" s="179" t="s">
        <v>2489</v>
      </c>
      <c r="G3172" s="179" t="s">
        <v>307</v>
      </c>
      <c r="H3172" s="181">
        <v>90000</v>
      </c>
      <c r="I3172" s="181">
        <v>90000</v>
      </c>
      <c r="J3172" s="179" t="s">
        <v>39</v>
      </c>
      <c r="K3172" s="179" t="s">
        <v>2470</v>
      </c>
      <c r="L3172" s="175" t="s">
        <v>2490</v>
      </c>
    </row>
    <row r="3173" spans="2:12" ht="75" customHeight="1" x14ac:dyDescent="0.25">
      <c r="B3173" s="171">
        <v>23120000</v>
      </c>
      <c r="C3173" s="182" t="s">
        <v>3320</v>
      </c>
      <c r="D3173" s="180">
        <v>41379</v>
      </c>
      <c r="E3173" s="179" t="s">
        <v>97</v>
      </c>
      <c r="F3173" s="179" t="s">
        <v>2489</v>
      </c>
      <c r="G3173" s="179" t="s">
        <v>307</v>
      </c>
      <c r="H3173" s="181">
        <v>90000</v>
      </c>
      <c r="I3173" s="181">
        <v>90000</v>
      </c>
      <c r="J3173" s="179" t="s">
        <v>39</v>
      </c>
      <c r="K3173" s="179" t="s">
        <v>2470</v>
      </c>
      <c r="L3173" s="175" t="s">
        <v>2490</v>
      </c>
    </row>
    <row r="3174" spans="2:12" ht="75" customHeight="1" x14ac:dyDescent="0.25">
      <c r="B3174" s="171">
        <v>23120000</v>
      </c>
      <c r="C3174" s="182" t="s">
        <v>3321</v>
      </c>
      <c r="D3174" s="180">
        <v>41379</v>
      </c>
      <c r="E3174" s="179" t="s">
        <v>97</v>
      </c>
      <c r="F3174" s="179" t="s">
        <v>2489</v>
      </c>
      <c r="G3174" s="179" t="s">
        <v>307</v>
      </c>
      <c r="H3174" s="181">
        <v>90000</v>
      </c>
      <c r="I3174" s="181">
        <v>90000</v>
      </c>
      <c r="J3174" s="179" t="s">
        <v>39</v>
      </c>
      <c r="K3174" s="179" t="s">
        <v>2470</v>
      </c>
      <c r="L3174" s="175" t="s">
        <v>2490</v>
      </c>
    </row>
    <row r="3175" spans="2:12" ht="75" customHeight="1" x14ac:dyDescent="0.25">
      <c r="B3175" s="171">
        <v>23120000</v>
      </c>
      <c r="C3175" s="182" t="s">
        <v>3322</v>
      </c>
      <c r="D3175" s="180">
        <v>41379</v>
      </c>
      <c r="E3175" s="179" t="s">
        <v>97</v>
      </c>
      <c r="F3175" s="179" t="s">
        <v>2489</v>
      </c>
      <c r="G3175" s="179" t="s">
        <v>307</v>
      </c>
      <c r="H3175" s="181">
        <v>90000</v>
      </c>
      <c r="I3175" s="181">
        <v>90000</v>
      </c>
      <c r="J3175" s="179" t="s">
        <v>39</v>
      </c>
      <c r="K3175" s="179" t="s">
        <v>2470</v>
      </c>
      <c r="L3175" s="175" t="s">
        <v>2490</v>
      </c>
    </row>
    <row r="3176" spans="2:12" ht="75" customHeight="1" x14ac:dyDescent="0.25">
      <c r="B3176" s="171">
        <v>23120000</v>
      </c>
      <c r="C3176" s="179" t="s">
        <v>3323</v>
      </c>
      <c r="D3176" s="180">
        <v>41379</v>
      </c>
      <c r="E3176" s="179" t="s">
        <v>97</v>
      </c>
      <c r="F3176" s="179" t="s">
        <v>2489</v>
      </c>
      <c r="G3176" s="179" t="s">
        <v>307</v>
      </c>
      <c r="H3176" s="181">
        <v>90000</v>
      </c>
      <c r="I3176" s="181">
        <v>90000</v>
      </c>
      <c r="J3176" s="179" t="s">
        <v>39</v>
      </c>
      <c r="K3176" s="179" t="s">
        <v>2470</v>
      </c>
      <c r="L3176" s="175" t="s">
        <v>2490</v>
      </c>
    </row>
    <row r="3177" spans="2:12" ht="75" customHeight="1" x14ac:dyDescent="0.25">
      <c r="B3177" s="171">
        <v>23120000</v>
      </c>
      <c r="C3177" s="179" t="s">
        <v>3324</v>
      </c>
      <c r="D3177" s="180">
        <v>41379</v>
      </c>
      <c r="E3177" s="179" t="s">
        <v>97</v>
      </c>
      <c r="F3177" s="179" t="s">
        <v>2489</v>
      </c>
      <c r="G3177" s="179" t="s">
        <v>307</v>
      </c>
      <c r="H3177" s="181">
        <v>90000</v>
      </c>
      <c r="I3177" s="181">
        <v>90000</v>
      </c>
      <c r="J3177" s="179" t="s">
        <v>39</v>
      </c>
      <c r="K3177" s="179" t="s">
        <v>2470</v>
      </c>
      <c r="L3177" s="175" t="s">
        <v>2490</v>
      </c>
    </row>
    <row r="3178" spans="2:12" ht="75" customHeight="1" x14ac:dyDescent="0.25">
      <c r="B3178" s="171">
        <v>23120000</v>
      </c>
      <c r="C3178" s="182" t="s">
        <v>3325</v>
      </c>
      <c r="D3178" s="180">
        <v>41379</v>
      </c>
      <c r="E3178" s="179" t="s">
        <v>97</v>
      </c>
      <c r="F3178" s="179" t="s">
        <v>2489</v>
      </c>
      <c r="G3178" s="179" t="s">
        <v>307</v>
      </c>
      <c r="H3178" s="181">
        <v>90000</v>
      </c>
      <c r="I3178" s="181">
        <v>90000</v>
      </c>
      <c r="J3178" s="179" t="s">
        <v>39</v>
      </c>
      <c r="K3178" s="179" t="s">
        <v>2470</v>
      </c>
      <c r="L3178" s="175" t="s">
        <v>2490</v>
      </c>
    </row>
    <row r="3179" spans="2:12" ht="75" customHeight="1" x14ac:dyDescent="0.25">
      <c r="B3179" s="171">
        <v>23120000</v>
      </c>
      <c r="C3179" s="182" t="s">
        <v>3326</v>
      </c>
      <c r="D3179" s="180">
        <v>41379</v>
      </c>
      <c r="E3179" s="179" t="s">
        <v>97</v>
      </c>
      <c r="F3179" s="179" t="s">
        <v>2489</v>
      </c>
      <c r="G3179" s="179" t="s">
        <v>307</v>
      </c>
      <c r="H3179" s="181">
        <v>90000</v>
      </c>
      <c r="I3179" s="181">
        <v>90000</v>
      </c>
      <c r="J3179" s="179" t="s">
        <v>39</v>
      </c>
      <c r="K3179" s="179" t="s">
        <v>2470</v>
      </c>
      <c r="L3179" s="175" t="s">
        <v>2490</v>
      </c>
    </row>
    <row r="3180" spans="2:12" ht="75" customHeight="1" x14ac:dyDescent="0.25">
      <c r="B3180" s="171">
        <v>23120000</v>
      </c>
      <c r="C3180" s="182" t="s">
        <v>3327</v>
      </c>
      <c r="D3180" s="180">
        <v>41379</v>
      </c>
      <c r="E3180" s="179" t="s">
        <v>97</v>
      </c>
      <c r="F3180" s="179" t="s">
        <v>2489</v>
      </c>
      <c r="G3180" s="179" t="s">
        <v>307</v>
      </c>
      <c r="H3180" s="181">
        <v>90000</v>
      </c>
      <c r="I3180" s="181">
        <v>90000</v>
      </c>
      <c r="J3180" s="179" t="s">
        <v>39</v>
      </c>
      <c r="K3180" s="179" t="s">
        <v>2470</v>
      </c>
      <c r="L3180" s="175" t="s">
        <v>2490</v>
      </c>
    </row>
    <row r="3181" spans="2:12" ht="75" customHeight="1" x14ac:dyDescent="0.25">
      <c r="B3181" s="171">
        <v>23120000</v>
      </c>
      <c r="C3181" s="182" t="s">
        <v>3328</v>
      </c>
      <c r="D3181" s="180">
        <v>41379</v>
      </c>
      <c r="E3181" s="179" t="s">
        <v>97</v>
      </c>
      <c r="F3181" s="179" t="s">
        <v>2489</v>
      </c>
      <c r="G3181" s="179" t="s">
        <v>307</v>
      </c>
      <c r="H3181" s="181">
        <v>90000</v>
      </c>
      <c r="I3181" s="181">
        <v>90000</v>
      </c>
      <c r="J3181" s="179" t="s">
        <v>39</v>
      </c>
      <c r="K3181" s="179" t="s">
        <v>2470</v>
      </c>
      <c r="L3181" s="175" t="s">
        <v>2490</v>
      </c>
    </row>
    <row r="3182" spans="2:12" ht="75" customHeight="1" x14ac:dyDescent="0.25">
      <c r="B3182" s="171">
        <v>23120000</v>
      </c>
      <c r="C3182" s="182" t="s">
        <v>3329</v>
      </c>
      <c r="D3182" s="180">
        <v>41379</v>
      </c>
      <c r="E3182" s="179" t="s">
        <v>97</v>
      </c>
      <c r="F3182" s="179" t="s">
        <v>2489</v>
      </c>
      <c r="G3182" s="179" t="s">
        <v>307</v>
      </c>
      <c r="H3182" s="181">
        <v>90000</v>
      </c>
      <c r="I3182" s="181">
        <v>90000</v>
      </c>
      <c r="J3182" s="179" t="s">
        <v>39</v>
      </c>
      <c r="K3182" s="179" t="s">
        <v>2470</v>
      </c>
      <c r="L3182" s="175" t="s">
        <v>2490</v>
      </c>
    </row>
    <row r="3183" spans="2:12" ht="75" customHeight="1" x14ac:dyDescent="0.25">
      <c r="B3183" s="171">
        <v>23120000</v>
      </c>
      <c r="C3183" s="182" t="s">
        <v>3330</v>
      </c>
      <c r="D3183" s="180">
        <v>41379</v>
      </c>
      <c r="E3183" s="179" t="s">
        <v>97</v>
      </c>
      <c r="F3183" s="179" t="s">
        <v>2489</v>
      </c>
      <c r="G3183" s="179" t="s">
        <v>307</v>
      </c>
      <c r="H3183" s="181">
        <v>90000</v>
      </c>
      <c r="I3183" s="181">
        <v>90000</v>
      </c>
      <c r="J3183" s="179" t="s">
        <v>39</v>
      </c>
      <c r="K3183" s="179" t="s">
        <v>2470</v>
      </c>
      <c r="L3183" s="175" t="s">
        <v>2490</v>
      </c>
    </row>
    <row r="3184" spans="2:12" ht="75" customHeight="1" x14ac:dyDescent="0.25">
      <c r="B3184" s="171">
        <v>23120000</v>
      </c>
      <c r="C3184" s="182" t="s">
        <v>3331</v>
      </c>
      <c r="D3184" s="180">
        <v>41379</v>
      </c>
      <c r="E3184" s="179" t="s">
        <v>97</v>
      </c>
      <c r="F3184" s="179" t="s">
        <v>2489</v>
      </c>
      <c r="G3184" s="179" t="s">
        <v>307</v>
      </c>
      <c r="H3184" s="181">
        <v>90000</v>
      </c>
      <c r="I3184" s="181">
        <v>90000</v>
      </c>
      <c r="J3184" s="179" t="s">
        <v>39</v>
      </c>
      <c r="K3184" s="179" t="s">
        <v>2470</v>
      </c>
      <c r="L3184" s="175" t="s">
        <v>2490</v>
      </c>
    </row>
    <row r="3185" spans="2:12" ht="75" customHeight="1" x14ac:dyDescent="0.25">
      <c r="B3185" s="171">
        <v>23120000</v>
      </c>
      <c r="C3185" s="182" t="s">
        <v>3332</v>
      </c>
      <c r="D3185" s="180">
        <v>41379</v>
      </c>
      <c r="E3185" s="179" t="s">
        <v>97</v>
      </c>
      <c r="F3185" s="179" t="s">
        <v>2489</v>
      </c>
      <c r="G3185" s="179" t="s">
        <v>307</v>
      </c>
      <c r="H3185" s="181">
        <v>90000</v>
      </c>
      <c r="I3185" s="181">
        <v>90000</v>
      </c>
      <c r="J3185" s="179" t="s">
        <v>39</v>
      </c>
      <c r="K3185" s="179" t="s">
        <v>2470</v>
      </c>
      <c r="L3185" s="175" t="s">
        <v>2490</v>
      </c>
    </row>
    <row r="3186" spans="2:12" ht="75" customHeight="1" x14ac:dyDescent="0.25">
      <c r="B3186" s="171">
        <v>23120000</v>
      </c>
      <c r="C3186" s="182" t="s">
        <v>3333</v>
      </c>
      <c r="D3186" s="180">
        <v>41379</v>
      </c>
      <c r="E3186" s="179" t="s">
        <v>97</v>
      </c>
      <c r="F3186" s="179" t="s">
        <v>2489</v>
      </c>
      <c r="G3186" s="179" t="s">
        <v>307</v>
      </c>
      <c r="H3186" s="181">
        <v>90000</v>
      </c>
      <c r="I3186" s="181">
        <v>90000</v>
      </c>
      <c r="J3186" s="179" t="s">
        <v>39</v>
      </c>
      <c r="K3186" s="179" t="s">
        <v>2470</v>
      </c>
      <c r="L3186" s="175" t="s">
        <v>2490</v>
      </c>
    </row>
    <row r="3187" spans="2:12" ht="75" customHeight="1" x14ac:dyDescent="0.25">
      <c r="B3187" s="171">
        <v>23120000</v>
      </c>
      <c r="C3187" s="182" t="s">
        <v>3334</v>
      </c>
      <c r="D3187" s="180">
        <v>41379</v>
      </c>
      <c r="E3187" s="179" t="s">
        <v>97</v>
      </c>
      <c r="F3187" s="179" t="s">
        <v>2489</v>
      </c>
      <c r="G3187" s="179" t="s">
        <v>307</v>
      </c>
      <c r="H3187" s="181">
        <v>90000</v>
      </c>
      <c r="I3187" s="181">
        <v>90000</v>
      </c>
      <c r="J3187" s="179" t="s">
        <v>39</v>
      </c>
      <c r="K3187" s="179" t="s">
        <v>2470</v>
      </c>
      <c r="L3187" s="175" t="s">
        <v>2490</v>
      </c>
    </row>
    <row r="3188" spans="2:12" ht="75" customHeight="1" x14ac:dyDescent="0.25">
      <c r="B3188" s="171">
        <v>23120000</v>
      </c>
      <c r="C3188" s="182" t="s">
        <v>3335</v>
      </c>
      <c r="D3188" s="180">
        <v>41379</v>
      </c>
      <c r="E3188" s="179" t="s">
        <v>97</v>
      </c>
      <c r="F3188" s="179" t="s">
        <v>2489</v>
      </c>
      <c r="G3188" s="179" t="s">
        <v>307</v>
      </c>
      <c r="H3188" s="181">
        <v>90000</v>
      </c>
      <c r="I3188" s="181">
        <v>90000</v>
      </c>
      <c r="J3188" s="179" t="s">
        <v>39</v>
      </c>
      <c r="K3188" s="179" t="s">
        <v>2470</v>
      </c>
      <c r="L3188" s="175" t="s">
        <v>2490</v>
      </c>
    </row>
    <row r="3189" spans="2:12" ht="75" customHeight="1" x14ac:dyDescent="0.25">
      <c r="B3189" s="171">
        <v>23120000</v>
      </c>
      <c r="C3189" s="182" t="s">
        <v>3336</v>
      </c>
      <c r="D3189" s="180">
        <v>41379</v>
      </c>
      <c r="E3189" s="179" t="s">
        <v>97</v>
      </c>
      <c r="F3189" s="179" t="s">
        <v>2489</v>
      </c>
      <c r="G3189" s="179" t="s">
        <v>307</v>
      </c>
      <c r="H3189" s="181">
        <v>90000</v>
      </c>
      <c r="I3189" s="181">
        <v>90000</v>
      </c>
      <c r="J3189" s="179" t="s">
        <v>39</v>
      </c>
      <c r="K3189" s="179" t="s">
        <v>2470</v>
      </c>
      <c r="L3189" s="175" t="s">
        <v>2490</v>
      </c>
    </row>
    <row r="3190" spans="2:12" ht="75" customHeight="1" x14ac:dyDescent="0.25">
      <c r="B3190" s="171">
        <v>23120000</v>
      </c>
      <c r="C3190" s="182" t="s">
        <v>3337</v>
      </c>
      <c r="D3190" s="180">
        <v>41379</v>
      </c>
      <c r="E3190" s="179" t="s">
        <v>97</v>
      </c>
      <c r="F3190" s="179" t="s">
        <v>2489</v>
      </c>
      <c r="G3190" s="179" t="s">
        <v>307</v>
      </c>
      <c r="H3190" s="181">
        <v>90000</v>
      </c>
      <c r="I3190" s="181">
        <v>90000</v>
      </c>
      <c r="J3190" s="179" t="s">
        <v>39</v>
      </c>
      <c r="K3190" s="179" t="s">
        <v>2470</v>
      </c>
      <c r="L3190" s="175" t="s">
        <v>2490</v>
      </c>
    </row>
    <row r="3191" spans="2:12" ht="75" customHeight="1" x14ac:dyDescent="0.25">
      <c r="B3191" s="171">
        <v>23120000</v>
      </c>
      <c r="C3191" s="182" t="s">
        <v>3338</v>
      </c>
      <c r="D3191" s="180">
        <v>41379</v>
      </c>
      <c r="E3191" s="179" t="s">
        <v>97</v>
      </c>
      <c r="F3191" s="179" t="s">
        <v>2489</v>
      </c>
      <c r="G3191" s="179" t="s">
        <v>307</v>
      </c>
      <c r="H3191" s="181">
        <v>90000</v>
      </c>
      <c r="I3191" s="181">
        <v>90000</v>
      </c>
      <c r="J3191" s="179" t="s">
        <v>39</v>
      </c>
      <c r="K3191" s="179" t="s">
        <v>2470</v>
      </c>
      <c r="L3191" s="175" t="s">
        <v>2490</v>
      </c>
    </row>
    <row r="3192" spans="2:12" ht="75" customHeight="1" x14ac:dyDescent="0.25">
      <c r="B3192" s="171">
        <v>23120000</v>
      </c>
      <c r="C3192" s="182" t="s">
        <v>3339</v>
      </c>
      <c r="D3192" s="180">
        <v>41379</v>
      </c>
      <c r="E3192" s="179" t="s">
        <v>97</v>
      </c>
      <c r="F3192" s="179" t="s">
        <v>2489</v>
      </c>
      <c r="G3192" s="179" t="s">
        <v>307</v>
      </c>
      <c r="H3192" s="181">
        <v>90000</v>
      </c>
      <c r="I3192" s="181">
        <v>90000</v>
      </c>
      <c r="J3192" s="179" t="s">
        <v>39</v>
      </c>
      <c r="K3192" s="179" t="s">
        <v>2470</v>
      </c>
      <c r="L3192" s="175" t="s">
        <v>2490</v>
      </c>
    </row>
    <row r="3193" spans="2:12" ht="75" customHeight="1" x14ac:dyDescent="0.25">
      <c r="B3193" s="171">
        <v>23120000</v>
      </c>
      <c r="C3193" s="182" t="s">
        <v>3340</v>
      </c>
      <c r="D3193" s="180">
        <v>41379</v>
      </c>
      <c r="E3193" s="179" t="s">
        <v>97</v>
      </c>
      <c r="F3193" s="179" t="s">
        <v>2489</v>
      </c>
      <c r="G3193" s="179" t="s">
        <v>307</v>
      </c>
      <c r="H3193" s="181">
        <v>90000</v>
      </c>
      <c r="I3193" s="181">
        <v>90000</v>
      </c>
      <c r="J3193" s="179" t="s">
        <v>39</v>
      </c>
      <c r="K3193" s="179" t="s">
        <v>2470</v>
      </c>
      <c r="L3193" s="175" t="s">
        <v>2490</v>
      </c>
    </row>
    <row r="3194" spans="2:12" ht="75" customHeight="1" x14ac:dyDescent="0.25">
      <c r="B3194" s="171">
        <v>23120000</v>
      </c>
      <c r="C3194" s="182" t="s">
        <v>3341</v>
      </c>
      <c r="D3194" s="180">
        <v>41379</v>
      </c>
      <c r="E3194" s="179" t="s">
        <v>97</v>
      </c>
      <c r="F3194" s="179" t="s">
        <v>2489</v>
      </c>
      <c r="G3194" s="179" t="s">
        <v>307</v>
      </c>
      <c r="H3194" s="181">
        <v>90000</v>
      </c>
      <c r="I3194" s="181">
        <v>90000</v>
      </c>
      <c r="J3194" s="179" t="s">
        <v>39</v>
      </c>
      <c r="K3194" s="179" t="s">
        <v>2470</v>
      </c>
      <c r="L3194" s="175" t="s">
        <v>2490</v>
      </c>
    </row>
    <row r="3195" spans="2:12" ht="75" customHeight="1" x14ac:dyDescent="0.25">
      <c r="B3195" s="171">
        <v>23120000</v>
      </c>
      <c r="C3195" s="182" t="s">
        <v>3342</v>
      </c>
      <c r="D3195" s="180">
        <v>41379</v>
      </c>
      <c r="E3195" s="179" t="s">
        <v>97</v>
      </c>
      <c r="F3195" s="179" t="s">
        <v>2489</v>
      </c>
      <c r="G3195" s="179" t="s">
        <v>307</v>
      </c>
      <c r="H3195" s="181">
        <v>90000</v>
      </c>
      <c r="I3195" s="181">
        <v>90000</v>
      </c>
      <c r="J3195" s="179" t="s">
        <v>39</v>
      </c>
      <c r="K3195" s="179" t="s">
        <v>2470</v>
      </c>
      <c r="L3195" s="175" t="s">
        <v>2490</v>
      </c>
    </row>
    <row r="3196" spans="2:12" ht="75" customHeight="1" x14ac:dyDescent="0.25">
      <c r="B3196" s="171">
        <v>23120000</v>
      </c>
      <c r="C3196" s="182" t="s">
        <v>3343</v>
      </c>
      <c r="D3196" s="180">
        <v>41379</v>
      </c>
      <c r="E3196" s="179" t="s">
        <v>97</v>
      </c>
      <c r="F3196" s="179" t="s">
        <v>2489</v>
      </c>
      <c r="G3196" s="179" t="s">
        <v>307</v>
      </c>
      <c r="H3196" s="181">
        <v>230000</v>
      </c>
      <c r="I3196" s="181">
        <v>230000</v>
      </c>
      <c r="J3196" s="179" t="s">
        <v>39</v>
      </c>
      <c r="K3196" s="179" t="s">
        <v>2470</v>
      </c>
      <c r="L3196" s="175" t="s">
        <v>2490</v>
      </c>
    </row>
    <row r="3197" spans="2:12" ht="75" customHeight="1" x14ac:dyDescent="0.25">
      <c r="B3197" s="171">
        <v>44111900</v>
      </c>
      <c r="C3197" s="179" t="s">
        <v>3344</v>
      </c>
      <c r="D3197" s="180">
        <v>41424</v>
      </c>
      <c r="E3197" s="179" t="s">
        <v>2576</v>
      </c>
      <c r="F3197" s="179" t="s">
        <v>2489</v>
      </c>
      <c r="G3197" s="179" t="s">
        <v>307</v>
      </c>
      <c r="H3197" s="181">
        <v>3000000</v>
      </c>
      <c r="I3197" s="181">
        <v>3000000</v>
      </c>
      <c r="J3197" s="179" t="s">
        <v>39</v>
      </c>
      <c r="K3197" s="179" t="s">
        <v>2470</v>
      </c>
      <c r="L3197" s="175" t="s">
        <v>2490</v>
      </c>
    </row>
    <row r="3198" spans="2:12" ht="75" customHeight="1" x14ac:dyDescent="0.25">
      <c r="B3198" s="171">
        <v>43211900</v>
      </c>
      <c r="C3198" s="179" t="s">
        <v>3345</v>
      </c>
      <c r="D3198" s="180">
        <v>41424</v>
      </c>
      <c r="E3198" s="179" t="s">
        <v>2576</v>
      </c>
      <c r="F3198" s="179" t="s">
        <v>2489</v>
      </c>
      <c r="G3198" s="179" t="s">
        <v>307</v>
      </c>
      <c r="H3198" s="181">
        <v>50000000</v>
      </c>
      <c r="I3198" s="181">
        <v>50000000</v>
      </c>
      <c r="J3198" s="179" t="s">
        <v>39</v>
      </c>
      <c r="K3198" s="179" t="s">
        <v>2470</v>
      </c>
      <c r="L3198" s="175" t="s">
        <v>2490</v>
      </c>
    </row>
    <row r="3199" spans="2:12" ht="75" customHeight="1" x14ac:dyDescent="0.25">
      <c r="B3199" s="171">
        <v>43210000</v>
      </c>
      <c r="C3199" s="179" t="s">
        <v>3346</v>
      </c>
      <c r="D3199" s="180">
        <v>41424</v>
      </c>
      <c r="E3199" s="179" t="s">
        <v>2576</v>
      </c>
      <c r="F3199" s="179" t="s">
        <v>2489</v>
      </c>
      <c r="G3199" s="179" t="s">
        <v>307</v>
      </c>
      <c r="H3199" s="181">
        <v>35000000</v>
      </c>
      <c r="I3199" s="181">
        <v>35000000</v>
      </c>
      <c r="J3199" s="179" t="s">
        <v>39</v>
      </c>
      <c r="K3199" s="179" t="s">
        <v>2470</v>
      </c>
      <c r="L3199" s="175" t="s">
        <v>2490</v>
      </c>
    </row>
    <row r="3200" spans="2:12" ht="75" customHeight="1" x14ac:dyDescent="0.25">
      <c r="B3200" s="171">
        <v>31000000</v>
      </c>
      <c r="C3200" s="179" t="s">
        <v>3347</v>
      </c>
      <c r="D3200" s="180">
        <v>41379</v>
      </c>
      <c r="E3200" s="179" t="s">
        <v>97</v>
      </c>
      <c r="F3200" s="179" t="s">
        <v>2489</v>
      </c>
      <c r="G3200" s="179" t="s">
        <v>307</v>
      </c>
      <c r="H3200" s="181">
        <v>600000</v>
      </c>
      <c r="I3200" s="181">
        <v>600000</v>
      </c>
      <c r="J3200" s="179" t="s">
        <v>39</v>
      </c>
      <c r="K3200" s="179" t="s">
        <v>2470</v>
      </c>
      <c r="L3200" s="175" t="s">
        <v>2490</v>
      </c>
    </row>
    <row r="3201" spans="2:12" ht="75" customHeight="1" x14ac:dyDescent="0.25">
      <c r="B3201" s="171">
        <v>31000000</v>
      </c>
      <c r="C3201" s="179" t="s">
        <v>3348</v>
      </c>
      <c r="D3201" s="180">
        <v>41379</v>
      </c>
      <c r="E3201" s="179" t="s">
        <v>97</v>
      </c>
      <c r="F3201" s="179" t="s">
        <v>2489</v>
      </c>
      <c r="G3201" s="179" t="s">
        <v>307</v>
      </c>
      <c r="H3201" s="181">
        <v>600000</v>
      </c>
      <c r="I3201" s="181">
        <v>600000</v>
      </c>
      <c r="J3201" s="179" t="s">
        <v>39</v>
      </c>
      <c r="K3201" s="179" t="s">
        <v>2470</v>
      </c>
      <c r="L3201" s="175" t="s">
        <v>2490</v>
      </c>
    </row>
    <row r="3202" spans="2:12" ht="75" customHeight="1" x14ac:dyDescent="0.25">
      <c r="B3202" s="171">
        <v>31000000</v>
      </c>
      <c r="C3202" s="179" t="s">
        <v>3349</v>
      </c>
      <c r="D3202" s="180">
        <v>41379</v>
      </c>
      <c r="E3202" s="179" t="s">
        <v>97</v>
      </c>
      <c r="F3202" s="179" t="s">
        <v>2489</v>
      </c>
      <c r="G3202" s="179" t="s">
        <v>307</v>
      </c>
      <c r="H3202" s="181">
        <v>600000</v>
      </c>
      <c r="I3202" s="181">
        <v>600000</v>
      </c>
      <c r="J3202" s="179" t="s">
        <v>39</v>
      </c>
      <c r="K3202" s="179" t="s">
        <v>2470</v>
      </c>
      <c r="L3202" s="175" t="s">
        <v>2490</v>
      </c>
    </row>
    <row r="3203" spans="2:12" ht="75" customHeight="1" x14ac:dyDescent="0.25">
      <c r="B3203" s="171">
        <v>31000000</v>
      </c>
      <c r="C3203" s="179" t="s">
        <v>3350</v>
      </c>
      <c r="D3203" s="180">
        <v>41379</v>
      </c>
      <c r="E3203" s="179" t="s">
        <v>97</v>
      </c>
      <c r="F3203" s="179" t="s">
        <v>2489</v>
      </c>
      <c r="G3203" s="179" t="s">
        <v>307</v>
      </c>
      <c r="H3203" s="181">
        <v>600000</v>
      </c>
      <c r="I3203" s="181">
        <v>600000</v>
      </c>
      <c r="J3203" s="179" t="s">
        <v>39</v>
      </c>
      <c r="K3203" s="179" t="s">
        <v>2470</v>
      </c>
      <c r="L3203" s="175" t="s">
        <v>2490</v>
      </c>
    </row>
    <row r="3204" spans="2:12" ht="75" customHeight="1" x14ac:dyDescent="0.25">
      <c r="B3204" s="171">
        <v>23101500</v>
      </c>
      <c r="C3204" s="179" t="s">
        <v>3351</v>
      </c>
      <c r="D3204" s="180">
        <v>41379</v>
      </c>
      <c r="E3204" s="179" t="s">
        <v>97</v>
      </c>
      <c r="F3204" s="179" t="s">
        <v>2489</v>
      </c>
      <c r="G3204" s="179" t="s">
        <v>307</v>
      </c>
      <c r="H3204" s="181">
        <v>800000</v>
      </c>
      <c r="I3204" s="181">
        <v>800000</v>
      </c>
      <c r="J3204" s="179" t="s">
        <v>39</v>
      </c>
      <c r="K3204" s="179" t="s">
        <v>2470</v>
      </c>
      <c r="L3204" s="175" t="s">
        <v>2490</v>
      </c>
    </row>
    <row r="3205" spans="2:12" ht="75" customHeight="1" x14ac:dyDescent="0.25">
      <c r="B3205" s="171">
        <v>53141600</v>
      </c>
      <c r="C3205" s="179" t="s">
        <v>3352</v>
      </c>
      <c r="D3205" s="180">
        <v>41379</v>
      </c>
      <c r="E3205" s="179" t="s">
        <v>97</v>
      </c>
      <c r="F3205" s="179" t="s">
        <v>2489</v>
      </c>
      <c r="G3205" s="179" t="s">
        <v>307</v>
      </c>
      <c r="H3205" s="181">
        <v>250000</v>
      </c>
      <c r="I3205" s="181">
        <v>250000</v>
      </c>
      <c r="J3205" s="179" t="s">
        <v>39</v>
      </c>
      <c r="K3205" s="179" t="s">
        <v>2470</v>
      </c>
      <c r="L3205" s="175" t="s">
        <v>2490</v>
      </c>
    </row>
    <row r="3206" spans="2:12" ht="75" customHeight="1" x14ac:dyDescent="0.25">
      <c r="B3206" s="171">
        <v>53141600</v>
      </c>
      <c r="C3206" s="179" t="s">
        <v>3353</v>
      </c>
      <c r="D3206" s="180">
        <v>41379</v>
      </c>
      <c r="E3206" s="179" t="s">
        <v>97</v>
      </c>
      <c r="F3206" s="179" t="s">
        <v>2489</v>
      </c>
      <c r="G3206" s="179" t="s">
        <v>307</v>
      </c>
      <c r="H3206" s="181">
        <v>250000</v>
      </c>
      <c r="I3206" s="181">
        <v>250000</v>
      </c>
      <c r="J3206" s="179" t="s">
        <v>39</v>
      </c>
      <c r="K3206" s="179" t="s">
        <v>2470</v>
      </c>
      <c r="L3206" s="175" t="s">
        <v>2490</v>
      </c>
    </row>
    <row r="3207" spans="2:12" ht="75" customHeight="1" x14ac:dyDescent="0.25">
      <c r="B3207" s="171">
        <v>41100000</v>
      </c>
      <c r="C3207" s="179" t="s">
        <v>3354</v>
      </c>
      <c r="D3207" s="180">
        <v>41424</v>
      </c>
      <c r="E3207" s="179" t="s">
        <v>2576</v>
      </c>
      <c r="F3207" s="179" t="s">
        <v>2489</v>
      </c>
      <c r="G3207" s="179" t="s">
        <v>307</v>
      </c>
      <c r="H3207" s="181">
        <v>5200000</v>
      </c>
      <c r="I3207" s="181">
        <v>5200000</v>
      </c>
      <c r="J3207" s="179" t="s">
        <v>39</v>
      </c>
      <c r="K3207" s="179" t="s">
        <v>2470</v>
      </c>
      <c r="L3207" s="175" t="s">
        <v>2490</v>
      </c>
    </row>
    <row r="3208" spans="2:12" ht="75" customHeight="1" x14ac:dyDescent="0.25">
      <c r="B3208" s="171">
        <v>24121807</v>
      </c>
      <c r="C3208" s="179" t="s">
        <v>3355</v>
      </c>
      <c r="D3208" s="180">
        <v>41424</v>
      </c>
      <c r="E3208" s="179" t="s">
        <v>2576</v>
      </c>
      <c r="F3208" s="179" t="s">
        <v>2489</v>
      </c>
      <c r="G3208" s="179" t="s">
        <v>307</v>
      </c>
      <c r="H3208" s="181">
        <v>150000</v>
      </c>
      <c r="I3208" s="181">
        <v>150000</v>
      </c>
      <c r="J3208" s="179" t="s">
        <v>39</v>
      </c>
      <c r="K3208" s="179" t="s">
        <v>2470</v>
      </c>
      <c r="L3208" s="175" t="s">
        <v>2490</v>
      </c>
    </row>
    <row r="3209" spans="2:12" ht="75" customHeight="1" x14ac:dyDescent="0.25">
      <c r="B3209" s="171">
        <v>46181500</v>
      </c>
      <c r="C3209" s="179" t="s">
        <v>3356</v>
      </c>
      <c r="D3209" s="180">
        <v>41379</v>
      </c>
      <c r="E3209" s="179" t="s">
        <v>97</v>
      </c>
      <c r="F3209" s="179" t="s">
        <v>2489</v>
      </c>
      <c r="G3209" s="179" t="s">
        <v>307</v>
      </c>
      <c r="H3209" s="181">
        <v>200000</v>
      </c>
      <c r="I3209" s="181">
        <v>200000</v>
      </c>
      <c r="J3209" s="179" t="s">
        <v>39</v>
      </c>
      <c r="K3209" s="179" t="s">
        <v>2470</v>
      </c>
      <c r="L3209" s="175" t="s">
        <v>2490</v>
      </c>
    </row>
    <row r="3210" spans="2:12" ht="75" customHeight="1" x14ac:dyDescent="0.25">
      <c r="B3210" s="171">
        <v>43210000</v>
      </c>
      <c r="C3210" s="179" t="s">
        <v>3357</v>
      </c>
      <c r="D3210" s="180">
        <v>41424</v>
      </c>
      <c r="E3210" s="179" t="s">
        <v>2576</v>
      </c>
      <c r="F3210" s="179" t="s">
        <v>2489</v>
      </c>
      <c r="G3210" s="179" t="s">
        <v>307</v>
      </c>
      <c r="H3210" s="181">
        <v>200000</v>
      </c>
      <c r="I3210" s="181">
        <v>200000</v>
      </c>
      <c r="J3210" s="179" t="s">
        <v>39</v>
      </c>
      <c r="K3210" s="179" t="s">
        <v>2470</v>
      </c>
      <c r="L3210" s="175" t="s">
        <v>2490</v>
      </c>
    </row>
    <row r="3211" spans="2:12" ht="75" customHeight="1" x14ac:dyDescent="0.25">
      <c r="B3211" s="171">
        <v>11160000</v>
      </c>
      <c r="C3211" s="182" t="s">
        <v>3358</v>
      </c>
      <c r="D3211" s="180">
        <v>41379</v>
      </c>
      <c r="E3211" s="179" t="s">
        <v>97</v>
      </c>
      <c r="F3211" s="179" t="s">
        <v>2489</v>
      </c>
      <c r="G3211" s="179" t="s">
        <v>307</v>
      </c>
      <c r="H3211" s="181">
        <v>720000</v>
      </c>
      <c r="I3211" s="181">
        <v>720000</v>
      </c>
      <c r="J3211" s="179" t="s">
        <v>39</v>
      </c>
      <c r="K3211" s="179" t="s">
        <v>2470</v>
      </c>
      <c r="L3211" s="175" t="s">
        <v>2490</v>
      </c>
    </row>
    <row r="3212" spans="2:12" ht="75" customHeight="1" x14ac:dyDescent="0.25">
      <c r="B3212" s="171">
        <v>11160000</v>
      </c>
      <c r="C3212" s="179" t="s">
        <v>3359</v>
      </c>
      <c r="D3212" s="180">
        <v>41379</v>
      </c>
      <c r="E3212" s="179" t="s">
        <v>97</v>
      </c>
      <c r="F3212" s="179" t="s">
        <v>2489</v>
      </c>
      <c r="G3212" s="179" t="s">
        <v>307</v>
      </c>
      <c r="H3212" s="181">
        <v>720000</v>
      </c>
      <c r="I3212" s="181">
        <v>720000</v>
      </c>
      <c r="J3212" s="179" t="s">
        <v>39</v>
      </c>
      <c r="K3212" s="179" t="s">
        <v>2470</v>
      </c>
      <c r="L3212" s="175" t="s">
        <v>2490</v>
      </c>
    </row>
    <row r="3213" spans="2:12" ht="75" customHeight="1" x14ac:dyDescent="0.25">
      <c r="B3213" s="171">
        <v>11160000</v>
      </c>
      <c r="C3213" s="179" t="s">
        <v>3360</v>
      </c>
      <c r="D3213" s="180">
        <v>41379</v>
      </c>
      <c r="E3213" s="179" t="s">
        <v>97</v>
      </c>
      <c r="F3213" s="179" t="s">
        <v>2489</v>
      </c>
      <c r="G3213" s="179" t="s">
        <v>307</v>
      </c>
      <c r="H3213" s="181">
        <v>720000</v>
      </c>
      <c r="I3213" s="181">
        <v>720000</v>
      </c>
      <c r="J3213" s="179" t="s">
        <v>39</v>
      </c>
      <c r="K3213" s="179" t="s">
        <v>2470</v>
      </c>
      <c r="L3213" s="175" t="s">
        <v>2490</v>
      </c>
    </row>
    <row r="3214" spans="2:12" ht="75" customHeight="1" x14ac:dyDescent="0.25">
      <c r="B3214" s="171">
        <v>11160000</v>
      </c>
      <c r="C3214" s="182" t="s">
        <v>3361</v>
      </c>
      <c r="D3214" s="180">
        <v>41379</v>
      </c>
      <c r="E3214" s="179" t="s">
        <v>97</v>
      </c>
      <c r="F3214" s="179" t="s">
        <v>2489</v>
      </c>
      <c r="G3214" s="179" t="s">
        <v>307</v>
      </c>
      <c r="H3214" s="181">
        <v>720000</v>
      </c>
      <c r="I3214" s="181">
        <v>720000</v>
      </c>
      <c r="J3214" s="179" t="s">
        <v>39</v>
      </c>
      <c r="K3214" s="179" t="s">
        <v>2470</v>
      </c>
      <c r="L3214" s="175" t="s">
        <v>2490</v>
      </c>
    </row>
    <row r="3215" spans="2:12" ht="75" customHeight="1" x14ac:dyDescent="0.25">
      <c r="B3215" s="171">
        <v>11160000</v>
      </c>
      <c r="C3215" s="182" t="s">
        <v>3362</v>
      </c>
      <c r="D3215" s="180">
        <v>41379</v>
      </c>
      <c r="E3215" s="179" t="s">
        <v>97</v>
      </c>
      <c r="F3215" s="179" t="s">
        <v>2489</v>
      </c>
      <c r="G3215" s="179" t="s">
        <v>307</v>
      </c>
      <c r="H3215" s="181">
        <v>720000</v>
      </c>
      <c r="I3215" s="181">
        <v>720000</v>
      </c>
      <c r="J3215" s="179" t="s">
        <v>39</v>
      </c>
      <c r="K3215" s="179" t="s">
        <v>2470</v>
      </c>
      <c r="L3215" s="175" t="s">
        <v>2490</v>
      </c>
    </row>
    <row r="3216" spans="2:12" ht="75" customHeight="1" x14ac:dyDescent="0.25">
      <c r="B3216" s="171">
        <v>11160000</v>
      </c>
      <c r="C3216" s="179" t="s">
        <v>3363</v>
      </c>
      <c r="D3216" s="180">
        <v>41379</v>
      </c>
      <c r="E3216" s="179" t="s">
        <v>97</v>
      </c>
      <c r="F3216" s="179" t="s">
        <v>2489</v>
      </c>
      <c r="G3216" s="179" t="s">
        <v>307</v>
      </c>
      <c r="H3216" s="181">
        <v>720000</v>
      </c>
      <c r="I3216" s="181">
        <v>720000</v>
      </c>
      <c r="J3216" s="179" t="s">
        <v>39</v>
      </c>
      <c r="K3216" s="179" t="s">
        <v>2470</v>
      </c>
      <c r="L3216" s="175" t="s">
        <v>2490</v>
      </c>
    </row>
    <row r="3217" spans="2:12" ht="75" customHeight="1" x14ac:dyDescent="0.25">
      <c r="B3217" s="171">
        <v>11160000</v>
      </c>
      <c r="C3217" s="182" t="s">
        <v>3364</v>
      </c>
      <c r="D3217" s="180">
        <v>41379</v>
      </c>
      <c r="E3217" s="179" t="s">
        <v>97</v>
      </c>
      <c r="F3217" s="179" t="s">
        <v>2489</v>
      </c>
      <c r="G3217" s="179" t="s">
        <v>307</v>
      </c>
      <c r="H3217" s="181">
        <v>720000</v>
      </c>
      <c r="I3217" s="181">
        <v>720000</v>
      </c>
      <c r="J3217" s="179" t="s">
        <v>39</v>
      </c>
      <c r="K3217" s="179" t="s">
        <v>2470</v>
      </c>
      <c r="L3217" s="175" t="s">
        <v>2490</v>
      </c>
    </row>
    <row r="3218" spans="2:12" ht="75" customHeight="1" x14ac:dyDescent="0.25">
      <c r="B3218" s="171">
        <v>11160000</v>
      </c>
      <c r="C3218" s="179" t="s">
        <v>3365</v>
      </c>
      <c r="D3218" s="180">
        <v>41379</v>
      </c>
      <c r="E3218" s="179" t="s">
        <v>97</v>
      </c>
      <c r="F3218" s="179" t="s">
        <v>2489</v>
      </c>
      <c r="G3218" s="179" t="s">
        <v>307</v>
      </c>
      <c r="H3218" s="181">
        <v>720000</v>
      </c>
      <c r="I3218" s="181">
        <v>720000</v>
      </c>
      <c r="J3218" s="179" t="s">
        <v>39</v>
      </c>
      <c r="K3218" s="179" t="s">
        <v>2470</v>
      </c>
      <c r="L3218" s="175" t="s">
        <v>2490</v>
      </c>
    </row>
    <row r="3219" spans="2:12" ht="75" customHeight="1" x14ac:dyDescent="0.25">
      <c r="B3219" s="171">
        <v>11160000</v>
      </c>
      <c r="C3219" s="179" t="s">
        <v>3366</v>
      </c>
      <c r="D3219" s="180">
        <v>41379</v>
      </c>
      <c r="E3219" s="179" t="s">
        <v>97</v>
      </c>
      <c r="F3219" s="179" t="s">
        <v>2489</v>
      </c>
      <c r="G3219" s="179" t="s">
        <v>307</v>
      </c>
      <c r="H3219" s="181">
        <v>720000</v>
      </c>
      <c r="I3219" s="181">
        <v>720000</v>
      </c>
      <c r="J3219" s="179" t="s">
        <v>39</v>
      </c>
      <c r="K3219" s="179" t="s">
        <v>2470</v>
      </c>
      <c r="L3219" s="175" t="s">
        <v>2490</v>
      </c>
    </row>
    <row r="3220" spans="2:12" ht="75" customHeight="1" x14ac:dyDescent="0.25">
      <c r="B3220" s="171">
        <v>11160000</v>
      </c>
      <c r="C3220" s="179" t="s">
        <v>3367</v>
      </c>
      <c r="D3220" s="180">
        <v>41379</v>
      </c>
      <c r="E3220" s="179" t="s">
        <v>97</v>
      </c>
      <c r="F3220" s="179" t="s">
        <v>2489</v>
      </c>
      <c r="G3220" s="179" t="s">
        <v>307</v>
      </c>
      <c r="H3220" s="181">
        <v>720000</v>
      </c>
      <c r="I3220" s="181">
        <v>720000</v>
      </c>
      <c r="J3220" s="179" t="s">
        <v>39</v>
      </c>
      <c r="K3220" s="179" t="s">
        <v>2470</v>
      </c>
      <c r="L3220" s="175" t="s">
        <v>2490</v>
      </c>
    </row>
    <row r="3221" spans="2:12" ht="75" customHeight="1" x14ac:dyDescent="0.25">
      <c r="B3221" s="171">
        <v>11160000</v>
      </c>
      <c r="C3221" s="179" t="s">
        <v>3368</v>
      </c>
      <c r="D3221" s="180">
        <v>41379</v>
      </c>
      <c r="E3221" s="179" t="s">
        <v>97</v>
      </c>
      <c r="F3221" s="179" t="s">
        <v>2489</v>
      </c>
      <c r="G3221" s="179" t="s">
        <v>307</v>
      </c>
      <c r="H3221" s="181">
        <v>720000</v>
      </c>
      <c r="I3221" s="181">
        <v>720000</v>
      </c>
      <c r="J3221" s="179" t="s">
        <v>39</v>
      </c>
      <c r="K3221" s="179" t="s">
        <v>2470</v>
      </c>
      <c r="L3221" s="175" t="s">
        <v>2490</v>
      </c>
    </row>
    <row r="3222" spans="2:12" ht="75" customHeight="1" x14ac:dyDescent="0.25">
      <c r="B3222" s="171">
        <v>11160000</v>
      </c>
      <c r="C3222" s="179" t="s">
        <v>3369</v>
      </c>
      <c r="D3222" s="180">
        <v>41379</v>
      </c>
      <c r="E3222" s="179" t="s">
        <v>97</v>
      </c>
      <c r="F3222" s="179" t="s">
        <v>2489</v>
      </c>
      <c r="G3222" s="179" t="s">
        <v>307</v>
      </c>
      <c r="H3222" s="181">
        <v>720000</v>
      </c>
      <c r="I3222" s="181">
        <v>720000</v>
      </c>
      <c r="J3222" s="179" t="s">
        <v>39</v>
      </c>
      <c r="K3222" s="179" t="s">
        <v>2470</v>
      </c>
      <c r="L3222" s="175" t="s">
        <v>2490</v>
      </c>
    </row>
    <row r="3223" spans="2:12" ht="75" customHeight="1" x14ac:dyDescent="0.25">
      <c r="B3223" s="171">
        <v>11161700</v>
      </c>
      <c r="C3223" s="182" t="s">
        <v>3370</v>
      </c>
      <c r="D3223" s="180">
        <v>41379</v>
      </c>
      <c r="E3223" s="179" t="s">
        <v>97</v>
      </c>
      <c r="F3223" s="179" t="s">
        <v>2489</v>
      </c>
      <c r="G3223" s="179" t="s">
        <v>307</v>
      </c>
      <c r="H3223" s="181">
        <v>950000</v>
      </c>
      <c r="I3223" s="181">
        <v>950000</v>
      </c>
      <c r="J3223" s="179" t="s">
        <v>39</v>
      </c>
      <c r="K3223" s="179" t="s">
        <v>2470</v>
      </c>
      <c r="L3223" s="175" t="s">
        <v>2490</v>
      </c>
    </row>
    <row r="3224" spans="2:12" ht="75" customHeight="1" x14ac:dyDescent="0.25">
      <c r="B3224" s="171">
        <v>11160000</v>
      </c>
      <c r="C3224" s="179" t="s">
        <v>3371</v>
      </c>
      <c r="D3224" s="180">
        <v>41379</v>
      </c>
      <c r="E3224" s="179" t="s">
        <v>97</v>
      </c>
      <c r="F3224" s="179" t="s">
        <v>2489</v>
      </c>
      <c r="G3224" s="179" t="s">
        <v>307</v>
      </c>
      <c r="H3224" s="181">
        <v>720000</v>
      </c>
      <c r="I3224" s="181">
        <v>720000</v>
      </c>
      <c r="J3224" s="179" t="s">
        <v>39</v>
      </c>
      <c r="K3224" s="179" t="s">
        <v>2470</v>
      </c>
      <c r="L3224" s="175" t="s">
        <v>2490</v>
      </c>
    </row>
    <row r="3225" spans="2:12" ht="75" customHeight="1" x14ac:dyDescent="0.25">
      <c r="B3225" s="171">
        <v>11160000</v>
      </c>
      <c r="C3225" s="179" t="s">
        <v>3372</v>
      </c>
      <c r="D3225" s="180">
        <v>41379</v>
      </c>
      <c r="E3225" s="179" t="s">
        <v>97</v>
      </c>
      <c r="F3225" s="179" t="s">
        <v>2489</v>
      </c>
      <c r="G3225" s="179" t="s">
        <v>307</v>
      </c>
      <c r="H3225" s="181">
        <v>720000</v>
      </c>
      <c r="I3225" s="181">
        <v>720000</v>
      </c>
      <c r="J3225" s="179" t="s">
        <v>39</v>
      </c>
      <c r="K3225" s="179" t="s">
        <v>2470</v>
      </c>
      <c r="L3225" s="175" t="s">
        <v>2490</v>
      </c>
    </row>
    <row r="3226" spans="2:12" ht="75" customHeight="1" x14ac:dyDescent="0.25">
      <c r="B3226" s="171">
        <v>11160000</v>
      </c>
      <c r="C3226" s="179" t="s">
        <v>3373</v>
      </c>
      <c r="D3226" s="180">
        <v>41379</v>
      </c>
      <c r="E3226" s="179" t="s">
        <v>97</v>
      </c>
      <c r="F3226" s="179" t="s">
        <v>2489</v>
      </c>
      <c r="G3226" s="179" t="s">
        <v>307</v>
      </c>
      <c r="H3226" s="181">
        <v>720000</v>
      </c>
      <c r="I3226" s="181">
        <v>720000</v>
      </c>
      <c r="J3226" s="179" t="s">
        <v>39</v>
      </c>
      <c r="K3226" s="179" t="s">
        <v>2470</v>
      </c>
      <c r="L3226" s="175" t="s">
        <v>2490</v>
      </c>
    </row>
    <row r="3227" spans="2:12" ht="75" customHeight="1" x14ac:dyDescent="0.25">
      <c r="B3227" s="171">
        <v>11160000</v>
      </c>
      <c r="C3227" s="182" t="s">
        <v>3374</v>
      </c>
      <c r="D3227" s="180">
        <v>41379</v>
      </c>
      <c r="E3227" s="179" t="s">
        <v>97</v>
      </c>
      <c r="F3227" s="179" t="s">
        <v>2489</v>
      </c>
      <c r="G3227" s="179" t="s">
        <v>307</v>
      </c>
      <c r="H3227" s="181">
        <v>720000</v>
      </c>
      <c r="I3227" s="181">
        <v>720000</v>
      </c>
      <c r="J3227" s="179" t="s">
        <v>39</v>
      </c>
      <c r="K3227" s="179" t="s">
        <v>2470</v>
      </c>
      <c r="L3227" s="175" t="s">
        <v>2490</v>
      </c>
    </row>
    <row r="3228" spans="2:12" ht="75" customHeight="1" x14ac:dyDescent="0.25">
      <c r="B3228" s="171">
        <v>11160000</v>
      </c>
      <c r="C3228" s="179" t="s">
        <v>3375</v>
      </c>
      <c r="D3228" s="180">
        <v>41379</v>
      </c>
      <c r="E3228" s="179" t="s">
        <v>97</v>
      </c>
      <c r="F3228" s="179" t="s">
        <v>2489</v>
      </c>
      <c r="G3228" s="179" t="s">
        <v>307</v>
      </c>
      <c r="H3228" s="181">
        <v>720000</v>
      </c>
      <c r="I3228" s="181">
        <v>720000</v>
      </c>
      <c r="J3228" s="179" t="s">
        <v>39</v>
      </c>
      <c r="K3228" s="179" t="s">
        <v>2470</v>
      </c>
      <c r="L3228" s="175" t="s">
        <v>2490</v>
      </c>
    </row>
    <row r="3229" spans="2:12" ht="75" customHeight="1" x14ac:dyDescent="0.25">
      <c r="B3229" s="171">
        <v>11160000</v>
      </c>
      <c r="C3229" s="179" t="s">
        <v>3376</v>
      </c>
      <c r="D3229" s="180">
        <v>41379</v>
      </c>
      <c r="E3229" s="179" t="s">
        <v>97</v>
      </c>
      <c r="F3229" s="179" t="s">
        <v>2489</v>
      </c>
      <c r="G3229" s="179" t="s">
        <v>307</v>
      </c>
      <c r="H3229" s="181">
        <v>720000</v>
      </c>
      <c r="I3229" s="181">
        <v>720000</v>
      </c>
      <c r="J3229" s="179" t="s">
        <v>39</v>
      </c>
      <c r="K3229" s="179" t="s">
        <v>2470</v>
      </c>
      <c r="L3229" s="175" t="s">
        <v>2490</v>
      </c>
    </row>
    <row r="3230" spans="2:12" ht="75" customHeight="1" x14ac:dyDescent="0.25">
      <c r="B3230" s="171">
        <v>11160000</v>
      </c>
      <c r="C3230" s="182" t="s">
        <v>3377</v>
      </c>
      <c r="D3230" s="180">
        <v>41379</v>
      </c>
      <c r="E3230" s="179" t="s">
        <v>97</v>
      </c>
      <c r="F3230" s="179" t="s">
        <v>2489</v>
      </c>
      <c r="G3230" s="179" t="s">
        <v>307</v>
      </c>
      <c r="H3230" s="181">
        <v>720000</v>
      </c>
      <c r="I3230" s="181">
        <v>720000</v>
      </c>
      <c r="J3230" s="179" t="s">
        <v>39</v>
      </c>
      <c r="K3230" s="179" t="s">
        <v>2470</v>
      </c>
      <c r="L3230" s="175" t="s">
        <v>2490</v>
      </c>
    </row>
    <row r="3231" spans="2:12" ht="75" customHeight="1" x14ac:dyDescent="0.25">
      <c r="B3231" s="171">
        <v>11160000</v>
      </c>
      <c r="C3231" s="182" t="s">
        <v>3378</v>
      </c>
      <c r="D3231" s="180">
        <v>41379</v>
      </c>
      <c r="E3231" s="179" t="s">
        <v>97</v>
      </c>
      <c r="F3231" s="179" t="s">
        <v>2489</v>
      </c>
      <c r="G3231" s="179" t="s">
        <v>307</v>
      </c>
      <c r="H3231" s="181">
        <v>720000</v>
      </c>
      <c r="I3231" s="181">
        <v>720000</v>
      </c>
      <c r="J3231" s="179" t="s">
        <v>39</v>
      </c>
      <c r="K3231" s="179" t="s">
        <v>2470</v>
      </c>
      <c r="L3231" s="175" t="s">
        <v>2490</v>
      </c>
    </row>
    <row r="3232" spans="2:12" ht="75" customHeight="1" x14ac:dyDescent="0.25">
      <c r="B3232" s="171">
        <v>11160000</v>
      </c>
      <c r="C3232" s="179" t="s">
        <v>3379</v>
      </c>
      <c r="D3232" s="180">
        <v>41379</v>
      </c>
      <c r="E3232" s="179" t="s">
        <v>97</v>
      </c>
      <c r="F3232" s="179" t="s">
        <v>2489</v>
      </c>
      <c r="G3232" s="179" t="s">
        <v>307</v>
      </c>
      <c r="H3232" s="181">
        <v>720000</v>
      </c>
      <c r="I3232" s="181">
        <v>720000</v>
      </c>
      <c r="J3232" s="179" t="s">
        <v>39</v>
      </c>
      <c r="K3232" s="179" t="s">
        <v>2470</v>
      </c>
      <c r="L3232" s="175" t="s">
        <v>2490</v>
      </c>
    </row>
    <row r="3233" spans="2:12" ht="75" customHeight="1" x14ac:dyDescent="0.25">
      <c r="B3233" s="171">
        <v>11160000</v>
      </c>
      <c r="C3233" s="179" t="s">
        <v>3380</v>
      </c>
      <c r="D3233" s="180">
        <v>41379</v>
      </c>
      <c r="E3233" s="179" t="s">
        <v>97</v>
      </c>
      <c r="F3233" s="179" t="s">
        <v>2489</v>
      </c>
      <c r="G3233" s="179" t="s">
        <v>307</v>
      </c>
      <c r="H3233" s="181">
        <v>720000</v>
      </c>
      <c r="I3233" s="181">
        <v>720000</v>
      </c>
      <c r="J3233" s="179" t="s">
        <v>39</v>
      </c>
      <c r="K3233" s="179" t="s">
        <v>2470</v>
      </c>
      <c r="L3233" s="175" t="s">
        <v>2490</v>
      </c>
    </row>
    <row r="3234" spans="2:12" ht="75" customHeight="1" x14ac:dyDescent="0.25">
      <c r="B3234" s="171">
        <v>11160000</v>
      </c>
      <c r="C3234" s="179" t="s">
        <v>3381</v>
      </c>
      <c r="D3234" s="180">
        <v>41379</v>
      </c>
      <c r="E3234" s="179" t="s">
        <v>97</v>
      </c>
      <c r="F3234" s="179" t="s">
        <v>2489</v>
      </c>
      <c r="G3234" s="179" t="s">
        <v>307</v>
      </c>
      <c r="H3234" s="181">
        <v>720000</v>
      </c>
      <c r="I3234" s="181">
        <v>720000</v>
      </c>
      <c r="J3234" s="179" t="s">
        <v>39</v>
      </c>
      <c r="K3234" s="179" t="s">
        <v>2470</v>
      </c>
      <c r="L3234" s="175" t="s">
        <v>2490</v>
      </c>
    </row>
    <row r="3235" spans="2:12" ht="75" customHeight="1" x14ac:dyDescent="0.25">
      <c r="B3235" s="171">
        <v>11160000</v>
      </c>
      <c r="C3235" s="179" t="s">
        <v>3382</v>
      </c>
      <c r="D3235" s="180">
        <v>41379</v>
      </c>
      <c r="E3235" s="179" t="s">
        <v>97</v>
      </c>
      <c r="F3235" s="179" t="s">
        <v>2489</v>
      </c>
      <c r="G3235" s="179" t="s">
        <v>307</v>
      </c>
      <c r="H3235" s="181">
        <v>720000</v>
      </c>
      <c r="I3235" s="181">
        <v>720000</v>
      </c>
      <c r="J3235" s="179" t="s">
        <v>39</v>
      </c>
      <c r="K3235" s="179" t="s">
        <v>2470</v>
      </c>
      <c r="L3235" s="175" t="s">
        <v>2490</v>
      </c>
    </row>
    <row r="3236" spans="2:12" ht="75" customHeight="1" x14ac:dyDescent="0.25">
      <c r="B3236" s="171">
        <v>11160000</v>
      </c>
      <c r="C3236" s="179" t="s">
        <v>3383</v>
      </c>
      <c r="D3236" s="180">
        <v>41379</v>
      </c>
      <c r="E3236" s="179" t="s">
        <v>97</v>
      </c>
      <c r="F3236" s="179" t="s">
        <v>2489</v>
      </c>
      <c r="G3236" s="179" t="s">
        <v>307</v>
      </c>
      <c r="H3236" s="181">
        <v>720000</v>
      </c>
      <c r="I3236" s="181">
        <v>720000</v>
      </c>
      <c r="J3236" s="179" t="s">
        <v>39</v>
      </c>
      <c r="K3236" s="179" t="s">
        <v>2470</v>
      </c>
      <c r="L3236" s="175" t="s">
        <v>2490</v>
      </c>
    </row>
    <row r="3237" spans="2:12" ht="75" customHeight="1" x14ac:dyDescent="0.25">
      <c r="B3237" s="171">
        <v>11160000</v>
      </c>
      <c r="C3237" s="179" t="s">
        <v>3384</v>
      </c>
      <c r="D3237" s="180">
        <v>41379</v>
      </c>
      <c r="E3237" s="179" t="s">
        <v>97</v>
      </c>
      <c r="F3237" s="179" t="s">
        <v>2489</v>
      </c>
      <c r="G3237" s="179" t="s">
        <v>307</v>
      </c>
      <c r="H3237" s="181">
        <v>720000</v>
      </c>
      <c r="I3237" s="181">
        <v>720000</v>
      </c>
      <c r="J3237" s="179" t="s">
        <v>39</v>
      </c>
      <c r="K3237" s="179" t="s">
        <v>2470</v>
      </c>
      <c r="L3237" s="175" t="s">
        <v>2490</v>
      </c>
    </row>
    <row r="3238" spans="2:12" ht="75" customHeight="1" x14ac:dyDescent="0.25">
      <c r="B3238" s="171">
        <v>43211900</v>
      </c>
      <c r="C3238" s="179" t="s">
        <v>3385</v>
      </c>
      <c r="D3238" s="180">
        <v>41424</v>
      </c>
      <c r="E3238" s="179" t="s">
        <v>2576</v>
      </c>
      <c r="F3238" s="179" t="s">
        <v>2489</v>
      </c>
      <c r="G3238" s="179" t="s">
        <v>307</v>
      </c>
      <c r="H3238" s="181">
        <v>12000000</v>
      </c>
      <c r="I3238" s="181">
        <v>12000000</v>
      </c>
      <c r="J3238" s="179" t="s">
        <v>39</v>
      </c>
      <c r="K3238" s="179" t="s">
        <v>2470</v>
      </c>
      <c r="L3238" s="175" t="s">
        <v>2490</v>
      </c>
    </row>
    <row r="3239" spans="2:12" ht="75" customHeight="1" x14ac:dyDescent="0.25">
      <c r="B3239" s="171">
        <v>41100000</v>
      </c>
      <c r="C3239" s="179" t="s">
        <v>3386</v>
      </c>
      <c r="D3239" s="180">
        <v>41424</v>
      </c>
      <c r="E3239" s="179" t="s">
        <v>2576</v>
      </c>
      <c r="F3239" s="179" t="s">
        <v>2489</v>
      </c>
      <c r="G3239" s="179" t="s">
        <v>307</v>
      </c>
      <c r="H3239" s="181">
        <v>7800000</v>
      </c>
      <c r="I3239" s="181">
        <v>7800000</v>
      </c>
      <c r="J3239" s="179" t="s">
        <v>39</v>
      </c>
      <c r="K3239" s="179" t="s">
        <v>2470</v>
      </c>
      <c r="L3239" s="175" t="s">
        <v>2490</v>
      </c>
    </row>
    <row r="3240" spans="2:12" ht="75" customHeight="1" x14ac:dyDescent="0.25">
      <c r="B3240" s="171">
        <v>11160000</v>
      </c>
      <c r="C3240" s="179" t="s">
        <v>3387</v>
      </c>
      <c r="D3240" s="180">
        <v>41379</v>
      </c>
      <c r="E3240" s="179" t="s">
        <v>97</v>
      </c>
      <c r="F3240" s="179" t="s">
        <v>2489</v>
      </c>
      <c r="G3240" s="179" t="s">
        <v>307</v>
      </c>
      <c r="H3240" s="181">
        <v>720000</v>
      </c>
      <c r="I3240" s="181">
        <v>720000</v>
      </c>
      <c r="J3240" s="179" t="s">
        <v>39</v>
      </c>
      <c r="K3240" s="179" t="s">
        <v>2470</v>
      </c>
      <c r="L3240" s="175" t="s">
        <v>2490</v>
      </c>
    </row>
    <row r="3241" spans="2:12" ht="75" customHeight="1" x14ac:dyDescent="0.25">
      <c r="B3241" s="171">
        <v>11160000</v>
      </c>
      <c r="C3241" s="179" t="s">
        <v>3388</v>
      </c>
      <c r="D3241" s="180">
        <v>41379</v>
      </c>
      <c r="E3241" s="179" t="s">
        <v>97</v>
      </c>
      <c r="F3241" s="179" t="s">
        <v>2489</v>
      </c>
      <c r="G3241" s="179" t="s">
        <v>307</v>
      </c>
      <c r="H3241" s="181">
        <v>720000</v>
      </c>
      <c r="I3241" s="181">
        <v>720000</v>
      </c>
      <c r="J3241" s="179" t="s">
        <v>39</v>
      </c>
      <c r="K3241" s="179" t="s">
        <v>2470</v>
      </c>
      <c r="L3241" s="175" t="s">
        <v>2490</v>
      </c>
    </row>
    <row r="3242" spans="2:12" ht="75" customHeight="1" x14ac:dyDescent="0.25">
      <c r="B3242" s="171">
        <v>11160000</v>
      </c>
      <c r="C3242" s="179" t="s">
        <v>3389</v>
      </c>
      <c r="D3242" s="180">
        <v>41379</v>
      </c>
      <c r="E3242" s="179" t="s">
        <v>97</v>
      </c>
      <c r="F3242" s="179" t="s">
        <v>2489</v>
      </c>
      <c r="G3242" s="179" t="s">
        <v>307</v>
      </c>
      <c r="H3242" s="181">
        <v>720000</v>
      </c>
      <c r="I3242" s="181">
        <v>720000</v>
      </c>
      <c r="J3242" s="179" t="s">
        <v>39</v>
      </c>
      <c r="K3242" s="179" t="s">
        <v>2470</v>
      </c>
      <c r="L3242" s="175" t="s">
        <v>2490</v>
      </c>
    </row>
    <row r="3243" spans="2:12" ht="75" customHeight="1" x14ac:dyDescent="0.25">
      <c r="B3243" s="171">
        <v>44121600</v>
      </c>
      <c r="C3243" s="179" t="s">
        <v>3390</v>
      </c>
      <c r="D3243" s="180">
        <v>41379</v>
      </c>
      <c r="E3243" s="179" t="s">
        <v>97</v>
      </c>
      <c r="F3243" s="179" t="s">
        <v>2489</v>
      </c>
      <c r="G3243" s="179" t="s">
        <v>307</v>
      </c>
      <c r="H3243" s="181">
        <v>300000</v>
      </c>
      <c r="I3243" s="181">
        <v>300000</v>
      </c>
      <c r="J3243" s="179" t="s">
        <v>39</v>
      </c>
      <c r="K3243" s="179" t="s">
        <v>2470</v>
      </c>
      <c r="L3243" s="175" t="s">
        <v>2490</v>
      </c>
    </row>
    <row r="3244" spans="2:12" ht="75" customHeight="1" x14ac:dyDescent="0.25">
      <c r="B3244" s="171">
        <v>44121600</v>
      </c>
      <c r="C3244" s="182" t="s">
        <v>3391</v>
      </c>
      <c r="D3244" s="180">
        <v>41379</v>
      </c>
      <c r="E3244" s="179" t="s">
        <v>97</v>
      </c>
      <c r="F3244" s="179" t="s">
        <v>2489</v>
      </c>
      <c r="G3244" s="179" t="s">
        <v>307</v>
      </c>
      <c r="H3244" s="181">
        <v>50000</v>
      </c>
      <c r="I3244" s="181">
        <v>50000</v>
      </c>
      <c r="J3244" s="179" t="s">
        <v>39</v>
      </c>
      <c r="K3244" s="179" t="s">
        <v>2470</v>
      </c>
      <c r="L3244" s="175" t="s">
        <v>2490</v>
      </c>
    </row>
    <row r="3245" spans="2:12" ht="75" customHeight="1" x14ac:dyDescent="0.25">
      <c r="B3245" s="171">
        <v>44121600</v>
      </c>
      <c r="C3245" s="179" t="s">
        <v>3392</v>
      </c>
      <c r="D3245" s="180">
        <v>41379</v>
      </c>
      <c r="E3245" s="179" t="s">
        <v>97</v>
      </c>
      <c r="F3245" s="179" t="s">
        <v>2489</v>
      </c>
      <c r="G3245" s="179" t="s">
        <v>307</v>
      </c>
      <c r="H3245" s="181">
        <v>300000</v>
      </c>
      <c r="I3245" s="181">
        <v>300000</v>
      </c>
      <c r="J3245" s="179" t="s">
        <v>39</v>
      </c>
      <c r="K3245" s="179" t="s">
        <v>2470</v>
      </c>
      <c r="L3245" s="175" t="s">
        <v>2490</v>
      </c>
    </row>
    <row r="3246" spans="2:12" ht="75" customHeight="1" x14ac:dyDescent="0.25">
      <c r="B3246" s="171">
        <v>44121600</v>
      </c>
      <c r="C3246" s="179" t="s">
        <v>3393</v>
      </c>
      <c r="D3246" s="180">
        <v>41379</v>
      </c>
      <c r="E3246" s="179" t="s">
        <v>97</v>
      </c>
      <c r="F3246" s="179" t="s">
        <v>2489</v>
      </c>
      <c r="G3246" s="179" t="s">
        <v>307</v>
      </c>
      <c r="H3246" s="181">
        <v>250000</v>
      </c>
      <c r="I3246" s="181">
        <v>250000</v>
      </c>
      <c r="J3246" s="179" t="s">
        <v>39</v>
      </c>
      <c r="K3246" s="179" t="s">
        <v>2470</v>
      </c>
      <c r="L3246" s="175" t="s">
        <v>2490</v>
      </c>
    </row>
    <row r="3247" spans="2:12" ht="75" customHeight="1" x14ac:dyDescent="0.25">
      <c r="B3247" s="171">
        <v>44121600</v>
      </c>
      <c r="C3247" s="179" t="s">
        <v>3394</v>
      </c>
      <c r="D3247" s="180">
        <v>41379</v>
      </c>
      <c r="E3247" s="179" t="s">
        <v>97</v>
      </c>
      <c r="F3247" s="179" t="s">
        <v>2489</v>
      </c>
      <c r="G3247" s="179" t="s">
        <v>307</v>
      </c>
      <c r="H3247" s="181">
        <v>250000</v>
      </c>
      <c r="I3247" s="181">
        <v>250000</v>
      </c>
      <c r="J3247" s="179" t="s">
        <v>39</v>
      </c>
      <c r="K3247" s="179" t="s">
        <v>2470</v>
      </c>
      <c r="L3247" s="175" t="s">
        <v>2490</v>
      </c>
    </row>
    <row r="3248" spans="2:12" ht="75" customHeight="1" x14ac:dyDescent="0.25">
      <c r="B3248" s="171">
        <v>44121700</v>
      </c>
      <c r="C3248" s="179" t="s">
        <v>3395</v>
      </c>
      <c r="D3248" s="180">
        <v>41379</v>
      </c>
      <c r="E3248" s="179" t="s">
        <v>97</v>
      </c>
      <c r="F3248" s="179" t="s">
        <v>2489</v>
      </c>
      <c r="G3248" s="179" t="s">
        <v>307</v>
      </c>
      <c r="H3248" s="181">
        <v>150000</v>
      </c>
      <c r="I3248" s="181">
        <v>150000</v>
      </c>
      <c r="J3248" s="179" t="s">
        <v>39</v>
      </c>
      <c r="K3248" s="179" t="s">
        <v>2470</v>
      </c>
      <c r="L3248" s="175" t="s">
        <v>2490</v>
      </c>
    </row>
    <row r="3249" spans="2:12" ht="75" customHeight="1" x14ac:dyDescent="0.25">
      <c r="B3249" s="171">
        <v>12000000</v>
      </c>
      <c r="C3249" s="179" t="s">
        <v>3396</v>
      </c>
      <c r="D3249" s="180">
        <v>41379</v>
      </c>
      <c r="E3249" s="179" t="s">
        <v>97</v>
      </c>
      <c r="F3249" s="179" t="s">
        <v>2489</v>
      </c>
      <c r="G3249" s="179" t="s">
        <v>307</v>
      </c>
      <c r="H3249" s="181">
        <v>550000</v>
      </c>
      <c r="I3249" s="181">
        <v>550000</v>
      </c>
      <c r="J3249" s="179" t="s">
        <v>39</v>
      </c>
      <c r="K3249" s="179" t="s">
        <v>2470</v>
      </c>
      <c r="L3249" s="175" t="s">
        <v>2490</v>
      </c>
    </row>
    <row r="3250" spans="2:12" ht="75" customHeight="1" x14ac:dyDescent="0.25">
      <c r="B3250" s="171">
        <v>12000000</v>
      </c>
      <c r="C3250" s="179" t="s">
        <v>3397</v>
      </c>
      <c r="D3250" s="180">
        <v>41379</v>
      </c>
      <c r="E3250" s="179" t="s">
        <v>97</v>
      </c>
      <c r="F3250" s="179" t="s">
        <v>2489</v>
      </c>
      <c r="G3250" s="179" t="s">
        <v>307</v>
      </c>
      <c r="H3250" s="181">
        <v>550000</v>
      </c>
      <c r="I3250" s="181">
        <v>550000</v>
      </c>
      <c r="J3250" s="179" t="s">
        <v>39</v>
      </c>
      <c r="K3250" s="179" t="s">
        <v>2470</v>
      </c>
      <c r="L3250" s="175" t="s">
        <v>2490</v>
      </c>
    </row>
    <row r="3251" spans="2:12" ht="75" customHeight="1" x14ac:dyDescent="0.25">
      <c r="B3251" s="171">
        <v>27110000</v>
      </c>
      <c r="C3251" s="179" t="s">
        <v>3398</v>
      </c>
      <c r="D3251" s="180">
        <v>41379</v>
      </c>
      <c r="E3251" s="179" t="s">
        <v>97</v>
      </c>
      <c r="F3251" s="179" t="s">
        <v>2489</v>
      </c>
      <c r="G3251" s="179" t="s">
        <v>307</v>
      </c>
      <c r="H3251" s="181">
        <v>5000000</v>
      </c>
      <c r="I3251" s="181">
        <v>5000000</v>
      </c>
      <c r="J3251" s="179" t="s">
        <v>39</v>
      </c>
      <c r="K3251" s="179" t="s">
        <v>2470</v>
      </c>
      <c r="L3251" s="175" t="s">
        <v>2490</v>
      </c>
    </row>
    <row r="3252" spans="2:12" ht="75" customHeight="1" x14ac:dyDescent="0.25">
      <c r="B3252" s="171">
        <v>23120000</v>
      </c>
      <c r="C3252" s="179" t="s">
        <v>3399</v>
      </c>
      <c r="D3252" s="180">
        <v>41379</v>
      </c>
      <c r="E3252" s="179" t="s">
        <v>97</v>
      </c>
      <c r="F3252" s="179" t="s">
        <v>2489</v>
      </c>
      <c r="G3252" s="179" t="s">
        <v>307</v>
      </c>
      <c r="H3252" s="181">
        <v>230000</v>
      </c>
      <c r="I3252" s="181">
        <v>230000</v>
      </c>
      <c r="J3252" s="179" t="s">
        <v>39</v>
      </c>
      <c r="K3252" s="179" t="s">
        <v>2470</v>
      </c>
      <c r="L3252" s="175" t="s">
        <v>2490</v>
      </c>
    </row>
    <row r="3253" spans="2:12" ht="75" customHeight="1" x14ac:dyDescent="0.25">
      <c r="B3253" s="171">
        <v>23120000</v>
      </c>
      <c r="C3253" s="179" t="s">
        <v>3400</v>
      </c>
      <c r="D3253" s="180">
        <v>41379</v>
      </c>
      <c r="E3253" s="179" t="s">
        <v>97</v>
      </c>
      <c r="F3253" s="179" t="s">
        <v>2489</v>
      </c>
      <c r="G3253" s="179" t="s">
        <v>307</v>
      </c>
      <c r="H3253" s="181">
        <v>230000</v>
      </c>
      <c r="I3253" s="181">
        <v>230000</v>
      </c>
      <c r="J3253" s="179" t="s">
        <v>39</v>
      </c>
      <c r="K3253" s="179" t="s">
        <v>2470</v>
      </c>
      <c r="L3253" s="175" t="s">
        <v>2490</v>
      </c>
    </row>
    <row r="3254" spans="2:12" ht="75" customHeight="1" x14ac:dyDescent="0.25">
      <c r="B3254" s="178">
        <v>23120000</v>
      </c>
      <c r="C3254" s="179" t="s">
        <v>3401</v>
      </c>
      <c r="D3254" s="180">
        <v>41424</v>
      </c>
      <c r="E3254" s="179" t="s">
        <v>2640</v>
      </c>
      <c r="F3254" s="179" t="s">
        <v>2502</v>
      </c>
      <c r="G3254" s="179" t="s">
        <v>307</v>
      </c>
      <c r="H3254" s="181">
        <v>25000</v>
      </c>
      <c r="I3254" s="181">
        <v>25000</v>
      </c>
      <c r="J3254" s="179" t="s">
        <v>39</v>
      </c>
      <c r="K3254" s="179" t="s">
        <v>2470</v>
      </c>
      <c r="L3254" s="175" t="s">
        <v>2490</v>
      </c>
    </row>
    <row r="3255" spans="2:12" ht="75" customHeight="1" x14ac:dyDescent="0.25">
      <c r="B3255" s="178">
        <v>23120000</v>
      </c>
      <c r="C3255" s="179" t="s">
        <v>3402</v>
      </c>
      <c r="D3255" s="180">
        <v>41424</v>
      </c>
      <c r="E3255" s="179" t="s">
        <v>2640</v>
      </c>
      <c r="F3255" s="179" t="s">
        <v>2502</v>
      </c>
      <c r="G3255" s="179" t="s">
        <v>307</v>
      </c>
      <c r="H3255" s="181">
        <v>40000</v>
      </c>
      <c r="I3255" s="181">
        <v>40000</v>
      </c>
      <c r="J3255" s="179" t="s">
        <v>39</v>
      </c>
      <c r="K3255" s="179" t="s">
        <v>2470</v>
      </c>
      <c r="L3255" s="175" t="s">
        <v>2490</v>
      </c>
    </row>
    <row r="3256" spans="2:12" ht="75" customHeight="1" x14ac:dyDescent="0.25">
      <c r="B3256" s="171">
        <v>32111601</v>
      </c>
      <c r="C3256" s="179" t="s">
        <v>3403</v>
      </c>
      <c r="D3256" s="180">
        <v>41379</v>
      </c>
      <c r="E3256" s="179" t="s">
        <v>97</v>
      </c>
      <c r="F3256" s="179" t="s">
        <v>2489</v>
      </c>
      <c r="G3256" s="179" t="s">
        <v>307</v>
      </c>
      <c r="H3256" s="181">
        <v>92000</v>
      </c>
      <c r="I3256" s="181">
        <v>92000</v>
      </c>
      <c r="J3256" s="179" t="s">
        <v>39</v>
      </c>
      <c r="K3256" s="179" t="s">
        <v>2470</v>
      </c>
      <c r="L3256" s="175" t="s">
        <v>2490</v>
      </c>
    </row>
    <row r="3257" spans="2:12" ht="75" customHeight="1" x14ac:dyDescent="0.25">
      <c r="B3257" s="171">
        <v>47131618</v>
      </c>
      <c r="C3257" s="179" t="s">
        <v>3404</v>
      </c>
      <c r="D3257" s="180">
        <v>41379</v>
      </c>
      <c r="E3257" s="179" t="s">
        <v>97</v>
      </c>
      <c r="F3257" s="179" t="s">
        <v>2489</v>
      </c>
      <c r="G3257" s="179" t="s">
        <v>307</v>
      </c>
      <c r="H3257" s="181">
        <v>80000</v>
      </c>
      <c r="I3257" s="181">
        <v>80000</v>
      </c>
      <c r="J3257" s="179" t="s">
        <v>39</v>
      </c>
      <c r="K3257" s="179" t="s">
        <v>2470</v>
      </c>
      <c r="L3257" s="175" t="s">
        <v>2490</v>
      </c>
    </row>
    <row r="3258" spans="2:12" ht="75" customHeight="1" x14ac:dyDescent="0.25">
      <c r="B3258" s="171">
        <v>60120000</v>
      </c>
      <c r="C3258" s="179" t="s">
        <v>3405</v>
      </c>
      <c r="D3258" s="180">
        <v>41424</v>
      </c>
      <c r="E3258" s="179" t="s">
        <v>2576</v>
      </c>
      <c r="F3258" s="179" t="s">
        <v>2489</v>
      </c>
      <c r="G3258" s="179" t="s">
        <v>307</v>
      </c>
      <c r="H3258" s="181">
        <v>1500000</v>
      </c>
      <c r="I3258" s="181">
        <v>1500000</v>
      </c>
      <c r="J3258" s="179" t="s">
        <v>39</v>
      </c>
      <c r="K3258" s="179" t="s">
        <v>2470</v>
      </c>
      <c r="L3258" s="175" t="s">
        <v>2490</v>
      </c>
    </row>
    <row r="3259" spans="2:12" ht="75" customHeight="1" x14ac:dyDescent="0.25">
      <c r="B3259" s="171">
        <v>23141700</v>
      </c>
      <c r="C3259" s="179" t="s">
        <v>3406</v>
      </c>
      <c r="D3259" s="180">
        <v>41424</v>
      </c>
      <c r="E3259" s="179" t="s">
        <v>2576</v>
      </c>
      <c r="F3259" s="179" t="s">
        <v>2489</v>
      </c>
      <c r="G3259" s="179" t="s">
        <v>307</v>
      </c>
      <c r="H3259" s="181">
        <v>550000</v>
      </c>
      <c r="I3259" s="181">
        <v>550000</v>
      </c>
      <c r="J3259" s="179" t="s">
        <v>39</v>
      </c>
      <c r="K3259" s="179" t="s">
        <v>2470</v>
      </c>
      <c r="L3259" s="175" t="s">
        <v>2490</v>
      </c>
    </row>
    <row r="3260" spans="2:12" ht="75" customHeight="1" x14ac:dyDescent="0.25">
      <c r="B3260" s="171">
        <v>23141700</v>
      </c>
      <c r="C3260" s="179" t="s">
        <v>3407</v>
      </c>
      <c r="D3260" s="180">
        <v>41379</v>
      </c>
      <c r="E3260" s="179" t="s">
        <v>97</v>
      </c>
      <c r="F3260" s="179" t="s">
        <v>2489</v>
      </c>
      <c r="G3260" s="179" t="s">
        <v>307</v>
      </c>
      <c r="H3260" s="181">
        <v>550000</v>
      </c>
      <c r="I3260" s="181">
        <v>550000</v>
      </c>
      <c r="J3260" s="179" t="s">
        <v>39</v>
      </c>
      <c r="K3260" s="179" t="s">
        <v>2470</v>
      </c>
      <c r="L3260" s="175" t="s">
        <v>2490</v>
      </c>
    </row>
    <row r="3261" spans="2:12" ht="75" customHeight="1" x14ac:dyDescent="0.25">
      <c r="B3261" s="171">
        <v>23141700</v>
      </c>
      <c r="C3261" s="179" t="s">
        <v>3408</v>
      </c>
      <c r="D3261" s="180">
        <v>41379</v>
      </c>
      <c r="E3261" s="179" t="s">
        <v>97</v>
      </c>
      <c r="F3261" s="179" t="s">
        <v>2489</v>
      </c>
      <c r="G3261" s="179" t="s">
        <v>307</v>
      </c>
      <c r="H3261" s="181">
        <v>550000</v>
      </c>
      <c r="I3261" s="181">
        <v>550000</v>
      </c>
      <c r="J3261" s="179" t="s">
        <v>39</v>
      </c>
      <c r="K3261" s="179" t="s">
        <v>2470</v>
      </c>
      <c r="L3261" s="175" t="s">
        <v>2490</v>
      </c>
    </row>
    <row r="3262" spans="2:12" ht="75" customHeight="1" x14ac:dyDescent="0.25">
      <c r="B3262" s="171">
        <v>24121807</v>
      </c>
      <c r="C3262" s="179" t="s">
        <v>3409</v>
      </c>
      <c r="D3262" s="180">
        <v>41424</v>
      </c>
      <c r="E3262" s="179" t="s">
        <v>2576</v>
      </c>
      <c r="F3262" s="179" t="s">
        <v>2489</v>
      </c>
      <c r="G3262" s="179" t="s">
        <v>307</v>
      </c>
      <c r="H3262" s="181">
        <v>150000</v>
      </c>
      <c r="I3262" s="181">
        <v>150000</v>
      </c>
      <c r="J3262" s="179" t="s">
        <v>39</v>
      </c>
      <c r="K3262" s="179" t="s">
        <v>2470</v>
      </c>
      <c r="L3262" s="175" t="s">
        <v>2490</v>
      </c>
    </row>
    <row r="3263" spans="2:12" ht="75" customHeight="1" x14ac:dyDescent="0.25">
      <c r="B3263" s="171">
        <v>53141600</v>
      </c>
      <c r="C3263" s="179" t="s">
        <v>3410</v>
      </c>
      <c r="D3263" s="180">
        <v>41379</v>
      </c>
      <c r="E3263" s="179" t="s">
        <v>97</v>
      </c>
      <c r="F3263" s="179" t="s">
        <v>2489</v>
      </c>
      <c r="G3263" s="179" t="s">
        <v>307</v>
      </c>
      <c r="H3263" s="181">
        <v>250000</v>
      </c>
      <c r="I3263" s="181">
        <v>250000</v>
      </c>
      <c r="J3263" s="179" t="s">
        <v>39</v>
      </c>
      <c r="K3263" s="179" t="s">
        <v>2470</v>
      </c>
      <c r="L3263" s="175" t="s">
        <v>2490</v>
      </c>
    </row>
    <row r="3264" spans="2:12" ht="75" customHeight="1" x14ac:dyDescent="0.25">
      <c r="B3264" s="171">
        <v>53141600</v>
      </c>
      <c r="C3264" s="179" t="s">
        <v>3411</v>
      </c>
      <c r="D3264" s="180">
        <v>41379</v>
      </c>
      <c r="E3264" s="179" t="s">
        <v>97</v>
      </c>
      <c r="F3264" s="179" t="s">
        <v>2489</v>
      </c>
      <c r="G3264" s="179" t="s">
        <v>307</v>
      </c>
      <c r="H3264" s="181">
        <v>250000</v>
      </c>
      <c r="I3264" s="181">
        <v>250000</v>
      </c>
      <c r="J3264" s="179" t="s">
        <v>39</v>
      </c>
      <c r="K3264" s="179" t="s">
        <v>2470</v>
      </c>
      <c r="L3264" s="175" t="s">
        <v>2490</v>
      </c>
    </row>
    <row r="3265" spans="2:12" ht="75" customHeight="1" x14ac:dyDescent="0.25">
      <c r="B3265" s="171">
        <v>30102409</v>
      </c>
      <c r="C3265" s="179" t="s">
        <v>3412</v>
      </c>
      <c r="D3265" s="180">
        <v>41379</v>
      </c>
      <c r="E3265" s="179" t="s">
        <v>97</v>
      </c>
      <c r="F3265" s="179" t="s">
        <v>2489</v>
      </c>
      <c r="G3265" s="179" t="s">
        <v>307</v>
      </c>
      <c r="H3265" s="181">
        <v>500000</v>
      </c>
      <c r="I3265" s="181">
        <v>500000</v>
      </c>
      <c r="J3265" s="179" t="s">
        <v>39</v>
      </c>
      <c r="K3265" s="179" t="s">
        <v>2470</v>
      </c>
      <c r="L3265" s="175" t="s">
        <v>2490</v>
      </c>
    </row>
    <row r="3266" spans="2:12" ht="75" customHeight="1" x14ac:dyDescent="0.25">
      <c r="B3266" s="171">
        <v>47131800</v>
      </c>
      <c r="C3266" s="179" t="s">
        <v>3413</v>
      </c>
      <c r="D3266" s="180">
        <v>41379</v>
      </c>
      <c r="E3266" s="179" t="s">
        <v>97</v>
      </c>
      <c r="F3266" s="179" t="s">
        <v>2489</v>
      </c>
      <c r="G3266" s="179" t="s">
        <v>307</v>
      </c>
      <c r="H3266" s="181">
        <v>80000</v>
      </c>
      <c r="I3266" s="181">
        <v>80000</v>
      </c>
      <c r="J3266" s="179" t="s">
        <v>39</v>
      </c>
      <c r="K3266" s="179" t="s">
        <v>2470</v>
      </c>
      <c r="L3266" s="175" t="s">
        <v>2490</v>
      </c>
    </row>
    <row r="3267" spans="2:12" ht="75" customHeight="1" x14ac:dyDescent="0.25">
      <c r="B3267" s="171">
        <v>43210000</v>
      </c>
      <c r="C3267" s="179" t="s">
        <v>3414</v>
      </c>
      <c r="D3267" s="180">
        <v>41424</v>
      </c>
      <c r="E3267" s="179" t="s">
        <v>2576</v>
      </c>
      <c r="F3267" s="179" t="s">
        <v>2489</v>
      </c>
      <c r="G3267" s="179" t="s">
        <v>307</v>
      </c>
      <c r="H3267" s="181">
        <v>2000000</v>
      </c>
      <c r="I3267" s="181">
        <v>2000000</v>
      </c>
      <c r="J3267" s="179" t="s">
        <v>39</v>
      </c>
      <c r="K3267" s="179" t="s">
        <v>2470</v>
      </c>
      <c r="L3267" s="175" t="s">
        <v>2490</v>
      </c>
    </row>
    <row r="3268" spans="2:12" ht="75" customHeight="1" x14ac:dyDescent="0.25">
      <c r="B3268" s="171">
        <v>12000000</v>
      </c>
      <c r="C3268" s="179" t="s">
        <v>3415</v>
      </c>
      <c r="D3268" s="180">
        <v>41379</v>
      </c>
      <c r="E3268" s="179" t="s">
        <v>97</v>
      </c>
      <c r="F3268" s="179" t="s">
        <v>2489</v>
      </c>
      <c r="G3268" s="179" t="s">
        <v>307</v>
      </c>
      <c r="H3268" s="181">
        <v>550000</v>
      </c>
      <c r="I3268" s="181">
        <v>550000</v>
      </c>
      <c r="J3268" s="179" t="s">
        <v>39</v>
      </c>
      <c r="K3268" s="179" t="s">
        <v>2470</v>
      </c>
      <c r="L3268" s="175" t="s">
        <v>2490</v>
      </c>
    </row>
    <row r="3269" spans="2:12" ht="75" customHeight="1" x14ac:dyDescent="0.25">
      <c r="B3269" s="171">
        <v>56120000</v>
      </c>
      <c r="C3269" s="179" t="s">
        <v>3416</v>
      </c>
      <c r="D3269" s="180">
        <v>41424</v>
      </c>
      <c r="E3269" s="179" t="s">
        <v>2576</v>
      </c>
      <c r="F3269" s="179" t="s">
        <v>2489</v>
      </c>
      <c r="G3269" s="179" t="s">
        <v>307</v>
      </c>
      <c r="H3269" s="181">
        <v>3600000</v>
      </c>
      <c r="I3269" s="181">
        <v>3600000</v>
      </c>
      <c r="J3269" s="179" t="s">
        <v>39</v>
      </c>
      <c r="K3269" s="179" t="s">
        <v>2470</v>
      </c>
      <c r="L3269" s="175" t="s">
        <v>2490</v>
      </c>
    </row>
    <row r="3270" spans="2:12" ht="75" customHeight="1" x14ac:dyDescent="0.25">
      <c r="B3270" s="171">
        <v>15121520</v>
      </c>
      <c r="C3270" s="179" t="s">
        <v>3417</v>
      </c>
      <c r="D3270" s="180">
        <v>41379</v>
      </c>
      <c r="E3270" s="179" t="s">
        <v>97</v>
      </c>
      <c r="F3270" s="179" t="s">
        <v>2489</v>
      </c>
      <c r="G3270" s="179" t="s">
        <v>307</v>
      </c>
      <c r="H3270" s="181">
        <v>80000</v>
      </c>
      <c r="I3270" s="181">
        <v>80000</v>
      </c>
      <c r="J3270" s="179" t="s">
        <v>39</v>
      </c>
      <c r="K3270" s="179" t="s">
        <v>2470</v>
      </c>
      <c r="L3270" s="175" t="s">
        <v>2490</v>
      </c>
    </row>
    <row r="3271" spans="2:12" ht="75" customHeight="1" x14ac:dyDescent="0.25">
      <c r="B3271" s="171">
        <v>23120000</v>
      </c>
      <c r="C3271" s="182" t="s">
        <v>3418</v>
      </c>
      <c r="D3271" s="180">
        <v>41379</v>
      </c>
      <c r="E3271" s="179" t="s">
        <v>97</v>
      </c>
      <c r="F3271" s="179" t="s">
        <v>2489</v>
      </c>
      <c r="G3271" s="179" t="s">
        <v>307</v>
      </c>
      <c r="H3271" s="181">
        <v>230000</v>
      </c>
      <c r="I3271" s="181">
        <v>230000</v>
      </c>
      <c r="J3271" s="179" t="s">
        <v>39</v>
      </c>
      <c r="K3271" s="179" t="s">
        <v>2470</v>
      </c>
      <c r="L3271" s="175" t="s">
        <v>2490</v>
      </c>
    </row>
    <row r="3272" spans="2:12" ht="75" customHeight="1" x14ac:dyDescent="0.25">
      <c r="B3272" s="171">
        <v>23120000</v>
      </c>
      <c r="C3272" s="182" t="s">
        <v>3419</v>
      </c>
      <c r="D3272" s="180">
        <v>41379</v>
      </c>
      <c r="E3272" s="179" t="s">
        <v>97</v>
      </c>
      <c r="F3272" s="179" t="s">
        <v>2489</v>
      </c>
      <c r="G3272" s="179" t="s">
        <v>307</v>
      </c>
      <c r="H3272" s="181">
        <v>230000</v>
      </c>
      <c r="I3272" s="181">
        <v>230000</v>
      </c>
      <c r="J3272" s="179" t="s">
        <v>39</v>
      </c>
      <c r="K3272" s="179" t="s">
        <v>2470</v>
      </c>
      <c r="L3272" s="175" t="s">
        <v>2490</v>
      </c>
    </row>
    <row r="3273" spans="2:12" ht="75" customHeight="1" x14ac:dyDescent="0.25">
      <c r="B3273" s="171">
        <v>23120000</v>
      </c>
      <c r="C3273" s="182" t="s">
        <v>3420</v>
      </c>
      <c r="D3273" s="180">
        <v>41379</v>
      </c>
      <c r="E3273" s="179" t="s">
        <v>97</v>
      </c>
      <c r="F3273" s="179" t="s">
        <v>2489</v>
      </c>
      <c r="G3273" s="179" t="s">
        <v>307</v>
      </c>
      <c r="H3273" s="181">
        <v>230000</v>
      </c>
      <c r="I3273" s="181">
        <v>230000</v>
      </c>
      <c r="J3273" s="179" t="s">
        <v>39</v>
      </c>
      <c r="K3273" s="179" t="s">
        <v>2470</v>
      </c>
      <c r="L3273" s="175" t="s">
        <v>2490</v>
      </c>
    </row>
    <row r="3274" spans="2:12" ht="75" customHeight="1" x14ac:dyDescent="0.25">
      <c r="B3274" s="171">
        <v>23120000</v>
      </c>
      <c r="C3274" s="182" t="s">
        <v>3421</v>
      </c>
      <c r="D3274" s="180">
        <v>41379</v>
      </c>
      <c r="E3274" s="179" t="s">
        <v>97</v>
      </c>
      <c r="F3274" s="179" t="s">
        <v>2489</v>
      </c>
      <c r="G3274" s="179" t="s">
        <v>307</v>
      </c>
      <c r="H3274" s="181">
        <v>230000</v>
      </c>
      <c r="I3274" s="181">
        <v>230000</v>
      </c>
      <c r="J3274" s="179" t="s">
        <v>39</v>
      </c>
      <c r="K3274" s="179" t="s">
        <v>2470</v>
      </c>
      <c r="L3274" s="175" t="s">
        <v>2490</v>
      </c>
    </row>
    <row r="3275" spans="2:12" ht="75" customHeight="1" x14ac:dyDescent="0.25">
      <c r="B3275" s="171">
        <v>23120000</v>
      </c>
      <c r="C3275" s="182" t="s">
        <v>3422</v>
      </c>
      <c r="D3275" s="180">
        <v>41379</v>
      </c>
      <c r="E3275" s="179" t="s">
        <v>97</v>
      </c>
      <c r="F3275" s="179" t="s">
        <v>2489</v>
      </c>
      <c r="G3275" s="179" t="s">
        <v>307</v>
      </c>
      <c r="H3275" s="181">
        <v>230000</v>
      </c>
      <c r="I3275" s="181">
        <v>230000</v>
      </c>
      <c r="J3275" s="179" t="s">
        <v>39</v>
      </c>
      <c r="K3275" s="179" t="s">
        <v>2470</v>
      </c>
      <c r="L3275" s="175" t="s">
        <v>2490</v>
      </c>
    </row>
    <row r="3276" spans="2:12" ht="75" customHeight="1" x14ac:dyDescent="0.25">
      <c r="B3276" s="171">
        <v>23120000</v>
      </c>
      <c r="C3276" s="182" t="s">
        <v>3423</v>
      </c>
      <c r="D3276" s="180">
        <v>41379</v>
      </c>
      <c r="E3276" s="179" t="s">
        <v>97</v>
      </c>
      <c r="F3276" s="179" t="s">
        <v>2489</v>
      </c>
      <c r="G3276" s="179" t="s">
        <v>307</v>
      </c>
      <c r="H3276" s="181">
        <v>230000</v>
      </c>
      <c r="I3276" s="181">
        <v>230000</v>
      </c>
      <c r="J3276" s="179" t="s">
        <v>39</v>
      </c>
      <c r="K3276" s="179" t="s">
        <v>2470</v>
      </c>
      <c r="L3276" s="175" t="s">
        <v>2490</v>
      </c>
    </row>
    <row r="3277" spans="2:12" ht="75" customHeight="1" x14ac:dyDescent="0.25">
      <c r="B3277" s="171">
        <v>23120000</v>
      </c>
      <c r="C3277" s="182" t="s">
        <v>3424</v>
      </c>
      <c r="D3277" s="180">
        <v>41379</v>
      </c>
      <c r="E3277" s="179" t="s">
        <v>97</v>
      </c>
      <c r="F3277" s="179" t="s">
        <v>2489</v>
      </c>
      <c r="G3277" s="179" t="s">
        <v>307</v>
      </c>
      <c r="H3277" s="181">
        <v>230000</v>
      </c>
      <c r="I3277" s="181">
        <v>230000</v>
      </c>
      <c r="J3277" s="179" t="s">
        <v>39</v>
      </c>
      <c r="K3277" s="179" t="s">
        <v>2470</v>
      </c>
      <c r="L3277" s="175" t="s">
        <v>2490</v>
      </c>
    </row>
    <row r="3278" spans="2:12" ht="75" customHeight="1" x14ac:dyDescent="0.25">
      <c r="B3278" s="171">
        <v>23120000</v>
      </c>
      <c r="C3278" s="179" t="s">
        <v>3425</v>
      </c>
      <c r="D3278" s="180">
        <v>41379</v>
      </c>
      <c r="E3278" s="179" t="s">
        <v>97</v>
      </c>
      <c r="F3278" s="179" t="s">
        <v>2489</v>
      </c>
      <c r="G3278" s="179" t="s">
        <v>307</v>
      </c>
      <c r="H3278" s="181">
        <v>230000</v>
      </c>
      <c r="I3278" s="181">
        <v>230000</v>
      </c>
      <c r="J3278" s="179" t="s">
        <v>39</v>
      </c>
      <c r="K3278" s="179" t="s">
        <v>2470</v>
      </c>
      <c r="L3278" s="175" t="s">
        <v>2490</v>
      </c>
    </row>
    <row r="3279" spans="2:12" ht="75" customHeight="1" x14ac:dyDescent="0.25">
      <c r="B3279" s="171">
        <v>53141600</v>
      </c>
      <c r="C3279" s="179" t="s">
        <v>3426</v>
      </c>
      <c r="D3279" s="180">
        <v>41379</v>
      </c>
      <c r="E3279" s="179" t="s">
        <v>97</v>
      </c>
      <c r="F3279" s="179" t="s">
        <v>2489</v>
      </c>
      <c r="G3279" s="179" t="s">
        <v>307</v>
      </c>
      <c r="H3279" s="181">
        <v>120000</v>
      </c>
      <c r="I3279" s="181">
        <v>120000</v>
      </c>
      <c r="J3279" s="179" t="s">
        <v>39</v>
      </c>
      <c r="K3279" s="179" t="s">
        <v>2470</v>
      </c>
      <c r="L3279" s="175" t="s">
        <v>2490</v>
      </c>
    </row>
    <row r="3280" spans="2:12" ht="75" customHeight="1" x14ac:dyDescent="0.25">
      <c r="B3280" s="171">
        <v>46181500</v>
      </c>
      <c r="C3280" s="184" t="s">
        <v>3427</v>
      </c>
      <c r="D3280" s="180">
        <v>41379</v>
      </c>
      <c r="E3280" s="179" t="s">
        <v>410</v>
      </c>
      <c r="F3280" s="179" t="s">
        <v>2568</v>
      </c>
      <c r="G3280" s="179" t="s">
        <v>307</v>
      </c>
      <c r="H3280" s="181">
        <v>120000</v>
      </c>
      <c r="I3280" s="181">
        <v>120000</v>
      </c>
      <c r="J3280" s="179" t="s">
        <v>39</v>
      </c>
      <c r="K3280" s="179" t="s">
        <v>2470</v>
      </c>
      <c r="L3280" s="175" t="s">
        <v>2490</v>
      </c>
    </row>
    <row r="3281" spans="2:12" ht="75" customHeight="1" x14ac:dyDescent="0.25">
      <c r="B3281" s="171">
        <v>46181500</v>
      </c>
      <c r="C3281" s="185" t="s">
        <v>3428</v>
      </c>
      <c r="D3281" s="180">
        <v>41379</v>
      </c>
      <c r="E3281" s="179" t="s">
        <v>410</v>
      </c>
      <c r="F3281" s="179" t="s">
        <v>2568</v>
      </c>
      <c r="G3281" s="179" t="s">
        <v>307</v>
      </c>
      <c r="H3281" s="181">
        <v>250000</v>
      </c>
      <c r="I3281" s="181">
        <v>250000</v>
      </c>
      <c r="J3281" s="179" t="s">
        <v>39</v>
      </c>
      <c r="K3281" s="179" t="s">
        <v>2470</v>
      </c>
      <c r="L3281" s="175" t="s">
        <v>2490</v>
      </c>
    </row>
    <row r="3282" spans="2:12" ht="75" customHeight="1" x14ac:dyDescent="0.25">
      <c r="B3282" s="171">
        <v>46181500</v>
      </c>
      <c r="C3282" s="185" t="s">
        <v>3429</v>
      </c>
      <c r="D3282" s="180">
        <v>41379</v>
      </c>
      <c r="E3282" s="179" t="s">
        <v>410</v>
      </c>
      <c r="F3282" s="179" t="s">
        <v>2568</v>
      </c>
      <c r="G3282" s="179" t="s">
        <v>307</v>
      </c>
      <c r="H3282" s="181">
        <v>180000</v>
      </c>
      <c r="I3282" s="181">
        <v>180000</v>
      </c>
      <c r="J3282" s="179" t="s">
        <v>39</v>
      </c>
      <c r="K3282" s="179" t="s">
        <v>2470</v>
      </c>
      <c r="L3282" s="175" t="s">
        <v>2490</v>
      </c>
    </row>
    <row r="3283" spans="2:12" ht="75" customHeight="1" x14ac:dyDescent="0.25">
      <c r="B3283" s="171">
        <v>46181500</v>
      </c>
      <c r="C3283" s="185" t="s">
        <v>3430</v>
      </c>
      <c r="D3283" s="180">
        <v>41379</v>
      </c>
      <c r="E3283" s="179" t="s">
        <v>410</v>
      </c>
      <c r="F3283" s="179" t="s">
        <v>2568</v>
      </c>
      <c r="G3283" s="179" t="s">
        <v>307</v>
      </c>
      <c r="H3283" s="181">
        <v>180000</v>
      </c>
      <c r="I3283" s="181">
        <v>180000</v>
      </c>
      <c r="J3283" s="179" t="s">
        <v>39</v>
      </c>
      <c r="K3283" s="179" t="s">
        <v>2470</v>
      </c>
      <c r="L3283" s="175" t="s">
        <v>2490</v>
      </c>
    </row>
    <row r="3284" spans="2:12" ht="75" customHeight="1" x14ac:dyDescent="0.25">
      <c r="B3284" s="171">
        <v>46181500</v>
      </c>
      <c r="C3284" s="185" t="s">
        <v>3431</v>
      </c>
      <c r="D3284" s="180">
        <v>41379</v>
      </c>
      <c r="E3284" s="179" t="s">
        <v>410</v>
      </c>
      <c r="F3284" s="179" t="s">
        <v>2568</v>
      </c>
      <c r="G3284" s="179" t="s">
        <v>307</v>
      </c>
      <c r="H3284" s="181">
        <v>350000</v>
      </c>
      <c r="I3284" s="181">
        <v>350000</v>
      </c>
      <c r="J3284" s="179" t="s">
        <v>39</v>
      </c>
      <c r="K3284" s="179" t="s">
        <v>2470</v>
      </c>
      <c r="L3284" s="175" t="s">
        <v>2490</v>
      </c>
    </row>
    <row r="3285" spans="2:12" ht="75" customHeight="1" x14ac:dyDescent="0.25">
      <c r="B3285" s="171">
        <v>46181500</v>
      </c>
      <c r="C3285" s="185" t="s">
        <v>3432</v>
      </c>
      <c r="D3285" s="180">
        <v>41379</v>
      </c>
      <c r="E3285" s="179" t="s">
        <v>410</v>
      </c>
      <c r="F3285" s="179" t="s">
        <v>2568</v>
      </c>
      <c r="G3285" s="179" t="s">
        <v>307</v>
      </c>
      <c r="H3285" s="181">
        <v>450000</v>
      </c>
      <c r="I3285" s="181">
        <v>450000</v>
      </c>
      <c r="J3285" s="179" t="s">
        <v>39</v>
      </c>
      <c r="K3285" s="179" t="s">
        <v>2470</v>
      </c>
      <c r="L3285" s="175" t="s">
        <v>2490</v>
      </c>
    </row>
    <row r="3286" spans="2:12" ht="75" customHeight="1" x14ac:dyDescent="0.25">
      <c r="B3286" s="171">
        <v>46181500</v>
      </c>
      <c r="C3286" s="185" t="s">
        <v>3433</v>
      </c>
      <c r="D3286" s="180">
        <v>41379</v>
      </c>
      <c r="E3286" s="179" t="s">
        <v>410</v>
      </c>
      <c r="F3286" s="179" t="s">
        <v>2568</v>
      </c>
      <c r="G3286" s="179" t="s">
        <v>307</v>
      </c>
      <c r="H3286" s="181">
        <v>180000</v>
      </c>
      <c r="I3286" s="181">
        <v>180000</v>
      </c>
      <c r="J3286" s="179" t="s">
        <v>39</v>
      </c>
      <c r="K3286" s="179" t="s">
        <v>2470</v>
      </c>
      <c r="L3286" s="175" t="s">
        <v>2490</v>
      </c>
    </row>
    <row r="3287" spans="2:12" ht="75" customHeight="1" x14ac:dyDescent="0.25">
      <c r="B3287" s="171">
        <v>46181500</v>
      </c>
      <c r="C3287" s="185" t="s">
        <v>3434</v>
      </c>
      <c r="D3287" s="180">
        <v>41379</v>
      </c>
      <c r="E3287" s="179" t="s">
        <v>410</v>
      </c>
      <c r="F3287" s="179" t="s">
        <v>2568</v>
      </c>
      <c r="G3287" s="179" t="s">
        <v>307</v>
      </c>
      <c r="H3287" s="181">
        <v>450000</v>
      </c>
      <c r="I3287" s="181">
        <v>450000</v>
      </c>
      <c r="J3287" s="179" t="s">
        <v>39</v>
      </c>
      <c r="K3287" s="179" t="s">
        <v>2470</v>
      </c>
      <c r="L3287" s="175" t="s">
        <v>2490</v>
      </c>
    </row>
    <row r="3288" spans="2:12" ht="75" customHeight="1" x14ac:dyDescent="0.25">
      <c r="B3288" s="171">
        <v>46181500</v>
      </c>
      <c r="C3288" s="185" t="s">
        <v>3435</v>
      </c>
      <c r="D3288" s="180">
        <v>41379</v>
      </c>
      <c r="E3288" s="179" t="s">
        <v>410</v>
      </c>
      <c r="F3288" s="179" t="s">
        <v>2568</v>
      </c>
      <c r="G3288" s="179" t="s">
        <v>307</v>
      </c>
      <c r="H3288" s="181">
        <v>80000</v>
      </c>
      <c r="I3288" s="181">
        <v>80000</v>
      </c>
      <c r="J3288" s="179" t="s">
        <v>39</v>
      </c>
      <c r="K3288" s="179" t="s">
        <v>2470</v>
      </c>
      <c r="L3288" s="175" t="s">
        <v>2490</v>
      </c>
    </row>
    <row r="3289" spans="2:12" ht="75" customHeight="1" x14ac:dyDescent="0.25">
      <c r="B3289" s="171">
        <v>46181500</v>
      </c>
      <c r="C3289" s="185" t="s">
        <v>3436</v>
      </c>
      <c r="D3289" s="180">
        <v>41379</v>
      </c>
      <c r="E3289" s="179" t="s">
        <v>410</v>
      </c>
      <c r="F3289" s="179" t="s">
        <v>2568</v>
      </c>
      <c r="G3289" s="179" t="s">
        <v>307</v>
      </c>
      <c r="H3289" s="181">
        <v>90000</v>
      </c>
      <c r="I3289" s="181">
        <v>90000</v>
      </c>
      <c r="J3289" s="179" t="s">
        <v>39</v>
      </c>
      <c r="K3289" s="179" t="s">
        <v>2470</v>
      </c>
      <c r="L3289" s="175" t="s">
        <v>2490</v>
      </c>
    </row>
    <row r="3290" spans="2:12" ht="75" customHeight="1" x14ac:dyDescent="0.25">
      <c r="B3290" s="171">
        <v>46181500</v>
      </c>
      <c r="C3290" s="185" t="s">
        <v>3437</v>
      </c>
      <c r="D3290" s="180">
        <v>41379</v>
      </c>
      <c r="E3290" s="179" t="s">
        <v>410</v>
      </c>
      <c r="F3290" s="179" t="s">
        <v>2568</v>
      </c>
      <c r="G3290" s="179" t="s">
        <v>307</v>
      </c>
      <c r="H3290" s="181">
        <v>120000</v>
      </c>
      <c r="I3290" s="181">
        <v>120000</v>
      </c>
      <c r="J3290" s="179" t="s">
        <v>39</v>
      </c>
      <c r="K3290" s="179" t="s">
        <v>2470</v>
      </c>
      <c r="L3290" s="175" t="s">
        <v>2490</v>
      </c>
    </row>
    <row r="3291" spans="2:12" ht="75" customHeight="1" x14ac:dyDescent="0.25">
      <c r="B3291" s="171">
        <v>46181500</v>
      </c>
      <c r="C3291" s="185" t="s">
        <v>3438</v>
      </c>
      <c r="D3291" s="180">
        <v>41379</v>
      </c>
      <c r="E3291" s="179" t="s">
        <v>410</v>
      </c>
      <c r="F3291" s="179" t="s">
        <v>2568</v>
      </c>
      <c r="G3291" s="179" t="s">
        <v>307</v>
      </c>
      <c r="H3291" s="181">
        <v>350000</v>
      </c>
      <c r="I3291" s="181">
        <v>350000</v>
      </c>
      <c r="J3291" s="179" t="s">
        <v>39</v>
      </c>
      <c r="K3291" s="179" t="s">
        <v>2470</v>
      </c>
      <c r="L3291" s="175" t="s">
        <v>2490</v>
      </c>
    </row>
    <row r="3292" spans="2:12" ht="99.75" customHeight="1" x14ac:dyDescent="0.25">
      <c r="B3292" s="171">
        <v>46181500</v>
      </c>
      <c r="C3292" s="185" t="s">
        <v>3439</v>
      </c>
      <c r="D3292" s="180">
        <v>41379</v>
      </c>
      <c r="E3292" s="179" t="s">
        <v>410</v>
      </c>
      <c r="F3292" s="179" t="s">
        <v>2568</v>
      </c>
      <c r="G3292" s="179" t="s">
        <v>307</v>
      </c>
      <c r="H3292" s="181">
        <v>300000</v>
      </c>
      <c r="I3292" s="181">
        <v>300000</v>
      </c>
      <c r="J3292" s="179" t="s">
        <v>39</v>
      </c>
      <c r="K3292" s="179" t="s">
        <v>2470</v>
      </c>
      <c r="L3292" s="175" t="s">
        <v>2490</v>
      </c>
    </row>
    <row r="3293" spans="2:12" ht="75" customHeight="1" x14ac:dyDescent="0.25">
      <c r="B3293" s="171">
        <v>46181500</v>
      </c>
      <c r="C3293" s="185" t="s">
        <v>3440</v>
      </c>
      <c r="D3293" s="180">
        <v>41379</v>
      </c>
      <c r="E3293" s="179" t="s">
        <v>410</v>
      </c>
      <c r="F3293" s="179" t="s">
        <v>2568</v>
      </c>
      <c r="G3293" s="179" t="s">
        <v>307</v>
      </c>
      <c r="H3293" s="181">
        <v>900000</v>
      </c>
      <c r="I3293" s="181">
        <v>900000</v>
      </c>
      <c r="J3293" s="179" t="s">
        <v>39</v>
      </c>
      <c r="K3293" s="179" t="s">
        <v>2470</v>
      </c>
      <c r="L3293" s="175" t="s">
        <v>2490</v>
      </c>
    </row>
    <row r="3294" spans="2:12" ht="75" customHeight="1" x14ac:dyDescent="0.25">
      <c r="B3294" s="171">
        <v>46181500</v>
      </c>
      <c r="C3294" s="185" t="s">
        <v>3441</v>
      </c>
      <c r="D3294" s="180">
        <v>41379</v>
      </c>
      <c r="E3294" s="179" t="s">
        <v>410</v>
      </c>
      <c r="F3294" s="179" t="s">
        <v>2568</v>
      </c>
      <c r="G3294" s="179" t="s">
        <v>307</v>
      </c>
      <c r="H3294" s="181">
        <v>900000</v>
      </c>
      <c r="I3294" s="181">
        <v>900000</v>
      </c>
      <c r="J3294" s="179" t="s">
        <v>39</v>
      </c>
      <c r="K3294" s="179" t="s">
        <v>2470</v>
      </c>
      <c r="L3294" s="175" t="s">
        <v>2490</v>
      </c>
    </row>
    <row r="3295" spans="2:12" ht="75" customHeight="1" thickBot="1" x14ac:dyDescent="0.3">
      <c r="B3295" s="186">
        <v>25101600</v>
      </c>
      <c r="C3295" s="187" t="s">
        <v>3442</v>
      </c>
      <c r="D3295" s="188">
        <v>41379</v>
      </c>
      <c r="E3295" s="189" t="s">
        <v>2576</v>
      </c>
      <c r="F3295" s="179" t="s">
        <v>2568</v>
      </c>
      <c r="G3295" s="179" t="s">
        <v>307</v>
      </c>
      <c r="H3295" s="190">
        <v>58000000</v>
      </c>
      <c r="I3295" s="190">
        <v>58000000</v>
      </c>
      <c r="J3295" s="179" t="s">
        <v>39</v>
      </c>
      <c r="K3295" s="179" t="s">
        <v>2470</v>
      </c>
      <c r="L3295" s="175" t="s">
        <v>2490</v>
      </c>
    </row>
    <row r="3296" spans="2:12" ht="75" customHeight="1" thickBot="1" x14ac:dyDescent="0.3">
      <c r="B3296" s="191">
        <v>46181500</v>
      </c>
      <c r="C3296" s="192" t="s">
        <v>3443</v>
      </c>
      <c r="D3296" s="188">
        <v>41379</v>
      </c>
      <c r="E3296" s="193" t="s">
        <v>410</v>
      </c>
      <c r="F3296" s="193" t="s">
        <v>2568</v>
      </c>
      <c r="G3296" s="193" t="s">
        <v>307</v>
      </c>
      <c r="H3296" s="194">
        <v>600000</v>
      </c>
      <c r="I3296" s="194">
        <v>600000</v>
      </c>
      <c r="J3296" s="193" t="s">
        <v>39</v>
      </c>
      <c r="K3296" s="193" t="s">
        <v>2470</v>
      </c>
      <c r="L3296" s="175" t="s">
        <v>2490</v>
      </c>
    </row>
    <row r="3297" spans="2:12" ht="57.75" customHeight="1" x14ac:dyDescent="0.25">
      <c r="B3297" s="195"/>
      <c r="C3297" s="196"/>
      <c r="D3297" s="197"/>
      <c r="E3297" s="195"/>
      <c r="F3297" s="195"/>
      <c r="G3297" s="195"/>
      <c r="H3297" s="198">
        <f>SUM(H2325:H3296)</f>
        <v>7705272575</v>
      </c>
      <c r="I3297" s="198"/>
      <c r="J3297" s="195"/>
      <c r="K3297" s="195"/>
      <c r="L3297" s="199"/>
    </row>
    <row r="3298" spans="2:12" ht="18.75" x14ac:dyDescent="0.25">
      <c r="B3298" s="735" t="s">
        <v>3444</v>
      </c>
      <c r="C3298" s="735"/>
      <c r="D3298" s="735"/>
      <c r="E3298" s="735"/>
      <c r="F3298" s="735"/>
      <c r="G3298" s="735"/>
      <c r="H3298" s="735"/>
      <c r="I3298" s="735"/>
      <c r="J3298" s="735"/>
      <c r="K3298" s="735"/>
      <c r="L3298" s="735"/>
    </row>
    <row r="3299" spans="2:12" s="591" customFormat="1" ht="75" customHeight="1" x14ac:dyDescent="0.25">
      <c r="B3299" s="200">
        <v>60131101</v>
      </c>
      <c r="C3299" s="201" t="s">
        <v>3445</v>
      </c>
      <c r="D3299" s="202">
        <v>41671</v>
      </c>
      <c r="E3299" s="200" t="s">
        <v>3446</v>
      </c>
      <c r="F3299" s="200" t="s">
        <v>2568</v>
      </c>
      <c r="G3299" s="200" t="s">
        <v>3447</v>
      </c>
      <c r="H3299" s="203">
        <v>700000</v>
      </c>
      <c r="I3299" s="203">
        <v>700000</v>
      </c>
      <c r="J3299" s="200" t="s">
        <v>39</v>
      </c>
      <c r="K3299" s="200" t="s">
        <v>40</v>
      </c>
      <c r="L3299" s="200" t="s">
        <v>3448</v>
      </c>
    </row>
    <row r="3300" spans="2:12" ht="75" customHeight="1" x14ac:dyDescent="0.25">
      <c r="B3300" s="200" t="s">
        <v>3449</v>
      </c>
      <c r="C3300" s="201" t="s">
        <v>3450</v>
      </c>
      <c r="D3300" s="202">
        <v>41699</v>
      </c>
      <c r="E3300" s="200" t="s">
        <v>3451</v>
      </c>
      <c r="F3300" s="200" t="s">
        <v>2568</v>
      </c>
      <c r="G3300" s="200" t="s">
        <v>3447</v>
      </c>
      <c r="H3300" s="203">
        <v>20000000</v>
      </c>
      <c r="I3300" s="203">
        <v>20000000</v>
      </c>
      <c r="J3300" s="200" t="s">
        <v>39</v>
      </c>
      <c r="K3300" s="200" t="s">
        <v>40</v>
      </c>
      <c r="L3300" s="200" t="s">
        <v>3452</v>
      </c>
    </row>
    <row r="3301" spans="2:12" ht="75" customHeight="1" x14ac:dyDescent="0.25">
      <c r="B3301" s="200" t="s">
        <v>3449</v>
      </c>
      <c r="C3301" s="201" t="s">
        <v>3453</v>
      </c>
      <c r="D3301" s="202">
        <v>41699</v>
      </c>
      <c r="E3301" s="200" t="s">
        <v>3451</v>
      </c>
      <c r="F3301" s="200" t="s">
        <v>2568</v>
      </c>
      <c r="G3301" s="200" t="s">
        <v>3447</v>
      </c>
      <c r="H3301" s="203">
        <v>5500000</v>
      </c>
      <c r="I3301" s="203">
        <v>5500000</v>
      </c>
      <c r="J3301" s="200" t="s">
        <v>39</v>
      </c>
      <c r="K3301" s="200" t="s">
        <v>40</v>
      </c>
      <c r="L3301" s="200" t="s">
        <v>3454</v>
      </c>
    </row>
    <row r="3302" spans="2:12" ht="75" customHeight="1" x14ac:dyDescent="0.25">
      <c r="B3302" s="200" t="s">
        <v>3449</v>
      </c>
      <c r="C3302" s="201" t="s">
        <v>3455</v>
      </c>
      <c r="D3302" s="202">
        <v>41760</v>
      </c>
      <c r="E3302" s="200" t="s">
        <v>319</v>
      </c>
      <c r="F3302" s="200" t="s">
        <v>2568</v>
      </c>
      <c r="G3302" s="200" t="s">
        <v>3447</v>
      </c>
      <c r="H3302" s="203">
        <v>200000</v>
      </c>
      <c r="I3302" s="203">
        <v>200000</v>
      </c>
      <c r="J3302" s="200" t="s">
        <v>39</v>
      </c>
      <c r="K3302" s="200" t="s">
        <v>40</v>
      </c>
      <c r="L3302" s="200" t="s">
        <v>3456</v>
      </c>
    </row>
    <row r="3303" spans="2:12" ht="75" customHeight="1" x14ac:dyDescent="0.25">
      <c r="B3303" s="200" t="s">
        <v>3449</v>
      </c>
      <c r="C3303" s="201" t="s">
        <v>3457</v>
      </c>
      <c r="D3303" s="202">
        <v>41699</v>
      </c>
      <c r="E3303" s="200" t="s">
        <v>319</v>
      </c>
      <c r="F3303" s="200" t="s">
        <v>2568</v>
      </c>
      <c r="G3303" s="200" t="s">
        <v>3447</v>
      </c>
      <c r="H3303" s="203">
        <v>50000000</v>
      </c>
      <c r="I3303" s="203">
        <v>50000000.009999998</v>
      </c>
      <c r="J3303" s="200" t="s">
        <v>39</v>
      </c>
      <c r="K3303" s="200" t="s">
        <v>40</v>
      </c>
      <c r="L3303" s="200" t="s">
        <v>3456</v>
      </c>
    </row>
    <row r="3304" spans="2:12" ht="75" customHeight="1" x14ac:dyDescent="0.25">
      <c r="B3304" s="200" t="s">
        <v>3449</v>
      </c>
      <c r="C3304" s="201" t="s">
        <v>3458</v>
      </c>
      <c r="D3304" s="202">
        <v>41699</v>
      </c>
      <c r="E3304" s="200" t="s">
        <v>3459</v>
      </c>
      <c r="F3304" s="200" t="s">
        <v>3460</v>
      </c>
      <c r="G3304" s="200" t="s">
        <v>3447</v>
      </c>
      <c r="H3304" s="203">
        <v>110000000</v>
      </c>
      <c r="I3304" s="203">
        <v>110000000</v>
      </c>
      <c r="J3304" s="200" t="s">
        <v>39</v>
      </c>
      <c r="K3304" s="200" t="s">
        <v>40</v>
      </c>
      <c r="L3304" s="200" t="s">
        <v>3452</v>
      </c>
    </row>
    <row r="3305" spans="2:12" ht="75" customHeight="1" x14ac:dyDescent="0.25">
      <c r="B3305" s="200" t="s">
        <v>3449</v>
      </c>
      <c r="C3305" s="201" t="s">
        <v>3461</v>
      </c>
      <c r="D3305" s="202">
        <v>41883</v>
      </c>
      <c r="E3305" s="200" t="s">
        <v>319</v>
      </c>
      <c r="F3305" s="200" t="s">
        <v>2568</v>
      </c>
      <c r="G3305" s="200" t="s">
        <v>3447</v>
      </c>
      <c r="H3305" s="203">
        <v>800000</v>
      </c>
      <c r="I3305" s="203">
        <v>800000</v>
      </c>
      <c r="J3305" s="200" t="s">
        <v>39</v>
      </c>
      <c r="K3305" s="200" t="s">
        <v>40</v>
      </c>
      <c r="L3305" s="200" t="s">
        <v>3454</v>
      </c>
    </row>
    <row r="3306" spans="2:12" ht="75" customHeight="1" x14ac:dyDescent="0.25">
      <c r="B3306" s="200" t="s">
        <v>3449</v>
      </c>
      <c r="C3306" s="201" t="s">
        <v>3462</v>
      </c>
      <c r="D3306" s="202">
        <v>41883</v>
      </c>
      <c r="E3306" s="200" t="s">
        <v>319</v>
      </c>
      <c r="F3306" s="200" t="s">
        <v>2568</v>
      </c>
      <c r="G3306" s="200" t="s">
        <v>3447</v>
      </c>
      <c r="H3306" s="203">
        <v>1000000</v>
      </c>
      <c r="I3306" s="203">
        <v>1000001</v>
      </c>
      <c r="J3306" s="200" t="s">
        <v>39</v>
      </c>
      <c r="K3306" s="200" t="s">
        <v>40</v>
      </c>
      <c r="L3306" s="200" t="s">
        <v>3454</v>
      </c>
    </row>
    <row r="3307" spans="2:12" ht="75" customHeight="1" x14ac:dyDescent="0.25">
      <c r="B3307" s="200" t="s">
        <v>3449</v>
      </c>
      <c r="C3307" s="201" t="s">
        <v>3463</v>
      </c>
      <c r="D3307" s="202">
        <v>41883</v>
      </c>
      <c r="E3307" s="200" t="s">
        <v>319</v>
      </c>
      <c r="F3307" s="200" t="s">
        <v>2568</v>
      </c>
      <c r="G3307" s="200" t="s">
        <v>3447</v>
      </c>
      <c r="H3307" s="203">
        <v>600000</v>
      </c>
      <c r="I3307" s="203">
        <v>600000</v>
      </c>
      <c r="J3307" s="200" t="s">
        <v>39</v>
      </c>
      <c r="K3307" s="200" t="s">
        <v>40</v>
      </c>
      <c r="L3307" s="200" t="s">
        <v>3454</v>
      </c>
    </row>
    <row r="3308" spans="2:12" ht="75" customHeight="1" x14ac:dyDescent="0.25">
      <c r="B3308" s="200" t="s">
        <v>3449</v>
      </c>
      <c r="C3308" s="201" t="s">
        <v>3464</v>
      </c>
      <c r="D3308" s="202">
        <v>41883</v>
      </c>
      <c r="E3308" s="200" t="s">
        <v>319</v>
      </c>
      <c r="F3308" s="200" t="s">
        <v>2568</v>
      </c>
      <c r="G3308" s="200" t="s">
        <v>3447</v>
      </c>
      <c r="H3308" s="203">
        <v>250000</v>
      </c>
      <c r="I3308" s="203">
        <v>250000</v>
      </c>
      <c r="J3308" s="200" t="s">
        <v>39</v>
      </c>
      <c r="K3308" s="200" t="s">
        <v>40</v>
      </c>
      <c r="L3308" s="200" t="s">
        <v>3454</v>
      </c>
    </row>
    <row r="3309" spans="2:12" ht="75" customHeight="1" x14ac:dyDescent="0.25">
      <c r="B3309" s="200" t="s">
        <v>3449</v>
      </c>
      <c r="C3309" s="201" t="s">
        <v>3465</v>
      </c>
      <c r="D3309" s="202">
        <v>41883</v>
      </c>
      <c r="E3309" s="200" t="s">
        <v>319</v>
      </c>
      <c r="F3309" s="200" t="s">
        <v>2568</v>
      </c>
      <c r="G3309" s="200" t="s">
        <v>3447</v>
      </c>
      <c r="H3309" s="203">
        <v>719200</v>
      </c>
      <c r="I3309" s="203">
        <v>719200</v>
      </c>
      <c r="J3309" s="200" t="s">
        <v>39</v>
      </c>
      <c r="K3309" s="200" t="s">
        <v>40</v>
      </c>
      <c r="L3309" s="200" t="s">
        <v>3454</v>
      </c>
    </row>
    <row r="3310" spans="2:12" ht="75" customHeight="1" x14ac:dyDescent="0.25">
      <c r="B3310" s="200" t="s">
        <v>3449</v>
      </c>
      <c r="C3310" s="201" t="s">
        <v>3466</v>
      </c>
      <c r="D3310" s="202">
        <v>41760</v>
      </c>
      <c r="E3310" s="200" t="s">
        <v>3459</v>
      </c>
      <c r="F3310" s="200" t="s">
        <v>3460</v>
      </c>
      <c r="G3310" s="200" t="s">
        <v>3447</v>
      </c>
      <c r="H3310" s="203">
        <v>90000000</v>
      </c>
      <c r="I3310" s="203">
        <v>90000000</v>
      </c>
      <c r="J3310" s="200" t="s">
        <v>39</v>
      </c>
      <c r="K3310" s="200" t="s">
        <v>40</v>
      </c>
      <c r="L3310" s="200" t="s">
        <v>3454</v>
      </c>
    </row>
    <row r="3311" spans="2:12" ht="75" customHeight="1" x14ac:dyDescent="0.25">
      <c r="B3311" s="200" t="s">
        <v>3449</v>
      </c>
      <c r="C3311" s="201" t="s">
        <v>3467</v>
      </c>
      <c r="D3311" s="202">
        <v>41699</v>
      </c>
      <c r="E3311" s="200" t="s">
        <v>3468</v>
      </c>
      <c r="F3311" s="200" t="s">
        <v>2568</v>
      </c>
      <c r="G3311" s="200" t="s">
        <v>3447</v>
      </c>
      <c r="H3311" s="203">
        <v>51500000</v>
      </c>
      <c r="I3311" s="203">
        <v>51500000</v>
      </c>
      <c r="J3311" s="200" t="s">
        <v>39</v>
      </c>
      <c r="K3311" s="200" t="s">
        <v>40</v>
      </c>
      <c r="L3311" s="200" t="s">
        <v>3454</v>
      </c>
    </row>
    <row r="3312" spans="2:12" ht="75" customHeight="1" x14ac:dyDescent="0.25">
      <c r="B3312" s="200" t="s">
        <v>3449</v>
      </c>
      <c r="C3312" s="201" t="s">
        <v>3469</v>
      </c>
      <c r="D3312" s="202">
        <v>41883</v>
      </c>
      <c r="E3312" s="200" t="s">
        <v>319</v>
      </c>
      <c r="F3312" s="200" t="s">
        <v>2568</v>
      </c>
      <c r="G3312" s="200" t="s">
        <v>3447</v>
      </c>
      <c r="H3312" s="203">
        <v>1800000</v>
      </c>
      <c r="I3312" s="203">
        <v>1800001</v>
      </c>
      <c r="J3312" s="200" t="s">
        <v>39</v>
      </c>
      <c r="K3312" s="200" t="s">
        <v>40</v>
      </c>
      <c r="L3312" s="200" t="s">
        <v>3454</v>
      </c>
    </row>
    <row r="3313" spans="2:12" ht="75" customHeight="1" x14ac:dyDescent="0.25">
      <c r="B3313" s="200" t="s">
        <v>3449</v>
      </c>
      <c r="C3313" s="201" t="s">
        <v>3470</v>
      </c>
      <c r="D3313" s="202">
        <v>41883</v>
      </c>
      <c r="E3313" s="200" t="s">
        <v>319</v>
      </c>
      <c r="F3313" s="200" t="s">
        <v>2568</v>
      </c>
      <c r="G3313" s="200" t="s">
        <v>3447</v>
      </c>
      <c r="H3313" s="203">
        <v>150000</v>
      </c>
      <c r="I3313" s="203">
        <v>150000</v>
      </c>
      <c r="J3313" s="200" t="s">
        <v>39</v>
      </c>
      <c r="K3313" s="200" t="s">
        <v>40</v>
      </c>
      <c r="L3313" s="200" t="s">
        <v>3454</v>
      </c>
    </row>
    <row r="3314" spans="2:12" ht="75" customHeight="1" x14ac:dyDescent="0.25">
      <c r="B3314" s="200" t="s">
        <v>3449</v>
      </c>
      <c r="C3314" s="201" t="s">
        <v>3471</v>
      </c>
      <c r="D3314" s="202">
        <v>41699</v>
      </c>
      <c r="E3314" s="200" t="s">
        <v>319</v>
      </c>
      <c r="F3314" s="200" t="s">
        <v>2568</v>
      </c>
      <c r="G3314" s="200" t="s">
        <v>3447</v>
      </c>
      <c r="H3314" s="203">
        <v>11000000</v>
      </c>
      <c r="I3314" s="203">
        <v>11000000</v>
      </c>
      <c r="J3314" s="200" t="s">
        <v>39</v>
      </c>
      <c r="K3314" s="200" t="s">
        <v>40</v>
      </c>
      <c r="L3314" s="200" t="s">
        <v>3456</v>
      </c>
    </row>
    <row r="3315" spans="2:12" ht="75" customHeight="1" x14ac:dyDescent="0.25">
      <c r="B3315" s="200" t="s">
        <v>3449</v>
      </c>
      <c r="C3315" s="201" t="s">
        <v>3472</v>
      </c>
      <c r="D3315" s="202">
        <v>41883</v>
      </c>
      <c r="E3315" s="200" t="s">
        <v>319</v>
      </c>
      <c r="F3315" s="200" t="s">
        <v>2568</v>
      </c>
      <c r="G3315" s="200" t="s">
        <v>3447</v>
      </c>
      <c r="H3315" s="203">
        <v>600000</v>
      </c>
      <c r="I3315" s="203">
        <v>600000</v>
      </c>
      <c r="J3315" s="200" t="s">
        <v>39</v>
      </c>
      <c r="K3315" s="200" t="s">
        <v>40</v>
      </c>
      <c r="L3315" s="200" t="s">
        <v>3454</v>
      </c>
    </row>
    <row r="3316" spans="2:12" ht="75" customHeight="1" x14ac:dyDescent="0.25">
      <c r="B3316" s="200" t="s">
        <v>3449</v>
      </c>
      <c r="C3316" s="201" t="s">
        <v>3473</v>
      </c>
      <c r="D3316" s="202">
        <v>41883</v>
      </c>
      <c r="E3316" s="200" t="s">
        <v>319</v>
      </c>
      <c r="F3316" s="200" t="s">
        <v>2568</v>
      </c>
      <c r="G3316" s="200" t="s">
        <v>3447</v>
      </c>
      <c r="H3316" s="203">
        <v>250000</v>
      </c>
      <c r="I3316" s="203">
        <v>250000</v>
      </c>
      <c r="J3316" s="200" t="s">
        <v>39</v>
      </c>
      <c r="K3316" s="200" t="s">
        <v>40</v>
      </c>
      <c r="L3316" s="200" t="s">
        <v>3454</v>
      </c>
    </row>
    <row r="3317" spans="2:12" ht="75" customHeight="1" x14ac:dyDescent="0.25">
      <c r="B3317" s="200" t="s">
        <v>3449</v>
      </c>
      <c r="C3317" s="201" t="s">
        <v>3474</v>
      </c>
      <c r="D3317" s="202">
        <v>41883</v>
      </c>
      <c r="E3317" s="200" t="s">
        <v>319</v>
      </c>
      <c r="F3317" s="200" t="s">
        <v>2568</v>
      </c>
      <c r="G3317" s="200" t="s">
        <v>3447</v>
      </c>
      <c r="H3317" s="203">
        <v>324800</v>
      </c>
      <c r="I3317" s="203">
        <v>324801</v>
      </c>
      <c r="J3317" s="200" t="s">
        <v>39</v>
      </c>
      <c r="K3317" s="200" t="s">
        <v>40</v>
      </c>
      <c r="L3317" s="200" t="s">
        <v>3454</v>
      </c>
    </row>
    <row r="3318" spans="2:12" ht="75" customHeight="1" x14ac:dyDescent="0.25">
      <c r="B3318" s="200" t="s">
        <v>3449</v>
      </c>
      <c r="C3318" s="201" t="s">
        <v>3475</v>
      </c>
      <c r="D3318" s="202">
        <v>41883</v>
      </c>
      <c r="E3318" s="200" t="s">
        <v>319</v>
      </c>
      <c r="F3318" s="200" t="s">
        <v>2568</v>
      </c>
      <c r="G3318" s="200" t="s">
        <v>3447</v>
      </c>
      <c r="H3318" s="203">
        <v>270000</v>
      </c>
      <c r="I3318" s="203">
        <v>170000</v>
      </c>
      <c r="J3318" s="200" t="s">
        <v>39</v>
      </c>
      <c r="K3318" s="200" t="s">
        <v>40</v>
      </c>
      <c r="L3318" s="200" t="s">
        <v>3454</v>
      </c>
    </row>
    <row r="3319" spans="2:12" ht="75" customHeight="1" x14ac:dyDescent="0.25">
      <c r="B3319" s="200" t="s">
        <v>3449</v>
      </c>
      <c r="C3319" s="201" t="s">
        <v>3476</v>
      </c>
      <c r="D3319" s="202">
        <v>41730</v>
      </c>
      <c r="E3319" s="200" t="s">
        <v>3459</v>
      </c>
      <c r="F3319" s="200" t="s">
        <v>2568</v>
      </c>
      <c r="G3319" s="200" t="s">
        <v>3447</v>
      </c>
      <c r="H3319" s="203">
        <v>49694400</v>
      </c>
      <c r="I3319" s="203">
        <v>49694400</v>
      </c>
      <c r="J3319" s="200" t="s">
        <v>39</v>
      </c>
      <c r="K3319" s="200" t="s">
        <v>40</v>
      </c>
      <c r="L3319" s="200" t="s">
        <v>3454</v>
      </c>
    </row>
    <row r="3320" spans="2:12" ht="75" customHeight="1" x14ac:dyDescent="0.25">
      <c r="B3320" s="200" t="s">
        <v>3449</v>
      </c>
      <c r="C3320" s="201" t="s">
        <v>3477</v>
      </c>
      <c r="D3320" s="202">
        <v>41883</v>
      </c>
      <c r="E3320" s="200" t="s">
        <v>319</v>
      </c>
      <c r="F3320" s="200" t="s">
        <v>2568</v>
      </c>
      <c r="G3320" s="200" t="s">
        <v>3447</v>
      </c>
      <c r="H3320" s="203">
        <v>350000</v>
      </c>
      <c r="I3320" s="203">
        <v>350001</v>
      </c>
      <c r="J3320" s="200" t="s">
        <v>39</v>
      </c>
      <c r="K3320" s="200" t="s">
        <v>40</v>
      </c>
      <c r="L3320" s="200" t="s">
        <v>3454</v>
      </c>
    </row>
    <row r="3321" spans="2:12" ht="75" customHeight="1" x14ac:dyDescent="0.25">
      <c r="B3321" s="200" t="s">
        <v>3449</v>
      </c>
      <c r="C3321" s="201" t="s">
        <v>3478</v>
      </c>
      <c r="D3321" s="202">
        <v>41883</v>
      </c>
      <c r="E3321" s="200" t="s">
        <v>319</v>
      </c>
      <c r="F3321" s="200" t="s">
        <v>2568</v>
      </c>
      <c r="G3321" s="200" t="s">
        <v>3447</v>
      </c>
      <c r="H3321" s="203">
        <v>150000</v>
      </c>
      <c r="I3321" s="203">
        <v>150000</v>
      </c>
      <c r="J3321" s="200" t="s">
        <v>39</v>
      </c>
      <c r="K3321" s="200" t="s">
        <v>40</v>
      </c>
      <c r="L3321" s="200" t="s">
        <v>3454</v>
      </c>
    </row>
    <row r="3322" spans="2:12" ht="75" customHeight="1" x14ac:dyDescent="0.25">
      <c r="B3322" s="200" t="s">
        <v>3449</v>
      </c>
      <c r="C3322" s="201" t="s">
        <v>3479</v>
      </c>
      <c r="D3322" s="202">
        <v>41883</v>
      </c>
      <c r="E3322" s="200" t="s">
        <v>319</v>
      </c>
      <c r="F3322" s="200" t="s">
        <v>2568</v>
      </c>
      <c r="G3322" s="200" t="s">
        <v>3447</v>
      </c>
      <c r="H3322" s="203">
        <v>510400</v>
      </c>
      <c r="I3322" s="203">
        <v>510401</v>
      </c>
      <c r="J3322" s="200" t="s">
        <v>39</v>
      </c>
      <c r="K3322" s="200" t="s">
        <v>40</v>
      </c>
      <c r="L3322" s="200" t="s">
        <v>3454</v>
      </c>
    </row>
    <row r="3323" spans="2:12" ht="75" customHeight="1" x14ac:dyDescent="0.25">
      <c r="B3323" s="200" t="s">
        <v>3449</v>
      </c>
      <c r="C3323" s="201" t="s">
        <v>3480</v>
      </c>
      <c r="D3323" s="202">
        <v>41883</v>
      </c>
      <c r="E3323" s="200" t="s">
        <v>319</v>
      </c>
      <c r="F3323" s="200" t="s">
        <v>2568</v>
      </c>
      <c r="G3323" s="200" t="s">
        <v>3447</v>
      </c>
      <c r="H3323" s="203">
        <v>719200</v>
      </c>
      <c r="I3323" s="203">
        <v>719200</v>
      </c>
      <c r="J3323" s="200" t="s">
        <v>39</v>
      </c>
      <c r="K3323" s="200" t="s">
        <v>40</v>
      </c>
      <c r="L3323" s="200" t="s">
        <v>3454</v>
      </c>
    </row>
    <row r="3324" spans="2:12" ht="75" customHeight="1" x14ac:dyDescent="0.25">
      <c r="B3324" s="200" t="s">
        <v>3449</v>
      </c>
      <c r="C3324" s="201" t="s">
        <v>3481</v>
      </c>
      <c r="D3324" s="202">
        <v>41883</v>
      </c>
      <c r="E3324" s="200" t="s">
        <v>319</v>
      </c>
      <c r="F3324" s="200" t="s">
        <v>2568</v>
      </c>
      <c r="G3324" s="200" t="s">
        <v>3447</v>
      </c>
      <c r="H3324" s="203">
        <v>160000</v>
      </c>
      <c r="I3324" s="203">
        <v>160000</v>
      </c>
      <c r="J3324" s="200" t="s">
        <v>39</v>
      </c>
      <c r="K3324" s="200" t="s">
        <v>40</v>
      </c>
      <c r="L3324" s="200" t="s">
        <v>3454</v>
      </c>
    </row>
    <row r="3325" spans="2:12" ht="75" customHeight="1" x14ac:dyDescent="0.25">
      <c r="B3325" s="200" t="s">
        <v>3449</v>
      </c>
      <c r="C3325" s="201" t="s">
        <v>3482</v>
      </c>
      <c r="D3325" s="202">
        <v>41883</v>
      </c>
      <c r="E3325" s="200" t="s">
        <v>319</v>
      </c>
      <c r="F3325" s="200" t="s">
        <v>2568</v>
      </c>
      <c r="G3325" s="200" t="s">
        <v>3447</v>
      </c>
      <c r="H3325" s="203">
        <v>60000</v>
      </c>
      <c r="I3325" s="203">
        <v>60000</v>
      </c>
      <c r="J3325" s="200" t="s">
        <v>39</v>
      </c>
      <c r="K3325" s="200" t="s">
        <v>40</v>
      </c>
      <c r="L3325" s="200" t="s">
        <v>3454</v>
      </c>
    </row>
    <row r="3326" spans="2:12" ht="75" customHeight="1" x14ac:dyDescent="0.25">
      <c r="B3326" s="200" t="s">
        <v>3449</v>
      </c>
      <c r="C3326" s="201" t="s">
        <v>3483</v>
      </c>
      <c r="D3326" s="202">
        <v>41883</v>
      </c>
      <c r="E3326" s="200" t="s">
        <v>319</v>
      </c>
      <c r="F3326" s="200" t="s">
        <v>2568</v>
      </c>
      <c r="G3326" s="200" t="s">
        <v>3447</v>
      </c>
      <c r="H3326" s="203">
        <v>255200</v>
      </c>
      <c r="I3326" s="203">
        <v>255201</v>
      </c>
      <c r="J3326" s="200" t="s">
        <v>39</v>
      </c>
      <c r="K3326" s="200" t="s">
        <v>40</v>
      </c>
      <c r="L3326" s="200" t="s">
        <v>3454</v>
      </c>
    </row>
    <row r="3327" spans="2:12" ht="75" customHeight="1" x14ac:dyDescent="0.25">
      <c r="B3327" s="200" t="s">
        <v>3449</v>
      </c>
      <c r="C3327" s="201" t="s">
        <v>3484</v>
      </c>
      <c r="D3327" s="202">
        <v>41730</v>
      </c>
      <c r="E3327" s="200" t="s">
        <v>319</v>
      </c>
      <c r="F3327" s="200" t="s">
        <v>2568</v>
      </c>
      <c r="G3327" s="200" t="s">
        <v>3447</v>
      </c>
      <c r="H3327" s="203">
        <v>40000000</v>
      </c>
      <c r="I3327" s="203">
        <v>40000000</v>
      </c>
      <c r="J3327" s="200" t="s">
        <v>39</v>
      </c>
      <c r="K3327" s="200" t="s">
        <v>40</v>
      </c>
      <c r="L3327" s="200"/>
    </row>
    <row r="3328" spans="2:12" ht="75" customHeight="1" x14ac:dyDescent="0.25">
      <c r="B3328" s="200" t="s">
        <v>3449</v>
      </c>
      <c r="C3328" s="201" t="s">
        <v>3485</v>
      </c>
      <c r="D3328" s="202">
        <v>41760</v>
      </c>
      <c r="E3328" s="200" t="s">
        <v>3451</v>
      </c>
      <c r="F3328" s="200" t="s">
        <v>2568</v>
      </c>
      <c r="G3328" s="200" t="s">
        <v>3447</v>
      </c>
      <c r="H3328" s="203">
        <v>18000000</v>
      </c>
      <c r="I3328" s="203">
        <v>18000000</v>
      </c>
      <c r="J3328" s="200" t="s">
        <v>39</v>
      </c>
      <c r="K3328" s="200" t="s">
        <v>40</v>
      </c>
      <c r="L3328" s="200" t="s">
        <v>3454</v>
      </c>
    </row>
    <row r="3329" spans="2:12" ht="75" customHeight="1" x14ac:dyDescent="0.25">
      <c r="B3329" s="200" t="s">
        <v>3449</v>
      </c>
      <c r="C3329" s="201" t="s">
        <v>3486</v>
      </c>
      <c r="D3329" s="202">
        <v>41883</v>
      </c>
      <c r="E3329" s="200" t="s">
        <v>319</v>
      </c>
      <c r="F3329" s="200" t="s">
        <v>2568</v>
      </c>
      <c r="G3329" s="200" t="s">
        <v>3447</v>
      </c>
      <c r="H3329" s="203">
        <v>719200</v>
      </c>
      <c r="I3329" s="203">
        <v>719200</v>
      </c>
      <c r="J3329" s="200" t="s">
        <v>39</v>
      </c>
      <c r="K3329" s="200" t="s">
        <v>40</v>
      </c>
      <c r="L3329" s="200" t="s">
        <v>3454</v>
      </c>
    </row>
    <row r="3330" spans="2:12" ht="75" customHeight="1" x14ac:dyDescent="0.25">
      <c r="B3330" s="200" t="s">
        <v>3449</v>
      </c>
      <c r="C3330" s="201" t="s">
        <v>3487</v>
      </c>
      <c r="D3330" s="202">
        <v>41730</v>
      </c>
      <c r="E3330" s="200" t="s">
        <v>319</v>
      </c>
      <c r="F3330" s="200" t="s">
        <v>2568</v>
      </c>
      <c r="G3330" s="200" t="s">
        <v>3447</v>
      </c>
      <c r="H3330" s="203">
        <v>2500000</v>
      </c>
      <c r="I3330" s="203">
        <v>2500000</v>
      </c>
      <c r="J3330" s="200" t="s">
        <v>39</v>
      </c>
      <c r="K3330" s="200" t="s">
        <v>40</v>
      </c>
      <c r="L3330" s="200" t="s">
        <v>3456</v>
      </c>
    </row>
    <row r="3331" spans="2:12" ht="75" customHeight="1" x14ac:dyDescent="0.25">
      <c r="B3331" s="200" t="s">
        <v>3449</v>
      </c>
      <c r="C3331" s="201" t="s">
        <v>3488</v>
      </c>
      <c r="D3331" s="202">
        <v>41883</v>
      </c>
      <c r="E3331" s="200" t="s">
        <v>319</v>
      </c>
      <c r="F3331" s="200" t="s">
        <v>2568</v>
      </c>
      <c r="G3331" s="200" t="s">
        <v>3447</v>
      </c>
      <c r="H3331" s="203">
        <v>250000</v>
      </c>
      <c r="I3331" s="203">
        <v>250001</v>
      </c>
      <c r="J3331" s="200" t="s">
        <v>39</v>
      </c>
      <c r="K3331" s="200" t="s">
        <v>40</v>
      </c>
      <c r="L3331" s="200" t="s">
        <v>3454</v>
      </c>
    </row>
    <row r="3332" spans="2:12" ht="75" customHeight="1" x14ac:dyDescent="0.25">
      <c r="B3332" s="200" t="s">
        <v>3449</v>
      </c>
      <c r="C3332" s="201" t="s">
        <v>3489</v>
      </c>
      <c r="D3332" s="202">
        <v>41883</v>
      </c>
      <c r="E3332" s="200" t="s">
        <v>319</v>
      </c>
      <c r="F3332" s="200" t="s">
        <v>2568</v>
      </c>
      <c r="G3332" s="200" t="s">
        <v>3447</v>
      </c>
      <c r="H3332" s="203">
        <v>150000</v>
      </c>
      <c r="I3332" s="203">
        <v>150001</v>
      </c>
      <c r="J3332" s="200" t="s">
        <v>39</v>
      </c>
      <c r="K3332" s="200" t="s">
        <v>40</v>
      </c>
      <c r="L3332" s="200" t="s">
        <v>3454</v>
      </c>
    </row>
    <row r="3333" spans="2:12" ht="75" customHeight="1" x14ac:dyDescent="0.25">
      <c r="B3333" s="200" t="s">
        <v>3490</v>
      </c>
      <c r="C3333" s="201" t="s">
        <v>3491</v>
      </c>
      <c r="D3333" s="202">
        <v>41654</v>
      </c>
      <c r="E3333" s="200" t="s">
        <v>662</v>
      </c>
      <c r="F3333" s="204" t="s">
        <v>3460</v>
      </c>
      <c r="G3333" s="200" t="s">
        <v>3447</v>
      </c>
      <c r="H3333" s="203">
        <v>85000000</v>
      </c>
      <c r="I3333" s="203">
        <v>85000000</v>
      </c>
      <c r="J3333" s="200" t="s">
        <v>39</v>
      </c>
      <c r="K3333" s="200" t="s">
        <v>40</v>
      </c>
      <c r="L3333" s="200" t="s">
        <v>3492</v>
      </c>
    </row>
    <row r="3334" spans="2:12" ht="75" customHeight="1" x14ac:dyDescent="0.25">
      <c r="B3334" s="200" t="s">
        <v>3493</v>
      </c>
      <c r="C3334" s="201" t="s">
        <v>3494</v>
      </c>
      <c r="D3334" s="205">
        <v>41654</v>
      </c>
      <c r="E3334" s="200" t="s">
        <v>662</v>
      </c>
      <c r="F3334" s="200" t="s">
        <v>2568</v>
      </c>
      <c r="G3334" s="200" t="s">
        <v>3447</v>
      </c>
      <c r="H3334" s="203">
        <v>2060000</v>
      </c>
      <c r="I3334" s="203">
        <v>2060000</v>
      </c>
      <c r="J3334" s="200" t="s">
        <v>39</v>
      </c>
      <c r="K3334" s="200" t="s">
        <v>40</v>
      </c>
      <c r="L3334" s="200" t="s">
        <v>3495</v>
      </c>
    </row>
    <row r="3335" spans="2:12" ht="75" customHeight="1" x14ac:dyDescent="0.25">
      <c r="B3335" s="200" t="s">
        <v>3496</v>
      </c>
      <c r="C3335" s="201" t="s">
        <v>3497</v>
      </c>
      <c r="D3335" s="202">
        <v>41671</v>
      </c>
      <c r="E3335" s="200" t="s">
        <v>3459</v>
      </c>
      <c r="F3335" s="200" t="s">
        <v>2568</v>
      </c>
      <c r="G3335" s="200" t="s">
        <v>3447</v>
      </c>
      <c r="H3335" s="203">
        <v>4000000</v>
      </c>
      <c r="I3335" s="203">
        <v>4000000</v>
      </c>
      <c r="J3335" s="200" t="s">
        <v>39</v>
      </c>
      <c r="K3335" s="200" t="s">
        <v>40</v>
      </c>
      <c r="L3335" s="200" t="s">
        <v>3498</v>
      </c>
    </row>
    <row r="3336" spans="2:12" ht="75" customHeight="1" x14ac:dyDescent="0.25">
      <c r="B3336" s="200" t="s">
        <v>3496</v>
      </c>
      <c r="C3336" s="201" t="s">
        <v>3497</v>
      </c>
      <c r="D3336" s="202">
        <v>41671</v>
      </c>
      <c r="E3336" s="200" t="s">
        <v>3459</v>
      </c>
      <c r="F3336" s="200" t="s">
        <v>2568</v>
      </c>
      <c r="G3336" s="200" t="s">
        <v>3447</v>
      </c>
      <c r="H3336" s="203">
        <v>4000000</v>
      </c>
      <c r="I3336" s="203">
        <v>4000000</v>
      </c>
      <c r="J3336" s="200" t="s">
        <v>39</v>
      </c>
      <c r="K3336" s="200" t="s">
        <v>40</v>
      </c>
      <c r="L3336" s="200" t="s">
        <v>3448</v>
      </c>
    </row>
    <row r="3337" spans="2:12" ht="75" customHeight="1" x14ac:dyDescent="0.25">
      <c r="B3337" s="200">
        <v>501927001</v>
      </c>
      <c r="C3337" s="201" t="s">
        <v>3499</v>
      </c>
      <c r="D3337" s="202">
        <v>41671</v>
      </c>
      <c r="E3337" s="200" t="s">
        <v>3500</v>
      </c>
      <c r="F3337" s="200" t="s">
        <v>2568</v>
      </c>
      <c r="G3337" s="200" t="s">
        <v>3447</v>
      </c>
      <c r="H3337" s="203">
        <v>60000000</v>
      </c>
      <c r="I3337" s="203">
        <v>60000000</v>
      </c>
      <c r="J3337" s="200" t="s">
        <v>39</v>
      </c>
      <c r="K3337" s="200" t="s">
        <v>40</v>
      </c>
      <c r="L3337" s="200" t="s">
        <v>3448</v>
      </c>
    </row>
    <row r="3338" spans="2:12" ht="75" customHeight="1" x14ac:dyDescent="0.25">
      <c r="B3338" s="200">
        <v>421718001</v>
      </c>
      <c r="C3338" s="201" t="s">
        <v>3501</v>
      </c>
      <c r="D3338" s="202">
        <v>41671</v>
      </c>
      <c r="E3338" s="200" t="s">
        <v>3459</v>
      </c>
      <c r="F3338" s="200" t="s">
        <v>2568</v>
      </c>
      <c r="G3338" s="200" t="s">
        <v>3447</v>
      </c>
      <c r="H3338" s="203">
        <v>700000</v>
      </c>
      <c r="I3338" s="203">
        <v>700000</v>
      </c>
      <c r="J3338" s="200" t="s">
        <v>39</v>
      </c>
      <c r="K3338" s="200" t="s">
        <v>40</v>
      </c>
      <c r="L3338" s="200" t="s">
        <v>3448</v>
      </c>
    </row>
    <row r="3339" spans="2:12" ht="75" customHeight="1" x14ac:dyDescent="0.25">
      <c r="B3339" s="200">
        <v>95131606</v>
      </c>
      <c r="C3339" s="201" t="s">
        <v>3502</v>
      </c>
      <c r="D3339" s="202">
        <v>41760</v>
      </c>
      <c r="E3339" s="200" t="s">
        <v>662</v>
      </c>
      <c r="F3339" s="200" t="s">
        <v>2568</v>
      </c>
      <c r="G3339" s="200" t="s">
        <v>3447</v>
      </c>
      <c r="H3339" s="203">
        <f>+I3339</f>
        <v>1400000</v>
      </c>
      <c r="I3339" s="203">
        <v>1400000</v>
      </c>
      <c r="J3339" s="200" t="s">
        <v>39</v>
      </c>
      <c r="K3339" s="200" t="s">
        <v>40</v>
      </c>
      <c r="L3339" s="200" t="s">
        <v>3503</v>
      </c>
    </row>
    <row r="3340" spans="2:12" ht="75" customHeight="1" x14ac:dyDescent="0.25">
      <c r="B3340" s="200">
        <v>95131602</v>
      </c>
      <c r="C3340" s="201" t="s">
        <v>3504</v>
      </c>
      <c r="D3340" s="202">
        <v>41699</v>
      </c>
      <c r="E3340" s="200" t="s">
        <v>3505</v>
      </c>
      <c r="F3340" s="200" t="s">
        <v>2568</v>
      </c>
      <c r="G3340" s="200" t="s">
        <v>3447</v>
      </c>
      <c r="H3340" s="203">
        <v>20000000</v>
      </c>
      <c r="I3340" s="203">
        <v>20000000</v>
      </c>
      <c r="J3340" s="200" t="s">
        <v>39</v>
      </c>
      <c r="K3340" s="200" t="s">
        <v>40</v>
      </c>
      <c r="L3340" s="200" t="s">
        <v>3452</v>
      </c>
    </row>
    <row r="3341" spans="2:12" ht="75" customHeight="1" x14ac:dyDescent="0.25">
      <c r="B3341" s="200">
        <v>91111503</v>
      </c>
      <c r="C3341" s="201" t="s">
        <v>3506</v>
      </c>
      <c r="D3341" s="202">
        <v>41654</v>
      </c>
      <c r="E3341" s="200" t="s">
        <v>662</v>
      </c>
      <c r="F3341" s="200" t="s">
        <v>2568</v>
      </c>
      <c r="G3341" s="200" t="s">
        <v>3447</v>
      </c>
      <c r="H3341" s="203">
        <f>+I3341</f>
        <v>5000000</v>
      </c>
      <c r="I3341" s="203">
        <f>100*50000</f>
        <v>5000000</v>
      </c>
      <c r="J3341" s="200" t="s">
        <v>39</v>
      </c>
      <c r="K3341" s="200" t="s">
        <v>40</v>
      </c>
      <c r="L3341" s="200" t="s">
        <v>3503</v>
      </c>
    </row>
    <row r="3342" spans="2:12" ht="75" customHeight="1" x14ac:dyDescent="0.25">
      <c r="B3342" s="200">
        <v>90111502</v>
      </c>
      <c r="C3342" s="201" t="s">
        <v>3507</v>
      </c>
      <c r="D3342" s="202">
        <v>41671</v>
      </c>
      <c r="E3342" s="200" t="s">
        <v>3500</v>
      </c>
      <c r="F3342" s="200" t="s">
        <v>3460</v>
      </c>
      <c r="G3342" s="200" t="s">
        <v>3447</v>
      </c>
      <c r="H3342" s="203">
        <v>68000000</v>
      </c>
      <c r="I3342" s="203">
        <v>68000000</v>
      </c>
      <c r="J3342" s="200" t="s">
        <v>39</v>
      </c>
      <c r="K3342" s="200" t="s">
        <v>40</v>
      </c>
      <c r="L3342" s="200" t="s">
        <v>3448</v>
      </c>
    </row>
    <row r="3343" spans="2:12" ht="75" customHeight="1" x14ac:dyDescent="0.25">
      <c r="B3343" s="200">
        <v>90111502</v>
      </c>
      <c r="C3343" s="201" t="s">
        <v>3508</v>
      </c>
      <c r="D3343" s="202">
        <v>41791</v>
      </c>
      <c r="E3343" s="200" t="s">
        <v>3500</v>
      </c>
      <c r="F3343" s="200" t="s">
        <v>2568</v>
      </c>
      <c r="G3343" s="200" t="s">
        <v>3447</v>
      </c>
      <c r="H3343" s="203">
        <v>57000000</v>
      </c>
      <c r="I3343" s="203">
        <v>57000000</v>
      </c>
      <c r="J3343" s="200" t="s">
        <v>39</v>
      </c>
      <c r="K3343" s="200" t="s">
        <v>40</v>
      </c>
      <c r="L3343" s="200" t="s">
        <v>3448</v>
      </c>
    </row>
    <row r="3344" spans="2:12" ht="75" customHeight="1" x14ac:dyDescent="0.25">
      <c r="B3344" s="200">
        <v>86101810</v>
      </c>
      <c r="C3344" s="201" t="s">
        <v>3509</v>
      </c>
      <c r="D3344" s="202">
        <v>41671</v>
      </c>
      <c r="E3344" s="200" t="s">
        <v>3500</v>
      </c>
      <c r="F3344" s="200" t="s">
        <v>2568</v>
      </c>
      <c r="G3344" s="200" t="s">
        <v>3447</v>
      </c>
      <c r="H3344" s="203">
        <v>30000000</v>
      </c>
      <c r="I3344" s="203">
        <v>30000000</v>
      </c>
      <c r="J3344" s="200" t="s">
        <v>39</v>
      </c>
      <c r="K3344" s="200" t="s">
        <v>40</v>
      </c>
      <c r="L3344" s="200" t="s">
        <v>3448</v>
      </c>
    </row>
    <row r="3345" spans="2:12" ht="75" customHeight="1" x14ac:dyDescent="0.25">
      <c r="B3345" s="200">
        <v>86101705</v>
      </c>
      <c r="C3345" s="201" t="s">
        <v>3510</v>
      </c>
      <c r="D3345" s="202">
        <v>41671</v>
      </c>
      <c r="E3345" s="200" t="s">
        <v>3459</v>
      </c>
      <c r="F3345" s="200" t="s">
        <v>2568</v>
      </c>
      <c r="G3345" s="200" t="s">
        <v>3447</v>
      </c>
      <c r="H3345" s="203">
        <v>400000</v>
      </c>
      <c r="I3345" s="203">
        <v>400000</v>
      </c>
      <c r="J3345" s="200" t="s">
        <v>39</v>
      </c>
      <c r="K3345" s="200" t="s">
        <v>40</v>
      </c>
      <c r="L3345" s="200" t="s">
        <v>3448</v>
      </c>
    </row>
    <row r="3346" spans="2:12" ht="75" customHeight="1" x14ac:dyDescent="0.25">
      <c r="B3346" s="200">
        <v>86101705</v>
      </c>
      <c r="C3346" s="201" t="s">
        <v>3511</v>
      </c>
      <c r="D3346" s="202">
        <v>41671</v>
      </c>
      <c r="E3346" s="200" t="s">
        <v>3459</v>
      </c>
      <c r="F3346" s="200" t="s">
        <v>2568</v>
      </c>
      <c r="G3346" s="200" t="s">
        <v>3447</v>
      </c>
      <c r="H3346" s="203">
        <v>400000</v>
      </c>
      <c r="I3346" s="203">
        <v>400000</v>
      </c>
      <c r="J3346" s="200" t="s">
        <v>39</v>
      </c>
      <c r="K3346" s="200" t="s">
        <v>40</v>
      </c>
      <c r="L3346" s="200" t="s">
        <v>3448</v>
      </c>
    </row>
    <row r="3347" spans="2:12" ht="75" customHeight="1" x14ac:dyDescent="0.25">
      <c r="B3347" s="200">
        <v>86101705</v>
      </c>
      <c r="C3347" s="201" t="s">
        <v>3512</v>
      </c>
      <c r="D3347" s="202">
        <v>41671</v>
      </c>
      <c r="E3347" s="200" t="s">
        <v>3459</v>
      </c>
      <c r="F3347" s="200" t="s">
        <v>2568</v>
      </c>
      <c r="G3347" s="200" t="s">
        <v>3447</v>
      </c>
      <c r="H3347" s="203">
        <v>2400000</v>
      </c>
      <c r="I3347" s="203">
        <v>2400000</v>
      </c>
      <c r="J3347" s="200" t="s">
        <v>39</v>
      </c>
      <c r="K3347" s="200" t="s">
        <v>40</v>
      </c>
      <c r="L3347" s="200" t="s">
        <v>3448</v>
      </c>
    </row>
    <row r="3348" spans="2:12" ht="75" customHeight="1" x14ac:dyDescent="0.25">
      <c r="B3348" s="200">
        <v>86101705</v>
      </c>
      <c r="C3348" s="201" t="s">
        <v>3513</v>
      </c>
      <c r="D3348" s="202">
        <v>41671</v>
      </c>
      <c r="E3348" s="200" t="s">
        <v>3459</v>
      </c>
      <c r="F3348" s="200" t="s">
        <v>2568</v>
      </c>
      <c r="G3348" s="200" t="s">
        <v>3447</v>
      </c>
      <c r="H3348" s="203">
        <v>2400000</v>
      </c>
      <c r="I3348" s="203">
        <v>2400000</v>
      </c>
      <c r="J3348" s="200" t="s">
        <v>39</v>
      </c>
      <c r="K3348" s="200" t="s">
        <v>40</v>
      </c>
      <c r="L3348" s="200" t="s">
        <v>3448</v>
      </c>
    </row>
    <row r="3349" spans="2:12" ht="75" customHeight="1" x14ac:dyDescent="0.25">
      <c r="B3349" s="200">
        <v>86101705</v>
      </c>
      <c r="C3349" s="201" t="s">
        <v>3514</v>
      </c>
      <c r="D3349" s="202">
        <v>41671</v>
      </c>
      <c r="E3349" s="200" t="s">
        <v>3459</v>
      </c>
      <c r="F3349" s="200" t="s">
        <v>2568</v>
      </c>
      <c r="G3349" s="200" t="s">
        <v>3447</v>
      </c>
      <c r="H3349" s="203">
        <v>2400000</v>
      </c>
      <c r="I3349" s="203">
        <v>2400000</v>
      </c>
      <c r="J3349" s="200" t="s">
        <v>39</v>
      </c>
      <c r="K3349" s="200" t="s">
        <v>40</v>
      </c>
      <c r="L3349" s="200" t="s">
        <v>3448</v>
      </c>
    </row>
    <row r="3350" spans="2:12" ht="75" customHeight="1" x14ac:dyDescent="0.25">
      <c r="B3350" s="200">
        <v>86101705</v>
      </c>
      <c r="C3350" s="201" t="s">
        <v>3515</v>
      </c>
      <c r="D3350" s="202">
        <v>41671</v>
      </c>
      <c r="E3350" s="200" t="s">
        <v>3459</v>
      </c>
      <c r="F3350" s="200" t="s">
        <v>2568</v>
      </c>
      <c r="G3350" s="200" t="s">
        <v>3447</v>
      </c>
      <c r="H3350" s="203">
        <v>2400000</v>
      </c>
      <c r="I3350" s="203">
        <v>2400000</v>
      </c>
      <c r="J3350" s="200" t="s">
        <v>39</v>
      </c>
      <c r="K3350" s="200" t="s">
        <v>40</v>
      </c>
      <c r="L3350" s="200" t="s">
        <v>3448</v>
      </c>
    </row>
    <row r="3351" spans="2:12" ht="75" customHeight="1" x14ac:dyDescent="0.25">
      <c r="B3351" s="200">
        <v>86101705</v>
      </c>
      <c r="C3351" s="201" t="s">
        <v>3516</v>
      </c>
      <c r="D3351" s="202">
        <v>41671</v>
      </c>
      <c r="E3351" s="200" t="s">
        <v>3459</v>
      </c>
      <c r="F3351" s="200" t="s">
        <v>2568</v>
      </c>
      <c r="G3351" s="200" t="s">
        <v>3447</v>
      </c>
      <c r="H3351" s="203">
        <v>2400000</v>
      </c>
      <c r="I3351" s="203">
        <v>2400000</v>
      </c>
      <c r="J3351" s="200" t="s">
        <v>39</v>
      </c>
      <c r="K3351" s="200" t="s">
        <v>40</v>
      </c>
      <c r="L3351" s="200" t="s">
        <v>3448</v>
      </c>
    </row>
    <row r="3352" spans="2:12" ht="75" customHeight="1" x14ac:dyDescent="0.25">
      <c r="B3352" s="200">
        <v>86101705</v>
      </c>
      <c r="C3352" s="201" t="s">
        <v>3517</v>
      </c>
      <c r="D3352" s="202">
        <v>41671</v>
      </c>
      <c r="E3352" s="200" t="s">
        <v>3459</v>
      </c>
      <c r="F3352" s="200" t="s">
        <v>2568</v>
      </c>
      <c r="G3352" s="200" t="s">
        <v>3447</v>
      </c>
      <c r="H3352" s="203">
        <v>1200000</v>
      </c>
      <c r="I3352" s="203">
        <v>1200000</v>
      </c>
      <c r="J3352" s="200" t="s">
        <v>39</v>
      </c>
      <c r="K3352" s="200" t="s">
        <v>40</v>
      </c>
      <c r="L3352" s="200" t="s">
        <v>3448</v>
      </c>
    </row>
    <row r="3353" spans="2:12" ht="75" customHeight="1" x14ac:dyDescent="0.25">
      <c r="B3353" s="200">
        <v>86101705</v>
      </c>
      <c r="C3353" s="201" t="s">
        <v>3518</v>
      </c>
      <c r="D3353" s="202">
        <v>41671</v>
      </c>
      <c r="E3353" s="200" t="s">
        <v>3459</v>
      </c>
      <c r="F3353" s="200" t="s">
        <v>2568</v>
      </c>
      <c r="G3353" s="200" t="s">
        <v>3447</v>
      </c>
      <c r="H3353" s="203">
        <v>1500000</v>
      </c>
      <c r="I3353" s="203">
        <v>1500000</v>
      </c>
      <c r="J3353" s="200" t="s">
        <v>39</v>
      </c>
      <c r="K3353" s="200" t="s">
        <v>40</v>
      </c>
      <c r="L3353" s="200" t="s">
        <v>3448</v>
      </c>
    </row>
    <row r="3354" spans="2:12" ht="75" customHeight="1" x14ac:dyDescent="0.25">
      <c r="B3354" s="200">
        <v>85141602</v>
      </c>
      <c r="C3354" s="201" t="s">
        <v>3519</v>
      </c>
      <c r="D3354" s="202">
        <v>41671</v>
      </c>
      <c r="E3354" s="200" t="s">
        <v>3459</v>
      </c>
      <c r="F3354" s="200" t="s">
        <v>2568</v>
      </c>
      <c r="G3354" s="200" t="s">
        <v>3447</v>
      </c>
      <c r="H3354" s="203">
        <v>200000</v>
      </c>
      <c r="I3354" s="203">
        <v>200000</v>
      </c>
      <c r="J3354" s="200" t="s">
        <v>39</v>
      </c>
      <c r="K3354" s="200" t="s">
        <v>40</v>
      </c>
      <c r="L3354" s="200" t="s">
        <v>3448</v>
      </c>
    </row>
    <row r="3355" spans="2:12" ht="75" customHeight="1" x14ac:dyDescent="0.25">
      <c r="B3355" s="200">
        <v>84121803</v>
      </c>
      <c r="C3355" s="201" t="s">
        <v>3520</v>
      </c>
      <c r="D3355" s="202">
        <v>41671</v>
      </c>
      <c r="E3355" s="200" t="s">
        <v>3500</v>
      </c>
      <c r="F3355" s="200" t="s">
        <v>2568</v>
      </c>
      <c r="G3355" s="200" t="s">
        <v>3447</v>
      </c>
      <c r="H3355" s="203">
        <v>15000000</v>
      </c>
      <c r="I3355" s="203">
        <v>15000000</v>
      </c>
      <c r="J3355" s="200" t="s">
        <v>39</v>
      </c>
      <c r="K3355" s="200" t="s">
        <v>40</v>
      </c>
      <c r="L3355" s="200" t="s">
        <v>3448</v>
      </c>
    </row>
    <row r="3356" spans="2:12" ht="75" customHeight="1" x14ac:dyDescent="0.25">
      <c r="B3356" s="200">
        <v>84121803</v>
      </c>
      <c r="C3356" s="201" t="s">
        <v>3521</v>
      </c>
      <c r="D3356" s="202">
        <v>41671</v>
      </c>
      <c r="E3356" s="200" t="s">
        <v>3500</v>
      </c>
      <c r="F3356" s="200" t="s">
        <v>3522</v>
      </c>
      <c r="G3356" s="200" t="s">
        <v>3447</v>
      </c>
      <c r="H3356" s="203">
        <v>20000000</v>
      </c>
      <c r="I3356" s="203">
        <v>20000000</v>
      </c>
      <c r="J3356" s="200" t="s">
        <v>39</v>
      </c>
      <c r="K3356" s="200" t="s">
        <v>40</v>
      </c>
      <c r="L3356" s="200" t="s">
        <v>3448</v>
      </c>
    </row>
    <row r="3357" spans="2:12" ht="75" customHeight="1" x14ac:dyDescent="0.25">
      <c r="B3357" s="200">
        <v>84121803</v>
      </c>
      <c r="C3357" s="201" t="s">
        <v>3523</v>
      </c>
      <c r="D3357" s="202">
        <v>41671</v>
      </c>
      <c r="E3357" s="200" t="s">
        <v>3524</v>
      </c>
      <c r="F3357" s="200" t="s">
        <v>2568</v>
      </c>
      <c r="G3357" s="200" t="s">
        <v>3447</v>
      </c>
      <c r="H3357" s="203">
        <v>12000000</v>
      </c>
      <c r="I3357" s="203">
        <v>12000000</v>
      </c>
      <c r="J3357" s="200" t="s">
        <v>39</v>
      </c>
      <c r="K3357" s="200" t="s">
        <v>40</v>
      </c>
      <c r="L3357" s="200" t="s">
        <v>3448</v>
      </c>
    </row>
    <row r="3358" spans="2:12" ht="75" customHeight="1" x14ac:dyDescent="0.25">
      <c r="B3358" s="200">
        <v>82121503</v>
      </c>
      <c r="C3358" s="201" t="s">
        <v>3525</v>
      </c>
      <c r="D3358" s="202">
        <v>41654</v>
      </c>
      <c r="E3358" s="200" t="s">
        <v>662</v>
      </c>
      <c r="F3358" s="200" t="s">
        <v>2568</v>
      </c>
      <c r="G3358" s="200" t="s">
        <v>3447</v>
      </c>
      <c r="H3358" s="203">
        <v>15000000</v>
      </c>
      <c r="I3358" s="203">
        <f>+H3358</f>
        <v>15000000</v>
      </c>
      <c r="J3358" s="200" t="s">
        <v>39</v>
      </c>
      <c r="K3358" s="200" t="s">
        <v>40</v>
      </c>
      <c r="L3358" s="200" t="s">
        <v>3526</v>
      </c>
    </row>
    <row r="3359" spans="2:12" ht="75" customHeight="1" x14ac:dyDescent="0.25">
      <c r="B3359" s="206">
        <v>81141703</v>
      </c>
      <c r="C3359" s="201" t="s">
        <v>3527</v>
      </c>
      <c r="D3359" s="202">
        <v>41654</v>
      </c>
      <c r="E3359" s="200" t="s">
        <v>662</v>
      </c>
      <c r="F3359" s="200" t="s">
        <v>2568</v>
      </c>
      <c r="G3359" s="200" t="s">
        <v>3447</v>
      </c>
      <c r="H3359" s="203">
        <v>150000</v>
      </c>
      <c r="I3359" s="203">
        <v>150000</v>
      </c>
      <c r="J3359" s="200" t="s">
        <v>39</v>
      </c>
      <c r="K3359" s="200" t="s">
        <v>40</v>
      </c>
      <c r="L3359" s="200" t="s">
        <v>3492</v>
      </c>
    </row>
    <row r="3360" spans="2:12" ht="75" customHeight="1" x14ac:dyDescent="0.25">
      <c r="B3360" s="206">
        <v>81141703</v>
      </c>
      <c r="C3360" s="201" t="s">
        <v>3528</v>
      </c>
      <c r="D3360" s="202">
        <v>41654</v>
      </c>
      <c r="E3360" s="200" t="s">
        <v>662</v>
      </c>
      <c r="F3360" s="200" t="s">
        <v>2568</v>
      </c>
      <c r="G3360" s="200" t="s">
        <v>3447</v>
      </c>
      <c r="H3360" s="203">
        <v>150000</v>
      </c>
      <c r="I3360" s="203">
        <v>150000</v>
      </c>
      <c r="J3360" s="200" t="s">
        <v>39</v>
      </c>
      <c r="K3360" s="200" t="s">
        <v>40</v>
      </c>
      <c r="L3360" s="200" t="s">
        <v>3492</v>
      </c>
    </row>
    <row r="3361" spans="2:12" ht="75" customHeight="1" x14ac:dyDescent="0.25">
      <c r="B3361" s="206">
        <v>81141703</v>
      </c>
      <c r="C3361" s="201" t="s">
        <v>3529</v>
      </c>
      <c r="D3361" s="202">
        <v>41654</v>
      </c>
      <c r="E3361" s="200" t="s">
        <v>662</v>
      </c>
      <c r="F3361" s="200" t="s">
        <v>2568</v>
      </c>
      <c r="G3361" s="200" t="s">
        <v>3447</v>
      </c>
      <c r="H3361" s="203">
        <v>150000</v>
      </c>
      <c r="I3361" s="203">
        <v>150000</v>
      </c>
      <c r="J3361" s="200" t="s">
        <v>39</v>
      </c>
      <c r="K3361" s="200" t="s">
        <v>40</v>
      </c>
      <c r="L3361" s="200" t="s">
        <v>3492</v>
      </c>
    </row>
    <row r="3362" spans="2:12" ht="75" customHeight="1" x14ac:dyDescent="0.25">
      <c r="B3362" s="206">
        <v>81112501</v>
      </c>
      <c r="C3362" s="201" t="s">
        <v>3530</v>
      </c>
      <c r="D3362" s="202">
        <v>41654</v>
      </c>
      <c r="E3362" s="207" t="s">
        <v>662</v>
      </c>
      <c r="F3362" s="200" t="s">
        <v>2568</v>
      </c>
      <c r="G3362" s="200" t="s">
        <v>3447</v>
      </c>
      <c r="H3362" s="203">
        <v>21600000</v>
      </c>
      <c r="I3362" s="203">
        <v>21600000</v>
      </c>
      <c r="J3362" s="200" t="s">
        <v>39</v>
      </c>
      <c r="K3362" s="200" t="s">
        <v>40</v>
      </c>
      <c r="L3362" s="200" t="s">
        <v>3531</v>
      </c>
    </row>
    <row r="3363" spans="2:12" ht="75" customHeight="1" x14ac:dyDescent="0.25">
      <c r="B3363" s="200">
        <v>80161801</v>
      </c>
      <c r="C3363" s="201" t="s">
        <v>3532</v>
      </c>
      <c r="D3363" s="202">
        <v>41652</v>
      </c>
      <c r="E3363" s="200" t="s">
        <v>662</v>
      </c>
      <c r="F3363" s="200" t="s">
        <v>2568</v>
      </c>
      <c r="G3363" s="200" t="s">
        <v>3447</v>
      </c>
      <c r="H3363" s="203">
        <v>500000</v>
      </c>
      <c r="I3363" s="203">
        <v>500000</v>
      </c>
      <c r="J3363" s="200" t="s">
        <v>39</v>
      </c>
      <c r="K3363" s="200" t="s">
        <v>40</v>
      </c>
      <c r="L3363" s="200" t="s">
        <v>3533</v>
      </c>
    </row>
    <row r="3364" spans="2:12" ht="75" customHeight="1" x14ac:dyDescent="0.25">
      <c r="B3364" s="200">
        <v>80161507</v>
      </c>
      <c r="C3364" s="201" t="s">
        <v>3534</v>
      </c>
      <c r="D3364" s="202">
        <v>41640</v>
      </c>
      <c r="E3364" s="200" t="s">
        <v>3535</v>
      </c>
      <c r="F3364" s="200" t="s">
        <v>2568</v>
      </c>
      <c r="G3364" s="200" t="s">
        <v>3447</v>
      </c>
      <c r="H3364" s="203">
        <v>1440000</v>
      </c>
      <c r="I3364" s="203">
        <v>1440000</v>
      </c>
      <c r="J3364" s="200" t="s">
        <v>39</v>
      </c>
      <c r="K3364" s="200" t="s">
        <v>40</v>
      </c>
      <c r="L3364" s="200" t="s">
        <v>3536</v>
      </c>
    </row>
    <row r="3365" spans="2:12" ht="75" customHeight="1" x14ac:dyDescent="0.25">
      <c r="B3365" s="200">
        <v>80141902</v>
      </c>
      <c r="C3365" s="201" t="s">
        <v>3537</v>
      </c>
      <c r="D3365" s="202">
        <v>41671</v>
      </c>
      <c r="E3365" s="200" t="s">
        <v>3538</v>
      </c>
      <c r="F3365" s="200" t="s">
        <v>2568</v>
      </c>
      <c r="G3365" s="200" t="s">
        <v>3447</v>
      </c>
      <c r="H3365" s="203">
        <v>10000000</v>
      </c>
      <c r="I3365" s="203">
        <v>10000000</v>
      </c>
      <c r="J3365" s="200" t="s">
        <v>39</v>
      </c>
      <c r="K3365" s="200" t="s">
        <v>40</v>
      </c>
      <c r="L3365" s="200" t="s">
        <v>3448</v>
      </c>
    </row>
    <row r="3366" spans="2:12" ht="75" customHeight="1" x14ac:dyDescent="0.25">
      <c r="B3366" s="200">
        <v>80141902</v>
      </c>
      <c r="C3366" s="201" t="s">
        <v>3539</v>
      </c>
      <c r="D3366" s="202">
        <v>41821</v>
      </c>
      <c r="E3366" s="200" t="s">
        <v>3538</v>
      </c>
      <c r="F3366" s="200" t="s">
        <v>3460</v>
      </c>
      <c r="G3366" s="200" t="s">
        <v>3447</v>
      </c>
      <c r="H3366" s="203">
        <v>110000000</v>
      </c>
      <c r="I3366" s="203">
        <v>110000000</v>
      </c>
      <c r="J3366" s="200" t="s">
        <v>39</v>
      </c>
      <c r="K3366" s="200" t="s">
        <v>40</v>
      </c>
      <c r="L3366" s="200" t="s">
        <v>3448</v>
      </c>
    </row>
    <row r="3367" spans="2:12" ht="75" customHeight="1" x14ac:dyDescent="0.25">
      <c r="B3367" s="200">
        <v>80131502</v>
      </c>
      <c r="C3367" s="201" t="s">
        <v>3540</v>
      </c>
      <c r="D3367" s="205">
        <v>41652</v>
      </c>
      <c r="E3367" s="200" t="s">
        <v>662</v>
      </c>
      <c r="F3367" s="200" t="s">
        <v>3460</v>
      </c>
      <c r="G3367" s="200" t="s">
        <v>3447</v>
      </c>
      <c r="H3367" s="203">
        <v>261800000</v>
      </c>
      <c r="I3367" s="203">
        <v>261800000</v>
      </c>
      <c r="J3367" s="200" t="s">
        <v>39</v>
      </c>
      <c r="K3367" s="200" t="s">
        <v>40</v>
      </c>
      <c r="L3367" s="200" t="s">
        <v>3495</v>
      </c>
    </row>
    <row r="3368" spans="2:12" ht="75" customHeight="1" x14ac:dyDescent="0.25">
      <c r="B3368" s="200">
        <v>80131502</v>
      </c>
      <c r="C3368" s="201" t="s">
        <v>3541</v>
      </c>
      <c r="D3368" s="205">
        <v>41652</v>
      </c>
      <c r="E3368" s="200" t="s">
        <v>662</v>
      </c>
      <c r="F3368" s="200" t="s">
        <v>3542</v>
      </c>
      <c r="G3368" s="200" t="s">
        <v>3447</v>
      </c>
      <c r="H3368" s="203">
        <v>86108000</v>
      </c>
      <c r="I3368" s="203">
        <v>86108000</v>
      </c>
      <c r="J3368" s="200" t="s">
        <v>39</v>
      </c>
      <c r="K3368" s="200" t="s">
        <v>40</v>
      </c>
      <c r="L3368" s="200" t="s">
        <v>3495</v>
      </c>
    </row>
    <row r="3369" spans="2:12" ht="75" customHeight="1" x14ac:dyDescent="0.25">
      <c r="B3369" s="200">
        <v>80131502</v>
      </c>
      <c r="C3369" s="201" t="s">
        <v>3543</v>
      </c>
      <c r="D3369" s="205">
        <v>41652</v>
      </c>
      <c r="E3369" s="200" t="s">
        <v>662</v>
      </c>
      <c r="F3369" s="200" t="s">
        <v>3542</v>
      </c>
      <c r="G3369" s="200" t="s">
        <v>3447</v>
      </c>
      <c r="H3369" s="203">
        <v>135960000</v>
      </c>
      <c r="I3369" s="203">
        <v>135960000</v>
      </c>
      <c r="J3369" s="200" t="s">
        <v>39</v>
      </c>
      <c r="K3369" s="200" t="s">
        <v>40</v>
      </c>
      <c r="L3369" s="200" t="s">
        <v>3495</v>
      </c>
    </row>
    <row r="3370" spans="2:12" ht="75" customHeight="1" x14ac:dyDescent="0.25">
      <c r="B3370" s="200">
        <v>80131502</v>
      </c>
      <c r="C3370" s="201" t="s">
        <v>3544</v>
      </c>
      <c r="D3370" s="202">
        <v>41640</v>
      </c>
      <c r="E3370" s="200" t="s">
        <v>653</v>
      </c>
      <c r="F3370" s="200" t="s">
        <v>3542</v>
      </c>
      <c r="G3370" s="200" t="s">
        <v>3447</v>
      </c>
      <c r="H3370" s="203">
        <v>748000000</v>
      </c>
      <c r="I3370" s="203">
        <v>748000000</v>
      </c>
      <c r="J3370" s="200" t="s">
        <v>39</v>
      </c>
      <c r="K3370" s="200" t="s">
        <v>40</v>
      </c>
      <c r="L3370" s="200" t="s">
        <v>3536</v>
      </c>
    </row>
    <row r="3371" spans="2:12" ht="75" customHeight="1" x14ac:dyDescent="0.25">
      <c r="B3371" s="200">
        <v>80131502</v>
      </c>
      <c r="C3371" s="201" t="s">
        <v>3545</v>
      </c>
      <c r="D3371" s="202">
        <v>41640</v>
      </c>
      <c r="E3371" s="200" t="s">
        <v>653</v>
      </c>
      <c r="F3371" s="200" t="s">
        <v>3542</v>
      </c>
      <c r="G3371" s="200" t="s">
        <v>3447</v>
      </c>
      <c r="H3371" s="203">
        <v>396000000</v>
      </c>
      <c r="I3371" s="203">
        <v>396000000</v>
      </c>
      <c r="J3371" s="200" t="s">
        <v>39</v>
      </c>
      <c r="K3371" s="200" t="s">
        <v>40</v>
      </c>
      <c r="L3371" s="200" t="s">
        <v>3536</v>
      </c>
    </row>
    <row r="3372" spans="2:12" ht="75" customHeight="1" x14ac:dyDescent="0.25">
      <c r="B3372" s="200">
        <v>80131502</v>
      </c>
      <c r="C3372" s="201" t="s">
        <v>3546</v>
      </c>
      <c r="D3372" s="202">
        <v>41654</v>
      </c>
      <c r="E3372" s="207" t="s">
        <v>3547</v>
      </c>
      <c r="F3372" s="200" t="s">
        <v>3542</v>
      </c>
      <c r="G3372" s="200" t="s">
        <v>3447</v>
      </c>
      <c r="H3372" s="203">
        <f>9*3000000*11</f>
        <v>297000000</v>
      </c>
      <c r="I3372" s="203">
        <f>9*3000000*11</f>
        <v>297000000</v>
      </c>
      <c r="J3372" s="200" t="s">
        <v>39</v>
      </c>
      <c r="K3372" s="200" t="s">
        <v>40</v>
      </c>
      <c r="L3372" s="200" t="s">
        <v>3548</v>
      </c>
    </row>
    <row r="3373" spans="2:12" ht="75" customHeight="1" x14ac:dyDescent="0.25">
      <c r="B3373" s="200">
        <v>80131502</v>
      </c>
      <c r="C3373" s="201" t="s">
        <v>3549</v>
      </c>
      <c r="D3373" s="202">
        <v>41654</v>
      </c>
      <c r="E3373" s="207" t="s">
        <v>3547</v>
      </c>
      <c r="F3373" s="200" t="s">
        <v>3542</v>
      </c>
      <c r="G3373" s="200" t="s">
        <v>3447</v>
      </c>
      <c r="H3373" s="203">
        <f>7*3000000*11</f>
        <v>231000000</v>
      </c>
      <c r="I3373" s="203">
        <f>7*3000000*11</f>
        <v>231000000</v>
      </c>
      <c r="J3373" s="200" t="s">
        <v>39</v>
      </c>
      <c r="K3373" s="200" t="s">
        <v>40</v>
      </c>
      <c r="L3373" s="200" t="s">
        <v>3526</v>
      </c>
    </row>
    <row r="3374" spans="2:12" ht="75" customHeight="1" x14ac:dyDescent="0.25">
      <c r="B3374" s="200">
        <v>80131502</v>
      </c>
      <c r="C3374" s="201" t="s">
        <v>3550</v>
      </c>
      <c r="D3374" s="202">
        <v>41654</v>
      </c>
      <c r="E3374" s="207" t="s">
        <v>3547</v>
      </c>
      <c r="F3374" s="200" t="s">
        <v>3542</v>
      </c>
      <c r="G3374" s="200" t="s">
        <v>3447</v>
      </c>
      <c r="H3374" s="203">
        <f>3000000*5*11</f>
        <v>165000000</v>
      </c>
      <c r="I3374" s="203">
        <f>3000000*5*11</f>
        <v>165000000</v>
      </c>
      <c r="J3374" s="200" t="s">
        <v>39</v>
      </c>
      <c r="K3374" s="200" t="s">
        <v>40</v>
      </c>
      <c r="L3374" s="200" t="s">
        <v>3551</v>
      </c>
    </row>
    <row r="3375" spans="2:12" ht="75" customHeight="1" x14ac:dyDescent="0.25">
      <c r="B3375" s="200">
        <v>80131502</v>
      </c>
      <c r="C3375" s="201" t="s">
        <v>3552</v>
      </c>
      <c r="D3375" s="202">
        <v>41659</v>
      </c>
      <c r="E3375" s="207" t="s">
        <v>3547</v>
      </c>
      <c r="F3375" s="200" t="s">
        <v>3542</v>
      </c>
      <c r="G3375" s="200" t="s">
        <v>3447</v>
      </c>
      <c r="H3375" s="203">
        <v>63000000</v>
      </c>
      <c r="I3375" s="203">
        <v>63000000</v>
      </c>
      <c r="J3375" s="200" t="s">
        <v>39</v>
      </c>
      <c r="K3375" s="200" t="s">
        <v>40</v>
      </c>
      <c r="L3375" s="200" t="s">
        <v>3553</v>
      </c>
    </row>
    <row r="3376" spans="2:12" ht="75" customHeight="1" x14ac:dyDescent="0.25">
      <c r="B3376" s="200">
        <v>80131502</v>
      </c>
      <c r="C3376" s="201" t="s">
        <v>3554</v>
      </c>
      <c r="D3376" s="202">
        <v>41659</v>
      </c>
      <c r="E3376" s="207" t="s">
        <v>3547</v>
      </c>
      <c r="F3376" s="200" t="s">
        <v>3542</v>
      </c>
      <c r="G3376" s="200" t="s">
        <v>3447</v>
      </c>
      <c r="H3376" s="203">
        <v>101970000</v>
      </c>
      <c r="I3376" s="203">
        <v>101970000</v>
      </c>
      <c r="J3376" s="200" t="s">
        <v>39</v>
      </c>
      <c r="K3376" s="200" t="s">
        <v>40</v>
      </c>
      <c r="L3376" s="200" t="s">
        <v>3533</v>
      </c>
    </row>
    <row r="3377" spans="2:12" ht="75" customHeight="1" x14ac:dyDescent="0.25">
      <c r="B3377" s="200">
        <v>80131502</v>
      </c>
      <c r="C3377" s="201" t="s">
        <v>3555</v>
      </c>
      <c r="D3377" s="202">
        <v>41659</v>
      </c>
      <c r="E3377" s="207" t="s">
        <v>662</v>
      </c>
      <c r="F3377" s="200" t="s">
        <v>3460</v>
      </c>
      <c r="G3377" s="200" t="s">
        <v>3447</v>
      </c>
      <c r="H3377" s="203">
        <v>140000000</v>
      </c>
      <c r="I3377" s="203">
        <v>140000000</v>
      </c>
      <c r="J3377" s="200" t="s">
        <v>39</v>
      </c>
      <c r="K3377" s="200" t="s">
        <v>40</v>
      </c>
      <c r="L3377" s="200" t="s">
        <v>3495</v>
      </c>
    </row>
    <row r="3378" spans="2:12" ht="75" customHeight="1" x14ac:dyDescent="0.25">
      <c r="B3378" s="200">
        <v>80131502</v>
      </c>
      <c r="C3378" s="201" t="s">
        <v>3556</v>
      </c>
      <c r="D3378" s="202">
        <v>41659</v>
      </c>
      <c r="E3378" s="207" t="s">
        <v>662</v>
      </c>
      <c r="F3378" s="200" t="s">
        <v>3460</v>
      </c>
      <c r="G3378" s="200" t="s">
        <v>3447</v>
      </c>
      <c r="H3378" s="203">
        <v>42000000</v>
      </c>
      <c r="I3378" s="203">
        <v>42000000</v>
      </c>
      <c r="J3378" s="200" t="s">
        <v>39</v>
      </c>
      <c r="K3378" s="200" t="s">
        <v>40</v>
      </c>
      <c r="L3378" s="200" t="s">
        <v>3495</v>
      </c>
    </row>
    <row r="3379" spans="2:12" ht="75" customHeight="1" x14ac:dyDescent="0.25">
      <c r="B3379" s="200">
        <v>80111620</v>
      </c>
      <c r="C3379" s="201" t="s">
        <v>3557</v>
      </c>
      <c r="D3379" s="202">
        <v>41654</v>
      </c>
      <c r="E3379" s="207" t="s">
        <v>662</v>
      </c>
      <c r="F3379" s="200" t="s">
        <v>3460</v>
      </c>
      <c r="G3379" s="200" t="s">
        <v>3447</v>
      </c>
      <c r="H3379" s="203">
        <v>45000000</v>
      </c>
      <c r="I3379" s="203">
        <f>+H3379</f>
        <v>45000000</v>
      </c>
      <c r="J3379" s="200" t="s">
        <v>39</v>
      </c>
      <c r="K3379" s="200" t="s">
        <v>40</v>
      </c>
      <c r="L3379" s="200" t="s">
        <v>3558</v>
      </c>
    </row>
    <row r="3380" spans="2:12" ht="75" customHeight="1" x14ac:dyDescent="0.25">
      <c r="B3380" s="200">
        <v>78101604</v>
      </c>
      <c r="C3380" s="201" t="s">
        <v>3559</v>
      </c>
      <c r="D3380" s="202">
        <v>41671</v>
      </c>
      <c r="E3380" s="200" t="s">
        <v>3500</v>
      </c>
      <c r="F3380" s="200" t="s">
        <v>2568</v>
      </c>
      <c r="G3380" s="200" t="s">
        <v>3447</v>
      </c>
      <c r="H3380" s="203">
        <v>22000000</v>
      </c>
      <c r="I3380" s="203">
        <v>22000000</v>
      </c>
      <c r="J3380" s="200" t="s">
        <v>39</v>
      </c>
      <c r="K3380" s="200" t="s">
        <v>40</v>
      </c>
      <c r="L3380" s="200" t="s">
        <v>3448</v>
      </c>
    </row>
    <row r="3381" spans="2:12" ht="75" customHeight="1" x14ac:dyDescent="0.25">
      <c r="B3381" s="200">
        <v>73181014</v>
      </c>
      <c r="C3381" s="201" t="s">
        <v>3560</v>
      </c>
      <c r="D3381" s="202">
        <v>41654</v>
      </c>
      <c r="E3381" s="200" t="s">
        <v>662</v>
      </c>
      <c r="F3381" s="200" t="s">
        <v>2568</v>
      </c>
      <c r="G3381" s="200" t="s">
        <v>3447</v>
      </c>
      <c r="H3381" s="203">
        <f>+I3381</f>
        <v>3000000</v>
      </c>
      <c r="I3381" s="203">
        <f>100000*30</f>
        <v>3000000</v>
      </c>
      <c r="J3381" s="200" t="s">
        <v>39</v>
      </c>
      <c r="K3381" s="200" t="s">
        <v>40</v>
      </c>
      <c r="L3381" s="200" t="s">
        <v>3503</v>
      </c>
    </row>
    <row r="3382" spans="2:12" ht="75" customHeight="1" x14ac:dyDescent="0.25">
      <c r="B3382" s="200">
        <v>73161517</v>
      </c>
      <c r="C3382" s="201" t="s">
        <v>3561</v>
      </c>
      <c r="D3382" s="202">
        <v>41760</v>
      </c>
      <c r="E3382" s="200" t="s">
        <v>662</v>
      </c>
      <c r="F3382" s="200" t="s">
        <v>2568</v>
      </c>
      <c r="G3382" s="200" t="s">
        <v>3447</v>
      </c>
      <c r="H3382" s="203">
        <v>700000</v>
      </c>
      <c r="I3382" s="203">
        <v>700000</v>
      </c>
      <c r="J3382" s="200" t="s">
        <v>39</v>
      </c>
      <c r="K3382" s="200" t="s">
        <v>40</v>
      </c>
      <c r="L3382" s="200" t="s">
        <v>3503</v>
      </c>
    </row>
    <row r="3383" spans="2:12" ht="75" customHeight="1" x14ac:dyDescent="0.25">
      <c r="B3383" s="200">
        <v>73161517</v>
      </c>
      <c r="C3383" s="201" t="s">
        <v>3562</v>
      </c>
      <c r="D3383" s="205">
        <v>41652</v>
      </c>
      <c r="E3383" s="200" t="s">
        <v>662</v>
      </c>
      <c r="F3383" s="200" t="s">
        <v>2568</v>
      </c>
      <c r="G3383" s="200" t="s">
        <v>3447</v>
      </c>
      <c r="H3383" s="203">
        <v>12360000</v>
      </c>
      <c r="I3383" s="203">
        <v>12360000</v>
      </c>
      <c r="J3383" s="200" t="s">
        <v>39</v>
      </c>
      <c r="K3383" s="200" t="s">
        <v>40</v>
      </c>
      <c r="L3383" s="200" t="s">
        <v>3495</v>
      </c>
    </row>
    <row r="3384" spans="2:12" ht="75" customHeight="1" x14ac:dyDescent="0.25">
      <c r="B3384" s="200">
        <v>73152103</v>
      </c>
      <c r="C3384" s="201" t="s">
        <v>3563</v>
      </c>
      <c r="D3384" s="202">
        <v>41883</v>
      </c>
      <c r="E3384" s="200" t="s">
        <v>319</v>
      </c>
      <c r="F3384" s="200" t="s">
        <v>2568</v>
      </c>
      <c r="G3384" s="200" t="s">
        <v>3447</v>
      </c>
      <c r="H3384" s="203">
        <v>255200</v>
      </c>
      <c r="I3384" s="203">
        <v>255201</v>
      </c>
      <c r="J3384" s="200" t="s">
        <v>39</v>
      </c>
      <c r="K3384" s="200" t="s">
        <v>40</v>
      </c>
      <c r="L3384" s="200" t="s">
        <v>3454</v>
      </c>
    </row>
    <row r="3385" spans="2:12" ht="75" customHeight="1" x14ac:dyDescent="0.25">
      <c r="B3385" s="200">
        <v>73152103</v>
      </c>
      <c r="C3385" s="201" t="s">
        <v>3564</v>
      </c>
      <c r="D3385" s="202">
        <v>41699</v>
      </c>
      <c r="E3385" s="200" t="s">
        <v>239</v>
      </c>
      <c r="F3385" s="200" t="s">
        <v>2568</v>
      </c>
      <c r="G3385" s="200" t="s">
        <v>3447</v>
      </c>
      <c r="H3385" s="203">
        <v>3000000</v>
      </c>
      <c r="I3385" s="203">
        <v>3000000</v>
      </c>
      <c r="J3385" s="200" t="s">
        <v>39</v>
      </c>
      <c r="K3385" s="200" t="s">
        <v>40</v>
      </c>
      <c r="L3385" s="200" t="s">
        <v>3454</v>
      </c>
    </row>
    <row r="3386" spans="2:12" ht="75" customHeight="1" x14ac:dyDescent="0.25">
      <c r="B3386" s="200">
        <v>73152103</v>
      </c>
      <c r="C3386" s="201" t="s">
        <v>3565</v>
      </c>
      <c r="D3386" s="202">
        <v>41654</v>
      </c>
      <c r="E3386" s="200" t="s">
        <v>86</v>
      </c>
      <c r="F3386" s="200" t="s">
        <v>2568</v>
      </c>
      <c r="G3386" s="200" t="s">
        <v>3447</v>
      </c>
      <c r="H3386" s="203">
        <v>4000000</v>
      </c>
      <c r="I3386" s="203">
        <v>4000000</v>
      </c>
      <c r="J3386" s="200" t="s">
        <v>39</v>
      </c>
      <c r="K3386" s="200" t="s">
        <v>40</v>
      </c>
      <c r="L3386" s="200" t="s">
        <v>3454</v>
      </c>
    </row>
    <row r="3387" spans="2:12" ht="75" customHeight="1" x14ac:dyDescent="0.25">
      <c r="B3387" s="200">
        <v>73152103</v>
      </c>
      <c r="C3387" s="201" t="s">
        <v>3566</v>
      </c>
      <c r="D3387" s="202">
        <v>41654</v>
      </c>
      <c r="E3387" s="200" t="s">
        <v>86</v>
      </c>
      <c r="F3387" s="200" t="s">
        <v>2568</v>
      </c>
      <c r="G3387" s="200" t="s">
        <v>3447</v>
      </c>
      <c r="H3387" s="203">
        <v>1000000</v>
      </c>
      <c r="I3387" s="203">
        <v>1000000</v>
      </c>
      <c r="J3387" s="200" t="s">
        <v>39</v>
      </c>
      <c r="K3387" s="200" t="s">
        <v>40</v>
      </c>
      <c r="L3387" s="200" t="s">
        <v>3454</v>
      </c>
    </row>
    <row r="3388" spans="2:12" ht="75" customHeight="1" x14ac:dyDescent="0.25">
      <c r="B3388" s="200">
        <v>73152103</v>
      </c>
      <c r="C3388" s="201" t="s">
        <v>3567</v>
      </c>
      <c r="D3388" s="202">
        <v>41654</v>
      </c>
      <c r="E3388" s="200" t="s">
        <v>239</v>
      </c>
      <c r="F3388" s="200" t="s">
        <v>2568</v>
      </c>
      <c r="G3388" s="200" t="s">
        <v>3447</v>
      </c>
      <c r="H3388" s="203">
        <v>5000000</v>
      </c>
      <c r="I3388" s="203">
        <v>5000001</v>
      </c>
      <c r="J3388" s="200" t="s">
        <v>39</v>
      </c>
      <c r="K3388" s="200" t="s">
        <v>40</v>
      </c>
      <c r="L3388" s="200" t="s">
        <v>3568</v>
      </c>
    </row>
    <row r="3389" spans="2:12" ht="75" customHeight="1" x14ac:dyDescent="0.25">
      <c r="B3389" s="200">
        <v>73152103</v>
      </c>
      <c r="C3389" s="201" t="s">
        <v>3569</v>
      </c>
      <c r="D3389" s="202">
        <v>41974</v>
      </c>
      <c r="E3389" s="200" t="s">
        <v>239</v>
      </c>
      <c r="F3389" s="200" t="s">
        <v>2568</v>
      </c>
      <c r="G3389" s="200" t="s">
        <v>3447</v>
      </c>
      <c r="H3389" s="203">
        <v>1500000</v>
      </c>
      <c r="I3389" s="203">
        <v>1500000</v>
      </c>
      <c r="J3389" s="200" t="s">
        <v>39</v>
      </c>
      <c r="K3389" s="200" t="s">
        <v>40</v>
      </c>
      <c r="L3389" s="200" t="s">
        <v>3454</v>
      </c>
    </row>
    <row r="3390" spans="2:12" ht="75" customHeight="1" x14ac:dyDescent="0.25">
      <c r="B3390" s="200">
        <v>73152103</v>
      </c>
      <c r="C3390" s="201" t="s">
        <v>3570</v>
      </c>
      <c r="D3390" s="202">
        <v>41974</v>
      </c>
      <c r="E3390" s="200" t="s">
        <v>239</v>
      </c>
      <c r="F3390" s="200" t="s">
        <v>2568</v>
      </c>
      <c r="G3390" s="200" t="s">
        <v>3447</v>
      </c>
      <c r="H3390" s="203">
        <v>2500000</v>
      </c>
      <c r="I3390" s="203">
        <v>2500000</v>
      </c>
      <c r="J3390" s="200" t="s">
        <v>39</v>
      </c>
      <c r="K3390" s="200" t="s">
        <v>40</v>
      </c>
      <c r="L3390" s="200" t="s">
        <v>3454</v>
      </c>
    </row>
    <row r="3391" spans="2:12" ht="75" customHeight="1" x14ac:dyDescent="0.25">
      <c r="B3391" s="200">
        <v>73152103</v>
      </c>
      <c r="C3391" s="201" t="s">
        <v>3571</v>
      </c>
      <c r="D3391" s="202">
        <v>41654</v>
      </c>
      <c r="E3391" s="200" t="s">
        <v>319</v>
      </c>
      <c r="F3391" s="200" t="s">
        <v>2568</v>
      </c>
      <c r="G3391" s="200" t="s">
        <v>3447</v>
      </c>
      <c r="H3391" s="203">
        <v>1000000</v>
      </c>
      <c r="I3391" s="203">
        <v>1000000</v>
      </c>
      <c r="J3391" s="200" t="s">
        <v>39</v>
      </c>
      <c r="K3391" s="200" t="s">
        <v>40</v>
      </c>
      <c r="L3391" s="200" t="s">
        <v>3568</v>
      </c>
    </row>
    <row r="3392" spans="2:12" ht="75" customHeight="1" x14ac:dyDescent="0.25">
      <c r="B3392" s="200">
        <v>73152103</v>
      </c>
      <c r="C3392" s="201" t="s">
        <v>3572</v>
      </c>
      <c r="D3392" s="202">
        <v>41654</v>
      </c>
      <c r="E3392" s="200" t="s">
        <v>239</v>
      </c>
      <c r="F3392" s="200" t="s">
        <v>2568</v>
      </c>
      <c r="G3392" s="200" t="s">
        <v>3447</v>
      </c>
      <c r="H3392" s="203">
        <v>15000000</v>
      </c>
      <c r="I3392" s="203">
        <v>15000001</v>
      </c>
      <c r="J3392" s="200" t="s">
        <v>39</v>
      </c>
      <c r="K3392" s="200" t="s">
        <v>40</v>
      </c>
      <c r="L3392" s="200" t="s">
        <v>3568</v>
      </c>
    </row>
    <row r="3393" spans="2:12" ht="75" customHeight="1" x14ac:dyDescent="0.25">
      <c r="B3393" s="200">
        <v>73152103</v>
      </c>
      <c r="C3393" s="201" t="s">
        <v>3573</v>
      </c>
      <c r="D3393" s="202">
        <v>41654</v>
      </c>
      <c r="E3393" s="200" t="s">
        <v>239</v>
      </c>
      <c r="F3393" s="200" t="s">
        <v>2568</v>
      </c>
      <c r="G3393" s="200" t="s">
        <v>3447</v>
      </c>
      <c r="H3393" s="203">
        <v>70000000</v>
      </c>
      <c r="I3393" s="203">
        <v>70000001</v>
      </c>
      <c r="J3393" s="200" t="s">
        <v>39</v>
      </c>
      <c r="K3393" s="200" t="s">
        <v>40</v>
      </c>
      <c r="L3393" s="200" t="s">
        <v>3568</v>
      </c>
    </row>
    <row r="3394" spans="2:12" ht="75" customHeight="1" x14ac:dyDescent="0.25">
      <c r="B3394" s="200">
        <v>73152103</v>
      </c>
      <c r="C3394" s="201" t="s">
        <v>3574</v>
      </c>
      <c r="D3394" s="202">
        <v>41883</v>
      </c>
      <c r="E3394" s="200" t="s">
        <v>319</v>
      </c>
      <c r="F3394" s="200" t="s">
        <v>2568</v>
      </c>
      <c r="G3394" s="200" t="s">
        <v>3447</v>
      </c>
      <c r="H3394" s="203">
        <v>408800</v>
      </c>
      <c r="I3394" s="203">
        <v>408801</v>
      </c>
      <c r="J3394" s="200" t="s">
        <v>39</v>
      </c>
      <c r="K3394" s="200" t="s">
        <v>40</v>
      </c>
      <c r="L3394" s="200" t="s">
        <v>3454</v>
      </c>
    </row>
    <row r="3395" spans="2:12" ht="75" customHeight="1" x14ac:dyDescent="0.25">
      <c r="B3395" s="206">
        <v>73141502</v>
      </c>
      <c r="C3395" s="201" t="s">
        <v>3575</v>
      </c>
      <c r="D3395" s="202" t="s">
        <v>3576</v>
      </c>
      <c r="E3395" s="200"/>
      <c r="F3395" s="200" t="s">
        <v>2568</v>
      </c>
      <c r="G3395" s="200" t="s">
        <v>3447</v>
      </c>
      <c r="H3395" s="203">
        <v>1000000</v>
      </c>
      <c r="I3395" s="203">
        <v>1000000</v>
      </c>
      <c r="J3395" s="200" t="s">
        <v>39</v>
      </c>
      <c r="K3395" s="200" t="s">
        <v>40</v>
      </c>
      <c r="L3395" s="200" t="s">
        <v>3577</v>
      </c>
    </row>
    <row r="3396" spans="2:12" ht="75" customHeight="1" x14ac:dyDescent="0.25">
      <c r="B3396" s="200">
        <v>72154066</v>
      </c>
      <c r="C3396" s="201" t="s">
        <v>3578</v>
      </c>
      <c r="D3396" s="202">
        <v>41760</v>
      </c>
      <c r="E3396" s="200" t="s">
        <v>3459</v>
      </c>
      <c r="F3396" s="200" t="s">
        <v>2568</v>
      </c>
      <c r="G3396" s="200" t="s">
        <v>3447</v>
      </c>
      <c r="H3396" s="203">
        <v>20000000</v>
      </c>
      <c r="I3396" s="203">
        <v>20000000</v>
      </c>
      <c r="J3396" s="200" t="s">
        <v>39</v>
      </c>
      <c r="K3396" s="200" t="s">
        <v>40</v>
      </c>
      <c r="L3396" s="200" t="s">
        <v>3452</v>
      </c>
    </row>
    <row r="3397" spans="2:12" ht="75" customHeight="1" x14ac:dyDescent="0.25">
      <c r="B3397" s="200">
        <v>72154028</v>
      </c>
      <c r="C3397" s="201" t="s">
        <v>3579</v>
      </c>
      <c r="D3397" s="202">
        <v>41760</v>
      </c>
      <c r="E3397" s="200" t="s">
        <v>3451</v>
      </c>
      <c r="F3397" s="200" t="s">
        <v>2568</v>
      </c>
      <c r="G3397" s="200" t="s">
        <v>3447</v>
      </c>
      <c r="H3397" s="203">
        <v>3000000</v>
      </c>
      <c r="I3397" s="203">
        <v>3000000</v>
      </c>
      <c r="J3397" s="200" t="s">
        <v>39</v>
      </c>
      <c r="K3397" s="200" t="s">
        <v>40</v>
      </c>
      <c r="L3397" s="200" t="s">
        <v>3452</v>
      </c>
    </row>
    <row r="3398" spans="2:12" ht="75" customHeight="1" x14ac:dyDescent="0.25">
      <c r="B3398" s="200">
        <v>72154015</v>
      </c>
      <c r="C3398" s="201" t="s">
        <v>3580</v>
      </c>
      <c r="D3398" s="202">
        <v>41699</v>
      </c>
      <c r="E3398" s="200" t="s">
        <v>3459</v>
      </c>
      <c r="F3398" s="200" t="s">
        <v>2568</v>
      </c>
      <c r="G3398" s="200" t="s">
        <v>3447</v>
      </c>
      <c r="H3398" s="203">
        <v>15000000</v>
      </c>
      <c r="I3398" s="203">
        <v>20000000</v>
      </c>
      <c r="J3398" s="200" t="s">
        <v>39</v>
      </c>
      <c r="K3398" s="200" t="s">
        <v>40</v>
      </c>
      <c r="L3398" s="200" t="s">
        <v>3452</v>
      </c>
    </row>
    <row r="3399" spans="2:12" ht="75" customHeight="1" x14ac:dyDescent="0.25">
      <c r="B3399" s="200">
        <v>72154014</v>
      </c>
      <c r="C3399" s="201" t="s">
        <v>3581</v>
      </c>
      <c r="D3399" s="202">
        <v>41699</v>
      </c>
      <c r="E3399" s="200" t="s">
        <v>3451</v>
      </c>
      <c r="F3399" s="200" t="s">
        <v>2568</v>
      </c>
      <c r="G3399" s="200" t="s">
        <v>3447</v>
      </c>
      <c r="H3399" s="203">
        <v>13000000</v>
      </c>
      <c r="I3399" s="203">
        <v>13000000</v>
      </c>
      <c r="J3399" s="200" t="s">
        <v>39</v>
      </c>
      <c r="K3399" s="200" t="s">
        <v>40</v>
      </c>
      <c r="L3399" s="200" t="s">
        <v>3452</v>
      </c>
    </row>
    <row r="3400" spans="2:12" ht="75" customHeight="1" x14ac:dyDescent="0.25">
      <c r="B3400" s="200">
        <v>72153606</v>
      </c>
      <c r="C3400" s="201" t="s">
        <v>3582</v>
      </c>
      <c r="D3400" s="205">
        <v>41652</v>
      </c>
      <c r="E3400" s="200" t="s">
        <v>662</v>
      </c>
      <c r="F3400" s="200" t="s">
        <v>2568</v>
      </c>
      <c r="G3400" s="200" t="s">
        <v>3447</v>
      </c>
      <c r="H3400" s="203">
        <v>9270000</v>
      </c>
      <c r="I3400" s="203">
        <v>9270000</v>
      </c>
      <c r="J3400" s="200" t="s">
        <v>39</v>
      </c>
      <c r="K3400" s="200" t="s">
        <v>40</v>
      </c>
      <c r="L3400" s="200" t="s">
        <v>3495</v>
      </c>
    </row>
    <row r="3401" spans="2:12" ht="75" customHeight="1" x14ac:dyDescent="0.25">
      <c r="B3401" s="200">
        <v>72153605</v>
      </c>
      <c r="C3401" s="201" t="s">
        <v>3583</v>
      </c>
      <c r="D3401" s="202">
        <v>41699</v>
      </c>
      <c r="E3401" s="200" t="s">
        <v>3459</v>
      </c>
      <c r="F3401" s="200" t="s">
        <v>3460</v>
      </c>
      <c r="G3401" s="200" t="s">
        <v>3447</v>
      </c>
      <c r="H3401" s="203">
        <v>80000000</v>
      </c>
      <c r="I3401" s="203">
        <v>80000000</v>
      </c>
      <c r="J3401" s="200" t="s">
        <v>39</v>
      </c>
      <c r="K3401" s="200" t="s">
        <v>40</v>
      </c>
      <c r="L3401" s="200" t="s">
        <v>3452</v>
      </c>
    </row>
    <row r="3402" spans="2:12" ht="75" customHeight="1" x14ac:dyDescent="0.25">
      <c r="B3402" s="200">
        <v>72151603</v>
      </c>
      <c r="C3402" s="201" t="s">
        <v>3584</v>
      </c>
      <c r="D3402" s="202">
        <v>41671</v>
      </c>
      <c r="E3402" s="200" t="s">
        <v>3446</v>
      </c>
      <c r="F3402" s="200" t="s">
        <v>2568</v>
      </c>
      <c r="G3402" s="200" t="s">
        <v>3447</v>
      </c>
      <c r="H3402" s="203">
        <v>3400000</v>
      </c>
      <c r="I3402" s="203">
        <v>3400000</v>
      </c>
      <c r="J3402" s="200" t="s">
        <v>39</v>
      </c>
      <c r="K3402" s="200" t="s">
        <v>40</v>
      </c>
      <c r="L3402" s="200" t="s">
        <v>3448</v>
      </c>
    </row>
    <row r="3403" spans="2:12" ht="75" customHeight="1" x14ac:dyDescent="0.25">
      <c r="B3403" s="200">
        <v>72121101</v>
      </c>
      <c r="C3403" s="201" t="s">
        <v>3585</v>
      </c>
      <c r="D3403" s="202">
        <v>41760</v>
      </c>
      <c r="E3403" s="200" t="s">
        <v>3586</v>
      </c>
      <c r="F3403" s="200" t="s">
        <v>2568</v>
      </c>
      <c r="G3403" s="200" t="s">
        <v>3447</v>
      </c>
      <c r="H3403" s="203">
        <v>11252000</v>
      </c>
      <c r="I3403" s="203">
        <v>11252000</v>
      </c>
      <c r="J3403" s="200" t="s">
        <v>39</v>
      </c>
      <c r="K3403" s="200" t="s">
        <v>40</v>
      </c>
      <c r="L3403" s="200" t="s">
        <v>3452</v>
      </c>
    </row>
    <row r="3404" spans="2:12" ht="75" customHeight="1" x14ac:dyDescent="0.25">
      <c r="B3404" s="200">
        <v>72101507</v>
      </c>
      <c r="C3404" s="201" t="s">
        <v>3587</v>
      </c>
      <c r="D3404" s="202">
        <v>41760</v>
      </c>
      <c r="E3404" s="200" t="s">
        <v>3451</v>
      </c>
      <c r="F3404" s="200" t="s">
        <v>2568</v>
      </c>
      <c r="G3404" s="200" t="s">
        <v>3447</v>
      </c>
      <c r="H3404" s="203">
        <v>18000000</v>
      </c>
      <c r="I3404" s="203">
        <v>18000000</v>
      </c>
      <c r="J3404" s="200" t="s">
        <v>39</v>
      </c>
      <c r="K3404" s="200" t="s">
        <v>40</v>
      </c>
      <c r="L3404" s="200" t="s">
        <v>3452</v>
      </c>
    </row>
    <row r="3405" spans="2:12" ht="75" customHeight="1" x14ac:dyDescent="0.25">
      <c r="B3405" s="200">
        <v>72101507</v>
      </c>
      <c r="C3405" s="201" t="s">
        <v>3588</v>
      </c>
      <c r="D3405" s="202">
        <v>41883</v>
      </c>
      <c r="E3405" s="200" t="s">
        <v>319</v>
      </c>
      <c r="F3405" s="200" t="s">
        <v>2568</v>
      </c>
      <c r="G3405" s="200" t="s">
        <v>3447</v>
      </c>
      <c r="H3405" s="203">
        <v>278400</v>
      </c>
      <c r="I3405" s="203">
        <v>278401</v>
      </c>
      <c r="J3405" s="200" t="s">
        <v>39</v>
      </c>
      <c r="K3405" s="200" t="s">
        <v>40</v>
      </c>
      <c r="L3405" s="200" t="s">
        <v>3454</v>
      </c>
    </row>
    <row r="3406" spans="2:12" ht="75" customHeight="1" x14ac:dyDescent="0.25">
      <c r="B3406" s="200">
        <v>72101507</v>
      </c>
      <c r="C3406" s="201" t="s">
        <v>3589</v>
      </c>
      <c r="D3406" s="202">
        <v>41699</v>
      </c>
      <c r="E3406" s="200" t="s">
        <v>3468</v>
      </c>
      <c r="F3406" s="200" t="s">
        <v>2568</v>
      </c>
      <c r="G3406" s="200" t="s">
        <v>3447</v>
      </c>
      <c r="H3406" s="203">
        <v>6000000</v>
      </c>
      <c r="I3406" s="203">
        <v>6000000</v>
      </c>
      <c r="J3406" s="200" t="s">
        <v>39</v>
      </c>
      <c r="K3406" s="200" t="s">
        <v>40</v>
      </c>
      <c r="L3406" s="200" t="s">
        <v>3452</v>
      </c>
    </row>
    <row r="3407" spans="2:12" ht="75" customHeight="1" x14ac:dyDescent="0.25">
      <c r="B3407" s="200">
        <v>72101507</v>
      </c>
      <c r="C3407" s="201" t="s">
        <v>3590</v>
      </c>
      <c r="D3407" s="202">
        <v>41699</v>
      </c>
      <c r="E3407" s="200" t="s">
        <v>3468</v>
      </c>
      <c r="F3407" s="200" t="s">
        <v>2568</v>
      </c>
      <c r="G3407" s="200" t="s">
        <v>3447</v>
      </c>
      <c r="H3407" s="203">
        <v>15500000</v>
      </c>
      <c r="I3407" s="203">
        <v>15500000</v>
      </c>
      <c r="J3407" s="200" t="s">
        <v>39</v>
      </c>
      <c r="K3407" s="200" t="s">
        <v>40</v>
      </c>
      <c r="L3407" s="200" t="s">
        <v>3452</v>
      </c>
    </row>
    <row r="3408" spans="2:12" ht="75" customHeight="1" x14ac:dyDescent="0.25">
      <c r="B3408" s="200">
        <v>72101507</v>
      </c>
      <c r="C3408" s="201" t="s">
        <v>3591</v>
      </c>
      <c r="D3408" s="202">
        <v>41883</v>
      </c>
      <c r="E3408" s="200" t="s">
        <v>319</v>
      </c>
      <c r="F3408" s="200" t="s">
        <v>2568</v>
      </c>
      <c r="G3408" s="200" t="s">
        <v>3447</v>
      </c>
      <c r="H3408" s="203">
        <v>120000</v>
      </c>
      <c r="I3408" s="203">
        <v>120001</v>
      </c>
      <c r="J3408" s="200" t="s">
        <v>39</v>
      </c>
      <c r="K3408" s="200" t="s">
        <v>40</v>
      </c>
      <c r="L3408" s="200" t="s">
        <v>3454</v>
      </c>
    </row>
    <row r="3409" spans="2:12" ht="75" customHeight="1" x14ac:dyDescent="0.25">
      <c r="B3409" s="200">
        <v>72101507</v>
      </c>
      <c r="C3409" s="201" t="s">
        <v>3592</v>
      </c>
      <c r="D3409" s="202">
        <v>41883</v>
      </c>
      <c r="E3409" s="200" t="s">
        <v>319</v>
      </c>
      <c r="F3409" s="200" t="s">
        <v>2568</v>
      </c>
      <c r="G3409" s="200" t="s">
        <v>3447</v>
      </c>
      <c r="H3409" s="203">
        <v>400000</v>
      </c>
      <c r="I3409" s="203">
        <v>400001</v>
      </c>
      <c r="J3409" s="200" t="s">
        <v>39</v>
      </c>
      <c r="K3409" s="200" t="s">
        <v>40</v>
      </c>
      <c r="L3409" s="200" t="s">
        <v>3454</v>
      </c>
    </row>
    <row r="3410" spans="2:12" ht="75" customHeight="1" x14ac:dyDescent="0.25">
      <c r="B3410" s="200">
        <v>72101507</v>
      </c>
      <c r="C3410" s="201" t="s">
        <v>3593</v>
      </c>
      <c r="D3410" s="202">
        <v>41760</v>
      </c>
      <c r="E3410" s="200" t="s">
        <v>3451</v>
      </c>
      <c r="F3410" s="200" t="s">
        <v>2568</v>
      </c>
      <c r="G3410" s="200" t="s">
        <v>3447</v>
      </c>
      <c r="H3410" s="203">
        <v>2500000</v>
      </c>
      <c r="I3410" s="203">
        <v>2500000</v>
      </c>
      <c r="J3410" s="200" t="s">
        <v>39</v>
      </c>
      <c r="K3410" s="200" t="s">
        <v>40</v>
      </c>
      <c r="L3410" s="200" t="s">
        <v>3452</v>
      </c>
    </row>
    <row r="3411" spans="2:12" ht="75" customHeight="1" x14ac:dyDescent="0.25">
      <c r="B3411" s="200">
        <v>72101507</v>
      </c>
      <c r="C3411" s="201" t="s">
        <v>3594</v>
      </c>
      <c r="D3411" s="202">
        <v>41699</v>
      </c>
      <c r="E3411" s="200" t="s">
        <v>3451</v>
      </c>
      <c r="F3411" s="200" t="s">
        <v>2568</v>
      </c>
      <c r="G3411" s="200" t="s">
        <v>3447</v>
      </c>
      <c r="H3411" s="203">
        <v>5000000</v>
      </c>
      <c r="I3411" s="203">
        <v>5000000</v>
      </c>
      <c r="J3411" s="200" t="s">
        <v>39</v>
      </c>
      <c r="K3411" s="200" t="s">
        <v>40</v>
      </c>
      <c r="L3411" s="200" t="s">
        <v>3452</v>
      </c>
    </row>
    <row r="3412" spans="2:12" ht="75" customHeight="1" x14ac:dyDescent="0.25">
      <c r="B3412" s="200">
        <v>72101507</v>
      </c>
      <c r="C3412" s="201" t="s">
        <v>3595</v>
      </c>
      <c r="D3412" s="202">
        <v>41760</v>
      </c>
      <c r="E3412" s="200" t="s">
        <v>3451</v>
      </c>
      <c r="F3412" s="200" t="s">
        <v>2568</v>
      </c>
      <c r="G3412" s="200" t="s">
        <v>3447</v>
      </c>
      <c r="H3412" s="203">
        <v>6000000</v>
      </c>
      <c r="I3412" s="203">
        <v>6000000</v>
      </c>
      <c r="J3412" s="200" t="s">
        <v>39</v>
      </c>
      <c r="K3412" s="200" t="s">
        <v>40</v>
      </c>
      <c r="L3412" s="200" t="s">
        <v>3452</v>
      </c>
    </row>
    <row r="3413" spans="2:12" ht="75" customHeight="1" x14ac:dyDescent="0.25">
      <c r="B3413" s="200">
        <v>72101507</v>
      </c>
      <c r="C3413" s="201" t="s">
        <v>3596</v>
      </c>
      <c r="D3413" s="202">
        <v>41944</v>
      </c>
      <c r="E3413" s="200" t="s">
        <v>3451</v>
      </c>
      <c r="F3413" s="200" t="s">
        <v>2568</v>
      </c>
      <c r="G3413" s="200" t="s">
        <v>3447</v>
      </c>
      <c r="H3413" s="203">
        <v>3500000</v>
      </c>
      <c r="I3413" s="203">
        <v>3500000</v>
      </c>
      <c r="J3413" s="200" t="s">
        <v>39</v>
      </c>
      <c r="K3413" s="200" t="s">
        <v>40</v>
      </c>
      <c r="L3413" s="200" t="s">
        <v>3452</v>
      </c>
    </row>
    <row r="3414" spans="2:12" ht="75" customHeight="1" x14ac:dyDescent="0.25">
      <c r="B3414" s="200">
        <v>72101507</v>
      </c>
      <c r="C3414" s="201" t="s">
        <v>3596</v>
      </c>
      <c r="D3414" s="202">
        <v>41944</v>
      </c>
      <c r="E3414" s="200" t="s">
        <v>3451</v>
      </c>
      <c r="F3414" s="200" t="s">
        <v>2568</v>
      </c>
      <c r="G3414" s="200" t="s">
        <v>3447</v>
      </c>
      <c r="H3414" s="203">
        <v>3500000</v>
      </c>
      <c r="I3414" s="203">
        <v>3500000</v>
      </c>
      <c r="J3414" s="200" t="s">
        <v>39</v>
      </c>
      <c r="K3414" s="200" t="s">
        <v>40</v>
      </c>
      <c r="L3414" s="200" t="s">
        <v>3454</v>
      </c>
    </row>
    <row r="3415" spans="2:12" ht="75" customHeight="1" x14ac:dyDescent="0.25">
      <c r="B3415" s="200">
        <v>72101507</v>
      </c>
      <c r="C3415" s="201" t="s">
        <v>3597</v>
      </c>
      <c r="D3415" s="202">
        <v>41883</v>
      </c>
      <c r="E3415" s="200" t="s">
        <v>319</v>
      </c>
      <c r="F3415" s="200" t="s">
        <v>2568</v>
      </c>
      <c r="G3415" s="200" t="s">
        <v>3447</v>
      </c>
      <c r="H3415" s="203">
        <v>200000</v>
      </c>
      <c r="I3415" s="203">
        <v>200001</v>
      </c>
      <c r="J3415" s="200" t="s">
        <v>39</v>
      </c>
      <c r="K3415" s="200" t="s">
        <v>40</v>
      </c>
      <c r="L3415" s="200" t="s">
        <v>3454</v>
      </c>
    </row>
    <row r="3416" spans="2:12" ht="75" customHeight="1" x14ac:dyDescent="0.25">
      <c r="B3416" s="200">
        <v>72101507</v>
      </c>
      <c r="C3416" s="201" t="s">
        <v>3598</v>
      </c>
      <c r="D3416" s="202">
        <v>41883</v>
      </c>
      <c r="E3416" s="200" t="s">
        <v>319</v>
      </c>
      <c r="F3416" s="200" t="s">
        <v>2568</v>
      </c>
      <c r="G3416" s="200" t="s">
        <v>3447</v>
      </c>
      <c r="H3416" s="203">
        <v>200000</v>
      </c>
      <c r="I3416" s="203">
        <v>200001</v>
      </c>
      <c r="J3416" s="200" t="s">
        <v>39</v>
      </c>
      <c r="K3416" s="200" t="s">
        <v>40</v>
      </c>
      <c r="L3416" s="200" t="s">
        <v>3454</v>
      </c>
    </row>
    <row r="3417" spans="2:12" ht="75" customHeight="1" x14ac:dyDescent="0.25">
      <c r="B3417" s="206">
        <v>72101507</v>
      </c>
      <c r="C3417" s="208" t="s">
        <v>3599</v>
      </c>
      <c r="D3417" s="202">
        <v>41883</v>
      </c>
      <c r="E3417" s="207" t="s">
        <v>2576</v>
      </c>
      <c r="F3417" s="200" t="s">
        <v>2568</v>
      </c>
      <c r="G3417" s="200" t="s">
        <v>3447</v>
      </c>
      <c r="H3417" s="209">
        <v>4000000</v>
      </c>
      <c r="I3417" s="209">
        <v>4000000</v>
      </c>
      <c r="J3417" s="200" t="s">
        <v>39</v>
      </c>
      <c r="K3417" s="200" t="s">
        <v>40</v>
      </c>
      <c r="L3417" s="206" t="s">
        <v>3600</v>
      </c>
    </row>
    <row r="3418" spans="2:12" ht="75" customHeight="1" x14ac:dyDescent="0.25">
      <c r="B3418" s="200">
        <v>72101506</v>
      </c>
      <c r="C3418" s="201" t="s">
        <v>3467</v>
      </c>
      <c r="D3418" s="202">
        <v>41699</v>
      </c>
      <c r="E3418" s="200" t="s">
        <v>3468</v>
      </c>
      <c r="F3418" s="200" t="s">
        <v>2568</v>
      </c>
      <c r="G3418" s="200" t="s">
        <v>3447</v>
      </c>
      <c r="H3418" s="203">
        <v>51500000</v>
      </c>
      <c r="I3418" s="203">
        <v>51500000</v>
      </c>
      <c r="J3418" s="200" t="s">
        <v>39</v>
      </c>
      <c r="K3418" s="200" t="s">
        <v>40</v>
      </c>
      <c r="L3418" s="200" t="s">
        <v>3452</v>
      </c>
    </row>
    <row r="3419" spans="2:12" ht="75" customHeight="1" x14ac:dyDescent="0.25">
      <c r="B3419" s="200">
        <v>60131803</v>
      </c>
      <c r="C3419" s="201" t="s">
        <v>3601</v>
      </c>
      <c r="D3419" s="202">
        <v>41671</v>
      </c>
      <c r="E3419" s="200" t="s">
        <v>3602</v>
      </c>
      <c r="F3419" s="200" t="s">
        <v>2568</v>
      </c>
      <c r="G3419" s="200" t="s">
        <v>3447</v>
      </c>
      <c r="H3419" s="203">
        <v>120000</v>
      </c>
      <c r="I3419" s="203">
        <v>120000</v>
      </c>
      <c r="J3419" s="200" t="s">
        <v>39</v>
      </c>
      <c r="K3419" s="200" t="s">
        <v>40</v>
      </c>
      <c r="L3419" s="200" t="s">
        <v>3448</v>
      </c>
    </row>
    <row r="3420" spans="2:12" ht="75" customHeight="1" x14ac:dyDescent="0.25">
      <c r="B3420" s="200">
        <v>60131405</v>
      </c>
      <c r="C3420" s="201" t="s">
        <v>3603</v>
      </c>
      <c r="D3420" s="202">
        <v>41659</v>
      </c>
      <c r="E3420" s="207" t="s">
        <v>662</v>
      </c>
      <c r="F3420" s="200" t="s">
        <v>2568</v>
      </c>
      <c r="G3420" s="200" t="s">
        <v>3447</v>
      </c>
      <c r="H3420" s="203">
        <v>164778</v>
      </c>
      <c r="I3420" s="203">
        <v>164778</v>
      </c>
      <c r="J3420" s="200" t="s">
        <v>39</v>
      </c>
      <c r="K3420" s="200" t="s">
        <v>40</v>
      </c>
      <c r="L3420" s="200" t="s">
        <v>3604</v>
      </c>
    </row>
    <row r="3421" spans="2:12" ht="75" customHeight="1" x14ac:dyDescent="0.25">
      <c r="B3421" s="200">
        <v>60131304</v>
      </c>
      <c r="C3421" s="201" t="s">
        <v>3605</v>
      </c>
      <c r="D3421" s="202">
        <v>41671</v>
      </c>
      <c r="E3421" s="200" t="s">
        <v>3446</v>
      </c>
      <c r="F3421" s="200" t="s">
        <v>2568</v>
      </c>
      <c r="G3421" s="200" t="s">
        <v>3447</v>
      </c>
      <c r="H3421" s="203">
        <v>280000</v>
      </c>
      <c r="I3421" s="203">
        <v>280000</v>
      </c>
      <c r="J3421" s="200" t="s">
        <v>39</v>
      </c>
      <c r="K3421" s="200" t="s">
        <v>40</v>
      </c>
      <c r="L3421" s="200" t="s">
        <v>3448</v>
      </c>
    </row>
    <row r="3422" spans="2:12" ht="75" customHeight="1" x14ac:dyDescent="0.25">
      <c r="B3422" s="200">
        <v>60131104</v>
      </c>
      <c r="C3422" s="201" t="s">
        <v>3606</v>
      </c>
      <c r="D3422" s="202">
        <v>41671</v>
      </c>
      <c r="E3422" s="200" t="s">
        <v>3446</v>
      </c>
      <c r="F3422" s="200" t="s">
        <v>2568</v>
      </c>
      <c r="G3422" s="200" t="s">
        <v>3447</v>
      </c>
      <c r="H3422" s="203">
        <v>1300000</v>
      </c>
      <c r="I3422" s="203">
        <v>1300000</v>
      </c>
      <c r="J3422" s="200" t="s">
        <v>39</v>
      </c>
      <c r="K3422" s="200" t="s">
        <v>40</v>
      </c>
      <c r="L3422" s="200" t="s">
        <v>3448</v>
      </c>
    </row>
    <row r="3423" spans="2:12" ht="75" customHeight="1" x14ac:dyDescent="0.25">
      <c r="B3423" s="206">
        <v>60123001</v>
      </c>
      <c r="C3423" s="201" t="s">
        <v>3607</v>
      </c>
      <c r="D3423" s="202">
        <v>41684</v>
      </c>
      <c r="E3423" s="207" t="s">
        <v>662</v>
      </c>
      <c r="F3423" s="200" t="s">
        <v>2568</v>
      </c>
      <c r="G3423" s="200" t="s">
        <v>3447</v>
      </c>
      <c r="H3423" s="203">
        <v>250000</v>
      </c>
      <c r="I3423" s="203">
        <v>250000</v>
      </c>
      <c r="J3423" s="200" t="s">
        <v>39</v>
      </c>
      <c r="K3423" s="200" t="s">
        <v>40</v>
      </c>
      <c r="L3423" s="200" t="s">
        <v>3531</v>
      </c>
    </row>
    <row r="3424" spans="2:12" ht="75" customHeight="1" x14ac:dyDescent="0.25">
      <c r="B3424" s="200">
        <v>60121702</v>
      </c>
      <c r="C3424" s="201" t="s">
        <v>3608</v>
      </c>
      <c r="D3424" s="202">
        <v>41671</v>
      </c>
      <c r="E3424" s="200" t="s">
        <v>3609</v>
      </c>
      <c r="F3424" s="200" t="s">
        <v>2568</v>
      </c>
      <c r="G3424" s="200" t="s">
        <v>3447</v>
      </c>
      <c r="H3424" s="203">
        <v>5715</v>
      </c>
      <c r="I3424" s="203">
        <v>5715</v>
      </c>
      <c r="J3424" s="200" t="s">
        <v>39</v>
      </c>
      <c r="K3424" s="200" t="s">
        <v>40</v>
      </c>
      <c r="L3424" s="200" t="s">
        <v>3448</v>
      </c>
    </row>
    <row r="3425" spans="2:12" ht="75" customHeight="1" x14ac:dyDescent="0.25">
      <c r="B3425" s="200">
        <v>60121702</v>
      </c>
      <c r="C3425" s="201" t="s">
        <v>3610</v>
      </c>
      <c r="D3425" s="202">
        <v>41671</v>
      </c>
      <c r="E3425" s="200" t="s">
        <v>3459</v>
      </c>
      <c r="F3425" s="200" t="s">
        <v>2568</v>
      </c>
      <c r="G3425" s="200" t="s">
        <v>3447</v>
      </c>
      <c r="H3425" s="203">
        <v>100000</v>
      </c>
      <c r="I3425" s="203">
        <v>100000</v>
      </c>
      <c r="J3425" s="200" t="s">
        <v>39</v>
      </c>
      <c r="K3425" s="200" t="s">
        <v>40</v>
      </c>
      <c r="L3425" s="200" t="s">
        <v>3448</v>
      </c>
    </row>
    <row r="3426" spans="2:12" ht="75" customHeight="1" x14ac:dyDescent="0.25">
      <c r="B3426" s="200">
        <v>60121702</v>
      </c>
      <c r="C3426" s="201" t="s">
        <v>3611</v>
      </c>
      <c r="D3426" s="202">
        <v>41671</v>
      </c>
      <c r="E3426" s="200" t="s">
        <v>3459</v>
      </c>
      <c r="F3426" s="200" t="s">
        <v>2568</v>
      </c>
      <c r="G3426" s="200" t="s">
        <v>3447</v>
      </c>
      <c r="H3426" s="203">
        <v>100000</v>
      </c>
      <c r="I3426" s="203">
        <v>100000</v>
      </c>
      <c r="J3426" s="200" t="s">
        <v>39</v>
      </c>
      <c r="K3426" s="200" t="s">
        <v>40</v>
      </c>
      <c r="L3426" s="200" t="s">
        <v>3448</v>
      </c>
    </row>
    <row r="3427" spans="2:12" ht="75" customHeight="1" x14ac:dyDescent="0.25">
      <c r="B3427" s="200">
        <v>60121702</v>
      </c>
      <c r="C3427" s="201" t="s">
        <v>3612</v>
      </c>
      <c r="D3427" s="202">
        <v>41671</v>
      </c>
      <c r="E3427" s="200" t="s">
        <v>3609</v>
      </c>
      <c r="F3427" s="200" t="s">
        <v>2568</v>
      </c>
      <c r="G3427" s="200" t="s">
        <v>3447</v>
      </c>
      <c r="H3427" s="203">
        <v>17508</v>
      </c>
      <c r="I3427" s="203">
        <v>17508</v>
      </c>
      <c r="J3427" s="200" t="s">
        <v>39</v>
      </c>
      <c r="K3427" s="200" t="s">
        <v>40</v>
      </c>
      <c r="L3427" s="200" t="s">
        <v>3448</v>
      </c>
    </row>
    <row r="3428" spans="2:12" ht="75" customHeight="1" x14ac:dyDescent="0.25">
      <c r="B3428" s="206">
        <v>60121601</v>
      </c>
      <c r="C3428" s="201" t="s">
        <v>3613</v>
      </c>
      <c r="D3428" s="202">
        <v>41684</v>
      </c>
      <c r="E3428" s="207" t="s">
        <v>662</v>
      </c>
      <c r="F3428" s="200" t="s">
        <v>2568</v>
      </c>
      <c r="G3428" s="200" t="s">
        <v>3447</v>
      </c>
      <c r="H3428" s="203">
        <v>1600000</v>
      </c>
      <c r="I3428" s="203">
        <v>1600000</v>
      </c>
      <c r="J3428" s="200" t="s">
        <v>39</v>
      </c>
      <c r="K3428" s="200" t="s">
        <v>40</v>
      </c>
      <c r="L3428" s="200" t="s">
        <v>3531</v>
      </c>
    </row>
    <row r="3429" spans="2:12" ht="75" customHeight="1" x14ac:dyDescent="0.25">
      <c r="B3429" s="206">
        <v>60121301</v>
      </c>
      <c r="C3429" s="201" t="s">
        <v>3614</v>
      </c>
      <c r="D3429" s="202">
        <v>41654</v>
      </c>
      <c r="E3429" s="200" t="s">
        <v>662</v>
      </c>
      <c r="F3429" s="200" t="s">
        <v>2568</v>
      </c>
      <c r="G3429" s="200" t="s">
        <v>3447</v>
      </c>
      <c r="H3429" s="203">
        <v>50000</v>
      </c>
      <c r="I3429" s="203">
        <v>50000</v>
      </c>
      <c r="J3429" s="200" t="s">
        <v>39</v>
      </c>
      <c r="K3429" s="200" t="s">
        <v>40</v>
      </c>
      <c r="L3429" s="200" t="s">
        <v>3492</v>
      </c>
    </row>
    <row r="3430" spans="2:12" ht="75" customHeight="1" x14ac:dyDescent="0.25">
      <c r="B3430" s="200">
        <v>60121253</v>
      </c>
      <c r="C3430" s="201" t="s">
        <v>3615</v>
      </c>
      <c r="D3430" s="202" t="s">
        <v>3576</v>
      </c>
      <c r="E3430" s="200"/>
      <c r="F3430" s="200" t="s">
        <v>2568</v>
      </c>
      <c r="G3430" s="200" t="s">
        <v>3447</v>
      </c>
      <c r="H3430" s="203">
        <v>2000000</v>
      </c>
      <c r="I3430" s="203">
        <v>2000000</v>
      </c>
      <c r="J3430" s="200" t="s">
        <v>39</v>
      </c>
      <c r="K3430" s="200" t="s">
        <v>40</v>
      </c>
      <c r="L3430" s="200" t="s">
        <v>3577</v>
      </c>
    </row>
    <row r="3431" spans="2:12" ht="75" customHeight="1" x14ac:dyDescent="0.25">
      <c r="B3431" s="206">
        <v>60121251</v>
      </c>
      <c r="C3431" s="201" t="s">
        <v>3616</v>
      </c>
      <c r="D3431" s="202">
        <v>41684</v>
      </c>
      <c r="E3431" s="207" t="s">
        <v>662</v>
      </c>
      <c r="F3431" s="200" t="s">
        <v>2568</v>
      </c>
      <c r="G3431" s="200" t="s">
        <v>3447</v>
      </c>
      <c r="H3431" s="203">
        <v>70000</v>
      </c>
      <c r="I3431" s="203">
        <v>70000</v>
      </c>
      <c r="J3431" s="200" t="s">
        <v>39</v>
      </c>
      <c r="K3431" s="200" t="s">
        <v>40</v>
      </c>
      <c r="L3431" s="200" t="s">
        <v>3531</v>
      </c>
    </row>
    <row r="3432" spans="2:12" ht="75" customHeight="1" x14ac:dyDescent="0.25">
      <c r="B3432" s="206">
        <v>60121251</v>
      </c>
      <c r="C3432" s="201" t="s">
        <v>3617</v>
      </c>
      <c r="D3432" s="202">
        <v>41684</v>
      </c>
      <c r="E3432" s="207" t="s">
        <v>662</v>
      </c>
      <c r="F3432" s="200" t="s">
        <v>2568</v>
      </c>
      <c r="G3432" s="200" t="s">
        <v>3447</v>
      </c>
      <c r="H3432" s="203">
        <v>70000</v>
      </c>
      <c r="I3432" s="203">
        <v>70000</v>
      </c>
      <c r="J3432" s="200" t="s">
        <v>39</v>
      </c>
      <c r="K3432" s="200" t="s">
        <v>40</v>
      </c>
      <c r="L3432" s="200" t="s">
        <v>3531</v>
      </c>
    </row>
    <row r="3433" spans="2:12" ht="75" customHeight="1" x14ac:dyDescent="0.25">
      <c r="B3433" s="206">
        <v>60121251</v>
      </c>
      <c r="C3433" s="201" t="s">
        <v>3618</v>
      </c>
      <c r="D3433" s="202">
        <v>41684</v>
      </c>
      <c r="E3433" s="207" t="s">
        <v>662</v>
      </c>
      <c r="F3433" s="200" t="s">
        <v>2568</v>
      </c>
      <c r="G3433" s="200" t="s">
        <v>3447</v>
      </c>
      <c r="H3433" s="203">
        <v>70000</v>
      </c>
      <c r="I3433" s="203">
        <v>70000</v>
      </c>
      <c r="J3433" s="200" t="s">
        <v>39</v>
      </c>
      <c r="K3433" s="200" t="s">
        <v>40</v>
      </c>
      <c r="L3433" s="200" t="s">
        <v>3531</v>
      </c>
    </row>
    <row r="3434" spans="2:12" ht="75" customHeight="1" x14ac:dyDescent="0.25">
      <c r="B3434" s="206">
        <v>60121251</v>
      </c>
      <c r="C3434" s="201" t="s">
        <v>3619</v>
      </c>
      <c r="D3434" s="202">
        <v>41684</v>
      </c>
      <c r="E3434" s="207" t="s">
        <v>662</v>
      </c>
      <c r="F3434" s="200" t="s">
        <v>2568</v>
      </c>
      <c r="G3434" s="200" t="s">
        <v>3447</v>
      </c>
      <c r="H3434" s="203">
        <v>70000</v>
      </c>
      <c r="I3434" s="203">
        <v>70000</v>
      </c>
      <c r="J3434" s="200" t="s">
        <v>39</v>
      </c>
      <c r="K3434" s="200" t="s">
        <v>40</v>
      </c>
      <c r="L3434" s="200" t="s">
        <v>3531</v>
      </c>
    </row>
    <row r="3435" spans="2:12" ht="75" customHeight="1" x14ac:dyDescent="0.25">
      <c r="B3435" s="206">
        <v>60121251</v>
      </c>
      <c r="C3435" s="201" t="s">
        <v>3620</v>
      </c>
      <c r="D3435" s="202">
        <v>41684</v>
      </c>
      <c r="E3435" s="207" t="s">
        <v>662</v>
      </c>
      <c r="F3435" s="200" t="s">
        <v>2568</v>
      </c>
      <c r="G3435" s="200" t="s">
        <v>3447</v>
      </c>
      <c r="H3435" s="203">
        <v>70000</v>
      </c>
      <c r="I3435" s="203">
        <v>70000</v>
      </c>
      <c r="J3435" s="200" t="s">
        <v>39</v>
      </c>
      <c r="K3435" s="200" t="s">
        <v>40</v>
      </c>
      <c r="L3435" s="200" t="s">
        <v>3531</v>
      </c>
    </row>
    <row r="3436" spans="2:12" ht="75" customHeight="1" x14ac:dyDescent="0.25">
      <c r="B3436" s="206">
        <v>60121241</v>
      </c>
      <c r="C3436" s="201" t="s">
        <v>3621</v>
      </c>
      <c r="D3436" s="202">
        <v>41684</v>
      </c>
      <c r="E3436" s="207" t="s">
        <v>662</v>
      </c>
      <c r="F3436" s="200" t="s">
        <v>2568</v>
      </c>
      <c r="G3436" s="200" t="s">
        <v>3447</v>
      </c>
      <c r="H3436" s="203">
        <v>3470</v>
      </c>
      <c r="I3436" s="203">
        <v>3470</v>
      </c>
      <c r="J3436" s="200" t="s">
        <v>39</v>
      </c>
      <c r="K3436" s="200" t="s">
        <v>40</v>
      </c>
      <c r="L3436" s="200" t="s">
        <v>3531</v>
      </c>
    </row>
    <row r="3437" spans="2:12" ht="75" customHeight="1" x14ac:dyDescent="0.25">
      <c r="B3437" s="206">
        <v>60121230</v>
      </c>
      <c r="C3437" s="201" t="s">
        <v>3622</v>
      </c>
      <c r="D3437" s="202">
        <v>41654</v>
      </c>
      <c r="E3437" s="200" t="s">
        <v>662</v>
      </c>
      <c r="F3437" s="200" t="s">
        <v>2568</v>
      </c>
      <c r="G3437" s="200" t="s">
        <v>3447</v>
      </c>
      <c r="H3437" s="203">
        <v>200000</v>
      </c>
      <c r="I3437" s="203">
        <f>+H3437</f>
        <v>200000</v>
      </c>
      <c r="J3437" s="200" t="s">
        <v>39</v>
      </c>
      <c r="K3437" s="200" t="s">
        <v>40</v>
      </c>
      <c r="L3437" s="200" t="s">
        <v>3526</v>
      </c>
    </row>
    <row r="3438" spans="2:12" ht="75" customHeight="1" x14ac:dyDescent="0.25">
      <c r="B3438" s="206">
        <v>60121230</v>
      </c>
      <c r="C3438" s="201" t="s">
        <v>3623</v>
      </c>
      <c r="D3438" s="202">
        <v>41654</v>
      </c>
      <c r="E3438" s="200" t="s">
        <v>662</v>
      </c>
      <c r="F3438" s="200" t="s">
        <v>2568</v>
      </c>
      <c r="G3438" s="200" t="s">
        <v>3447</v>
      </c>
      <c r="H3438" s="203">
        <v>200000</v>
      </c>
      <c r="I3438" s="203">
        <f>+H3438</f>
        <v>200000</v>
      </c>
      <c r="J3438" s="200" t="s">
        <v>39</v>
      </c>
      <c r="K3438" s="200" t="s">
        <v>40</v>
      </c>
      <c r="L3438" s="200" t="s">
        <v>3526</v>
      </c>
    </row>
    <row r="3439" spans="2:12" ht="75" customHeight="1" x14ac:dyDescent="0.25">
      <c r="B3439" s="206">
        <v>60121230</v>
      </c>
      <c r="C3439" s="201" t="s">
        <v>3624</v>
      </c>
      <c r="D3439" s="202">
        <v>41654</v>
      </c>
      <c r="E3439" s="200" t="s">
        <v>662</v>
      </c>
      <c r="F3439" s="200" t="s">
        <v>2568</v>
      </c>
      <c r="G3439" s="200" t="s">
        <v>3447</v>
      </c>
      <c r="H3439" s="203">
        <v>40000</v>
      </c>
      <c r="I3439" s="203">
        <v>40000</v>
      </c>
      <c r="J3439" s="200" t="s">
        <v>39</v>
      </c>
      <c r="K3439" s="200" t="s">
        <v>40</v>
      </c>
      <c r="L3439" s="200" t="s">
        <v>3492</v>
      </c>
    </row>
    <row r="3440" spans="2:12" ht="75" customHeight="1" x14ac:dyDescent="0.25">
      <c r="B3440" s="206">
        <v>60121230</v>
      </c>
      <c r="C3440" s="201" t="s">
        <v>3625</v>
      </c>
      <c r="D3440" s="202">
        <v>41684</v>
      </c>
      <c r="E3440" s="207" t="s">
        <v>662</v>
      </c>
      <c r="F3440" s="200" t="s">
        <v>2568</v>
      </c>
      <c r="G3440" s="200" t="s">
        <v>3447</v>
      </c>
      <c r="H3440" s="203">
        <v>120000</v>
      </c>
      <c r="I3440" s="203">
        <v>120000</v>
      </c>
      <c r="J3440" s="200" t="s">
        <v>39</v>
      </c>
      <c r="K3440" s="200" t="s">
        <v>40</v>
      </c>
      <c r="L3440" s="200" t="s">
        <v>3531</v>
      </c>
    </row>
    <row r="3441" spans="2:12" ht="75" customHeight="1" x14ac:dyDescent="0.25">
      <c r="B3441" s="206">
        <v>60121230</v>
      </c>
      <c r="C3441" s="201" t="s">
        <v>3626</v>
      </c>
      <c r="D3441" s="202">
        <v>41684</v>
      </c>
      <c r="E3441" s="207" t="s">
        <v>662</v>
      </c>
      <c r="F3441" s="200" t="s">
        <v>2568</v>
      </c>
      <c r="G3441" s="200" t="s">
        <v>3447</v>
      </c>
      <c r="H3441" s="203">
        <v>120000</v>
      </c>
      <c r="I3441" s="203">
        <v>120000</v>
      </c>
      <c r="J3441" s="200" t="s">
        <v>39</v>
      </c>
      <c r="K3441" s="200" t="s">
        <v>40</v>
      </c>
      <c r="L3441" s="200" t="s">
        <v>3531</v>
      </c>
    </row>
    <row r="3442" spans="2:12" ht="75" customHeight="1" x14ac:dyDescent="0.25">
      <c r="B3442" s="200">
        <v>60121223</v>
      </c>
      <c r="C3442" s="201" t="s">
        <v>3627</v>
      </c>
      <c r="D3442" s="202">
        <v>41684</v>
      </c>
      <c r="E3442" s="207" t="s">
        <v>662</v>
      </c>
      <c r="F3442" s="200" t="s">
        <v>2568</v>
      </c>
      <c r="G3442" s="200" t="s">
        <v>3447</v>
      </c>
      <c r="H3442" s="203">
        <v>600000</v>
      </c>
      <c r="I3442" s="203">
        <v>600000</v>
      </c>
      <c r="J3442" s="200" t="s">
        <v>39</v>
      </c>
      <c r="K3442" s="200" t="s">
        <v>40</v>
      </c>
      <c r="L3442" s="200" t="s">
        <v>3531</v>
      </c>
    </row>
    <row r="3443" spans="2:12" ht="75" customHeight="1" x14ac:dyDescent="0.25">
      <c r="B3443" s="200">
        <v>60121142</v>
      </c>
      <c r="C3443" s="201" t="s">
        <v>3628</v>
      </c>
      <c r="D3443" s="202">
        <v>41654</v>
      </c>
      <c r="E3443" s="200" t="s">
        <v>662</v>
      </c>
      <c r="F3443" s="200" t="s">
        <v>2568</v>
      </c>
      <c r="G3443" s="200" t="s">
        <v>3447</v>
      </c>
      <c r="H3443" s="203">
        <v>500000</v>
      </c>
      <c r="I3443" s="203">
        <f>+H3443</f>
        <v>500000</v>
      </c>
      <c r="J3443" s="200" t="s">
        <v>39</v>
      </c>
      <c r="K3443" s="200" t="s">
        <v>40</v>
      </c>
      <c r="L3443" s="200" t="s">
        <v>3526</v>
      </c>
    </row>
    <row r="3444" spans="2:12" ht="75" customHeight="1" x14ac:dyDescent="0.25">
      <c r="B3444" s="200">
        <v>60121124</v>
      </c>
      <c r="C3444" s="201" t="s">
        <v>3629</v>
      </c>
      <c r="D3444" s="202">
        <v>41654</v>
      </c>
      <c r="E3444" s="200" t="s">
        <v>662</v>
      </c>
      <c r="F3444" s="200" t="s">
        <v>2568</v>
      </c>
      <c r="G3444" s="200" t="s">
        <v>3447</v>
      </c>
      <c r="H3444" s="203">
        <v>500000</v>
      </c>
      <c r="I3444" s="203">
        <f>+H3444</f>
        <v>500000</v>
      </c>
      <c r="J3444" s="200" t="s">
        <v>39</v>
      </c>
      <c r="K3444" s="200" t="s">
        <v>40</v>
      </c>
      <c r="L3444" s="200" t="s">
        <v>3526</v>
      </c>
    </row>
    <row r="3445" spans="2:12" ht="75" customHeight="1" x14ac:dyDescent="0.25">
      <c r="B3445" s="206">
        <v>60121124</v>
      </c>
      <c r="C3445" s="201" t="s">
        <v>3630</v>
      </c>
      <c r="D3445" s="202">
        <v>41684</v>
      </c>
      <c r="E3445" s="207" t="s">
        <v>662</v>
      </c>
      <c r="F3445" s="200" t="s">
        <v>2568</v>
      </c>
      <c r="G3445" s="200" t="s">
        <v>3447</v>
      </c>
      <c r="H3445" s="203">
        <v>50000</v>
      </c>
      <c r="I3445" s="203">
        <v>50000</v>
      </c>
      <c r="J3445" s="200" t="s">
        <v>39</v>
      </c>
      <c r="K3445" s="200" t="s">
        <v>40</v>
      </c>
      <c r="L3445" s="200" t="s">
        <v>3531</v>
      </c>
    </row>
    <row r="3446" spans="2:12" ht="75" customHeight="1" x14ac:dyDescent="0.25">
      <c r="B3446" s="206">
        <v>60121124</v>
      </c>
      <c r="C3446" s="201" t="s">
        <v>3631</v>
      </c>
      <c r="D3446" s="202">
        <v>41654</v>
      </c>
      <c r="E3446" s="200" t="s">
        <v>662</v>
      </c>
      <c r="F3446" s="200" t="s">
        <v>2568</v>
      </c>
      <c r="G3446" s="200" t="s">
        <v>3447</v>
      </c>
      <c r="H3446" s="203">
        <v>200000</v>
      </c>
      <c r="I3446" s="203">
        <v>200000</v>
      </c>
      <c r="J3446" s="200" t="s">
        <v>39</v>
      </c>
      <c r="K3446" s="200" t="s">
        <v>40</v>
      </c>
      <c r="L3446" s="200" t="s">
        <v>3492</v>
      </c>
    </row>
    <row r="3447" spans="2:12" ht="75" customHeight="1" x14ac:dyDescent="0.25">
      <c r="B3447" s="200">
        <v>60121124</v>
      </c>
      <c r="C3447" s="201" t="s">
        <v>3632</v>
      </c>
      <c r="D3447" s="202">
        <v>41671</v>
      </c>
      <c r="E3447" s="200" t="s">
        <v>3609</v>
      </c>
      <c r="F3447" s="200" t="s">
        <v>2568</v>
      </c>
      <c r="G3447" s="200" t="s">
        <v>3447</v>
      </c>
      <c r="H3447" s="203">
        <v>190881</v>
      </c>
      <c r="I3447" s="203">
        <v>190881</v>
      </c>
      <c r="J3447" s="200" t="s">
        <v>39</v>
      </c>
      <c r="K3447" s="200" t="s">
        <v>40</v>
      </c>
      <c r="L3447" s="200" t="s">
        <v>3448</v>
      </c>
    </row>
    <row r="3448" spans="2:12" ht="75" customHeight="1" x14ac:dyDescent="0.25">
      <c r="B3448" s="200">
        <v>60111201</v>
      </c>
      <c r="C3448" s="201" t="s">
        <v>3633</v>
      </c>
      <c r="D3448" s="202">
        <v>41654</v>
      </c>
      <c r="E3448" s="200" t="s">
        <v>662</v>
      </c>
      <c r="F3448" s="200" t="s">
        <v>2568</v>
      </c>
      <c r="G3448" s="200" t="s">
        <v>3447</v>
      </c>
      <c r="H3448" s="203">
        <v>1500000</v>
      </c>
      <c r="I3448" s="203">
        <f>+H3448</f>
        <v>1500000</v>
      </c>
      <c r="J3448" s="200" t="s">
        <v>39</v>
      </c>
      <c r="K3448" s="200" t="s">
        <v>40</v>
      </c>
      <c r="L3448" s="200" t="s">
        <v>3526</v>
      </c>
    </row>
    <row r="3449" spans="2:12" ht="75" customHeight="1" x14ac:dyDescent="0.25">
      <c r="B3449" s="200">
        <v>60105704</v>
      </c>
      <c r="C3449" s="201" t="s">
        <v>3634</v>
      </c>
      <c r="D3449" s="202">
        <v>41654</v>
      </c>
      <c r="E3449" s="200" t="s">
        <v>662</v>
      </c>
      <c r="F3449" s="200" t="s">
        <v>2568</v>
      </c>
      <c r="G3449" s="200" t="s">
        <v>3447</v>
      </c>
      <c r="H3449" s="203">
        <v>20000</v>
      </c>
      <c r="I3449" s="203">
        <v>20000</v>
      </c>
      <c r="J3449" s="200" t="s">
        <v>39</v>
      </c>
      <c r="K3449" s="200" t="s">
        <v>40</v>
      </c>
      <c r="L3449" s="200" t="s">
        <v>3492</v>
      </c>
    </row>
    <row r="3450" spans="2:12" ht="75" customHeight="1" x14ac:dyDescent="0.25">
      <c r="B3450" s="200">
        <v>60105704</v>
      </c>
      <c r="C3450" s="201" t="s">
        <v>3635</v>
      </c>
      <c r="D3450" s="202">
        <v>41671</v>
      </c>
      <c r="E3450" s="200" t="s">
        <v>3609</v>
      </c>
      <c r="F3450" s="200" t="s">
        <v>2568</v>
      </c>
      <c r="G3450" s="200" t="s">
        <v>3447</v>
      </c>
      <c r="H3450" s="203">
        <v>25440</v>
      </c>
      <c r="I3450" s="203">
        <v>25440</v>
      </c>
      <c r="J3450" s="200" t="s">
        <v>39</v>
      </c>
      <c r="K3450" s="200" t="s">
        <v>40</v>
      </c>
      <c r="L3450" s="200" t="s">
        <v>3448</v>
      </c>
    </row>
    <row r="3451" spans="2:12" ht="75" customHeight="1" x14ac:dyDescent="0.25">
      <c r="B3451" s="200">
        <v>60105704</v>
      </c>
      <c r="C3451" s="201" t="s">
        <v>3636</v>
      </c>
      <c r="D3451" s="202">
        <v>41671</v>
      </c>
      <c r="E3451" s="200" t="s">
        <v>3609</v>
      </c>
      <c r="F3451" s="200" t="s">
        <v>2568</v>
      </c>
      <c r="G3451" s="200" t="s">
        <v>3447</v>
      </c>
      <c r="H3451" s="203">
        <v>21900</v>
      </c>
      <c r="I3451" s="203">
        <v>21900</v>
      </c>
      <c r="J3451" s="200" t="s">
        <v>39</v>
      </c>
      <c r="K3451" s="200" t="s">
        <v>40</v>
      </c>
      <c r="L3451" s="200" t="s">
        <v>3448</v>
      </c>
    </row>
    <row r="3452" spans="2:12" ht="75" customHeight="1" x14ac:dyDescent="0.25">
      <c r="B3452" s="200">
        <v>60105704</v>
      </c>
      <c r="C3452" s="201" t="s">
        <v>3637</v>
      </c>
      <c r="D3452" s="202">
        <v>41654</v>
      </c>
      <c r="E3452" s="200" t="s">
        <v>662</v>
      </c>
      <c r="F3452" s="200" t="s">
        <v>2568</v>
      </c>
      <c r="G3452" s="200" t="s">
        <v>3447</v>
      </c>
      <c r="H3452" s="203">
        <v>250000</v>
      </c>
      <c r="I3452" s="203">
        <f t="shared" ref="I3452:I3465" si="21">+H3452</f>
        <v>250000</v>
      </c>
      <c r="J3452" s="200" t="s">
        <v>39</v>
      </c>
      <c r="K3452" s="200" t="s">
        <v>40</v>
      </c>
      <c r="L3452" s="200" t="s">
        <v>3526</v>
      </c>
    </row>
    <row r="3453" spans="2:12" ht="75" customHeight="1" x14ac:dyDescent="0.25">
      <c r="B3453" s="200">
        <v>60105704</v>
      </c>
      <c r="C3453" s="201" t="s">
        <v>3638</v>
      </c>
      <c r="D3453" s="202">
        <v>41654</v>
      </c>
      <c r="E3453" s="200" t="s">
        <v>662</v>
      </c>
      <c r="F3453" s="200" t="s">
        <v>2568</v>
      </c>
      <c r="G3453" s="200" t="s">
        <v>3447</v>
      </c>
      <c r="H3453" s="203">
        <v>250000</v>
      </c>
      <c r="I3453" s="203">
        <f t="shared" si="21"/>
        <v>250000</v>
      </c>
      <c r="J3453" s="200" t="s">
        <v>39</v>
      </c>
      <c r="K3453" s="200" t="s">
        <v>40</v>
      </c>
      <c r="L3453" s="200" t="s">
        <v>3526</v>
      </c>
    </row>
    <row r="3454" spans="2:12" ht="75" customHeight="1" x14ac:dyDescent="0.25">
      <c r="B3454" s="200">
        <v>60101725</v>
      </c>
      <c r="C3454" s="201" t="s">
        <v>3639</v>
      </c>
      <c r="D3454" s="202">
        <v>41654</v>
      </c>
      <c r="E3454" s="200" t="s">
        <v>662</v>
      </c>
      <c r="F3454" s="200" t="s">
        <v>2568</v>
      </c>
      <c r="G3454" s="200" t="s">
        <v>3447</v>
      </c>
      <c r="H3454" s="203">
        <v>61500</v>
      </c>
      <c r="I3454" s="203">
        <f t="shared" si="21"/>
        <v>61500</v>
      </c>
      <c r="J3454" s="200" t="s">
        <v>39</v>
      </c>
      <c r="K3454" s="200" t="s">
        <v>40</v>
      </c>
      <c r="L3454" s="200" t="s">
        <v>3526</v>
      </c>
    </row>
    <row r="3455" spans="2:12" ht="75" customHeight="1" x14ac:dyDescent="0.25">
      <c r="B3455" s="200">
        <v>60101725</v>
      </c>
      <c r="C3455" s="201" t="s">
        <v>3640</v>
      </c>
      <c r="D3455" s="202">
        <v>41654</v>
      </c>
      <c r="E3455" s="200" t="s">
        <v>662</v>
      </c>
      <c r="F3455" s="200" t="s">
        <v>2568</v>
      </c>
      <c r="G3455" s="200" t="s">
        <v>3447</v>
      </c>
      <c r="H3455" s="203">
        <v>100000</v>
      </c>
      <c r="I3455" s="203">
        <f t="shared" si="21"/>
        <v>100000</v>
      </c>
      <c r="J3455" s="200" t="s">
        <v>39</v>
      </c>
      <c r="K3455" s="200" t="s">
        <v>40</v>
      </c>
      <c r="L3455" s="200" t="s">
        <v>3526</v>
      </c>
    </row>
    <row r="3456" spans="2:12" ht="75" customHeight="1" x14ac:dyDescent="0.25">
      <c r="B3456" s="200">
        <v>60101725</v>
      </c>
      <c r="C3456" s="201" t="s">
        <v>3641</v>
      </c>
      <c r="D3456" s="202">
        <v>41654</v>
      </c>
      <c r="E3456" s="200" t="s">
        <v>662</v>
      </c>
      <c r="F3456" s="200" t="s">
        <v>2568</v>
      </c>
      <c r="G3456" s="200" t="s">
        <v>3447</v>
      </c>
      <c r="H3456" s="203">
        <v>108000</v>
      </c>
      <c r="I3456" s="203">
        <f t="shared" si="21"/>
        <v>108000</v>
      </c>
      <c r="J3456" s="200" t="s">
        <v>39</v>
      </c>
      <c r="K3456" s="200" t="s">
        <v>40</v>
      </c>
      <c r="L3456" s="200" t="s">
        <v>3526</v>
      </c>
    </row>
    <row r="3457" spans="2:12" ht="75" customHeight="1" x14ac:dyDescent="0.25">
      <c r="B3457" s="200">
        <v>60101725</v>
      </c>
      <c r="C3457" s="201" t="s">
        <v>3642</v>
      </c>
      <c r="D3457" s="202">
        <v>41654</v>
      </c>
      <c r="E3457" s="200" t="s">
        <v>662</v>
      </c>
      <c r="F3457" s="200" t="s">
        <v>2568</v>
      </c>
      <c r="G3457" s="200" t="s">
        <v>3447</v>
      </c>
      <c r="H3457" s="203">
        <v>61500</v>
      </c>
      <c r="I3457" s="203">
        <f t="shared" si="21"/>
        <v>61500</v>
      </c>
      <c r="J3457" s="200" t="s">
        <v>39</v>
      </c>
      <c r="K3457" s="200" t="s">
        <v>40</v>
      </c>
      <c r="L3457" s="200" t="s">
        <v>3526</v>
      </c>
    </row>
    <row r="3458" spans="2:12" ht="75" customHeight="1" x14ac:dyDescent="0.25">
      <c r="B3458" s="200">
        <v>60101725</v>
      </c>
      <c r="C3458" s="201" t="s">
        <v>3643</v>
      </c>
      <c r="D3458" s="202">
        <v>41654</v>
      </c>
      <c r="E3458" s="200" t="s">
        <v>662</v>
      </c>
      <c r="F3458" s="200" t="s">
        <v>2568</v>
      </c>
      <c r="G3458" s="200" t="s">
        <v>3447</v>
      </c>
      <c r="H3458" s="203">
        <v>100000</v>
      </c>
      <c r="I3458" s="203">
        <f t="shared" si="21"/>
        <v>100000</v>
      </c>
      <c r="J3458" s="200" t="s">
        <v>39</v>
      </c>
      <c r="K3458" s="200" t="s">
        <v>40</v>
      </c>
      <c r="L3458" s="200" t="s">
        <v>3526</v>
      </c>
    </row>
    <row r="3459" spans="2:12" ht="75" customHeight="1" x14ac:dyDescent="0.25">
      <c r="B3459" s="200">
        <v>60101725</v>
      </c>
      <c r="C3459" s="201" t="s">
        <v>3644</v>
      </c>
      <c r="D3459" s="202">
        <v>41654</v>
      </c>
      <c r="E3459" s="200" t="s">
        <v>662</v>
      </c>
      <c r="F3459" s="200" t="s">
        <v>2568</v>
      </c>
      <c r="G3459" s="200" t="s">
        <v>3447</v>
      </c>
      <c r="H3459" s="203">
        <v>108000</v>
      </c>
      <c r="I3459" s="203">
        <f t="shared" si="21"/>
        <v>108000</v>
      </c>
      <c r="J3459" s="200" t="s">
        <v>39</v>
      </c>
      <c r="K3459" s="200" t="s">
        <v>40</v>
      </c>
      <c r="L3459" s="200" t="s">
        <v>3526</v>
      </c>
    </row>
    <row r="3460" spans="2:12" ht="75" customHeight="1" x14ac:dyDescent="0.25">
      <c r="B3460" s="200">
        <v>60101725</v>
      </c>
      <c r="C3460" s="201" t="s">
        <v>3645</v>
      </c>
      <c r="D3460" s="202">
        <v>41654</v>
      </c>
      <c r="E3460" s="200" t="s">
        <v>662</v>
      </c>
      <c r="F3460" s="200" t="s">
        <v>2568</v>
      </c>
      <c r="G3460" s="200" t="s">
        <v>3447</v>
      </c>
      <c r="H3460" s="203">
        <v>61500</v>
      </c>
      <c r="I3460" s="203">
        <f t="shared" si="21"/>
        <v>61500</v>
      </c>
      <c r="J3460" s="200" t="s">
        <v>39</v>
      </c>
      <c r="K3460" s="200" t="s">
        <v>40</v>
      </c>
      <c r="L3460" s="200" t="s">
        <v>3526</v>
      </c>
    </row>
    <row r="3461" spans="2:12" ht="75" customHeight="1" x14ac:dyDescent="0.25">
      <c r="B3461" s="200">
        <v>60101725</v>
      </c>
      <c r="C3461" s="201" t="s">
        <v>3646</v>
      </c>
      <c r="D3461" s="202">
        <v>41654</v>
      </c>
      <c r="E3461" s="200" t="s">
        <v>662</v>
      </c>
      <c r="F3461" s="200" t="s">
        <v>2568</v>
      </c>
      <c r="G3461" s="200" t="s">
        <v>3447</v>
      </c>
      <c r="H3461" s="203">
        <v>100000</v>
      </c>
      <c r="I3461" s="203">
        <f t="shared" si="21"/>
        <v>100000</v>
      </c>
      <c r="J3461" s="200" t="s">
        <v>39</v>
      </c>
      <c r="K3461" s="200" t="s">
        <v>40</v>
      </c>
      <c r="L3461" s="200" t="s">
        <v>3526</v>
      </c>
    </row>
    <row r="3462" spans="2:12" ht="75" customHeight="1" x14ac:dyDescent="0.25">
      <c r="B3462" s="200">
        <v>60101725</v>
      </c>
      <c r="C3462" s="201" t="s">
        <v>3647</v>
      </c>
      <c r="D3462" s="202">
        <v>41654</v>
      </c>
      <c r="E3462" s="200" t="s">
        <v>662</v>
      </c>
      <c r="F3462" s="200" t="s">
        <v>2568</v>
      </c>
      <c r="G3462" s="200" t="s">
        <v>3447</v>
      </c>
      <c r="H3462" s="203">
        <v>108000</v>
      </c>
      <c r="I3462" s="203">
        <f t="shared" si="21"/>
        <v>108000</v>
      </c>
      <c r="J3462" s="200" t="s">
        <v>39</v>
      </c>
      <c r="K3462" s="200" t="s">
        <v>40</v>
      </c>
      <c r="L3462" s="200" t="s">
        <v>3526</v>
      </c>
    </row>
    <row r="3463" spans="2:12" ht="75" customHeight="1" x14ac:dyDescent="0.25">
      <c r="B3463" s="200">
        <v>60101725</v>
      </c>
      <c r="C3463" s="201" t="s">
        <v>3648</v>
      </c>
      <c r="D3463" s="202">
        <v>41654</v>
      </c>
      <c r="E3463" s="200" t="s">
        <v>662</v>
      </c>
      <c r="F3463" s="200" t="s">
        <v>2568</v>
      </c>
      <c r="G3463" s="200" t="s">
        <v>3447</v>
      </c>
      <c r="H3463" s="203">
        <v>61500</v>
      </c>
      <c r="I3463" s="203">
        <f t="shared" si="21"/>
        <v>61500</v>
      </c>
      <c r="J3463" s="200" t="s">
        <v>39</v>
      </c>
      <c r="K3463" s="200" t="s">
        <v>40</v>
      </c>
      <c r="L3463" s="200" t="s">
        <v>3526</v>
      </c>
    </row>
    <row r="3464" spans="2:12" ht="75" customHeight="1" x14ac:dyDescent="0.25">
      <c r="B3464" s="200">
        <v>60101725</v>
      </c>
      <c r="C3464" s="201" t="s">
        <v>3649</v>
      </c>
      <c r="D3464" s="202">
        <v>41654</v>
      </c>
      <c r="E3464" s="200" t="s">
        <v>662</v>
      </c>
      <c r="F3464" s="200" t="s">
        <v>2568</v>
      </c>
      <c r="G3464" s="200" t="s">
        <v>3447</v>
      </c>
      <c r="H3464" s="203">
        <v>100000</v>
      </c>
      <c r="I3464" s="203">
        <f t="shared" si="21"/>
        <v>100000</v>
      </c>
      <c r="J3464" s="200" t="s">
        <v>39</v>
      </c>
      <c r="K3464" s="200" t="s">
        <v>40</v>
      </c>
      <c r="L3464" s="200" t="s">
        <v>3526</v>
      </c>
    </row>
    <row r="3465" spans="2:12" ht="75" customHeight="1" x14ac:dyDescent="0.25">
      <c r="B3465" s="200">
        <v>60101725</v>
      </c>
      <c r="C3465" s="201" t="s">
        <v>3650</v>
      </c>
      <c r="D3465" s="202">
        <v>41654</v>
      </c>
      <c r="E3465" s="200" t="s">
        <v>662</v>
      </c>
      <c r="F3465" s="200" t="s">
        <v>2568</v>
      </c>
      <c r="G3465" s="200" t="s">
        <v>3447</v>
      </c>
      <c r="H3465" s="203">
        <v>108000</v>
      </c>
      <c r="I3465" s="203">
        <f t="shared" si="21"/>
        <v>108000</v>
      </c>
      <c r="J3465" s="200" t="s">
        <v>39</v>
      </c>
      <c r="K3465" s="200" t="s">
        <v>40</v>
      </c>
      <c r="L3465" s="200" t="s">
        <v>3526</v>
      </c>
    </row>
    <row r="3466" spans="2:12" ht="75" customHeight="1" x14ac:dyDescent="0.25">
      <c r="B3466" s="200">
        <v>56121505</v>
      </c>
      <c r="C3466" s="201" t="s">
        <v>3651</v>
      </c>
      <c r="D3466" s="202">
        <v>41654</v>
      </c>
      <c r="E3466" s="200" t="s">
        <v>662</v>
      </c>
      <c r="F3466" s="200" t="s">
        <v>2568</v>
      </c>
      <c r="G3466" s="200" t="s">
        <v>3447</v>
      </c>
      <c r="H3466" s="203">
        <f>+I3466</f>
        <v>2160000</v>
      </c>
      <c r="I3466" s="203">
        <v>2160000</v>
      </c>
      <c r="J3466" s="200" t="s">
        <v>39</v>
      </c>
      <c r="K3466" s="200" t="s">
        <v>40</v>
      </c>
      <c r="L3466" s="200" t="s">
        <v>3503</v>
      </c>
    </row>
    <row r="3467" spans="2:12" ht="75" customHeight="1" x14ac:dyDescent="0.25">
      <c r="B3467" s="200">
        <v>56121201</v>
      </c>
      <c r="C3467" s="201" t="s">
        <v>3652</v>
      </c>
      <c r="D3467" s="202">
        <v>41671</v>
      </c>
      <c r="E3467" s="200" t="s">
        <v>3459</v>
      </c>
      <c r="F3467" s="200" t="s">
        <v>2568</v>
      </c>
      <c r="G3467" s="200" t="s">
        <v>3447</v>
      </c>
      <c r="H3467" s="203">
        <v>15750000</v>
      </c>
      <c r="I3467" s="203">
        <v>15750000</v>
      </c>
      <c r="J3467" s="200" t="s">
        <v>39</v>
      </c>
      <c r="K3467" s="200" t="s">
        <v>40</v>
      </c>
      <c r="L3467" s="200" t="s">
        <v>3448</v>
      </c>
    </row>
    <row r="3468" spans="2:12" ht="75" customHeight="1" x14ac:dyDescent="0.25">
      <c r="B3468" s="200">
        <v>56112104</v>
      </c>
      <c r="C3468" s="201" t="s">
        <v>3653</v>
      </c>
      <c r="D3468" s="202">
        <v>41671</v>
      </c>
      <c r="E3468" s="200" t="s">
        <v>3654</v>
      </c>
      <c r="F3468" s="200" t="s">
        <v>2568</v>
      </c>
      <c r="G3468" s="200" t="s">
        <v>3447</v>
      </c>
      <c r="H3468" s="203">
        <v>1620000</v>
      </c>
      <c r="I3468" s="203">
        <v>1620000</v>
      </c>
      <c r="J3468" s="200" t="s">
        <v>39</v>
      </c>
      <c r="K3468" s="200" t="s">
        <v>40</v>
      </c>
      <c r="L3468" s="200" t="s">
        <v>3448</v>
      </c>
    </row>
    <row r="3469" spans="2:12" ht="75" customHeight="1" x14ac:dyDescent="0.25">
      <c r="B3469" s="200">
        <v>56112104</v>
      </c>
      <c r="C3469" s="201" t="s">
        <v>3655</v>
      </c>
      <c r="D3469" s="202">
        <v>41654</v>
      </c>
      <c r="E3469" s="200" t="s">
        <v>662</v>
      </c>
      <c r="F3469" s="200" t="s">
        <v>2568</v>
      </c>
      <c r="G3469" s="200" t="s">
        <v>3447</v>
      </c>
      <c r="H3469" s="203">
        <v>150000</v>
      </c>
      <c r="I3469" s="203">
        <v>150000</v>
      </c>
      <c r="J3469" s="200" t="s">
        <v>39</v>
      </c>
      <c r="K3469" s="200" t="s">
        <v>40</v>
      </c>
      <c r="L3469" s="200" t="s">
        <v>3492</v>
      </c>
    </row>
    <row r="3470" spans="2:12" ht="75" customHeight="1" x14ac:dyDescent="0.25">
      <c r="B3470" s="200">
        <v>56112104</v>
      </c>
      <c r="C3470" s="201" t="s">
        <v>3656</v>
      </c>
      <c r="D3470" s="202">
        <v>41654</v>
      </c>
      <c r="E3470" s="200" t="s">
        <v>662</v>
      </c>
      <c r="F3470" s="200" t="s">
        <v>2568</v>
      </c>
      <c r="G3470" s="200" t="s">
        <v>3447</v>
      </c>
      <c r="H3470" s="203">
        <v>4000000</v>
      </c>
      <c r="I3470" s="203">
        <v>4000000</v>
      </c>
      <c r="J3470" s="200" t="s">
        <v>39</v>
      </c>
      <c r="K3470" s="200" t="s">
        <v>40</v>
      </c>
      <c r="L3470" s="200" t="s">
        <v>3492</v>
      </c>
    </row>
    <row r="3471" spans="2:12" ht="75" customHeight="1" x14ac:dyDescent="0.25">
      <c r="B3471" s="200">
        <v>56112104</v>
      </c>
      <c r="C3471" s="201" t="s">
        <v>3657</v>
      </c>
      <c r="D3471" s="202">
        <v>41654</v>
      </c>
      <c r="E3471" s="207" t="s">
        <v>662</v>
      </c>
      <c r="F3471" s="200" t="s">
        <v>2568</v>
      </c>
      <c r="G3471" s="200" t="s">
        <v>3447</v>
      </c>
      <c r="H3471" s="203">
        <v>3108000</v>
      </c>
      <c r="I3471" s="203">
        <v>3108000</v>
      </c>
      <c r="J3471" s="200" t="s">
        <v>39</v>
      </c>
      <c r="K3471" s="200" t="s">
        <v>40</v>
      </c>
      <c r="L3471" s="200" t="s">
        <v>3531</v>
      </c>
    </row>
    <row r="3472" spans="2:12" ht="75" customHeight="1" x14ac:dyDescent="0.25">
      <c r="B3472" s="200">
        <v>56112104</v>
      </c>
      <c r="C3472" s="201" t="s">
        <v>3658</v>
      </c>
      <c r="D3472" s="202">
        <v>41659</v>
      </c>
      <c r="E3472" s="207" t="s">
        <v>662</v>
      </c>
      <c r="F3472" s="200" t="s">
        <v>3460</v>
      </c>
      <c r="G3472" s="200" t="s">
        <v>3447</v>
      </c>
      <c r="H3472" s="203">
        <v>292500000</v>
      </c>
      <c r="I3472" s="203">
        <v>292500000</v>
      </c>
      <c r="J3472" s="200" t="s">
        <v>39</v>
      </c>
      <c r="K3472" s="200" t="s">
        <v>40</v>
      </c>
      <c r="L3472" s="200" t="s">
        <v>3495</v>
      </c>
    </row>
    <row r="3473" spans="2:12" ht="75" customHeight="1" x14ac:dyDescent="0.25">
      <c r="B3473" s="200">
        <v>56112103</v>
      </c>
      <c r="C3473" s="201" t="s">
        <v>3659</v>
      </c>
      <c r="D3473" s="202">
        <v>41671</v>
      </c>
      <c r="E3473" s="200" t="s">
        <v>3654</v>
      </c>
      <c r="F3473" s="200" t="s">
        <v>2568</v>
      </c>
      <c r="G3473" s="200" t="s">
        <v>3447</v>
      </c>
      <c r="H3473" s="203">
        <v>1134000</v>
      </c>
      <c r="I3473" s="203">
        <v>1134000</v>
      </c>
      <c r="J3473" s="200" t="s">
        <v>39</v>
      </c>
      <c r="K3473" s="200" t="s">
        <v>40</v>
      </c>
      <c r="L3473" s="200" t="s">
        <v>3448</v>
      </c>
    </row>
    <row r="3474" spans="2:12" ht="75" customHeight="1" x14ac:dyDescent="0.25">
      <c r="B3474" s="200">
        <v>56112102</v>
      </c>
      <c r="C3474" s="201" t="s">
        <v>3660</v>
      </c>
      <c r="D3474" s="205">
        <v>41652</v>
      </c>
      <c r="E3474" s="200" t="s">
        <v>662</v>
      </c>
      <c r="F3474" s="200" t="s">
        <v>2568</v>
      </c>
      <c r="G3474" s="200" t="s">
        <v>3447</v>
      </c>
      <c r="H3474" s="203">
        <v>20600000</v>
      </c>
      <c r="I3474" s="203">
        <v>20600000</v>
      </c>
      <c r="J3474" s="200" t="s">
        <v>39</v>
      </c>
      <c r="K3474" s="200" t="s">
        <v>40</v>
      </c>
      <c r="L3474" s="200" t="s">
        <v>3495</v>
      </c>
    </row>
    <row r="3475" spans="2:12" ht="75" customHeight="1" x14ac:dyDescent="0.25">
      <c r="B3475" s="200">
        <v>56111513</v>
      </c>
      <c r="C3475" s="201" t="s">
        <v>3661</v>
      </c>
      <c r="D3475" s="202">
        <v>41654</v>
      </c>
      <c r="E3475" s="200" t="s">
        <v>662</v>
      </c>
      <c r="F3475" s="200" t="s">
        <v>2568</v>
      </c>
      <c r="G3475" s="200" t="s">
        <v>3447</v>
      </c>
      <c r="H3475" s="203">
        <f>+I3475</f>
        <v>1500000</v>
      </c>
      <c r="I3475" s="203">
        <v>1500000</v>
      </c>
      <c r="J3475" s="200" t="s">
        <v>39</v>
      </c>
      <c r="K3475" s="200" t="s">
        <v>40</v>
      </c>
      <c r="L3475" s="200" t="s">
        <v>3503</v>
      </c>
    </row>
    <row r="3476" spans="2:12" ht="75" customHeight="1" x14ac:dyDescent="0.25">
      <c r="B3476" s="200">
        <v>56101708</v>
      </c>
      <c r="C3476" s="201" t="s">
        <v>3662</v>
      </c>
      <c r="D3476" s="202">
        <v>41671</v>
      </c>
      <c r="E3476" s="200" t="s">
        <v>3654</v>
      </c>
      <c r="F3476" s="200" t="s">
        <v>2568</v>
      </c>
      <c r="G3476" s="200" t="s">
        <v>3447</v>
      </c>
      <c r="H3476" s="203">
        <v>4455000</v>
      </c>
      <c r="I3476" s="203">
        <v>4455000</v>
      </c>
      <c r="J3476" s="200" t="s">
        <v>39</v>
      </c>
      <c r="K3476" s="200" t="s">
        <v>40</v>
      </c>
      <c r="L3476" s="200" t="s">
        <v>3448</v>
      </c>
    </row>
    <row r="3477" spans="2:12" ht="75" customHeight="1" x14ac:dyDescent="0.25">
      <c r="B3477" s="200">
        <v>56101705</v>
      </c>
      <c r="C3477" s="201" t="s">
        <v>3663</v>
      </c>
      <c r="D3477" s="202">
        <v>41671</v>
      </c>
      <c r="E3477" s="200" t="s">
        <v>3459</v>
      </c>
      <c r="F3477" s="200" t="s">
        <v>2568</v>
      </c>
      <c r="G3477" s="200" t="s">
        <v>3447</v>
      </c>
      <c r="H3477" s="203">
        <v>500000</v>
      </c>
      <c r="I3477" s="203">
        <v>500000</v>
      </c>
      <c r="J3477" s="200" t="s">
        <v>39</v>
      </c>
      <c r="K3477" s="200" t="s">
        <v>40</v>
      </c>
      <c r="L3477" s="200" t="s">
        <v>3448</v>
      </c>
    </row>
    <row r="3478" spans="2:12" ht="75" customHeight="1" x14ac:dyDescent="0.25">
      <c r="B3478" s="200">
        <v>56101703</v>
      </c>
      <c r="C3478" s="201" t="s">
        <v>3664</v>
      </c>
      <c r="D3478" s="202">
        <v>41671</v>
      </c>
      <c r="E3478" s="200" t="s">
        <v>3654</v>
      </c>
      <c r="F3478" s="200" t="s">
        <v>2568</v>
      </c>
      <c r="G3478" s="200" t="s">
        <v>3447</v>
      </c>
      <c r="H3478" s="203">
        <v>3600000</v>
      </c>
      <c r="I3478" s="203">
        <v>3600000</v>
      </c>
      <c r="J3478" s="200" t="s">
        <v>39</v>
      </c>
      <c r="K3478" s="200" t="s">
        <v>40</v>
      </c>
      <c r="L3478" s="200" t="s">
        <v>3448</v>
      </c>
    </row>
    <row r="3479" spans="2:12" ht="75" customHeight="1" x14ac:dyDescent="0.25">
      <c r="B3479" s="200">
        <v>56101510</v>
      </c>
      <c r="C3479" s="201" t="s">
        <v>3665</v>
      </c>
      <c r="D3479" s="205">
        <v>41652</v>
      </c>
      <c r="E3479" s="200" t="s">
        <v>662</v>
      </c>
      <c r="F3479" s="200" t="s">
        <v>2568</v>
      </c>
      <c r="G3479" s="200" t="s">
        <v>3447</v>
      </c>
      <c r="H3479" s="203">
        <v>36050000</v>
      </c>
      <c r="I3479" s="203">
        <v>36050000</v>
      </c>
      <c r="J3479" s="200" t="s">
        <v>39</v>
      </c>
      <c r="K3479" s="200" t="s">
        <v>40</v>
      </c>
      <c r="L3479" s="200" t="s">
        <v>3495</v>
      </c>
    </row>
    <row r="3480" spans="2:12" ht="75" customHeight="1" x14ac:dyDescent="0.25">
      <c r="B3480" s="200">
        <v>56101501</v>
      </c>
      <c r="C3480" s="201" t="s">
        <v>3666</v>
      </c>
      <c r="D3480" s="202">
        <v>41654</v>
      </c>
      <c r="E3480" s="207" t="s">
        <v>662</v>
      </c>
      <c r="F3480" s="200" t="s">
        <v>2568</v>
      </c>
      <c r="G3480" s="200" t="s">
        <v>3447</v>
      </c>
      <c r="H3480" s="203">
        <v>4680000</v>
      </c>
      <c r="I3480" s="203">
        <v>4680000</v>
      </c>
      <c r="J3480" s="200" t="s">
        <v>39</v>
      </c>
      <c r="K3480" s="200" t="s">
        <v>40</v>
      </c>
      <c r="L3480" s="200" t="s">
        <v>3531</v>
      </c>
    </row>
    <row r="3481" spans="2:12" ht="75" customHeight="1" x14ac:dyDescent="0.25">
      <c r="B3481" s="200">
        <v>55101520</v>
      </c>
      <c r="C3481" s="201" t="s">
        <v>3667</v>
      </c>
      <c r="D3481" s="202">
        <v>41671</v>
      </c>
      <c r="E3481" s="200" t="s">
        <v>3609</v>
      </c>
      <c r="F3481" s="200" t="s">
        <v>2568</v>
      </c>
      <c r="G3481" s="200" t="s">
        <v>3447</v>
      </c>
      <c r="H3481" s="203">
        <v>2000000</v>
      </c>
      <c r="I3481" s="203">
        <v>2000000</v>
      </c>
      <c r="J3481" s="200" t="s">
        <v>39</v>
      </c>
      <c r="K3481" s="200" t="s">
        <v>40</v>
      </c>
      <c r="L3481" s="200" t="s">
        <v>3448</v>
      </c>
    </row>
    <row r="3482" spans="2:12" ht="75" customHeight="1" x14ac:dyDescent="0.25">
      <c r="B3482" s="200">
        <v>53131629</v>
      </c>
      <c r="C3482" s="201" t="s">
        <v>3668</v>
      </c>
      <c r="D3482" s="202">
        <v>41671</v>
      </c>
      <c r="E3482" s="200" t="s">
        <v>3602</v>
      </c>
      <c r="F3482" s="200" t="s">
        <v>2568</v>
      </c>
      <c r="G3482" s="200" t="s">
        <v>3447</v>
      </c>
      <c r="H3482" s="203">
        <v>205600</v>
      </c>
      <c r="I3482" s="203">
        <v>205600</v>
      </c>
      <c r="J3482" s="200" t="s">
        <v>39</v>
      </c>
      <c r="K3482" s="200" t="s">
        <v>40</v>
      </c>
      <c r="L3482" s="200" t="s">
        <v>3448</v>
      </c>
    </row>
    <row r="3483" spans="2:12" ht="75" customHeight="1" x14ac:dyDescent="0.25">
      <c r="B3483" s="200">
        <v>53131629</v>
      </c>
      <c r="C3483" s="201" t="s">
        <v>3669</v>
      </c>
      <c r="D3483" s="202">
        <v>41671</v>
      </c>
      <c r="E3483" s="200" t="s">
        <v>3602</v>
      </c>
      <c r="F3483" s="200" t="s">
        <v>2568</v>
      </c>
      <c r="G3483" s="200" t="s">
        <v>3447</v>
      </c>
      <c r="H3483" s="203">
        <v>840600</v>
      </c>
      <c r="I3483" s="203">
        <v>840600</v>
      </c>
      <c r="J3483" s="200" t="s">
        <v>39</v>
      </c>
      <c r="K3483" s="200" t="s">
        <v>40</v>
      </c>
      <c r="L3483" s="200" t="s">
        <v>3448</v>
      </c>
    </row>
    <row r="3484" spans="2:12" ht="75" customHeight="1" x14ac:dyDescent="0.25">
      <c r="B3484" s="200">
        <v>53131629</v>
      </c>
      <c r="C3484" s="201" t="s">
        <v>3670</v>
      </c>
      <c r="D3484" s="202">
        <v>41671</v>
      </c>
      <c r="E3484" s="200" t="s">
        <v>3602</v>
      </c>
      <c r="F3484" s="200" t="s">
        <v>2568</v>
      </c>
      <c r="G3484" s="200" t="s">
        <v>3447</v>
      </c>
      <c r="H3484" s="203">
        <v>480000</v>
      </c>
      <c r="I3484" s="203">
        <v>480000</v>
      </c>
      <c r="J3484" s="200" t="s">
        <v>39</v>
      </c>
      <c r="K3484" s="200" t="s">
        <v>40</v>
      </c>
      <c r="L3484" s="200" t="s">
        <v>3448</v>
      </c>
    </row>
    <row r="3485" spans="2:12" ht="75" customHeight="1" x14ac:dyDescent="0.25">
      <c r="B3485" s="200">
        <v>53121603</v>
      </c>
      <c r="C3485" s="201" t="s">
        <v>3671</v>
      </c>
      <c r="D3485" s="202">
        <v>41699</v>
      </c>
      <c r="E3485" s="200" t="s">
        <v>3672</v>
      </c>
      <c r="F3485" s="200" t="s">
        <v>2568</v>
      </c>
      <c r="G3485" s="200" t="s">
        <v>3447</v>
      </c>
      <c r="H3485" s="203">
        <v>29000000</v>
      </c>
      <c r="I3485" s="203">
        <v>29000000</v>
      </c>
      <c r="J3485" s="200" t="s">
        <v>39</v>
      </c>
      <c r="K3485" s="200" t="s">
        <v>40</v>
      </c>
      <c r="L3485" s="200" t="s">
        <v>3673</v>
      </c>
    </row>
    <row r="3486" spans="2:12" ht="75" customHeight="1" x14ac:dyDescent="0.25">
      <c r="B3486" s="200">
        <v>53121602</v>
      </c>
      <c r="C3486" s="201" t="s">
        <v>3674</v>
      </c>
      <c r="D3486" s="202">
        <v>41671</v>
      </c>
      <c r="E3486" s="200" t="s">
        <v>3446</v>
      </c>
      <c r="F3486" s="200" t="s">
        <v>2568</v>
      </c>
      <c r="G3486" s="200" t="s">
        <v>3447</v>
      </c>
      <c r="H3486" s="203">
        <v>3600000</v>
      </c>
      <c r="I3486" s="203">
        <v>3600000</v>
      </c>
      <c r="J3486" s="200" t="s">
        <v>39</v>
      </c>
      <c r="K3486" s="200" t="s">
        <v>40</v>
      </c>
      <c r="L3486" s="200" t="s">
        <v>3448</v>
      </c>
    </row>
    <row r="3487" spans="2:12" ht="75" customHeight="1" x14ac:dyDescent="0.25">
      <c r="B3487" s="200">
        <v>53121502</v>
      </c>
      <c r="C3487" s="201" t="s">
        <v>3675</v>
      </c>
      <c r="D3487" s="202">
        <v>41671</v>
      </c>
      <c r="E3487" s="200" t="s">
        <v>3676</v>
      </c>
      <c r="F3487" s="200" t="s">
        <v>2568</v>
      </c>
      <c r="G3487" s="200" t="s">
        <v>3447</v>
      </c>
      <c r="H3487" s="203">
        <v>9000000</v>
      </c>
      <c r="I3487" s="203">
        <v>9000000</v>
      </c>
      <c r="J3487" s="200" t="s">
        <v>39</v>
      </c>
      <c r="K3487" s="200" t="s">
        <v>40</v>
      </c>
      <c r="L3487" s="200" t="s">
        <v>3448</v>
      </c>
    </row>
    <row r="3488" spans="2:12" ht="75" customHeight="1" x14ac:dyDescent="0.25">
      <c r="B3488" s="210">
        <v>53111501</v>
      </c>
      <c r="C3488" s="208" t="s">
        <v>3677</v>
      </c>
      <c r="D3488" s="202">
        <v>41883</v>
      </c>
      <c r="E3488" s="207" t="s">
        <v>2576</v>
      </c>
      <c r="F3488" s="200" t="s">
        <v>2568</v>
      </c>
      <c r="G3488" s="200" t="s">
        <v>3447</v>
      </c>
      <c r="H3488" s="203">
        <v>300000</v>
      </c>
      <c r="I3488" s="203">
        <v>300000</v>
      </c>
      <c r="J3488" s="200" t="s">
        <v>39</v>
      </c>
      <c r="K3488" s="200" t="s">
        <v>40</v>
      </c>
      <c r="L3488" s="206" t="s">
        <v>3452</v>
      </c>
    </row>
    <row r="3489" spans="2:12" ht="75" customHeight="1" x14ac:dyDescent="0.25">
      <c r="B3489" s="200">
        <v>53102710</v>
      </c>
      <c r="C3489" s="201" t="s">
        <v>3678</v>
      </c>
      <c r="D3489" s="202">
        <v>41671</v>
      </c>
      <c r="E3489" s="200" t="s">
        <v>3679</v>
      </c>
      <c r="F3489" s="200" t="s">
        <v>2568</v>
      </c>
      <c r="G3489" s="200" t="s">
        <v>3447</v>
      </c>
      <c r="H3489" s="203">
        <v>6000000</v>
      </c>
      <c r="I3489" s="203">
        <v>6000000</v>
      </c>
      <c r="J3489" s="200" t="s">
        <v>39</v>
      </c>
      <c r="K3489" s="200" t="s">
        <v>40</v>
      </c>
      <c r="L3489" s="200" t="s">
        <v>3448</v>
      </c>
    </row>
    <row r="3490" spans="2:12" ht="75" customHeight="1" x14ac:dyDescent="0.25">
      <c r="B3490" s="200">
        <v>53102503</v>
      </c>
      <c r="C3490" s="201" t="s">
        <v>3680</v>
      </c>
      <c r="D3490" s="202">
        <v>41671</v>
      </c>
      <c r="E3490" s="200" t="s">
        <v>3602</v>
      </c>
      <c r="F3490" s="200" t="s">
        <v>2568</v>
      </c>
      <c r="G3490" s="200" t="s">
        <v>3447</v>
      </c>
      <c r="H3490" s="203">
        <v>360000</v>
      </c>
      <c r="I3490" s="203">
        <v>360000</v>
      </c>
      <c r="J3490" s="200" t="s">
        <v>39</v>
      </c>
      <c r="K3490" s="200" t="s">
        <v>40</v>
      </c>
      <c r="L3490" s="200" t="s">
        <v>3448</v>
      </c>
    </row>
    <row r="3491" spans="2:12" ht="75" customHeight="1" x14ac:dyDescent="0.25">
      <c r="B3491" s="200">
        <v>53102503</v>
      </c>
      <c r="C3491" s="201" t="s">
        <v>3681</v>
      </c>
      <c r="D3491" s="202">
        <v>41671</v>
      </c>
      <c r="E3491" s="200" t="s">
        <v>3602</v>
      </c>
      <c r="F3491" s="200" t="s">
        <v>2568</v>
      </c>
      <c r="G3491" s="200" t="s">
        <v>3447</v>
      </c>
      <c r="H3491" s="203">
        <v>262000</v>
      </c>
      <c r="I3491" s="203">
        <v>262000</v>
      </c>
      <c r="J3491" s="200" t="s">
        <v>39</v>
      </c>
      <c r="K3491" s="200" t="s">
        <v>40</v>
      </c>
      <c r="L3491" s="200" t="s">
        <v>3448</v>
      </c>
    </row>
    <row r="3492" spans="2:12" ht="75" customHeight="1" x14ac:dyDescent="0.25">
      <c r="B3492" s="200">
        <v>53102503</v>
      </c>
      <c r="C3492" s="201" t="s">
        <v>3682</v>
      </c>
      <c r="D3492" s="202">
        <v>41671</v>
      </c>
      <c r="E3492" s="200" t="s">
        <v>3602</v>
      </c>
      <c r="F3492" s="200" t="s">
        <v>2568</v>
      </c>
      <c r="G3492" s="200" t="s">
        <v>3447</v>
      </c>
      <c r="H3492" s="203">
        <v>240000</v>
      </c>
      <c r="I3492" s="203">
        <v>240000</v>
      </c>
      <c r="J3492" s="200" t="s">
        <v>39</v>
      </c>
      <c r="K3492" s="200" t="s">
        <v>40</v>
      </c>
      <c r="L3492" s="200" t="s">
        <v>3448</v>
      </c>
    </row>
    <row r="3493" spans="2:12" ht="75" customHeight="1" x14ac:dyDescent="0.25">
      <c r="B3493" s="200">
        <v>53102502</v>
      </c>
      <c r="C3493" s="201" t="s">
        <v>3683</v>
      </c>
      <c r="D3493" s="202">
        <v>41671</v>
      </c>
      <c r="E3493" s="200" t="s">
        <v>3602</v>
      </c>
      <c r="F3493" s="200" t="s">
        <v>2568</v>
      </c>
      <c r="G3493" s="200" t="s">
        <v>3447</v>
      </c>
      <c r="H3493" s="203">
        <v>70500</v>
      </c>
      <c r="I3493" s="203">
        <v>70500</v>
      </c>
      <c r="J3493" s="200" t="s">
        <v>39</v>
      </c>
      <c r="K3493" s="200" t="s">
        <v>40</v>
      </c>
      <c r="L3493" s="200" t="s">
        <v>3448</v>
      </c>
    </row>
    <row r="3494" spans="2:12" ht="75" customHeight="1" x14ac:dyDescent="0.25">
      <c r="B3494" s="200">
        <v>53101904</v>
      </c>
      <c r="C3494" s="201" t="s">
        <v>3684</v>
      </c>
      <c r="D3494" s="202">
        <v>41671</v>
      </c>
      <c r="E3494" s="200" t="s">
        <v>3602</v>
      </c>
      <c r="F3494" s="200" t="s">
        <v>2568</v>
      </c>
      <c r="G3494" s="200" t="s">
        <v>3447</v>
      </c>
      <c r="H3494" s="203">
        <v>160000</v>
      </c>
      <c r="I3494" s="203">
        <v>160000</v>
      </c>
      <c r="J3494" s="200" t="s">
        <v>39</v>
      </c>
      <c r="K3494" s="200" t="s">
        <v>40</v>
      </c>
      <c r="L3494" s="200" t="s">
        <v>3448</v>
      </c>
    </row>
    <row r="3495" spans="2:12" ht="75" customHeight="1" x14ac:dyDescent="0.25">
      <c r="B3495" s="200">
        <v>53101904</v>
      </c>
      <c r="C3495" s="201" t="s">
        <v>3685</v>
      </c>
      <c r="D3495" s="202">
        <v>41671</v>
      </c>
      <c r="E3495" s="200" t="s">
        <v>3602</v>
      </c>
      <c r="F3495" s="200" t="s">
        <v>2568</v>
      </c>
      <c r="G3495" s="200" t="s">
        <v>3447</v>
      </c>
      <c r="H3495" s="203">
        <v>220000</v>
      </c>
      <c r="I3495" s="203">
        <v>220000</v>
      </c>
      <c r="J3495" s="200" t="s">
        <v>39</v>
      </c>
      <c r="K3495" s="200" t="s">
        <v>40</v>
      </c>
      <c r="L3495" s="200" t="s">
        <v>3448</v>
      </c>
    </row>
    <row r="3496" spans="2:12" ht="75" customHeight="1" x14ac:dyDescent="0.25">
      <c r="B3496" s="200">
        <v>53101904</v>
      </c>
      <c r="C3496" s="201" t="s">
        <v>3686</v>
      </c>
      <c r="D3496" s="202">
        <v>41671</v>
      </c>
      <c r="E3496" s="200" t="s">
        <v>3602</v>
      </c>
      <c r="F3496" s="200" t="s">
        <v>2568</v>
      </c>
      <c r="G3496" s="200" t="s">
        <v>3447</v>
      </c>
      <c r="H3496" s="203">
        <v>623000</v>
      </c>
      <c r="I3496" s="203">
        <v>623000</v>
      </c>
      <c r="J3496" s="200" t="s">
        <v>39</v>
      </c>
      <c r="K3496" s="200" t="s">
        <v>40</v>
      </c>
      <c r="L3496" s="200" t="s">
        <v>3448</v>
      </c>
    </row>
    <row r="3497" spans="2:12" ht="75" customHeight="1" x14ac:dyDescent="0.25">
      <c r="B3497" s="200">
        <v>53101904</v>
      </c>
      <c r="C3497" s="201" t="s">
        <v>3687</v>
      </c>
      <c r="D3497" s="202">
        <v>41671</v>
      </c>
      <c r="E3497" s="200" t="s">
        <v>3602</v>
      </c>
      <c r="F3497" s="200" t="s">
        <v>2568</v>
      </c>
      <c r="G3497" s="200" t="s">
        <v>3447</v>
      </c>
      <c r="H3497" s="203">
        <v>250000</v>
      </c>
      <c r="I3497" s="203">
        <v>250000</v>
      </c>
      <c r="J3497" s="200" t="s">
        <v>39</v>
      </c>
      <c r="K3497" s="200" t="s">
        <v>40</v>
      </c>
      <c r="L3497" s="200" t="s">
        <v>3448</v>
      </c>
    </row>
    <row r="3498" spans="2:12" ht="75" customHeight="1" x14ac:dyDescent="0.25">
      <c r="B3498" s="200">
        <v>53101904</v>
      </c>
      <c r="C3498" s="201" t="s">
        <v>3688</v>
      </c>
      <c r="D3498" s="202">
        <v>41671</v>
      </c>
      <c r="E3498" s="200" t="s">
        <v>3602</v>
      </c>
      <c r="F3498" s="200" t="s">
        <v>2568</v>
      </c>
      <c r="G3498" s="200" t="s">
        <v>3447</v>
      </c>
      <c r="H3498" s="203">
        <v>623000</v>
      </c>
      <c r="I3498" s="203">
        <v>623000</v>
      </c>
      <c r="J3498" s="200" t="s">
        <v>39</v>
      </c>
      <c r="K3498" s="200" t="s">
        <v>40</v>
      </c>
      <c r="L3498" s="200" t="s">
        <v>3448</v>
      </c>
    </row>
    <row r="3499" spans="2:12" ht="75" customHeight="1" x14ac:dyDescent="0.25">
      <c r="B3499" s="200">
        <v>53101904</v>
      </c>
      <c r="C3499" s="201" t="s">
        <v>3689</v>
      </c>
      <c r="D3499" s="202">
        <v>41671</v>
      </c>
      <c r="E3499" s="200" t="s">
        <v>3602</v>
      </c>
      <c r="F3499" s="200" t="s">
        <v>2568</v>
      </c>
      <c r="G3499" s="200" t="s">
        <v>3447</v>
      </c>
      <c r="H3499" s="203">
        <v>625000</v>
      </c>
      <c r="I3499" s="203">
        <v>625000</v>
      </c>
      <c r="J3499" s="200" t="s">
        <v>39</v>
      </c>
      <c r="K3499" s="200" t="s">
        <v>40</v>
      </c>
      <c r="L3499" s="200" t="s">
        <v>3448</v>
      </c>
    </row>
    <row r="3500" spans="2:12" ht="75" customHeight="1" x14ac:dyDescent="0.25">
      <c r="B3500" s="200">
        <v>53101904</v>
      </c>
      <c r="C3500" s="201" t="s">
        <v>3690</v>
      </c>
      <c r="D3500" s="202">
        <v>41671</v>
      </c>
      <c r="E3500" s="200" t="s">
        <v>3602</v>
      </c>
      <c r="F3500" s="200" t="s">
        <v>2568</v>
      </c>
      <c r="G3500" s="200" t="s">
        <v>3447</v>
      </c>
      <c r="H3500" s="203">
        <v>1200000</v>
      </c>
      <c r="I3500" s="203">
        <v>1200000</v>
      </c>
      <c r="J3500" s="200" t="s">
        <v>39</v>
      </c>
      <c r="K3500" s="200" t="s">
        <v>40</v>
      </c>
      <c r="L3500" s="200" t="s">
        <v>3448</v>
      </c>
    </row>
    <row r="3501" spans="2:12" ht="75" customHeight="1" x14ac:dyDescent="0.25">
      <c r="B3501" s="200">
        <v>53101904</v>
      </c>
      <c r="C3501" s="201" t="s">
        <v>3691</v>
      </c>
      <c r="D3501" s="202">
        <v>41671</v>
      </c>
      <c r="E3501" s="200" t="s">
        <v>3602</v>
      </c>
      <c r="F3501" s="200" t="s">
        <v>2568</v>
      </c>
      <c r="G3501" s="200" t="s">
        <v>3447</v>
      </c>
      <c r="H3501" s="203">
        <v>750000</v>
      </c>
      <c r="I3501" s="203">
        <v>750000</v>
      </c>
      <c r="J3501" s="200" t="s">
        <v>39</v>
      </c>
      <c r="K3501" s="200" t="s">
        <v>40</v>
      </c>
      <c r="L3501" s="200" t="s">
        <v>3448</v>
      </c>
    </row>
    <row r="3502" spans="2:12" ht="75" customHeight="1" x14ac:dyDescent="0.25">
      <c r="B3502" s="200">
        <v>53101904</v>
      </c>
      <c r="C3502" s="201" t="s">
        <v>3692</v>
      </c>
      <c r="D3502" s="202">
        <v>41671</v>
      </c>
      <c r="E3502" s="200" t="s">
        <v>3602</v>
      </c>
      <c r="F3502" s="200" t="s">
        <v>2568</v>
      </c>
      <c r="G3502" s="200" t="s">
        <v>3447</v>
      </c>
      <c r="H3502" s="203">
        <v>800800</v>
      </c>
      <c r="I3502" s="203">
        <v>800800</v>
      </c>
      <c r="J3502" s="200" t="s">
        <v>39</v>
      </c>
      <c r="K3502" s="200" t="s">
        <v>40</v>
      </c>
      <c r="L3502" s="200" t="s">
        <v>3448</v>
      </c>
    </row>
    <row r="3503" spans="2:12" ht="75" customHeight="1" x14ac:dyDescent="0.25">
      <c r="B3503" s="200">
        <v>53101904</v>
      </c>
      <c r="C3503" s="201" t="s">
        <v>3693</v>
      </c>
      <c r="D3503" s="202">
        <v>41671</v>
      </c>
      <c r="E3503" s="200" t="s">
        <v>3602</v>
      </c>
      <c r="F3503" s="200" t="s">
        <v>2568</v>
      </c>
      <c r="G3503" s="200" t="s">
        <v>3447</v>
      </c>
      <c r="H3503" s="203">
        <v>623450</v>
      </c>
      <c r="I3503" s="203">
        <v>623450</v>
      </c>
      <c r="J3503" s="200" t="s">
        <v>39</v>
      </c>
      <c r="K3503" s="200" t="s">
        <v>40</v>
      </c>
      <c r="L3503" s="200" t="s">
        <v>3448</v>
      </c>
    </row>
    <row r="3504" spans="2:12" ht="75" customHeight="1" x14ac:dyDescent="0.25">
      <c r="B3504" s="200">
        <v>53101902</v>
      </c>
      <c r="C3504" s="201" t="s">
        <v>3694</v>
      </c>
      <c r="D3504" s="202">
        <v>41671</v>
      </c>
      <c r="E3504" s="200" t="s">
        <v>3602</v>
      </c>
      <c r="F3504" s="200" t="s">
        <v>2568</v>
      </c>
      <c r="G3504" s="200" t="s">
        <v>3447</v>
      </c>
      <c r="H3504" s="203">
        <v>350000</v>
      </c>
      <c r="I3504" s="203">
        <v>350000</v>
      </c>
      <c r="J3504" s="200" t="s">
        <v>39</v>
      </c>
      <c r="K3504" s="200" t="s">
        <v>40</v>
      </c>
      <c r="L3504" s="200" t="s">
        <v>3448</v>
      </c>
    </row>
    <row r="3505" spans="2:12" ht="75" customHeight="1" x14ac:dyDescent="0.25">
      <c r="B3505" s="200">
        <v>53101902</v>
      </c>
      <c r="C3505" s="201" t="s">
        <v>3695</v>
      </c>
      <c r="D3505" s="202">
        <v>41671</v>
      </c>
      <c r="E3505" s="200" t="s">
        <v>3602</v>
      </c>
      <c r="F3505" s="200" t="s">
        <v>2568</v>
      </c>
      <c r="G3505" s="200" t="s">
        <v>3447</v>
      </c>
      <c r="H3505" s="203">
        <v>330000</v>
      </c>
      <c r="I3505" s="203">
        <v>330000</v>
      </c>
      <c r="J3505" s="200" t="s">
        <v>39</v>
      </c>
      <c r="K3505" s="200" t="s">
        <v>40</v>
      </c>
      <c r="L3505" s="200" t="s">
        <v>3448</v>
      </c>
    </row>
    <row r="3506" spans="2:12" ht="75" customHeight="1" x14ac:dyDescent="0.25">
      <c r="B3506" s="200">
        <v>53101902</v>
      </c>
      <c r="C3506" s="201" t="s">
        <v>3696</v>
      </c>
      <c r="D3506" s="202">
        <v>41671</v>
      </c>
      <c r="E3506" s="200" t="s">
        <v>3602</v>
      </c>
      <c r="F3506" s="200" t="s">
        <v>2568</v>
      </c>
      <c r="G3506" s="200" t="s">
        <v>3447</v>
      </c>
      <c r="H3506" s="203">
        <v>256000</v>
      </c>
      <c r="I3506" s="203">
        <v>256000</v>
      </c>
      <c r="J3506" s="200" t="s">
        <v>39</v>
      </c>
      <c r="K3506" s="200" t="s">
        <v>40</v>
      </c>
      <c r="L3506" s="200" t="s">
        <v>3448</v>
      </c>
    </row>
    <row r="3507" spans="2:12" ht="75" customHeight="1" x14ac:dyDescent="0.25">
      <c r="B3507" s="200">
        <v>52161611</v>
      </c>
      <c r="C3507" s="201" t="s">
        <v>3697</v>
      </c>
      <c r="D3507" s="202">
        <v>41671</v>
      </c>
      <c r="E3507" s="200" t="s">
        <v>3446</v>
      </c>
      <c r="F3507" s="200" t="s">
        <v>2568</v>
      </c>
      <c r="G3507" s="200" t="s">
        <v>3447</v>
      </c>
      <c r="H3507" s="203">
        <v>240000</v>
      </c>
      <c r="I3507" s="203">
        <v>240000</v>
      </c>
      <c r="J3507" s="200" t="s">
        <v>39</v>
      </c>
      <c r="K3507" s="200" t="s">
        <v>40</v>
      </c>
      <c r="L3507" s="200" t="s">
        <v>3448</v>
      </c>
    </row>
    <row r="3508" spans="2:12" ht="75" customHeight="1" x14ac:dyDescent="0.25">
      <c r="B3508" s="200">
        <v>52161611</v>
      </c>
      <c r="C3508" s="201" t="s">
        <v>3698</v>
      </c>
      <c r="D3508" s="202">
        <v>41671</v>
      </c>
      <c r="E3508" s="200" t="s">
        <v>3446</v>
      </c>
      <c r="F3508" s="200" t="s">
        <v>2568</v>
      </c>
      <c r="G3508" s="200" t="s">
        <v>3447</v>
      </c>
      <c r="H3508" s="203">
        <v>500000</v>
      </c>
      <c r="I3508" s="203">
        <v>500000</v>
      </c>
      <c r="J3508" s="200" t="s">
        <v>39</v>
      </c>
      <c r="K3508" s="200" t="s">
        <v>40</v>
      </c>
      <c r="L3508" s="200" t="s">
        <v>3448</v>
      </c>
    </row>
    <row r="3509" spans="2:12" ht="75" customHeight="1" x14ac:dyDescent="0.25">
      <c r="B3509" s="206">
        <v>52161611</v>
      </c>
      <c r="C3509" s="201" t="s">
        <v>3699</v>
      </c>
      <c r="D3509" s="202">
        <v>41654</v>
      </c>
      <c r="E3509" s="200" t="s">
        <v>662</v>
      </c>
      <c r="F3509" s="200" t="s">
        <v>2568</v>
      </c>
      <c r="G3509" s="211" t="s">
        <v>3447</v>
      </c>
      <c r="H3509" s="203">
        <v>187600</v>
      </c>
      <c r="I3509" s="203">
        <f>+H3509</f>
        <v>187600</v>
      </c>
      <c r="J3509" s="200" t="s">
        <v>39</v>
      </c>
      <c r="K3509" s="200" t="s">
        <v>40</v>
      </c>
      <c r="L3509" s="200" t="s">
        <v>3526</v>
      </c>
    </row>
    <row r="3510" spans="2:12" ht="75" customHeight="1" x14ac:dyDescent="0.25">
      <c r="B3510" s="200">
        <v>52161553</v>
      </c>
      <c r="C3510" s="201" t="s">
        <v>3700</v>
      </c>
      <c r="D3510" s="202">
        <v>41684</v>
      </c>
      <c r="E3510" s="207" t="s">
        <v>662</v>
      </c>
      <c r="F3510" s="200" t="s">
        <v>2568</v>
      </c>
      <c r="G3510" s="200" t="s">
        <v>3447</v>
      </c>
      <c r="H3510" s="203">
        <v>50000</v>
      </c>
      <c r="I3510" s="203">
        <v>50000</v>
      </c>
      <c r="J3510" s="200" t="s">
        <v>39</v>
      </c>
      <c r="K3510" s="200" t="s">
        <v>40</v>
      </c>
      <c r="L3510" s="200" t="s">
        <v>3531</v>
      </c>
    </row>
    <row r="3511" spans="2:12" ht="75" customHeight="1" x14ac:dyDescent="0.25">
      <c r="B3511" s="206">
        <v>52161553</v>
      </c>
      <c r="C3511" s="201" t="s">
        <v>3701</v>
      </c>
      <c r="D3511" s="202">
        <v>41654</v>
      </c>
      <c r="E3511" s="207" t="s">
        <v>662</v>
      </c>
      <c r="F3511" s="200" t="s">
        <v>2568</v>
      </c>
      <c r="G3511" s="200" t="s">
        <v>3447</v>
      </c>
      <c r="H3511" s="203">
        <v>1880000</v>
      </c>
      <c r="I3511" s="203">
        <v>1880000</v>
      </c>
      <c r="J3511" s="200" t="s">
        <v>39</v>
      </c>
      <c r="K3511" s="200" t="s">
        <v>40</v>
      </c>
      <c r="L3511" s="200" t="s">
        <v>3531</v>
      </c>
    </row>
    <row r="3512" spans="2:12" ht="75" customHeight="1" x14ac:dyDescent="0.25">
      <c r="B3512" s="200">
        <v>52161553</v>
      </c>
      <c r="C3512" s="201" t="s">
        <v>3702</v>
      </c>
      <c r="D3512" s="202">
        <v>41654</v>
      </c>
      <c r="E3512" s="200" t="s">
        <v>662</v>
      </c>
      <c r="F3512" s="200" t="s">
        <v>2568</v>
      </c>
      <c r="G3512" s="200" t="s">
        <v>3447</v>
      </c>
      <c r="H3512" s="203">
        <f>+I3512</f>
        <v>2800000</v>
      </c>
      <c r="I3512" s="203">
        <v>2800000</v>
      </c>
      <c r="J3512" s="200" t="s">
        <v>39</v>
      </c>
      <c r="K3512" s="200" t="s">
        <v>40</v>
      </c>
      <c r="L3512" s="200" t="s">
        <v>3503</v>
      </c>
    </row>
    <row r="3513" spans="2:12" ht="75" customHeight="1" x14ac:dyDescent="0.25">
      <c r="B3513" s="200">
        <v>52161543</v>
      </c>
      <c r="C3513" s="201" t="s">
        <v>3703</v>
      </c>
      <c r="D3513" s="202">
        <v>41671</v>
      </c>
      <c r="E3513" s="200" t="s">
        <v>3602</v>
      </c>
      <c r="F3513" s="200" t="s">
        <v>2568</v>
      </c>
      <c r="G3513" s="200" t="s">
        <v>3447</v>
      </c>
      <c r="H3513" s="203">
        <v>406200</v>
      </c>
      <c r="I3513" s="203">
        <v>406200</v>
      </c>
      <c r="J3513" s="200" t="s">
        <v>39</v>
      </c>
      <c r="K3513" s="200" t="s">
        <v>40</v>
      </c>
      <c r="L3513" s="200" t="s">
        <v>3448</v>
      </c>
    </row>
    <row r="3514" spans="2:12" ht="75" customHeight="1" x14ac:dyDescent="0.25">
      <c r="B3514" s="200">
        <v>52161543</v>
      </c>
      <c r="C3514" s="212" t="s">
        <v>3704</v>
      </c>
      <c r="D3514" s="202">
        <v>41654</v>
      </c>
      <c r="E3514" s="200" t="s">
        <v>662</v>
      </c>
      <c r="F3514" s="200" t="s">
        <v>2568</v>
      </c>
      <c r="G3514" s="200" t="s">
        <v>3447</v>
      </c>
      <c r="H3514" s="203">
        <v>600000</v>
      </c>
      <c r="I3514" s="203">
        <f>+H3514</f>
        <v>600000</v>
      </c>
      <c r="J3514" s="200" t="s">
        <v>39</v>
      </c>
      <c r="K3514" s="200" t="s">
        <v>40</v>
      </c>
      <c r="L3514" s="200" t="s">
        <v>3526</v>
      </c>
    </row>
    <row r="3515" spans="2:12" ht="75" customHeight="1" x14ac:dyDescent="0.25">
      <c r="B3515" s="200">
        <v>52161543</v>
      </c>
      <c r="C3515" s="201" t="s">
        <v>3705</v>
      </c>
      <c r="D3515" s="202">
        <v>41760</v>
      </c>
      <c r="E3515" s="200" t="s">
        <v>662</v>
      </c>
      <c r="F3515" s="200" t="s">
        <v>2568</v>
      </c>
      <c r="G3515" s="200" t="s">
        <v>3447</v>
      </c>
      <c r="H3515" s="203">
        <f>+I3515</f>
        <v>1900000</v>
      </c>
      <c r="I3515" s="203">
        <v>1900000</v>
      </c>
      <c r="J3515" s="200" t="s">
        <v>39</v>
      </c>
      <c r="K3515" s="200" t="s">
        <v>40</v>
      </c>
      <c r="L3515" s="200" t="s">
        <v>3503</v>
      </c>
    </row>
    <row r="3516" spans="2:12" ht="75" customHeight="1" x14ac:dyDescent="0.25">
      <c r="B3516" s="200">
        <v>52161543</v>
      </c>
      <c r="C3516" s="201" t="s">
        <v>3706</v>
      </c>
      <c r="D3516" s="202">
        <v>41671</v>
      </c>
      <c r="E3516" s="200" t="s">
        <v>3654</v>
      </c>
      <c r="F3516" s="200" t="s">
        <v>2568</v>
      </c>
      <c r="G3516" s="200" t="s">
        <v>3447</v>
      </c>
      <c r="H3516" s="203">
        <v>2000000</v>
      </c>
      <c r="I3516" s="203">
        <v>2000000</v>
      </c>
      <c r="J3516" s="200" t="s">
        <v>39</v>
      </c>
      <c r="K3516" s="200" t="s">
        <v>40</v>
      </c>
      <c r="L3516" s="200" t="s">
        <v>3448</v>
      </c>
    </row>
    <row r="3517" spans="2:12" ht="75" customHeight="1" x14ac:dyDescent="0.25">
      <c r="B3517" s="200">
        <v>52161539</v>
      </c>
      <c r="C3517" s="201" t="s">
        <v>3707</v>
      </c>
      <c r="D3517" s="202">
        <v>41684</v>
      </c>
      <c r="E3517" s="207" t="s">
        <v>662</v>
      </c>
      <c r="F3517" s="200" t="s">
        <v>2568</v>
      </c>
      <c r="G3517" s="200" t="s">
        <v>3447</v>
      </c>
      <c r="H3517" s="203">
        <v>313200</v>
      </c>
      <c r="I3517" s="203">
        <v>313200</v>
      </c>
      <c r="J3517" s="200" t="s">
        <v>39</v>
      </c>
      <c r="K3517" s="200" t="s">
        <v>40</v>
      </c>
      <c r="L3517" s="200" t="s">
        <v>3531</v>
      </c>
    </row>
    <row r="3518" spans="2:12" ht="75" customHeight="1" x14ac:dyDescent="0.25">
      <c r="B3518" s="200">
        <v>52161520</v>
      </c>
      <c r="C3518" s="201" t="s">
        <v>3708</v>
      </c>
      <c r="D3518" s="202">
        <v>41671</v>
      </c>
      <c r="E3518" s="200" t="s">
        <v>3446</v>
      </c>
      <c r="F3518" s="200" t="s">
        <v>2568</v>
      </c>
      <c r="G3518" s="200" t="s">
        <v>3447</v>
      </c>
      <c r="H3518" s="203">
        <v>100000</v>
      </c>
      <c r="I3518" s="203">
        <v>100000</v>
      </c>
      <c r="J3518" s="200" t="s">
        <v>39</v>
      </c>
      <c r="K3518" s="200" t="s">
        <v>40</v>
      </c>
      <c r="L3518" s="200" t="s">
        <v>3448</v>
      </c>
    </row>
    <row r="3519" spans="2:12" ht="75" customHeight="1" x14ac:dyDescent="0.25">
      <c r="B3519" s="200">
        <v>52161520</v>
      </c>
      <c r="C3519" s="201" t="s">
        <v>3709</v>
      </c>
      <c r="D3519" s="202">
        <v>41671</v>
      </c>
      <c r="E3519" s="200" t="s">
        <v>3446</v>
      </c>
      <c r="F3519" s="200" t="s">
        <v>2568</v>
      </c>
      <c r="G3519" s="200" t="s">
        <v>3447</v>
      </c>
      <c r="H3519" s="203">
        <v>600000</v>
      </c>
      <c r="I3519" s="203">
        <v>600000</v>
      </c>
      <c r="J3519" s="200" t="s">
        <v>39</v>
      </c>
      <c r="K3519" s="200" t="s">
        <v>40</v>
      </c>
      <c r="L3519" s="200" t="s">
        <v>3448</v>
      </c>
    </row>
    <row r="3520" spans="2:12" ht="75" customHeight="1" x14ac:dyDescent="0.25">
      <c r="B3520" s="206">
        <v>52161520</v>
      </c>
      <c r="C3520" s="201" t="s">
        <v>3710</v>
      </c>
      <c r="D3520" s="202">
        <v>41654</v>
      </c>
      <c r="E3520" s="200" t="s">
        <v>662</v>
      </c>
      <c r="F3520" s="200" t="s">
        <v>2568</v>
      </c>
      <c r="G3520" s="211" t="s">
        <v>3447</v>
      </c>
      <c r="H3520" s="203">
        <v>680000</v>
      </c>
      <c r="I3520" s="203">
        <f>+H3520</f>
        <v>680000</v>
      </c>
      <c r="J3520" s="200" t="s">
        <v>39</v>
      </c>
      <c r="K3520" s="200" t="s">
        <v>40</v>
      </c>
      <c r="L3520" s="200" t="s">
        <v>3526</v>
      </c>
    </row>
    <row r="3521" spans="2:12" ht="75" customHeight="1" x14ac:dyDescent="0.25">
      <c r="B3521" s="200">
        <v>52161520</v>
      </c>
      <c r="C3521" s="201" t="s">
        <v>3711</v>
      </c>
      <c r="D3521" s="202">
        <v>41671</v>
      </c>
      <c r="E3521" s="200" t="s">
        <v>3446</v>
      </c>
      <c r="F3521" s="200" t="s">
        <v>2568</v>
      </c>
      <c r="G3521" s="200" t="s">
        <v>3447</v>
      </c>
      <c r="H3521" s="203">
        <v>800000</v>
      </c>
      <c r="I3521" s="203">
        <v>800000</v>
      </c>
      <c r="J3521" s="200" t="s">
        <v>39</v>
      </c>
      <c r="K3521" s="200" t="s">
        <v>40</v>
      </c>
      <c r="L3521" s="200" t="s">
        <v>3448</v>
      </c>
    </row>
    <row r="3522" spans="2:12" ht="75" customHeight="1" x14ac:dyDescent="0.25">
      <c r="B3522" s="206">
        <v>52161520</v>
      </c>
      <c r="C3522" s="201" t="s">
        <v>3712</v>
      </c>
      <c r="D3522" s="202">
        <v>41654</v>
      </c>
      <c r="E3522" s="200" t="s">
        <v>662</v>
      </c>
      <c r="F3522" s="200" t="s">
        <v>2568</v>
      </c>
      <c r="G3522" s="211" t="s">
        <v>3447</v>
      </c>
      <c r="H3522" s="203">
        <v>480000</v>
      </c>
      <c r="I3522" s="203">
        <f>+H3522</f>
        <v>480000</v>
      </c>
      <c r="J3522" s="200" t="s">
        <v>39</v>
      </c>
      <c r="K3522" s="200" t="s">
        <v>40</v>
      </c>
      <c r="L3522" s="200" t="s">
        <v>3526</v>
      </c>
    </row>
    <row r="3523" spans="2:12" ht="75" customHeight="1" x14ac:dyDescent="0.25">
      <c r="B3523" s="206">
        <v>52161520</v>
      </c>
      <c r="C3523" s="201" t="s">
        <v>3713</v>
      </c>
      <c r="D3523" s="202">
        <v>41654</v>
      </c>
      <c r="E3523" s="207" t="s">
        <v>662</v>
      </c>
      <c r="F3523" s="200" t="s">
        <v>2568</v>
      </c>
      <c r="G3523" s="200" t="s">
        <v>3447</v>
      </c>
      <c r="H3523" s="203">
        <v>12000000</v>
      </c>
      <c r="I3523" s="203">
        <v>12000000</v>
      </c>
      <c r="J3523" s="200" t="s">
        <v>39</v>
      </c>
      <c r="K3523" s="200" t="s">
        <v>40</v>
      </c>
      <c r="L3523" s="200" t="s">
        <v>3531</v>
      </c>
    </row>
    <row r="3524" spans="2:12" ht="75" customHeight="1" x14ac:dyDescent="0.25">
      <c r="B3524" s="200">
        <v>52161516</v>
      </c>
      <c r="C3524" s="201" t="s">
        <v>3714</v>
      </c>
      <c r="D3524" s="202">
        <v>41654</v>
      </c>
      <c r="E3524" s="207" t="s">
        <v>662</v>
      </c>
      <c r="F3524" s="200" t="s">
        <v>2568</v>
      </c>
      <c r="G3524" s="200" t="s">
        <v>3447</v>
      </c>
      <c r="H3524" s="203">
        <v>15000000</v>
      </c>
      <c r="I3524" s="203">
        <v>15000000</v>
      </c>
      <c r="J3524" s="200" t="s">
        <v>39</v>
      </c>
      <c r="K3524" s="200" t="s">
        <v>40</v>
      </c>
      <c r="L3524" s="200" t="s">
        <v>3531</v>
      </c>
    </row>
    <row r="3525" spans="2:12" ht="75" customHeight="1" x14ac:dyDescent="0.25">
      <c r="B3525" s="200">
        <v>52161516</v>
      </c>
      <c r="C3525" s="201" t="s">
        <v>3715</v>
      </c>
      <c r="D3525" s="202">
        <v>41760</v>
      </c>
      <c r="E3525" s="200" t="s">
        <v>662</v>
      </c>
      <c r="F3525" s="200" t="s">
        <v>2568</v>
      </c>
      <c r="G3525" s="200" t="s">
        <v>3447</v>
      </c>
      <c r="H3525" s="203">
        <f>+I3525</f>
        <v>1600000</v>
      </c>
      <c r="I3525" s="203">
        <v>1600000</v>
      </c>
      <c r="J3525" s="200" t="s">
        <v>39</v>
      </c>
      <c r="K3525" s="200" t="s">
        <v>40</v>
      </c>
      <c r="L3525" s="200" t="s">
        <v>3503</v>
      </c>
    </row>
    <row r="3526" spans="2:12" ht="75" customHeight="1" x14ac:dyDescent="0.25">
      <c r="B3526" s="200">
        <v>52161505</v>
      </c>
      <c r="C3526" s="201" t="s">
        <v>3716</v>
      </c>
      <c r="D3526" s="202">
        <v>41652</v>
      </c>
      <c r="E3526" s="200" t="s">
        <v>662</v>
      </c>
      <c r="F3526" s="200" t="s">
        <v>2568</v>
      </c>
      <c r="G3526" s="200" t="s">
        <v>3447</v>
      </c>
      <c r="H3526" s="203">
        <v>2000000</v>
      </c>
      <c r="I3526" s="203">
        <v>2000000</v>
      </c>
      <c r="J3526" s="200" t="s">
        <v>39</v>
      </c>
      <c r="K3526" s="200" t="s">
        <v>40</v>
      </c>
      <c r="L3526" s="200" t="s">
        <v>3533</v>
      </c>
    </row>
    <row r="3527" spans="2:12" ht="75" customHeight="1" x14ac:dyDescent="0.25">
      <c r="B3527" s="200">
        <v>52161505</v>
      </c>
      <c r="C3527" s="201" t="s">
        <v>3717</v>
      </c>
      <c r="D3527" s="202">
        <v>41654</v>
      </c>
      <c r="E3527" s="200" t="s">
        <v>662</v>
      </c>
      <c r="F3527" s="200" t="s">
        <v>2568</v>
      </c>
      <c r="G3527" s="200" t="s">
        <v>3447</v>
      </c>
      <c r="H3527" s="203">
        <f>+I3527</f>
        <v>1400000</v>
      </c>
      <c r="I3527" s="203">
        <v>1400000</v>
      </c>
      <c r="J3527" s="200" t="s">
        <v>39</v>
      </c>
      <c r="K3527" s="200" t="s">
        <v>40</v>
      </c>
      <c r="L3527" s="200" t="s">
        <v>3503</v>
      </c>
    </row>
    <row r="3528" spans="2:12" ht="75" customHeight="1" x14ac:dyDescent="0.25">
      <c r="B3528" s="200">
        <v>52161505</v>
      </c>
      <c r="C3528" s="201" t="s">
        <v>3718</v>
      </c>
      <c r="D3528" s="202">
        <v>41699</v>
      </c>
      <c r="E3528" s="200"/>
      <c r="F3528" s="200" t="s">
        <v>2568</v>
      </c>
      <c r="G3528" s="200" t="s">
        <v>3447</v>
      </c>
      <c r="H3528" s="203">
        <v>7000000</v>
      </c>
      <c r="I3528" s="203">
        <v>7000000</v>
      </c>
      <c r="J3528" s="200" t="s">
        <v>39</v>
      </c>
      <c r="K3528" s="200" t="s">
        <v>40</v>
      </c>
      <c r="L3528" s="200" t="s">
        <v>3577</v>
      </c>
    </row>
    <row r="3529" spans="2:12" ht="75" customHeight="1" x14ac:dyDescent="0.25">
      <c r="B3529" s="200">
        <v>52161505</v>
      </c>
      <c r="C3529" s="201" t="s">
        <v>3719</v>
      </c>
      <c r="D3529" s="202">
        <v>41654</v>
      </c>
      <c r="E3529" s="200" t="s">
        <v>662</v>
      </c>
      <c r="F3529" s="200" t="s">
        <v>2568</v>
      </c>
      <c r="G3529" s="200" t="s">
        <v>3447</v>
      </c>
      <c r="H3529" s="203">
        <f>+I3529</f>
        <v>25000000</v>
      </c>
      <c r="I3529" s="203">
        <v>25000000</v>
      </c>
      <c r="J3529" s="200" t="s">
        <v>39</v>
      </c>
      <c r="K3529" s="200" t="s">
        <v>40</v>
      </c>
      <c r="L3529" s="200" t="s">
        <v>3503</v>
      </c>
    </row>
    <row r="3530" spans="2:12" ht="75" customHeight="1" x14ac:dyDescent="0.25">
      <c r="B3530" s="200">
        <v>52161505</v>
      </c>
      <c r="C3530" s="201" t="s">
        <v>3720</v>
      </c>
      <c r="D3530" s="202">
        <v>41654</v>
      </c>
      <c r="E3530" s="207" t="s">
        <v>662</v>
      </c>
      <c r="F3530" s="200" t="s">
        <v>2568</v>
      </c>
      <c r="G3530" s="200" t="s">
        <v>3447</v>
      </c>
      <c r="H3530" s="203">
        <v>3620000</v>
      </c>
      <c r="I3530" s="203">
        <v>3620000</v>
      </c>
      <c r="J3530" s="200" t="s">
        <v>39</v>
      </c>
      <c r="K3530" s="200" t="s">
        <v>40</v>
      </c>
      <c r="L3530" s="200" t="s">
        <v>3531</v>
      </c>
    </row>
    <row r="3531" spans="2:12" ht="75" customHeight="1" x14ac:dyDescent="0.25">
      <c r="B3531" s="200">
        <v>52141805</v>
      </c>
      <c r="C3531" s="201" t="s">
        <v>3721</v>
      </c>
      <c r="D3531" s="202">
        <v>41671</v>
      </c>
      <c r="E3531" s="200" t="s">
        <v>3459</v>
      </c>
      <c r="F3531" s="200" t="s">
        <v>2568</v>
      </c>
      <c r="G3531" s="200" t="s">
        <v>3447</v>
      </c>
      <c r="H3531" s="203">
        <v>200000</v>
      </c>
      <c r="I3531" s="203">
        <v>200000</v>
      </c>
      <c r="J3531" s="200" t="s">
        <v>39</v>
      </c>
      <c r="K3531" s="200" t="s">
        <v>40</v>
      </c>
      <c r="L3531" s="200" t="s">
        <v>3448</v>
      </c>
    </row>
    <row r="3532" spans="2:12" ht="75" customHeight="1" x14ac:dyDescent="0.25">
      <c r="B3532" s="206">
        <v>52131604</v>
      </c>
      <c r="C3532" s="201" t="s">
        <v>3722</v>
      </c>
      <c r="D3532" s="202">
        <v>41654</v>
      </c>
      <c r="E3532" s="200" t="s">
        <v>662</v>
      </c>
      <c r="F3532" s="200" t="s">
        <v>2568</v>
      </c>
      <c r="G3532" s="200" t="s">
        <v>3447</v>
      </c>
      <c r="H3532" s="203">
        <v>100000</v>
      </c>
      <c r="I3532" s="203">
        <v>100000</v>
      </c>
      <c r="J3532" s="200" t="s">
        <v>39</v>
      </c>
      <c r="K3532" s="200" t="s">
        <v>40</v>
      </c>
      <c r="L3532" s="200" t="s">
        <v>3492</v>
      </c>
    </row>
    <row r="3533" spans="2:12" ht="75" customHeight="1" x14ac:dyDescent="0.25">
      <c r="B3533" s="200">
        <v>52131501</v>
      </c>
      <c r="C3533" s="201" t="s">
        <v>3723</v>
      </c>
      <c r="D3533" s="202">
        <v>41654</v>
      </c>
      <c r="E3533" s="207" t="s">
        <v>662</v>
      </c>
      <c r="F3533" s="200" t="s">
        <v>2568</v>
      </c>
      <c r="G3533" s="200" t="s">
        <v>3447</v>
      </c>
      <c r="H3533" s="203">
        <v>800000</v>
      </c>
      <c r="I3533" s="203">
        <v>800000</v>
      </c>
      <c r="J3533" s="200" t="s">
        <v>39</v>
      </c>
      <c r="K3533" s="200" t="s">
        <v>40</v>
      </c>
      <c r="L3533" s="200" t="s">
        <v>3531</v>
      </c>
    </row>
    <row r="3534" spans="2:12" ht="75" customHeight="1" x14ac:dyDescent="0.25">
      <c r="B3534" s="200">
        <v>51241305</v>
      </c>
      <c r="C3534" s="201" t="s">
        <v>3724</v>
      </c>
      <c r="D3534" s="202">
        <v>41730</v>
      </c>
      <c r="E3534" s="200" t="s">
        <v>3725</v>
      </c>
      <c r="F3534" s="200" t="s">
        <v>2568</v>
      </c>
      <c r="G3534" s="200" t="s">
        <v>3447</v>
      </c>
      <c r="H3534" s="203">
        <v>2020360</v>
      </c>
      <c r="I3534" s="203">
        <v>2020360.01</v>
      </c>
      <c r="J3534" s="200" t="s">
        <v>39</v>
      </c>
      <c r="K3534" s="200" t="s">
        <v>40</v>
      </c>
      <c r="L3534" s="200" t="s">
        <v>3726</v>
      </c>
    </row>
    <row r="3535" spans="2:12" ht="75" customHeight="1" x14ac:dyDescent="0.25">
      <c r="B3535" s="200">
        <v>51241204</v>
      </c>
      <c r="C3535" s="201" t="s">
        <v>3727</v>
      </c>
      <c r="D3535" s="202">
        <v>41730</v>
      </c>
      <c r="E3535" s="200" t="s">
        <v>319</v>
      </c>
      <c r="F3535" s="200" t="s">
        <v>2568</v>
      </c>
      <c r="G3535" s="200" t="s">
        <v>3447</v>
      </c>
      <c r="H3535" s="203">
        <v>210000</v>
      </c>
      <c r="I3535" s="203">
        <v>210000</v>
      </c>
      <c r="J3535" s="200" t="s">
        <v>39</v>
      </c>
      <c r="K3535" s="200" t="s">
        <v>40</v>
      </c>
      <c r="L3535" s="200" t="s">
        <v>3577</v>
      </c>
    </row>
    <row r="3536" spans="2:12" ht="75" customHeight="1" x14ac:dyDescent="0.25">
      <c r="B3536" s="200">
        <v>51191909</v>
      </c>
      <c r="C3536" s="201" t="s">
        <v>3728</v>
      </c>
      <c r="D3536" s="202">
        <v>41730</v>
      </c>
      <c r="E3536" s="200" t="s">
        <v>319</v>
      </c>
      <c r="F3536" s="200" t="s">
        <v>2568</v>
      </c>
      <c r="G3536" s="200" t="s">
        <v>3447</v>
      </c>
      <c r="H3536" s="203">
        <v>130000</v>
      </c>
      <c r="I3536" s="203">
        <v>130000</v>
      </c>
      <c r="J3536" s="200" t="s">
        <v>39</v>
      </c>
      <c r="K3536" s="200" t="s">
        <v>40</v>
      </c>
      <c r="L3536" s="200" t="s">
        <v>3577</v>
      </c>
    </row>
    <row r="3537" spans="2:12" ht="75" customHeight="1" x14ac:dyDescent="0.25">
      <c r="B3537" s="200">
        <v>51171606</v>
      </c>
      <c r="C3537" s="201" t="s">
        <v>3729</v>
      </c>
      <c r="D3537" s="202">
        <v>41730</v>
      </c>
      <c r="E3537" s="200" t="s">
        <v>319</v>
      </c>
      <c r="F3537" s="200" t="s">
        <v>2568</v>
      </c>
      <c r="G3537" s="200" t="s">
        <v>3447</v>
      </c>
      <c r="H3537" s="203">
        <v>210000</v>
      </c>
      <c r="I3537" s="203">
        <v>210000</v>
      </c>
      <c r="J3537" s="200" t="s">
        <v>39</v>
      </c>
      <c r="K3537" s="200" t="s">
        <v>40</v>
      </c>
      <c r="L3537" s="200" t="s">
        <v>3577</v>
      </c>
    </row>
    <row r="3538" spans="2:12" ht="75" customHeight="1" x14ac:dyDescent="0.25">
      <c r="B3538" s="206">
        <v>51171503</v>
      </c>
      <c r="C3538" s="201" t="s">
        <v>3730</v>
      </c>
      <c r="D3538" s="202">
        <v>41730</v>
      </c>
      <c r="E3538" s="200" t="s">
        <v>3725</v>
      </c>
      <c r="F3538" s="200" t="s">
        <v>2568</v>
      </c>
      <c r="G3538" s="200" t="s">
        <v>3447</v>
      </c>
      <c r="H3538" s="203">
        <v>567000</v>
      </c>
      <c r="I3538" s="203">
        <v>567001</v>
      </c>
      <c r="J3538" s="200" t="s">
        <v>39</v>
      </c>
      <c r="K3538" s="200" t="s">
        <v>40</v>
      </c>
      <c r="L3538" s="200" t="s">
        <v>3726</v>
      </c>
    </row>
    <row r="3539" spans="2:12" ht="75" customHeight="1" x14ac:dyDescent="0.25">
      <c r="B3539" s="200">
        <v>51142901</v>
      </c>
      <c r="C3539" s="201" t="s">
        <v>3731</v>
      </c>
      <c r="D3539" s="202">
        <v>41730</v>
      </c>
      <c r="E3539" s="200" t="s">
        <v>3725</v>
      </c>
      <c r="F3539" s="200" t="s">
        <v>2568</v>
      </c>
      <c r="G3539" s="200" t="s">
        <v>3447</v>
      </c>
      <c r="H3539" s="203">
        <v>527880</v>
      </c>
      <c r="I3539" s="203">
        <v>527880.01</v>
      </c>
      <c r="J3539" s="200" t="s">
        <v>39</v>
      </c>
      <c r="K3539" s="200" t="s">
        <v>40</v>
      </c>
      <c r="L3539" s="200" t="s">
        <v>3726</v>
      </c>
    </row>
    <row r="3540" spans="2:12" ht="75" customHeight="1" x14ac:dyDescent="0.25">
      <c r="B3540" s="200">
        <v>51142121</v>
      </c>
      <c r="C3540" s="201" t="s">
        <v>3732</v>
      </c>
      <c r="D3540" s="202">
        <v>41671</v>
      </c>
      <c r="E3540" s="200" t="s">
        <v>3459</v>
      </c>
      <c r="F3540" s="200" t="s">
        <v>2568</v>
      </c>
      <c r="G3540" s="200" t="s">
        <v>3447</v>
      </c>
      <c r="H3540" s="203">
        <v>840000</v>
      </c>
      <c r="I3540" s="203">
        <v>840000</v>
      </c>
      <c r="J3540" s="200" t="s">
        <v>39</v>
      </c>
      <c r="K3540" s="200" t="s">
        <v>40</v>
      </c>
      <c r="L3540" s="200" t="s">
        <v>3448</v>
      </c>
    </row>
    <row r="3541" spans="2:12" ht="75" customHeight="1" x14ac:dyDescent="0.25">
      <c r="B3541" s="200">
        <v>51142010</v>
      </c>
      <c r="C3541" s="201" t="s">
        <v>3733</v>
      </c>
      <c r="D3541" s="202">
        <v>41730</v>
      </c>
      <c r="E3541" s="200" t="s">
        <v>3725</v>
      </c>
      <c r="F3541" s="200" t="s">
        <v>2568</v>
      </c>
      <c r="G3541" s="200" t="s">
        <v>3447</v>
      </c>
      <c r="H3541" s="203">
        <v>279546</v>
      </c>
      <c r="I3541" s="203">
        <v>279546.01</v>
      </c>
      <c r="J3541" s="200" t="s">
        <v>39</v>
      </c>
      <c r="K3541" s="200" t="s">
        <v>40</v>
      </c>
      <c r="L3541" s="200" t="s">
        <v>3726</v>
      </c>
    </row>
    <row r="3542" spans="2:12" ht="75" customHeight="1" x14ac:dyDescent="0.25">
      <c r="B3542" s="200">
        <v>51141818</v>
      </c>
      <c r="C3542" s="201" t="s">
        <v>3734</v>
      </c>
      <c r="D3542" s="202">
        <v>41730</v>
      </c>
      <c r="E3542" s="200" t="s">
        <v>319</v>
      </c>
      <c r="F3542" s="200" t="s">
        <v>2568</v>
      </c>
      <c r="G3542" s="200" t="s">
        <v>3447</v>
      </c>
      <c r="H3542" s="203">
        <v>350000</v>
      </c>
      <c r="I3542" s="203">
        <v>350000</v>
      </c>
      <c r="J3542" s="200" t="s">
        <v>39</v>
      </c>
      <c r="K3542" s="200" t="s">
        <v>40</v>
      </c>
      <c r="L3542" s="200" t="s">
        <v>3726</v>
      </c>
    </row>
    <row r="3543" spans="2:12" ht="75" customHeight="1" x14ac:dyDescent="0.25">
      <c r="B3543" s="206">
        <v>51121758</v>
      </c>
      <c r="C3543" s="201" t="s">
        <v>3735</v>
      </c>
      <c r="D3543" s="202">
        <v>41730</v>
      </c>
      <c r="E3543" s="200" t="s">
        <v>3725</v>
      </c>
      <c r="F3543" s="200" t="s">
        <v>2568</v>
      </c>
      <c r="G3543" s="200" t="s">
        <v>3447</v>
      </c>
      <c r="H3543" s="203">
        <v>185000</v>
      </c>
      <c r="I3543" s="203">
        <v>185001</v>
      </c>
      <c r="J3543" s="200" t="s">
        <v>39</v>
      </c>
      <c r="K3543" s="200" t="s">
        <v>40</v>
      </c>
      <c r="L3543" s="200" t="s">
        <v>3726</v>
      </c>
    </row>
    <row r="3544" spans="2:12" ht="75" customHeight="1" x14ac:dyDescent="0.25">
      <c r="B3544" s="206">
        <v>51102718</v>
      </c>
      <c r="C3544" s="201" t="s">
        <v>3736</v>
      </c>
      <c r="D3544" s="202">
        <v>41730</v>
      </c>
      <c r="E3544" s="200" t="s">
        <v>3725</v>
      </c>
      <c r="F3544" s="200" t="s">
        <v>2568</v>
      </c>
      <c r="G3544" s="200" t="s">
        <v>3447</v>
      </c>
      <c r="H3544" s="203">
        <v>138457.60000000001</v>
      </c>
      <c r="I3544" s="203">
        <v>138457.60999999999</v>
      </c>
      <c r="J3544" s="200" t="s">
        <v>39</v>
      </c>
      <c r="K3544" s="200" t="s">
        <v>40</v>
      </c>
      <c r="L3544" s="200" t="s">
        <v>3726</v>
      </c>
    </row>
    <row r="3545" spans="2:12" ht="75" customHeight="1" x14ac:dyDescent="0.25">
      <c r="B3545" s="206">
        <v>51102718</v>
      </c>
      <c r="C3545" s="201" t="s">
        <v>3737</v>
      </c>
      <c r="D3545" s="202">
        <v>41730</v>
      </c>
      <c r="E3545" s="200" t="s">
        <v>3725</v>
      </c>
      <c r="F3545" s="200" t="s">
        <v>2568</v>
      </c>
      <c r="G3545" s="200" t="s">
        <v>3447</v>
      </c>
      <c r="H3545" s="203">
        <v>28620</v>
      </c>
      <c r="I3545" s="203">
        <v>28620.01</v>
      </c>
      <c r="J3545" s="200" t="s">
        <v>39</v>
      </c>
      <c r="K3545" s="200" t="s">
        <v>40</v>
      </c>
      <c r="L3545" s="200" t="s">
        <v>3726</v>
      </c>
    </row>
    <row r="3546" spans="2:12" ht="75" customHeight="1" x14ac:dyDescent="0.25">
      <c r="B3546" s="206">
        <v>51102718</v>
      </c>
      <c r="C3546" s="201" t="s">
        <v>3738</v>
      </c>
      <c r="D3546" s="202">
        <v>41730</v>
      </c>
      <c r="E3546" s="200" t="s">
        <v>319</v>
      </c>
      <c r="F3546" s="200" t="s">
        <v>2568</v>
      </c>
      <c r="G3546" s="200" t="s">
        <v>3447</v>
      </c>
      <c r="H3546" s="203">
        <v>260000</v>
      </c>
      <c r="I3546" s="203">
        <v>260000</v>
      </c>
      <c r="J3546" s="200" t="s">
        <v>39</v>
      </c>
      <c r="K3546" s="200" t="s">
        <v>40</v>
      </c>
      <c r="L3546" s="200" t="s">
        <v>3577</v>
      </c>
    </row>
    <row r="3547" spans="2:12" ht="75" customHeight="1" x14ac:dyDescent="0.25">
      <c r="B3547" s="206">
        <v>51102718</v>
      </c>
      <c r="C3547" s="201" t="s">
        <v>3739</v>
      </c>
      <c r="D3547" s="202">
        <v>41730</v>
      </c>
      <c r="E3547" s="200" t="s">
        <v>319</v>
      </c>
      <c r="F3547" s="200" t="s">
        <v>2568</v>
      </c>
      <c r="G3547" s="200" t="s">
        <v>3447</v>
      </c>
      <c r="H3547" s="203">
        <v>280000</v>
      </c>
      <c r="I3547" s="203">
        <v>280000</v>
      </c>
      <c r="J3547" s="200" t="s">
        <v>39</v>
      </c>
      <c r="K3547" s="200" t="s">
        <v>40</v>
      </c>
      <c r="L3547" s="200" t="s">
        <v>3577</v>
      </c>
    </row>
    <row r="3548" spans="2:12" ht="75" customHeight="1" x14ac:dyDescent="0.25">
      <c r="B3548" s="200">
        <v>51102710</v>
      </c>
      <c r="C3548" s="201" t="s">
        <v>3740</v>
      </c>
      <c r="D3548" s="202">
        <v>41730</v>
      </c>
      <c r="E3548" s="200" t="s">
        <v>319</v>
      </c>
      <c r="F3548" s="200" t="s">
        <v>2568</v>
      </c>
      <c r="G3548" s="200" t="s">
        <v>3447</v>
      </c>
      <c r="H3548" s="203">
        <v>152000</v>
      </c>
      <c r="I3548" s="203">
        <v>152000</v>
      </c>
      <c r="J3548" s="200" t="s">
        <v>39</v>
      </c>
      <c r="K3548" s="200" t="s">
        <v>40</v>
      </c>
      <c r="L3548" s="200" t="s">
        <v>3726</v>
      </c>
    </row>
    <row r="3549" spans="2:12" ht="75" customHeight="1" x14ac:dyDescent="0.25">
      <c r="B3549" s="206">
        <v>51102709</v>
      </c>
      <c r="C3549" s="201" t="s">
        <v>3741</v>
      </c>
      <c r="D3549" s="202">
        <v>41730</v>
      </c>
      <c r="E3549" s="200" t="s">
        <v>3725</v>
      </c>
      <c r="F3549" s="200" t="s">
        <v>2568</v>
      </c>
      <c r="G3549" s="200" t="s">
        <v>3447</v>
      </c>
      <c r="H3549" s="203">
        <v>314000</v>
      </c>
      <c r="I3549" s="203">
        <v>314000</v>
      </c>
      <c r="J3549" s="200" t="s">
        <v>39</v>
      </c>
      <c r="K3549" s="200" t="s">
        <v>40</v>
      </c>
      <c r="L3549" s="200" t="s">
        <v>3726</v>
      </c>
    </row>
    <row r="3550" spans="2:12" ht="75" customHeight="1" x14ac:dyDescent="0.25">
      <c r="B3550" s="200">
        <v>50415801</v>
      </c>
      <c r="C3550" s="201" t="s">
        <v>3742</v>
      </c>
      <c r="D3550" s="202">
        <v>41730</v>
      </c>
      <c r="E3550" s="200" t="s">
        <v>3725</v>
      </c>
      <c r="F3550" s="200" t="s">
        <v>2568</v>
      </c>
      <c r="G3550" s="200" t="s">
        <v>3447</v>
      </c>
      <c r="H3550" s="203">
        <v>627414</v>
      </c>
      <c r="I3550" s="203">
        <v>627414.01</v>
      </c>
      <c r="J3550" s="200" t="s">
        <v>39</v>
      </c>
      <c r="K3550" s="200" t="s">
        <v>40</v>
      </c>
      <c r="L3550" s="200" t="s">
        <v>3726</v>
      </c>
    </row>
    <row r="3551" spans="2:12" ht="75" customHeight="1" x14ac:dyDescent="0.25">
      <c r="B3551" s="200">
        <v>50415801</v>
      </c>
      <c r="C3551" s="201" t="s">
        <v>3743</v>
      </c>
      <c r="D3551" s="202">
        <v>41730</v>
      </c>
      <c r="E3551" s="200" t="s">
        <v>3725</v>
      </c>
      <c r="F3551" s="200" t="s">
        <v>2568</v>
      </c>
      <c r="G3551" s="200" t="s">
        <v>3447</v>
      </c>
      <c r="H3551" s="203">
        <v>718680</v>
      </c>
      <c r="I3551" s="203">
        <v>718680.01</v>
      </c>
      <c r="J3551" s="200" t="s">
        <v>39</v>
      </c>
      <c r="K3551" s="200" t="s">
        <v>40</v>
      </c>
      <c r="L3551" s="200" t="s">
        <v>3726</v>
      </c>
    </row>
    <row r="3552" spans="2:12" ht="75" customHeight="1" x14ac:dyDescent="0.25">
      <c r="B3552" s="200">
        <v>50415801</v>
      </c>
      <c r="C3552" s="201" t="s">
        <v>3744</v>
      </c>
      <c r="D3552" s="202">
        <v>41730</v>
      </c>
      <c r="E3552" s="200" t="s">
        <v>3725</v>
      </c>
      <c r="F3552" s="200" t="s">
        <v>2568</v>
      </c>
      <c r="G3552" s="200" t="s">
        <v>3447</v>
      </c>
      <c r="H3552" s="203">
        <v>1296486</v>
      </c>
      <c r="I3552" s="203">
        <v>1296486.01</v>
      </c>
      <c r="J3552" s="200" t="s">
        <v>39</v>
      </c>
      <c r="K3552" s="200" t="s">
        <v>40</v>
      </c>
      <c r="L3552" s="200" t="s">
        <v>3726</v>
      </c>
    </row>
    <row r="3553" spans="2:12" ht="75" customHeight="1" x14ac:dyDescent="0.25">
      <c r="B3553" s="200">
        <v>50415801</v>
      </c>
      <c r="C3553" s="201" t="s">
        <v>3745</v>
      </c>
      <c r="D3553" s="202">
        <v>41730</v>
      </c>
      <c r="E3553" s="200" t="s">
        <v>3725</v>
      </c>
      <c r="F3553" s="200" t="s">
        <v>2568</v>
      </c>
      <c r="G3553" s="200" t="s">
        <v>3447</v>
      </c>
      <c r="H3553" s="203">
        <v>521000</v>
      </c>
      <c r="I3553" s="203">
        <v>521001</v>
      </c>
      <c r="J3553" s="200" t="s">
        <v>39</v>
      </c>
      <c r="K3553" s="200" t="s">
        <v>40</v>
      </c>
      <c r="L3553" s="200" t="s">
        <v>3726</v>
      </c>
    </row>
    <row r="3554" spans="2:12" ht="75" customHeight="1" x14ac:dyDescent="0.25">
      <c r="B3554" s="200">
        <v>50415801</v>
      </c>
      <c r="C3554" s="201" t="s">
        <v>3746</v>
      </c>
      <c r="D3554" s="202">
        <v>41730</v>
      </c>
      <c r="E3554" s="200" t="s">
        <v>319</v>
      </c>
      <c r="F3554" s="200" t="s">
        <v>2568</v>
      </c>
      <c r="G3554" s="200" t="s">
        <v>3447</v>
      </c>
      <c r="H3554" s="203">
        <v>210000</v>
      </c>
      <c r="I3554" s="203">
        <v>210000</v>
      </c>
      <c r="J3554" s="200" t="s">
        <v>39</v>
      </c>
      <c r="K3554" s="200" t="s">
        <v>40</v>
      </c>
      <c r="L3554" s="200" t="s">
        <v>3726</v>
      </c>
    </row>
    <row r="3555" spans="2:12" ht="75" customHeight="1" x14ac:dyDescent="0.25">
      <c r="B3555" s="200">
        <v>50415801</v>
      </c>
      <c r="C3555" s="201" t="s">
        <v>3747</v>
      </c>
      <c r="D3555" s="202">
        <v>41730</v>
      </c>
      <c r="E3555" s="200" t="s">
        <v>3725</v>
      </c>
      <c r="F3555" s="200" t="s">
        <v>2568</v>
      </c>
      <c r="G3555" s="200" t="s">
        <v>3447</v>
      </c>
      <c r="H3555" s="203">
        <v>735440</v>
      </c>
      <c r="I3555" s="203">
        <v>735440.01</v>
      </c>
      <c r="J3555" s="200" t="s">
        <v>39</v>
      </c>
      <c r="K3555" s="200" t="s">
        <v>40</v>
      </c>
      <c r="L3555" s="200" t="s">
        <v>3726</v>
      </c>
    </row>
    <row r="3556" spans="2:12" ht="75" customHeight="1" x14ac:dyDescent="0.25">
      <c r="B3556" s="200">
        <v>50415801</v>
      </c>
      <c r="C3556" s="201" t="s">
        <v>3748</v>
      </c>
      <c r="D3556" s="202">
        <v>41730</v>
      </c>
      <c r="E3556" s="200" t="s">
        <v>319</v>
      </c>
      <c r="F3556" s="200" t="s">
        <v>2568</v>
      </c>
      <c r="G3556" s="200" t="s">
        <v>3447</v>
      </c>
      <c r="H3556" s="203">
        <v>537000</v>
      </c>
      <c r="I3556" s="203">
        <v>537000</v>
      </c>
      <c r="J3556" s="200" t="s">
        <v>39</v>
      </c>
      <c r="K3556" s="200" t="s">
        <v>40</v>
      </c>
      <c r="L3556" s="200" t="s">
        <v>3726</v>
      </c>
    </row>
    <row r="3557" spans="2:12" ht="75" customHeight="1" x14ac:dyDescent="0.25">
      <c r="B3557" s="200">
        <v>50415801</v>
      </c>
      <c r="C3557" s="201" t="s">
        <v>3749</v>
      </c>
      <c r="D3557" s="202">
        <v>41730</v>
      </c>
      <c r="E3557" s="200" t="s">
        <v>319</v>
      </c>
      <c r="F3557" s="200" t="s">
        <v>2568</v>
      </c>
      <c r="G3557" s="200" t="s">
        <v>3447</v>
      </c>
      <c r="H3557" s="203">
        <v>380000</v>
      </c>
      <c r="I3557" s="203">
        <v>380000</v>
      </c>
      <c r="J3557" s="200" t="s">
        <v>39</v>
      </c>
      <c r="K3557" s="200" t="s">
        <v>40</v>
      </c>
      <c r="L3557" s="200" t="s">
        <v>3726</v>
      </c>
    </row>
    <row r="3558" spans="2:12" ht="75" customHeight="1" x14ac:dyDescent="0.25">
      <c r="B3558" s="200">
        <v>50415801</v>
      </c>
      <c r="C3558" s="201" t="s">
        <v>3750</v>
      </c>
      <c r="D3558" s="202">
        <v>41730</v>
      </c>
      <c r="E3558" s="200" t="s">
        <v>319</v>
      </c>
      <c r="F3558" s="200" t="s">
        <v>2568</v>
      </c>
      <c r="G3558" s="200" t="s">
        <v>3447</v>
      </c>
      <c r="H3558" s="203">
        <v>290000</v>
      </c>
      <c r="I3558" s="203">
        <v>290000</v>
      </c>
      <c r="J3558" s="200" t="s">
        <v>39</v>
      </c>
      <c r="K3558" s="200" t="s">
        <v>40</v>
      </c>
      <c r="L3558" s="200" t="s">
        <v>3726</v>
      </c>
    </row>
    <row r="3559" spans="2:12" ht="75" customHeight="1" x14ac:dyDescent="0.25">
      <c r="B3559" s="200">
        <v>50415801</v>
      </c>
      <c r="C3559" s="201" t="s">
        <v>3751</v>
      </c>
      <c r="D3559" s="202">
        <v>41730</v>
      </c>
      <c r="E3559" s="200" t="s">
        <v>3725</v>
      </c>
      <c r="F3559" s="200" t="s">
        <v>2568</v>
      </c>
      <c r="G3559" s="200" t="s">
        <v>3447</v>
      </c>
      <c r="H3559" s="203">
        <v>739548</v>
      </c>
      <c r="I3559" s="203">
        <v>739548.01</v>
      </c>
      <c r="J3559" s="200" t="s">
        <v>39</v>
      </c>
      <c r="K3559" s="200" t="s">
        <v>40</v>
      </c>
      <c r="L3559" s="200" t="s">
        <v>3726</v>
      </c>
    </row>
    <row r="3560" spans="2:12" ht="75" customHeight="1" x14ac:dyDescent="0.25">
      <c r="B3560" s="200">
        <v>50415801</v>
      </c>
      <c r="C3560" s="201" t="s">
        <v>3752</v>
      </c>
      <c r="D3560" s="202">
        <v>41730</v>
      </c>
      <c r="E3560" s="200" t="s">
        <v>3725</v>
      </c>
      <c r="F3560" s="200" t="s">
        <v>2568</v>
      </c>
      <c r="G3560" s="200" t="s">
        <v>3447</v>
      </c>
      <c r="H3560" s="203">
        <v>125000</v>
      </c>
      <c r="I3560" s="203">
        <v>125001</v>
      </c>
      <c r="J3560" s="200" t="s">
        <v>39</v>
      </c>
      <c r="K3560" s="200" t="s">
        <v>40</v>
      </c>
      <c r="L3560" s="200" t="s">
        <v>3726</v>
      </c>
    </row>
    <row r="3561" spans="2:12" ht="75" customHeight="1" x14ac:dyDescent="0.25">
      <c r="B3561" s="200">
        <v>50415801</v>
      </c>
      <c r="C3561" s="201" t="s">
        <v>3753</v>
      </c>
      <c r="D3561" s="202">
        <v>41730</v>
      </c>
      <c r="E3561" s="200" t="s">
        <v>3725</v>
      </c>
      <c r="F3561" s="200" t="s">
        <v>2568</v>
      </c>
      <c r="G3561" s="200" t="s">
        <v>3447</v>
      </c>
      <c r="H3561" s="203">
        <v>534240</v>
      </c>
      <c r="I3561" s="203">
        <v>534240.01</v>
      </c>
      <c r="J3561" s="200" t="s">
        <v>39</v>
      </c>
      <c r="K3561" s="200" t="s">
        <v>40</v>
      </c>
      <c r="L3561" s="200" t="s">
        <v>3726</v>
      </c>
    </row>
    <row r="3562" spans="2:12" ht="75" customHeight="1" x14ac:dyDescent="0.25">
      <c r="B3562" s="200">
        <v>50415801</v>
      </c>
      <c r="C3562" s="201" t="s">
        <v>3754</v>
      </c>
      <c r="D3562" s="202">
        <v>41730</v>
      </c>
      <c r="E3562" s="200" t="s">
        <v>319</v>
      </c>
      <c r="F3562" s="200" t="s">
        <v>2568</v>
      </c>
      <c r="G3562" s="200" t="s">
        <v>3447</v>
      </c>
      <c r="H3562" s="203">
        <v>300000</v>
      </c>
      <c r="I3562" s="203">
        <v>300000</v>
      </c>
      <c r="J3562" s="200" t="s">
        <v>39</v>
      </c>
      <c r="K3562" s="200" t="s">
        <v>40</v>
      </c>
      <c r="L3562" s="200" t="s">
        <v>3726</v>
      </c>
    </row>
    <row r="3563" spans="2:12" ht="75" customHeight="1" x14ac:dyDescent="0.25">
      <c r="B3563" s="200">
        <v>50415801</v>
      </c>
      <c r="C3563" s="201" t="s">
        <v>3755</v>
      </c>
      <c r="D3563" s="202">
        <v>41730</v>
      </c>
      <c r="E3563" s="200" t="s">
        <v>319</v>
      </c>
      <c r="F3563" s="200" t="s">
        <v>2568</v>
      </c>
      <c r="G3563" s="200" t="s">
        <v>3447</v>
      </c>
      <c r="H3563" s="203">
        <v>410000</v>
      </c>
      <c r="I3563" s="203">
        <v>410000</v>
      </c>
      <c r="J3563" s="200" t="s">
        <v>39</v>
      </c>
      <c r="K3563" s="200" t="s">
        <v>40</v>
      </c>
      <c r="L3563" s="200" t="s">
        <v>3726</v>
      </c>
    </row>
    <row r="3564" spans="2:12" ht="75" customHeight="1" x14ac:dyDescent="0.25">
      <c r="B3564" s="200">
        <v>50415801</v>
      </c>
      <c r="C3564" s="201" t="s">
        <v>3756</v>
      </c>
      <c r="D3564" s="202">
        <v>41730</v>
      </c>
      <c r="E3564" s="200" t="s">
        <v>3725</v>
      </c>
      <c r="F3564" s="200" t="s">
        <v>2568</v>
      </c>
      <c r="G3564" s="200" t="s">
        <v>3447</v>
      </c>
      <c r="H3564" s="203">
        <v>515160</v>
      </c>
      <c r="I3564" s="203">
        <v>515160.01</v>
      </c>
      <c r="J3564" s="200" t="s">
        <v>39</v>
      </c>
      <c r="K3564" s="200" t="s">
        <v>40</v>
      </c>
      <c r="L3564" s="200" t="s">
        <v>3726</v>
      </c>
    </row>
    <row r="3565" spans="2:12" ht="75" customHeight="1" x14ac:dyDescent="0.25">
      <c r="B3565" s="200">
        <v>50415801</v>
      </c>
      <c r="C3565" s="201" t="s">
        <v>3757</v>
      </c>
      <c r="D3565" s="202">
        <v>41730</v>
      </c>
      <c r="E3565" s="200" t="s">
        <v>3725</v>
      </c>
      <c r="F3565" s="200" t="s">
        <v>2568</v>
      </c>
      <c r="G3565" s="200" t="s">
        <v>3447</v>
      </c>
      <c r="H3565" s="203">
        <v>214000</v>
      </c>
      <c r="I3565" s="203">
        <v>214001</v>
      </c>
      <c r="J3565" s="200" t="s">
        <v>39</v>
      </c>
      <c r="K3565" s="200" t="s">
        <v>40</v>
      </c>
      <c r="L3565" s="200" t="s">
        <v>3726</v>
      </c>
    </row>
    <row r="3566" spans="2:12" ht="75" customHeight="1" x14ac:dyDescent="0.25">
      <c r="B3566" s="200">
        <v>50415801</v>
      </c>
      <c r="C3566" s="201" t="s">
        <v>3758</v>
      </c>
      <c r="D3566" s="202">
        <v>41730</v>
      </c>
      <c r="E3566" s="200" t="s">
        <v>3725</v>
      </c>
      <c r="F3566" s="200" t="s">
        <v>2568</v>
      </c>
      <c r="G3566" s="200" t="s">
        <v>3447</v>
      </c>
      <c r="H3566" s="203">
        <v>672.69299999999998</v>
      </c>
      <c r="I3566" s="203">
        <v>672.69399999999996</v>
      </c>
      <c r="J3566" s="200" t="s">
        <v>39</v>
      </c>
      <c r="K3566" s="200" t="s">
        <v>40</v>
      </c>
      <c r="L3566" s="200" t="s">
        <v>3726</v>
      </c>
    </row>
    <row r="3567" spans="2:12" ht="75" customHeight="1" x14ac:dyDescent="0.25">
      <c r="B3567" s="200">
        <v>50415801</v>
      </c>
      <c r="C3567" s="201" t="s">
        <v>3759</v>
      </c>
      <c r="D3567" s="202">
        <v>41730</v>
      </c>
      <c r="E3567" s="200" t="s">
        <v>3725</v>
      </c>
      <c r="F3567" s="200" t="s">
        <v>2568</v>
      </c>
      <c r="G3567" s="200" t="s">
        <v>3447</v>
      </c>
      <c r="H3567" s="203">
        <v>302736</v>
      </c>
      <c r="I3567" s="203">
        <v>302736.01</v>
      </c>
      <c r="J3567" s="200" t="s">
        <v>39</v>
      </c>
      <c r="K3567" s="200" t="s">
        <v>40</v>
      </c>
      <c r="L3567" s="200" t="s">
        <v>3726</v>
      </c>
    </row>
    <row r="3568" spans="2:12" ht="75" customHeight="1" x14ac:dyDescent="0.25">
      <c r="B3568" s="200">
        <v>49201516</v>
      </c>
      <c r="C3568" s="201" t="s">
        <v>3760</v>
      </c>
      <c r="D3568" s="202">
        <v>41671</v>
      </c>
      <c r="E3568" s="200" t="s">
        <v>3446</v>
      </c>
      <c r="F3568" s="200" t="s">
        <v>2568</v>
      </c>
      <c r="G3568" s="200" t="s">
        <v>3447</v>
      </c>
      <c r="H3568" s="203">
        <v>16000000</v>
      </c>
      <c r="I3568" s="203">
        <v>16000000</v>
      </c>
      <c r="J3568" s="200" t="s">
        <v>39</v>
      </c>
      <c r="K3568" s="200" t="s">
        <v>40</v>
      </c>
      <c r="L3568" s="200" t="s">
        <v>3448</v>
      </c>
    </row>
    <row r="3569" spans="2:12" ht="75" customHeight="1" x14ac:dyDescent="0.25">
      <c r="B3569" s="200">
        <v>49201501</v>
      </c>
      <c r="C3569" s="201" t="s">
        <v>3761</v>
      </c>
      <c r="D3569" s="202">
        <v>41671</v>
      </c>
      <c r="E3569" s="200" t="s">
        <v>3446</v>
      </c>
      <c r="F3569" s="200" t="s">
        <v>2568</v>
      </c>
      <c r="G3569" s="200" t="s">
        <v>3447</v>
      </c>
      <c r="H3569" s="203">
        <v>10000000</v>
      </c>
      <c r="I3569" s="203">
        <v>10000000</v>
      </c>
      <c r="J3569" s="200" t="s">
        <v>39</v>
      </c>
      <c r="K3569" s="200" t="s">
        <v>40</v>
      </c>
      <c r="L3569" s="200" t="s">
        <v>3448</v>
      </c>
    </row>
    <row r="3570" spans="2:12" ht="75" customHeight="1" x14ac:dyDescent="0.25">
      <c r="B3570" s="200">
        <v>49161604</v>
      </c>
      <c r="C3570" s="201" t="s">
        <v>3762</v>
      </c>
      <c r="D3570" s="202">
        <v>41671</v>
      </c>
      <c r="E3570" s="200" t="s">
        <v>3446</v>
      </c>
      <c r="F3570" s="200" t="s">
        <v>2568</v>
      </c>
      <c r="G3570" s="200" t="s">
        <v>3447</v>
      </c>
      <c r="H3570" s="203">
        <v>750000</v>
      </c>
      <c r="I3570" s="203">
        <v>750000</v>
      </c>
      <c r="J3570" s="200" t="s">
        <v>39</v>
      </c>
      <c r="K3570" s="200" t="s">
        <v>40</v>
      </c>
      <c r="L3570" s="200" t="s">
        <v>3448</v>
      </c>
    </row>
    <row r="3571" spans="2:12" ht="75" customHeight="1" x14ac:dyDescent="0.25">
      <c r="B3571" s="200">
        <v>49161515</v>
      </c>
      <c r="C3571" s="201" t="s">
        <v>3763</v>
      </c>
      <c r="D3571" s="202">
        <v>41671</v>
      </c>
      <c r="E3571" s="200" t="s">
        <v>3446</v>
      </c>
      <c r="F3571" s="200" t="s">
        <v>2568</v>
      </c>
      <c r="G3571" s="200" t="s">
        <v>3447</v>
      </c>
      <c r="H3571" s="203">
        <v>2400000</v>
      </c>
      <c r="I3571" s="203">
        <v>2400000</v>
      </c>
      <c r="J3571" s="200" t="s">
        <v>39</v>
      </c>
      <c r="K3571" s="200" t="s">
        <v>40</v>
      </c>
      <c r="L3571" s="200" t="s">
        <v>3448</v>
      </c>
    </row>
    <row r="3572" spans="2:12" ht="75" customHeight="1" x14ac:dyDescent="0.25">
      <c r="B3572" s="200">
        <v>49161504</v>
      </c>
      <c r="C3572" s="201" t="s">
        <v>3764</v>
      </c>
      <c r="D3572" s="202">
        <v>41671</v>
      </c>
      <c r="E3572" s="200" t="s">
        <v>3446</v>
      </c>
      <c r="F3572" s="200" t="s">
        <v>2568</v>
      </c>
      <c r="G3572" s="200" t="s">
        <v>3447</v>
      </c>
      <c r="H3572" s="203">
        <v>2800000</v>
      </c>
      <c r="I3572" s="203">
        <v>2800000</v>
      </c>
      <c r="J3572" s="200" t="s">
        <v>39</v>
      </c>
      <c r="K3572" s="200" t="s">
        <v>40</v>
      </c>
      <c r="L3572" s="200" t="s">
        <v>3448</v>
      </c>
    </row>
    <row r="3573" spans="2:12" ht="75" customHeight="1" x14ac:dyDescent="0.25">
      <c r="B3573" s="206">
        <v>48102108</v>
      </c>
      <c r="C3573" s="201" t="s">
        <v>3765</v>
      </c>
      <c r="D3573" s="202">
        <v>41730</v>
      </c>
      <c r="E3573" s="200" t="s">
        <v>319</v>
      </c>
      <c r="F3573" s="200" t="s">
        <v>2568</v>
      </c>
      <c r="G3573" s="200" t="s">
        <v>3447</v>
      </c>
      <c r="H3573" s="203">
        <v>74820</v>
      </c>
      <c r="I3573" s="203">
        <v>74820</v>
      </c>
      <c r="J3573" s="200" t="s">
        <v>39</v>
      </c>
      <c r="K3573" s="200" t="s">
        <v>40</v>
      </c>
      <c r="L3573" s="200" t="s">
        <v>3726</v>
      </c>
    </row>
    <row r="3574" spans="2:12" ht="75" customHeight="1" x14ac:dyDescent="0.25">
      <c r="B3574" s="200">
        <v>47131813</v>
      </c>
      <c r="C3574" s="201" t="s">
        <v>3766</v>
      </c>
      <c r="D3574" s="202">
        <v>41684</v>
      </c>
      <c r="E3574" s="207" t="s">
        <v>662</v>
      </c>
      <c r="F3574" s="200" t="s">
        <v>2568</v>
      </c>
      <c r="G3574" s="200" t="s">
        <v>3447</v>
      </c>
      <c r="H3574" s="203">
        <v>300000</v>
      </c>
      <c r="I3574" s="203">
        <v>300000</v>
      </c>
      <c r="J3574" s="200" t="s">
        <v>39</v>
      </c>
      <c r="K3574" s="200" t="s">
        <v>40</v>
      </c>
      <c r="L3574" s="200" t="s">
        <v>3531</v>
      </c>
    </row>
    <row r="3575" spans="2:12" ht="75" customHeight="1" x14ac:dyDescent="0.25">
      <c r="B3575" s="200">
        <v>46191601</v>
      </c>
      <c r="C3575" s="201" t="s">
        <v>3767</v>
      </c>
      <c r="D3575" s="202">
        <v>41659</v>
      </c>
      <c r="E3575" s="207" t="s">
        <v>662</v>
      </c>
      <c r="F3575" s="200" t="s">
        <v>2568</v>
      </c>
      <c r="G3575" s="200" t="s">
        <v>3447</v>
      </c>
      <c r="H3575" s="203">
        <v>200448</v>
      </c>
      <c r="I3575" s="203">
        <v>200448</v>
      </c>
      <c r="J3575" s="200" t="s">
        <v>39</v>
      </c>
      <c r="K3575" s="200" t="s">
        <v>40</v>
      </c>
      <c r="L3575" s="200" t="s">
        <v>3768</v>
      </c>
    </row>
    <row r="3576" spans="2:12" ht="75" customHeight="1" x14ac:dyDescent="0.25">
      <c r="B3576" s="200">
        <v>46191505</v>
      </c>
      <c r="C3576" s="201" t="s">
        <v>3769</v>
      </c>
      <c r="D3576" s="202">
        <v>41699</v>
      </c>
      <c r="E3576" s="200" t="s">
        <v>3654</v>
      </c>
      <c r="F3576" s="200" t="s">
        <v>2568</v>
      </c>
      <c r="G3576" s="200" t="s">
        <v>3447</v>
      </c>
      <c r="H3576" s="203">
        <v>25000000</v>
      </c>
      <c r="I3576" s="203">
        <v>25000000</v>
      </c>
      <c r="J3576" s="200" t="s">
        <v>39</v>
      </c>
      <c r="K3576" s="200" t="s">
        <v>40</v>
      </c>
      <c r="L3576" s="200" t="s">
        <v>3454</v>
      </c>
    </row>
    <row r="3577" spans="2:12" ht="75" customHeight="1" x14ac:dyDescent="0.25">
      <c r="B3577" s="200">
        <v>46182001</v>
      </c>
      <c r="C3577" s="201" t="s">
        <v>3770</v>
      </c>
      <c r="D3577" s="202">
        <v>41659</v>
      </c>
      <c r="E3577" s="207" t="s">
        <v>662</v>
      </c>
      <c r="F3577" s="200" t="s">
        <v>2568</v>
      </c>
      <c r="G3577" s="200" t="s">
        <v>3447</v>
      </c>
      <c r="H3577" s="203">
        <v>496433.6</v>
      </c>
      <c r="I3577" s="203">
        <v>496433.6</v>
      </c>
      <c r="J3577" s="200" t="s">
        <v>39</v>
      </c>
      <c r="K3577" s="200" t="s">
        <v>40</v>
      </c>
      <c r="L3577" s="200" t="s">
        <v>3771</v>
      </c>
    </row>
    <row r="3578" spans="2:12" ht="75" customHeight="1" x14ac:dyDescent="0.25">
      <c r="B3578" s="200">
        <v>46182001</v>
      </c>
      <c r="C3578" s="201" t="s">
        <v>3772</v>
      </c>
      <c r="D3578" s="202">
        <v>41659</v>
      </c>
      <c r="E3578" s="207" t="s">
        <v>662</v>
      </c>
      <c r="F3578" s="200" t="s">
        <v>2568</v>
      </c>
      <c r="G3578" s="200" t="s">
        <v>3447</v>
      </c>
      <c r="H3578" s="203">
        <v>1148400</v>
      </c>
      <c r="I3578" s="203">
        <v>1148400</v>
      </c>
      <c r="J3578" s="200" t="s">
        <v>39</v>
      </c>
      <c r="K3578" s="200" t="s">
        <v>40</v>
      </c>
      <c r="L3578" s="200" t="s">
        <v>3773</v>
      </c>
    </row>
    <row r="3579" spans="2:12" ht="75" customHeight="1" x14ac:dyDescent="0.25">
      <c r="B3579" s="200">
        <v>46182001</v>
      </c>
      <c r="C3579" s="201" t="s">
        <v>3774</v>
      </c>
      <c r="D3579" s="202">
        <v>41659</v>
      </c>
      <c r="E3579" s="207" t="s">
        <v>662</v>
      </c>
      <c r="F3579" s="200" t="s">
        <v>2568</v>
      </c>
      <c r="G3579" s="200" t="s">
        <v>3447</v>
      </c>
      <c r="H3579" s="203">
        <v>164778</v>
      </c>
      <c r="I3579" s="203">
        <v>164778</v>
      </c>
      <c r="J3579" s="200" t="s">
        <v>39</v>
      </c>
      <c r="K3579" s="200" t="s">
        <v>40</v>
      </c>
      <c r="L3579" s="200" t="s">
        <v>3604</v>
      </c>
    </row>
    <row r="3580" spans="2:12" ht="75" customHeight="1" x14ac:dyDescent="0.25">
      <c r="B3580" s="200">
        <v>46181901</v>
      </c>
      <c r="C3580" s="201" t="s">
        <v>3775</v>
      </c>
      <c r="D3580" s="202">
        <v>41730</v>
      </c>
      <c r="E3580" s="200" t="s">
        <v>319</v>
      </c>
      <c r="F3580" s="200" t="s">
        <v>2568</v>
      </c>
      <c r="G3580" s="200" t="s">
        <v>3447</v>
      </c>
      <c r="H3580" s="203">
        <v>35000</v>
      </c>
      <c r="I3580" s="203">
        <v>35000</v>
      </c>
      <c r="J3580" s="200" t="s">
        <v>39</v>
      </c>
      <c r="K3580" s="200" t="s">
        <v>40</v>
      </c>
      <c r="L3580" s="200" t="s">
        <v>3726</v>
      </c>
    </row>
    <row r="3581" spans="2:12" ht="75" customHeight="1" x14ac:dyDescent="0.25">
      <c r="B3581" s="210">
        <v>46181504</v>
      </c>
      <c r="C3581" s="208" t="s">
        <v>3776</v>
      </c>
      <c r="D3581" s="202">
        <v>41883</v>
      </c>
      <c r="E3581" s="207" t="s">
        <v>2576</v>
      </c>
      <c r="F3581" s="200" t="s">
        <v>2568</v>
      </c>
      <c r="G3581" s="200" t="s">
        <v>3447</v>
      </c>
      <c r="H3581" s="203">
        <v>100000</v>
      </c>
      <c r="I3581" s="203">
        <v>100000</v>
      </c>
      <c r="J3581" s="200" t="s">
        <v>39</v>
      </c>
      <c r="K3581" s="200" t="s">
        <v>40</v>
      </c>
      <c r="L3581" s="206" t="s">
        <v>3452</v>
      </c>
    </row>
    <row r="3582" spans="2:12" ht="75" customHeight="1" x14ac:dyDescent="0.25">
      <c r="B3582" s="206">
        <v>46171612</v>
      </c>
      <c r="C3582" s="201" t="s">
        <v>3777</v>
      </c>
      <c r="D3582" s="202">
        <v>41654</v>
      </c>
      <c r="E3582" s="207" t="s">
        <v>662</v>
      </c>
      <c r="F3582" s="200" t="s">
        <v>3460</v>
      </c>
      <c r="G3582" s="200" t="s">
        <v>3447</v>
      </c>
      <c r="H3582" s="203">
        <v>77700000</v>
      </c>
      <c r="I3582" s="203">
        <v>77700000</v>
      </c>
      <c r="J3582" s="200" t="s">
        <v>39</v>
      </c>
      <c r="K3582" s="200" t="s">
        <v>40</v>
      </c>
      <c r="L3582" s="200" t="s">
        <v>3531</v>
      </c>
    </row>
    <row r="3583" spans="2:12" ht="75" customHeight="1" x14ac:dyDescent="0.25">
      <c r="B3583" s="200">
        <v>46171603</v>
      </c>
      <c r="C3583" s="201" t="s">
        <v>3778</v>
      </c>
      <c r="D3583" s="202">
        <v>41671</v>
      </c>
      <c r="E3583" s="200" t="s">
        <v>3446</v>
      </c>
      <c r="F3583" s="200" t="s">
        <v>2568</v>
      </c>
      <c r="G3583" s="200" t="s">
        <v>3447</v>
      </c>
      <c r="H3583" s="203">
        <v>2000000</v>
      </c>
      <c r="I3583" s="203">
        <v>2000000</v>
      </c>
      <c r="J3583" s="200" t="s">
        <v>39</v>
      </c>
      <c r="K3583" s="200" t="s">
        <v>40</v>
      </c>
      <c r="L3583" s="200" t="s">
        <v>3448</v>
      </c>
    </row>
    <row r="3584" spans="2:12" ht="75" customHeight="1" x14ac:dyDescent="0.25">
      <c r="B3584" s="206">
        <v>46171516</v>
      </c>
      <c r="C3584" s="208" t="s">
        <v>3779</v>
      </c>
      <c r="D3584" s="202">
        <v>41883</v>
      </c>
      <c r="E3584" s="207" t="s">
        <v>2576</v>
      </c>
      <c r="F3584" s="200" t="s">
        <v>2568</v>
      </c>
      <c r="G3584" s="200" t="s">
        <v>3447</v>
      </c>
      <c r="H3584" s="203">
        <v>120000</v>
      </c>
      <c r="I3584" s="203">
        <v>120000</v>
      </c>
      <c r="J3584" s="200" t="s">
        <v>39</v>
      </c>
      <c r="K3584" s="200" t="s">
        <v>40</v>
      </c>
      <c r="L3584" s="206" t="s">
        <v>3452</v>
      </c>
    </row>
    <row r="3585" spans="2:12" ht="75" customHeight="1" x14ac:dyDescent="0.25">
      <c r="B3585" s="206">
        <v>46171516</v>
      </c>
      <c r="C3585" s="208" t="s">
        <v>3780</v>
      </c>
      <c r="D3585" s="202">
        <v>41883</v>
      </c>
      <c r="E3585" s="207" t="s">
        <v>2576</v>
      </c>
      <c r="F3585" s="200" t="s">
        <v>2568</v>
      </c>
      <c r="G3585" s="200" t="s">
        <v>3447</v>
      </c>
      <c r="H3585" s="203">
        <v>15000</v>
      </c>
      <c r="I3585" s="203">
        <v>15000</v>
      </c>
      <c r="J3585" s="200" t="s">
        <v>39</v>
      </c>
      <c r="K3585" s="200" t="s">
        <v>40</v>
      </c>
      <c r="L3585" s="206" t="s">
        <v>3452</v>
      </c>
    </row>
    <row r="3586" spans="2:12" ht="75" customHeight="1" x14ac:dyDescent="0.25">
      <c r="B3586" s="206">
        <v>46171516</v>
      </c>
      <c r="C3586" s="208" t="s">
        <v>3781</v>
      </c>
      <c r="D3586" s="202">
        <v>41883</v>
      </c>
      <c r="E3586" s="207" t="s">
        <v>2576</v>
      </c>
      <c r="F3586" s="200" t="s">
        <v>2568</v>
      </c>
      <c r="G3586" s="200" t="s">
        <v>3447</v>
      </c>
      <c r="H3586" s="203">
        <v>15000</v>
      </c>
      <c r="I3586" s="203">
        <v>15000</v>
      </c>
      <c r="J3586" s="200" t="s">
        <v>39</v>
      </c>
      <c r="K3586" s="200" t="s">
        <v>40</v>
      </c>
      <c r="L3586" s="206" t="s">
        <v>3452</v>
      </c>
    </row>
    <row r="3587" spans="2:12" ht="75" customHeight="1" x14ac:dyDescent="0.25">
      <c r="B3587" s="206">
        <v>46171516</v>
      </c>
      <c r="C3587" s="208" t="s">
        <v>3782</v>
      </c>
      <c r="D3587" s="202">
        <v>41883</v>
      </c>
      <c r="E3587" s="207" t="s">
        <v>2576</v>
      </c>
      <c r="F3587" s="200" t="s">
        <v>2568</v>
      </c>
      <c r="G3587" s="200" t="s">
        <v>3447</v>
      </c>
      <c r="H3587" s="203">
        <v>15000</v>
      </c>
      <c r="I3587" s="203">
        <v>15000</v>
      </c>
      <c r="J3587" s="200" t="s">
        <v>39</v>
      </c>
      <c r="K3587" s="200" t="s">
        <v>40</v>
      </c>
      <c r="L3587" s="206" t="s">
        <v>3452</v>
      </c>
    </row>
    <row r="3588" spans="2:12" ht="75" customHeight="1" x14ac:dyDescent="0.25">
      <c r="B3588" s="206">
        <v>46171516</v>
      </c>
      <c r="C3588" s="208" t="s">
        <v>3783</v>
      </c>
      <c r="D3588" s="202">
        <v>41883</v>
      </c>
      <c r="E3588" s="207" t="s">
        <v>2576</v>
      </c>
      <c r="F3588" s="200" t="s">
        <v>2568</v>
      </c>
      <c r="G3588" s="200" t="s">
        <v>3447</v>
      </c>
      <c r="H3588" s="203">
        <v>15000</v>
      </c>
      <c r="I3588" s="203">
        <v>15000</v>
      </c>
      <c r="J3588" s="200" t="s">
        <v>39</v>
      </c>
      <c r="K3588" s="200" t="s">
        <v>40</v>
      </c>
      <c r="L3588" s="206" t="s">
        <v>3452</v>
      </c>
    </row>
    <row r="3589" spans="2:12" ht="75" customHeight="1" x14ac:dyDescent="0.25">
      <c r="B3589" s="206">
        <v>46171516</v>
      </c>
      <c r="C3589" s="208" t="s">
        <v>3784</v>
      </c>
      <c r="D3589" s="202">
        <v>41883</v>
      </c>
      <c r="E3589" s="207" t="s">
        <v>2576</v>
      </c>
      <c r="F3589" s="200" t="s">
        <v>2568</v>
      </c>
      <c r="G3589" s="200" t="s">
        <v>3447</v>
      </c>
      <c r="H3589" s="203">
        <v>15000</v>
      </c>
      <c r="I3589" s="203">
        <v>15000</v>
      </c>
      <c r="J3589" s="200" t="s">
        <v>39</v>
      </c>
      <c r="K3589" s="200" t="s">
        <v>40</v>
      </c>
      <c r="L3589" s="206" t="s">
        <v>3452</v>
      </c>
    </row>
    <row r="3590" spans="2:12" ht="75" customHeight="1" x14ac:dyDescent="0.25">
      <c r="B3590" s="206">
        <v>46171516</v>
      </c>
      <c r="C3590" s="208" t="s">
        <v>3785</v>
      </c>
      <c r="D3590" s="202">
        <v>41883</v>
      </c>
      <c r="E3590" s="207" t="s">
        <v>2576</v>
      </c>
      <c r="F3590" s="200" t="s">
        <v>2568</v>
      </c>
      <c r="G3590" s="200" t="s">
        <v>3447</v>
      </c>
      <c r="H3590" s="203">
        <v>15000</v>
      </c>
      <c r="I3590" s="203">
        <v>15000</v>
      </c>
      <c r="J3590" s="200" t="s">
        <v>39</v>
      </c>
      <c r="K3590" s="200" t="s">
        <v>40</v>
      </c>
      <c r="L3590" s="206" t="s">
        <v>3452</v>
      </c>
    </row>
    <row r="3591" spans="2:12" ht="75" customHeight="1" x14ac:dyDescent="0.25">
      <c r="B3591" s="200">
        <v>46171501</v>
      </c>
      <c r="C3591" s="201" t="s">
        <v>3786</v>
      </c>
      <c r="D3591" s="202">
        <v>41684</v>
      </c>
      <c r="E3591" s="207" t="s">
        <v>662</v>
      </c>
      <c r="F3591" s="200" t="s">
        <v>2568</v>
      </c>
      <c r="G3591" s="200" t="s">
        <v>3447</v>
      </c>
      <c r="H3591" s="203">
        <v>340000</v>
      </c>
      <c r="I3591" s="203">
        <v>340000</v>
      </c>
      <c r="J3591" s="200" t="s">
        <v>39</v>
      </c>
      <c r="K3591" s="200" t="s">
        <v>40</v>
      </c>
      <c r="L3591" s="200" t="s">
        <v>3531</v>
      </c>
    </row>
    <row r="3592" spans="2:12" ht="75" customHeight="1" x14ac:dyDescent="0.25">
      <c r="B3592" s="210">
        <v>46171501</v>
      </c>
      <c r="C3592" s="208" t="s">
        <v>3787</v>
      </c>
      <c r="D3592" s="202">
        <v>41883</v>
      </c>
      <c r="E3592" s="207" t="s">
        <v>2576</v>
      </c>
      <c r="F3592" s="200" t="s">
        <v>2568</v>
      </c>
      <c r="G3592" s="200" t="s">
        <v>3447</v>
      </c>
      <c r="H3592" s="203">
        <v>200000</v>
      </c>
      <c r="I3592" s="203">
        <v>200000</v>
      </c>
      <c r="J3592" s="200" t="s">
        <v>39</v>
      </c>
      <c r="K3592" s="200" t="s">
        <v>40</v>
      </c>
      <c r="L3592" s="206" t="s">
        <v>3452</v>
      </c>
    </row>
    <row r="3593" spans="2:12" ht="75" customHeight="1" x14ac:dyDescent="0.25">
      <c r="B3593" s="210">
        <v>46171501</v>
      </c>
      <c r="C3593" s="208" t="s">
        <v>3788</v>
      </c>
      <c r="D3593" s="202">
        <v>41883</v>
      </c>
      <c r="E3593" s="207" t="s">
        <v>2576</v>
      </c>
      <c r="F3593" s="200" t="s">
        <v>2568</v>
      </c>
      <c r="G3593" s="200" t="s">
        <v>3447</v>
      </c>
      <c r="H3593" s="203">
        <v>160000</v>
      </c>
      <c r="I3593" s="203">
        <v>160000</v>
      </c>
      <c r="J3593" s="200" t="s">
        <v>39</v>
      </c>
      <c r="K3593" s="200" t="s">
        <v>40</v>
      </c>
      <c r="L3593" s="206" t="s">
        <v>3452</v>
      </c>
    </row>
    <row r="3594" spans="2:12" ht="75" customHeight="1" x14ac:dyDescent="0.25">
      <c r="B3594" s="210">
        <v>46171501</v>
      </c>
      <c r="C3594" s="208" t="s">
        <v>3789</v>
      </c>
      <c r="D3594" s="202">
        <v>41883</v>
      </c>
      <c r="E3594" s="207" t="s">
        <v>2576</v>
      </c>
      <c r="F3594" s="200" t="s">
        <v>2568</v>
      </c>
      <c r="G3594" s="200" t="s">
        <v>3447</v>
      </c>
      <c r="H3594" s="203">
        <v>600000</v>
      </c>
      <c r="I3594" s="203">
        <v>600000</v>
      </c>
      <c r="J3594" s="200" t="s">
        <v>39</v>
      </c>
      <c r="K3594" s="200" t="s">
        <v>40</v>
      </c>
      <c r="L3594" s="206" t="s">
        <v>3452</v>
      </c>
    </row>
    <row r="3595" spans="2:12" ht="75" customHeight="1" x14ac:dyDescent="0.25">
      <c r="B3595" s="210">
        <v>46171501</v>
      </c>
      <c r="C3595" s="208" t="s">
        <v>3790</v>
      </c>
      <c r="D3595" s="202">
        <v>41883</v>
      </c>
      <c r="E3595" s="207" t="s">
        <v>2576</v>
      </c>
      <c r="F3595" s="200" t="s">
        <v>2568</v>
      </c>
      <c r="G3595" s="200" t="s">
        <v>3447</v>
      </c>
      <c r="H3595" s="203">
        <v>600000</v>
      </c>
      <c r="I3595" s="203">
        <v>600000</v>
      </c>
      <c r="J3595" s="200" t="s">
        <v>39</v>
      </c>
      <c r="K3595" s="200" t="s">
        <v>40</v>
      </c>
      <c r="L3595" s="206" t="s">
        <v>3452</v>
      </c>
    </row>
    <row r="3596" spans="2:12" ht="75" customHeight="1" x14ac:dyDescent="0.25">
      <c r="B3596" s="210">
        <v>46171501</v>
      </c>
      <c r="C3596" s="208" t="s">
        <v>3791</v>
      </c>
      <c r="D3596" s="202">
        <v>41883</v>
      </c>
      <c r="E3596" s="207" t="s">
        <v>2576</v>
      </c>
      <c r="F3596" s="200" t="s">
        <v>2568</v>
      </c>
      <c r="G3596" s="200" t="s">
        <v>3447</v>
      </c>
      <c r="H3596" s="203">
        <v>340000</v>
      </c>
      <c r="I3596" s="203">
        <v>340000</v>
      </c>
      <c r="J3596" s="200" t="s">
        <v>39</v>
      </c>
      <c r="K3596" s="200" t="s">
        <v>40</v>
      </c>
      <c r="L3596" s="206" t="s">
        <v>3452</v>
      </c>
    </row>
    <row r="3597" spans="2:12" ht="75" customHeight="1" x14ac:dyDescent="0.25">
      <c r="B3597" s="200">
        <v>46151703</v>
      </c>
      <c r="C3597" s="201" t="s">
        <v>3792</v>
      </c>
      <c r="D3597" s="202">
        <v>41671</v>
      </c>
      <c r="E3597" s="200" t="s">
        <v>3609</v>
      </c>
      <c r="F3597" s="200" t="s">
        <v>2568</v>
      </c>
      <c r="G3597" s="200" t="s">
        <v>3447</v>
      </c>
      <c r="H3597" s="203">
        <v>38160</v>
      </c>
      <c r="I3597" s="203">
        <v>38160</v>
      </c>
      <c r="J3597" s="200" t="s">
        <v>39</v>
      </c>
      <c r="K3597" s="200" t="s">
        <v>40</v>
      </c>
      <c r="L3597" s="200" t="s">
        <v>3448</v>
      </c>
    </row>
    <row r="3598" spans="2:12" ht="75" customHeight="1" x14ac:dyDescent="0.25">
      <c r="B3598" s="200">
        <v>46151703</v>
      </c>
      <c r="C3598" s="201" t="s">
        <v>3793</v>
      </c>
      <c r="D3598" s="202">
        <v>41671</v>
      </c>
      <c r="E3598" s="200" t="s">
        <v>3609</v>
      </c>
      <c r="F3598" s="200" t="s">
        <v>2568</v>
      </c>
      <c r="G3598" s="200" t="s">
        <v>3447</v>
      </c>
      <c r="H3598" s="203">
        <v>6702</v>
      </c>
      <c r="I3598" s="203">
        <v>6702</v>
      </c>
      <c r="J3598" s="200" t="s">
        <v>39</v>
      </c>
      <c r="K3598" s="200" t="s">
        <v>40</v>
      </c>
      <c r="L3598" s="200" t="s">
        <v>3448</v>
      </c>
    </row>
    <row r="3599" spans="2:12" ht="75" customHeight="1" x14ac:dyDescent="0.25">
      <c r="B3599" s="200">
        <v>46151703</v>
      </c>
      <c r="C3599" s="201" t="s">
        <v>3794</v>
      </c>
      <c r="D3599" s="202" t="s">
        <v>3576</v>
      </c>
      <c r="E3599" s="200" t="s">
        <v>3725</v>
      </c>
      <c r="F3599" s="200" t="s">
        <v>2568</v>
      </c>
      <c r="G3599" s="200" t="s">
        <v>3447</v>
      </c>
      <c r="H3599" s="203">
        <v>1500000</v>
      </c>
      <c r="I3599" s="203">
        <v>1500000</v>
      </c>
      <c r="J3599" s="200" t="s">
        <v>39</v>
      </c>
      <c r="K3599" s="200" t="s">
        <v>40</v>
      </c>
      <c r="L3599" s="200" t="s">
        <v>3577</v>
      </c>
    </row>
    <row r="3600" spans="2:12" ht="75" customHeight="1" x14ac:dyDescent="0.25">
      <c r="B3600" s="200">
        <v>46151703</v>
      </c>
      <c r="C3600" s="201" t="s">
        <v>3794</v>
      </c>
      <c r="D3600" s="202">
        <v>41821</v>
      </c>
      <c r="E3600" s="200" t="s">
        <v>3725</v>
      </c>
      <c r="F3600" s="200" t="s">
        <v>2568</v>
      </c>
      <c r="G3600" s="200" t="s">
        <v>3447</v>
      </c>
      <c r="H3600" s="203">
        <v>1500000</v>
      </c>
      <c r="I3600" s="203">
        <v>1500000</v>
      </c>
      <c r="J3600" s="200" t="s">
        <v>39</v>
      </c>
      <c r="K3600" s="200" t="s">
        <v>40</v>
      </c>
      <c r="L3600" s="200" t="s">
        <v>3577</v>
      </c>
    </row>
    <row r="3601" spans="2:12" ht="75" customHeight="1" x14ac:dyDescent="0.25">
      <c r="B3601" s="200">
        <v>46151703</v>
      </c>
      <c r="C3601" s="201" t="s">
        <v>3795</v>
      </c>
      <c r="D3601" s="202" t="s">
        <v>3576</v>
      </c>
      <c r="E3601" s="200" t="s">
        <v>3725</v>
      </c>
      <c r="F3601" s="200" t="s">
        <v>2568</v>
      </c>
      <c r="G3601" s="200" t="s">
        <v>3447</v>
      </c>
      <c r="H3601" s="203">
        <v>1500000</v>
      </c>
      <c r="I3601" s="203">
        <v>1500000</v>
      </c>
      <c r="J3601" s="200" t="s">
        <v>39</v>
      </c>
      <c r="K3601" s="200" t="s">
        <v>40</v>
      </c>
      <c r="L3601" s="200" t="s">
        <v>3577</v>
      </c>
    </row>
    <row r="3602" spans="2:12" ht="75" customHeight="1" x14ac:dyDescent="0.25">
      <c r="B3602" s="200">
        <v>46151703</v>
      </c>
      <c r="C3602" s="201" t="s">
        <v>3795</v>
      </c>
      <c r="D3602" s="202">
        <v>41821</v>
      </c>
      <c r="E3602" s="200" t="s">
        <v>3725</v>
      </c>
      <c r="F3602" s="200" t="s">
        <v>2568</v>
      </c>
      <c r="G3602" s="200" t="s">
        <v>3447</v>
      </c>
      <c r="H3602" s="203">
        <v>1500000</v>
      </c>
      <c r="I3602" s="203">
        <v>1500000</v>
      </c>
      <c r="J3602" s="200" t="s">
        <v>39</v>
      </c>
      <c r="K3602" s="200" t="s">
        <v>40</v>
      </c>
      <c r="L3602" s="200" t="s">
        <v>3577</v>
      </c>
    </row>
    <row r="3603" spans="2:12" ht="75" customHeight="1" x14ac:dyDescent="0.25">
      <c r="B3603" s="200">
        <v>45121621</v>
      </c>
      <c r="C3603" s="201" t="s">
        <v>3796</v>
      </c>
      <c r="D3603" s="202">
        <v>41684</v>
      </c>
      <c r="E3603" s="207" t="s">
        <v>662</v>
      </c>
      <c r="F3603" s="200" t="s">
        <v>2568</v>
      </c>
      <c r="G3603" s="200" t="s">
        <v>3447</v>
      </c>
      <c r="H3603" s="203">
        <v>100000</v>
      </c>
      <c r="I3603" s="203">
        <v>100000</v>
      </c>
      <c r="J3603" s="200" t="s">
        <v>39</v>
      </c>
      <c r="K3603" s="200" t="s">
        <v>40</v>
      </c>
      <c r="L3603" s="200" t="s">
        <v>3531</v>
      </c>
    </row>
    <row r="3604" spans="2:12" ht="75" customHeight="1" x14ac:dyDescent="0.25">
      <c r="B3604" s="200">
        <v>45121621</v>
      </c>
      <c r="C3604" s="201" t="s">
        <v>3797</v>
      </c>
      <c r="D3604" s="202">
        <v>41654</v>
      </c>
      <c r="E3604" s="207" t="s">
        <v>662</v>
      </c>
      <c r="F3604" s="200" t="s">
        <v>2568</v>
      </c>
      <c r="G3604" s="200" t="s">
        <v>3447</v>
      </c>
      <c r="H3604" s="203">
        <v>2000000</v>
      </c>
      <c r="I3604" s="203">
        <v>2000000</v>
      </c>
      <c r="J3604" s="200" t="s">
        <v>39</v>
      </c>
      <c r="K3604" s="200" t="s">
        <v>40</v>
      </c>
      <c r="L3604" s="200" t="s">
        <v>3531</v>
      </c>
    </row>
    <row r="3605" spans="2:12" ht="75" customHeight="1" x14ac:dyDescent="0.25">
      <c r="B3605" s="200">
        <v>45121621</v>
      </c>
      <c r="C3605" s="201" t="s">
        <v>3798</v>
      </c>
      <c r="D3605" s="202">
        <v>41684</v>
      </c>
      <c r="E3605" s="207" t="s">
        <v>662</v>
      </c>
      <c r="F3605" s="200" t="s">
        <v>2568</v>
      </c>
      <c r="G3605" s="200" t="s">
        <v>3447</v>
      </c>
      <c r="H3605" s="203">
        <v>590000</v>
      </c>
      <c r="I3605" s="203">
        <v>590000</v>
      </c>
      <c r="J3605" s="200" t="s">
        <v>39</v>
      </c>
      <c r="K3605" s="200" t="s">
        <v>40</v>
      </c>
      <c r="L3605" s="200" t="s">
        <v>3531</v>
      </c>
    </row>
    <row r="3606" spans="2:12" ht="75" customHeight="1" x14ac:dyDescent="0.25">
      <c r="B3606" s="200">
        <v>45121621</v>
      </c>
      <c r="C3606" s="201" t="s">
        <v>3799</v>
      </c>
      <c r="D3606" s="202">
        <v>41699</v>
      </c>
      <c r="E3606" s="200"/>
      <c r="F3606" s="200" t="s">
        <v>2568</v>
      </c>
      <c r="G3606" s="200" t="s">
        <v>3447</v>
      </c>
      <c r="H3606" s="203">
        <v>200000</v>
      </c>
      <c r="I3606" s="203">
        <v>200000</v>
      </c>
      <c r="J3606" s="200" t="s">
        <v>39</v>
      </c>
      <c r="K3606" s="200" t="s">
        <v>40</v>
      </c>
      <c r="L3606" s="200" t="s">
        <v>3456</v>
      </c>
    </row>
    <row r="3607" spans="2:12" ht="75" customHeight="1" x14ac:dyDescent="0.25">
      <c r="B3607" s="200">
        <v>45121612</v>
      </c>
      <c r="C3607" s="201" t="s">
        <v>3800</v>
      </c>
      <c r="D3607" s="202" t="s">
        <v>3576</v>
      </c>
      <c r="E3607" s="200"/>
      <c r="F3607" s="200" t="s">
        <v>2568</v>
      </c>
      <c r="G3607" s="200" t="s">
        <v>3447</v>
      </c>
      <c r="H3607" s="203">
        <v>5000000</v>
      </c>
      <c r="I3607" s="203">
        <v>5000001</v>
      </c>
      <c r="J3607" s="200" t="s">
        <v>39</v>
      </c>
      <c r="K3607" s="200" t="s">
        <v>40</v>
      </c>
      <c r="L3607" s="200" t="s">
        <v>3577</v>
      </c>
    </row>
    <row r="3608" spans="2:12" ht="75" customHeight="1" x14ac:dyDescent="0.25">
      <c r="B3608" s="206">
        <v>45121603</v>
      </c>
      <c r="C3608" s="201" t="s">
        <v>3801</v>
      </c>
      <c r="D3608" s="202">
        <v>41654</v>
      </c>
      <c r="E3608" s="200" t="s">
        <v>662</v>
      </c>
      <c r="F3608" s="200" t="s">
        <v>2568</v>
      </c>
      <c r="G3608" s="211" t="s">
        <v>3447</v>
      </c>
      <c r="H3608" s="203">
        <v>259990</v>
      </c>
      <c r="I3608" s="203">
        <f>+H3608</f>
        <v>259990</v>
      </c>
      <c r="J3608" s="200" t="s">
        <v>39</v>
      </c>
      <c r="K3608" s="200" t="s">
        <v>40</v>
      </c>
      <c r="L3608" s="200" t="s">
        <v>3526</v>
      </c>
    </row>
    <row r="3609" spans="2:12" ht="75" customHeight="1" x14ac:dyDescent="0.25">
      <c r="B3609" s="206">
        <v>45121603</v>
      </c>
      <c r="C3609" s="201" t="s">
        <v>3802</v>
      </c>
      <c r="D3609" s="202">
        <v>41654</v>
      </c>
      <c r="E3609" s="200" t="s">
        <v>662</v>
      </c>
      <c r="F3609" s="200" t="s">
        <v>2568</v>
      </c>
      <c r="G3609" s="211" t="s">
        <v>3447</v>
      </c>
      <c r="H3609" s="203">
        <v>6469990</v>
      </c>
      <c r="I3609" s="203">
        <f>+H3609</f>
        <v>6469990</v>
      </c>
      <c r="J3609" s="200" t="s">
        <v>39</v>
      </c>
      <c r="K3609" s="200" t="s">
        <v>40</v>
      </c>
      <c r="L3609" s="200" t="s">
        <v>3526</v>
      </c>
    </row>
    <row r="3610" spans="2:12" ht="75" customHeight="1" x14ac:dyDescent="0.25">
      <c r="B3610" s="206">
        <v>45121603</v>
      </c>
      <c r="C3610" s="201" t="s">
        <v>3803</v>
      </c>
      <c r="D3610" s="202">
        <v>41654</v>
      </c>
      <c r="E3610" s="200" t="s">
        <v>662</v>
      </c>
      <c r="F3610" s="200" t="s">
        <v>2568</v>
      </c>
      <c r="G3610" s="211" t="s">
        <v>3447</v>
      </c>
      <c r="H3610" s="203">
        <v>1189000</v>
      </c>
      <c r="I3610" s="203">
        <f>+H3610</f>
        <v>1189000</v>
      </c>
      <c r="J3610" s="200" t="s">
        <v>39</v>
      </c>
      <c r="K3610" s="200" t="s">
        <v>40</v>
      </c>
      <c r="L3610" s="200" t="s">
        <v>3526</v>
      </c>
    </row>
    <row r="3611" spans="2:12" ht="75" customHeight="1" x14ac:dyDescent="0.25">
      <c r="B3611" s="200">
        <v>45121601</v>
      </c>
      <c r="C3611" s="212" t="s">
        <v>3804</v>
      </c>
      <c r="D3611" s="202">
        <v>41654</v>
      </c>
      <c r="E3611" s="200" t="s">
        <v>662</v>
      </c>
      <c r="F3611" s="200" t="s">
        <v>2568</v>
      </c>
      <c r="G3611" s="200" t="s">
        <v>3447</v>
      </c>
      <c r="H3611" s="203">
        <v>250000</v>
      </c>
      <c r="I3611" s="203">
        <f>+H3611</f>
        <v>250000</v>
      </c>
      <c r="J3611" s="200" t="s">
        <v>39</v>
      </c>
      <c r="K3611" s="200" t="s">
        <v>40</v>
      </c>
      <c r="L3611" s="200" t="s">
        <v>3526</v>
      </c>
    </row>
    <row r="3612" spans="2:12" ht="75" customHeight="1" x14ac:dyDescent="0.25">
      <c r="B3612" s="200">
        <v>45121520</v>
      </c>
      <c r="C3612" s="201" t="s">
        <v>3805</v>
      </c>
      <c r="D3612" s="202">
        <v>41671</v>
      </c>
      <c r="E3612" s="200" t="s">
        <v>3459</v>
      </c>
      <c r="F3612" s="200" t="s">
        <v>2568</v>
      </c>
      <c r="G3612" s="200" t="s">
        <v>3447</v>
      </c>
      <c r="H3612" s="203">
        <v>2000000</v>
      </c>
      <c r="I3612" s="203">
        <v>2000000</v>
      </c>
      <c r="J3612" s="200" t="s">
        <v>39</v>
      </c>
      <c r="K3612" s="200" t="s">
        <v>40</v>
      </c>
      <c r="L3612" s="200" t="s">
        <v>3448</v>
      </c>
    </row>
    <row r="3613" spans="2:12" ht="75" customHeight="1" x14ac:dyDescent="0.25">
      <c r="B3613" s="200">
        <v>45121520</v>
      </c>
      <c r="C3613" s="201" t="s">
        <v>3806</v>
      </c>
      <c r="D3613" s="202">
        <v>41659</v>
      </c>
      <c r="E3613" s="207" t="s">
        <v>662</v>
      </c>
      <c r="F3613" s="200" t="s">
        <v>2568</v>
      </c>
      <c r="G3613" s="200" t="s">
        <v>3447</v>
      </c>
      <c r="H3613" s="203">
        <v>9500000</v>
      </c>
      <c r="I3613" s="203">
        <v>9500000</v>
      </c>
      <c r="J3613" s="200" t="s">
        <v>39</v>
      </c>
      <c r="K3613" s="200" t="s">
        <v>40</v>
      </c>
      <c r="L3613" s="200" t="s">
        <v>3495</v>
      </c>
    </row>
    <row r="3614" spans="2:12" ht="75" customHeight="1" x14ac:dyDescent="0.25">
      <c r="B3614" s="200">
        <v>45121520</v>
      </c>
      <c r="C3614" s="201" t="s">
        <v>3807</v>
      </c>
      <c r="D3614" s="202">
        <v>41659</v>
      </c>
      <c r="E3614" s="207" t="s">
        <v>662</v>
      </c>
      <c r="F3614" s="200" t="s">
        <v>2568</v>
      </c>
      <c r="G3614" s="200" t="s">
        <v>3447</v>
      </c>
      <c r="H3614" s="203">
        <v>11000000</v>
      </c>
      <c r="I3614" s="203">
        <v>11000000</v>
      </c>
      <c r="J3614" s="200" t="s">
        <v>39</v>
      </c>
      <c r="K3614" s="200" t="s">
        <v>40</v>
      </c>
      <c r="L3614" s="200" t="s">
        <v>3495</v>
      </c>
    </row>
    <row r="3615" spans="2:12" ht="75" customHeight="1" x14ac:dyDescent="0.25">
      <c r="B3615" s="206">
        <v>45121505</v>
      </c>
      <c r="C3615" s="201" t="s">
        <v>3808</v>
      </c>
      <c r="D3615" s="202" t="s">
        <v>3576</v>
      </c>
      <c r="E3615" s="200"/>
      <c r="F3615" s="200" t="s">
        <v>2568</v>
      </c>
      <c r="G3615" s="200" t="s">
        <v>3447</v>
      </c>
      <c r="H3615" s="203">
        <v>1800000</v>
      </c>
      <c r="I3615" s="203">
        <v>1800001</v>
      </c>
      <c r="J3615" s="200" t="s">
        <v>39</v>
      </c>
      <c r="K3615" s="200" t="s">
        <v>40</v>
      </c>
      <c r="L3615" s="200" t="s">
        <v>3577</v>
      </c>
    </row>
    <row r="3616" spans="2:12" ht="75" customHeight="1" x14ac:dyDescent="0.25">
      <c r="B3616" s="200">
        <v>45121504</v>
      </c>
      <c r="C3616" s="201" t="s">
        <v>3809</v>
      </c>
      <c r="D3616" s="202">
        <v>41671</v>
      </c>
      <c r="E3616" s="200" t="s">
        <v>3654</v>
      </c>
      <c r="F3616" s="200" t="s">
        <v>2568</v>
      </c>
      <c r="G3616" s="200" t="s">
        <v>3447</v>
      </c>
      <c r="H3616" s="203">
        <v>878000</v>
      </c>
      <c r="I3616" s="203">
        <v>878000</v>
      </c>
      <c r="J3616" s="200" t="s">
        <v>39</v>
      </c>
      <c r="K3616" s="200" t="s">
        <v>40</v>
      </c>
      <c r="L3616" s="200" t="s">
        <v>3448</v>
      </c>
    </row>
    <row r="3617" spans="2:12" ht="75" customHeight="1" x14ac:dyDescent="0.25">
      <c r="B3617" s="200">
        <v>45121504</v>
      </c>
      <c r="C3617" s="201" t="s">
        <v>3810</v>
      </c>
      <c r="D3617" s="202">
        <v>41654</v>
      </c>
      <c r="E3617" s="207" t="s">
        <v>662</v>
      </c>
      <c r="F3617" s="200" t="s">
        <v>2568</v>
      </c>
      <c r="G3617" s="200" t="s">
        <v>3447</v>
      </c>
      <c r="H3617" s="203">
        <v>5000000</v>
      </c>
      <c r="I3617" s="203">
        <v>5000000</v>
      </c>
      <c r="J3617" s="200" t="s">
        <v>39</v>
      </c>
      <c r="K3617" s="200" t="s">
        <v>40</v>
      </c>
      <c r="L3617" s="200" t="s">
        <v>3531</v>
      </c>
    </row>
    <row r="3618" spans="2:12" ht="75" customHeight="1" x14ac:dyDescent="0.25">
      <c r="B3618" s="200">
        <v>45121504</v>
      </c>
      <c r="C3618" s="201" t="s">
        <v>3811</v>
      </c>
      <c r="D3618" s="202">
        <v>41760</v>
      </c>
      <c r="E3618" s="200" t="s">
        <v>662</v>
      </c>
      <c r="F3618" s="200" t="s">
        <v>2568</v>
      </c>
      <c r="G3618" s="200" t="s">
        <v>3447</v>
      </c>
      <c r="H3618" s="203">
        <f>+I3618</f>
        <v>3000000</v>
      </c>
      <c r="I3618" s="203">
        <v>3000000</v>
      </c>
      <c r="J3618" s="200" t="s">
        <v>39</v>
      </c>
      <c r="K3618" s="200" t="s">
        <v>40</v>
      </c>
      <c r="L3618" s="200" t="s">
        <v>3503</v>
      </c>
    </row>
    <row r="3619" spans="2:12" ht="75" customHeight="1" x14ac:dyDescent="0.25">
      <c r="B3619" s="200">
        <v>45111802</v>
      </c>
      <c r="C3619" s="201" t="s">
        <v>3812</v>
      </c>
      <c r="D3619" s="202">
        <v>41654</v>
      </c>
      <c r="E3619" s="207" t="s">
        <v>662</v>
      </c>
      <c r="F3619" s="200" t="s">
        <v>2568</v>
      </c>
      <c r="G3619" s="200" t="s">
        <v>3447</v>
      </c>
      <c r="H3619" s="203">
        <v>432000</v>
      </c>
      <c r="I3619" s="203">
        <v>432000</v>
      </c>
      <c r="J3619" s="200" t="s">
        <v>39</v>
      </c>
      <c r="K3619" s="200" t="s">
        <v>40</v>
      </c>
      <c r="L3619" s="200" t="s">
        <v>3531</v>
      </c>
    </row>
    <row r="3620" spans="2:12" ht="75" customHeight="1" x14ac:dyDescent="0.25">
      <c r="B3620" s="200">
        <v>45111616</v>
      </c>
      <c r="C3620" s="201" t="s">
        <v>3813</v>
      </c>
      <c r="D3620" s="202">
        <v>41654</v>
      </c>
      <c r="E3620" s="200" t="s">
        <v>662</v>
      </c>
      <c r="F3620" s="200" t="s">
        <v>2568</v>
      </c>
      <c r="G3620" s="200" t="s">
        <v>3447</v>
      </c>
      <c r="H3620" s="203">
        <f>+I3620</f>
        <v>15000000</v>
      </c>
      <c r="I3620" s="203">
        <v>15000000</v>
      </c>
      <c r="J3620" s="200" t="s">
        <v>39</v>
      </c>
      <c r="K3620" s="200" t="s">
        <v>40</v>
      </c>
      <c r="L3620" s="200" t="s">
        <v>3503</v>
      </c>
    </row>
    <row r="3621" spans="2:12" ht="75" customHeight="1" x14ac:dyDescent="0.25">
      <c r="B3621" s="200">
        <v>45111616</v>
      </c>
      <c r="C3621" s="201" t="s">
        <v>3814</v>
      </c>
      <c r="D3621" s="205">
        <v>41654</v>
      </c>
      <c r="E3621" s="200" t="s">
        <v>662</v>
      </c>
      <c r="F3621" s="200" t="s">
        <v>2568</v>
      </c>
      <c r="G3621" s="200" t="s">
        <v>3447</v>
      </c>
      <c r="H3621" s="203">
        <v>4120000</v>
      </c>
      <c r="I3621" s="203">
        <v>4120000</v>
      </c>
      <c r="J3621" s="200" t="s">
        <v>39</v>
      </c>
      <c r="K3621" s="200" t="s">
        <v>40</v>
      </c>
      <c r="L3621" s="200" t="s">
        <v>3495</v>
      </c>
    </row>
    <row r="3622" spans="2:12" ht="75" customHeight="1" x14ac:dyDescent="0.25">
      <c r="B3622" s="200">
        <v>45111616</v>
      </c>
      <c r="C3622" s="212" t="s">
        <v>3815</v>
      </c>
      <c r="D3622" s="202">
        <v>41654</v>
      </c>
      <c r="E3622" s="200" t="s">
        <v>662</v>
      </c>
      <c r="F3622" s="200" t="s">
        <v>2568</v>
      </c>
      <c r="G3622" s="200" t="s">
        <v>3447</v>
      </c>
      <c r="H3622" s="203">
        <v>4690000</v>
      </c>
      <c r="I3622" s="203">
        <f>+H3622</f>
        <v>4690000</v>
      </c>
      <c r="J3622" s="200" t="s">
        <v>39</v>
      </c>
      <c r="K3622" s="200" t="s">
        <v>40</v>
      </c>
      <c r="L3622" s="200" t="s">
        <v>3526</v>
      </c>
    </row>
    <row r="3623" spans="2:12" ht="75" customHeight="1" x14ac:dyDescent="0.25">
      <c r="B3623" s="200">
        <v>45111616</v>
      </c>
      <c r="C3623" s="201" t="s">
        <v>3816</v>
      </c>
      <c r="D3623" s="202">
        <v>41654</v>
      </c>
      <c r="E3623" s="200" t="s">
        <v>662</v>
      </c>
      <c r="F3623" s="200" t="s">
        <v>3460</v>
      </c>
      <c r="G3623" s="200" t="s">
        <v>3447</v>
      </c>
      <c r="H3623" s="203">
        <f>+I3623</f>
        <v>35000000</v>
      </c>
      <c r="I3623" s="203">
        <v>35000000</v>
      </c>
      <c r="J3623" s="200" t="s">
        <v>39</v>
      </c>
      <c r="K3623" s="200" t="s">
        <v>40</v>
      </c>
      <c r="L3623" s="200" t="s">
        <v>3503</v>
      </c>
    </row>
    <row r="3624" spans="2:12" ht="75" customHeight="1" x14ac:dyDescent="0.25">
      <c r="B3624" s="200">
        <v>45111616</v>
      </c>
      <c r="C3624" s="201" t="s">
        <v>3817</v>
      </c>
      <c r="D3624" s="202">
        <v>41654</v>
      </c>
      <c r="E3624" s="200" t="s">
        <v>662</v>
      </c>
      <c r="F3624" s="200" t="s">
        <v>2568</v>
      </c>
      <c r="G3624" s="200" t="s">
        <v>3447</v>
      </c>
      <c r="H3624" s="203">
        <v>4000000</v>
      </c>
      <c r="I3624" s="203">
        <f>+H3624</f>
        <v>4000000</v>
      </c>
      <c r="J3624" s="200" t="s">
        <v>39</v>
      </c>
      <c r="K3624" s="200" t="s">
        <v>40</v>
      </c>
      <c r="L3624" s="200" t="s">
        <v>3526</v>
      </c>
    </row>
    <row r="3625" spans="2:12" ht="75" customHeight="1" x14ac:dyDescent="0.25">
      <c r="B3625" s="200">
        <v>45111616</v>
      </c>
      <c r="C3625" s="201" t="s">
        <v>3818</v>
      </c>
      <c r="D3625" s="202">
        <v>41652</v>
      </c>
      <c r="E3625" s="200" t="s">
        <v>662</v>
      </c>
      <c r="F3625" s="200" t="s">
        <v>2568</v>
      </c>
      <c r="G3625" s="200" t="s">
        <v>3447</v>
      </c>
      <c r="H3625" s="203">
        <v>3000000</v>
      </c>
      <c r="I3625" s="203">
        <v>3000000</v>
      </c>
      <c r="J3625" s="200" t="s">
        <v>39</v>
      </c>
      <c r="K3625" s="200" t="s">
        <v>40</v>
      </c>
      <c r="L3625" s="200" t="s">
        <v>3533</v>
      </c>
    </row>
    <row r="3626" spans="2:12" ht="75" customHeight="1" x14ac:dyDescent="0.25">
      <c r="B3626" s="200">
        <v>45111616</v>
      </c>
      <c r="C3626" s="201" t="s">
        <v>3819</v>
      </c>
      <c r="D3626" s="202">
        <v>41659</v>
      </c>
      <c r="E3626" s="207" t="s">
        <v>662</v>
      </c>
      <c r="F3626" s="200" t="s">
        <v>3820</v>
      </c>
      <c r="G3626" s="200" t="s">
        <v>3447</v>
      </c>
      <c r="H3626" s="203">
        <v>6000000</v>
      </c>
      <c r="I3626" s="203">
        <v>6000000</v>
      </c>
      <c r="J3626" s="200" t="s">
        <v>39</v>
      </c>
      <c r="K3626" s="200" t="s">
        <v>40</v>
      </c>
      <c r="L3626" s="200" t="s">
        <v>3533</v>
      </c>
    </row>
    <row r="3627" spans="2:12" ht="75" customHeight="1" x14ac:dyDescent="0.25">
      <c r="B3627" s="200">
        <v>45101508</v>
      </c>
      <c r="C3627" s="201" t="s">
        <v>3821</v>
      </c>
      <c r="D3627" s="202">
        <v>41671</v>
      </c>
      <c r="E3627" s="200" t="s">
        <v>3609</v>
      </c>
      <c r="F3627" s="200" t="s">
        <v>2568</v>
      </c>
      <c r="G3627" s="200" t="s">
        <v>3447</v>
      </c>
      <c r="H3627" s="203">
        <v>23944</v>
      </c>
      <c r="I3627" s="203">
        <v>23944</v>
      </c>
      <c r="J3627" s="200" t="s">
        <v>39</v>
      </c>
      <c r="K3627" s="200" t="s">
        <v>40</v>
      </c>
      <c r="L3627" s="200" t="s">
        <v>3448</v>
      </c>
    </row>
    <row r="3628" spans="2:12" ht="75" customHeight="1" x14ac:dyDescent="0.25">
      <c r="B3628" s="206">
        <v>45101508</v>
      </c>
      <c r="C3628" s="201" t="s">
        <v>3822</v>
      </c>
      <c r="D3628" s="202">
        <v>41684</v>
      </c>
      <c r="E3628" s="207" t="s">
        <v>662</v>
      </c>
      <c r="F3628" s="200" t="s">
        <v>2568</v>
      </c>
      <c r="G3628" s="200" t="s">
        <v>3447</v>
      </c>
      <c r="H3628" s="203">
        <v>31380</v>
      </c>
      <c r="I3628" s="203">
        <v>31380</v>
      </c>
      <c r="J3628" s="200" t="s">
        <v>39</v>
      </c>
      <c r="K3628" s="200" t="s">
        <v>40</v>
      </c>
      <c r="L3628" s="200" t="s">
        <v>3531</v>
      </c>
    </row>
    <row r="3629" spans="2:12" ht="75" customHeight="1" x14ac:dyDescent="0.25">
      <c r="B3629" s="200">
        <v>44122107</v>
      </c>
      <c r="C3629" s="201" t="s">
        <v>3823</v>
      </c>
      <c r="D3629" s="202">
        <v>41684</v>
      </c>
      <c r="E3629" s="207" t="s">
        <v>662</v>
      </c>
      <c r="F3629" s="200" t="s">
        <v>2568</v>
      </c>
      <c r="G3629" s="200" t="s">
        <v>3447</v>
      </c>
      <c r="H3629" s="203">
        <v>13810</v>
      </c>
      <c r="I3629" s="203">
        <v>13810</v>
      </c>
      <c r="J3629" s="200" t="s">
        <v>39</v>
      </c>
      <c r="K3629" s="200" t="s">
        <v>40</v>
      </c>
      <c r="L3629" s="200" t="s">
        <v>3531</v>
      </c>
    </row>
    <row r="3630" spans="2:12" ht="75" customHeight="1" x14ac:dyDescent="0.25">
      <c r="B3630" s="200">
        <v>44122107</v>
      </c>
      <c r="C3630" s="201" t="s">
        <v>3824</v>
      </c>
      <c r="D3630" s="202">
        <v>41671</v>
      </c>
      <c r="E3630" s="200" t="s">
        <v>3609</v>
      </c>
      <c r="F3630" s="200" t="s">
        <v>2568</v>
      </c>
      <c r="G3630" s="200" t="s">
        <v>3447</v>
      </c>
      <c r="H3630" s="203">
        <v>14964</v>
      </c>
      <c r="I3630" s="203">
        <v>14964</v>
      </c>
      <c r="J3630" s="200" t="s">
        <v>39</v>
      </c>
      <c r="K3630" s="200" t="s">
        <v>40</v>
      </c>
      <c r="L3630" s="200" t="s">
        <v>3448</v>
      </c>
    </row>
    <row r="3631" spans="2:12" ht="75" customHeight="1" x14ac:dyDescent="0.25">
      <c r="B3631" s="200">
        <v>44122104</v>
      </c>
      <c r="C3631" s="201" t="s">
        <v>3825</v>
      </c>
      <c r="D3631" s="202">
        <v>41671</v>
      </c>
      <c r="E3631" s="200" t="s">
        <v>3609</v>
      </c>
      <c r="F3631" s="200" t="s">
        <v>2568</v>
      </c>
      <c r="G3631" s="200" t="s">
        <v>3447</v>
      </c>
      <c r="H3631" s="203">
        <v>14376</v>
      </c>
      <c r="I3631" s="203">
        <v>14376</v>
      </c>
      <c r="J3631" s="200" t="s">
        <v>39</v>
      </c>
      <c r="K3631" s="200" t="s">
        <v>40</v>
      </c>
      <c r="L3631" s="200" t="s">
        <v>3448</v>
      </c>
    </row>
    <row r="3632" spans="2:12" ht="75" customHeight="1" x14ac:dyDescent="0.25">
      <c r="B3632" s="200">
        <v>44122104</v>
      </c>
      <c r="C3632" s="201" t="s">
        <v>3826</v>
      </c>
      <c r="D3632" s="202">
        <v>41684</v>
      </c>
      <c r="E3632" s="207" t="s">
        <v>662</v>
      </c>
      <c r="F3632" s="200" t="s">
        <v>2568</v>
      </c>
      <c r="G3632" s="200" t="s">
        <v>3447</v>
      </c>
      <c r="H3632" s="203">
        <v>25000</v>
      </c>
      <c r="I3632" s="203">
        <v>25000</v>
      </c>
      <c r="J3632" s="200" t="s">
        <v>39</v>
      </c>
      <c r="K3632" s="200" t="s">
        <v>40</v>
      </c>
      <c r="L3632" s="200" t="s">
        <v>3531</v>
      </c>
    </row>
    <row r="3633" spans="2:12" ht="75" customHeight="1" x14ac:dyDescent="0.25">
      <c r="B3633" s="200">
        <v>44122104</v>
      </c>
      <c r="C3633" s="201" t="s">
        <v>3827</v>
      </c>
      <c r="D3633" s="202">
        <v>41684</v>
      </c>
      <c r="E3633" s="207" t="s">
        <v>662</v>
      </c>
      <c r="F3633" s="200" t="s">
        <v>2568</v>
      </c>
      <c r="G3633" s="200" t="s">
        <v>3447</v>
      </c>
      <c r="H3633" s="203">
        <v>11380</v>
      </c>
      <c r="I3633" s="203">
        <v>11380</v>
      </c>
      <c r="J3633" s="200" t="s">
        <v>39</v>
      </c>
      <c r="K3633" s="200" t="s">
        <v>40</v>
      </c>
      <c r="L3633" s="200" t="s">
        <v>3531</v>
      </c>
    </row>
    <row r="3634" spans="2:12" ht="75" customHeight="1" x14ac:dyDescent="0.25">
      <c r="B3634" s="200">
        <v>44122101</v>
      </c>
      <c r="C3634" s="201" t="s">
        <v>3828</v>
      </c>
      <c r="D3634" s="202">
        <v>41684</v>
      </c>
      <c r="E3634" s="207" t="s">
        <v>662</v>
      </c>
      <c r="F3634" s="200" t="s">
        <v>2568</v>
      </c>
      <c r="G3634" s="200" t="s">
        <v>3447</v>
      </c>
      <c r="H3634" s="203">
        <v>10000</v>
      </c>
      <c r="I3634" s="203">
        <v>10000</v>
      </c>
      <c r="J3634" s="200" t="s">
        <v>39</v>
      </c>
      <c r="K3634" s="200" t="s">
        <v>40</v>
      </c>
      <c r="L3634" s="200" t="s">
        <v>3531</v>
      </c>
    </row>
    <row r="3635" spans="2:12" ht="75" customHeight="1" x14ac:dyDescent="0.25">
      <c r="B3635" s="200">
        <v>44122101</v>
      </c>
      <c r="C3635" s="201" t="s">
        <v>3829</v>
      </c>
      <c r="D3635" s="202">
        <v>41671</v>
      </c>
      <c r="E3635" s="200" t="s">
        <v>3609</v>
      </c>
      <c r="F3635" s="200" t="s">
        <v>2568</v>
      </c>
      <c r="G3635" s="200" t="s">
        <v>3447</v>
      </c>
      <c r="H3635" s="203">
        <v>6000</v>
      </c>
      <c r="I3635" s="203">
        <v>6000</v>
      </c>
      <c r="J3635" s="200" t="s">
        <v>39</v>
      </c>
      <c r="K3635" s="200" t="s">
        <v>40</v>
      </c>
      <c r="L3635" s="200" t="s">
        <v>3448</v>
      </c>
    </row>
    <row r="3636" spans="2:12" ht="75" customHeight="1" x14ac:dyDescent="0.25">
      <c r="B3636" s="200">
        <v>44122027</v>
      </c>
      <c r="C3636" s="201" t="s">
        <v>3830</v>
      </c>
      <c r="D3636" s="202">
        <v>41671</v>
      </c>
      <c r="E3636" s="200" t="s">
        <v>3609</v>
      </c>
      <c r="F3636" s="200" t="s">
        <v>2568</v>
      </c>
      <c r="G3636" s="200" t="s">
        <v>3447</v>
      </c>
      <c r="H3636" s="203">
        <v>98760</v>
      </c>
      <c r="I3636" s="203">
        <v>98760</v>
      </c>
      <c r="J3636" s="200" t="s">
        <v>39</v>
      </c>
      <c r="K3636" s="200" t="s">
        <v>40</v>
      </c>
      <c r="L3636" s="200" t="s">
        <v>3448</v>
      </c>
    </row>
    <row r="3637" spans="2:12" ht="75" customHeight="1" x14ac:dyDescent="0.25">
      <c r="B3637" s="200">
        <v>44122011</v>
      </c>
      <c r="C3637" s="201" t="s">
        <v>3831</v>
      </c>
      <c r="D3637" s="202">
        <v>41640</v>
      </c>
      <c r="E3637" s="200" t="s">
        <v>225</v>
      </c>
      <c r="F3637" s="200" t="s">
        <v>2568</v>
      </c>
      <c r="G3637" s="200" t="s">
        <v>3447</v>
      </c>
      <c r="H3637" s="203">
        <v>90000</v>
      </c>
      <c r="I3637" s="203">
        <v>90000</v>
      </c>
      <c r="J3637" s="200" t="s">
        <v>39</v>
      </c>
      <c r="K3637" s="200" t="s">
        <v>40</v>
      </c>
      <c r="L3637" s="200" t="s">
        <v>3531</v>
      </c>
    </row>
    <row r="3638" spans="2:12" ht="75" customHeight="1" x14ac:dyDescent="0.25">
      <c r="B3638" s="206">
        <v>44122010</v>
      </c>
      <c r="C3638" s="201" t="s">
        <v>3832</v>
      </c>
      <c r="D3638" s="202">
        <v>41684</v>
      </c>
      <c r="E3638" s="207" t="s">
        <v>662</v>
      </c>
      <c r="F3638" s="200" t="s">
        <v>2568</v>
      </c>
      <c r="G3638" s="200" t="s">
        <v>3447</v>
      </c>
      <c r="H3638" s="203">
        <v>33100</v>
      </c>
      <c r="I3638" s="203">
        <v>33100</v>
      </c>
      <c r="J3638" s="200" t="s">
        <v>39</v>
      </c>
      <c r="K3638" s="200" t="s">
        <v>40</v>
      </c>
      <c r="L3638" s="200" t="s">
        <v>3531</v>
      </c>
    </row>
    <row r="3639" spans="2:12" ht="75" customHeight="1" x14ac:dyDescent="0.25">
      <c r="B3639" s="206">
        <v>44122010</v>
      </c>
      <c r="C3639" s="201" t="s">
        <v>3833</v>
      </c>
      <c r="D3639" s="202">
        <v>41684</v>
      </c>
      <c r="E3639" s="207" t="s">
        <v>662</v>
      </c>
      <c r="F3639" s="200" t="s">
        <v>2568</v>
      </c>
      <c r="G3639" s="200" t="s">
        <v>3447</v>
      </c>
      <c r="H3639" s="203">
        <v>79000</v>
      </c>
      <c r="I3639" s="203">
        <v>79000</v>
      </c>
      <c r="J3639" s="200" t="s">
        <v>39</v>
      </c>
      <c r="K3639" s="200" t="s">
        <v>40</v>
      </c>
      <c r="L3639" s="200" t="s">
        <v>3531</v>
      </c>
    </row>
    <row r="3640" spans="2:12" ht="75" customHeight="1" x14ac:dyDescent="0.25">
      <c r="B3640" s="200">
        <v>44122010</v>
      </c>
      <c r="C3640" s="201" t="s">
        <v>3834</v>
      </c>
      <c r="D3640" s="202">
        <v>41640</v>
      </c>
      <c r="E3640" s="200" t="s">
        <v>225</v>
      </c>
      <c r="F3640" s="200" t="s">
        <v>2568</v>
      </c>
      <c r="G3640" s="200" t="s">
        <v>3447</v>
      </c>
      <c r="H3640" s="203">
        <v>60000</v>
      </c>
      <c r="I3640" s="203">
        <v>60000</v>
      </c>
      <c r="J3640" s="200" t="s">
        <v>39</v>
      </c>
      <c r="K3640" s="200" t="s">
        <v>40</v>
      </c>
      <c r="L3640" s="200" t="s">
        <v>3531</v>
      </c>
    </row>
    <row r="3641" spans="2:12" ht="75" customHeight="1" x14ac:dyDescent="0.25">
      <c r="B3641" s="200">
        <v>44122003</v>
      </c>
      <c r="C3641" s="201" t="s">
        <v>3835</v>
      </c>
      <c r="D3641" s="202">
        <v>41654</v>
      </c>
      <c r="E3641" s="200" t="s">
        <v>662</v>
      </c>
      <c r="F3641" s="200" t="s">
        <v>2568</v>
      </c>
      <c r="G3641" s="200" t="s">
        <v>3447</v>
      </c>
      <c r="H3641" s="203">
        <v>300000</v>
      </c>
      <c r="I3641" s="203">
        <v>300000</v>
      </c>
      <c r="J3641" s="200" t="s">
        <v>39</v>
      </c>
      <c r="K3641" s="200" t="s">
        <v>40</v>
      </c>
      <c r="L3641" s="200" t="s">
        <v>3492</v>
      </c>
    </row>
    <row r="3642" spans="2:12" ht="75" customHeight="1" x14ac:dyDescent="0.25">
      <c r="B3642" s="200">
        <v>44121804</v>
      </c>
      <c r="C3642" s="201" t="s">
        <v>3836</v>
      </c>
      <c r="D3642" s="202">
        <v>41684</v>
      </c>
      <c r="E3642" s="207" t="s">
        <v>662</v>
      </c>
      <c r="F3642" s="200" t="s">
        <v>2568</v>
      </c>
      <c r="G3642" s="200" t="s">
        <v>3447</v>
      </c>
      <c r="H3642" s="203">
        <v>4060</v>
      </c>
      <c r="I3642" s="203">
        <v>4060</v>
      </c>
      <c r="J3642" s="200" t="s">
        <v>39</v>
      </c>
      <c r="K3642" s="200" t="s">
        <v>40</v>
      </c>
      <c r="L3642" s="200" t="s">
        <v>3531</v>
      </c>
    </row>
    <row r="3643" spans="2:12" ht="75" customHeight="1" x14ac:dyDescent="0.25">
      <c r="B3643" s="200">
        <v>44121804</v>
      </c>
      <c r="C3643" s="201" t="s">
        <v>3837</v>
      </c>
      <c r="D3643" s="202">
        <v>41699</v>
      </c>
      <c r="E3643" s="200" t="s">
        <v>3838</v>
      </c>
      <c r="F3643" s="200" t="s">
        <v>2568</v>
      </c>
      <c r="G3643" s="200" t="s">
        <v>3447</v>
      </c>
      <c r="H3643" s="203">
        <v>290000</v>
      </c>
      <c r="I3643" s="203">
        <v>290000</v>
      </c>
      <c r="J3643" s="200" t="s">
        <v>39</v>
      </c>
      <c r="K3643" s="200" t="s">
        <v>40</v>
      </c>
      <c r="L3643" s="200" t="s">
        <v>3673</v>
      </c>
    </row>
    <row r="3644" spans="2:12" ht="75" customHeight="1" x14ac:dyDescent="0.25">
      <c r="B3644" s="200">
        <v>44121804</v>
      </c>
      <c r="C3644" s="201" t="s">
        <v>3839</v>
      </c>
      <c r="D3644" s="202">
        <v>41671</v>
      </c>
      <c r="E3644" s="200" t="s">
        <v>3609</v>
      </c>
      <c r="F3644" s="200" t="s">
        <v>2568</v>
      </c>
      <c r="G3644" s="200" t="s">
        <v>3447</v>
      </c>
      <c r="H3644" s="203">
        <v>8640</v>
      </c>
      <c r="I3644" s="203">
        <v>8640</v>
      </c>
      <c r="J3644" s="200" t="s">
        <v>39</v>
      </c>
      <c r="K3644" s="200" t="s">
        <v>40</v>
      </c>
      <c r="L3644" s="200" t="s">
        <v>3448</v>
      </c>
    </row>
    <row r="3645" spans="2:12" ht="75" customHeight="1" x14ac:dyDescent="0.25">
      <c r="B3645" s="206">
        <v>44121716</v>
      </c>
      <c r="C3645" s="201" t="s">
        <v>3840</v>
      </c>
      <c r="D3645" s="202">
        <v>41684</v>
      </c>
      <c r="E3645" s="207" t="s">
        <v>662</v>
      </c>
      <c r="F3645" s="200" t="s">
        <v>2568</v>
      </c>
      <c r="G3645" s="200" t="s">
        <v>3447</v>
      </c>
      <c r="H3645" s="203">
        <v>18300</v>
      </c>
      <c r="I3645" s="203">
        <v>18300</v>
      </c>
      <c r="J3645" s="200" t="s">
        <v>39</v>
      </c>
      <c r="K3645" s="200" t="s">
        <v>40</v>
      </c>
      <c r="L3645" s="200" t="s">
        <v>3531</v>
      </c>
    </row>
    <row r="3646" spans="2:12" ht="75" customHeight="1" x14ac:dyDescent="0.25">
      <c r="B3646" s="200">
        <v>44121716</v>
      </c>
      <c r="C3646" s="201" t="s">
        <v>3841</v>
      </c>
      <c r="D3646" s="202">
        <v>41671</v>
      </c>
      <c r="E3646" s="200" t="s">
        <v>3609</v>
      </c>
      <c r="F3646" s="200" t="s">
        <v>2568</v>
      </c>
      <c r="G3646" s="200" t="s">
        <v>3447</v>
      </c>
      <c r="H3646" s="203">
        <v>30500</v>
      </c>
      <c r="I3646" s="203">
        <v>30500</v>
      </c>
      <c r="J3646" s="200" t="s">
        <v>39</v>
      </c>
      <c r="K3646" s="200" t="s">
        <v>40</v>
      </c>
      <c r="L3646" s="200" t="s">
        <v>3448</v>
      </c>
    </row>
    <row r="3647" spans="2:12" ht="75" customHeight="1" x14ac:dyDescent="0.25">
      <c r="B3647" s="206">
        <v>44121716</v>
      </c>
      <c r="C3647" s="201" t="s">
        <v>3842</v>
      </c>
      <c r="D3647" s="202">
        <v>41654</v>
      </c>
      <c r="E3647" s="200" t="s">
        <v>662</v>
      </c>
      <c r="F3647" s="200" t="s">
        <v>2568</v>
      </c>
      <c r="G3647" s="200" t="s">
        <v>3447</v>
      </c>
      <c r="H3647" s="203">
        <v>126000</v>
      </c>
      <c r="I3647" s="203">
        <v>126000</v>
      </c>
      <c r="J3647" s="200" t="s">
        <v>39</v>
      </c>
      <c r="K3647" s="200" t="s">
        <v>40</v>
      </c>
      <c r="L3647" s="200" t="s">
        <v>3492</v>
      </c>
    </row>
    <row r="3648" spans="2:12" ht="75" customHeight="1" x14ac:dyDescent="0.25">
      <c r="B3648" s="200">
        <v>44121716</v>
      </c>
      <c r="C3648" s="201" t="s">
        <v>3843</v>
      </c>
      <c r="D3648" s="202">
        <v>41640</v>
      </c>
      <c r="E3648" s="200" t="s">
        <v>225</v>
      </c>
      <c r="F3648" s="200" t="s">
        <v>2568</v>
      </c>
      <c r="G3648" s="200" t="s">
        <v>3447</v>
      </c>
      <c r="H3648" s="203">
        <v>60000</v>
      </c>
      <c r="I3648" s="203">
        <v>60000</v>
      </c>
      <c r="J3648" s="200" t="s">
        <v>39</v>
      </c>
      <c r="K3648" s="200" t="s">
        <v>40</v>
      </c>
      <c r="L3648" s="200" t="s">
        <v>3531</v>
      </c>
    </row>
    <row r="3649" spans="2:12" ht="75" customHeight="1" x14ac:dyDescent="0.25">
      <c r="B3649" s="206">
        <v>44121711</v>
      </c>
      <c r="C3649" s="201" t="s">
        <v>3844</v>
      </c>
      <c r="D3649" s="202">
        <v>41684</v>
      </c>
      <c r="E3649" s="207" t="s">
        <v>662</v>
      </c>
      <c r="F3649" s="200" t="s">
        <v>2568</v>
      </c>
      <c r="G3649" s="200" t="s">
        <v>3447</v>
      </c>
      <c r="H3649" s="203">
        <v>120000</v>
      </c>
      <c r="I3649" s="203">
        <v>120000</v>
      </c>
      <c r="J3649" s="200" t="s">
        <v>39</v>
      </c>
      <c r="K3649" s="200" t="s">
        <v>40</v>
      </c>
      <c r="L3649" s="200" t="s">
        <v>3531</v>
      </c>
    </row>
    <row r="3650" spans="2:12" ht="75" customHeight="1" x14ac:dyDescent="0.25">
      <c r="B3650" s="200">
        <v>44121708</v>
      </c>
      <c r="C3650" s="201" t="s">
        <v>3845</v>
      </c>
      <c r="D3650" s="202">
        <v>41684</v>
      </c>
      <c r="E3650" s="207" t="s">
        <v>662</v>
      </c>
      <c r="F3650" s="200" t="s">
        <v>2568</v>
      </c>
      <c r="G3650" s="200" t="s">
        <v>3447</v>
      </c>
      <c r="H3650" s="203">
        <v>200000</v>
      </c>
      <c r="I3650" s="203">
        <v>200000</v>
      </c>
      <c r="J3650" s="200" t="s">
        <v>39</v>
      </c>
      <c r="K3650" s="200" t="s">
        <v>40</v>
      </c>
      <c r="L3650" s="200" t="s">
        <v>3531</v>
      </c>
    </row>
    <row r="3651" spans="2:12" ht="75" customHeight="1" x14ac:dyDescent="0.25">
      <c r="B3651" s="200">
        <v>44121708</v>
      </c>
      <c r="C3651" s="201" t="s">
        <v>3846</v>
      </c>
      <c r="D3651" s="202">
        <v>41684</v>
      </c>
      <c r="E3651" s="207" t="s">
        <v>662</v>
      </c>
      <c r="F3651" s="200" t="s">
        <v>2568</v>
      </c>
      <c r="G3651" s="200" t="s">
        <v>3447</v>
      </c>
      <c r="H3651" s="203">
        <v>1025000</v>
      </c>
      <c r="I3651" s="203">
        <v>1025000</v>
      </c>
      <c r="J3651" s="200" t="s">
        <v>39</v>
      </c>
      <c r="K3651" s="200" t="s">
        <v>40</v>
      </c>
      <c r="L3651" s="200" t="s">
        <v>3531</v>
      </c>
    </row>
    <row r="3652" spans="2:12" ht="75" customHeight="1" x14ac:dyDescent="0.25">
      <c r="B3652" s="200">
        <v>44121708</v>
      </c>
      <c r="C3652" s="201" t="s">
        <v>3847</v>
      </c>
      <c r="D3652" s="202">
        <v>41671</v>
      </c>
      <c r="E3652" s="200" t="s">
        <v>3609</v>
      </c>
      <c r="F3652" s="200" t="s">
        <v>2568</v>
      </c>
      <c r="G3652" s="200" t="s">
        <v>3447</v>
      </c>
      <c r="H3652" s="203">
        <v>19488</v>
      </c>
      <c r="I3652" s="203">
        <v>19488</v>
      </c>
      <c r="J3652" s="200" t="s">
        <v>39</v>
      </c>
      <c r="K3652" s="200" t="s">
        <v>40</v>
      </c>
      <c r="L3652" s="200" t="s">
        <v>3448</v>
      </c>
    </row>
    <row r="3653" spans="2:12" ht="75" customHeight="1" x14ac:dyDescent="0.25">
      <c r="B3653" s="200">
        <v>44121708</v>
      </c>
      <c r="C3653" s="201" t="s">
        <v>3848</v>
      </c>
      <c r="D3653" s="202">
        <v>41684</v>
      </c>
      <c r="E3653" s="207" t="s">
        <v>662</v>
      </c>
      <c r="F3653" s="200" t="s">
        <v>2568</v>
      </c>
      <c r="G3653" s="200" t="s">
        <v>3447</v>
      </c>
      <c r="H3653" s="203">
        <v>22000</v>
      </c>
      <c r="I3653" s="203">
        <v>22000</v>
      </c>
      <c r="J3653" s="200" t="s">
        <v>39</v>
      </c>
      <c r="K3653" s="200" t="s">
        <v>40</v>
      </c>
      <c r="L3653" s="200" t="s">
        <v>3531</v>
      </c>
    </row>
    <row r="3654" spans="2:12" ht="75" customHeight="1" x14ac:dyDescent="0.25">
      <c r="B3654" s="200">
        <v>44121708</v>
      </c>
      <c r="C3654" s="201" t="s">
        <v>3849</v>
      </c>
      <c r="D3654" s="202">
        <v>41671</v>
      </c>
      <c r="E3654" s="200" t="s">
        <v>3609</v>
      </c>
      <c r="F3654" s="200" t="s">
        <v>2568</v>
      </c>
      <c r="G3654" s="200" t="s">
        <v>3447</v>
      </c>
      <c r="H3654" s="203">
        <v>29250</v>
      </c>
      <c r="I3654" s="203">
        <v>29250</v>
      </c>
      <c r="J3654" s="200" t="s">
        <v>39</v>
      </c>
      <c r="K3654" s="200" t="s">
        <v>40</v>
      </c>
      <c r="L3654" s="200" t="s">
        <v>3448</v>
      </c>
    </row>
    <row r="3655" spans="2:12" ht="75" customHeight="1" x14ac:dyDescent="0.25">
      <c r="B3655" s="200">
        <v>44121708</v>
      </c>
      <c r="C3655" s="201" t="s">
        <v>3850</v>
      </c>
      <c r="D3655" s="202">
        <v>41684</v>
      </c>
      <c r="E3655" s="207" t="s">
        <v>662</v>
      </c>
      <c r="F3655" s="200" t="s">
        <v>2568</v>
      </c>
      <c r="G3655" s="200" t="s">
        <v>3447</v>
      </c>
      <c r="H3655" s="203">
        <v>9000</v>
      </c>
      <c r="I3655" s="203">
        <v>9000</v>
      </c>
      <c r="J3655" s="200" t="s">
        <v>39</v>
      </c>
      <c r="K3655" s="200" t="s">
        <v>40</v>
      </c>
      <c r="L3655" s="200" t="s">
        <v>3531</v>
      </c>
    </row>
    <row r="3656" spans="2:12" ht="75" customHeight="1" x14ac:dyDescent="0.25">
      <c r="B3656" s="200">
        <v>44121708</v>
      </c>
      <c r="C3656" s="201" t="s">
        <v>3851</v>
      </c>
      <c r="D3656" s="202">
        <v>41654</v>
      </c>
      <c r="E3656" s="200" t="s">
        <v>662</v>
      </c>
      <c r="F3656" s="200" t="s">
        <v>2568</v>
      </c>
      <c r="G3656" s="200" t="s">
        <v>3447</v>
      </c>
      <c r="H3656" s="203">
        <v>5000000</v>
      </c>
      <c r="I3656" s="203">
        <v>5000000</v>
      </c>
      <c r="J3656" s="200" t="s">
        <v>39</v>
      </c>
      <c r="K3656" s="200" t="s">
        <v>40</v>
      </c>
      <c r="L3656" s="200" t="s">
        <v>3492</v>
      </c>
    </row>
    <row r="3657" spans="2:12" ht="75" customHeight="1" x14ac:dyDescent="0.25">
      <c r="B3657" s="200">
        <v>44121708</v>
      </c>
      <c r="C3657" s="201" t="s">
        <v>3851</v>
      </c>
      <c r="D3657" s="202">
        <v>41654</v>
      </c>
      <c r="E3657" s="200" t="s">
        <v>662</v>
      </c>
      <c r="F3657" s="200" t="s">
        <v>2568</v>
      </c>
      <c r="G3657" s="200" t="s">
        <v>3447</v>
      </c>
      <c r="H3657" s="203">
        <v>5000000</v>
      </c>
      <c r="I3657" s="203">
        <f>+H3657</f>
        <v>5000000</v>
      </c>
      <c r="J3657" s="200" t="s">
        <v>39</v>
      </c>
      <c r="K3657" s="200" t="s">
        <v>40</v>
      </c>
      <c r="L3657" s="200" t="s">
        <v>3526</v>
      </c>
    </row>
    <row r="3658" spans="2:12" ht="75" customHeight="1" x14ac:dyDescent="0.25">
      <c r="B3658" s="200">
        <v>44121708</v>
      </c>
      <c r="C3658" s="201" t="s">
        <v>3852</v>
      </c>
      <c r="D3658" s="202">
        <v>41671</v>
      </c>
      <c r="E3658" s="200" t="s">
        <v>3609</v>
      </c>
      <c r="F3658" s="200" t="s">
        <v>2568</v>
      </c>
      <c r="G3658" s="200" t="s">
        <v>3447</v>
      </c>
      <c r="H3658" s="203">
        <v>12708</v>
      </c>
      <c r="I3658" s="203">
        <v>12708</v>
      </c>
      <c r="J3658" s="200" t="s">
        <v>39</v>
      </c>
      <c r="K3658" s="200" t="s">
        <v>40</v>
      </c>
      <c r="L3658" s="200" t="s">
        <v>3448</v>
      </c>
    </row>
    <row r="3659" spans="2:12" ht="75" customHeight="1" x14ac:dyDescent="0.25">
      <c r="B3659" s="200">
        <v>44121708</v>
      </c>
      <c r="C3659" s="201" t="s">
        <v>3853</v>
      </c>
      <c r="D3659" s="202">
        <v>41654</v>
      </c>
      <c r="E3659" s="200" t="s">
        <v>662</v>
      </c>
      <c r="F3659" s="200" t="s">
        <v>2568</v>
      </c>
      <c r="G3659" s="200" t="s">
        <v>3447</v>
      </c>
      <c r="H3659" s="203">
        <v>90000</v>
      </c>
      <c r="I3659" s="203">
        <v>90000</v>
      </c>
      <c r="J3659" s="200" t="s">
        <v>39</v>
      </c>
      <c r="K3659" s="200" t="s">
        <v>40</v>
      </c>
      <c r="L3659" s="200" t="s">
        <v>3492</v>
      </c>
    </row>
    <row r="3660" spans="2:12" ht="75" customHeight="1" x14ac:dyDescent="0.25">
      <c r="B3660" s="206">
        <v>44121708</v>
      </c>
      <c r="C3660" s="201" t="s">
        <v>3854</v>
      </c>
      <c r="D3660" s="202">
        <v>41684</v>
      </c>
      <c r="E3660" s="207" t="s">
        <v>662</v>
      </c>
      <c r="F3660" s="200" t="s">
        <v>2568</v>
      </c>
      <c r="G3660" s="200" t="s">
        <v>3447</v>
      </c>
      <c r="H3660" s="203">
        <v>200000</v>
      </c>
      <c r="I3660" s="203">
        <v>200000</v>
      </c>
      <c r="J3660" s="200" t="s">
        <v>39</v>
      </c>
      <c r="K3660" s="200" t="s">
        <v>40</v>
      </c>
      <c r="L3660" s="200" t="s">
        <v>3531</v>
      </c>
    </row>
    <row r="3661" spans="2:12" ht="75" customHeight="1" x14ac:dyDescent="0.25">
      <c r="B3661" s="200">
        <v>44121706</v>
      </c>
      <c r="C3661" s="201" t="s">
        <v>3855</v>
      </c>
      <c r="D3661" s="202">
        <v>41699</v>
      </c>
      <c r="E3661" s="200" t="s">
        <v>3856</v>
      </c>
      <c r="F3661" s="200" t="s">
        <v>2568</v>
      </c>
      <c r="G3661" s="200" t="s">
        <v>3447</v>
      </c>
      <c r="H3661" s="203">
        <v>348000</v>
      </c>
      <c r="I3661" s="203">
        <v>348000</v>
      </c>
      <c r="J3661" s="200" t="s">
        <v>39</v>
      </c>
      <c r="K3661" s="200" t="s">
        <v>40</v>
      </c>
      <c r="L3661" s="200" t="s">
        <v>3673</v>
      </c>
    </row>
    <row r="3662" spans="2:12" ht="75" customHeight="1" x14ac:dyDescent="0.25">
      <c r="B3662" s="200">
        <v>44121706</v>
      </c>
      <c r="C3662" s="201" t="s">
        <v>3857</v>
      </c>
      <c r="D3662" s="202">
        <v>41684</v>
      </c>
      <c r="E3662" s="207" t="s">
        <v>662</v>
      </c>
      <c r="F3662" s="200" t="s">
        <v>2568</v>
      </c>
      <c r="G3662" s="200" t="s">
        <v>3447</v>
      </c>
      <c r="H3662" s="203">
        <v>180000</v>
      </c>
      <c r="I3662" s="203">
        <v>180000</v>
      </c>
      <c r="J3662" s="200" t="s">
        <v>39</v>
      </c>
      <c r="K3662" s="200" t="s">
        <v>40</v>
      </c>
      <c r="L3662" s="200" t="s">
        <v>3531</v>
      </c>
    </row>
    <row r="3663" spans="2:12" ht="75" customHeight="1" x14ac:dyDescent="0.25">
      <c r="B3663" s="200">
        <v>44121706</v>
      </c>
      <c r="C3663" s="201" t="s">
        <v>3858</v>
      </c>
      <c r="D3663" s="202">
        <v>41684</v>
      </c>
      <c r="E3663" s="207" t="s">
        <v>662</v>
      </c>
      <c r="F3663" s="200" t="s">
        <v>2568</v>
      </c>
      <c r="G3663" s="200" t="s">
        <v>3447</v>
      </c>
      <c r="H3663" s="203">
        <v>120000</v>
      </c>
      <c r="I3663" s="203">
        <v>120000</v>
      </c>
      <c r="J3663" s="200" t="s">
        <v>39</v>
      </c>
      <c r="K3663" s="200" t="s">
        <v>40</v>
      </c>
      <c r="L3663" s="200" t="s">
        <v>3531</v>
      </c>
    </row>
    <row r="3664" spans="2:12" ht="75" customHeight="1" x14ac:dyDescent="0.25">
      <c r="B3664" s="206">
        <v>44121706</v>
      </c>
      <c r="C3664" s="201" t="s">
        <v>3859</v>
      </c>
      <c r="D3664" s="202">
        <v>41684</v>
      </c>
      <c r="E3664" s="207" t="s">
        <v>662</v>
      </c>
      <c r="F3664" s="200" t="s">
        <v>2568</v>
      </c>
      <c r="G3664" s="200" t="s">
        <v>3447</v>
      </c>
      <c r="H3664" s="203">
        <v>62700</v>
      </c>
      <c r="I3664" s="203">
        <v>62700</v>
      </c>
      <c r="J3664" s="200" t="s">
        <v>39</v>
      </c>
      <c r="K3664" s="200" t="s">
        <v>40</v>
      </c>
      <c r="L3664" s="200" t="s">
        <v>3531</v>
      </c>
    </row>
    <row r="3665" spans="2:12" ht="75" customHeight="1" x14ac:dyDescent="0.25">
      <c r="B3665" s="200">
        <v>44121706</v>
      </c>
      <c r="C3665" s="201" t="s">
        <v>3860</v>
      </c>
      <c r="D3665" s="202">
        <v>41671</v>
      </c>
      <c r="E3665" s="200" t="s">
        <v>3609</v>
      </c>
      <c r="F3665" s="200" t="s">
        <v>2568</v>
      </c>
      <c r="G3665" s="200" t="s">
        <v>3447</v>
      </c>
      <c r="H3665" s="203">
        <v>41800</v>
      </c>
      <c r="I3665" s="203">
        <v>41800</v>
      </c>
      <c r="J3665" s="200" t="s">
        <v>39</v>
      </c>
      <c r="K3665" s="200" t="s">
        <v>40</v>
      </c>
      <c r="L3665" s="200" t="s">
        <v>3448</v>
      </c>
    </row>
    <row r="3666" spans="2:12" ht="75" customHeight="1" x14ac:dyDescent="0.25">
      <c r="B3666" s="206">
        <v>44121705</v>
      </c>
      <c r="C3666" s="201" t="s">
        <v>3861</v>
      </c>
      <c r="D3666" s="202">
        <v>41684</v>
      </c>
      <c r="E3666" s="207" t="s">
        <v>662</v>
      </c>
      <c r="F3666" s="200" t="s">
        <v>2568</v>
      </c>
      <c r="G3666" s="200" t="s">
        <v>3447</v>
      </c>
      <c r="H3666" s="203">
        <v>44080</v>
      </c>
      <c r="I3666" s="203">
        <v>44080</v>
      </c>
      <c r="J3666" s="200" t="s">
        <v>39</v>
      </c>
      <c r="K3666" s="200" t="s">
        <v>40</v>
      </c>
      <c r="L3666" s="200" t="s">
        <v>3531</v>
      </c>
    </row>
    <row r="3667" spans="2:12" ht="75" customHeight="1" x14ac:dyDescent="0.25">
      <c r="B3667" s="200">
        <v>44121702</v>
      </c>
      <c r="C3667" s="201" t="s">
        <v>3862</v>
      </c>
      <c r="D3667" s="202">
        <v>41671</v>
      </c>
      <c r="E3667" s="200" t="s">
        <v>3609</v>
      </c>
      <c r="F3667" s="200" t="s">
        <v>2568</v>
      </c>
      <c r="G3667" s="200" t="s">
        <v>3447</v>
      </c>
      <c r="H3667" s="203">
        <v>95700</v>
      </c>
      <c r="I3667" s="203">
        <v>95700</v>
      </c>
      <c r="J3667" s="200" t="s">
        <v>39</v>
      </c>
      <c r="K3667" s="200" t="s">
        <v>40</v>
      </c>
      <c r="L3667" s="200" t="s">
        <v>3448</v>
      </c>
    </row>
    <row r="3668" spans="2:12" ht="75" customHeight="1" x14ac:dyDescent="0.25">
      <c r="B3668" s="200">
        <v>44121702</v>
      </c>
      <c r="C3668" s="201" t="s">
        <v>3863</v>
      </c>
      <c r="D3668" s="202">
        <v>41654</v>
      </c>
      <c r="E3668" s="200" t="s">
        <v>662</v>
      </c>
      <c r="F3668" s="200" t="s">
        <v>2568</v>
      </c>
      <c r="G3668" s="200" t="s">
        <v>3447</v>
      </c>
      <c r="H3668" s="203">
        <v>72000</v>
      </c>
      <c r="I3668" s="203">
        <v>72000</v>
      </c>
      <c r="J3668" s="200" t="s">
        <v>39</v>
      </c>
      <c r="K3668" s="200" t="s">
        <v>40</v>
      </c>
      <c r="L3668" s="200" t="s">
        <v>3492</v>
      </c>
    </row>
    <row r="3669" spans="2:12" ht="75" customHeight="1" x14ac:dyDescent="0.25">
      <c r="B3669" s="200">
        <v>44121702</v>
      </c>
      <c r="C3669" s="201" t="s">
        <v>3864</v>
      </c>
      <c r="D3669" s="202">
        <v>41684</v>
      </c>
      <c r="E3669" s="207" t="s">
        <v>662</v>
      </c>
      <c r="F3669" s="200" t="s">
        <v>2568</v>
      </c>
      <c r="G3669" s="200" t="s">
        <v>3447</v>
      </c>
      <c r="H3669" s="203">
        <v>10640</v>
      </c>
      <c r="I3669" s="203">
        <v>10640</v>
      </c>
      <c r="J3669" s="200" t="s">
        <v>39</v>
      </c>
      <c r="K3669" s="200" t="s">
        <v>40</v>
      </c>
      <c r="L3669" s="200" t="s">
        <v>3531</v>
      </c>
    </row>
    <row r="3670" spans="2:12" ht="75" customHeight="1" x14ac:dyDescent="0.25">
      <c r="B3670" s="200">
        <v>44121702</v>
      </c>
      <c r="C3670" s="201" t="s">
        <v>3865</v>
      </c>
      <c r="D3670" s="202">
        <v>41699</v>
      </c>
      <c r="E3670" s="200" t="s">
        <v>3866</v>
      </c>
      <c r="F3670" s="200" t="s">
        <v>2568</v>
      </c>
      <c r="G3670" s="200" t="s">
        <v>3447</v>
      </c>
      <c r="H3670" s="203">
        <v>437320</v>
      </c>
      <c r="I3670" s="203">
        <v>437320</v>
      </c>
      <c r="J3670" s="200" t="s">
        <v>39</v>
      </c>
      <c r="K3670" s="200" t="s">
        <v>40</v>
      </c>
      <c r="L3670" s="200" t="s">
        <v>3673</v>
      </c>
    </row>
    <row r="3671" spans="2:12" ht="75" customHeight="1" x14ac:dyDescent="0.25">
      <c r="B3671" s="200">
        <v>44121702</v>
      </c>
      <c r="C3671" s="201" t="s">
        <v>3867</v>
      </c>
      <c r="D3671" s="202">
        <v>41684</v>
      </c>
      <c r="E3671" s="207" t="s">
        <v>662</v>
      </c>
      <c r="F3671" s="200" t="s">
        <v>2568</v>
      </c>
      <c r="G3671" s="200" t="s">
        <v>3447</v>
      </c>
      <c r="H3671" s="203">
        <v>3040</v>
      </c>
      <c r="I3671" s="203">
        <v>3040</v>
      </c>
      <c r="J3671" s="200" t="s">
        <v>39</v>
      </c>
      <c r="K3671" s="200" t="s">
        <v>40</v>
      </c>
      <c r="L3671" s="200" t="s">
        <v>3531</v>
      </c>
    </row>
    <row r="3672" spans="2:12" ht="75" customHeight="1" x14ac:dyDescent="0.25">
      <c r="B3672" s="200">
        <v>44121702</v>
      </c>
      <c r="C3672" s="201" t="s">
        <v>3868</v>
      </c>
      <c r="D3672" s="202">
        <v>41684</v>
      </c>
      <c r="E3672" s="207" t="s">
        <v>662</v>
      </c>
      <c r="F3672" s="200" t="s">
        <v>2568</v>
      </c>
      <c r="G3672" s="200" t="s">
        <v>3447</v>
      </c>
      <c r="H3672" s="203">
        <v>4560</v>
      </c>
      <c r="I3672" s="203">
        <v>4560</v>
      </c>
      <c r="J3672" s="200" t="s">
        <v>39</v>
      </c>
      <c r="K3672" s="200" t="s">
        <v>40</v>
      </c>
      <c r="L3672" s="200" t="s">
        <v>3531</v>
      </c>
    </row>
    <row r="3673" spans="2:12" ht="75" customHeight="1" x14ac:dyDescent="0.25">
      <c r="B3673" s="206">
        <v>44121702</v>
      </c>
      <c r="C3673" s="201" t="s">
        <v>3869</v>
      </c>
      <c r="D3673" s="202">
        <v>41684</v>
      </c>
      <c r="E3673" s="207" t="s">
        <v>662</v>
      </c>
      <c r="F3673" s="200" t="s">
        <v>2568</v>
      </c>
      <c r="G3673" s="200" t="s">
        <v>3447</v>
      </c>
      <c r="H3673" s="203">
        <v>5900</v>
      </c>
      <c r="I3673" s="203">
        <v>5900</v>
      </c>
      <c r="J3673" s="200" t="s">
        <v>39</v>
      </c>
      <c r="K3673" s="200" t="s">
        <v>40</v>
      </c>
      <c r="L3673" s="200" t="s">
        <v>3531</v>
      </c>
    </row>
    <row r="3674" spans="2:12" ht="75" customHeight="1" x14ac:dyDescent="0.25">
      <c r="B3674" s="206">
        <v>44121702</v>
      </c>
      <c r="C3674" s="201" t="s">
        <v>3870</v>
      </c>
      <c r="D3674" s="202">
        <v>41684</v>
      </c>
      <c r="E3674" s="207" t="s">
        <v>662</v>
      </c>
      <c r="F3674" s="200" t="s">
        <v>2568</v>
      </c>
      <c r="G3674" s="200" t="s">
        <v>3447</v>
      </c>
      <c r="H3674" s="203">
        <v>75000</v>
      </c>
      <c r="I3674" s="203">
        <v>75000</v>
      </c>
      <c r="J3674" s="200" t="s">
        <v>39</v>
      </c>
      <c r="K3674" s="200" t="s">
        <v>40</v>
      </c>
      <c r="L3674" s="200" t="s">
        <v>3531</v>
      </c>
    </row>
    <row r="3675" spans="2:12" ht="75" customHeight="1" x14ac:dyDescent="0.25">
      <c r="B3675" s="200">
        <v>44121701</v>
      </c>
      <c r="C3675" s="201" t="s">
        <v>3871</v>
      </c>
      <c r="D3675" s="202">
        <v>41640</v>
      </c>
      <c r="E3675" s="200" t="s">
        <v>225</v>
      </c>
      <c r="F3675" s="200" t="s">
        <v>2568</v>
      </c>
      <c r="G3675" s="200" t="s">
        <v>3447</v>
      </c>
      <c r="H3675" s="203">
        <v>36000</v>
      </c>
      <c r="I3675" s="203">
        <v>36000</v>
      </c>
      <c r="J3675" s="200" t="s">
        <v>39</v>
      </c>
      <c r="K3675" s="200" t="s">
        <v>40</v>
      </c>
      <c r="L3675" s="200" t="s">
        <v>3531</v>
      </c>
    </row>
    <row r="3676" spans="2:12" ht="75" customHeight="1" x14ac:dyDescent="0.25">
      <c r="B3676" s="200">
        <v>44121619</v>
      </c>
      <c r="C3676" s="201" t="s">
        <v>3872</v>
      </c>
      <c r="D3676" s="202">
        <v>41699</v>
      </c>
      <c r="E3676" s="200" t="s">
        <v>3873</v>
      </c>
      <c r="F3676" s="200" t="s">
        <v>2568</v>
      </c>
      <c r="G3676" s="200" t="s">
        <v>3447</v>
      </c>
      <c r="H3676" s="203">
        <v>1300000</v>
      </c>
      <c r="I3676" s="203">
        <v>1300000</v>
      </c>
      <c r="J3676" s="200" t="s">
        <v>39</v>
      </c>
      <c r="K3676" s="200" t="s">
        <v>40</v>
      </c>
      <c r="L3676" s="200" t="s">
        <v>3673</v>
      </c>
    </row>
    <row r="3677" spans="2:12" ht="75" customHeight="1" x14ac:dyDescent="0.25">
      <c r="B3677" s="200">
        <v>44121619</v>
      </c>
      <c r="C3677" s="201" t="s">
        <v>3874</v>
      </c>
      <c r="D3677" s="202">
        <v>41684</v>
      </c>
      <c r="E3677" s="207" t="s">
        <v>662</v>
      </c>
      <c r="F3677" s="200" t="s">
        <v>2568</v>
      </c>
      <c r="G3677" s="200" t="s">
        <v>3447</v>
      </c>
      <c r="H3677" s="203">
        <v>4725</v>
      </c>
      <c r="I3677" s="203">
        <v>4725</v>
      </c>
      <c r="J3677" s="200" t="s">
        <v>39</v>
      </c>
      <c r="K3677" s="200" t="s">
        <v>40</v>
      </c>
      <c r="L3677" s="200" t="s">
        <v>3531</v>
      </c>
    </row>
    <row r="3678" spans="2:12" ht="75" customHeight="1" x14ac:dyDescent="0.25">
      <c r="B3678" s="200">
        <v>44121618</v>
      </c>
      <c r="C3678" s="201" t="s">
        <v>3875</v>
      </c>
      <c r="D3678" s="202">
        <v>41684</v>
      </c>
      <c r="E3678" s="207" t="s">
        <v>662</v>
      </c>
      <c r="F3678" s="200" t="s">
        <v>2568</v>
      </c>
      <c r="G3678" s="200" t="s">
        <v>3447</v>
      </c>
      <c r="H3678" s="203">
        <v>82000</v>
      </c>
      <c r="I3678" s="203">
        <v>82000</v>
      </c>
      <c r="J3678" s="200" t="s">
        <v>39</v>
      </c>
      <c r="K3678" s="200" t="s">
        <v>40</v>
      </c>
      <c r="L3678" s="200" t="s">
        <v>3531</v>
      </c>
    </row>
    <row r="3679" spans="2:12" ht="75" customHeight="1" x14ac:dyDescent="0.25">
      <c r="B3679" s="200">
        <v>44121618</v>
      </c>
      <c r="C3679" s="201" t="s">
        <v>3876</v>
      </c>
      <c r="D3679" s="202">
        <v>41654</v>
      </c>
      <c r="E3679" s="200" t="s">
        <v>662</v>
      </c>
      <c r="F3679" s="200" t="s">
        <v>2568</v>
      </c>
      <c r="G3679" s="200" t="s">
        <v>3447</v>
      </c>
      <c r="H3679" s="203">
        <v>90</v>
      </c>
      <c r="I3679" s="203">
        <f>+H3679</f>
        <v>90</v>
      </c>
      <c r="J3679" s="200" t="s">
        <v>39</v>
      </c>
      <c r="K3679" s="200" t="s">
        <v>40</v>
      </c>
      <c r="L3679" s="200" t="s">
        <v>3526</v>
      </c>
    </row>
    <row r="3680" spans="2:12" ht="75" customHeight="1" x14ac:dyDescent="0.25">
      <c r="B3680" s="200">
        <v>44121618</v>
      </c>
      <c r="C3680" s="201" t="s">
        <v>3877</v>
      </c>
      <c r="D3680" s="202">
        <v>41654</v>
      </c>
      <c r="E3680" s="200" t="s">
        <v>662</v>
      </c>
      <c r="F3680" s="200" t="s">
        <v>2568</v>
      </c>
      <c r="G3680" s="200" t="s">
        <v>3447</v>
      </c>
      <c r="H3680" s="203">
        <v>90000</v>
      </c>
      <c r="I3680" s="203">
        <v>90000</v>
      </c>
      <c r="J3680" s="200" t="s">
        <v>39</v>
      </c>
      <c r="K3680" s="200" t="s">
        <v>40</v>
      </c>
      <c r="L3680" s="200" t="s">
        <v>3492</v>
      </c>
    </row>
    <row r="3681" spans="2:12" ht="75" customHeight="1" x14ac:dyDescent="0.25">
      <c r="B3681" s="200">
        <v>44121618</v>
      </c>
      <c r="C3681" s="201" t="s">
        <v>3878</v>
      </c>
      <c r="D3681" s="202">
        <v>41671</v>
      </c>
      <c r="E3681" s="200" t="s">
        <v>3609</v>
      </c>
      <c r="F3681" s="200" t="s">
        <v>2568</v>
      </c>
      <c r="G3681" s="200" t="s">
        <v>3447</v>
      </c>
      <c r="H3681" s="203">
        <v>21696</v>
      </c>
      <c r="I3681" s="203">
        <v>21696</v>
      </c>
      <c r="J3681" s="200" t="s">
        <v>39</v>
      </c>
      <c r="K3681" s="200" t="s">
        <v>40</v>
      </c>
      <c r="L3681" s="200" t="s">
        <v>3448</v>
      </c>
    </row>
    <row r="3682" spans="2:12" ht="75" customHeight="1" x14ac:dyDescent="0.25">
      <c r="B3682" s="200">
        <v>44121618</v>
      </c>
      <c r="C3682" s="201" t="s">
        <v>3879</v>
      </c>
      <c r="D3682" s="202">
        <v>41684</v>
      </c>
      <c r="E3682" s="207" t="s">
        <v>662</v>
      </c>
      <c r="F3682" s="200" t="s">
        <v>2568</v>
      </c>
      <c r="G3682" s="200" t="s">
        <v>3447</v>
      </c>
      <c r="H3682" s="203">
        <v>82000</v>
      </c>
      <c r="I3682" s="203">
        <v>82000</v>
      </c>
      <c r="J3682" s="200" t="s">
        <v>39</v>
      </c>
      <c r="K3682" s="200" t="s">
        <v>40</v>
      </c>
      <c r="L3682" s="200" t="s">
        <v>3531</v>
      </c>
    </row>
    <row r="3683" spans="2:12" ht="75" customHeight="1" x14ac:dyDescent="0.25">
      <c r="B3683" s="200">
        <v>44121615</v>
      </c>
      <c r="C3683" s="201" t="s">
        <v>3880</v>
      </c>
      <c r="D3683" s="202" t="s">
        <v>3576</v>
      </c>
      <c r="E3683" s="200" t="s">
        <v>2576</v>
      </c>
      <c r="F3683" s="200" t="s">
        <v>2568</v>
      </c>
      <c r="G3683" s="200" t="s">
        <v>3447</v>
      </c>
      <c r="H3683" s="203">
        <v>10000000</v>
      </c>
      <c r="I3683" s="203">
        <v>10000001</v>
      </c>
      <c r="J3683" s="200" t="s">
        <v>39</v>
      </c>
      <c r="K3683" s="200" t="s">
        <v>40</v>
      </c>
      <c r="L3683" s="200" t="s">
        <v>3577</v>
      </c>
    </row>
    <row r="3684" spans="2:12" ht="75" customHeight="1" x14ac:dyDescent="0.25">
      <c r="B3684" s="200">
        <v>44121615</v>
      </c>
      <c r="C3684" s="201" t="s">
        <v>3881</v>
      </c>
      <c r="D3684" s="202">
        <v>41671</v>
      </c>
      <c r="E3684" s="200" t="s">
        <v>3609</v>
      </c>
      <c r="F3684" s="200" t="s">
        <v>2568</v>
      </c>
      <c r="G3684" s="200" t="s">
        <v>3447</v>
      </c>
      <c r="H3684" s="203">
        <v>23940</v>
      </c>
      <c r="I3684" s="203">
        <v>23940</v>
      </c>
      <c r="J3684" s="200" t="s">
        <v>39</v>
      </c>
      <c r="K3684" s="200" t="s">
        <v>40</v>
      </c>
      <c r="L3684" s="200" t="s">
        <v>3448</v>
      </c>
    </row>
    <row r="3685" spans="2:12" ht="75" customHeight="1" x14ac:dyDescent="0.25">
      <c r="B3685" s="206">
        <v>44121615</v>
      </c>
      <c r="C3685" s="201" t="s">
        <v>3882</v>
      </c>
      <c r="D3685" s="202">
        <v>41684</v>
      </c>
      <c r="E3685" s="207" t="s">
        <v>662</v>
      </c>
      <c r="F3685" s="200" t="s">
        <v>2568</v>
      </c>
      <c r="G3685" s="200" t="s">
        <v>3447</v>
      </c>
      <c r="H3685" s="203">
        <v>97440</v>
      </c>
      <c r="I3685" s="203">
        <v>97440</v>
      </c>
      <c r="J3685" s="200" t="s">
        <v>39</v>
      </c>
      <c r="K3685" s="200" t="s">
        <v>40</v>
      </c>
      <c r="L3685" s="200" t="s">
        <v>3531</v>
      </c>
    </row>
    <row r="3686" spans="2:12" ht="75" customHeight="1" x14ac:dyDescent="0.25">
      <c r="B3686" s="200">
        <v>44121615</v>
      </c>
      <c r="C3686" s="201" t="s">
        <v>3883</v>
      </c>
      <c r="D3686" s="202">
        <v>41671</v>
      </c>
      <c r="E3686" s="200" t="s">
        <v>3609</v>
      </c>
      <c r="F3686" s="200" t="s">
        <v>2568</v>
      </c>
      <c r="G3686" s="200" t="s">
        <v>3447</v>
      </c>
      <c r="H3686" s="203">
        <v>58692</v>
      </c>
      <c r="I3686" s="203">
        <v>58692</v>
      </c>
      <c r="J3686" s="200" t="s">
        <v>39</v>
      </c>
      <c r="K3686" s="200" t="s">
        <v>40</v>
      </c>
      <c r="L3686" s="200" t="s">
        <v>3448</v>
      </c>
    </row>
    <row r="3687" spans="2:12" ht="75" customHeight="1" x14ac:dyDescent="0.25">
      <c r="B3687" s="200">
        <v>44121615</v>
      </c>
      <c r="C3687" s="201" t="s">
        <v>3884</v>
      </c>
      <c r="D3687" s="202">
        <v>41654</v>
      </c>
      <c r="E3687" s="200" t="s">
        <v>662</v>
      </c>
      <c r="F3687" s="200" t="s">
        <v>2568</v>
      </c>
      <c r="G3687" s="200" t="s">
        <v>3447</v>
      </c>
      <c r="H3687" s="203">
        <v>400000</v>
      </c>
      <c r="I3687" s="203">
        <f>+H3687</f>
        <v>400000</v>
      </c>
      <c r="J3687" s="200" t="s">
        <v>39</v>
      </c>
      <c r="K3687" s="200" t="s">
        <v>40</v>
      </c>
      <c r="L3687" s="200" t="s">
        <v>3526</v>
      </c>
    </row>
    <row r="3688" spans="2:12" ht="75" customHeight="1" x14ac:dyDescent="0.25">
      <c r="B3688" s="200">
        <v>44121615</v>
      </c>
      <c r="C3688" s="201" t="s">
        <v>3885</v>
      </c>
      <c r="D3688" s="202">
        <v>41684</v>
      </c>
      <c r="E3688" s="207" t="s">
        <v>662</v>
      </c>
      <c r="F3688" s="200" t="s">
        <v>2568</v>
      </c>
      <c r="G3688" s="200" t="s">
        <v>3447</v>
      </c>
      <c r="H3688" s="203">
        <v>193140</v>
      </c>
      <c r="I3688" s="203">
        <v>193140</v>
      </c>
      <c r="J3688" s="200" t="s">
        <v>39</v>
      </c>
      <c r="K3688" s="200" t="s">
        <v>40</v>
      </c>
      <c r="L3688" s="200" t="s">
        <v>3531</v>
      </c>
    </row>
    <row r="3689" spans="2:12" ht="75" customHeight="1" x14ac:dyDescent="0.25">
      <c r="B3689" s="200">
        <v>44121615</v>
      </c>
      <c r="C3689" s="201" t="s">
        <v>3886</v>
      </c>
      <c r="D3689" s="202">
        <v>41684</v>
      </c>
      <c r="E3689" s="207" t="s">
        <v>662</v>
      </c>
      <c r="F3689" s="200" t="s">
        <v>2568</v>
      </c>
      <c r="G3689" s="200" t="s">
        <v>3447</v>
      </c>
      <c r="H3689" s="203">
        <v>75400</v>
      </c>
      <c r="I3689" s="203">
        <v>75400</v>
      </c>
      <c r="J3689" s="200" t="s">
        <v>39</v>
      </c>
      <c r="K3689" s="200" t="s">
        <v>40</v>
      </c>
      <c r="L3689" s="200" t="s">
        <v>3531</v>
      </c>
    </row>
    <row r="3690" spans="2:12" ht="75" customHeight="1" x14ac:dyDescent="0.25">
      <c r="B3690" s="200">
        <v>44121503</v>
      </c>
      <c r="C3690" s="201" t="s">
        <v>3887</v>
      </c>
      <c r="D3690" s="202">
        <v>41671</v>
      </c>
      <c r="E3690" s="200" t="s">
        <v>3609</v>
      </c>
      <c r="F3690" s="200" t="s">
        <v>2568</v>
      </c>
      <c r="G3690" s="200" t="s">
        <v>3447</v>
      </c>
      <c r="H3690" s="203">
        <v>26000</v>
      </c>
      <c r="I3690" s="203">
        <v>26000</v>
      </c>
      <c r="J3690" s="200" t="s">
        <v>39</v>
      </c>
      <c r="K3690" s="200" t="s">
        <v>40</v>
      </c>
      <c r="L3690" s="200" t="s">
        <v>3448</v>
      </c>
    </row>
    <row r="3691" spans="2:12" ht="75" customHeight="1" x14ac:dyDescent="0.25">
      <c r="B3691" s="200">
        <v>44121503</v>
      </c>
      <c r="C3691" s="201" t="s">
        <v>3888</v>
      </c>
      <c r="D3691" s="202">
        <v>41671</v>
      </c>
      <c r="E3691" s="200" t="s">
        <v>3609</v>
      </c>
      <c r="F3691" s="200" t="s">
        <v>2568</v>
      </c>
      <c r="G3691" s="200" t="s">
        <v>3447</v>
      </c>
      <c r="H3691" s="203">
        <v>5700</v>
      </c>
      <c r="I3691" s="203">
        <v>5700</v>
      </c>
      <c r="J3691" s="200" t="s">
        <v>39</v>
      </c>
      <c r="K3691" s="200" t="s">
        <v>40</v>
      </c>
      <c r="L3691" s="200" t="s">
        <v>3448</v>
      </c>
    </row>
    <row r="3692" spans="2:12" ht="75" customHeight="1" x14ac:dyDescent="0.25">
      <c r="B3692" s="200">
        <v>44121503</v>
      </c>
      <c r="C3692" s="201" t="s">
        <v>3889</v>
      </c>
      <c r="D3692" s="202">
        <v>41684</v>
      </c>
      <c r="E3692" s="207" t="s">
        <v>662</v>
      </c>
      <c r="F3692" s="200" t="s">
        <v>2568</v>
      </c>
      <c r="G3692" s="200" t="s">
        <v>3447</v>
      </c>
      <c r="H3692" s="203">
        <v>14200</v>
      </c>
      <c r="I3692" s="203">
        <v>14200</v>
      </c>
      <c r="J3692" s="200" t="s">
        <v>39</v>
      </c>
      <c r="K3692" s="200" t="s">
        <v>40</v>
      </c>
      <c r="L3692" s="200" t="s">
        <v>3531</v>
      </c>
    </row>
    <row r="3693" spans="2:12" ht="75" customHeight="1" x14ac:dyDescent="0.25">
      <c r="B3693" s="200">
        <v>44121503</v>
      </c>
      <c r="C3693" s="201" t="s">
        <v>3890</v>
      </c>
      <c r="D3693" s="202">
        <v>41684</v>
      </c>
      <c r="E3693" s="207" t="s">
        <v>662</v>
      </c>
      <c r="F3693" s="200" t="s">
        <v>2568</v>
      </c>
      <c r="G3693" s="200" t="s">
        <v>3447</v>
      </c>
      <c r="H3693" s="203">
        <v>12200</v>
      </c>
      <c r="I3693" s="203">
        <v>12200</v>
      </c>
      <c r="J3693" s="200" t="s">
        <v>39</v>
      </c>
      <c r="K3693" s="200" t="s">
        <v>40</v>
      </c>
      <c r="L3693" s="200" t="s">
        <v>3531</v>
      </c>
    </row>
    <row r="3694" spans="2:12" ht="75" customHeight="1" x14ac:dyDescent="0.25">
      <c r="B3694" s="200">
        <v>44111912</v>
      </c>
      <c r="C3694" s="201" t="s">
        <v>1603</v>
      </c>
      <c r="D3694" s="202">
        <v>41684</v>
      </c>
      <c r="E3694" s="207" t="s">
        <v>662</v>
      </c>
      <c r="F3694" s="200" t="s">
        <v>2568</v>
      </c>
      <c r="G3694" s="200" t="s">
        <v>3447</v>
      </c>
      <c r="H3694" s="203">
        <v>25375</v>
      </c>
      <c r="I3694" s="203">
        <v>25375</v>
      </c>
      <c r="J3694" s="200" t="s">
        <v>39</v>
      </c>
      <c r="K3694" s="200" t="s">
        <v>40</v>
      </c>
      <c r="L3694" s="200" t="s">
        <v>3531</v>
      </c>
    </row>
    <row r="3695" spans="2:12" ht="75" customHeight="1" x14ac:dyDescent="0.25">
      <c r="B3695" s="200">
        <v>44111912</v>
      </c>
      <c r="C3695" s="201" t="s">
        <v>3891</v>
      </c>
      <c r="D3695" s="202">
        <v>41671</v>
      </c>
      <c r="E3695" s="200" t="s">
        <v>3609</v>
      </c>
      <c r="F3695" s="200" t="s">
        <v>2568</v>
      </c>
      <c r="G3695" s="200" t="s">
        <v>3447</v>
      </c>
      <c r="H3695" s="203">
        <v>17904</v>
      </c>
      <c r="I3695" s="203">
        <v>17904</v>
      </c>
      <c r="J3695" s="200" t="s">
        <v>39</v>
      </c>
      <c r="K3695" s="200" t="s">
        <v>40</v>
      </c>
      <c r="L3695" s="200" t="s">
        <v>3448</v>
      </c>
    </row>
    <row r="3696" spans="2:12" ht="75" customHeight="1" x14ac:dyDescent="0.25">
      <c r="B3696" s="200">
        <v>44111515</v>
      </c>
      <c r="C3696" s="201" t="s">
        <v>3892</v>
      </c>
      <c r="D3696" s="202">
        <v>41671</v>
      </c>
      <c r="E3696" s="200" t="s">
        <v>3654</v>
      </c>
      <c r="F3696" s="200" t="s">
        <v>2568</v>
      </c>
      <c r="G3696" s="200" t="s">
        <v>3447</v>
      </c>
      <c r="H3696" s="203">
        <v>325000</v>
      </c>
      <c r="I3696" s="203">
        <v>325000</v>
      </c>
      <c r="J3696" s="200" t="s">
        <v>39</v>
      </c>
      <c r="K3696" s="200" t="s">
        <v>40</v>
      </c>
      <c r="L3696" s="200" t="s">
        <v>3448</v>
      </c>
    </row>
    <row r="3697" spans="2:12" ht="75" customHeight="1" x14ac:dyDescent="0.25">
      <c r="B3697" s="200">
        <v>44111512</v>
      </c>
      <c r="C3697" s="201" t="s">
        <v>3893</v>
      </c>
      <c r="D3697" s="202">
        <v>41654</v>
      </c>
      <c r="E3697" s="200" t="s">
        <v>662</v>
      </c>
      <c r="F3697" s="200" t="s">
        <v>2568</v>
      </c>
      <c r="G3697" s="200" t="s">
        <v>3447</v>
      </c>
      <c r="H3697" s="203">
        <v>150000</v>
      </c>
      <c r="I3697" s="203">
        <v>150000</v>
      </c>
      <c r="J3697" s="200" t="s">
        <v>39</v>
      </c>
      <c r="K3697" s="200" t="s">
        <v>40</v>
      </c>
      <c r="L3697" s="200" t="s">
        <v>3492</v>
      </c>
    </row>
    <row r="3698" spans="2:12" ht="75" customHeight="1" x14ac:dyDescent="0.25">
      <c r="B3698" s="200">
        <v>44111512</v>
      </c>
      <c r="C3698" s="201" t="s">
        <v>3894</v>
      </c>
      <c r="D3698" s="202">
        <v>41654</v>
      </c>
      <c r="E3698" s="200" t="s">
        <v>662</v>
      </c>
      <c r="F3698" s="200" t="s">
        <v>2568</v>
      </c>
      <c r="G3698" s="200" t="s">
        <v>3447</v>
      </c>
      <c r="H3698" s="203">
        <f>+I3698</f>
        <v>1000000</v>
      </c>
      <c r="I3698" s="203">
        <v>1000000</v>
      </c>
      <c r="J3698" s="200" t="s">
        <v>39</v>
      </c>
      <c r="K3698" s="200" t="s">
        <v>40</v>
      </c>
      <c r="L3698" s="200" t="s">
        <v>3503</v>
      </c>
    </row>
    <row r="3699" spans="2:12" ht="75" customHeight="1" x14ac:dyDescent="0.25">
      <c r="B3699" s="200">
        <v>44111512</v>
      </c>
      <c r="C3699" s="201" t="s">
        <v>3895</v>
      </c>
      <c r="D3699" s="202">
        <v>41654</v>
      </c>
      <c r="E3699" s="200" t="s">
        <v>662</v>
      </c>
      <c r="F3699" s="200" t="s">
        <v>2568</v>
      </c>
      <c r="G3699" s="200" t="s">
        <v>3447</v>
      </c>
      <c r="H3699" s="203">
        <f>+I3699</f>
        <v>800000</v>
      </c>
      <c r="I3699" s="203">
        <f>400000*2</f>
        <v>800000</v>
      </c>
      <c r="J3699" s="200" t="s">
        <v>39</v>
      </c>
      <c r="K3699" s="200" t="s">
        <v>40</v>
      </c>
      <c r="L3699" s="200" t="s">
        <v>3503</v>
      </c>
    </row>
    <row r="3700" spans="2:12" ht="75" customHeight="1" x14ac:dyDescent="0.25">
      <c r="B3700" s="200">
        <v>44111512</v>
      </c>
      <c r="C3700" s="201" t="s">
        <v>3896</v>
      </c>
      <c r="D3700" s="202">
        <v>41654</v>
      </c>
      <c r="E3700" s="200" t="s">
        <v>662</v>
      </c>
      <c r="F3700" s="200" t="s">
        <v>2568</v>
      </c>
      <c r="G3700" s="200" t="s">
        <v>3447</v>
      </c>
      <c r="H3700" s="203">
        <f>+I3700</f>
        <v>350000</v>
      </c>
      <c r="I3700" s="203">
        <v>350000</v>
      </c>
      <c r="J3700" s="200" t="s">
        <v>39</v>
      </c>
      <c r="K3700" s="200" t="s">
        <v>40</v>
      </c>
      <c r="L3700" s="200" t="s">
        <v>3503</v>
      </c>
    </row>
    <row r="3701" spans="2:12" ht="75" customHeight="1" x14ac:dyDescent="0.25">
      <c r="B3701" s="200">
        <v>44111510</v>
      </c>
      <c r="C3701" s="201" t="s">
        <v>3897</v>
      </c>
      <c r="D3701" s="202">
        <v>41671</v>
      </c>
      <c r="E3701" s="200" t="s">
        <v>3654</v>
      </c>
      <c r="F3701" s="200" t="s">
        <v>2568</v>
      </c>
      <c r="G3701" s="200" t="s">
        <v>3447</v>
      </c>
      <c r="H3701" s="203">
        <v>1560000</v>
      </c>
      <c r="I3701" s="203">
        <v>1560000</v>
      </c>
      <c r="J3701" s="200" t="s">
        <v>39</v>
      </c>
      <c r="K3701" s="200" t="s">
        <v>40</v>
      </c>
      <c r="L3701" s="200" t="s">
        <v>3448</v>
      </c>
    </row>
    <row r="3702" spans="2:12" ht="75" customHeight="1" x14ac:dyDescent="0.25">
      <c r="B3702" s="206">
        <v>44103113</v>
      </c>
      <c r="C3702" s="201" t="s">
        <v>3898</v>
      </c>
      <c r="D3702" s="202">
        <v>41684</v>
      </c>
      <c r="E3702" s="207" t="s">
        <v>662</v>
      </c>
      <c r="F3702" s="200" t="s">
        <v>2568</v>
      </c>
      <c r="G3702" s="200" t="s">
        <v>3447</v>
      </c>
      <c r="H3702" s="203">
        <v>24000</v>
      </c>
      <c r="I3702" s="203">
        <v>24000</v>
      </c>
      <c r="J3702" s="200" t="s">
        <v>39</v>
      </c>
      <c r="K3702" s="200" t="s">
        <v>40</v>
      </c>
      <c r="L3702" s="200" t="s">
        <v>3531</v>
      </c>
    </row>
    <row r="3703" spans="2:12" ht="75" customHeight="1" x14ac:dyDescent="0.25">
      <c r="B3703" s="200">
        <v>44103105</v>
      </c>
      <c r="C3703" s="201" t="s">
        <v>3899</v>
      </c>
      <c r="D3703" s="202" t="s">
        <v>3576</v>
      </c>
      <c r="E3703" s="200" t="s">
        <v>2576</v>
      </c>
      <c r="F3703" s="200" t="s">
        <v>2568</v>
      </c>
      <c r="G3703" s="200" t="s">
        <v>3447</v>
      </c>
      <c r="H3703" s="203">
        <v>16000000</v>
      </c>
      <c r="I3703" s="203">
        <v>16000001</v>
      </c>
      <c r="J3703" s="200" t="s">
        <v>39</v>
      </c>
      <c r="K3703" s="200" t="s">
        <v>40</v>
      </c>
      <c r="L3703" s="200" t="s">
        <v>3577</v>
      </c>
    </row>
    <row r="3704" spans="2:12" ht="75" customHeight="1" x14ac:dyDescent="0.25">
      <c r="B3704" s="200">
        <v>44103103</v>
      </c>
      <c r="C3704" s="201" t="s">
        <v>3900</v>
      </c>
      <c r="D3704" s="202">
        <v>41684</v>
      </c>
      <c r="E3704" s="207" t="s">
        <v>662</v>
      </c>
      <c r="F3704" s="200" t="s">
        <v>2568</v>
      </c>
      <c r="G3704" s="200" t="s">
        <v>3447</v>
      </c>
      <c r="H3704" s="203">
        <v>638000</v>
      </c>
      <c r="I3704" s="203">
        <v>638000</v>
      </c>
      <c r="J3704" s="200" t="s">
        <v>39</v>
      </c>
      <c r="K3704" s="200" t="s">
        <v>40</v>
      </c>
      <c r="L3704" s="200" t="s">
        <v>3531</v>
      </c>
    </row>
    <row r="3705" spans="2:12" ht="75" customHeight="1" x14ac:dyDescent="0.25">
      <c r="B3705" s="200">
        <v>44103103</v>
      </c>
      <c r="C3705" s="201" t="s">
        <v>3901</v>
      </c>
      <c r="D3705" s="202">
        <v>41684</v>
      </c>
      <c r="E3705" s="207" t="s">
        <v>662</v>
      </c>
      <c r="F3705" s="200" t="s">
        <v>2568</v>
      </c>
      <c r="G3705" s="200" t="s">
        <v>3447</v>
      </c>
      <c r="H3705" s="203">
        <v>175000</v>
      </c>
      <c r="I3705" s="203">
        <v>175000</v>
      </c>
      <c r="J3705" s="200" t="s">
        <v>39</v>
      </c>
      <c r="K3705" s="200" t="s">
        <v>40</v>
      </c>
      <c r="L3705" s="200" t="s">
        <v>3531</v>
      </c>
    </row>
    <row r="3706" spans="2:12" ht="75" customHeight="1" x14ac:dyDescent="0.25">
      <c r="B3706" s="200">
        <v>44103103</v>
      </c>
      <c r="C3706" s="201" t="s">
        <v>3902</v>
      </c>
      <c r="D3706" s="202">
        <v>41654</v>
      </c>
      <c r="E3706" s="200" t="s">
        <v>662</v>
      </c>
      <c r="F3706" s="200" t="s">
        <v>2568</v>
      </c>
      <c r="G3706" s="200" t="s">
        <v>3447</v>
      </c>
      <c r="H3706" s="203">
        <v>1250000</v>
      </c>
      <c r="I3706" s="203">
        <v>1250000</v>
      </c>
      <c r="J3706" s="200" t="s">
        <v>39</v>
      </c>
      <c r="K3706" s="200" t="s">
        <v>40</v>
      </c>
      <c r="L3706" s="200" t="s">
        <v>3492</v>
      </c>
    </row>
    <row r="3707" spans="2:12" ht="75" customHeight="1" x14ac:dyDescent="0.25">
      <c r="B3707" s="200">
        <v>44103103</v>
      </c>
      <c r="C3707" s="201" t="s">
        <v>3903</v>
      </c>
      <c r="D3707" s="202">
        <v>41640</v>
      </c>
      <c r="E3707" s="200" t="s">
        <v>3535</v>
      </c>
      <c r="F3707" s="200" t="s">
        <v>2568</v>
      </c>
      <c r="G3707" s="200" t="s">
        <v>3447</v>
      </c>
      <c r="H3707" s="203">
        <v>640000</v>
      </c>
      <c r="I3707" s="203">
        <v>640000</v>
      </c>
      <c r="J3707" s="200" t="s">
        <v>39</v>
      </c>
      <c r="K3707" s="200" t="s">
        <v>40</v>
      </c>
      <c r="L3707" s="200" t="s">
        <v>3536</v>
      </c>
    </row>
    <row r="3708" spans="2:12" ht="75" customHeight="1" x14ac:dyDescent="0.25">
      <c r="B3708" s="200">
        <v>44102402</v>
      </c>
      <c r="C3708" s="201" t="s">
        <v>3904</v>
      </c>
      <c r="D3708" s="202">
        <v>41671</v>
      </c>
      <c r="E3708" s="200" t="s">
        <v>3609</v>
      </c>
      <c r="F3708" s="200" t="s">
        <v>2568</v>
      </c>
      <c r="G3708" s="200" t="s">
        <v>3447</v>
      </c>
      <c r="H3708" s="203">
        <v>26604</v>
      </c>
      <c r="I3708" s="203">
        <v>26604</v>
      </c>
      <c r="J3708" s="200" t="s">
        <v>39</v>
      </c>
      <c r="K3708" s="200" t="s">
        <v>40</v>
      </c>
      <c r="L3708" s="200" t="s">
        <v>3448</v>
      </c>
    </row>
    <row r="3709" spans="2:12" ht="75" customHeight="1" x14ac:dyDescent="0.25">
      <c r="B3709" s="200">
        <v>44101808</v>
      </c>
      <c r="C3709" s="201" t="s">
        <v>3905</v>
      </c>
      <c r="D3709" s="202">
        <v>41699</v>
      </c>
      <c r="E3709" s="200" t="s">
        <v>3906</v>
      </c>
      <c r="F3709" s="200" t="s">
        <v>2568</v>
      </c>
      <c r="G3709" s="200" t="s">
        <v>3447</v>
      </c>
      <c r="H3709" s="203">
        <v>6960000</v>
      </c>
      <c r="I3709" s="203">
        <v>6960000</v>
      </c>
      <c r="J3709" s="200" t="s">
        <v>39</v>
      </c>
      <c r="K3709" s="200" t="s">
        <v>40</v>
      </c>
      <c r="L3709" s="200" t="s">
        <v>3673</v>
      </c>
    </row>
    <row r="3710" spans="2:12" ht="75" customHeight="1" x14ac:dyDescent="0.25">
      <c r="B3710" s="206">
        <v>43233421</v>
      </c>
      <c r="C3710" s="201" t="s">
        <v>3907</v>
      </c>
      <c r="D3710" s="202">
        <v>41730</v>
      </c>
      <c r="E3710" s="200" t="s">
        <v>2576</v>
      </c>
      <c r="F3710" s="200" t="s">
        <v>2568</v>
      </c>
      <c r="G3710" s="200" t="s">
        <v>3447</v>
      </c>
      <c r="H3710" s="203">
        <v>2000000</v>
      </c>
      <c r="I3710" s="203">
        <v>2000000</v>
      </c>
      <c r="J3710" s="200" t="s">
        <v>39</v>
      </c>
      <c r="K3710" s="200" t="s">
        <v>40</v>
      </c>
      <c r="L3710" s="200" t="s">
        <v>3577</v>
      </c>
    </row>
    <row r="3711" spans="2:12" ht="75" customHeight="1" x14ac:dyDescent="0.25">
      <c r="B3711" s="200">
        <v>43232611</v>
      </c>
      <c r="C3711" s="201" t="s">
        <v>3908</v>
      </c>
      <c r="D3711" s="202">
        <v>41659</v>
      </c>
      <c r="E3711" s="207" t="s">
        <v>662</v>
      </c>
      <c r="F3711" s="200" t="s">
        <v>2568</v>
      </c>
      <c r="G3711" s="200" t="s">
        <v>3447</v>
      </c>
      <c r="H3711" s="203">
        <v>12000000</v>
      </c>
      <c r="I3711" s="203">
        <v>12000000</v>
      </c>
      <c r="J3711" s="200" t="s">
        <v>39</v>
      </c>
      <c r="K3711" s="200" t="s">
        <v>40</v>
      </c>
      <c r="L3711" s="200" t="s">
        <v>3495</v>
      </c>
    </row>
    <row r="3712" spans="2:12" ht="75" customHeight="1" x14ac:dyDescent="0.25">
      <c r="B3712" s="200">
        <v>43232608</v>
      </c>
      <c r="C3712" s="201" t="s">
        <v>3909</v>
      </c>
      <c r="D3712" s="202">
        <v>41654</v>
      </c>
      <c r="E3712" s="200" t="s">
        <v>662</v>
      </c>
      <c r="F3712" s="204" t="s">
        <v>3460</v>
      </c>
      <c r="G3712" s="200" t="s">
        <v>3447</v>
      </c>
      <c r="H3712" s="203">
        <v>80000000</v>
      </c>
      <c r="I3712" s="203">
        <v>80000000</v>
      </c>
      <c r="J3712" s="200" t="s">
        <v>39</v>
      </c>
      <c r="K3712" s="200" t="s">
        <v>40</v>
      </c>
      <c r="L3712" s="200" t="s">
        <v>3492</v>
      </c>
    </row>
    <row r="3713" spans="2:12" ht="75" customHeight="1" x14ac:dyDescent="0.25">
      <c r="B3713" s="200">
        <v>43232505</v>
      </c>
      <c r="C3713" s="201" t="s">
        <v>3910</v>
      </c>
      <c r="D3713" s="202" t="s">
        <v>3576</v>
      </c>
      <c r="E3713" s="200" t="s">
        <v>3725</v>
      </c>
      <c r="F3713" s="200" t="s">
        <v>2568</v>
      </c>
      <c r="G3713" s="200" t="s">
        <v>3447</v>
      </c>
      <c r="H3713" s="203">
        <v>7000000</v>
      </c>
      <c r="I3713" s="203">
        <v>7000000</v>
      </c>
      <c r="J3713" s="200" t="s">
        <v>39</v>
      </c>
      <c r="K3713" s="200" t="s">
        <v>40</v>
      </c>
      <c r="L3713" s="200" t="s">
        <v>3577</v>
      </c>
    </row>
    <row r="3714" spans="2:12" ht="75" customHeight="1" x14ac:dyDescent="0.25">
      <c r="B3714" s="200">
        <v>43232505</v>
      </c>
      <c r="C3714" s="201" t="s">
        <v>3911</v>
      </c>
      <c r="D3714" s="202">
        <v>41654</v>
      </c>
      <c r="E3714" s="207" t="s">
        <v>662</v>
      </c>
      <c r="F3714" s="200" t="s">
        <v>2568</v>
      </c>
      <c r="G3714" s="200" t="s">
        <v>3447</v>
      </c>
      <c r="H3714" s="203">
        <v>600000</v>
      </c>
      <c r="I3714" s="203">
        <v>600000</v>
      </c>
      <c r="J3714" s="200" t="s">
        <v>39</v>
      </c>
      <c r="K3714" s="200" t="s">
        <v>40</v>
      </c>
      <c r="L3714" s="200" t="s">
        <v>3531</v>
      </c>
    </row>
    <row r="3715" spans="2:12" ht="75" customHeight="1" x14ac:dyDescent="0.25">
      <c r="B3715" s="200">
        <v>43232505</v>
      </c>
      <c r="C3715" s="201" t="s">
        <v>3912</v>
      </c>
      <c r="D3715" s="202">
        <v>41654</v>
      </c>
      <c r="E3715" s="207" t="s">
        <v>662</v>
      </c>
      <c r="F3715" s="200" t="s">
        <v>2568</v>
      </c>
      <c r="G3715" s="200" t="s">
        <v>3447</v>
      </c>
      <c r="H3715" s="203">
        <v>9800000</v>
      </c>
      <c r="I3715" s="203">
        <v>9800000</v>
      </c>
      <c r="J3715" s="200" t="s">
        <v>39</v>
      </c>
      <c r="K3715" s="200" t="s">
        <v>40</v>
      </c>
      <c r="L3715" s="200" t="s">
        <v>3531</v>
      </c>
    </row>
    <row r="3716" spans="2:12" ht="75" customHeight="1" x14ac:dyDescent="0.25">
      <c r="B3716" s="200">
        <v>43232505</v>
      </c>
      <c r="C3716" s="201" t="s">
        <v>3913</v>
      </c>
      <c r="D3716" s="202">
        <v>41654</v>
      </c>
      <c r="E3716" s="207" t="s">
        <v>662</v>
      </c>
      <c r="F3716" s="200" t="s">
        <v>2568</v>
      </c>
      <c r="G3716" s="200" t="s">
        <v>3447</v>
      </c>
      <c r="H3716" s="203">
        <v>26640000</v>
      </c>
      <c r="I3716" s="203">
        <v>26640000</v>
      </c>
      <c r="J3716" s="200" t="s">
        <v>39</v>
      </c>
      <c r="K3716" s="200" t="s">
        <v>40</v>
      </c>
      <c r="L3716" s="200" t="s">
        <v>3531</v>
      </c>
    </row>
    <row r="3717" spans="2:12" ht="75" customHeight="1" x14ac:dyDescent="0.25">
      <c r="B3717" s="200">
        <v>43231514</v>
      </c>
      <c r="C3717" s="201" t="s">
        <v>3914</v>
      </c>
      <c r="D3717" s="202">
        <v>41654</v>
      </c>
      <c r="E3717" s="200" t="s">
        <v>662</v>
      </c>
      <c r="F3717" s="200" t="s">
        <v>2568</v>
      </c>
      <c r="G3717" s="200" t="s">
        <v>3447</v>
      </c>
      <c r="H3717" s="203">
        <v>30000000</v>
      </c>
      <c r="I3717" s="203">
        <f>+H3717</f>
        <v>30000000</v>
      </c>
      <c r="J3717" s="200" t="s">
        <v>39</v>
      </c>
      <c r="K3717" s="200" t="s">
        <v>40</v>
      </c>
      <c r="L3717" s="200" t="s">
        <v>3526</v>
      </c>
    </row>
    <row r="3718" spans="2:12" ht="75" customHeight="1" x14ac:dyDescent="0.25">
      <c r="B3718" s="200">
        <v>43221804</v>
      </c>
      <c r="C3718" s="201" t="s">
        <v>3915</v>
      </c>
      <c r="D3718" s="202">
        <v>41654</v>
      </c>
      <c r="E3718" s="200" t="s">
        <v>662</v>
      </c>
      <c r="F3718" s="200" t="s">
        <v>2568</v>
      </c>
      <c r="G3718" s="200" t="s">
        <v>3447</v>
      </c>
      <c r="H3718" s="203">
        <f>+I3718</f>
        <v>480000</v>
      </c>
      <c r="I3718" s="203">
        <v>480000</v>
      </c>
      <c r="J3718" s="200" t="s">
        <v>39</v>
      </c>
      <c r="K3718" s="200" t="s">
        <v>40</v>
      </c>
      <c r="L3718" s="200" t="s">
        <v>3503</v>
      </c>
    </row>
    <row r="3719" spans="2:12" ht="75" customHeight="1" x14ac:dyDescent="0.25">
      <c r="B3719" s="206">
        <v>43221503</v>
      </c>
      <c r="C3719" s="201" t="s">
        <v>3916</v>
      </c>
      <c r="D3719" s="202">
        <v>41684</v>
      </c>
      <c r="E3719" s="207" t="s">
        <v>662</v>
      </c>
      <c r="F3719" s="200" t="s">
        <v>2568</v>
      </c>
      <c r="G3719" s="200" t="s">
        <v>3447</v>
      </c>
      <c r="H3719" s="203">
        <v>905000</v>
      </c>
      <c r="I3719" s="203">
        <v>905000</v>
      </c>
      <c r="J3719" s="200" t="s">
        <v>39</v>
      </c>
      <c r="K3719" s="200" t="s">
        <v>40</v>
      </c>
      <c r="L3719" s="200" t="s">
        <v>3531</v>
      </c>
    </row>
    <row r="3720" spans="2:12" ht="75" customHeight="1" x14ac:dyDescent="0.25">
      <c r="B3720" s="200">
        <v>43212105</v>
      </c>
      <c r="C3720" s="201" t="s">
        <v>3917</v>
      </c>
      <c r="D3720" s="202">
        <v>41671</v>
      </c>
      <c r="E3720" s="200" t="s">
        <v>3654</v>
      </c>
      <c r="F3720" s="200" t="s">
        <v>2568</v>
      </c>
      <c r="G3720" s="200" t="s">
        <v>3447</v>
      </c>
      <c r="H3720" s="203">
        <v>3000000</v>
      </c>
      <c r="I3720" s="203">
        <v>3000000</v>
      </c>
      <c r="J3720" s="200" t="s">
        <v>39</v>
      </c>
      <c r="K3720" s="200" t="s">
        <v>40</v>
      </c>
      <c r="L3720" s="200" t="s">
        <v>3448</v>
      </c>
    </row>
    <row r="3721" spans="2:12" ht="75" customHeight="1" x14ac:dyDescent="0.25">
      <c r="B3721" s="200">
        <v>43212105</v>
      </c>
      <c r="C3721" s="201" t="s">
        <v>3918</v>
      </c>
      <c r="D3721" s="202" t="s">
        <v>3576</v>
      </c>
      <c r="E3721" s="200"/>
      <c r="F3721" s="200" t="s">
        <v>2568</v>
      </c>
      <c r="G3721" s="200" t="s">
        <v>3447</v>
      </c>
      <c r="H3721" s="203">
        <v>4000000</v>
      </c>
      <c r="I3721" s="203">
        <v>4000000</v>
      </c>
      <c r="J3721" s="200" t="s">
        <v>39</v>
      </c>
      <c r="K3721" s="200" t="s">
        <v>40</v>
      </c>
      <c r="L3721" s="200" t="s">
        <v>3577</v>
      </c>
    </row>
    <row r="3722" spans="2:12" ht="75" customHeight="1" x14ac:dyDescent="0.25">
      <c r="B3722" s="200">
        <v>43212105</v>
      </c>
      <c r="C3722" s="201" t="s">
        <v>3919</v>
      </c>
      <c r="D3722" s="202">
        <v>41654</v>
      </c>
      <c r="E3722" s="200" t="s">
        <v>662</v>
      </c>
      <c r="F3722" s="200" t="s">
        <v>3920</v>
      </c>
      <c r="G3722" s="200" t="s">
        <v>3447</v>
      </c>
      <c r="H3722" s="203">
        <v>6899000</v>
      </c>
      <c r="I3722" s="203">
        <f>+H3722</f>
        <v>6899000</v>
      </c>
      <c r="J3722" s="200" t="s">
        <v>39</v>
      </c>
      <c r="K3722" s="200" t="s">
        <v>40</v>
      </c>
      <c r="L3722" s="200" t="s">
        <v>3526</v>
      </c>
    </row>
    <row r="3723" spans="2:12" ht="75" customHeight="1" x14ac:dyDescent="0.25">
      <c r="B3723" s="200">
        <v>43212105</v>
      </c>
      <c r="C3723" s="201" t="s">
        <v>3921</v>
      </c>
      <c r="D3723" s="202">
        <v>41654</v>
      </c>
      <c r="E3723" s="200" t="s">
        <v>662</v>
      </c>
      <c r="F3723" s="200" t="s">
        <v>2568</v>
      </c>
      <c r="G3723" s="200" t="s">
        <v>3447</v>
      </c>
      <c r="H3723" s="203">
        <v>1000000</v>
      </c>
      <c r="I3723" s="203">
        <f>+H3723</f>
        <v>1000000</v>
      </c>
      <c r="J3723" s="200" t="s">
        <v>39</v>
      </c>
      <c r="K3723" s="200" t="s">
        <v>40</v>
      </c>
      <c r="L3723" s="200" t="s">
        <v>3526</v>
      </c>
    </row>
    <row r="3724" spans="2:12" ht="75" customHeight="1" x14ac:dyDescent="0.25">
      <c r="B3724" s="200">
        <v>43212105</v>
      </c>
      <c r="C3724" s="201" t="s">
        <v>3922</v>
      </c>
      <c r="D3724" s="202">
        <v>41671</v>
      </c>
      <c r="E3724" s="200" t="s">
        <v>3459</v>
      </c>
      <c r="F3724" s="200" t="s">
        <v>2568</v>
      </c>
      <c r="G3724" s="200" t="s">
        <v>3447</v>
      </c>
      <c r="H3724" s="203">
        <v>1000000</v>
      </c>
      <c r="I3724" s="203">
        <v>1000000</v>
      </c>
      <c r="J3724" s="200" t="s">
        <v>39</v>
      </c>
      <c r="K3724" s="200" t="s">
        <v>40</v>
      </c>
      <c r="L3724" s="200" t="s">
        <v>3448</v>
      </c>
    </row>
    <row r="3725" spans="2:12" ht="75" customHeight="1" x14ac:dyDescent="0.25">
      <c r="B3725" s="200">
        <v>43212105</v>
      </c>
      <c r="C3725" s="212" t="s">
        <v>3923</v>
      </c>
      <c r="D3725" s="202">
        <v>41654</v>
      </c>
      <c r="E3725" s="207" t="s">
        <v>662</v>
      </c>
      <c r="F3725" s="200" t="s">
        <v>2568</v>
      </c>
      <c r="G3725" s="200" t="s">
        <v>3447</v>
      </c>
      <c r="H3725" s="203">
        <v>799000</v>
      </c>
      <c r="I3725" s="203">
        <v>799000</v>
      </c>
      <c r="J3725" s="200" t="s">
        <v>39</v>
      </c>
      <c r="K3725" s="200" t="s">
        <v>40</v>
      </c>
      <c r="L3725" s="200" t="s">
        <v>3531</v>
      </c>
    </row>
    <row r="3726" spans="2:12" ht="75" customHeight="1" x14ac:dyDescent="0.25">
      <c r="B3726" s="200">
        <v>43212105</v>
      </c>
      <c r="C3726" s="201" t="s">
        <v>3924</v>
      </c>
      <c r="D3726" s="202">
        <v>41654</v>
      </c>
      <c r="E3726" s="200" t="s">
        <v>662</v>
      </c>
      <c r="F3726" s="200" t="s">
        <v>2568</v>
      </c>
      <c r="G3726" s="200" t="s">
        <v>3447</v>
      </c>
      <c r="H3726" s="203">
        <v>1500000</v>
      </c>
      <c r="I3726" s="203">
        <v>1500000</v>
      </c>
      <c r="J3726" s="200" t="s">
        <v>39</v>
      </c>
      <c r="K3726" s="200" t="s">
        <v>40</v>
      </c>
      <c r="L3726" s="200" t="s">
        <v>3492</v>
      </c>
    </row>
    <row r="3727" spans="2:12" ht="75" customHeight="1" x14ac:dyDescent="0.25">
      <c r="B3727" s="200">
        <v>43212105</v>
      </c>
      <c r="C3727" s="201" t="s">
        <v>3925</v>
      </c>
      <c r="D3727" s="202">
        <v>41654</v>
      </c>
      <c r="E3727" s="200" t="s">
        <v>662</v>
      </c>
      <c r="F3727" s="200" t="s">
        <v>2568</v>
      </c>
      <c r="G3727" s="200" t="s">
        <v>3447</v>
      </c>
      <c r="H3727" s="203">
        <f>+I3727</f>
        <v>500000</v>
      </c>
      <c r="I3727" s="203">
        <v>500000</v>
      </c>
      <c r="J3727" s="200" t="s">
        <v>39</v>
      </c>
      <c r="K3727" s="200" t="s">
        <v>40</v>
      </c>
      <c r="L3727" s="200" t="s">
        <v>3503</v>
      </c>
    </row>
    <row r="3728" spans="2:12" ht="75" customHeight="1" x14ac:dyDescent="0.25">
      <c r="B3728" s="200">
        <v>43212105</v>
      </c>
      <c r="C3728" s="201" t="s">
        <v>3926</v>
      </c>
      <c r="D3728" s="202">
        <v>41654</v>
      </c>
      <c r="E3728" s="200" t="s">
        <v>662</v>
      </c>
      <c r="F3728" s="200" t="s">
        <v>3460</v>
      </c>
      <c r="G3728" s="200" t="s">
        <v>3447</v>
      </c>
      <c r="H3728" s="203">
        <v>80000000</v>
      </c>
      <c r="I3728" s="203">
        <f>+H3728</f>
        <v>80000000</v>
      </c>
      <c r="J3728" s="200" t="s">
        <v>39</v>
      </c>
      <c r="K3728" s="200" t="s">
        <v>40</v>
      </c>
      <c r="L3728" s="200" t="s">
        <v>3526</v>
      </c>
    </row>
    <row r="3729" spans="2:12" ht="75" customHeight="1" x14ac:dyDescent="0.25">
      <c r="B3729" s="200">
        <v>43212105</v>
      </c>
      <c r="C3729" s="201" t="s">
        <v>3927</v>
      </c>
      <c r="D3729" s="202">
        <v>41654</v>
      </c>
      <c r="E3729" s="200" t="s">
        <v>662</v>
      </c>
      <c r="F3729" s="200" t="s">
        <v>2568</v>
      </c>
      <c r="G3729" s="200" t="s">
        <v>3447</v>
      </c>
      <c r="H3729" s="203">
        <v>500000</v>
      </c>
      <c r="I3729" s="203">
        <f>+H3729</f>
        <v>500000</v>
      </c>
      <c r="J3729" s="200" t="s">
        <v>39</v>
      </c>
      <c r="K3729" s="200" t="s">
        <v>40</v>
      </c>
      <c r="L3729" s="200" t="s">
        <v>3526</v>
      </c>
    </row>
    <row r="3730" spans="2:12" ht="75" customHeight="1" x14ac:dyDescent="0.25">
      <c r="B3730" s="200">
        <v>43211711</v>
      </c>
      <c r="C3730" s="201" t="s">
        <v>3928</v>
      </c>
      <c r="D3730" s="202">
        <v>41654</v>
      </c>
      <c r="E3730" s="200" t="s">
        <v>662</v>
      </c>
      <c r="F3730" s="200" t="s">
        <v>2568</v>
      </c>
      <c r="G3730" s="200" t="s">
        <v>3447</v>
      </c>
      <c r="H3730" s="203">
        <v>2716000</v>
      </c>
      <c r="I3730" s="203">
        <v>2716000</v>
      </c>
      <c r="J3730" s="200" t="s">
        <v>39</v>
      </c>
      <c r="K3730" s="200" t="s">
        <v>40</v>
      </c>
      <c r="L3730" s="200" t="s">
        <v>3448</v>
      </c>
    </row>
    <row r="3731" spans="2:12" ht="75" customHeight="1" x14ac:dyDescent="0.25">
      <c r="B3731" s="200">
        <v>43211711</v>
      </c>
      <c r="C3731" s="201" t="s">
        <v>3929</v>
      </c>
      <c r="D3731" s="202">
        <v>41654</v>
      </c>
      <c r="E3731" s="200" t="s">
        <v>662</v>
      </c>
      <c r="F3731" s="200" t="s">
        <v>2568</v>
      </c>
      <c r="G3731" s="200" t="s">
        <v>3447</v>
      </c>
      <c r="H3731" s="203">
        <f>+I3731</f>
        <v>5000000</v>
      </c>
      <c r="I3731" s="203">
        <v>5000000</v>
      </c>
      <c r="J3731" s="200" t="s">
        <v>39</v>
      </c>
      <c r="K3731" s="200" t="s">
        <v>40</v>
      </c>
      <c r="L3731" s="200" t="s">
        <v>3503</v>
      </c>
    </row>
    <row r="3732" spans="2:12" ht="75" customHeight="1" x14ac:dyDescent="0.25">
      <c r="B3732" s="200">
        <v>43211711</v>
      </c>
      <c r="C3732" s="201" t="s">
        <v>3930</v>
      </c>
      <c r="D3732" s="202">
        <v>41671</v>
      </c>
      <c r="E3732" s="200" t="s">
        <v>3459</v>
      </c>
      <c r="F3732" s="200" t="s">
        <v>2568</v>
      </c>
      <c r="G3732" s="200" t="s">
        <v>3447</v>
      </c>
      <c r="H3732" s="203">
        <v>300000</v>
      </c>
      <c r="I3732" s="203">
        <v>300000</v>
      </c>
      <c r="J3732" s="200" t="s">
        <v>39</v>
      </c>
      <c r="K3732" s="200" t="s">
        <v>40</v>
      </c>
      <c r="L3732" s="200" t="s">
        <v>3448</v>
      </c>
    </row>
    <row r="3733" spans="2:12" ht="75" customHeight="1" x14ac:dyDescent="0.25">
      <c r="B3733" s="200">
        <v>43211711</v>
      </c>
      <c r="C3733" s="201" t="s">
        <v>3931</v>
      </c>
      <c r="D3733" s="202">
        <v>41652</v>
      </c>
      <c r="E3733" s="200" t="s">
        <v>662</v>
      </c>
      <c r="F3733" s="200" t="s">
        <v>2568</v>
      </c>
      <c r="G3733" s="200" t="s">
        <v>3447</v>
      </c>
      <c r="H3733" s="203">
        <v>3000000</v>
      </c>
      <c r="I3733" s="203">
        <v>3000000</v>
      </c>
      <c r="J3733" s="200" t="s">
        <v>39</v>
      </c>
      <c r="K3733" s="200" t="s">
        <v>40</v>
      </c>
      <c r="L3733" s="200" t="s">
        <v>3533</v>
      </c>
    </row>
    <row r="3734" spans="2:12" ht="75" customHeight="1" x14ac:dyDescent="0.25">
      <c r="B3734" s="200">
        <v>43211711</v>
      </c>
      <c r="C3734" s="201" t="s">
        <v>3932</v>
      </c>
      <c r="D3734" s="202">
        <v>41654</v>
      </c>
      <c r="E3734" s="200" t="s">
        <v>662</v>
      </c>
      <c r="F3734" s="200" t="s">
        <v>2568</v>
      </c>
      <c r="G3734" s="200" t="s">
        <v>3447</v>
      </c>
      <c r="H3734" s="203">
        <v>700000</v>
      </c>
      <c r="I3734" s="203">
        <v>700000</v>
      </c>
      <c r="J3734" s="200" t="s">
        <v>39</v>
      </c>
      <c r="K3734" s="200" t="s">
        <v>40</v>
      </c>
      <c r="L3734" s="200" t="s">
        <v>3492</v>
      </c>
    </row>
    <row r="3735" spans="2:12" ht="75" customHeight="1" x14ac:dyDescent="0.25">
      <c r="B3735" s="200">
        <v>43211711</v>
      </c>
      <c r="C3735" s="201" t="s">
        <v>3933</v>
      </c>
      <c r="D3735" s="202">
        <v>41654</v>
      </c>
      <c r="E3735" s="200" t="s">
        <v>662</v>
      </c>
      <c r="F3735" s="200" t="s">
        <v>2568</v>
      </c>
      <c r="G3735" s="200" t="s">
        <v>3447</v>
      </c>
      <c r="H3735" s="203">
        <v>2500000</v>
      </c>
      <c r="I3735" s="203">
        <f>+H3735</f>
        <v>2500000</v>
      </c>
      <c r="J3735" s="200" t="s">
        <v>39</v>
      </c>
      <c r="K3735" s="200" t="s">
        <v>40</v>
      </c>
      <c r="L3735" s="200" t="s">
        <v>3526</v>
      </c>
    </row>
    <row r="3736" spans="2:12" ht="75" customHeight="1" x14ac:dyDescent="0.25">
      <c r="B3736" s="206">
        <v>43211711</v>
      </c>
      <c r="C3736" s="201" t="s">
        <v>3934</v>
      </c>
      <c r="D3736" s="202">
        <v>41654</v>
      </c>
      <c r="E3736" s="207" t="s">
        <v>662</v>
      </c>
      <c r="F3736" s="200" t="s">
        <v>2568</v>
      </c>
      <c r="G3736" s="200" t="s">
        <v>3447</v>
      </c>
      <c r="H3736" s="203">
        <v>1000000</v>
      </c>
      <c r="I3736" s="203">
        <v>1000000</v>
      </c>
      <c r="J3736" s="200" t="s">
        <v>39</v>
      </c>
      <c r="K3736" s="200" t="s">
        <v>40</v>
      </c>
      <c r="L3736" s="200" t="s">
        <v>3531</v>
      </c>
    </row>
    <row r="3737" spans="2:12" ht="75" customHeight="1" x14ac:dyDescent="0.25">
      <c r="B3737" s="200">
        <v>43211711</v>
      </c>
      <c r="C3737" s="201" t="s">
        <v>3935</v>
      </c>
      <c r="D3737" s="202">
        <v>41640</v>
      </c>
      <c r="E3737" s="200" t="s">
        <v>3535</v>
      </c>
      <c r="F3737" s="200" t="s">
        <v>2568</v>
      </c>
      <c r="G3737" s="200" t="s">
        <v>3447</v>
      </c>
      <c r="H3737" s="203">
        <v>350000</v>
      </c>
      <c r="I3737" s="203">
        <v>350000</v>
      </c>
      <c r="J3737" s="200" t="s">
        <v>39</v>
      </c>
      <c r="K3737" s="200" t="s">
        <v>40</v>
      </c>
      <c r="L3737" s="200" t="s">
        <v>3536</v>
      </c>
    </row>
    <row r="3738" spans="2:12" ht="75" customHeight="1" x14ac:dyDescent="0.25">
      <c r="B3738" s="206">
        <v>43211708</v>
      </c>
      <c r="C3738" s="201" t="s">
        <v>3078</v>
      </c>
      <c r="D3738" s="202">
        <v>41684</v>
      </c>
      <c r="E3738" s="207" t="s">
        <v>662</v>
      </c>
      <c r="F3738" s="200" t="s">
        <v>2568</v>
      </c>
      <c r="G3738" s="200" t="s">
        <v>3447</v>
      </c>
      <c r="H3738" s="203">
        <v>325500</v>
      </c>
      <c r="I3738" s="203">
        <v>325500</v>
      </c>
      <c r="J3738" s="200" t="s">
        <v>39</v>
      </c>
      <c r="K3738" s="200" t="s">
        <v>40</v>
      </c>
      <c r="L3738" s="200" t="s">
        <v>3531</v>
      </c>
    </row>
    <row r="3739" spans="2:12" ht="75" customHeight="1" x14ac:dyDescent="0.25">
      <c r="B3739" s="206">
        <v>43211701</v>
      </c>
      <c r="C3739" s="201" t="s">
        <v>3936</v>
      </c>
      <c r="D3739" s="202">
        <v>41654</v>
      </c>
      <c r="E3739" s="200" t="s">
        <v>662</v>
      </c>
      <c r="F3739" s="200" t="s">
        <v>2568</v>
      </c>
      <c r="G3739" s="200" t="s">
        <v>3447</v>
      </c>
      <c r="H3739" s="203">
        <v>750000</v>
      </c>
      <c r="I3739" s="203">
        <v>750000</v>
      </c>
      <c r="J3739" s="200" t="s">
        <v>39</v>
      </c>
      <c r="K3739" s="200" t="s">
        <v>40</v>
      </c>
      <c r="L3739" s="200" t="s">
        <v>3492</v>
      </c>
    </row>
    <row r="3740" spans="2:12" ht="75" customHeight="1" x14ac:dyDescent="0.25">
      <c r="B3740" s="200">
        <v>43211508</v>
      </c>
      <c r="C3740" s="201" t="s">
        <v>3937</v>
      </c>
      <c r="D3740" s="202">
        <v>41654</v>
      </c>
      <c r="E3740" s="207" t="s">
        <v>662</v>
      </c>
      <c r="F3740" s="207" t="s">
        <v>2568</v>
      </c>
      <c r="G3740" s="200" t="s">
        <v>3447</v>
      </c>
      <c r="H3740" s="203">
        <v>42000000</v>
      </c>
      <c r="I3740" s="203">
        <v>42000000</v>
      </c>
      <c r="J3740" s="200" t="s">
        <v>39</v>
      </c>
      <c r="K3740" s="200" t="s">
        <v>40</v>
      </c>
      <c r="L3740" s="200" t="s">
        <v>3531</v>
      </c>
    </row>
    <row r="3741" spans="2:12" ht="75" customHeight="1" x14ac:dyDescent="0.25">
      <c r="B3741" s="200">
        <v>43211508</v>
      </c>
      <c r="C3741" s="212" t="s">
        <v>3938</v>
      </c>
      <c r="D3741" s="202">
        <v>41654</v>
      </c>
      <c r="E3741" s="207" t="s">
        <v>662</v>
      </c>
      <c r="F3741" s="207" t="s">
        <v>2568</v>
      </c>
      <c r="G3741" s="200" t="s">
        <v>3447</v>
      </c>
      <c r="H3741" s="203">
        <v>20000000</v>
      </c>
      <c r="I3741" s="203">
        <v>20000000</v>
      </c>
      <c r="J3741" s="200" t="s">
        <v>39</v>
      </c>
      <c r="K3741" s="200" t="s">
        <v>40</v>
      </c>
      <c r="L3741" s="200" t="s">
        <v>3531</v>
      </c>
    </row>
    <row r="3742" spans="2:12" ht="75" customHeight="1" x14ac:dyDescent="0.25">
      <c r="B3742" s="200">
        <v>43211508</v>
      </c>
      <c r="C3742" s="201" t="s">
        <v>3939</v>
      </c>
      <c r="D3742" s="202">
        <v>41659</v>
      </c>
      <c r="E3742" s="207" t="s">
        <v>662</v>
      </c>
      <c r="F3742" s="200" t="s">
        <v>2568</v>
      </c>
      <c r="G3742" s="200" t="s">
        <v>3447</v>
      </c>
      <c r="H3742" s="203">
        <v>20000000</v>
      </c>
      <c r="I3742" s="203">
        <v>20000000</v>
      </c>
      <c r="J3742" s="200" t="s">
        <v>39</v>
      </c>
      <c r="K3742" s="200" t="s">
        <v>40</v>
      </c>
      <c r="L3742" s="200" t="s">
        <v>3495</v>
      </c>
    </row>
    <row r="3743" spans="2:12" ht="75" customHeight="1" x14ac:dyDescent="0.25">
      <c r="B3743" s="200">
        <v>43211501</v>
      </c>
      <c r="C3743" s="201" t="s">
        <v>3940</v>
      </c>
      <c r="D3743" s="202">
        <v>41671</v>
      </c>
      <c r="E3743" s="200" t="s">
        <v>3654</v>
      </c>
      <c r="F3743" s="200" t="s">
        <v>2568</v>
      </c>
      <c r="G3743" s="200" t="s">
        <v>3447</v>
      </c>
      <c r="H3743" s="203">
        <v>5359200</v>
      </c>
      <c r="I3743" s="203">
        <v>5359200</v>
      </c>
      <c r="J3743" s="200" t="s">
        <v>39</v>
      </c>
      <c r="K3743" s="200" t="s">
        <v>40</v>
      </c>
      <c r="L3743" s="200" t="s">
        <v>3448</v>
      </c>
    </row>
    <row r="3744" spans="2:12" ht="75" customHeight="1" x14ac:dyDescent="0.25">
      <c r="B3744" s="200">
        <v>43211501</v>
      </c>
      <c r="C3744" s="201" t="s">
        <v>3941</v>
      </c>
      <c r="D3744" s="202">
        <v>41654</v>
      </c>
      <c r="E3744" s="200" t="s">
        <v>662</v>
      </c>
      <c r="F3744" s="200" t="s">
        <v>2568</v>
      </c>
      <c r="G3744" s="200" t="s">
        <v>3447</v>
      </c>
      <c r="H3744" s="203">
        <v>6000000</v>
      </c>
      <c r="I3744" s="203">
        <f>+H3744</f>
        <v>6000000</v>
      </c>
      <c r="J3744" s="200" t="s">
        <v>39</v>
      </c>
      <c r="K3744" s="200" t="s">
        <v>40</v>
      </c>
      <c r="L3744" s="200" t="s">
        <v>3526</v>
      </c>
    </row>
    <row r="3745" spans="2:12" ht="75" customHeight="1" x14ac:dyDescent="0.25">
      <c r="B3745" s="200">
        <v>43211501</v>
      </c>
      <c r="C3745" s="201" t="s">
        <v>3942</v>
      </c>
      <c r="D3745" s="202" t="s">
        <v>3576</v>
      </c>
      <c r="E3745" s="200"/>
      <c r="F3745" s="200" t="s">
        <v>3460</v>
      </c>
      <c r="G3745" s="200" t="s">
        <v>3447</v>
      </c>
      <c r="H3745" s="203">
        <v>4000000</v>
      </c>
      <c r="I3745" s="203">
        <v>4000001</v>
      </c>
      <c r="J3745" s="200" t="s">
        <v>39</v>
      </c>
      <c r="K3745" s="200" t="s">
        <v>40</v>
      </c>
      <c r="L3745" s="203" t="s">
        <v>3577</v>
      </c>
    </row>
    <row r="3746" spans="2:12" ht="75" customHeight="1" x14ac:dyDescent="0.25">
      <c r="B3746" s="200">
        <v>43211501</v>
      </c>
      <c r="C3746" s="201" t="s">
        <v>3943</v>
      </c>
      <c r="D3746" s="202">
        <v>41654</v>
      </c>
      <c r="E3746" s="207" t="s">
        <v>662</v>
      </c>
      <c r="F3746" s="207" t="s">
        <v>3460</v>
      </c>
      <c r="G3746" s="200" t="s">
        <v>3447</v>
      </c>
      <c r="H3746" s="203">
        <v>44800000</v>
      </c>
      <c r="I3746" s="203">
        <v>44800000</v>
      </c>
      <c r="J3746" s="200" t="s">
        <v>39</v>
      </c>
      <c r="K3746" s="200" t="s">
        <v>40</v>
      </c>
      <c r="L3746" s="200" t="s">
        <v>3531</v>
      </c>
    </row>
    <row r="3747" spans="2:12" ht="75" customHeight="1" x14ac:dyDescent="0.25">
      <c r="B3747" s="200">
        <v>43211501</v>
      </c>
      <c r="C3747" s="201" t="s">
        <v>3944</v>
      </c>
      <c r="D3747" s="202">
        <v>41654</v>
      </c>
      <c r="E3747" s="200" t="s">
        <v>662</v>
      </c>
      <c r="F3747" s="200" t="s">
        <v>3460</v>
      </c>
      <c r="G3747" s="200" t="s">
        <v>3447</v>
      </c>
      <c r="H3747" s="203">
        <v>2000000</v>
      </c>
      <c r="I3747" s="203">
        <v>2000000</v>
      </c>
      <c r="J3747" s="200" t="s">
        <v>39</v>
      </c>
      <c r="K3747" s="200" t="s">
        <v>40</v>
      </c>
      <c r="L3747" s="200" t="s">
        <v>3492</v>
      </c>
    </row>
    <row r="3748" spans="2:12" ht="75" customHeight="1" x14ac:dyDescent="0.25">
      <c r="B3748" s="200">
        <v>43211501</v>
      </c>
      <c r="C3748" s="201" t="s">
        <v>3945</v>
      </c>
      <c r="D3748" s="202">
        <v>41654</v>
      </c>
      <c r="E3748" s="200" t="s">
        <v>662</v>
      </c>
      <c r="F3748" s="200" t="s">
        <v>3460</v>
      </c>
      <c r="G3748" s="200" t="s">
        <v>3447</v>
      </c>
      <c r="H3748" s="203">
        <f>+I3748</f>
        <v>45000000</v>
      </c>
      <c r="I3748" s="203">
        <f>1500000*30</f>
        <v>45000000</v>
      </c>
      <c r="J3748" s="200" t="s">
        <v>39</v>
      </c>
      <c r="K3748" s="200" t="s">
        <v>40</v>
      </c>
      <c r="L3748" s="200" t="s">
        <v>3503</v>
      </c>
    </row>
    <row r="3749" spans="2:12" ht="75" customHeight="1" x14ac:dyDescent="0.25">
      <c r="B3749" s="200">
        <v>43211501</v>
      </c>
      <c r="C3749" s="201" t="s">
        <v>3946</v>
      </c>
      <c r="D3749" s="202">
        <v>41654</v>
      </c>
      <c r="E3749" s="200" t="s">
        <v>662</v>
      </c>
      <c r="F3749" s="200" t="s">
        <v>3460</v>
      </c>
      <c r="G3749" s="200" t="s">
        <v>3447</v>
      </c>
      <c r="H3749" s="203">
        <v>12000000</v>
      </c>
      <c r="I3749" s="203">
        <f>+H3749</f>
        <v>12000000</v>
      </c>
      <c r="J3749" s="200" t="s">
        <v>39</v>
      </c>
      <c r="K3749" s="200" t="s">
        <v>40</v>
      </c>
      <c r="L3749" s="200" t="s">
        <v>3526</v>
      </c>
    </row>
    <row r="3750" spans="2:12" ht="75" customHeight="1" x14ac:dyDescent="0.25">
      <c r="B3750" s="200">
        <v>43211501</v>
      </c>
      <c r="C3750" s="201" t="s">
        <v>3947</v>
      </c>
      <c r="D3750" s="202">
        <v>41760</v>
      </c>
      <c r="E3750" s="200" t="s">
        <v>662</v>
      </c>
      <c r="F3750" s="200" t="s">
        <v>3460</v>
      </c>
      <c r="G3750" s="200" t="s">
        <v>3447</v>
      </c>
      <c r="H3750" s="203">
        <f>+I3750</f>
        <v>78000000</v>
      </c>
      <c r="I3750" s="203">
        <v>78000000</v>
      </c>
      <c r="J3750" s="200" t="s">
        <v>39</v>
      </c>
      <c r="K3750" s="200" t="s">
        <v>40</v>
      </c>
      <c r="L3750" s="200" t="s">
        <v>3503</v>
      </c>
    </row>
    <row r="3751" spans="2:12" ht="75" customHeight="1" x14ac:dyDescent="0.25">
      <c r="B3751" s="200">
        <v>43211501</v>
      </c>
      <c r="C3751" s="201" t="s">
        <v>3948</v>
      </c>
      <c r="D3751" s="202">
        <v>41654</v>
      </c>
      <c r="E3751" s="200" t="s">
        <v>662</v>
      </c>
      <c r="F3751" s="200" t="s">
        <v>3460</v>
      </c>
      <c r="G3751" s="200" t="s">
        <v>3447</v>
      </c>
      <c r="H3751" s="203">
        <v>12000000</v>
      </c>
      <c r="I3751" s="203">
        <v>12000000</v>
      </c>
      <c r="J3751" s="200" t="s">
        <v>39</v>
      </c>
      <c r="K3751" s="200" t="s">
        <v>40</v>
      </c>
      <c r="L3751" s="200" t="s">
        <v>3492</v>
      </c>
    </row>
    <row r="3752" spans="2:12" ht="75" customHeight="1" x14ac:dyDescent="0.25">
      <c r="B3752" s="200">
        <v>43211501</v>
      </c>
      <c r="C3752" s="201" t="s">
        <v>3949</v>
      </c>
      <c r="D3752" s="202">
        <v>41654</v>
      </c>
      <c r="E3752" s="200" t="s">
        <v>662</v>
      </c>
      <c r="F3752" s="200" t="s">
        <v>3460</v>
      </c>
      <c r="G3752" s="200" t="s">
        <v>3447</v>
      </c>
      <c r="H3752" s="203">
        <v>100000000</v>
      </c>
      <c r="I3752" s="203">
        <f>+H3752</f>
        <v>100000000</v>
      </c>
      <c r="J3752" s="200" t="s">
        <v>39</v>
      </c>
      <c r="K3752" s="200" t="s">
        <v>40</v>
      </c>
      <c r="L3752" s="200" t="s">
        <v>3526</v>
      </c>
    </row>
    <row r="3753" spans="2:12" ht="75" customHeight="1" x14ac:dyDescent="0.25">
      <c r="B3753" s="200">
        <v>43211501</v>
      </c>
      <c r="C3753" s="201" t="s">
        <v>3950</v>
      </c>
      <c r="D3753" s="202">
        <v>41659</v>
      </c>
      <c r="E3753" s="207" t="s">
        <v>662</v>
      </c>
      <c r="F3753" s="200" t="s">
        <v>3951</v>
      </c>
      <c r="G3753" s="200" t="s">
        <v>3447</v>
      </c>
      <c r="H3753" s="203">
        <v>1180000000</v>
      </c>
      <c r="I3753" s="203">
        <v>1180000000</v>
      </c>
      <c r="J3753" s="200" t="s">
        <v>39</v>
      </c>
      <c r="K3753" s="200" t="s">
        <v>40</v>
      </c>
      <c r="L3753" s="200" t="s">
        <v>3495</v>
      </c>
    </row>
    <row r="3754" spans="2:12" ht="75" customHeight="1" x14ac:dyDescent="0.25">
      <c r="B3754" s="200">
        <v>43211501</v>
      </c>
      <c r="C3754" s="201" t="s">
        <v>3952</v>
      </c>
      <c r="D3754" s="202">
        <v>41659</v>
      </c>
      <c r="E3754" s="207" t="s">
        <v>662</v>
      </c>
      <c r="F3754" s="200" t="s">
        <v>2568</v>
      </c>
      <c r="G3754" s="200" t="s">
        <v>3447</v>
      </c>
      <c r="H3754" s="203">
        <v>145000000</v>
      </c>
      <c r="I3754" s="203">
        <v>145000000</v>
      </c>
      <c r="J3754" s="200" t="s">
        <v>39</v>
      </c>
      <c r="K3754" s="200" t="s">
        <v>40</v>
      </c>
      <c r="L3754" s="200" t="s">
        <v>3495</v>
      </c>
    </row>
    <row r="3755" spans="2:12" ht="75" customHeight="1" x14ac:dyDescent="0.25">
      <c r="B3755" s="206">
        <v>43202010</v>
      </c>
      <c r="C3755" s="201" t="s">
        <v>3953</v>
      </c>
      <c r="D3755" s="202">
        <v>41654</v>
      </c>
      <c r="E3755" s="207" t="s">
        <v>662</v>
      </c>
      <c r="F3755" s="200" t="s">
        <v>2568</v>
      </c>
      <c r="G3755" s="200" t="s">
        <v>3447</v>
      </c>
      <c r="H3755" s="203">
        <v>6800000</v>
      </c>
      <c r="I3755" s="203">
        <v>6800000</v>
      </c>
      <c r="J3755" s="200" t="s">
        <v>39</v>
      </c>
      <c r="K3755" s="200" t="s">
        <v>40</v>
      </c>
      <c r="L3755" s="200" t="s">
        <v>3531</v>
      </c>
    </row>
    <row r="3756" spans="2:12" ht="75" customHeight="1" x14ac:dyDescent="0.25">
      <c r="B3756" s="200">
        <v>43201817</v>
      </c>
      <c r="C3756" s="201" t="s">
        <v>3954</v>
      </c>
      <c r="D3756" s="202">
        <v>41640</v>
      </c>
      <c r="E3756" s="200" t="s">
        <v>3535</v>
      </c>
      <c r="F3756" s="200" t="s">
        <v>2568</v>
      </c>
      <c r="G3756" s="200" t="s">
        <v>3447</v>
      </c>
      <c r="H3756" s="203">
        <v>200000</v>
      </c>
      <c r="I3756" s="203">
        <v>200000</v>
      </c>
      <c r="J3756" s="200" t="s">
        <v>39</v>
      </c>
      <c r="K3756" s="200" t="s">
        <v>40</v>
      </c>
      <c r="L3756" s="200" t="s">
        <v>3536</v>
      </c>
    </row>
    <row r="3757" spans="2:12" ht="75" customHeight="1" x14ac:dyDescent="0.25">
      <c r="B3757" s="200">
        <v>43201817</v>
      </c>
      <c r="C3757" s="201" t="s">
        <v>3955</v>
      </c>
      <c r="D3757" s="202">
        <v>41684</v>
      </c>
      <c r="E3757" s="207" t="s">
        <v>662</v>
      </c>
      <c r="F3757" s="200" t="s">
        <v>2568</v>
      </c>
      <c r="G3757" s="200" t="s">
        <v>3447</v>
      </c>
      <c r="H3757" s="203">
        <v>80000</v>
      </c>
      <c r="I3757" s="203">
        <v>80000</v>
      </c>
      <c r="J3757" s="200" t="s">
        <v>39</v>
      </c>
      <c r="K3757" s="200" t="s">
        <v>40</v>
      </c>
      <c r="L3757" s="200" t="s">
        <v>3531</v>
      </c>
    </row>
    <row r="3758" spans="2:12" ht="75" customHeight="1" x14ac:dyDescent="0.25">
      <c r="B3758" s="206">
        <v>43201811</v>
      </c>
      <c r="C3758" s="201" t="s">
        <v>3956</v>
      </c>
      <c r="D3758" s="202">
        <v>41684</v>
      </c>
      <c r="E3758" s="207" t="s">
        <v>662</v>
      </c>
      <c r="F3758" s="200" t="s">
        <v>2568</v>
      </c>
      <c r="G3758" s="200" t="s">
        <v>3447</v>
      </c>
      <c r="H3758" s="203">
        <v>250000</v>
      </c>
      <c r="I3758" s="203">
        <v>250000</v>
      </c>
      <c r="J3758" s="200" t="s">
        <v>39</v>
      </c>
      <c r="K3758" s="200" t="s">
        <v>40</v>
      </c>
      <c r="L3758" s="200" t="s">
        <v>3531</v>
      </c>
    </row>
    <row r="3759" spans="2:12" ht="75" customHeight="1" x14ac:dyDescent="0.25">
      <c r="B3759" s="206">
        <v>43201811</v>
      </c>
      <c r="C3759" s="201" t="s">
        <v>3957</v>
      </c>
      <c r="D3759" s="202">
        <v>41654</v>
      </c>
      <c r="E3759" s="200" t="s">
        <v>662</v>
      </c>
      <c r="F3759" s="200" t="s">
        <v>2568</v>
      </c>
      <c r="G3759" s="200" t="s">
        <v>3447</v>
      </c>
      <c r="H3759" s="203">
        <v>60000</v>
      </c>
      <c r="I3759" s="203">
        <v>60000</v>
      </c>
      <c r="J3759" s="200" t="s">
        <v>39</v>
      </c>
      <c r="K3759" s="200" t="s">
        <v>40</v>
      </c>
      <c r="L3759" s="200" t="s">
        <v>3492</v>
      </c>
    </row>
    <row r="3760" spans="2:12" ht="75" customHeight="1" x14ac:dyDescent="0.25">
      <c r="B3760" s="206">
        <v>43201811</v>
      </c>
      <c r="C3760" s="201" t="s">
        <v>3958</v>
      </c>
      <c r="D3760" s="202">
        <v>41654</v>
      </c>
      <c r="E3760" s="200" t="s">
        <v>662</v>
      </c>
      <c r="F3760" s="200" t="s">
        <v>2568</v>
      </c>
      <c r="G3760" s="200" t="s">
        <v>3447</v>
      </c>
      <c r="H3760" s="203">
        <v>60</v>
      </c>
      <c r="I3760" s="203">
        <f>+H3760</f>
        <v>60</v>
      </c>
      <c r="J3760" s="200" t="s">
        <v>39</v>
      </c>
      <c r="K3760" s="200" t="s">
        <v>40</v>
      </c>
      <c r="L3760" s="200" t="s">
        <v>3526</v>
      </c>
    </row>
    <row r="3761" spans="2:12" ht="75" customHeight="1" x14ac:dyDescent="0.25">
      <c r="B3761" s="206">
        <v>43201803</v>
      </c>
      <c r="C3761" s="201" t="s">
        <v>3959</v>
      </c>
      <c r="D3761" s="202">
        <v>41654</v>
      </c>
      <c r="E3761" s="207" t="s">
        <v>662</v>
      </c>
      <c r="F3761" s="200" t="s">
        <v>2568</v>
      </c>
      <c r="G3761" s="200" t="s">
        <v>3447</v>
      </c>
      <c r="H3761" s="203">
        <v>1500000</v>
      </c>
      <c r="I3761" s="203">
        <v>1500000</v>
      </c>
      <c r="J3761" s="200" t="s">
        <v>39</v>
      </c>
      <c r="K3761" s="200" t="s">
        <v>40</v>
      </c>
      <c r="L3761" s="200" t="s">
        <v>3531</v>
      </c>
    </row>
    <row r="3762" spans="2:12" ht="75" customHeight="1" x14ac:dyDescent="0.25">
      <c r="B3762" s="200">
        <v>43201803</v>
      </c>
      <c r="C3762" s="201" t="s">
        <v>3960</v>
      </c>
      <c r="D3762" s="205">
        <v>41652</v>
      </c>
      <c r="E3762" s="200" t="s">
        <v>662</v>
      </c>
      <c r="F3762" s="200" t="s">
        <v>2568</v>
      </c>
      <c r="G3762" s="200" t="s">
        <v>3447</v>
      </c>
      <c r="H3762" s="203">
        <v>4944000</v>
      </c>
      <c r="I3762" s="203">
        <v>4944000</v>
      </c>
      <c r="J3762" s="200" t="s">
        <v>39</v>
      </c>
      <c r="K3762" s="200" t="s">
        <v>40</v>
      </c>
      <c r="L3762" s="200" t="s">
        <v>3495</v>
      </c>
    </row>
    <row r="3763" spans="2:12" ht="75" customHeight="1" x14ac:dyDescent="0.25">
      <c r="B3763" s="206">
        <v>43201540</v>
      </c>
      <c r="C3763" s="201" t="s">
        <v>3961</v>
      </c>
      <c r="D3763" s="202">
        <v>41684</v>
      </c>
      <c r="E3763" s="207" t="s">
        <v>662</v>
      </c>
      <c r="F3763" s="200" t="s">
        <v>2568</v>
      </c>
      <c r="G3763" s="200" t="s">
        <v>3447</v>
      </c>
      <c r="H3763" s="203">
        <v>400000</v>
      </c>
      <c r="I3763" s="203">
        <v>400000</v>
      </c>
      <c r="J3763" s="200" t="s">
        <v>39</v>
      </c>
      <c r="K3763" s="200" t="s">
        <v>40</v>
      </c>
      <c r="L3763" s="200" t="s">
        <v>3531</v>
      </c>
    </row>
    <row r="3764" spans="2:12" ht="75" customHeight="1" x14ac:dyDescent="0.25">
      <c r="B3764" s="206">
        <v>43201540</v>
      </c>
      <c r="C3764" s="201" t="s">
        <v>3962</v>
      </c>
      <c r="D3764" s="202">
        <v>41684</v>
      </c>
      <c r="E3764" s="207" t="s">
        <v>662</v>
      </c>
      <c r="F3764" s="200" t="s">
        <v>2568</v>
      </c>
      <c r="G3764" s="200" t="s">
        <v>3447</v>
      </c>
      <c r="H3764" s="203">
        <v>300000</v>
      </c>
      <c r="I3764" s="203">
        <v>300000</v>
      </c>
      <c r="J3764" s="200" t="s">
        <v>39</v>
      </c>
      <c r="K3764" s="200" t="s">
        <v>40</v>
      </c>
      <c r="L3764" s="200" t="s">
        <v>3531</v>
      </c>
    </row>
    <row r="3765" spans="2:12" ht="75" customHeight="1" x14ac:dyDescent="0.25">
      <c r="B3765" s="200">
        <v>43201539</v>
      </c>
      <c r="C3765" s="201" t="s">
        <v>3963</v>
      </c>
      <c r="D3765" s="202">
        <v>41671</v>
      </c>
      <c r="E3765" s="200" t="s">
        <v>3446</v>
      </c>
      <c r="F3765" s="200" t="s">
        <v>2568</v>
      </c>
      <c r="G3765" s="200" t="s">
        <v>3447</v>
      </c>
      <c r="H3765" s="203">
        <v>249000</v>
      </c>
      <c r="I3765" s="203">
        <v>249000</v>
      </c>
      <c r="J3765" s="200" t="s">
        <v>39</v>
      </c>
      <c r="K3765" s="200" t="s">
        <v>40</v>
      </c>
      <c r="L3765" s="200" t="s">
        <v>3448</v>
      </c>
    </row>
    <row r="3766" spans="2:12" ht="75" customHeight="1" x14ac:dyDescent="0.25">
      <c r="B3766" s="200">
        <v>43201537</v>
      </c>
      <c r="C3766" s="201" t="s">
        <v>3964</v>
      </c>
      <c r="D3766" s="202">
        <v>41654</v>
      </c>
      <c r="E3766" s="200">
        <v>11.5</v>
      </c>
      <c r="F3766" s="200" t="s">
        <v>2568</v>
      </c>
      <c r="G3766" s="200" t="s">
        <v>3447</v>
      </c>
      <c r="H3766" s="203">
        <v>1000000</v>
      </c>
      <c r="I3766" s="203">
        <v>1000000</v>
      </c>
      <c r="J3766" s="200" t="s">
        <v>39</v>
      </c>
      <c r="K3766" s="200" t="s">
        <v>40</v>
      </c>
      <c r="L3766" s="200" t="s">
        <v>3965</v>
      </c>
    </row>
    <row r="3767" spans="2:12" ht="75" customHeight="1" x14ac:dyDescent="0.25">
      <c r="B3767" s="200">
        <v>43201402</v>
      </c>
      <c r="C3767" s="201" t="s">
        <v>3966</v>
      </c>
      <c r="D3767" s="202">
        <v>41654</v>
      </c>
      <c r="E3767" s="200" t="s">
        <v>662</v>
      </c>
      <c r="F3767" s="200" t="s">
        <v>2568</v>
      </c>
      <c r="G3767" s="200" t="s">
        <v>3447</v>
      </c>
      <c r="H3767" s="203">
        <v>1400000</v>
      </c>
      <c r="I3767" s="203">
        <v>1400000</v>
      </c>
      <c r="J3767" s="200" t="s">
        <v>39</v>
      </c>
      <c r="K3767" s="200" t="s">
        <v>40</v>
      </c>
      <c r="L3767" s="200" t="s">
        <v>3526</v>
      </c>
    </row>
    <row r="3768" spans="2:12" ht="75" customHeight="1" x14ac:dyDescent="0.25">
      <c r="B3768" s="200">
        <v>43201402</v>
      </c>
      <c r="C3768" s="201" t="s">
        <v>3967</v>
      </c>
      <c r="D3768" s="202">
        <v>41654</v>
      </c>
      <c r="E3768" s="207" t="s">
        <v>662</v>
      </c>
      <c r="F3768" s="200" t="s">
        <v>2568</v>
      </c>
      <c r="G3768" s="200" t="s">
        <v>3447</v>
      </c>
      <c r="H3768" s="203">
        <v>1176000</v>
      </c>
      <c r="I3768" s="203">
        <v>1176000</v>
      </c>
      <c r="J3768" s="200" t="s">
        <v>39</v>
      </c>
      <c r="K3768" s="200" t="s">
        <v>40</v>
      </c>
      <c r="L3768" s="200" t="s">
        <v>3531</v>
      </c>
    </row>
    <row r="3769" spans="2:12" ht="75" customHeight="1" x14ac:dyDescent="0.25">
      <c r="B3769" s="200">
        <v>43201402</v>
      </c>
      <c r="C3769" s="201" t="s">
        <v>3968</v>
      </c>
      <c r="D3769" s="202">
        <v>41654</v>
      </c>
      <c r="E3769" s="200" t="s">
        <v>662</v>
      </c>
      <c r="F3769" s="200" t="s">
        <v>2568</v>
      </c>
      <c r="G3769" s="200" t="s">
        <v>3447</v>
      </c>
      <c r="H3769" s="203">
        <v>150000</v>
      </c>
      <c r="I3769" s="203">
        <v>150000</v>
      </c>
      <c r="J3769" s="200" t="s">
        <v>39</v>
      </c>
      <c r="K3769" s="200" t="s">
        <v>40</v>
      </c>
      <c r="L3769" s="200" t="s">
        <v>3492</v>
      </c>
    </row>
    <row r="3770" spans="2:12" ht="75" customHeight="1" x14ac:dyDescent="0.25">
      <c r="B3770" s="200">
        <v>43201402</v>
      </c>
      <c r="C3770" s="201" t="s">
        <v>3969</v>
      </c>
      <c r="D3770" s="202">
        <v>41654</v>
      </c>
      <c r="E3770" s="207" t="s">
        <v>662</v>
      </c>
      <c r="F3770" s="200" t="s">
        <v>3460</v>
      </c>
      <c r="G3770" s="200" t="s">
        <v>3447</v>
      </c>
      <c r="H3770" s="203">
        <v>117700000</v>
      </c>
      <c r="I3770" s="203">
        <v>117700000</v>
      </c>
      <c r="J3770" s="200" t="s">
        <v>39</v>
      </c>
      <c r="K3770" s="200" t="s">
        <v>40</v>
      </c>
      <c r="L3770" s="200" t="s">
        <v>3531</v>
      </c>
    </row>
    <row r="3771" spans="2:12" ht="75" customHeight="1" x14ac:dyDescent="0.25">
      <c r="B3771" s="200">
        <v>43201402</v>
      </c>
      <c r="C3771" s="201" t="s">
        <v>3970</v>
      </c>
      <c r="D3771" s="202">
        <v>41684</v>
      </c>
      <c r="E3771" s="207" t="s">
        <v>662</v>
      </c>
      <c r="F3771" s="200" t="s">
        <v>2568</v>
      </c>
      <c r="G3771" s="200" t="s">
        <v>3447</v>
      </c>
      <c r="H3771" s="203">
        <v>930000</v>
      </c>
      <c r="I3771" s="203">
        <v>930000</v>
      </c>
      <c r="J3771" s="200" t="s">
        <v>39</v>
      </c>
      <c r="K3771" s="200" t="s">
        <v>40</v>
      </c>
      <c r="L3771" s="200" t="s">
        <v>3531</v>
      </c>
    </row>
    <row r="3772" spans="2:12" ht="75" customHeight="1" x14ac:dyDescent="0.25">
      <c r="B3772" s="200">
        <v>43201402</v>
      </c>
      <c r="C3772" s="201" t="s">
        <v>3971</v>
      </c>
      <c r="D3772" s="202">
        <v>41654</v>
      </c>
      <c r="E3772" s="207" t="s">
        <v>662</v>
      </c>
      <c r="F3772" s="200" t="s">
        <v>2568</v>
      </c>
      <c r="G3772" s="200" t="s">
        <v>3447</v>
      </c>
      <c r="H3772" s="203">
        <v>560000</v>
      </c>
      <c r="I3772" s="203">
        <v>560000</v>
      </c>
      <c r="J3772" s="200" t="s">
        <v>39</v>
      </c>
      <c r="K3772" s="200" t="s">
        <v>40</v>
      </c>
      <c r="L3772" s="200" t="s">
        <v>3531</v>
      </c>
    </row>
    <row r="3773" spans="2:12" ht="75" customHeight="1" x14ac:dyDescent="0.25">
      <c r="B3773" s="200">
        <v>43191609</v>
      </c>
      <c r="C3773" s="201" t="s">
        <v>3972</v>
      </c>
      <c r="D3773" s="202">
        <v>41640</v>
      </c>
      <c r="E3773" s="200" t="s">
        <v>3535</v>
      </c>
      <c r="F3773" s="200" t="s">
        <v>2568</v>
      </c>
      <c r="G3773" s="200" t="s">
        <v>3447</v>
      </c>
      <c r="H3773" s="203">
        <v>3000000</v>
      </c>
      <c r="I3773" s="203">
        <v>3000000</v>
      </c>
      <c r="J3773" s="200" t="s">
        <v>39</v>
      </c>
      <c r="K3773" s="200" t="s">
        <v>40</v>
      </c>
      <c r="L3773" s="200" t="s">
        <v>3973</v>
      </c>
    </row>
    <row r="3774" spans="2:12" ht="75" customHeight="1" x14ac:dyDescent="0.25">
      <c r="B3774" s="200">
        <v>43191609</v>
      </c>
      <c r="C3774" s="201" t="s">
        <v>3974</v>
      </c>
      <c r="D3774" s="202">
        <v>41640</v>
      </c>
      <c r="E3774" s="200" t="s">
        <v>3535</v>
      </c>
      <c r="F3774" s="200" t="s">
        <v>2568</v>
      </c>
      <c r="G3774" s="200" t="s">
        <v>3447</v>
      </c>
      <c r="H3774" s="203">
        <v>6750000</v>
      </c>
      <c r="I3774" s="203">
        <v>6750000</v>
      </c>
      <c r="J3774" s="200" t="s">
        <v>39</v>
      </c>
      <c r="K3774" s="200" t="s">
        <v>40</v>
      </c>
      <c r="L3774" s="200" t="s">
        <v>3536</v>
      </c>
    </row>
    <row r="3775" spans="2:12" ht="75" customHeight="1" x14ac:dyDescent="0.25">
      <c r="B3775" s="200">
        <v>43191609</v>
      </c>
      <c r="C3775" s="201" t="s">
        <v>3975</v>
      </c>
      <c r="D3775" s="202">
        <v>41671</v>
      </c>
      <c r="E3775" s="200" t="s">
        <v>3459</v>
      </c>
      <c r="F3775" s="200" t="s">
        <v>2568</v>
      </c>
      <c r="G3775" s="200" t="s">
        <v>3447</v>
      </c>
      <c r="H3775" s="203">
        <v>400000</v>
      </c>
      <c r="I3775" s="203">
        <v>400000</v>
      </c>
      <c r="J3775" s="200" t="s">
        <v>39</v>
      </c>
      <c r="K3775" s="200" t="s">
        <v>40</v>
      </c>
      <c r="L3775" s="200" t="s">
        <v>3448</v>
      </c>
    </row>
    <row r="3776" spans="2:12" ht="75" customHeight="1" x14ac:dyDescent="0.25">
      <c r="B3776" s="200">
        <v>42312313</v>
      </c>
      <c r="C3776" s="201" t="s">
        <v>3976</v>
      </c>
      <c r="D3776" s="202">
        <v>41671</v>
      </c>
      <c r="E3776" s="200" t="s">
        <v>3459</v>
      </c>
      <c r="F3776" s="200" t="s">
        <v>2568</v>
      </c>
      <c r="G3776" s="200" t="s">
        <v>3447</v>
      </c>
      <c r="H3776" s="203">
        <v>500000</v>
      </c>
      <c r="I3776" s="203">
        <v>500000</v>
      </c>
      <c r="J3776" s="200" t="s">
        <v>39</v>
      </c>
      <c r="K3776" s="200" t="s">
        <v>40</v>
      </c>
      <c r="L3776" s="200" t="s">
        <v>3448</v>
      </c>
    </row>
    <row r="3777" spans="2:12" ht="75" customHeight="1" x14ac:dyDescent="0.25">
      <c r="B3777" s="200">
        <v>42312313</v>
      </c>
      <c r="C3777" s="201" t="s">
        <v>3977</v>
      </c>
      <c r="D3777" s="202">
        <v>41671</v>
      </c>
      <c r="E3777" s="200" t="s">
        <v>3459</v>
      </c>
      <c r="F3777" s="200" t="s">
        <v>2568</v>
      </c>
      <c r="G3777" s="200" t="s">
        <v>3447</v>
      </c>
      <c r="H3777" s="203">
        <v>500000</v>
      </c>
      <c r="I3777" s="203">
        <v>500000</v>
      </c>
      <c r="J3777" s="200" t="s">
        <v>39</v>
      </c>
      <c r="K3777" s="200" t="s">
        <v>40</v>
      </c>
      <c r="L3777" s="200" t="s">
        <v>3448</v>
      </c>
    </row>
    <row r="3778" spans="2:12" ht="75" customHeight="1" x14ac:dyDescent="0.25">
      <c r="B3778" s="200">
        <v>42311518</v>
      </c>
      <c r="C3778" s="201" t="s">
        <v>3978</v>
      </c>
      <c r="D3778" s="202">
        <v>41671</v>
      </c>
      <c r="E3778" s="200" t="s">
        <v>3459</v>
      </c>
      <c r="F3778" s="200" t="s">
        <v>2568</v>
      </c>
      <c r="G3778" s="200" t="s">
        <v>3447</v>
      </c>
      <c r="H3778" s="203">
        <v>100000</v>
      </c>
      <c r="I3778" s="203">
        <v>100000</v>
      </c>
      <c r="J3778" s="200" t="s">
        <v>39</v>
      </c>
      <c r="K3778" s="200" t="s">
        <v>40</v>
      </c>
      <c r="L3778" s="200" t="s">
        <v>3448</v>
      </c>
    </row>
    <row r="3779" spans="2:12" ht="75" customHeight="1" x14ac:dyDescent="0.25">
      <c r="B3779" s="206">
        <v>42311512</v>
      </c>
      <c r="C3779" s="201" t="s">
        <v>3979</v>
      </c>
      <c r="D3779" s="202">
        <v>41730</v>
      </c>
      <c r="E3779" s="200" t="s">
        <v>319</v>
      </c>
      <c r="F3779" s="200" t="s">
        <v>2568</v>
      </c>
      <c r="G3779" s="200" t="s">
        <v>3447</v>
      </c>
      <c r="H3779" s="203">
        <v>79460</v>
      </c>
      <c r="I3779" s="203">
        <v>79460</v>
      </c>
      <c r="J3779" s="200" t="s">
        <v>39</v>
      </c>
      <c r="K3779" s="200" t="s">
        <v>40</v>
      </c>
      <c r="L3779" s="200" t="s">
        <v>3726</v>
      </c>
    </row>
    <row r="3780" spans="2:12" ht="75" customHeight="1" x14ac:dyDescent="0.25">
      <c r="B3780" s="200">
        <v>42311511</v>
      </c>
      <c r="C3780" s="201" t="s">
        <v>3980</v>
      </c>
      <c r="D3780" s="202">
        <v>41671</v>
      </c>
      <c r="E3780" s="200" t="s">
        <v>3459</v>
      </c>
      <c r="F3780" s="200" t="s">
        <v>2568</v>
      </c>
      <c r="G3780" s="200" t="s">
        <v>3447</v>
      </c>
      <c r="H3780" s="203">
        <v>200000</v>
      </c>
      <c r="I3780" s="203">
        <v>200000</v>
      </c>
      <c r="J3780" s="200" t="s">
        <v>39</v>
      </c>
      <c r="K3780" s="200" t="s">
        <v>40</v>
      </c>
      <c r="L3780" s="200" t="s">
        <v>3448</v>
      </c>
    </row>
    <row r="3781" spans="2:12" ht="75" customHeight="1" x14ac:dyDescent="0.25">
      <c r="B3781" s="200">
        <v>42311505</v>
      </c>
      <c r="C3781" s="201" t="s">
        <v>3981</v>
      </c>
      <c r="D3781" s="202">
        <v>41671</v>
      </c>
      <c r="E3781" s="200" t="s">
        <v>3459</v>
      </c>
      <c r="F3781" s="200" t="s">
        <v>2568</v>
      </c>
      <c r="G3781" s="200" t="s">
        <v>3447</v>
      </c>
      <c r="H3781" s="203">
        <v>70000</v>
      </c>
      <c r="I3781" s="203">
        <v>70000</v>
      </c>
      <c r="J3781" s="200" t="s">
        <v>39</v>
      </c>
      <c r="K3781" s="200" t="s">
        <v>40</v>
      </c>
      <c r="L3781" s="200" t="s">
        <v>3448</v>
      </c>
    </row>
    <row r="3782" spans="2:12" ht="75" customHeight="1" x14ac:dyDescent="0.25">
      <c r="B3782" s="200">
        <v>42311505</v>
      </c>
      <c r="C3782" s="201" t="s">
        <v>3982</v>
      </c>
      <c r="D3782" s="202">
        <v>41671</v>
      </c>
      <c r="E3782" s="200" t="s">
        <v>3459</v>
      </c>
      <c r="F3782" s="200" t="s">
        <v>2568</v>
      </c>
      <c r="G3782" s="200" t="s">
        <v>3447</v>
      </c>
      <c r="H3782" s="203">
        <v>80000</v>
      </c>
      <c r="I3782" s="203">
        <v>80000</v>
      </c>
      <c r="J3782" s="200" t="s">
        <v>39</v>
      </c>
      <c r="K3782" s="200" t="s">
        <v>40</v>
      </c>
      <c r="L3782" s="200" t="s">
        <v>3448</v>
      </c>
    </row>
    <row r="3783" spans="2:12" ht="75" customHeight="1" x14ac:dyDescent="0.25">
      <c r="B3783" s="200">
        <v>42311505</v>
      </c>
      <c r="C3783" s="201" t="s">
        <v>3983</v>
      </c>
      <c r="D3783" s="202">
        <v>41671</v>
      </c>
      <c r="E3783" s="200" t="s">
        <v>3459</v>
      </c>
      <c r="F3783" s="200" t="s">
        <v>2568</v>
      </c>
      <c r="G3783" s="200" t="s">
        <v>3447</v>
      </c>
      <c r="H3783" s="203">
        <v>100000</v>
      </c>
      <c r="I3783" s="203">
        <v>100000</v>
      </c>
      <c r="J3783" s="200" t="s">
        <v>39</v>
      </c>
      <c r="K3783" s="200" t="s">
        <v>40</v>
      </c>
      <c r="L3783" s="200" t="s">
        <v>3448</v>
      </c>
    </row>
    <row r="3784" spans="2:12" ht="75" customHeight="1" x14ac:dyDescent="0.25">
      <c r="B3784" s="200">
        <v>42311505</v>
      </c>
      <c r="C3784" s="201" t="s">
        <v>3984</v>
      </c>
      <c r="D3784" s="202">
        <v>41671</v>
      </c>
      <c r="E3784" s="200" t="s">
        <v>3459</v>
      </c>
      <c r="F3784" s="200" t="s">
        <v>2568</v>
      </c>
      <c r="G3784" s="200" t="s">
        <v>3447</v>
      </c>
      <c r="H3784" s="203">
        <v>130000</v>
      </c>
      <c r="I3784" s="203">
        <v>130000</v>
      </c>
      <c r="J3784" s="200" t="s">
        <v>39</v>
      </c>
      <c r="K3784" s="200" t="s">
        <v>40</v>
      </c>
      <c r="L3784" s="200" t="s">
        <v>3448</v>
      </c>
    </row>
    <row r="3785" spans="2:12" ht="75" customHeight="1" x14ac:dyDescent="0.25">
      <c r="B3785" s="200">
        <v>42311505</v>
      </c>
      <c r="C3785" s="201" t="s">
        <v>3985</v>
      </c>
      <c r="D3785" s="202">
        <v>41671</v>
      </c>
      <c r="E3785" s="200" t="s">
        <v>3459</v>
      </c>
      <c r="F3785" s="200" t="s">
        <v>2568</v>
      </c>
      <c r="G3785" s="200" t="s">
        <v>3447</v>
      </c>
      <c r="H3785" s="203">
        <v>100000</v>
      </c>
      <c r="I3785" s="203">
        <v>100000</v>
      </c>
      <c r="J3785" s="200" t="s">
        <v>39</v>
      </c>
      <c r="K3785" s="200" t="s">
        <v>40</v>
      </c>
      <c r="L3785" s="200" t="s">
        <v>3448</v>
      </c>
    </row>
    <row r="3786" spans="2:12" ht="75" customHeight="1" x14ac:dyDescent="0.25">
      <c r="B3786" s="200">
        <v>42296008</v>
      </c>
      <c r="C3786" s="201" t="s">
        <v>3986</v>
      </c>
      <c r="D3786" s="202">
        <v>41671</v>
      </c>
      <c r="E3786" s="200" t="s">
        <v>3459</v>
      </c>
      <c r="F3786" s="200" t="s">
        <v>2568</v>
      </c>
      <c r="G3786" s="200" t="s">
        <v>3447</v>
      </c>
      <c r="H3786" s="203">
        <v>250000</v>
      </c>
      <c r="I3786" s="203">
        <v>250000</v>
      </c>
      <c r="J3786" s="200" t="s">
        <v>39</v>
      </c>
      <c r="K3786" s="200" t="s">
        <v>40</v>
      </c>
      <c r="L3786" s="200" t="s">
        <v>3448</v>
      </c>
    </row>
    <row r="3787" spans="2:12" ht="75" customHeight="1" x14ac:dyDescent="0.25">
      <c r="B3787" s="200">
        <v>42295415</v>
      </c>
      <c r="C3787" s="201" t="s">
        <v>3987</v>
      </c>
      <c r="D3787" s="202">
        <v>41671</v>
      </c>
      <c r="E3787" s="200" t="s">
        <v>3459</v>
      </c>
      <c r="F3787" s="200" t="s">
        <v>2568</v>
      </c>
      <c r="G3787" s="200" t="s">
        <v>3447</v>
      </c>
      <c r="H3787" s="203">
        <v>600000</v>
      </c>
      <c r="I3787" s="203">
        <v>600000</v>
      </c>
      <c r="J3787" s="200" t="s">
        <v>39</v>
      </c>
      <c r="K3787" s="200" t="s">
        <v>40</v>
      </c>
      <c r="L3787" s="200" t="s">
        <v>3448</v>
      </c>
    </row>
    <row r="3788" spans="2:12" ht="75" customHeight="1" x14ac:dyDescent="0.25">
      <c r="B3788" s="200">
        <v>42271709</v>
      </c>
      <c r="C3788" s="201" t="s">
        <v>3988</v>
      </c>
      <c r="D3788" s="202">
        <v>41671</v>
      </c>
      <c r="E3788" s="200" t="s">
        <v>3459</v>
      </c>
      <c r="F3788" s="200" t="s">
        <v>2568</v>
      </c>
      <c r="G3788" s="200" t="s">
        <v>3447</v>
      </c>
      <c r="H3788" s="203">
        <v>1500000</v>
      </c>
      <c r="I3788" s="203">
        <v>1500000</v>
      </c>
      <c r="J3788" s="200" t="s">
        <v>39</v>
      </c>
      <c r="K3788" s="200" t="s">
        <v>40</v>
      </c>
      <c r="L3788" s="200" t="s">
        <v>3448</v>
      </c>
    </row>
    <row r="3789" spans="2:12" ht="75" customHeight="1" x14ac:dyDescent="0.25">
      <c r="B3789" s="200">
        <v>42241803</v>
      </c>
      <c r="C3789" s="201" t="s">
        <v>3989</v>
      </c>
      <c r="D3789" s="202">
        <v>41671</v>
      </c>
      <c r="E3789" s="200" t="s">
        <v>3459</v>
      </c>
      <c r="F3789" s="200" t="s">
        <v>2568</v>
      </c>
      <c r="G3789" s="200" t="s">
        <v>3447</v>
      </c>
      <c r="H3789" s="203">
        <v>400000</v>
      </c>
      <c r="I3789" s="203">
        <v>400000</v>
      </c>
      <c r="J3789" s="200" t="s">
        <v>39</v>
      </c>
      <c r="K3789" s="200" t="s">
        <v>40</v>
      </c>
      <c r="L3789" s="200" t="s">
        <v>3448</v>
      </c>
    </row>
    <row r="3790" spans="2:12" ht="75" customHeight="1" x14ac:dyDescent="0.25">
      <c r="B3790" s="206">
        <v>42212004</v>
      </c>
      <c r="C3790" s="201" t="s">
        <v>3990</v>
      </c>
      <c r="D3790" s="202">
        <v>41684</v>
      </c>
      <c r="E3790" s="207" t="s">
        <v>662</v>
      </c>
      <c r="F3790" s="200" t="s">
        <v>2568</v>
      </c>
      <c r="G3790" s="200" t="s">
        <v>3447</v>
      </c>
      <c r="H3790" s="203">
        <v>320000</v>
      </c>
      <c r="I3790" s="203">
        <v>320000</v>
      </c>
      <c r="J3790" s="200" t="s">
        <v>39</v>
      </c>
      <c r="K3790" s="200" t="s">
        <v>40</v>
      </c>
      <c r="L3790" s="200" t="s">
        <v>3531</v>
      </c>
    </row>
    <row r="3791" spans="2:12" ht="75" customHeight="1" x14ac:dyDescent="0.25">
      <c r="B3791" s="206">
        <v>42212004</v>
      </c>
      <c r="C3791" s="201" t="s">
        <v>3991</v>
      </c>
      <c r="D3791" s="202">
        <v>41654</v>
      </c>
      <c r="E3791" s="207" t="s">
        <v>662</v>
      </c>
      <c r="F3791" s="200" t="s">
        <v>2568</v>
      </c>
      <c r="G3791" s="200" t="s">
        <v>3447</v>
      </c>
      <c r="H3791" s="203">
        <v>1120000</v>
      </c>
      <c r="I3791" s="203">
        <v>1120000</v>
      </c>
      <c r="J3791" s="200" t="s">
        <v>39</v>
      </c>
      <c r="K3791" s="200" t="s">
        <v>40</v>
      </c>
      <c r="L3791" s="200" t="s">
        <v>3531</v>
      </c>
    </row>
    <row r="3792" spans="2:12" ht="75" customHeight="1" x14ac:dyDescent="0.25">
      <c r="B3792" s="206">
        <v>42212004</v>
      </c>
      <c r="C3792" s="201" t="s">
        <v>3992</v>
      </c>
      <c r="D3792" s="202">
        <v>41654</v>
      </c>
      <c r="E3792" s="207" t="s">
        <v>662</v>
      </c>
      <c r="F3792" s="200" t="s">
        <v>2568</v>
      </c>
      <c r="G3792" s="200" t="s">
        <v>3447</v>
      </c>
      <c r="H3792" s="203">
        <v>1000000</v>
      </c>
      <c r="I3792" s="203">
        <v>1000000</v>
      </c>
      <c r="J3792" s="200" t="s">
        <v>39</v>
      </c>
      <c r="K3792" s="200" t="s">
        <v>40</v>
      </c>
      <c r="L3792" s="200" t="s">
        <v>3531</v>
      </c>
    </row>
    <row r="3793" spans="2:12" ht="75" customHeight="1" x14ac:dyDescent="0.25">
      <c r="B3793" s="206">
        <v>42212004</v>
      </c>
      <c r="C3793" s="201" t="s">
        <v>3993</v>
      </c>
      <c r="D3793" s="202">
        <v>41654</v>
      </c>
      <c r="E3793" s="200" t="s">
        <v>662</v>
      </c>
      <c r="F3793" s="200" t="s">
        <v>2568</v>
      </c>
      <c r="G3793" s="200" t="s">
        <v>3447</v>
      </c>
      <c r="H3793" s="203">
        <v>200000</v>
      </c>
      <c r="I3793" s="203">
        <f>+H3793</f>
        <v>200000</v>
      </c>
      <c r="J3793" s="200" t="s">
        <v>39</v>
      </c>
      <c r="K3793" s="200" t="s">
        <v>40</v>
      </c>
      <c r="L3793" s="200" t="s">
        <v>3526</v>
      </c>
    </row>
    <row r="3794" spans="2:12" ht="75" customHeight="1" x14ac:dyDescent="0.25">
      <c r="B3794" s="200">
        <v>42211502</v>
      </c>
      <c r="C3794" s="201" t="s">
        <v>3994</v>
      </c>
      <c r="D3794" s="202">
        <v>41671</v>
      </c>
      <c r="E3794" s="200" t="s">
        <v>3459</v>
      </c>
      <c r="F3794" s="200" t="s">
        <v>2568</v>
      </c>
      <c r="G3794" s="200" t="s">
        <v>3447</v>
      </c>
      <c r="H3794" s="203">
        <v>200000</v>
      </c>
      <c r="I3794" s="203">
        <v>200000</v>
      </c>
      <c r="J3794" s="200" t="s">
        <v>39</v>
      </c>
      <c r="K3794" s="200" t="s">
        <v>40</v>
      </c>
      <c r="L3794" s="200" t="s">
        <v>3448</v>
      </c>
    </row>
    <row r="3795" spans="2:12" ht="75" customHeight="1" x14ac:dyDescent="0.25">
      <c r="B3795" s="200">
        <v>42201714</v>
      </c>
      <c r="C3795" s="201" t="s">
        <v>3995</v>
      </c>
      <c r="D3795" s="202">
        <v>41671</v>
      </c>
      <c r="E3795" s="200" t="s">
        <v>3459</v>
      </c>
      <c r="F3795" s="200" t="s">
        <v>2568</v>
      </c>
      <c r="G3795" s="200" t="s">
        <v>3447</v>
      </c>
      <c r="H3795" s="203">
        <v>160000</v>
      </c>
      <c r="I3795" s="203">
        <v>160000</v>
      </c>
      <c r="J3795" s="200" t="s">
        <v>39</v>
      </c>
      <c r="K3795" s="200" t="s">
        <v>40</v>
      </c>
      <c r="L3795" s="200" t="s">
        <v>3448</v>
      </c>
    </row>
    <row r="3796" spans="2:12" ht="75" customHeight="1" x14ac:dyDescent="0.25">
      <c r="B3796" s="200">
        <v>42192210</v>
      </c>
      <c r="C3796" s="201" t="s">
        <v>3996</v>
      </c>
      <c r="D3796" s="202">
        <v>41671</v>
      </c>
      <c r="E3796" s="200" t="s">
        <v>3459</v>
      </c>
      <c r="F3796" s="200" t="s">
        <v>2568</v>
      </c>
      <c r="G3796" s="200" t="s">
        <v>3447</v>
      </c>
      <c r="H3796" s="203">
        <v>600000</v>
      </c>
      <c r="I3796" s="203">
        <v>600000</v>
      </c>
      <c r="J3796" s="200" t="s">
        <v>39</v>
      </c>
      <c r="K3796" s="200" t="s">
        <v>40</v>
      </c>
      <c r="L3796" s="200" t="s">
        <v>3448</v>
      </c>
    </row>
    <row r="3797" spans="2:12" ht="75" customHeight="1" x14ac:dyDescent="0.25">
      <c r="B3797" s="200">
        <v>42191810</v>
      </c>
      <c r="C3797" s="201" t="s">
        <v>3997</v>
      </c>
      <c r="D3797" s="202">
        <v>41654</v>
      </c>
      <c r="E3797" s="200" t="s">
        <v>662</v>
      </c>
      <c r="F3797" s="200" t="s">
        <v>2568</v>
      </c>
      <c r="G3797" s="200" t="s">
        <v>3447</v>
      </c>
      <c r="H3797" s="203">
        <v>600000</v>
      </c>
      <c r="I3797" s="203">
        <v>600000</v>
      </c>
      <c r="J3797" s="200" t="s">
        <v>39</v>
      </c>
      <c r="K3797" s="200" t="s">
        <v>40</v>
      </c>
      <c r="L3797" s="200" t="s">
        <v>3492</v>
      </c>
    </row>
    <row r="3798" spans="2:12" ht="75" customHeight="1" x14ac:dyDescent="0.25">
      <c r="B3798" s="200">
        <v>42191810</v>
      </c>
      <c r="C3798" s="201" t="s">
        <v>3998</v>
      </c>
      <c r="D3798" s="202">
        <v>41671</v>
      </c>
      <c r="E3798" s="200" t="s">
        <v>3459</v>
      </c>
      <c r="F3798" s="200" t="s">
        <v>2568</v>
      </c>
      <c r="G3798" s="200" t="s">
        <v>3447</v>
      </c>
      <c r="H3798" s="203">
        <v>2000000</v>
      </c>
      <c r="I3798" s="203">
        <v>2000000</v>
      </c>
      <c r="J3798" s="200" t="s">
        <v>39</v>
      </c>
      <c r="K3798" s="200" t="s">
        <v>40</v>
      </c>
      <c r="L3798" s="200" t="s">
        <v>3448</v>
      </c>
    </row>
    <row r="3799" spans="2:12" ht="75" customHeight="1" x14ac:dyDescent="0.25">
      <c r="B3799" s="200">
        <v>42191710</v>
      </c>
      <c r="C3799" s="201" t="s">
        <v>3999</v>
      </c>
      <c r="D3799" s="202">
        <v>41671</v>
      </c>
      <c r="E3799" s="200" t="s">
        <v>3459</v>
      </c>
      <c r="F3799" s="200" t="s">
        <v>2568</v>
      </c>
      <c r="G3799" s="200" t="s">
        <v>3447</v>
      </c>
      <c r="H3799" s="203">
        <v>320000</v>
      </c>
      <c r="I3799" s="203">
        <v>320000</v>
      </c>
      <c r="J3799" s="200" t="s">
        <v>39</v>
      </c>
      <c r="K3799" s="200" t="s">
        <v>40</v>
      </c>
      <c r="L3799" s="200" t="s">
        <v>3448</v>
      </c>
    </row>
    <row r="3800" spans="2:12" ht="75" customHeight="1" x14ac:dyDescent="0.25">
      <c r="B3800" s="200">
        <v>42182805</v>
      </c>
      <c r="C3800" s="201" t="s">
        <v>4000</v>
      </c>
      <c r="D3800" s="202">
        <v>41671</v>
      </c>
      <c r="E3800" s="200" t="s">
        <v>3459</v>
      </c>
      <c r="F3800" s="200" t="s">
        <v>2568</v>
      </c>
      <c r="G3800" s="200" t="s">
        <v>3447</v>
      </c>
      <c r="H3800" s="203">
        <v>600000</v>
      </c>
      <c r="I3800" s="203">
        <v>600000</v>
      </c>
      <c r="J3800" s="200" t="s">
        <v>39</v>
      </c>
      <c r="K3800" s="200" t="s">
        <v>40</v>
      </c>
      <c r="L3800" s="200" t="s">
        <v>3448</v>
      </c>
    </row>
    <row r="3801" spans="2:12" ht="75" customHeight="1" x14ac:dyDescent="0.25">
      <c r="B3801" s="200">
        <v>42182604</v>
      </c>
      <c r="C3801" s="201" t="s">
        <v>4001</v>
      </c>
      <c r="D3801" s="202">
        <v>41671</v>
      </c>
      <c r="E3801" s="200" t="s">
        <v>3459</v>
      </c>
      <c r="F3801" s="200" t="s">
        <v>2568</v>
      </c>
      <c r="G3801" s="200" t="s">
        <v>3447</v>
      </c>
      <c r="H3801" s="203">
        <v>280000</v>
      </c>
      <c r="I3801" s="203">
        <v>280000</v>
      </c>
      <c r="J3801" s="200" t="s">
        <v>39</v>
      </c>
      <c r="K3801" s="200" t="s">
        <v>40</v>
      </c>
      <c r="L3801" s="200" t="s">
        <v>3448</v>
      </c>
    </row>
    <row r="3802" spans="2:12" ht="75" customHeight="1" x14ac:dyDescent="0.25">
      <c r="B3802" s="200">
        <v>42182403</v>
      </c>
      <c r="C3802" s="201" t="s">
        <v>4002</v>
      </c>
      <c r="D3802" s="202">
        <v>41671</v>
      </c>
      <c r="E3802" s="200" t="s">
        <v>3446</v>
      </c>
      <c r="F3802" s="200" t="s">
        <v>2568</v>
      </c>
      <c r="G3802" s="200" t="s">
        <v>3447</v>
      </c>
      <c r="H3802" s="203">
        <v>300000</v>
      </c>
      <c r="I3802" s="203">
        <v>300000</v>
      </c>
      <c r="J3802" s="200" t="s">
        <v>39</v>
      </c>
      <c r="K3802" s="200" t="s">
        <v>40</v>
      </c>
      <c r="L3802" s="200" t="s">
        <v>3448</v>
      </c>
    </row>
    <row r="3803" spans="2:12" ht="75" customHeight="1" x14ac:dyDescent="0.25">
      <c r="B3803" s="200">
        <v>42182206</v>
      </c>
      <c r="C3803" s="201" t="s">
        <v>4003</v>
      </c>
      <c r="D3803" s="202">
        <v>41671</v>
      </c>
      <c r="E3803" s="200" t="s">
        <v>3459</v>
      </c>
      <c r="F3803" s="200" t="s">
        <v>2568</v>
      </c>
      <c r="G3803" s="200" t="s">
        <v>3447</v>
      </c>
      <c r="H3803" s="203">
        <v>20000</v>
      </c>
      <c r="I3803" s="203">
        <v>20000</v>
      </c>
      <c r="J3803" s="200" t="s">
        <v>39</v>
      </c>
      <c r="K3803" s="200" t="s">
        <v>40</v>
      </c>
      <c r="L3803" s="200" t="s">
        <v>3448</v>
      </c>
    </row>
    <row r="3804" spans="2:12" ht="75" customHeight="1" x14ac:dyDescent="0.25">
      <c r="B3804" s="200">
        <v>42182206</v>
      </c>
      <c r="C3804" s="201" t="s">
        <v>4004</v>
      </c>
      <c r="D3804" s="202">
        <v>41730</v>
      </c>
      <c r="E3804" s="200" t="s">
        <v>319</v>
      </c>
      <c r="F3804" s="200" t="s">
        <v>2568</v>
      </c>
      <c r="G3804" s="200" t="s">
        <v>3447</v>
      </c>
      <c r="H3804" s="203">
        <v>126450</v>
      </c>
      <c r="I3804" s="203">
        <v>126450</v>
      </c>
      <c r="J3804" s="200" t="s">
        <v>39</v>
      </c>
      <c r="K3804" s="200" t="s">
        <v>40</v>
      </c>
      <c r="L3804" s="200" t="s">
        <v>3726</v>
      </c>
    </row>
    <row r="3805" spans="2:12" ht="75" customHeight="1" x14ac:dyDescent="0.25">
      <c r="B3805" s="200">
        <v>42182206</v>
      </c>
      <c r="C3805" s="201" t="s">
        <v>4005</v>
      </c>
      <c r="D3805" s="202">
        <v>41730</v>
      </c>
      <c r="E3805" s="200" t="s">
        <v>319</v>
      </c>
      <c r="F3805" s="200" t="s">
        <v>2568</v>
      </c>
      <c r="G3805" s="200" t="s">
        <v>3447</v>
      </c>
      <c r="H3805" s="203">
        <v>126450</v>
      </c>
      <c r="I3805" s="203">
        <v>126450</v>
      </c>
      <c r="J3805" s="200" t="s">
        <v>39</v>
      </c>
      <c r="K3805" s="200" t="s">
        <v>40</v>
      </c>
      <c r="L3805" s="200" t="s">
        <v>3726</v>
      </c>
    </row>
    <row r="3806" spans="2:12" ht="75" customHeight="1" x14ac:dyDescent="0.25">
      <c r="B3806" s="200">
        <v>42182206</v>
      </c>
      <c r="C3806" s="201" t="s">
        <v>4006</v>
      </c>
      <c r="D3806" s="202">
        <v>41730</v>
      </c>
      <c r="E3806" s="200" t="s">
        <v>319</v>
      </c>
      <c r="F3806" s="200" t="s">
        <v>2568</v>
      </c>
      <c r="G3806" s="200" t="s">
        <v>3447</v>
      </c>
      <c r="H3806" s="203">
        <v>168600</v>
      </c>
      <c r="I3806" s="203">
        <v>168600</v>
      </c>
      <c r="J3806" s="200" t="s">
        <v>39</v>
      </c>
      <c r="K3806" s="200" t="s">
        <v>40</v>
      </c>
      <c r="L3806" s="200" t="s">
        <v>3726</v>
      </c>
    </row>
    <row r="3807" spans="2:12" ht="75" customHeight="1" x14ac:dyDescent="0.25">
      <c r="B3807" s="200">
        <v>42182201</v>
      </c>
      <c r="C3807" s="201" t="s">
        <v>4007</v>
      </c>
      <c r="D3807" s="202">
        <v>41671</v>
      </c>
      <c r="E3807" s="200" t="s">
        <v>3459</v>
      </c>
      <c r="F3807" s="200" t="s">
        <v>2568</v>
      </c>
      <c r="G3807" s="200" t="s">
        <v>3447</v>
      </c>
      <c r="H3807" s="203">
        <v>45000</v>
      </c>
      <c r="I3807" s="203">
        <v>45000</v>
      </c>
      <c r="J3807" s="200" t="s">
        <v>39</v>
      </c>
      <c r="K3807" s="200" t="s">
        <v>40</v>
      </c>
      <c r="L3807" s="200" t="s">
        <v>3448</v>
      </c>
    </row>
    <row r="3808" spans="2:12" ht="75" customHeight="1" x14ac:dyDescent="0.25">
      <c r="B3808" s="200">
        <v>42182103</v>
      </c>
      <c r="C3808" s="201" t="s">
        <v>4008</v>
      </c>
      <c r="D3808" s="202">
        <v>41671</v>
      </c>
      <c r="E3808" s="200" t="s">
        <v>3459</v>
      </c>
      <c r="F3808" s="200" t="s">
        <v>2568</v>
      </c>
      <c r="G3808" s="200" t="s">
        <v>3447</v>
      </c>
      <c r="H3808" s="203">
        <v>120000</v>
      </c>
      <c r="I3808" s="203">
        <v>120000</v>
      </c>
      <c r="J3808" s="200" t="s">
        <v>39</v>
      </c>
      <c r="K3808" s="200" t="s">
        <v>40</v>
      </c>
      <c r="L3808" s="200" t="s">
        <v>3448</v>
      </c>
    </row>
    <row r="3809" spans="2:12" ht="75" customHeight="1" x14ac:dyDescent="0.25">
      <c r="B3809" s="200">
        <v>42181801</v>
      </c>
      <c r="C3809" s="201" t="s">
        <v>4009</v>
      </c>
      <c r="D3809" s="202">
        <v>41671</v>
      </c>
      <c r="E3809" s="200" t="s">
        <v>3459</v>
      </c>
      <c r="F3809" s="200" t="s">
        <v>2568</v>
      </c>
      <c r="G3809" s="200" t="s">
        <v>3447</v>
      </c>
      <c r="H3809" s="203">
        <v>600000</v>
      </c>
      <c r="I3809" s="203">
        <v>600000</v>
      </c>
      <c r="J3809" s="200" t="s">
        <v>39</v>
      </c>
      <c r="K3809" s="200" t="s">
        <v>40</v>
      </c>
      <c r="L3809" s="200" t="s">
        <v>3448</v>
      </c>
    </row>
    <row r="3810" spans="2:12" ht="75" customHeight="1" x14ac:dyDescent="0.25">
      <c r="B3810" s="200">
        <v>42181515</v>
      </c>
      <c r="C3810" s="201" t="s">
        <v>4010</v>
      </c>
      <c r="D3810" s="202">
        <v>41671</v>
      </c>
      <c r="E3810" s="200" t="s">
        <v>3459</v>
      </c>
      <c r="F3810" s="200" t="s">
        <v>2568</v>
      </c>
      <c r="G3810" s="200" t="s">
        <v>3447</v>
      </c>
      <c r="H3810" s="203">
        <v>180000</v>
      </c>
      <c r="I3810" s="203">
        <v>180000</v>
      </c>
      <c r="J3810" s="200" t="s">
        <v>39</v>
      </c>
      <c r="K3810" s="200" t="s">
        <v>40</v>
      </c>
      <c r="L3810" s="200" t="s">
        <v>3448</v>
      </c>
    </row>
    <row r="3811" spans="2:12" ht="75" customHeight="1" x14ac:dyDescent="0.25">
      <c r="B3811" s="200">
        <v>42181501</v>
      </c>
      <c r="C3811" s="201" t="s">
        <v>4011</v>
      </c>
      <c r="D3811" s="202">
        <v>41671</v>
      </c>
      <c r="E3811" s="200" t="s">
        <v>3459</v>
      </c>
      <c r="F3811" s="200" t="s">
        <v>2568</v>
      </c>
      <c r="G3811" s="200" t="s">
        <v>3447</v>
      </c>
      <c r="H3811" s="203">
        <v>190000</v>
      </c>
      <c r="I3811" s="203">
        <v>190000</v>
      </c>
      <c r="J3811" s="200" t="s">
        <v>39</v>
      </c>
      <c r="K3811" s="200" t="s">
        <v>40</v>
      </c>
      <c r="L3811" s="200" t="s">
        <v>3448</v>
      </c>
    </row>
    <row r="3812" spans="2:12" ht="75" customHeight="1" x14ac:dyDescent="0.25">
      <c r="B3812" s="200">
        <v>42172001</v>
      </c>
      <c r="C3812" s="201" t="s">
        <v>4012</v>
      </c>
      <c r="D3812" s="202">
        <v>41671</v>
      </c>
      <c r="E3812" s="200" t="s">
        <v>3459</v>
      </c>
      <c r="F3812" s="200" t="s">
        <v>2568</v>
      </c>
      <c r="G3812" s="200" t="s">
        <v>3447</v>
      </c>
      <c r="H3812" s="203">
        <v>1250000</v>
      </c>
      <c r="I3812" s="203">
        <v>1250000</v>
      </c>
      <c r="J3812" s="200" t="s">
        <v>39</v>
      </c>
      <c r="K3812" s="200" t="s">
        <v>40</v>
      </c>
      <c r="L3812" s="200" t="s">
        <v>3448</v>
      </c>
    </row>
    <row r="3813" spans="2:12" ht="75" customHeight="1" x14ac:dyDescent="0.25">
      <c r="B3813" s="200">
        <v>42172001</v>
      </c>
      <c r="C3813" s="201" t="s">
        <v>4013</v>
      </c>
      <c r="D3813" s="202">
        <v>41671</v>
      </c>
      <c r="E3813" s="200" t="s">
        <v>3459</v>
      </c>
      <c r="F3813" s="200" t="s">
        <v>2568</v>
      </c>
      <c r="G3813" s="200" t="s">
        <v>3447</v>
      </c>
      <c r="H3813" s="203">
        <v>2000000</v>
      </c>
      <c r="I3813" s="203">
        <v>2000000</v>
      </c>
      <c r="J3813" s="200" t="s">
        <v>39</v>
      </c>
      <c r="K3813" s="200" t="s">
        <v>40</v>
      </c>
      <c r="L3813" s="200" t="s">
        <v>3448</v>
      </c>
    </row>
    <row r="3814" spans="2:12" ht="75" customHeight="1" x14ac:dyDescent="0.25">
      <c r="B3814" s="200">
        <v>42171502</v>
      </c>
      <c r="C3814" s="201" t="s">
        <v>4014</v>
      </c>
      <c r="D3814" s="202">
        <v>41671</v>
      </c>
      <c r="E3814" s="200" t="s">
        <v>3459</v>
      </c>
      <c r="F3814" s="200" t="s">
        <v>2568</v>
      </c>
      <c r="G3814" s="200" t="s">
        <v>3447</v>
      </c>
      <c r="H3814" s="203">
        <v>1000000</v>
      </c>
      <c r="I3814" s="203">
        <v>1000000</v>
      </c>
      <c r="J3814" s="200" t="s">
        <v>39</v>
      </c>
      <c r="K3814" s="200" t="s">
        <v>40</v>
      </c>
      <c r="L3814" s="200" t="s">
        <v>3448</v>
      </c>
    </row>
    <row r="3815" spans="2:12" ht="75" customHeight="1" x14ac:dyDescent="0.25">
      <c r="B3815" s="200">
        <v>42143606</v>
      </c>
      <c r="C3815" s="201" t="s">
        <v>4015</v>
      </c>
      <c r="D3815" s="202">
        <v>41671</v>
      </c>
      <c r="E3815" s="200" t="s">
        <v>3459</v>
      </c>
      <c r="F3815" s="200" t="s">
        <v>2568</v>
      </c>
      <c r="G3815" s="200" t="s">
        <v>3447</v>
      </c>
      <c r="H3815" s="203">
        <v>2000000</v>
      </c>
      <c r="I3815" s="203">
        <v>2000000</v>
      </c>
      <c r="J3815" s="200" t="s">
        <v>39</v>
      </c>
      <c r="K3815" s="200" t="s">
        <v>40</v>
      </c>
      <c r="L3815" s="200" t="s">
        <v>3448</v>
      </c>
    </row>
    <row r="3816" spans="2:12" ht="75" customHeight="1" x14ac:dyDescent="0.25">
      <c r="B3816" s="200">
        <v>42142608</v>
      </c>
      <c r="C3816" s="201" t="s">
        <v>4016</v>
      </c>
      <c r="D3816" s="202">
        <v>41671</v>
      </c>
      <c r="E3816" s="200" t="s">
        <v>3459</v>
      </c>
      <c r="F3816" s="200" t="s">
        <v>2568</v>
      </c>
      <c r="G3816" s="200" t="s">
        <v>3447</v>
      </c>
      <c r="H3816" s="203">
        <v>300000</v>
      </c>
      <c r="I3816" s="203">
        <v>300000</v>
      </c>
      <c r="J3816" s="200" t="s">
        <v>39</v>
      </c>
      <c r="K3816" s="200" t="s">
        <v>40</v>
      </c>
      <c r="L3816" s="200" t="s">
        <v>3448</v>
      </c>
    </row>
    <row r="3817" spans="2:12" ht="75" customHeight="1" x14ac:dyDescent="0.25">
      <c r="B3817" s="200">
        <v>42132201</v>
      </c>
      <c r="C3817" s="201" t="s">
        <v>4017</v>
      </c>
      <c r="D3817" s="202">
        <v>41671</v>
      </c>
      <c r="E3817" s="200" t="s">
        <v>3459</v>
      </c>
      <c r="F3817" s="200" t="s">
        <v>2568</v>
      </c>
      <c r="G3817" s="200" t="s">
        <v>3447</v>
      </c>
      <c r="H3817" s="203">
        <v>500000</v>
      </c>
      <c r="I3817" s="203">
        <v>500000</v>
      </c>
      <c r="J3817" s="200" t="s">
        <v>39</v>
      </c>
      <c r="K3817" s="200" t="s">
        <v>40</v>
      </c>
      <c r="L3817" s="200" t="s">
        <v>3448</v>
      </c>
    </row>
    <row r="3818" spans="2:12" ht="75" customHeight="1" x14ac:dyDescent="0.25">
      <c r="B3818" s="200">
        <v>42132105</v>
      </c>
      <c r="C3818" s="201" t="s">
        <v>4018</v>
      </c>
      <c r="D3818" s="202">
        <v>41671</v>
      </c>
      <c r="E3818" s="200" t="s">
        <v>3459</v>
      </c>
      <c r="F3818" s="200" t="s">
        <v>2568</v>
      </c>
      <c r="G3818" s="200" t="s">
        <v>3447</v>
      </c>
      <c r="H3818" s="203">
        <v>600000</v>
      </c>
      <c r="I3818" s="203">
        <v>600000</v>
      </c>
      <c r="J3818" s="200" t="s">
        <v>39</v>
      </c>
      <c r="K3818" s="200" t="s">
        <v>40</v>
      </c>
      <c r="L3818" s="200" t="s">
        <v>3448</v>
      </c>
    </row>
    <row r="3819" spans="2:12" ht="75" customHeight="1" x14ac:dyDescent="0.25">
      <c r="B3819" s="200">
        <v>42131610</v>
      </c>
      <c r="C3819" s="201" t="s">
        <v>4019</v>
      </c>
      <c r="D3819" s="202">
        <v>41671</v>
      </c>
      <c r="E3819" s="200" t="s">
        <v>3459</v>
      </c>
      <c r="F3819" s="200" t="s">
        <v>2568</v>
      </c>
      <c r="G3819" s="200" t="s">
        <v>3447</v>
      </c>
      <c r="H3819" s="203">
        <v>13000000</v>
      </c>
      <c r="I3819" s="203">
        <v>13000000</v>
      </c>
      <c r="J3819" s="200" t="s">
        <v>39</v>
      </c>
      <c r="K3819" s="200" t="s">
        <v>40</v>
      </c>
      <c r="L3819" s="200" t="s">
        <v>3448</v>
      </c>
    </row>
    <row r="3820" spans="2:12" ht="75" customHeight="1" x14ac:dyDescent="0.25">
      <c r="B3820" s="200">
        <v>42131602</v>
      </c>
      <c r="C3820" s="201" t="s">
        <v>4020</v>
      </c>
      <c r="D3820" s="202">
        <v>41671</v>
      </c>
      <c r="E3820" s="200" t="s">
        <v>3459</v>
      </c>
      <c r="F3820" s="200" t="s">
        <v>2568</v>
      </c>
      <c r="G3820" s="200" t="s">
        <v>3447</v>
      </c>
      <c r="H3820" s="203">
        <v>350000</v>
      </c>
      <c r="I3820" s="203">
        <v>350000</v>
      </c>
      <c r="J3820" s="200" t="s">
        <v>39</v>
      </c>
      <c r="K3820" s="200" t="s">
        <v>40</v>
      </c>
      <c r="L3820" s="200" t="s">
        <v>3448</v>
      </c>
    </row>
    <row r="3821" spans="2:12" ht="75" customHeight="1" x14ac:dyDescent="0.25">
      <c r="B3821" s="206">
        <v>42131601</v>
      </c>
      <c r="C3821" s="208" t="s">
        <v>4021</v>
      </c>
      <c r="D3821" s="202">
        <v>41883</v>
      </c>
      <c r="E3821" s="207" t="s">
        <v>2576</v>
      </c>
      <c r="F3821" s="200" t="s">
        <v>2568</v>
      </c>
      <c r="G3821" s="200" t="s">
        <v>3447</v>
      </c>
      <c r="H3821" s="203">
        <v>200000</v>
      </c>
      <c r="I3821" s="203">
        <v>200000</v>
      </c>
      <c r="J3821" s="200" t="s">
        <v>39</v>
      </c>
      <c r="K3821" s="200" t="s">
        <v>40</v>
      </c>
      <c r="L3821" s="206" t="s">
        <v>3452</v>
      </c>
    </row>
    <row r="3822" spans="2:12" ht="75" customHeight="1" x14ac:dyDescent="0.25">
      <c r="B3822" s="200">
        <v>41122605</v>
      </c>
      <c r="C3822" s="201" t="s">
        <v>4022</v>
      </c>
      <c r="D3822" s="202">
        <v>41730</v>
      </c>
      <c r="E3822" s="200" t="s">
        <v>3725</v>
      </c>
      <c r="F3822" s="200" t="s">
        <v>2568</v>
      </c>
      <c r="G3822" s="200" t="s">
        <v>3447</v>
      </c>
      <c r="H3822" s="203">
        <v>46090.67</v>
      </c>
      <c r="I3822" s="203">
        <v>46090.68</v>
      </c>
      <c r="J3822" s="200" t="s">
        <v>39</v>
      </c>
      <c r="K3822" s="200" t="s">
        <v>40</v>
      </c>
      <c r="L3822" s="200" t="s">
        <v>3726</v>
      </c>
    </row>
    <row r="3823" spans="2:12" ht="75" customHeight="1" x14ac:dyDescent="0.25">
      <c r="B3823" s="206">
        <v>41121813</v>
      </c>
      <c r="C3823" s="201" t="s">
        <v>4023</v>
      </c>
      <c r="D3823" s="202">
        <v>41654</v>
      </c>
      <c r="E3823" s="200" t="s">
        <v>662</v>
      </c>
      <c r="F3823" s="200" t="s">
        <v>2568</v>
      </c>
      <c r="G3823" s="200" t="s">
        <v>3447</v>
      </c>
      <c r="H3823" s="203">
        <v>200000</v>
      </c>
      <c r="I3823" s="203">
        <f>+H3823</f>
        <v>200000</v>
      </c>
      <c r="J3823" s="200" t="s">
        <v>39</v>
      </c>
      <c r="K3823" s="200" t="s">
        <v>40</v>
      </c>
      <c r="L3823" s="200" t="s">
        <v>3526</v>
      </c>
    </row>
    <row r="3824" spans="2:12" ht="75" customHeight="1" x14ac:dyDescent="0.25">
      <c r="B3824" s="206">
        <v>41121809</v>
      </c>
      <c r="C3824" s="201" t="s">
        <v>4024</v>
      </c>
      <c r="D3824" s="202">
        <v>41730</v>
      </c>
      <c r="E3824" s="200" t="s">
        <v>319</v>
      </c>
      <c r="F3824" s="200" t="s">
        <v>2568</v>
      </c>
      <c r="G3824" s="200" t="s">
        <v>3447</v>
      </c>
      <c r="H3824" s="203">
        <v>61650</v>
      </c>
      <c r="I3824" s="203">
        <v>61650</v>
      </c>
      <c r="J3824" s="200" t="s">
        <v>39</v>
      </c>
      <c r="K3824" s="200" t="s">
        <v>40</v>
      </c>
      <c r="L3824" s="200" t="s">
        <v>3726</v>
      </c>
    </row>
    <row r="3825" spans="2:12" ht="75" customHeight="1" x14ac:dyDescent="0.25">
      <c r="B3825" s="206">
        <v>41121809</v>
      </c>
      <c r="C3825" s="201" t="s">
        <v>4025</v>
      </c>
      <c r="D3825" s="202">
        <v>41730</v>
      </c>
      <c r="E3825" s="200" t="s">
        <v>3725</v>
      </c>
      <c r="F3825" s="200" t="s">
        <v>2568</v>
      </c>
      <c r="G3825" s="200" t="s">
        <v>3447</v>
      </c>
      <c r="H3825" s="203">
        <v>1011506.67</v>
      </c>
      <c r="I3825" s="203">
        <v>1011506.68</v>
      </c>
      <c r="J3825" s="200" t="s">
        <v>39</v>
      </c>
      <c r="K3825" s="200" t="s">
        <v>40</v>
      </c>
      <c r="L3825" s="200" t="s">
        <v>3726</v>
      </c>
    </row>
    <row r="3826" spans="2:12" ht="75" customHeight="1" x14ac:dyDescent="0.25">
      <c r="B3826" s="200">
        <v>41121701</v>
      </c>
      <c r="C3826" s="201" t="s">
        <v>4026</v>
      </c>
      <c r="D3826" s="202">
        <v>41730</v>
      </c>
      <c r="E3826" s="200" t="s">
        <v>319</v>
      </c>
      <c r="F3826" s="200" t="s">
        <v>2568</v>
      </c>
      <c r="G3826" s="200" t="s">
        <v>3447</v>
      </c>
      <c r="H3826" s="203">
        <v>250000</v>
      </c>
      <c r="I3826" s="203">
        <v>250000</v>
      </c>
      <c r="J3826" s="200" t="s">
        <v>39</v>
      </c>
      <c r="K3826" s="200" t="s">
        <v>40</v>
      </c>
      <c r="L3826" s="200" t="s">
        <v>3726</v>
      </c>
    </row>
    <row r="3827" spans="2:12" ht="75" customHeight="1" x14ac:dyDescent="0.25">
      <c r="B3827" s="200">
        <v>41121701</v>
      </c>
      <c r="C3827" s="201" t="s">
        <v>4027</v>
      </c>
      <c r="D3827" s="202">
        <v>41730</v>
      </c>
      <c r="E3827" s="200" t="s">
        <v>319</v>
      </c>
      <c r="F3827" s="200" t="s">
        <v>2568</v>
      </c>
      <c r="G3827" s="200" t="s">
        <v>3447</v>
      </c>
      <c r="H3827" s="203">
        <v>100000</v>
      </c>
      <c r="I3827" s="203">
        <v>100000</v>
      </c>
      <c r="J3827" s="200" t="s">
        <v>39</v>
      </c>
      <c r="K3827" s="200" t="s">
        <v>40</v>
      </c>
      <c r="L3827" s="200" t="s">
        <v>3726</v>
      </c>
    </row>
    <row r="3828" spans="2:12" ht="75" customHeight="1" x14ac:dyDescent="0.25">
      <c r="B3828" s="200">
        <v>41121515</v>
      </c>
      <c r="C3828" s="201" t="s">
        <v>4028</v>
      </c>
      <c r="D3828" s="202">
        <v>41684</v>
      </c>
      <c r="E3828" s="207" t="s">
        <v>662</v>
      </c>
      <c r="F3828" s="200" t="s">
        <v>2568</v>
      </c>
      <c r="G3828" s="200" t="s">
        <v>3447</v>
      </c>
      <c r="H3828" s="203">
        <v>389760</v>
      </c>
      <c r="I3828" s="203">
        <v>389760</v>
      </c>
      <c r="J3828" s="200" t="s">
        <v>39</v>
      </c>
      <c r="K3828" s="200" t="s">
        <v>40</v>
      </c>
      <c r="L3828" s="200" t="s">
        <v>3531</v>
      </c>
    </row>
    <row r="3829" spans="2:12" ht="75" customHeight="1" x14ac:dyDescent="0.25">
      <c r="B3829" s="200">
        <v>41121515</v>
      </c>
      <c r="C3829" s="201" t="s">
        <v>4029</v>
      </c>
      <c r="D3829" s="202">
        <v>41684</v>
      </c>
      <c r="E3829" s="207" t="s">
        <v>662</v>
      </c>
      <c r="F3829" s="200" t="s">
        <v>2568</v>
      </c>
      <c r="G3829" s="200" t="s">
        <v>3447</v>
      </c>
      <c r="H3829" s="203">
        <v>528960</v>
      </c>
      <c r="I3829" s="203">
        <v>528960</v>
      </c>
      <c r="J3829" s="200" t="s">
        <v>39</v>
      </c>
      <c r="K3829" s="200" t="s">
        <v>40</v>
      </c>
      <c r="L3829" s="200" t="s">
        <v>3531</v>
      </c>
    </row>
    <row r="3830" spans="2:12" ht="75" customHeight="1" x14ac:dyDescent="0.25">
      <c r="B3830" s="206">
        <v>41121509</v>
      </c>
      <c r="C3830" s="201" t="s">
        <v>4030</v>
      </c>
      <c r="D3830" s="202">
        <v>41730</v>
      </c>
      <c r="E3830" s="200" t="s">
        <v>319</v>
      </c>
      <c r="F3830" s="200" t="s">
        <v>2568</v>
      </c>
      <c r="G3830" s="200" t="s">
        <v>3447</v>
      </c>
      <c r="H3830" s="203">
        <v>324800</v>
      </c>
      <c r="I3830" s="203">
        <v>324800</v>
      </c>
      <c r="J3830" s="200" t="s">
        <v>39</v>
      </c>
      <c r="K3830" s="200" t="s">
        <v>40</v>
      </c>
      <c r="L3830" s="200" t="s">
        <v>3726</v>
      </c>
    </row>
    <row r="3831" spans="2:12" ht="75" customHeight="1" x14ac:dyDescent="0.25">
      <c r="B3831" s="206">
        <v>41121509</v>
      </c>
      <c r="C3831" s="201" t="s">
        <v>4031</v>
      </c>
      <c r="D3831" s="202">
        <v>41730</v>
      </c>
      <c r="E3831" s="200" t="s">
        <v>3725</v>
      </c>
      <c r="F3831" s="200" t="s">
        <v>2568</v>
      </c>
      <c r="G3831" s="200" t="s">
        <v>3447</v>
      </c>
      <c r="H3831" s="203">
        <v>568000</v>
      </c>
      <c r="I3831" s="203">
        <v>568000</v>
      </c>
      <c r="J3831" s="200" t="s">
        <v>39</v>
      </c>
      <c r="K3831" s="200" t="s">
        <v>40</v>
      </c>
      <c r="L3831" s="200" t="s">
        <v>3726</v>
      </c>
    </row>
    <row r="3832" spans="2:12" ht="75" customHeight="1" x14ac:dyDescent="0.25">
      <c r="B3832" s="200">
        <v>41115511</v>
      </c>
      <c r="C3832" s="201" t="s">
        <v>4032</v>
      </c>
      <c r="D3832" s="202">
        <v>41659</v>
      </c>
      <c r="E3832" s="207" t="s">
        <v>662</v>
      </c>
      <c r="F3832" s="200" t="s">
        <v>3460</v>
      </c>
      <c r="G3832" s="200" t="s">
        <v>3447</v>
      </c>
      <c r="H3832" s="203">
        <v>3400000</v>
      </c>
      <c r="I3832" s="203">
        <v>3400000</v>
      </c>
      <c r="J3832" s="200" t="s">
        <v>39</v>
      </c>
      <c r="K3832" s="200" t="s">
        <v>40</v>
      </c>
      <c r="L3832" s="200" t="s">
        <v>3495</v>
      </c>
    </row>
    <row r="3833" spans="2:12" ht="75" customHeight="1" x14ac:dyDescent="0.25">
      <c r="B3833" s="200">
        <v>41112114</v>
      </c>
      <c r="C3833" s="201" t="s">
        <v>4033</v>
      </c>
      <c r="D3833" s="202">
        <v>41730</v>
      </c>
      <c r="E3833" s="200" t="s">
        <v>319</v>
      </c>
      <c r="F3833" s="200" t="s">
        <v>2568</v>
      </c>
      <c r="G3833" s="200" t="s">
        <v>3447</v>
      </c>
      <c r="H3833" s="203">
        <v>114260</v>
      </c>
      <c r="I3833" s="203">
        <v>114260</v>
      </c>
      <c r="J3833" s="200" t="s">
        <v>39</v>
      </c>
      <c r="K3833" s="200" t="s">
        <v>40</v>
      </c>
      <c r="L3833" s="200" t="s">
        <v>3726</v>
      </c>
    </row>
    <row r="3834" spans="2:12" ht="75" customHeight="1" x14ac:dyDescent="0.25">
      <c r="B3834" s="206">
        <v>41111910</v>
      </c>
      <c r="C3834" s="212" t="s">
        <v>4034</v>
      </c>
      <c r="D3834" s="202">
        <v>41654</v>
      </c>
      <c r="E3834" s="200" t="s">
        <v>662</v>
      </c>
      <c r="F3834" s="200" t="s">
        <v>2568</v>
      </c>
      <c r="G3834" s="200" t="s">
        <v>3447</v>
      </c>
      <c r="H3834" s="203">
        <v>639000</v>
      </c>
      <c r="I3834" s="203">
        <f>+H3834</f>
        <v>639000</v>
      </c>
      <c r="J3834" s="200" t="s">
        <v>39</v>
      </c>
      <c r="K3834" s="200" t="s">
        <v>40</v>
      </c>
      <c r="L3834" s="200" t="s">
        <v>3526</v>
      </c>
    </row>
    <row r="3835" spans="2:12" ht="75" customHeight="1" x14ac:dyDescent="0.25">
      <c r="B3835" s="200">
        <v>41111604</v>
      </c>
      <c r="C3835" s="201" t="s">
        <v>4035</v>
      </c>
      <c r="D3835" s="202">
        <v>41671</v>
      </c>
      <c r="E3835" s="200" t="s">
        <v>3609</v>
      </c>
      <c r="F3835" s="200" t="s">
        <v>2568</v>
      </c>
      <c r="G3835" s="200" t="s">
        <v>3447</v>
      </c>
      <c r="H3835" s="203">
        <v>7512</v>
      </c>
      <c r="I3835" s="203">
        <v>7512</v>
      </c>
      <c r="J3835" s="200" t="s">
        <v>39</v>
      </c>
      <c r="K3835" s="200" t="s">
        <v>40</v>
      </c>
      <c r="L3835" s="200" t="s">
        <v>3448</v>
      </c>
    </row>
    <row r="3836" spans="2:12" ht="75" customHeight="1" x14ac:dyDescent="0.25">
      <c r="B3836" s="206">
        <v>41111604</v>
      </c>
      <c r="C3836" s="201" t="s">
        <v>4036</v>
      </c>
      <c r="D3836" s="202">
        <v>41684</v>
      </c>
      <c r="E3836" s="207" t="s">
        <v>662</v>
      </c>
      <c r="F3836" s="200" t="s">
        <v>2568</v>
      </c>
      <c r="G3836" s="200" t="s">
        <v>3447</v>
      </c>
      <c r="H3836" s="203">
        <v>400000</v>
      </c>
      <c r="I3836" s="203">
        <v>400000</v>
      </c>
      <c r="J3836" s="200" t="s">
        <v>39</v>
      </c>
      <c r="K3836" s="200" t="s">
        <v>40</v>
      </c>
      <c r="L3836" s="200" t="s">
        <v>3531</v>
      </c>
    </row>
    <row r="3837" spans="2:12" ht="75" customHeight="1" x14ac:dyDescent="0.25">
      <c r="B3837" s="206">
        <v>41111604</v>
      </c>
      <c r="C3837" s="201" t="s">
        <v>4037</v>
      </c>
      <c r="D3837" s="202">
        <v>41654</v>
      </c>
      <c r="E3837" s="200" t="s">
        <v>662</v>
      </c>
      <c r="F3837" s="200" t="s">
        <v>2568</v>
      </c>
      <c r="G3837" s="200" t="s">
        <v>3447</v>
      </c>
      <c r="H3837" s="203">
        <v>100000</v>
      </c>
      <c r="I3837" s="203">
        <v>100000</v>
      </c>
      <c r="J3837" s="200" t="s">
        <v>39</v>
      </c>
      <c r="K3837" s="200" t="s">
        <v>40</v>
      </c>
      <c r="L3837" s="200" t="s">
        <v>3492</v>
      </c>
    </row>
    <row r="3838" spans="2:12" ht="75" customHeight="1" x14ac:dyDescent="0.25">
      <c r="B3838" s="200">
        <v>41111508</v>
      </c>
      <c r="C3838" s="201" t="s">
        <v>4038</v>
      </c>
      <c r="D3838" s="202">
        <v>41671</v>
      </c>
      <c r="E3838" s="200" t="s">
        <v>3446</v>
      </c>
      <c r="F3838" s="200" t="s">
        <v>2568</v>
      </c>
      <c r="G3838" s="200" t="s">
        <v>3447</v>
      </c>
      <c r="H3838" s="203">
        <v>1800000</v>
      </c>
      <c r="I3838" s="203">
        <v>1800000</v>
      </c>
      <c r="J3838" s="200" t="s">
        <v>39</v>
      </c>
      <c r="K3838" s="200" t="s">
        <v>40</v>
      </c>
      <c r="L3838" s="200" t="s">
        <v>3448</v>
      </c>
    </row>
    <row r="3839" spans="2:12" ht="75" customHeight="1" x14ac:dyDescent="0.25">
      <c r="B3839" s="200">
        <v>41111502</v>
      </c>
      <c r="C3839" s="201" t="s">
        <v>4039</v>
      </c>
      <c r="D3839" s="202">
        <v>41654</v>
      </c>
      <c r="E3839" s="200" t="s">
        <v>662</v>
      </c>
      <c r="F3839" s="200" t="s">
        <v>2568</v>
      </c>
      <c r="G3839" s="200" t="s">
        <v>3447</v>
      </c>
      <c r="H3839" s="203">
        <v>80000</v>
      </c>
      <c r="I3839" s="203">
        <v>80000</v>
      </c>
      <c r="J3839" s="200" t="s">
        <v>39</v>
      </c>
      <c r="K3839" s="200" t="s">
        <v>40</v>
      </c>
      <c r="L3839" s="200" t="s">
        <v>3492</v>
      </c>
    </row>
    <row r="3840" spans="2:12" ht="75" customHeight="1" x14ac:dyDescent="0.25">
      <c r="B3840" s="200">
        <v>41105318</v>
      </c>
      <c r="C3840" s="201" t="s">
        <v>4040</v>
      </c>
      <c r="D3840" s="202">
        <v>41730</v>
      </c>
      <c r="E3840" s="200" t="s">
        <v>3725</v>
      </c>
      <c r="F3840" s="200" t="s">
        <v>2568</v>
      </c>
      <c r="G3840" s="200" t="s">
        <v>3447</v>
      </c>
      <c r="H3840" s="203">
        <v>96036</v>
      </c>
      <c r="I3840" s="203">
        <v>96036.01</v>
      </c>
      <c r="J3840" s="200" t="s">
        <v>39</v>
      </c>
      <c r="K3840" s="200" t="s">
        <v>40</v>
      </c>
      <c r="L3840" s="200" t="s">
        <v>3726</v>
      </c>
    </row>
    <row r="3841" spans="2:12" ht="75" customHeight="1" x14ac:dyDescent="0.25">
      <c r="B3841" s="200">
        <v>41104102</v>
      </c>
      <c r="C3841" s="201" t="s">
        <v>4041</v>
      </c>
      <c r="D3841" s="202">
        <v>41671</v>
      </c>
      <c r="E3841" s="200" t="s">
        <v>3459</v>
      </c>
      <c r="F3841" s="200" t="s">
        <v>2568</v>
      </c>
      <c r="G3841" s="200" t="s">
        <v>3447</v>
      </c>
      <c r="H3841" s="203">
        <v>80000</v>
      </c>
      <c r="I3841" s="203">
        <v>80000</v>
      </c>
      <c r="J3841" s="200" t="s">
        <v>39</v>
      </c>
      <c r="K3841" s="200" t="s">
        <v>40</v>
      </c>
      <c r="L3841" s="200" t="s">
        <v>3448</v>
      </c>
    </row>
    <row r="3842" spans="2:12" ht="75" customHeight="1" x14ac:dyDescent="0.25">
      <c r="B3842" s="200">
        <v>41103324</v>
      </c>
      <c r="C3842" s="201" t="s">
        <v>4042</v>
      </c>
      <c r="D3842" s="202">
        <v>41659</v>
      </c>
      <c r="E3842" s="207" t="s">
        <v>662</v>
      </c>
      <c r="F3842" s="200" t="s">
        <v>2568</v>
      </c>
      <c r="G3842" s="200" t="s">
        <v>3447</v>
      </c>
      <c r="H3842" s="203">
        <v>5500000</v>
      </c>
      <c r="I3842" s="203">
        <v>5500000</v>
      </c>
      <c r="J3842" s="200" t="s">
        <v>39</v>
      </c>
      <c r="K3842" s="200" t="s">
        <v>40</v>
      </c>
      <c r="L3842" s="200" t="s">
        <v>3495</v>
      </c>
    </row>
    <row r="3843" spans="2:12" ht="75" customHeight="1" x14ac:dyDescent="0.25">
      <c r="B3843" s="206">
        <v>41103316</v>
      </c>
      <c r="C3843" s="201" t="s">
        <v>4043</v>
      </c>
      <c r="D3843" s="202">
        <v>41730</v>
      </c>
      <c r="E3843" s="200" t="s">
        <v>319</v>
      </c>
      <c r="F3843" s="200" t="s">
        <v>2568</v>
      </c>
      <c r="G3843" s="200" t="s">
        <v>3447</v>
      </c>
      <c r="H3843" s="203">
        <v>178700</v>
      </c>
      <c r="I3843" s="203">
        <v>178700</v>
      </c>
      <c r="J3843" s="200" t="s">
        <v>39</v>
      </c>
      <c r="K3843" s="200" t="s">
        <v>40</v>
      </c>
      <c r="L3843" s="200" t="s">
        <v>3726</v>
      </c>
    </row>
    <row r="3844" spans="2:12" ht="75" customHeight="1" x14ac:dyDescent="0.25">
      <c r="B3844" s="206">
        <v>41103316</v>
      </c>
      <c r="C3844" s="201" t="s">
        <v>4044</v>
      </c>
      <c r="D3844" s="202">
        <v>41730</v>
      </c>
      <c r="E3844" s="200" t="s">
        <v>319</v>
      </c>
      <c r="F3844" s="200" t="s">
        <v>2568</v>
      </c>
      <c r="G3844" s="200" t="s">
        <v>3447</v>
      </c>
      <c r="H3844" s="203">
        <v>173600</v>
      </c>
      <c r="I3844" s="203">
        <v>173600</v>
      </c>
      <c r="J3844" s="200" t="s">
        <v>39</v>
      </c>
      <c r="K3844" s="200" t="s">
        <v>40</v>
      </c>
      <c r="L3844" s="200" t="s">
        <v>3726</v>
      </c>
    </row>
    <row r="3845" spans="2:12" ht="75" customHeight="1" x14ac:dyDescent="0.25">
      <c r="B3845" s="200">
        <v>41102506</v>
      </c>
      <c r="C3845" s="201" t="s">
        <v>4045</v>
      </c>
      <c r="D3845" s="202">
        <v>41730</v>
      </c>
      <c r="E3845" s="200" t="s">
        <v>319</v>
      </c>
      <c r="F3845" s="200" t="s">
        <v>2568</v>
      </c>
      <c r="G3845" s="200" t="s">
        <v>3447</v>
      </c>
      <c r="H3845" s="203">
        <v>100000</v>
      </c>
      <c r="I3845" s="203">
        <v>100000</v>
      </c>
      <c r="J3845" s="200" t="s">
        <v>39</v>
      </c>
      <c r="K3845" s="200" t="s">
        <v>40</v>
      </c>
      <c r="L3845" s="200" t="s">
        <v>3726</v>
      </c>
    </row>
    <row r="3846" spans="2:12" ht="75" customHeight="1" x14ac:dyDescent="0.25">
      <c r="B3846" s="206">
        <v>40183104</v>
      </c>
      <c r="C3846" s="208" t="s">
        <v>4046</v>
      </c>
      <c r="D3846" s="202">
        <v>41883</v>
      </c>
      <c r="E3846" s="207" t="s">
        <v>2576</v>
      </c>
      <c r="F3846" s="200" t="s">
        <v>2568</v>
      </c>
      <c r="G3846" s="200" t="s">
        <v>3447</v>
      </c>
      <c r="H3846" s="203">
        <v>16000</v>
      </c>
      <c r="I3846" s="203">
        <v>16000</v>
      </c>
      <c r="J3846" s="200" t="s">
        <v>39</v>
      </c>
      <c r="K3846" s="200" t="s">
        <v>40</v>
      </c>
      <c r="L3846" s="206" t="s">
        <v>3452</v>
      </c>
    </row>
    <row r="3847" spans="2:12" ht="75" customHeight="1" x14ac:dyDescent="0.25">
      <c r="B3847" s="206">
        <v>40183104</v>
      </c>
      <c r="C3847" s="208" t="s">
        <v>4047</v>
      </c>
      <c r="D3847" s="202">
        <v>41883</v>
      </c>
      <c r="E3847" s="207" t="s">
        <v>2576</v>
      </c>
      <c r="F3847" s="200" t="s">
        <v>2568</v>
      </c>
      <c r="G3847" s="200" t="s">
        <v>3447</v>
      </c>
      <c r="H3847" s="203">
        <v>16000</v>
      </c>
      <c r="I3847" s="203">
        <v>16000</v>
      </c>
      <c r="J3847" s="200" t="s">
        <v>39</v>
      </c>
      <c r="K3847" s="200" t="s">
        <v>40</v>
      </c>
      <c r="L3847" s="206" t="s">
        <v>3452</v>
      </c>
    </row>
    <row r="3848" spans="2:12" ht="75" customHeight="1" x14ac:dyDescent="0.25">
      <c r="B3848" s="206">
        <v>40183104</v>
      </c>
      <c r="C3848" s="208" t="s">
        <v>4048</v>
      </c>
      <c r="D3848" s="202">
        <v>41883</v>
      </c>
      <c r="E3848" s="207" t="s">
        <v>2576</v>
      </c>
      <c r="F3848" s="200" t="s">
        <v>2568</v>
      </c>
      <c r="G3848" s="200" t="s">
        <v>3447</v>
      </c>
      <c r="H3848" s="203">
        <v>16000</v>
      </c>
      <c r="I3848" s="203">
        <v>16000</v>
      </c>
      <c r="J3848" s="200" t="s">
        <v>39</v>
      </c>
      <c r="K3848" s="200" t="s">
        <v>40</v>
      </c>
      <c r="L3848" s="206" t="s">
        <v>3452</v>
      </c>
    </row>
    <row r="3849" spans="2:12" ht="75" customHeight="1" x14ac:dyDescent="0.25">
      <c r="B3849" s="206">
        <v>40174908</v>
      </c>
      <c r="C3849" s="208" t="s">
        <v>4049</v>
      </c>
      <c r="D3849" s="202">
        <v>41883</v>
      </c>
      <c r="E3849" s="207" t="s">
        <v>2576</v>
      </c>
      <c r="F3849" s="200" t="s">
        <v>2568</v>
      </c>
      <c r="G3849" s="200" t="s">
        <v>3447</v>
      </c>
      <c r="H3849" s="203">
        <v>48000</v>
      </c>
      <c r="I3849" s="203">
        <v>48000</v>
      </c>
      <c r="J3849" s="200" t="s">
        <v>39</v>
      </c>
      <c r="K3849" s="200" t="s">
        <v>40</v>
      </c>
      <c r="L3849" s="206" t="s">
        <v>3452</v>
      </c>
    </row>
    <row r="3850" spans="2:12" ht="75" customHeight="1" x14ac:dyDescent="0.25">
      <c r="B3850" s="206">
        <v>40174908</v>
      </c>
      <c r="C3850" s="208" t="s">
        <v>4050</v>
      </c>
      <c r="D3850" s="202">
        <v>41883</v>
      </c>
      <c r="E3850" s="207" t="s">
        <v>2576</v>
      </c>
      <c r="F3850" s="200" t="s">
        <v>2568</v>
      </c>
      <c r="G3850" s="200" t="s">
        <v>3447</v>
      </c>
      <c r="H3850" s="203">
        <v>54000</v>
      </c>
      <c r="I3850" s="203">
        <v>54000</v>
      </c>
      <c r="J3850" s="200" t="s">
        <v>39</v>
      </c>
      <c r="K3850" s="200" t="s">
        <v>40</v>
      </c>
      <c r="L3850" s="206" t="s">
        <v>3452</v>
      </c>
    </row>
    <row r="3851" spans="2:12" ht="75" customHeight="1" x14ac:dyDescent="0.25">
      <c r="B3851" s="206">
        <v>40174908</v>
      </c>
      <c r="C3851" s="208" t="s">
        <v>4051</v>
      </c>
      <c r="D3851" s="202">
        <v>41883</v>
      </c>
      <c r="E3851" s="207" t="s">
        <v>2576</v>
      </c>
      <c r="F3851" s="200" t="s">
        <v>2568</v>
      </c>
      <c r="G3851" s="200" t="s">
        <v>3447</v>
      </c>
      <c r="H3851" s="203">
        <v>60000</v>
      </c>
      <c r="I3851" s="203">
        <v>60000</v>
      </c>
      <c r="J3851" s="200" t="s">
        <v>39</v>
      </c>
      <c r="K3851" s="200" t="s">
        <v>40</v>
      </c>
      <c r="L3851" s="206" t="s">
        <v>3452</v>
      </c>
    </row>
    <row r="3852" spans="2:12" ht="75" customHeight="1" x14ac:dyDescent="0.25">
      <c r="B3852" s="206">
        <v>40174908</v>
      </c>
      <c r="C3852" s="208" t="s">
        <v>4052</v>
      </c>
      <c r="D3852" s="202">
        <v>41883</v>
      </c>
      <c r="E3852" s="207" t="s">
        <v>2576</v>
      </c>
      <c r="F3852" s="200" t="s">
        <v>2568</v>
      </c>
      <c r="G3852" s="200" t="s">
        <v>3447</v>
      </c>
      <c r="H3852" s="203">
        <v>18000</v>
      </c>
      <c r="I3852" s="203">
        <v>18000</v>
      </c>
      <c r="J3852" s="200" t="s">
        <v>39</v>
      </c>
      <c r="K3852" s="200" t="s">
        <v>40</v>
      </c>
      <c r="L3852" s="206" t="s">
        <v>3452</v>
      </c>
    </row>
    <row r="3853" spans="2:12" ht="75" customHeight="1" x14ac:dyDescent="0.25">
      <c r="B3853" s="206">
        <v>40172608</v>
      </c>
      <c r="C3853" s="213" t="s">
        <v>4053</v>
      </c>
      <c r="D3853" s="214">
        <v>41462</v>
      </c>
      <c r="E3853" s="207" t="s">
        <v>2576</v>
      </c>
      <c r="F3853" s="200" t="s">
        <v>2568</v>
      </c>
      <c r="G3853" s="200" t="s">
        <v>3447</v>
      </c>
      <c r="H3853" s="209">
        <v>40000</v>
      </c>
      <c r="I3853" s="209">
        <v>40000</v>
      </c>
      <c r="J3853" s="200" t="s">
        <v>39</v>
      </c>
      <c r="K3853" s="200" t="s">
        <v>40</v>
      </c>
      <c r="L3853" s="206" t="s">
        <v>3600</v>
      </c>
    </row>
    <row r="3854" spans="2:12" ht="75" customHeight="1" x14ac:dyDescent="0.25">
      <c r="B3854" s="206">
        <v>40171708</v>
      </c>
      <c r="C3854" s="208" t="s">
        <v>4054</v>
      </c>
      <c r="D3854" s="202">
        <v>41883</v>
      </c>
      <c r="E3854" s="207" t="s">
        <v>2576</v>
      </c>
      <c r="F3854" s="200" t="s">
        <v>2568</v>
      </c>
      <c r="G3854" s="200" t="s">
        <v>3447</v>
      </c>
      <c r="H3854" s="203">
        <v>30000</v>
      </c>
      <c r="I3854" s="203">
        <v>30000</v>
      </c>
      <c r="J3854" s="200" t="s">
        <v>39</v>
      </c>
      <c r="K3854" s="200" t="s">
        <v>40</v>
      </c>
      <c r="L3854" s="206" t="s">
        <v>3452</v>
      </c>
    </row>
    <row r="3855" spans="2:12" ht="75" customHeight="1" x14ac:dyDescent="0.25">
      <c r="B3855" s="206">
        <v>40171708</v>
      </c>
      <c r="C3855" s="208" t="s">
        <v>4055</v>
      </c>
      <c r="D3855" s="202">
        <v>41883</v>
      </c>
      <c r="E3855" s="207" t="s">
        <v>2576</v>
      </c>
      <c r="F3855" s="200" t="s">
        <v>2568</v>
      </c>
      <c r="G3855" s="200" t="s">
        <v>3447</v>
      </c>
      <c r="H3855" s="203">
        <v>30000</v>
      </c>
      <c r="I3855" s="203">
        <v>30000</v>
      </c>
      <c r="J3855" s="200" t="s">
        <v>39</v>
      </c>
      <c r="K3855" s="200" t="s">
        <v>40</v>
      </c>
      <c r="L3855" s="206" t="s">
        <v>3452</v>
      </c>
    </row>
    <row r="3856" spans="2:12" ht="75" customHeight="1" x14ac:dyDescent="0.25">
      <c r="B3856" s="206">
        <v>40171708</v>
      </c>
      <c r="C3856" s="208" t="s">
        <v>4056</v>
      </c>
      <c r="D3856" s="202">
        <v>41883</v>
      </c>
      <c r="E3856" s="207" t="s">
        <v>2576</v>
      </c>
      <c r="F3856" s="200" t="s">
        <v>2568</v>
      </c>
      <c r="G3856" s="200" t="s">
        <v>3447</v>
      </c>
      <c r="H3856" s="203">
        <v>30000</v>
      </c>
      <c r="I3856" s="203">
        <v>30000</v>
      </c>
      <c r="J3856" s="200" t="s">
        <v>39</v>
      </c>
      <c r="K3856" s="200" t="s">
        <v>40</v>
      </c>
      <c r="L3856" s="206" t="s">
        <v>3452</v>
      </c>
    </row>
    <row r="3857" spans="2:12" ht="75" customHeight="1" x14ac:dyDescent="0.25">
      <c r="B3857" s="206">
        <v>40171708</v>
      </c>
      <c r="C3857" s="208" t="s">
        <v>4054</v>
      </c>
      <c r="D3857" s="202">
        <v>41883</v>
      </c>
      <c r="E3857" s="207" t="s">
        <v>2576</v>
      </c>
      <c r="F3857" s="200" t="s">
        <v>2568</v>
      </c>
      <c r="G3857" s="200" t="s">
        <v>3447</v>
      </c>
      <c r="H3857" s="203">
        <v>30000</v>
      </c>
      <c r="I3857" s="203">
        <v>30000</v>
      </c>
      <c r="J3857" s="200" t="s">
        <v>39</v>
      </c>
      <c r="K3857" s="200" t="s">
        <v>40</v>
      </c>
      <c r="L3857" s="206" t="s">
        <v>3452</v>
      </c>
    </row>
    <row r="3858" spans="2:12" ht="75" customHeight="1" x14ac:dyDescent="0.25">
      <c r="B3858" s="206">
        <v>40171708</v>
      </c>
      <c r="C3858" s="208" t="s">
        <v>4055</v>
      </c>
      <c r="D3858" s="202">
        <v>41883</v>
      </c>
      <c r="E3858" s="207" t="s">
        <v>2576</v>
      </c>
      <c r="F3858" s="200" t="s">
        <v>2568</v>
      </c>
      <c r="G3858" s="200" t="s">
        <v>3447</v>
      </c>
      <c r="H3858" s="203">
        <v>30000</v>
      </c>
      <c r="I3858" s="203">
        <v>30000</v>
      </c>
      <c r="J3858" s="200" t="s">
        <v>39</v>
      </c>
      <c r="K3858" s="200" t="s">
        <v>40</v>
      </c>
      <c r="L3858" s="206" t="s">
        <v>3452</v>
      </c>
    </row>
    <row r="3859" spans="2:12" ht="75" customHeight="1" x14ac:dyDescent="0.25">
      <c r="B3859" s="206">
        <v>40171708</v>
      </c>
      <c r="C3859" s="208" t="s">
        <v>4056</v>
      </c>
      <c r="D3859" s="202">
        <v>41883</v>
      </c>
      <c r="E3859" s="207" t="s">
        <v>2576</v>
      </c>
      <c r="F3859" s="200" t="s">
        <v>2568</v>
      </c>
      <c r="G3859" s="200" t="s">
        <v>3447</v>
      </c>
      <c r="H3859" s="203">
        <v>30000</v>
      </c>
      <c r="I3859" s="203">
        <v>30000</v>
      </c>
      <c r="J3859" s="200" t="s">
        <v>39</v>
      </c>
      <c r="K3859" s="200" t="s">
        <v>40</v>
      </c>
      <c r="L3859" s="206" t="s">
        <v>3452</v>
      </c>
    </row>
    <row r="3860" spans="2:12" ht="75" customHeight="1" x14ac:dyDescent="0.25">
      <c r="B3860" s="206">
        <v>40151612</v>
      </c>
      <c r="C3860" s="215" t="s">
        <v>4057</v>
      </c>
      <c r="D3860" s="214">
        <v>41462</v>
      </c>
      <c r="E3860" s="207" t="s">
        <v>2576</v>
      </c>
      <c r="F3860" s="200" t="s">
        <v>2568</v>
      </c>
      <c r="G3860" s="200" t="s">
        <v>3447</v>
      </c>
      <c r="H3860" s="209">
        <v>600000</v>
      </c>
      <c r="I3860" s="209">
        <v>600000</v>
      </c>
      <c r="J3860" s="200" t="s">
        <v>39</v>
      </c>
      <c r="K3860" s="200" t="s">
        <v>40</v>
      </c>
      <c r="L3860" s="206" t="s">
        <v>3600</v>
      </c>
    </row>
    <row r="3861" spans="2:12" ht="75" customHeight="1" x14ac:dyDescent="0.25">
      <c r="B3861" s="200">
        <v>40151601</v>
      </c>
      <c r="C3861" s="201" t="s">
        <v>4058</v>
      </c>
      <c r="D3861" s="202">
        <v>41654</v>
      </c>
      <c r="E3861" s="200" t="s">
        <v>662</v>
      </c>
      <c r="F3861" s="200" t="s">
        <v>2568</v>
      </c>
      <c r="G3861" s="200" t="s">
        <v>3447</v>
      </c>
      <c r="H3861" s="203">
        <v>600000</v>
      </c>
      <c r="I3861" s="203">
        <f>+H3861</f>
        <v>600000</v>
      </c>
      <c r="J3861" s="200" t="s">
        <v>39</v>
      </c>
      <c r="K3861" s="200" t="s">
        <v>40</v>
      </c>
      <c r="L3861" s="200" t="s">
        <v>3526</v>
      </c>
    </row>
    <row r="3862" spans="2:12" ht="75" customHeight="1" x14ac:dyDescent="0.25">
      <c r="B3862" s="206">
        <v>40151601</v>
      </c>
      <c r="C3862" s="215" t="s">
        <v>4059</v>
      </c>
      <c r="D3862" s="214">
        <v>41462</v>
      </c>
      <c r="E3862" s="207" t="s">
        <v>2576</v>
      </c>
      <c r="F3862" s="200" t="s">
        <v>2568</v>
      </c>
      <c r="G3862" s="200" t="s">
        <v>3447</v>
      </c>
      <c r="H3862" s="209">
        <v>300000</v>
      </c>
      <c r="I3862" s="209">
        <v>300000</v>
      </c>
      <c r="J3862" s="200" t="s">
        <v>39</v>
      </c>
      <c r="K3862" s="200" t="s">
        <v>40</v>
      </c>
      <c r="L3862" s="206" t="s">
        <v>3600</v>
      </c>
    </row>
    <row r="3863" spans="2:12" ht="75" customHeight="1" x14ac:dyDescent="0.25">
      <c r="B3863" s="206">
        <v>40141751</v>
      </c>
      <c r="C3863" s="208" t="s">
        <v>4060</v>
      </c>
      <c r="D3863" s="202">
        <v>41883</v>
      </c>
      <c r="E3863" s="207" t="s">
        <v>2576</v>
      </c>
      <c r="F3863" s="200" t="s">
        <v>2568</v>
      </c>
      <c r="G3863" s="200" t="s">
        <v>3447</v>
      </c>
      <c r="H3863" s="203">
        <v>16000</v>
      </c>
      <c r="I3863" s="203">
        <v>16000</v>
      </c>
      <c r="J3863" s="200" t="s">
        <v>39</v>
      </c>
      <c r="K3863" s="200" t="s">
        <v>40</v>
      </c>
      <c r="L3863" s="206" t="s">
        <v>3452</v>
      </c>
    </row>
    <row r="3864" spans="2:12" ht="75" customHeight="1" x14ac:dyDescent="0.25">
      <c r="B3864" s="206">
        <v>40141751</v>
      </c>
      <c r="C3864" s="208" t="s">
        <v>4061</v>
      </c>
      <c r="D3864" s="202">
        <v>41883</v>
      </c>
      <c r="E3864" s="207" t="s">
        <v>2576</v>
      </c>
      <c r="F3864" s="200" t="s">
        <v>2568</v>
      </c>
      <c r="G3864" s="200" t="s">
        <v>3447</v>
      </c>
      <c r="H3864" s="203">
        <v>16000</v>
      </c>
      <c r="I3864" s="203">
        <v>16000</v>
      </c>
      <c r="J3864" s="200" t="s">
        <v>39</v>
      </c>
      <c r="K3864" s="200" t="s">
        <v>40</v>
      </c>
      <c r="L3864" s="206" t="s">
        <v>3452</v>
      </c>
    </row>
    <row r="3865" spans="2:12" ht="75" customHeight="1" x14ac:dyDescent="0.25">
      <c r="B3865" s="206">
        <v>40141751</v>
      </c>
      <c r="C3865" s="208" t="s">
        <v>4062</v>
      </c>
      <c r="D3865" s="202">
        <v>41883</v>
      </c>
      <c r="E3865" s="207" t="s">
        <v>2576</v>
      </c>
      <c r="F3865" s="200" t="s">
        <v>2568</v>
      </c>
      <c r="G3865" s="200" t="s">
        <v>3447</v>
      </c>
      <c r="H3865" s="203">
        <v>20000</v>
      </c>
      <c r="I3865" s="203">
        <v>20000</v>
      </c>
      <c r="J3865" s="200" t="s">
        <v>39</v>
      </c>
      <c r="K3865" s="200" t="s">
        <v>40</v>
      </c>
      <c r="L3865" s="206" t="s">
        <v>3452</v>
      </c>
    </row>
    <row r="3866" spans="2:12" ht="75" customHeight="1" x14ac:dyDescent="0.25">
      <c r="B3866" s="206">
        <v>40141751</v>
      </c>
      <c r="C3866" s="208" t="s">
        <v>4063</v>
      </c>
      <c r="D3866" s="202">
        <v>41883</v>
      </c>
      <c r="E3866" s="207" t="s">
        <v>2576</v>
      </c>
      <c r="F3866" s="200" t="s">
        <v>2568</v>
      </c>
      <c r="G3866" s="200" t="s">
        <v>3447</v>
      </c>
      <c r="H3866" s="203">
        <v>20000</v>
      </c>
      <c r="I3866" s="203">
        <v>20000</v>
      </c>
      <c r="J3866" s="200" t="s">
        <v>39</v>
      </c>
      <c r="K3866" s="200" t="s">
        <v>40</v>
      </c>
      <c r="L3866" s="206" t="s">
        <v>3452</v>
      </c>
    </row>
    <row r="3867" spans="2:12" ht="75" customHeight="1" x14ac:dyDescent="0.25">
      <c r="B3867" s="200">
        <v>40101604</v>
      </c>
      <c r="C3867" s="201" t="s">
        <v>4064</v>
      </c>
      <c r="D3867" s="202">
        <v>41671</v>
      </c>
      <c r="E3867" s="200" t="s">
        <v>3446</v>
      </c>
      <c r="F3867" s="200" t="s">
        <v>2568</v>
      </c>
      <c r="G3867" s="200" t="s">
        <v>3447</v>
      </c>
      <c r="H3867" s="203">
        <v>350000</v>
      </c>
      <c r="I3867" s="203">
        <v>350000</v>
      </c>
      <c r="J3867" s="200" t="s">
        <v>39</v>
      </c>
      <c r="K3867" s="200" t="s">
        <v>40</v>
      </c>
      <c r="L3867" s="200" t="s">
        <v>3448</v>
      </c>
    </row>
    <row r="3868" spans="2:12" ht="75" customHeight="1" x14ac:dyDescent="0.25">
      <c r="B3868" s="206">
        <v>39122326</v>
      </c>
      <c r="C3868" s="208" t="s">
        <v>4065</v>
      </c>
      <c r="D3868" s="202">
        <v>41883</v>
      </c>
      <c r="E3868" s="207" t="s">
        <v>2576</v>
      </c>
      <c r="F3868" s="200" t="s">
        <v>2568</v>
      </c>
      <c r="G3868" s="200" t="s">
        <v>3447</v>
      </c>
      <c r="H3868" s="203">
        <v>95400</v>
      </c>
      <c r="I3868" s="203">
        <v>95400</v>
      </c>
      <c r="J3868" s="200" t="s">
        <v>39</v>
      </c>
      <c r="K3868" s="200" t="s">
        <v>40</v>
      </c>
      <c r="L3868" s="206" t="s">
        <v>3452</v>
      </c>
    </row>
    <row r="3869" spans="2:12" ht="75" customHeight="1" x14ac:dyDescent="0.25">
      <c r="B3869" s="206">
        <v>39122118</v>
      </c>
      <c r="C3869" s="201" t="s">
        <v>4066</v>
      </c>
      <c r="D3869" s="202">
        <v>41684</v>
      </c>
      <c r="E3869" s="207" t="s">
        <v>662</v>
      </c>
      <c r="F3869" s="200" t="s">
        <v>2568</v>
      </c>
      <c r="G3869" s="200" t="s">
        <v>3447</v>
      </c>
      <c r="H3869" s="203">
        <v>175000</v>
      </c>
      <c r="I3869" s="203">
        <v>175000</v>
      </c>
      <c r="J3869" s="200" t="s">
        <v>39</v>
      </c>
      <c r="K3869" s="200" t="s">
        <v>40</v>
      </c>
      <c r="L3869" s="200" t="s">
        <v>3531</v>
      </c>
    </row>
    <row r="3870" spans="2:12" ht="75" customHeight="1" x14ac:dyDescent="0.25">
      <c r="B3870" s="200">
        <v>39121635</v>
      </c>
      <c r="C3870" s="201" t="s">
        <v>4067</v>
      </c>
      <c r="D3870" s="202">
        <v>41671</v>
      </c>
      <c r="E3870" s="200" t="s">
        <v>3446</v>
      </c>
      <c r="F3870" s="200" t="s">
        <v>2568</v>
      </c>
      <c r="G3870" s="200" t="s">
        <v>3447</v>
      </c>
      <c r="H3870" s="203">
        <v>134700</v>
      </c>
      <c r="I3870" s="203">
        <v>134700</v>
      </c>
      <c r="J3870" s="200" t="s">
        <v>39</v>
      </c>
      <c r="K3870" s="200" t="s">
        <v>40</v>
      </c>
      <c r="L3870" s="200" t="s">
        <v>3448</v>
      </c>
    </row>
    <row r="3871" spans="2:12" ht="75" customHeight="1" x14ac:dyDescent="0.25">
      <c r="B3871" s="206">
        <v>39121416</v>
      </c>
      <c r="C3871" s="208" t="s">
        <v>4068</v>
      </c>
      <c r="D3871" s="202">
        <v>41883</v>
      </c>
      <c r="E3871" s="207" t="s">
        <v>2576</v>
      </c>
      <c r="F3871" s="200" t="s">
        <v>2568</v>
      </c>
      <c r="G3871" s="200" t="s">
        <v>3447</v>
      </c>
      <c r="H3871" s="203">
        <v>24000</v>
      </c>
      <c r="I3871" s="203">
        <v>24000</v>
      </c>
      <c r="J3871" s="200" t="s">
        <v>39</v>
      </c>
      <c r="K3871" s="200" t="s">
        <v>40</v>
      </c>
      <c r="L3871" s="206" t="s">
        <v>3452</v>
      </c>
    </row>
    <row r="3872" spans="2:12" ht="75" customHeight="1" x14ac:dyDescent="0.25">
      <c r="B3872" s="200">
        <v>39121413</v>
      </c>
      <c r="C3872" s="201" t="s">
        <v>4069</v>
      </c>
      <c r="D3872" s="202">
        <v>41652</v>
      </c>
      <c r="E3872" s="200" t="s">
        <v>662</v>
      </c>
      <c r="F3872" s="200" t="s">
        <v>2568</v>
      </c>
      <c r="G3872" s="200" t="s">
        <v>3447</v>
      </c>
      <c r="H3872" s="203">
        <v>1600000</v>
      </c>
      <c r="I3872" s="203">
        <v>1600000</v>
      </c>
      <c r="J3872" s="200" t="s">
        <v>39</v>
      </c>
      <c r="K3872" s="200" t="s">
        <v>40</v>
      </c>
      <c r="L3872" s="200" t="s">
        <v>3533</v>
      </c>
    </row>
    <row r="3873" spans="2:12" ht="75" customHeight="1" x14ac:dyDescent="0.25">
      <c r="B3873" s="206">
        <v>39121402</v>
      </c>
      <c r="C3873" s="208" t="s">
        <v>4070</v>
      </c>
      <c r="D3873" s="202">
        <v>41883</v>
      </c>
      <c r="E3873" s="207" t="s">
        <v>2576</v>
      </c>
      <c r="F3873" s="200" t="s">
        <v>2568</v>
      </c>
      <c r="G3873" s="200" t="s">
        <v>3447</v>
      </c>
      <c r="H3873" s="203">
        <v>234000</v>
      </c>
      <c r="I3873" s="203">
        <v>234000</v>
      </c>
      <c r="J3873" s="200" t="s">
        <v>39</v>
      </c>
      <c r="K3873" s="200" t="s">
        <v>40</v>
      </c>
      <c r="L3873" s="206" t="s">
        <v>3452</v>
      </c>
    </row>
    <row r="3874" spans="2:12" ht="75" customHeight="1" x14ac:dyDescent="0.25">
      <c r="B3874" s="200">
        <v>39121323</v>
      </c>
      <c r="C3874" s="201" t="s">
        <v>4071</v>
      </c>
      <c r="D3874" s="202">
        <v>41671</v>
      </c>
      <c r="E3874" s="200" t="s">
        <v>3446</v>
      </c>
      <c r="F3874" s="200" t="s">
        <v>2568</v>
      </c>
      <c r="G3874" s="200" t="s">
        <v>3447</v>
      </c>
      <c r="H3874" s="203">
        <v>650000</v>
      </c>
      <c r="I3874" s="203">
        <v>650000</v>
      </c>
      <c r="J3874" s="200" t="s">
        <v>39</v>
      </c>
      <c r="K3874" s="200" t="s">
        <v>40</v>
      </c>
      <c r="L3874" s="200" t="s">
        <v>3448</v>
      </c>
    </row>
    <row r="3875" spans="2:12" ht="75" customHeight="1" x14ac:dyDescent="0.25">
      <c r="B3875" s="206">
        <v>39121007</v>
      </c>
      <c r="C3875" s="201" t="s">
        <v>4072</v>
      </c>
      <c r="D3875" s="202">
        <v>41684</v>
      </c>
      <c r="E3875" s="207" t="s">
        <v>662</v>
      </c>
      <c r="F3875" s="200" t="s">
        <v>2568</v>
      </c>
      <c r="G3875" s="200" t="s">
        <v>3447</v>
      </c>
      <c r="H3875" s="203">
        <v>320000</v>
      </c>
      <c r="I3875" s="203">
        <v>320000</v>
      </c>
      <c r="J3875" s="200" t="s">
        <v>39</v>
      </c>
      <c r="K3875" s="200" t="s">
        <v>40</v>
      </c>
      <c r="L3875" s="200" t="s">
        <v>3531</v>
      </c>
    </row>
    <row r="3876" spans="2:12" ht="75" customHeight="1" x14ac:dyDescent="0.25">
      <c r="B3876" s="200">
        <v>39112503</v>
      </c>
      <c r="C3876" s="201" t="s">
        <v>4073</v>
      </c>
      <c r="D3876" s="202">
        <v>41671</v>
      </c>
      <c r="E3876" s="200" t="s">
        <v>3602</v>
      </c>
      <c r="F3876" s="200" t="s">
        <v>2568</v>
      </c>
      <c r="G3876" s="200" t="s">
        <v>3447</v>
      </c>
      <c r="H3876" s="203">
        <v>1250000</v>
      </c>
      <c r="I3876" s="203">
        <v>1250000</v>
      </c>
      <c r="J3876" s="200" t="s">
        <v>39</v>
      </c>
      <c r="K3876" s="200" t="s">
        <v>40</v>
      </c>
      <c r="L3876" s="200" t="s">
        <v>3448</v>
      </c>
    </row>
    <row r="3877" spans="2:12" ht="75" customHeight="1" x14ac:dyDescent="0.25">
      <c r="B3877" s="200">
        <v>39112503</v>
      </c>
      <c r="C3877" s="201" t="s">
        <v>4074</v>
      </c>
      <c r="D3877" s="202">
        <v>41671</v>
      </c>
      <c r="E3877" s="200" t="s">
        <v>3602</v>
      </c>
      <c r="F3877" s="200" t="s">
        <v>2568</v>
      </c>
      <c r="G3877" s="200" t="s">
        <v>3447</v>
      </c>
      <c r="H3877" s="203">
        <v>1506200</v>
      </c>
      <c r="I3877" s="203">
        <v>1506200</v>
      </c>
      <c r="J3877" s="200" t="s">
        <v>39</v>
      </c>
      <c r="K3877" s="200" t="s">
        <v>40</v>
      </c>
      <c r="L3877" s="200" t="s">
        <v>3448</v>
      </c>
    </row>
    <row r="3878" spans="2:12" ht="75" customHeight="1" x14ac:dyDescent="0.25">
      <c r="B3878" s="206">
        <v>39112503</v>
      </c>
      <c r="C3878" s="201" t="s">
        <v>4075</v>
      </c>
      <c r="D3878" s="202">
        <v>41654</v>
      </c>
      <c r="E3878" s="200" t="s">
        <v>662</v>
      </c>
      <c r="F3878" s="200" t="s">
        <v>2568</v>
      </c>
      <c r="G3878" s="211" t="s">
        <v>3447</v>
      </c>
      <c r="H3878" s="203">
        <v>1499000</v>
      </c>
      <c r="I3878" s="203">
        <f>+H3878</f>
        <v>1499000</v>
      </c>
      <c r="J3878" s="200" t="s">
        <v>39</v>
      </c>
      <c r="K3878" s="200" t="s">
        <v>40</v>
      </c>
      <c r="L3878" s="200" t="s">
        <v>3526</v>
      </c>
    </row>
    <row r="3879" spans="2:12" ht="75" customHeight="1" x14ac:dyDescent="0.25">
      <c r="B3879" s="206">
        <v>39112503</v>
      </c>
      <c r="C3879" s="201" t="s">
        <v>4076</v>
      </c>
      <c r="D3879" s="202">
        <v>41654</v>
      </c>
      <c r="E3879" s="207" t="s">
        <v>662</v>
      </c>
      <c r="F3879" s="200" t="s">
        <v>2568</v>
      </c>
      <c r="G3879" s="200" t="s">
        <v>3447</v>
      </c>
      <c r="H3879" s="203">
        <v>5800000</v>
      </c>
      <c r="I3879" s="203">
        <v>5800000</v>
      </c>
      <c r="J3879" s="200" t="s">
        <v>39</v>
      </c>
      <c r="K3879" s="200" t="s">
        <v>40</v>
      </c>
      <c r="L3879" s="200" t="s">
        <v>3531</v>
      </c>
    </row>
    <row r="3880" spans="2:12" ht="75" customHeight="1" x14ac:dyDescent="0.25">
      <c r="B3880" s="206">
        <v>39112503</v>
      </c>
      <c r="C3880" s="201" t="s">
        <v>4077</v>
      </c>
      <c r="D3880" s="202">
        <v>41654</v>
      </c>
      <c r="E3880" s="207" t="s">
        <v>662</v>
      </c>
      <c r="F3880" s="200" t="s">
        <v>2568</v>
      </c>
      <c r="G3880" s="200" t="s">
        <v>3447</v>
      </c>
      <c r="H3880" s="203">
        <v>14000000</v>
      </c>
      <c r="I3880" s="203">
        <v>14000000</v>
      </c>
      <c r="J3880" s="200" t="s">
        <v>39</v>
      </c>
      <c r="K3880" s="200" t="s">
        <v>40</v>
      </c>
      <c r="L3880" s="200" t="s">
        <v>3531</v>
      </c>
    </row>
    <row r="3881" spans="2:12" ht="75" customHeight="1" x14ac:dyDescent="0.25">
      <c r="B3881" s="206">
        <v>39112503</v>
      </c>
      <c r="C3881" s="201" t="s">
        <v>4078</v>
      </c>
      <c r="D3881" s="202">
        <v>41654</v>
      </c>
      <c r="E3881" s="207" t="s">
        <v>662</v>
      </c>
      <c r="F3881" s="200" t="s">
        <v>2568</v>
      </c>
      <c r="G3881" s="200" t="s">
        <v>3447</v>
      </c>
      <c r="H3881" s="203">
        <v>1500000</v>
      </c>
      <c r="I3881" s="203">
        <v>1500000</v>
      </c>
      <c r="J3881" s="200" t="s">
        <v>39</v>
      </c>
      <c r="K3881" s="200" t="s">
        <v>40</v>
      </c>
      <c r="L3881" s="200" t="s">
        <v>3531</v>
      </c>
    </row>
    <row r="3882" spans="2:12" ht="75" customHeight="1" x14ac:dyDescent="0.25">
      <c r="B3882" s="206">
        <v>39112501</v>
      </c>
      <c r="C3882" s="208" t="s">
        <v>4079</v>
      </c>
      <c r="D3882" s="202">
        <v>41883</v>
      </c>
      <c r="E3882" s="207" t="s">
        <v>2576</v>
      </c>
      <c r="F3882" s="200" t="s">
        <v>2568</v>
      </c>
      <c r="G3882" s="200" t="s">
        <v>3447</v>
      </c>
      <c r="H3882" s="203">
        <v>880000</v>
      </c>
      <c r="I3882" s="203">
        <v>880000</v>
      </c>
      <c r="J3882" s="200" t="s">
        <v>39</v>
      </c>
      <c r="K3882" s="200" t="s">
        <v>40</v>
      </c>
      <c r="L3882" s="206" t="s">
        <v>3452</v>
      </c>
    </row>
    <row r="3883" spans="2:12" ht="75" customHeight="1" x14ac:dyDescent="0.25">
      <c r="B3883" s="206">
        <v>39112501</v>
      </c>
      <c r="C3883" s="213" t="s">
        <v>4080</v>
      </c>
      <c r="D3883" s="214">
        <v>41462</v>
      </c>
      <c r="E3883" s="207" t="s">
        <v>2576</v>
      </c>
      <c r="F3883" s="200" t="s">
        <v>2568</v>
      </c>
      <c r="G3883" s="200" t="s">
        <v>3447</v>
      </c>
      <c r="H3883" s="209">
        <v>60000</v>
      </c>
      <c r="I3883" s="209">
        <v>60000</v>
      </c>
      <c r="J3883" s="200" t="s">
        <v>39</v>
      </c>
      <c r="K3883" s="200" t="s">
        <v>40</v>
      </c>
      <c r="L3883" s="206" t="s">
        <v>3600</v>
      </c>
    </row>
    <row r="3884" spans="2:12" ht="75" customHeight="1" x14ac:dyDescent="0.25">
      <c r="B3884" s="210">
        <v>39112005</v>
      </c>
      <c r="C3884" s="208" t="s">
        <v>4081</v>
      </c>
      <c r="D3884" s="202">
        <v>41883</v>
      </c>
      <c r="E3884" s="207" t="s">
        <v>2576</v>
      </c>
      <c r="F3884" s="200" t="s">
        <v>2568</v>
      </c>
      <c r="G3884" s="200" t="s">
        <v>3447</v>
      </c>
      <c r="H3884" s="203">
        <v>5600000</v>
      </c>
      <c r="I3884" s="203">
        <v>5600000</v>
      </c>
      <c r="J3884" s="200" t="s">
        <v>39</v>
      </c>
      <c r="K3884" s="200" t="s">
        <v>40</v>
      </c>
      <c r="L3884" s="206" t="s">
        <v>3452</v>
      </c>
    </row>
    <row r="3885" spans="2:12" ht="75" customHeight="1" x14ac:dyDescent="0.25">
      <c r="B3885" s="210">
        <v>39112005</v>
      </c>
      <c r="C3885" s="208" t="s">
        <v>4082</v>
      </c>
      <c r="D3885" s="202">
        <v>41883</v>
      </c>
      <c r="E3885" s="207" t="s">
        <v>2576</v>
      </c>
      <c r="F3885" s="200" t="s">
        <v>2568</v>
      </c>
      <c r="G3885" s="200" t="s">
        <v>3447</v>
      </c>
      <c r="H3885" s="203">
        <v>590000</v>
      </c>
      <c r="I3885" s="203">
        <v>590000</v>
      </c>
      <c r="J3885" s="200" t="s">
        <v>39</v>
      </c>
      <c r="K3885" s="200" t="s">
        <v>40</v>
      </c>
      <c r="L3885" s="206" t="s">
        <v>3452</v>
      </c>
    </row>
    <row r="3886" spans="2:12" ht="75" customHeight="1" x14ac:dyDescent="0.25">
      <c r="B3886" s="210">
        <v>39112005</v>
      </c>
      <c r="C3886" s="208" t="s">
        <v>4083</v>
      </c>
      <c r="D3886" s="202">
        <v>41883</v>
      </c>
      <c r="E3886" s="207" t="s">
        <v>2576</v>
      </c>
      <c r="F3886" s="200" t="s">
        <v>2568</v>
      </c>
      <c r="G3886" s="200" t="s">
        <v>3447</v>
      </c>
      <c r="H3886" s="203">
        <v>275000</v>
      </c>
      <c r="I3886" s="203">
        <v>275000</v>
      </c>
      <c r="J3886" s="200" t="s">
        <v>39</v>
      </c>
      <c r="K3886" s="200" t="s">
        <v>40</v>
      </c>
      <c r="L3886" s="206" t="s">
        <v>3452</v>
      </c>
    </row>
    <row r="3887" spans="2:12" ht="75" customHeight="1" x14ac:dyDescent="0.25">
      <c r="B3887" s="210">
        <v>39112005</v>
      </c>
      <c r="C3887" s="208" t="s">
        <v>4084</v>
      </c>
      <c r="D3887" s="202">
        <v>41883</v>
      </c>
      <c r="E3887" s="207" t="s">
        <v>2576</v>
      </c>
      <c r="F3887" s="200" t="s">
        <v>2568</v>
      </c>
      <c r="G3887" s="200" t="s">
        <v>3447</v>
      </c>
      <c r="H3887" s="203">
        <v>1180000</v>
      </c>
      <c r="I3887" s="203">
        <v>1180000</v>
      </c>
      <c r="J3887" s="200" t="s">
        <v>39</v>
      </c>
      <c r="K3887" s="200" t="s">
        <v>40</v>
      </c>
      <c r="L3887" s="206" t="s">
        <v>3452</v>
      </c>
    </row>
    <row r="3888" spans="2:12" ht="75" customHeight="1" x14ac:dyDescent="0.25">
      <c r="B3888" s="210">
        <v>39112005</v>
      </c>
      <c r="C3888" s="208" t="s">
        <v>4085</v>
      </c>
      <c r="D3888" s="202">
        <v>41883</v>
      </c>
      <c r="E3888" s="207" t="s">
        <v>2576</v>
      </c>
      <c r="F3888" s="200" t="s">
        <v>2568</v>
      </c>
      <c r="G3888" s="200" t="s">
        <v>3447</v>
      </c>
      <c r="H3888" s="203">
        <v>260000</v>
      </c>
      <c r="I3888" s="203">
        <v>260000</v>
      </c>
      <c r="J3888" s="200" t="s">
        <v>39</v>
      </c>
      <c r="K3888" s="200" t="s">
        <v>40</v>
      </c>
      <c r="L3888" s="206" t="s">
        <v>3452</v>
      </c>
    </row>
    <row r="3889" spans="2:12" ht="75" customHeight="1" x14ac:dyDescent="0.25">
      <c r="B3889" s="210">
        <v>39112005</v>
      </c>
      <c r="C3889" s="208" t="s">
        <v>4086</v>
      </c>
      <c r="D3889" s="214">
        <v>41462</v>
      </c>
      <c r="E3889" s="207" t="s">
        <v>2576</v>
      </c>
      <c r="F3889" s="200" t="s">
        <v>2568</v>
      </c>
      <c r="G3889" s="200" t="s">
        <v>3447</v>
      </c>
      <c r="H3889" s="209">
        <v>200000</v>
      </c>
      <c r="I3889" s="209">
        <v>200000</v>
      </c>
      <c r="J3889" s="200" t="s">
        <v>39</v>
      </c>
      <c r="K3889" s="200" t="s">
        <v>40</v>
      </c>
      <c r="L3889" s="206" t="s">
        <v>3600</v>
      </c>
    </row>
    <row r="3890" spans="2:12" ht="75" customHeight="1" x14ac:dyDescent="0.25">
      <c r="B3890" s="206">
        <v>39111825</v>
      </c>
      <c r="C3890" s="201" t="s">
        <v>4087</v>
      </c>
      <c r="D3890" s="202">
        <v>41654</v>
      </c>
      <c r="E3890" s="200" t="s">
        <v>662</v>
      </c>
      <c r="F3890" s="200" t="s">
        <v>2568</v>
      </c>
      <c r="G3890" s="200" t="s">
        <v>3447</v>
      </c>
      <c r="H3890" s="203">
        <v>300000</v>
      </c>
      <c r="I3890" s="203">
        <f>+H3890</f>
        <v>300000</v>
      </c>
      <c r="J3890" s="200" t="s">
        <v>39</v>
      </c>
      <c r="K3890" s="200" t="s">
        <v>40</v>
      </c>
      <c r="L3890" s="200" t="s">
        <v>3526</v>
      </c>
    </row>
    <row r="3891" spans="2:12" ht="75" customHeight="1" x14ac:dyDescent="0.25">
      <c r="B3891" s="206">
        <v>39111825</v>
      </c>
      <c r="C3891" s="208" t="s">
        <v>4088</v>
      </c>
      <c r="D3891" s="202">
        <v>41883</v>
      </c>
      <c r="E3891" s="207" t="s">
        <v>2576</v>
      </c>
      <c r="F3891" s="200" t="s">
        <v>2568</v>
      </c>
      <c r="G3891" s="200" t="s">
        <v>3447</v>
      </c>
      <c r="H3891" s="203">
        <v>600000</v>
      </c>
      <c r="I3891" s="203">
        <v>600000</v>
      </c>
      <c r="J3891" s="200" t="s">
        <v>39</v>
      </c>
      <c r="K3891" s="200" t="s">
        <v>40</v>
      </c>
      <c r="L3891" s="206" t="s">
        <v>3452</v>
      </c>
    </row>
    <row r="3892" spans="2:12" ht="75" customHeight="1" x14ac:dyDescent="0.25">
      <c r="B3892" s="206">
        <v>39111801</v>
      </c>
      <c r="C3892" s="215" t="s">
        <v>4089</v>
      </c>
      <c r="D3892" s="214">
        <v>41462</v>
      </c>
      <c r="E3892" s="207" t="s">
        <v>2576</v>
      </c>
      <c r="F3892" s="200" t="s">
        <v>2568</v>
      </c>
      <c r="G3892" s="200" t="s">
        <v>3447</v>
      </c>
      <c r="H3892" s="209">
        <v>300000</v>
      </c>
      <c r="I3892" s="209">
        <v>300000</v>
      </c>
      <c r="J3892" s="200" t="s">
        <v>39</v>
      </c>
      <c r="K3892" s="200" t="s">
        <v>40</v>
      </c>
      <c r="L3892" s="206" t="s">
        <v>3600</v>
      </c>
    </row>
    <row r="3893" spans="2:12" ht="75" customHeight="1" x14ac:dyDescent="0.25">
      <c r="B3893" s="206">
        <v>39101601</v>
      </c>
      <c r="C3893" s="215" t="s">
        <v>4090</v>
      </c>
      <c r="D3893" s="214">
        <v>41462</v>
      </c>
      <c r="E3893" s="207" t="s">
        <v>2576</v>
      </c>
      <c r="F3893" s="200" t="s">
        <v>2568</v>
      </c>
      <c r="G3893" s="200" t="s">
        <v>3447</v>
      </c>
      <c r="H3893" s="209">
        <v>200000</v>
      </c>
      <c r="I3893" s="209">
        <v>200000</v>
      </c>
      <c r="J3893" s="200" t="s">
        <v>39</v>
      </c>
      <c r="K3893" s="200" t="s">
        <v>40</v>
      </c>
      <c r="L3893" s="206" t="s">
        <v>3600</v>
      </c>
    </row>
    <row r="3894" spans="2:12" ht="75" customHeight="1" x14ac:dyDescent="0.25">
      <c r="B3894" s="200">
        <v>32131010</v>
      </c>
      <c r="C3894" s="201" t="s">
        <v>4091</v>
      </c>
      <c r="D3894" s="202">
        <v>41659</v>
      </c>
      <c r="E3894" s="207" t="s">
        <v>662</v>
      </c>
      <c r="F3894" s="200" t="s">
        <v>2568</v>
      </c>
      <c r="G3894" s="200" t="s">
        <v>3447</v>
      </c>
      <c r="H3894" s="203">
        <v>7500000</v>
      </c>
      <c r="I3894" s="203">
        <v>7500000</v>
      </c>
      <c r="J3894" s="200" t="s">
        <v>39</v>
      </c>
      <c r="K3894" s="200" t="s">
        <v>40</v>
      </c>
      <c r="L3894" s="200" t="s">
        <v>3495</v>
      </c>
    </row>
    <row r="3895" spans="2:12" ht="75" customHeight="1" x14ac:dyDescent="0.25">
      <c r="B3895" s="200">
        <v>32101626</v>
      </c>
      <c r="C3895" s="201" t="s">
        <v>4092</v>
      </c>
      <c r="D3895" s="202">
        <v>41654</v>
      </c>
      <c r="E3895" s="207" t="s">
        <v>662</v>
      </c>
      <c r="F3895" s="200" t="s">
        <v>2568</v>
      </c>
      <c r="G3895" s="200" t="s">
        <v>3447</v>
      </c>
      <c r="H3895" s="203">
        <v>550000000</v>
      </c>
      <c r="I3895" s="203">
        <v>550000000</v>
      </c>
      <c r="J3895" s="200" t="s">
        <v>39</v>
      </c>
      <c r="K3895" s="200" t="s">
        <v>40</v>
      </c>
      <c r="L3895" s="200" t="s">
        <v>3531</v>
      </c>
    </row>
    <row r="3896" spans="2:12" ht="75" customHeight="1" x14ac:dyDescent="0.25">
      <c r="B3896" s="200">
        <v>32101626</v>
      </c>
      <c r="C3896" s="201" t="s">
        <v>4093</v>
      </c>
      <c r="D3896" s="202">
        <v>41654</v>
      </c>
      <c r="E3896" s="207" t="s">
        <v>662</v>
      </c>
      <c r="F3896" s="200" t="s">
        <v>3460</v>
      </c>
      <c r="G3896" s="200" t="s">
        <v>3447</v>
      </c>
      <c r="H3896" s="203">
        <v>177600000</v>
      </c>
      <c r="I3896" s="203">
        <v>177600000</v>
      </c>
      <c r="J3896" s="200" t="s">
        <v>39</v>
      </c>
      <c r="K3896" s="200" t="s">
        <v>40</v>
      </c>
      <c r="L3896" s="200" t="s">
        <v>3531</v>
      </c>
    </row>
    <row r="3897" spans="2:12" ht="75" customHeight="1" x14ac:dyDescent="0.25">
      <c r="B3897" s="206">
        <v>32101622</v>
      </c>
      <c r="C3897" s="201" t="s">
        <v>4094</v>
      </c>
      <c r="D3897" s="202">
        <v>41684</v>
      </c>
      <c r="E3897" s="207" t="s">
        <v>662</v>
      </c>
      <c r="F3897" s="200" t="s">
        <v>2568</v>
      </c>
      <c r="G3897" s="200" t="s">
        <v>3447</v>
      </c>
      <c r="H3897" s="203">
        <v>750000</v>
      </c>
      <c r="I3897" s="203">
        <v>750000</v>
      </c>
      <c r="J3897" s="200" t="s">
        <v>39</v>
      </c>
      <c r="K3897" s="200" t="s">
        <v>40</v>
      </c>
      <c r="L3897" s="200" t="s">
        <v>3531</v>
      </c>
    </row>
    <row r="3898" spans="2:12" ht="75" customHeight="1" x14ac:dyDescent="0.25">
      <c r="B3898" s="200">
        <v>32101514</v>
      </c>
      <c r="C3898" s="201" t="s">
        <v>4095</v>
      </c>
      <c r="D3898" s="202">
        <v>41671</v>
      </c>
      <c r="E3898" s="200" t="s">
        <v>3538</v>
      </c>
      <c r="F3898" s="200" t="s">
        <v>2568</v>
      </c>
      <c r="G3898" s="200" t="s">
        <v>3447</v>
      </c>
      <c r="H3898" s="203">
        <v>591000</v>
      </c>
      <c r="I3898" s="203">
        <v>591000</v>
      </c>
      <c r="J3898" s="200" t="s">
        <v>39</v>
      </c>
      <c r="K3898" s="200" t="s">
        <v>40</v>
      </c>
      <c r="L3898" s="200" t="s">
        <v>3448</v>
      </c>
    </row>
    <row r="3899" spans="2:12" ht="75" customHeight="1" x14ac:dyDescent="0.25">
      <c r="B3899" s="200">
        <v>32101514</v>
      </c>
      <c r="C3899" s="201" t="s">
        <v>4096</v>
      </c>
      <c r="D3899" s="202">
        <v>41671</v>
      </c>
      <c r="E3899" s="200" t="s">
        <v>3446</v>
      </c>
      <c r="F3899" s="200" t="s">
        <v>2568</v>
      </c>
      <c r="G3899" s="200" t="s">
        <v>3447</v>
      </c>
      <c r="H3899" s="203">
        <v>1200000</v>
      </c>
      <c r="I3899" s="203">
        <v>1200000</v>
      </c>
      <c r="J3899" s="200" t="s">
        <v>39</v>
      </c>
      <c r="K3899" s="200" t="s">
        <v>40</v>
      </c>
      <c r="L3899" s="200" t="s">
        <v>3448</v>
      </c>
    </row>
    <row r="3900" spans="2:12" ht="75" customHeight="1" x14ac:dyDescent="0.25">
      <c r="B3900" s="200">
        <v>32101514</v>
      </c>
      <c r="C3900" s="201" t="s">
        <v>4097</v>
      </c>
      <c r="D3900" s="202">
        <v>41760</v>
      </c>
      <c r="E3900" s="200" t="s">
        <v>662</v>
      </c>
      <c r="F3900" s="200" t="s">
        <v>2568</v>
      </c>
      <c r="G3900" s="200" t="s">
        <v>3447</v>
      </c>
      <c r="H3900" s="203">
        <f>+I3900</f>
        <v>1500000</v>
      </c>
      <c r="I3900" s="203">
        <v>1500000</v>
      </c>
      <c r="J3900" s="200" t="s">
        <v>39</v>
      </c>
      <c r="K3900" s="200" t="s">
        <v>40</v>
      </c>
      <c r="L3900" s="200" t="s">
        <v>3503</v>
      </c>
    </row>
    <row r="3901" spans="2:12" ht="75" customHeight="1" x14ac:dyDescent="0.25">
      <c r="B3901" s="200">
        <v>32101514</v>
      </c>
      <c r="C3901" s="201" t="s">
        <v>4098</v>
      </c>
      <c r="D3901" s="202">
        <v>41654</v>
      </c>
      <c r="E3901" s="200" t="s">
        <v>662</v>
      </c>
      <c r="F3901" s="200" t="s">
        <v>2568</v>
      </c>
      <c r="G3901" s="211" t="s">
        <v>3447</v>
      </c>
      <c r="H3901" s="203">
        <v>1500000</v>
      </c>
      <c r="I3901" s="203">
        <f>+H3901</f>
        <v>1500000</v>
      </c>
      <c r="J3901" s="200" t="s">
        <v>39</v>
      </c>
      <c r="K3901" s="200" t="s">
        <v>40</v>
      </c>
      <c r="L3901" s="200" t="s">
        <v>3526</v>
      </c>
    </row>
    <row r="3902" spans="2:12" ht="75" customHeight="1" x14ac:dyDescent="0.25">
      <c r="B3902" s="206">
        <v>31241811</v>
      </c>
      <c r="C3902" s="201" t="s">
        <v>4099</v>
      </c>
      <c r="D3902" s="202">
        <v>41684</v>
      </c>
      <c r="E3902" s="207" t="s">
        <v>662</v>
      </c>
      <c r="F3902" s="200" t="s">
        <v>2568</v>
      </c>
      <c r="G3902" s="200" t="s">
        <v>3447</v>
      </c>
      <c r="H3902" s="203">
        <v>300000</v>
      </c>
      <c r="I3902" s="203">
        <v>300000</v>
      </c>
      <c r="J3902" s="200" t="s">
        <v>39</v>
      </c>
      <c r="K3902" s="200" t="s">
        <v>40</v>
      </c>
      <c r="L3902" s="200" t="s">
        <v>3531</v>
      </c>
    </row>
    <row r="3903" spans="2:12" ht="75" customHeight="1" x14ac:dyDescent="0.25">
      <c r="B3903" s="206">
        <v>31241811</v>
      </c>
      <c r="C3903" s="201" t="s">
        <v>4100</v>
      </c>
      <c r="D3903" s="202">
        <v>41684</v>
      </c>
      <c r="E3903" s="207" t="s">
        <v>662</v>
      </c>
      <c r="F3903" s="200" t="s">
        <v>2568</v>
      </c>
      <c r="G3903" s="200" t="s">
        <v>3447</v>
      </c>
      <c r="H3903" s="203">
        <v>300000</v>
      </c>
      <c r="I3903" s="203">
        <v>300000</v>
      </c>
      <c r="J3903" s="200" t="s">
        <v>39</v>
      </c>
      <c r="K3903" s="200" t="s">
        <v>40</v>
      </c>
      <c r="L3903" s="200" t="s">
        <v>3531</v>
      </c>
    </row>
    <row r="3904" spans="2:12" ht="75" customHeight="1" x14ac:dyDescent="0.25">
      <c r="B3904" s="206">
        <v>31241811</v>
      </c>
      <c r="C3904" s="201" t="s">
        <v>4101</v>
      </c>
      <c r="D3904" s="202">
        <v>41684</v>
      </c>
      <c r="E3904" s="207" t="s">
        <v>662</v>
      </c>
      <c r="F3904" s="200" t="s">
        <v>2568</v>
      </c>
      <c r="G3904" s="200" t="s">
        <v>3447</v>
      </c>
      <c r="H3904" s="203">
        <v>300000</v>
      </c>
      <c r="I3904" s="203">
        <v>300000</v>
      </c>
      <c r="J3904" s="200" t="s">
        <v>39</v>
      </c>
      <c r="K3904" s="200" t="s">
        <v>40</v>
      </c>
      <c r="L3904" s="200" t="s">
        <v>3531</v>
      </c>
    </row>
    <row r="3905" spans="2:12" ht="75" customHeight="1" x14ac:dyDescent="0.25">
      <c r="B3905" s="206">
        <v>31241811</v>
      </c>
      <c r="C3905" s="201" t="s">
        <v>4102</v>
      </c>
      <c r="D3905" s="202">
        <v>41654</v>
      </c>
      <c r="E3905" s="207" t="s">
        <v>662</v>
      </c>
      <c r="F3905" s="200" t="s">
        <v>2568</v>
      </c>
      <c r="G3905" s="200" t="s">
        <v>3447</v>
      </c>
      <c r="H3905" s="203">
        <v>4296000</v>
      </c>
      <c r="I3905" s="203">
        <v>4296000</v>
      </c>
      <c r="J3905" s="200" t="s">
        <v>39</v>
      </c>
      <c r="K3905" s="200" t="s">
        <v>40</v>
      </c>
      <c r="L3905" s="200" t="s">
        <v>3531</v>
      </c>
    </row>
    <row r="3906" spans="2:12" ht="75" customHeight="1" x14ac:dyDescent="0.25">
      <c r="B3906" s="206">
        <v>31241811</v>
      </c>
      <c r="C3906" s="201" t="s">
        <v>4103</v>
      </c>
      <c r="D3906" s="202">
        <v>41654</v>
      </c>
      <c r="E3906" s="207" t="s">
        <v>662</v>
      </c>
      <c r="F3906" s="200" t="s">
        <v>2568</v>
      </c>
      <c r="G3906" s="200" t="s">
        <v>3447</v>
      </c>
      <c r="H3906" s="203">
        <v>4296000</v>
      </c>
      <c r="I3906" s="203">
        <v>4296000</v>
      </c>
      <c r="J3906" s="200" t="s">
        <v>39</v>
      </c>
      <c r="K3906" s="200" t="s">
        <v>40</v>
      </c>
      <c r="L3906" s="200" t="s">
        <v>3531</v>
      </c>
    </row>
    <row r="3907" spans="2:12" ht="75" customHeight="1" x14ac:dyDescent="0.25">
      <c r="B3907" s="206">
        <v>31241811</v>
      </c>
      <c r="C3907" s="201" t="s">
        <v>4104</v>
      </c>
      <c r="D3907" s="202">
        <v>41654</v>
      </c>
      <c r="E3907" s="207" t="s">
        <v>662</v>
      </c>
      <c r="F3907" s="200" t="s">
        <v>2568</v>
      </c>
      <c r="G3907" s="200" t="s">
        <v>3447</v>
      </c>
      <c r="H3907" s="203">
        <v>3824000</v>
      </c>
      <c r="I3907" s="203">
        <v>3824000</v>
      </c>
      <c r="J3907" s="200" t="s">
        <v>39</v>
      </c>
      <c r="K3907" s="200" t="s">
        <v>40</v>
      </c>
      <c r="L3907" s="200" t="s">
        <v>3531</v>
      </c>
    </row>
    <row r="3908" spans="2:12" ht="75" customHeight="1" x14ac:dyDescent="0.25">
      <c r="B3908" s="206">
        <v>31241811</v>
      </c>
      <c r="C3908" s="201" t="s">
        <v>4105</v>
      </c>
      <c r="D3908" s="202">
        <v>41684</v>
      </c>
      <c r="E3908" s="207" t="s">
        <v>662</v>
      </c>
      <c r="F3908" s="200" t="s">
        <v>2568</v>
      </c>
      <c r="G3908" s="200" t="s">
        <v>3447</v>
      </c>
      <c r="H3908" s="203">
        <v>188500</v>
      </c>
      <c r="I3908" s="203">
        <v>188500</v>
      </c>
      <c r="J3908" s="200" t="s">
        <v>39</v>
      </c>
      <c r="K3908" s="200" t="s">
        <v>40</v>
      </c>
      <c r="L3908" s="200" t="s">
        <v>3531</v>
      </c>
    </row>
    <row r="3909" spans="2:12" ht="75" customHeight="1" x14ac:dyDescent="0.25">
      <c r="B3909" s="206">
        <v>31241811</v>
      </c>
      <c r="C3909" s="201" t="s">
        <v>4106</v>
      </c>
      <c r="D3909" s="202">
        <v>41684</v>
      </c>
      <c r="E3909" s="207" t="s">
        <v>662</v>
      </c>
      <c r="F3909" s="200" t="s">
        <v>2568</v>
      </c>
      <c r="G3909" s="200" t="s">
        <v>3447</v>
      </c>
      <c r="H3909" s="203">
        <v>300000</v>
      </c>
      <c r="I3909" s="203">
        <v>300000</v>
      </c>
      <c r="J3909" s="200" t="s">
        <v>39</v>
      </c>
      <c r="K3909" s="200" t="s">
        <v>40</v>
      </c>
      <c r="L3909" s="200" t="s">
        <v>3531</v>
      </c>
    </row>
    <row r="3910" spans="2:12" ht="75" customHeight="1" x14ac:dyDescent="0.25">
      <c r="B3910" s="206">
        <v>31241811</v>
      </c>
      <c r="C3910" s="201" t="s">
        <v>4107</v>
      </c>
      <c r="D3910" s="202">
        <v>41684</v>
      </c>
      <c r="E3910" s="207" t="s">
        <v>662</v>
      </c>
      <c r="F3910" s="200" t="s">
        <v>2568</v>
      </c>
      <c r="G3910" s="200" t="s">
        <v>3447</v>
      </c>
      <c r="H3910" s="203">
        <v>750000</v>
      </c>
      <c r="I3910" s="203">
        <v>750000</v>
      </c>
      <c r="J3910" s="200" t="s">
        <v>39</v>
      </c>
      <c r="K3910" s="200" t="s">
        <v>40</v>
      </c>
      <c r="L3910" s="200" t="s">
        <v>3531</v>
      </c>
    </row>
    <row r="3911" spans="2:12" ht="75" customHeight="1" x14ac:dyDescent="0.25">
      <c r="B3911" s="206">
        <v>31241811</v>
      </c>
      <c r="C3911" s="201" t="s">
        <v>4108</v>
      </c>
      <c r="D3911" s="202">
        <v>41684</v>
      </c>
      <c r="E3911" s="207" t="s">
        <v>662</v>
      </c>
      <c r="F3911" s="200" t="s">
        <v>2568</v>
      </c>
      <c r="G3911" s="200" t="s">
        <v>3447</v>
      </c>
      <c r="H3911" s="203">
        <v>750000</v>
      </c>
      <c r="I3911" s="203">
        <v>750000</v>
      </c>
      <c r="J3911" s="200" t="s">
        <v>39</v>
      </c>
      <c r="K3911" s="200" t="s">
        <v>40</v>
      </c>
      <c r="L3911" s="200" t="s">
        <v>3531</v>
      </c>
    </row>
    <row r="3912" spans="2:12" ht="75" customHeight="1" x14ac:dyDescent="0.25">
      <c r="B3912" s="206">
        <v>31241811</v>
      </c>
      <c r="C3912" s="201" t="s">
        <v>4109</v>
      </c>
      <c r="D3912" s="202">
        <v>41684</v>
      </c>
      <c r="E3912" s="207" t="s">
        <v>662</v>
      </c>
      <c r="F3912" s="200" t="s">
        <v>2568</v>
      </c>
      <c r="G3912" s="200" t="s">
        <v>3447</v>
      </c>
      <c r="H3912" s="203">
        <v>750000</v>
      </c>
      <c r="I3912" s="203">
        <v>750000</v>
      </c>
      <c r="J3912" s="200" t="s">
        <v>39</v>
      </c>
      <c r="K3912" s="200" t="s">
        <v>40</v>
      </c>
      <c r="L3912" s="200" t="s">
        <v>3531</v>
      </c>
    </row>
    <row r="3913" spans="2:12" ht="75" customHeight="1" x14ac:dyDescent="0.25">
      <c r="B3913" s="206">
        <v>31241811</v>
      </c>
      <c r="C3913" s="201" t="s">
        <v>4110</v>
      </c>
      <c r="D3913" s="202">
        <v>41654</v>
      </c>
      <c r="E3913" s="207" t="s">
        <v>662</v>
      </c>
      <c r="F3913" s="200" t="s">
        <v>2568</v>
      </c>
      <c r="G3913" s="200" t="s">
        <v>3447</v>
      </c>
      <c r="H3913" s="203">
        <v>4200000</v>
      </c>
      <c r="I3913" s="203">
        <v>4200000</v>
      </c>
      <c r="J3913" s="200" t="s">
        <v>39</v>
      </c>
      <c r="K3913" s="200" t="s">
        <v>40</v>
      </c>
      <c r="L3913" s="200" t="s">
        <v>3531</v>
      </c>
    </row>
    <row r="3914" spans="2:12" ht="75" customHeight="1" x14ac:dyDescent="0.25">
      <c r="B3914" s="206">
        <v>31241501</v>
      </c>
      <c r="C3914" s="201" t="s">
        <v>4111</v>
      </c>
      <c r="D3914" s="202">
        <v>41654</v>
      </c>
      <c r="E3914" s="207" t="s">
        <v>662</v>
      </c>
      <c r="F3914" s="200" t="s">
        <v>2568</v>
      </c>
      <c r="G3914" s="200" t="s">
        <v>3447</v>
      </c>
      <c r="H3914" s="203">
        <v>14000000</v>
      </c>
      <c r="I3914" s="203">
        <v>14000000</v>
      </c>
      <c r="J3914" s="200" t="s">
        <v>39</v>
      </c>
      <c r="K3914" s="200" t="s">
        <v>40</v>
      </c>
      <c r="L3914" s="200" t="s">
        <v>3531</v>
      </c>
    </row>
    <row r="3915" spans="2:12" ht="75" customHeight="1" x14ac:dyDescent="0.25">
      <c r="B3915" s="206">
        <v>31241501</v>
      </c>
      <c r="C3915" s="201" t="s">
        <v>4112</v>
      </c>
      <c r="D3915" s="202">
        <v>41654</v>
      </c>
      <c r="E3915" s="207" t="s">
        <v>662</v>
      </c>
      <c r="F3915" s="200" t="s">
        <v>2568</v>
      </c>
      <c r="G3915" s="200" t="s">
        <v>3447</v>
      </c>
      <c r="H3915" s="203">
        <v>400000</v>
      </c>
      <c r="I3915" s="203">
        <v>400000</v>
      </c>
      <c r="J3915" s="200" t="s">
        <v>39</v>
      </c>
      <c r="K3915" s="200" t="s">
        <v>40</v>
      </c>
      <c r="L3915" s="200" t="s">
        <v>3531</v>
      </c>
    </row>
    <row r="3916" spans="2:12" ht="75" customHeight="1" x14ac:dyDescent="0.25">
      <c r="B3916" s="206">
        <v>31211906</v>
      </c>
      <c r="C3916" s="208" t="s">
        <v>4113</v>
      </c>
      <c r="D3916" s="202">
        <v>41883</v>
      </c>
      <c r="E3916" s="207" t="s">
        <v>2576</v>
      </c>
      <c r="F3916" s="200" t="s">
        <v>2568</v>
      </c>
      <c r="G3916" s="200" t="s">
        <v>3447</v>
      </c>
      <c r="H3916" s="203">
        <v>35000</v>
      </c>
      <c r="I3916" s="203">
        <v>35000</v>
      </c>
      <c r="J3916" s="200" t="s">
        <v>39</v>
      </c>
      <c r="K3916" s="200" t="s">
        <v>40</v>
      </c>
      <c r="L3916" s="206" t="s">
        <v>3452</v>
      </c>
    </row>
    <row r="3917" spans="2:12" ht="75" customHeight="1" x14ac:dyDescent="0.25">
      <c r="B3917" s="206">
        <v>31211906</v>
      </c>
      <c r="C3917" s="208" t="s">
        <v>4114</v>
      </c>
      <c r="D3917" s="202">
        <v>41883</v>
      </c>
      <c r="E3917" s="207" t="s">
        <v>2576</v>
      </c>
      <c r="F3917" s="200" t="s">
        <v>2568</v>
      </c>
      <c r="G3917" s="200" t="s">
        <v>3447</v>
      </c>
      <c r="H3917" s="203">
        <v>35000</v>
      </c>
      <c r="I3917" s="203">
        <v>35000</v>
      </c>
      <c r="J3917" s="200" t="s">
        <v>39</v>
      </c>
      <c r="K3917" s="200" t="s">
        <v>40</v>
      </c>
      <c r="L3917" s="206" t="s">
        <v>3452</v>
      </c>
    </row>
    <row r="3918" spans="2:12" ht="75" customHeight="1" x14ac:dyDescent="0.25">
      <c r="B3918" s="206">
        <v>31211906</v>
      </c>
      <c r="C3918" s="213" t="s">
        <v>4115</v>
      </c>
      <c r="D3918" s="214">
        <v>41462</v>
      </c>
      <c r="E3918" s="207" t="s">
        <v>2576</v>
      </c>
      <c r="F3918" s="200" t="s">
        <v>2568</v>
      </c>
      <c r="G3918" s="200" t="s">
        <v>3447</v>
      </c>
      <c r="H3918" s="209">
        <v>110000</v>
      </c>
      <c r="I3918" s="209">
        <v>110000</v>
      </c>
      <c r="J3918" s="200" t="s">
        <v>39</v>
      </c>
      <c r="K3918" s="200" t="s">
        <v>40</v>
      </c>
      <c r="L3918" s="206" t="s">
        <v>3600</v>
      </c>
    </row>
    <row r="3919" spans="2:12" ht="75" customHeight="1" x14ac:dyDescent="0.25">
      <c r="B3919" s="206">
        <v>31211906</v>
      </c>
      <c r="C3919" s="213" t="s">
        <v>4116</v>
      </c>
      <c r="D3919" s="214">
        <v>41462</v>
      </c>
      <c r="E3919" s="207" t="s">
        <v>2576</v>
      </c>
      <c r="F3919" s="200" t="s">
        <v>2568</v>
      </c>
      <c r="G3919" s="200" t="s">
        <v>3447</v>
      </c>
      <c r="H3919" s="209">
        <v>50000</v>
      </c>
      <c r="I3919" s="209">
        <v>50000</v>
      </c>
      <c r="J3919" s="200" t="s">
        <v>39</v>
      </c>
      <c r="K3919" s="200" t="s">
        <v>40</v>
      </c>
      <c r="L3919" s="206" t="s">
        <v>3600</v>
      </c>
    </row>
    <row r="3920" spans="2:12" ht="75" customHeight="1" x14ac:dyDescent="0.25">
      <c r="B3920" s="206">
        <v>31211906</v>
      </c>
      <c r="C3920" s="213" t="s">
        <v>4117</v>
      </c>
      <c r="D3920" s="214">
        <v>41462</v>
      </c>
      <c r="E3920" s="207" t="s">
        <v>2576</v>
      </c>
      <c r="F3920" s="200" t="s">
        <v>2568</v>
      </c>
      <c r="G3920" s="200" t="s">
        <v>3447</v>
      </c>
      <c r="H3920" s="209">
        <v>13000</v>
      </c>
      <c r="I3920" s="209">
        <v>13000</v>
      </c>
      <c r="J3920" s="200" t="s">
        <v>39</v>
      </c>
      <c r="K3920" s="200" t="s">
        <v>40</v>
      </c>
      <c r="L3920" s="206" t="s">
        <v>3600</v>
      </c>
    </row>
    <row r="3921" spans="2:12" ht="75" customHeight="1" x14ac:dyDescent="0.25">
      <c r="B3921" s="200">
        <v>31211904</v>
      </c>
      <c r="C3921" s="201" t="s">
        <v>4118</v>
      </c>
      <c r="D3921" s="202">
        <v>41654</v>
      </c>
      <c r="E3921" s="200" t="s">
        <v>662</v>
      </c>
      <c r="F3921" s="200" t="s">
        <v>2568</v>
      </c>
      <c r="G3921" s="200" t="s">
        <v>3447</v>
      </c>
      <c r="H3921" s="203">
        <v>300000</v>
      </c>
      <c r="I3921" s="203">
        <f>+H3921</f>
        <v>300000</v>
      </c>
      <c r="J3921" s="200" t="s">
        <v>39</v>
      </c>
      <c r="K3921" s="200" t="s">
        <v>40</v>
      </c>
      <c r="L3921" s="200" t="s">
        <v>3526</v>
      </c>
    </row>
    <row r="3922" spans="2:12" ht="75" customHeight="1" x14ac:dyDescent="0.25">
      <c r="B3922" s="206">
        <v>31211904</v>
      </c>
      <c r="C3922" s="208" t="s">
        <v>4119</v>
      </c>
      <c r="D3922" s="202">
        <v>41883</v>
      </c>
      <c r="E3922" s="207" t="s">
        <v>2576</v>
      </c>
      <c r="F3922" s="200" t="s">
        <v>2568</v>
      </c>
      <c r="G3922" s="200" t="s">
        <v>3447</v>
      </c>
      <c r="H3922" s="203">
        <v>30000</v>
      </c>
      <c r="I3922" s="203">
        <v>30000</v>
      </c>
      <c r="J3922" s="200" t="s">
        <v>39</v>
      </c>
      <c r="K3922" s="200" t="s">
        <v>40</v>
      </c>
      <c r="L3922" s="206" t="s">
        <v>3452</v>
      </c>
    </row>
    <row r="3923" spans="2:12" ht="75" customHeight="1" x14ac:dyDescent="0.25">
      <c r="B3923" s="206">
        <v>31211904</v>
      </c>
      <c r="C3923" s="208" t="s">
        <v>4120</v>
      </c>
      <c r="D3923" s="202">
        <v>41883</v>
      </c>
      <c r="E3923" s="207" t="s">
        <v>2576</v>
      </c>
      <c r="F3923" s="200" t="s">
        <v>2568</v>
      </c>
      <c r="G3923" s="200" t="s">
        <v>3447</v>
      </c>
      <c r="H3923" s="203">
        <v>35000</v>
      </c>
      <c r="I3923" s="203">
        <v>35000</v>
      </c>
      <c r="J3923" s="200" t="s">
        <v>39</v>
      </c>
      <c r="K3923" s="200" t="s">
        <v>40</v>
      </c>
      <c r="L3923" s="206" t="s">
        <v>3452</v>
      </c>
    </row>
    <row r="3924" spans="2:12" ht="75" customHeight="1" x14ac:dyDescent="0.25">
      <c r="B3924" s="206">
        <v>31211904</v>
      </c>
      <c r="C3924" s="208" t="s">
        <v>4121</v>
      </c>
      <c r="D3924" s="202">
        <v>41883</v>
      </c>
      <c r="E3924" s="207" t="s">
        <v>2576</v>
      </c>
      <c r="F3924" s="200" t="s">
        <v>2568</v>
      </c>
      <c r="G3924" s="200" t="s">
        <v>3447</v>
      </c>
      <c r="H3924" s="203">
        <v>73000</v>
      </c>
      <c r="I3924" s="203">
        <v>73000</v>
      </c>
      <c r="J3924" s="200" t="s">
        <v>39</v>
      </c>
      <c r="K3924" s="200" t="s">
        <v>40</v>
      </c>
      <c r="L3924" s="206" t="s">
        <v>3452</v>
      </c>
    </row>
    <row r="3925" spans="2:12" ht="75" customHeight="1" x14ac:dyDescent="0.25">
      <c r="B3925" s="206">
        <v>31211904</v>
      </c>
      <c r="C3925" s="208" t="s">
        <v>4122</v>
      </c>
      <c r="D3925" s="202">
        <v>41883</v>
      </c>
      <c r="E3925" s="207" t="s">
        <v>2576</v>
      </c>
      <c r="F3925" s="200" t="s">
        <v>2568</v>
      </c>
      <c r="G3925" s="200" t="s">
        <v>3447</v>
      </c>
      <c r="H3925" s="203">
        <v>90000</v>
      </c>
      <c r="I3925" s="203">
        <v>90000</v>
      </c>
      <c r="J3925" s="200" t="s">
        <v>39</v>
      </c>
      <c r="K3925" s="200" t="s">
        <v>40</v>
      </c>
      <c r="L3925" s="206" t="s">
        <v>3452</v>
      </c>
    </row>
    <row r="3926" spans="2:12" ht="75" customHeight="1" x14ac:dyDescent="0.25">
      <c r="B3926" s="200">
        <v>31201632</v>
      </c>
      <c r="C3926" s="201" t="s">
        <v>4123</v>
      </c>
      <c r="D3926" s="202">
        <v>41654</v>
      </c>
      <c r="E3926" s="200" t="s">
        <v>662</v>
      </c>
      <c r="F3926" s="200" t="s">
        <v>2568</v>
      </c>
      <c r="G3926" s="200" t="s">
        <v>3447</v>
      </c>
      <c r="H3926" s="203">
        <v>100000</v>
      </c>
      <c r="I3926" s="203">
        <f>+H3926</f>
        <v>100000</v>
      </c>
      <c r="J3926" s="200" t="s">
        <v>39</v>
      </c>
      <c r="K3926" s="200" t="s">
        <v>40</v>
      </c>
      <c r="L3926" s="200" t="s">
        <v>3526</v>
      </c>
    </row>
    <row r="3927" spans="2:12" ht="75" customHeight="1" x14ac:dyDescent="0.25">
      <c r="B3927" s="200">
        <v>31201610</v>
      </c>
      <c r="C3927" s="201" t="s">
        <v>4124</v>
      </c>
      <c r="D3927" s="202">
        <v>41684</v>
      </c>
      <c r="E3927" s="207" t="s">
        <v>662</v>
      </c>
      <c r="F3927" s="200" t="s">
        <v>2568</v>
      </c>
      <c r="G3927" s="200" t="s">
        <v>3447</v>
      </c>
      <c r="H3927" s="203">
        <v>22980</v>
      </c>
      <c r="I3927" s="203">
        <v>22980</v>
      </c>
      <c r="J3927" s="200" t="s">
        <v>39</v>
      </c>
      <c r="K3927" s="200" t="s">
        <v>40</v>
      </c>
      <c r="L3927" s="200" t="s">
        <v>3531</v>
      </c>
    </row>
    <row r="3928" spans="2:12" ht="75" customHeight="1" x14ac:dyDescent="0.25">
      <c r="B3928" s="206">
        <v>31201610</v>
      </c>
      <c r="C3928" s="201" t="s">
        <v>4125</v>
      </c>
      <c r="D3928" s="202">
        <v>41684</v>
      </c>
      <c r="E3928" s="207" t="s">
        <v>662</v>
      </c>
      <c r="F3928" s="200" t="s">
        <v>2568</v>
      </c>
      <c r="G3928" s="200" t="s">
        <v>3447</v>
      </c>
      <c r="H3928" s="203">
        <v>3000</v>
      </c>
      <c r="I3928" s="203">
        <v>3000</v>
      </c>
      <c r="J3928" s="200" t="s">
        <v>39</v>
      </c>
      <c r="K3928" s="200" t="s">
        <v>40</v>
      </c>
      <c r="L3928" s="200" t="s">
        <v>3531</v>
      </c>
    </row>
    <row r="3929" spans="2:12" ht="75" customHeight="1" x14ac:dyDescent="0.25">
      <c r="B3929" s="210">
        <v>31201610</v>
      </c>
      <c r="C3929" s="208" t="s">
        <v>4126</v>
      </c>
      <c r="D3929" s="202">
        <v>41883</v>
      </c>
      <c r="E3929" s="207" t="s">
        <v>2576</v>
      </c>
      <c r="F3929" s="200" t="s">
        <v>2568</v>
      </c>
      <c r="G3929" s="200" t="s">
        <v>3447</v>
      </c>
      <c r="H3929" s="203">
        <v>96000</v>
      </c>
      <c r="I3929" s="203">
        <v>96000</v>
      </c>
      <c r="J3929" s="200" t="s">
        <v>39</v>
      </c>
      <c r="K3929" s="200" t="s">
        <v>40</v>
      </c>
      <c r="L3929" s="206" t="s">
        <v>3452</v>
      </c>
    </row>
    <row r="3930" spans="2:12" ht="75" customHeight="1" x14ac:dyDescent="0.25">
      <c r="B3930" s="210">
        <v>31201610</v>
      </c>
      <c r="C3930" s="208" t="s">
        <v>4127</v>
      </c>
      <c r="D3930" s="202">
        <v>41883</v>
      </c>
      <c r="E3930" s="207" t="s">
        <v>2576</v>
      </c>
      <c r="F3930" s="200" t="s">
        <v>2568</v>
      </c>
      <c r="G3930" s="200" t="s">
        <v>3447</v>
      </c>
      <c r="H3930" s="203">
        <v>114000</v>
      </c>
      <c r="I3930" s="203">
        <v>114000</v>
      </c>
      <c r="J3930" s="200" t="s">
        <v>39</v>
      </c>
      <c r="K3930" s="200" t="s">
        <v>40</v>
      </c>
      <c r="L3930" s="206" t="s">
        <v>3452</v>
      </c>
    </row>
    <row r="3931" spans="2:12" ht="75" customHeight="1" x14ac:dyDescent="0.25">
      <c r="B3931" s="206">
        <v>31201610</v>
      </c>
      <c r="C3931" s="208" t="s">
        <v>4128</v>
      </c>
      <c r="D3931" s="202">
        <v>41883</v>
      </c>
      <c r="E3931" s="207" t="s">
        <v>2576</v>
      </c>
      <c r="F3931" s="200" t="s">
        <v>2568</v>
      </c>
      <c r="G3931" s="200" t="s">
        <v>3447</v>
      </c>
      <c r="H3931" s="203">
        <v>35600</v>
      </c>
      <c r="I3931" s="203">
        <v>35600</v>
      </c>
      <c r="J3931" s="200" t="s">
        <v>39</v>
      </c>
      <c r="K3931" s="200" t="s">
        <v>40</v>
      </c>
      <c r="L3931" s="206" t="s">
        <v>3452</v>
      </c>
    </row>
    <row r="3932" spans="2:12" ht="75" customHeight="1" x14ac:dyDescent="0.25">
      <c r="B3932" s="206">
        <v>31201610</v>
      </c>
      <c r="C3932" s="208" t="s">
        <v>4129</v>
      </c>
      <c r="D3932" s="214">
        <v>41462</v>
      </c>
      <c r="E3932" s="207" t="s">
        <v>2576</v>
      </c>
      <c r="F3932" s="200" t="s">
        <v>2568</v>
      </c>
      <c r="G3932" s="200" t="s">
        <v>3447</v>
      </c>
      <c r="H3932" s="203">
        <v>40000</v>
      </c>
      <c r="I3932" s="203">
        <v>40000</v>
      </c>
      <c r="J3932" s="200" t="s">
        <v>39</v>
      </c>
      <c r="K3932" s="200" t="s">
        <v>40</v>
      </c>
      <c r="L3932" s="206" t="s">
        <v>3600</v>
      </c>
    </row>
    <row r="3933" spans="2:12" ht="75" customHeight="1" x14ac:dyDescent="0.25">
      <c r="B3933" s="200">
        <v>31201522</v>
      </c>
      <c r="C3933" s="201" t="s">
        <v>4130</v>
      </c>
      <c r="D3933" s="202">
        <v>41671</v>
      </c>
      <c r="E3933" s="200" t="s">
        <v>3609</v>
      </c>
      <c r="F3933" s="200" t="s">
        <v>2568</v>
      </c>
      <c r="G3933" s="200" t="s">
        <v>3447</v>
      </c>
      <c r="H3933" s="203">
        <v>56016</v>
      </c>
      <c r="I3933" s="203">
        <v>56016</v>
      </c>
      <c r="J3933" s="200" t="s">
        <v>39</v>
      </c>
      <c r="K3933" s="200" t="s">
        <v>40</v>
      </c>
      <c r="L3933" s="200" t="s">
        <v>3448</v>
      </c>
    </row>
    <row r="3934" spans="2:12" ht="75" customHeight="1" x14ac:dyDescent="0.25">
      <c r="B3934" s="200">
        <v>31201522</v>
      </c>
      <c r="C3934" s="201" t="s">
        <v>4131</v>
      </c>
      <c r="D3934" s="202">
        <v>41671</v>
      </c>
      <c r="E3934" s="200" t="s">
        <v>3609</v>
      </c>
      <c r="F3934" s="200" t="s">
        <v>2568</v>
      </c>
      <c r="G3934" s="200" t="s">
        <v>3447</v>
      </c>
      <c r="H3934" s="203">
        <v>5808</v>
      </c>
      <c r="I3934" s="203">
        <v>5808</v>
      </c>
      <c r="J3934" s="200" t="s">
        <v>39</v>
      </c>
      <c r="K3934" s="200" t="s">
        <v>40</v>
      </c>
      <c r="L3934" s="200" t="s">
        <v>3448</v>
      </c>
    </row>
    <row r="3935" spans="2:12" ht="75" customHeight="1" x14ac:dyDescent="0.25">
      <c r="B3935" s="200">
        <v>31201522</v>
      </c>
      <c r="C3935" s="201" t="s">
        <v>4132</v>
      </c>
      <c r="D3935" s="202">
        <v>41671</v>
      </c>
      <c r="E3935" s="200" t="s">
        <v>3609</v>
      </c>
      <c r="F3935" s="200" t="s">
        <v>2568</v>
      </c>
      <c r="G3935" s="200" t="s">
        <v>3447</v>
      </c>
      <c r="H3935" s="203">
        <v>14208</v>
      </c>
      <c r="I3935" s="203">
        <v>14208</v>
      </c>
      <c r="J3935" s="200" t="s">
        <v>39</v>
      </c>
      <c r="K3935" s="200" t="s">
        <v>40</v>
      </c>
      <c r="L3935" s="200" t="s">
        <v>3448</v>
      </c>
    </row>
    <row r="3936" spans="2:12" ht="75" customHeight="1" x14ac:dyDescent="0.25">
      <c r="B3936" s="200">
        <v>31201522</v>
      </c>
      <c r="C3936" s="201" t="s">
        <v>4133</v>
      </c>
      <c r="D3936" s="202">
        <v>41654</v>
      </c>
      <c r="E3936" s="200" t="s">
        <v>662</v>
      </c>
      <c r="F3936" s="200" t="s">
        <v>2568</v>
      </c>
      <c r="G3936" s="200" t="s">
        <v>3447</v>
      </c>
      <c r="H3936" s="203">
        <v>150000</v>
      </c>
      <c r="I3936" s="203">
        <f>+H3936</f>
        <v>150000</v>
      </c>
      <c r="J3936" s="200" t="s">
        <v>39</v>
      </c>
      <c r="K3936" s="200" t="s">
        <v>40</v>
      </c>
      <c r="L3936" s="200" t="s">
        <v>3526</v>
      </c>
    </row>
    <row r="3937" spans="2:12" ht="75" customHeight="1" x14ac:dyDescent="0.25">
      <c r="B3937" s="200">
        <v>31201522</v>
      </c>
      <c r="C3937" s="201" t="s">
        <v>4134</v>
      </c>
      <c r="D3937" s="202">
        <v>41654</v>
      </c>
      <c r="E3937" s="200" t="s">
        <v>662</v>
      </c>
      <c r="F3937" s="200" t="s">
        <v>2568</v>
      </c>
      <c r="G3937" s="200" t="s">
        <v>3447</v>
      </c>
      <c r="H3937" s="203">
        <v>150000</v>
      </c>
      <c r="I3937" s="203">
        <f>+H3937</f>
        <v>150000</v>
      </c>
      <c r="J3937" s="200" t="s">
        <v>39</v>
      </c>
      <c r="K3937" s="200" t="s">
        <v>40</v>
      </c>
      <c r="L3937" s="200" t="s">
        <v>3526</v>
      </c>
    </row>
    <row r="3938" spans="2:12" ht="75" customHeight="1" x14ac:dyDescent="0.25">
      <c r="B3938" s="206">
        <v>31201519</v>
      </c>
      <c r="C3938" s="208" t="s">
        <v>4135</v>
      </c>
      <c r="D3938" s="202">
        <v>41883</v>
      </c>
      <c r="E3938" s="207" t="s">
        <v>2576</v>
      </c>
      <c r="F3938" s="200" t="s">
        <v>2568</v>
      </c>
      <c r="G3938" s="200" t="s">
        <v>3447</v>
      </c>
      <c r="H3938" s="203">
        <v>120000</v>
      </c>
      <c r="I3938" s="203">
        <v>120000</v>
      </c>
      <c r="J3938" s="200" t="s">
        <v>39</v>
      </c>
      <c r="K3938" s="200" t="s">
        <v>40</v>
      </c>
      <c r="L3938" s="206" t="s">
        <v>3452</v>
      </c>
    </row>
    <row r="3939" spans="2:12" ht="75" customHeight="1" x14ac:dyDescent="0.25">
      <c r="B3939" s="200">
        <v>31201512</v>
      </c>
      <c r="C3939" s="201" t="s">
        <v>4136</v>
      </c>
      <c r="D3939" s="202">
        <v>41671</v>
      </c>
      <c r="E3939" s="200" t="s">
        <v>3609</v>
      </c>
      <c r="F3939" s="200" t="s">
        <v>2568</v>
      </c>
      <c r="G3939" s="200" t="s">
        <v>3447</v>
      </c>
      <c r="H3939" s="203">
        <v>119334</v>
      </c>
      <c r="I3939" s="203">
        <v>119334</v>
      </c>
      <c r="J3939" s="200" t="s">
        <v>39</v>
      </c>
      <c r="K3939" s="200" t="s">
        <v>40</v>
      </c>
      <c r="L3939" s="200" t="s">
        <v>3448</v>
      </c>
    </row>
    <row r="3940" spans="2:12" ht="75" customHeight="1" x14ac:dyDescent="0.25">
      <c r="B3940" s="200">
        <v>31201505</v>
      </c>
      <c r="C3940" s="201" t="s">
        <v>4137</v>
      </c>
      <c r="D3940" s="202">
        <v>41654</v>
      </c>
      <c r="E3940" s="200" t="s">
        <v>662</v>
      </c>
      <c r="F3940" s="200" t="s">
        <v>2568</v>
      </c>
      <c r="G3940" s="200" t="s">
        <v>3447</v>
      </c>
      <c r="H3940" s="203">
        <v>150000</v>
      </c>
      <c r="I3940" s="203">
        <f>+H3940</f>
        <v>150000</v>
      </c>
      <c r="J3940" s="200" t="s">
        <v>39</v>
      </c>
      <c r="K3940" s="200" t="s">
        <v>40</v>
      </c>
      <c r="L3940" s="200" t="s">
        <v>3526</v>
      </c>
    </row>
    <row r="3941" spans="2:12" ht="75" customHeight="1" x14ac:dyDescent="0.25">
      <c r="B3941" s="200">
        <v>31201505</v>
      </c>
      <c r="C3941" s="201" t="s">
        <v>4138</v>
      </c>
      <c r="D3941" s="202">
        <v>41671</v>
      </c>
      <c r="E3941" s="200" t="s">
        <v>3609</v>
      </c>
      <c r="F3941" s="200" t="s">
        <v>2568</v>
      </c>
      <c r="G3941" s="200" t="s">
        <v>3447</v>
      </c>
      <c r="H3941" s="203">
        <v>116090</v>
      </c>
      <c r="I3941" s="203">
        <v>116090</v>
      </c>
      <c r="J3941" s="200" t="s">
        <v>39</v>
      </c>
      <c r="K3941" s="200" t="s">
        <v>40</v>
      </c>
      <c r="L3941" s="200" t="s">
        <v>3448</v>
      </c>
    </row>
    <row r="3942" spans="2:12" ht="75" customHeight="1" x14ac:dyDescent="0.25">
      <c r="B3942" s="200">
        <v>31201503</v>
      </c>
      <c r="C3942" s="201" t="s">
        <v>4139</v>
      </c>
      <c r="D3942" s="202">
        <v>41654</v>
      </c>
      <c r="E3942" s="200" t="s">
        <v>662</v>
      </c>
      <c r="F3942" s="200" t="s">
        <v>2568</v>
      </c>
      <c r="G3942" s="200" t="s">
        <v>3447</v>
      </c>
      <c r="H3942" s="203">
        <v>150000</v>
      </c>
      <c r="I3942" s="203">
        <v>150000</v>
      </c>
      <c r="J3942" s="200" t="s">
        <v>39</v>
      </c>
      <c r="K3942" s="200" t="s">
        <v>40</v>
      </c>
      <c r="L3942" s="200" t="s">
        <v>3492</v>
      </c>
    </row>
    <row r="3943" spans="2:12" ht="75" customHeight="1" x14ac:dyDescent="0.25">
      <c r="B3943" s="200">
        <v>31201503</v>
      </c>
      <c r="C3943" s="201" t="s">
        <v>4140</v>
      </c>
      <c r="D3943" s="202">
        <v>41671</v>
      </c>
      <c r="E3943" s="200" t="s">
        <v>3609</v>
      </c>
      <c r="F3943" s="200" t="s">
        <v>2568</v>
      </c>
      <c r="G3943" s="200" t="s">
        <v>3447</v>
      </c>
      <c r="H3943" s="203">
        <v>97920</v>
      </c>
      <c r="I3943" s="203">
        <v>97920</v>
      </c>
      <c r="J3943" s="200" t="s">
        <v>39</v>
      </c>
      <c r="K3943" s="200" t="s">
        <v>40</v>
      </c>
      <c r="L3943" s="200" t="s">
        <v>3448</v>
      </c>
    </row>
    <row r="3944" spans="2:12" ht="75" customHeight="1" x14ac:dyDescent="0.25">
      <c r="B3944" s="200">
        <v>31201503</v>
      </c>
      <c r="C3944" s="201" t="s">
        <v>4141</v>
      </c>
      <c r="D3944" s="202">
        <v>41684</v>
      </c>
      <c r="E3944" s="207" t="s">
        <v>662</v>
      </c>
      <c r="F3944" s="200" t="s">
        <v>2568</v>
      </c>
      <c r="G3944" s="200" t="s">
        <v>3447</v>
      </c>
      <c r="H3944" s="203">
        <v>70000</v>
      </c>
      <c r="I3944" s="203">
        <v>70000</v>
      </c>
      <c r="J3944" s="200" t="s">
        <v>39</v>
      </c>
      <c r="K3944" s="200" t="s">
        <v>40</v>
      </c>
      <c r="L3944" s="200" t="s">
        <v>3531</v>
      </c>
    </row>
    <row r="3945" spans="2:12" ht="75" customHeight="1" x14ac:dyDescent="0.25">
      <c r="B3945" s="200">
        <v>31201503</v>
      </c>
      <c r="C3945" s="201" t="s">
        <v>4142</v>
      </c>
      <c r="D3945" s="202">
        <v>41684</v>
      </c>
      <c r="E3945" s="207" t="s">
        <v>662</v>
      </c>
      <c r="F3945" s="200" t="s">
        <v>2568</v>
      </c>
      <c r="G3945" s="200" t="s">
        <v>3447</v>
      </c>
      <c r="H3945" s="203">
        <v>100000</v>
      </c>
      <c r="I3945" s="203">
        <v>100000</v>
      </c>
      <c r="J3945" s="200" t="s">
        <v>39</v>
      </c>
      <c r="K3945" s="200" t="s">
        <v>40</v>
      </c>
      <c r="L3945" s="200" t="s">
        <v>3531</v>
      </c>
    </row>
    <row r="3946" spans="2:12" ht="75" customHeight="1" x14ac:dyDescent="0.25">
      <c r="B3946" s="200">
        <v>31201503</v>
      </c>
      <c r="C3946" s="201" t="s">
        <v>4143</v>
      </c>
      <c r="D3946" s="202">
        <v>41684</v>
      </c>
      <c r="E3946" s="207" t="s">
        <v>662</v>
      </c>
      <c r="F3946" s="200" t="s">
        <v>2568</v>
      </c>
      <c r="G3946" s="200" t="s">
        <v>3447</v>
      </c>
      <c r="H3946" s="203">
        <v>75000</v>
      </c>
      <c r="I3946" s="203">
        <v>75000</v>
      </c>
      <c r="J3946" s="200" t="s">
        <v>39</v>
      </c>
      <c r="K3946" s="200" t="s">
        <v>40</v>
      </c>
      <c r="L3946" s="200" t="s">
        <v>3531</v>
      </c>
    </row>
    <row r="3947" spans="2:12" ht="75" customHeight="1" x14ac:dyDescent="0.25">
      <c r="B3947" s="200">
        <v>31201503</v>
      </c>
      <c r="C3947" s="201" t="s">
        <v>4144</v>
      </c>
      <c r="D3947" s="202">
        <v>41684</v>
      </c>
      <c r="E3947" s="207" t="s">
        <v>662</v>
      </c>
      <c r="F3947" s="200" t="s">
        <v>2568</v>
      </c>
      <c r="G3947" s="200" t="s">
        <v>3447</v>
      </c>
      <c r="H3947" s="203">
        <v>175000</v>
      </c>
      <c r="I3947" s="203">
        <v>175000</v>
      </c>
      <c r="J3947" s="200" t="s">
        <v>39</v>
      </c>
      <c r="K3947" s="200" t="s">
        <v>40</v>
      </c>
      <c r="L3947" s="200" t="s">
        <v>3531</v>
      </c>
    </row>
    <row r="3948" spans="2:12" ht="75" customHeight="1" x14ac:dyDescent="0.25">
      <c r="B3948" s="200">
        <v>31201503</v>
      </c>
      <c r="C3948" s="201" t="s">
        <v>4145</v>
      </c>
      <c r="D3948" s="202">
        <v>41671</v>
      </c>
      <c r="E3948" s="200" t="s">
        <v>3609</v>
      </c>
      <c r="F3948" s="200" t="s">
        <v>2568</v>
      </c>
      <c r="G3948" s="200" t="s">
        <v>3447</v>
      </c>
      <c r="H3948" s="203">
        <v>92850</v>
      </c>
      <c r="I3948" s="203">
        <v>92850</v>
      </c>
      <c r="J3948" s="200" t="s">
        <v>39</v>
      </c>
      <c r="K3948" s="200" t="s">
        <v>40</v>
      </c>
      <c r="L3948" s="200" t="s">
        <v>3448</v>
      </c>
    </row>
    <row r="3949" spans="2:12" ht="75" customHeight="1" x14ac:dyDescent="0.25">
      <c r="B3949" s="200">
        <v>31201503</v>
      </c>
      <c r="C3949" s="201" t="s">
        <v>4146</v>
      </c>
      <c r="D3949" s="202">
        <v>41654</v>
      </c>
      <c r="E3949" s="200" t="s">
        <v>662</v>
      </c>
      <c r="F3949" s="200" t="s">
        <v>2568</v>
      </c>
      <c r="G3949" s="200" t="s">
        <v>3447</v>
      </c>
      <c r="H3949" s="203">
        <v>150000</v>
      </c>
      <c r="I3949" s="203">
        <f>+H3949</f>
        <v>150000</v>
      </c>
      <c r="J3949" s="200" t="s">
        <v>39</v>
      </c>
      <c r="K3949" s="200" t="s">
        <v>40</v>
      </c>
      <c r="L3949" s="200" t="s">
        <v>3526</v>
      </c>
    </row>
    <row r="3950" spans="2:12" ht="75" customHeight="1" x14ac:dyDescent="0.25">
      <c r="B3950" s="200">
        <v>31201503</v>
      </c>
      <c r="C3950" s="201" t="s">
        <v>4147</v>
      </c>
      <c r="D3950" s="202">
        <v>41654</v>
      </c>
      <c r="E3950" s="200" t="s">
        <v>662</v>
      </c>
      <c r="F3950" s="200" t="s">
        <v>2568</v>
      </c>
      <c r="G3950" s="200" t="s">
        <v>3447</v>
      </c>
      <c r="H3950" s="203">
        <v>150000</v>
      </c>
      <c r="I3950" s="203">
        <f>+H3950</f>
        <v>150000</v>
      </c>
      <c r="J3950" s="200" t="s">
        <v>39</v>
      </c>
      <c r="K3950" s="200" t="s">
        <v>40</v>
      </c>
      <c r="L3950" s="200" t="s">
        <v>3526</v>
      </c>
    </row>
    <row r="3951" spans="2:12" ht="75" customHeight="1" x14ac:dyDescent="0.25">
      <c r="B3951" s="200">
        <v>31201503</v>
      </c>
      <c r="C3951" s="201" t="s">
        <v>4148</v>
      </c>
      <c r="D3951" s="202">
        <v>41654</v>
      </c>
      <c r="E3951" s="200" t="s">
        <v>662</v>
      </c>
      <c r="F3951" s="200" t="s">
        <v>2568</v>
      </c>
      <c r="G3951" s="200" t="s">
        <v>3447</v>
      </c>
      <c r="H3951" s="203">
        <v>144000</v>
      </c>
      <c r="I3951" s="203">
        <v>144000</v>
      </c>
      <c r="J3951" s="200" t="s">
        <v>39</v>
      </c>
      <c r="K3951" s="200" t="s">
        <v>40</v>
      </c>
      <c r="L3951" s="200" t="s">
        <v>3492</v>
      </c>
    </row>
    <row r="3952" spans="2:12" ht="75" customHeight="1" x14ac:dyDescent="0.25">
      <c r="B3952" s="206">
        <v>31201503</v>
      </c>
      <c r="C3952" s="208" t="s">
        <v>4149</v>
      </c>
      <c r="D3952" s="202">
        <v>41883</v>
      </c>
      <c r="E3952" s="207" t="s">
        <v>2576</v>
      </c>
      <c r="F3952" s="200" t="s">
        <v>2568</v>
      </c>
      <c r="G3952" s="200" t="s">
        <v>3447</v>
      </c>
      <c r="H3952" s="203">
        <v>50000</v>
      </c>
      <c r="I3952" s="203">
        <v>50000</v>
      </c>
      <c r="J3952" s="200" t="s">
        <v>39</v>
      </c>
      <c r="K3952" s="200" t="s">
        <v>40</v>
      </c>
      <c r="L3952" s="206" t="s">
        <v>3452</v>
      </c>
    </row>
    <row r="3953" spans="2:12" ht="75" customHeight="1" x14ac:dyDescent="0.25">
      <c r="B3953" s="206">
        <v>31201503</v>
      </c>
      <c r="C3953" s="208" t="s">
        <v>4150</v>
      </c>
      <c r="D3953" s="202">
        <v>41883</v>
      </c>
      <c r="E3953" s="207" t="s">
        <v>2576</v>
      </c>
      <c r="F3953" s="200" t="s">
        <v>2568</v>
      </c>
      <c r="G3953" s="200" t="s">
        <v>3447</v>
      </c>
      <c r="H3953" s="203">
        <v>94000</v>
      </c>
      <c r="I3953" s="203">
        <v>94000</v>
      </c>
      <c r="J3953" s="200" t="s">
        <v>39</v>
      </c>
      <c r="K3953" s="200" t="s">
        <v>40</v>
      </c>
      <c r="L3953" s="206" t="s">
        <v>3452</v>
      </c>
    </row>
    <row r="3954" spans="2:12" ht="75" customHeight="1" x14ac:dyDescent="0.25">
      <c r="B3954" s="206">
        <v>31201503</v>
      </c>
      <c r="C3954" s="208" t="s">
        <v>4151</v>
      </c>
      <c r="D3954" s="202">
        <v>41883</v>
      </c>
      <c r="E3954" s="207" t="s">
        <v>2576</v>
      </c>
      <c r="F3954" s="200" t="s">
        <v>2568</v>
      </c>
      <c r="G3954" s="200" t="s">
        <v>3447</v>
      </c>
      <c r="H3954" s="203">
        <v>150000</v>
      </c>
      <c r="I3954" s="203">
        <v>150000</v>
      </c>
      <c r="J3954" s="200" t="s">
        <v>39</v>
      </c>
      <c r="K3954" s="200" t="s">
        <v>40</v>
      </c>
      <c r="L3954" s="206" t="s">
        <v>3452</v>
      </c>
    </row>
    <row r="3955" spans="2:12" ht="75" customHeight="1" x14ac:dyDescent="0.25">
      <c r="B3955" s="206">
        <v>31201503</v>
      </c>
      <c r="C3955" s="213" t="s">
        <v>4152</v>
      </c>
      <c r="D3955" s="214">
        <v>41462</v>
      </c>
      <c r="E3955" s="207" t="s">
        <v>2576</v>
      </c>
      <c r="F3955" s="200" t="s">
        <v>2568</v>
      </c>
      <c r="G3955" s="200" t="s">
        <v>3447</v>
      </c>
      <c r="H3955" s="209">
        <v>100000</v>
      </c>
      <c r="I3955" s="209">
        <v>100000</v>
      </c>
      <c r="J3955" s="200" t="s">
        <v>39</v>
      </c>
      <c r="K3955" s="200" t="s">
        <v>40</v>
      </c>
      <c r="L3955" s="206" t="s">
        <v>3600</v>
      </c>
    </row>
    <row r="3956" spans="2:12" ht="75" customHeight="1" x14ac:dyDescent="0.25">
      <c r="B3956" s="206">
        <v>31201503</v>
      </c>
      <c r="C3956" s="213" t="s">
        <v>4153</v>
      </c>
      <c r="D3956" s="214">
        <v>41462</v>
      </c>
      <c r="E3956" s="207" t="s">
        <v>2576</v>
      </c>
      <c r="F3956" s="200" t="s">
        <v>2568</v>
      </c>
      <c r="G3956" s="200" t="s">
        <v>3447</v>
      </c>
      <c r="H3956" s="209">
        <v>100000</v>
      </c>
      <c r="I3956" s="209">
        <v>100000</v>
      </c>
      <c r="J3956" s="200" t="s">
        <v>39</v>
      </c>
      <c r="K3956" s="200" t="s">
        <v>40</v>
      </c>
      <c r="L3956" s="206" t="s">
        <v>3600</v>
      </c>
    </row>
    <row r="3957" spans="2:12" ht="75" customHeight="1" x14ac:dyDescent="0.25">
      <c r="B3957" s="206">
        <v>31201503</v>
      </c>
      <c r="C3957" s="213" t="s">
        <v>4154</v>
      </c>
      <c r="D3957" s="214">
        <v>41462</v>
      </c>
      <c r="E3957" s="207" t="s">
        <v>2576</v>
      </c>
      <c r="F3957" s="200" t="s">
        <v>2568</v>
      </c>
      <c r="G3957" s="200" t="s">
        <v>3447</v>
      </c>
      <c r="H3957" s="209">
        <v>100000</v>
      </c>
      <c r="I3957" s="209">
        <v>100000</v>
      </c>
      <c r="J3957" s="200" t="s">
        <v>39</v>
      </c>
      <c r="K3957" s="200" t="s">
        <v>40</v>
      </c>
      <c r="L3957" s="206" t="s">
        <v>3600</v>
      </c>
    </row>
    <row r="3958" spans="2:12" ht="75" customHeight="1" x14ac:dyDescent="0.25">
      <c r="B3958" s="200">
        <v>31201502</v>
      </c>
      <c r="C3958" s="201" t="s">
        <v>4155</v>
      </c>
      <c r="D3958" s="202">
        <v>41654</v>
      </c>
      <c r="E3958" s="200" t="s">
        <v>662</v>
      </c>
      <c r="F3958" s="200" t="s">
        <v>2568</v>
      </c>
      <c r="G3958" s="200" t="s">
        <v>3447</v>
      </c>
      <c r="H3958" s="203">
        <v>150000</v>
      </c>
      <c r="I3958" s="203">
        <f>+H3958</f>
        <v>150000</v>
      </c>
      <c r="J3958" s="200" t="s">
        <v>39</v>
      </c>
      <c r="K3958" s="200" t="s">
        <v>40</v>
      </c>
      <c r="L3958" s="200" t="s">
        <v>3526</v>
      </c>
    </row>
    <row r="3959" spans="2:12" ht="75" customHeight="1" x14ac:dyDescent="0.25">
      <c r="B3959" s="206">
        <v>31171608</v>
      </c>
      <c r="C3959" s="208" t="s">
        <v>4156</v>
      </c>
      <c r="D3959" s="202">
        <v>41883</v>
      </c>
      <c r="E3959" s="207" t="s">
        <v>2576</v>
      </c>
      <c r="F3959" s="200" t="s">
        <v>2568</v>
      </c>
      <c r="G3959" s="200" t="s">
        <v>3447</v>
      </c>
      <c r="H3959" s="203">
        <v>36000</v>
      </c>
      <c r="I3959" s="203">
        <v>36000</v>
      </c>
      <c r="J3959" s="200" t="s">
        <v>39</v>
      </c>
      <c r="K3959" s="200" t="s">
        <v>40</v>
      </c>
      <c r="L3959" s="206" t="s">
        <v>3452</v>
      </c>
    </row>
    <row r="3960" spans="2:12" ht="75" customHeight="1" x14ac:dyDescent="0.25">
      <c r="B3960" s="206">
        <v>31171608</v>
      </c>
      <c r="C3960" s="208" t="s">
        <v>4157</v>
      </c>
      <c r="D3960" s="202">
        <v>41883</v>
      </c>
      <c r="E3960" s="207" t="s">
        <v>2576</v>
      </c>
      <c r="F3960" s="200" t="s">
        <v>2568</v>
      </c>
      <c r="G3960" s="200" t="s">
        <v>3447</v>
      </c>
      <c r="H3960" s="203">
        <v>36000</v>
      </c>
      <c r="I3960" s="203">
        <v>36000</v>
      </c>
      <c r="J3960" s="200" t="s">
        <v>39</v>
      </c>
      <c r="K3960" s="200" t="s">
        <v>40</v>
      </c>
      <c r="L3960" s="206" t="s">
        <v>3452</v>
      </c>
    </row>
    <row r="3961" spans="2:12" ht="75" customHeight="1" x14ac:dyDescent="0.25">
      <c r="B3961" s="206">
        <v>31171608</v>
      </c>
      <c r="C3961" s="208" t="s">
        <v>4158</v>
      </c>
      <c r="D3961" s="202">
        <v>41883</v>
      </c>
      <c r="E3961" s="207" t="s">
        <v>2576</v>
      </c>
      <c r="F3961" s="200" t="s">
        <v>2568</v>
      </c>
      <c r="G3961" s="200" t="s">
        <v>3447</v>
      </c>
      <c r="H3961" s="203">
        <v>42000</v>
      </c>
      <c r="I3961" s="203">
        <v>42000</v>
      </c>
      <c r="J3961" s="200" t="s">
        <v>39</v>
      </c>
      <c r="K3961" s="200" t="s">
        <v>40</v>
      </c>
      <c r="L3961" s="206" t="s">
        <v>3452</v>
      </c>
    </row>
    <row r="3962" spans="2:12" ht="75" customHeight="1" x14ac:dyDescent="0.25">
      <c r="B3962" s="200">
        <v>31163102</v>
      </c>
      <c r="C3962" s="201" t="s">
        <v>4159</v>
      </c>
      <c r="D3962" s="202">
        <v>41671</v>
      </c>
      <c r="E3962" s="200" t="s">
        <v>3459</v>
      </c>
      <c r="F3962" s="200" t="s">
        <v>2568</v>
      </c>
      <c r="G3962" s="200" t="s">
        <v>3447</v>
      </c>
      <c r="H3962" s="203">
        <v>1760000</v>
      </c>
      <c r="I3962" s="203">
        <v>1760000</v>
      </c>
      <c r="J3962" s="200" t="s">
        <v>39</v>
      </c>
      <c r="K3962" s="200" t="s">
        <v>40</v>
      </c>
      <c r="L3962" s="200" t="s">
        <v>3448</v>
      </c>
    </row>
    <row r="3963" spans="2:12" ht="75" customHeight="1" x14ac:dyDescent="0.25">
      <c r="B3963" s="210">
        <v>31162403</v>
      </c>
      <c r="C3963" s="208" t="s">
        <v>4160</v>
      </c>
      <c r="D3963" s="202">
        <v>41883</v>
      </c>
      <c r="E3963" s="207" t="s">
        <v>2576</v>
      </c>
      <c r="F3963" s="200" t="s">
        <v>2568</v>
      </c>
      <c r="G3963" s="200" t="s">
        <v>3447</v>
      </c>
      <c r="H3963" s="203">
        <v>160000</v>
      </c>
      <c r="I3963" s="203">
        <v>160000</v>
      </c>
      <c r="J3963" s="200" t="s">
        <v>39</v>
      </c>
      <c r="K3963" s="200" t="s">
        <v>40</v>
      </c>
      <c r="L3963" s="206" t="s">
        <v>3452</v>
      </c>
    </row>
    <row r="3964" spans="2:12" ht="75" customHeight="1" x14ac:dyDescent="0.25">
      <c r="B3964" s="206">
        <v>31162402</v>
      </c>
      <c r="C3964" s="208" t="s">
        <v>4161</v>
      </c>
      <c r="D3964" s="202">
        <v>41883</v>
      </c>
      <c r="E3964" s="207" t="s">
        <v>2576</v>
      </c>
      <c r="F3964" s="200" t="s">
        <v>2568</v>
      </c>
      <c r="G3964" s="200" t="s">
        <v>3447</v>
      </c>
      <c r="H3964" s="203">
        <v>1160000</v>
      </c>
      <c r="I3964" s="203">
        <v>1160000</v>
      </c>
      <c r="J3964" s="200" t="s">
        <v>39</v>
      </c>
      <c r="K3964" s="200" t="s">
        <v>40</v>
      </c>
      <c r="L3964" s="206" t="s">
        <v>3452</v>
      </c>
    </row>
    <row r="3965" spans="2:12" ht="75" customHeight="1" x14ac:dyDescent="0.25">
      <c r="B3965" s="206">
        <v>31162402</v>
      </c>
      <c r="C3965" s="208" t="s">
        <v>4162</v>
      </c>
      <c r="D3965" s="202">
        <v>41883</v>
      </c>
      <c r="E3965" s="207" t="s">
        <v>2576</v>
      </c>
      <c r="F3965" s="200" t="s">
        <v>2568</v>
      </c>
      <c r="G3965" s="200" t="s">
        <v>3447</v>
      </c>
      <c r="H3965" s="203">
        <v>900000</v>
      </c>
      <c r="I3965" s="203">
        <v>900000</v>
      </c>
      <c r="J3965" s="200" t="s">
        <v>39</v>
      </c>
      <c r="K3965" s="200" t="s">
        <v>40</v>
      </c>
      <c r="L3965" s="206" t="s">
        <v>3452</v>
      </c>
    </row>
    <row r="3966" spans="2:12" ht="75" customHeight="1" x14ac:dyDescent="0.25">
      <c r="B3966" s="206">
        <v>31162402</v>
      </c>
      <c r="C3966" s="208" t="s">
        <v>4163</v>
      </c>
      <c r="D3966" s="202">
        <v>41883</v>
      </c>
      <c r="E3966" s="207" t="s">
        <v>2576</v>
      </c>
      <c r="F3966" s="200" t="s">
        <v>2568</v>
      </c>
      <c r="G3966" s="200" t="s">
        <v>3447</v>
      </c>
      <c r="H3966" s="203">
        <v>200000</v>
      </c>
      <c r="I3966" s="203">
        <v>200000</v>
      </c>
      <c r="J3966" s="200" t="s">
        <v>39</v>
      </c>
      <c r="K3966" s="200" t="s">
        <v>40</v>
      </c>
      <c r="L3966" s="206" t="s">
        <v>3452</v>
      </c>
    </row>
    <row r="3967" spans="2:12" ht="75" customHeight="1" x14ac:dyDescent="0.25">
      <c r="B3967" s="206">
        <v>31162201</v>
      </c>
      <c r="C3967" s="208" t="s">
        <v>4164</v>
      </c>
      <c r="D3967" s="202">
        <v>41883</v>
      </c>
      <c r="E3967" s="207" t="s">
        <v>2576</v>
      </c>
      <c r="F3967" s="200" t="s">
        <v>2568</v>
      </c>
      <c r="G3967" s="200" t="s">
        <v>3447</v>
      </c>
      <c r="H3967" s="203">
        <v>10000</v>
      </c>
      <c r="I3967" s="203">
        <v>10000</v>
      </c>
      <c r="J3967" s="200" t="s">
        <v>39</v>
      </c>
      <c r="K3967" s="200" t="s">
        <v>40</v>
      </c>
      <c r="L3967" s="206" t="s">
        <v>3452</v>
      </c>
    </row>
    <row r="3968" spans="2:12" ht="75" customHeight="1" x14ac:dyDescent="0.25">
      <c r="B3968" s="206">
        <v>31162201</v>
      </c>
      <c r="C3968" s="208" t="s">
        <v>4165</v>
      </c>
      <c r="D3968" s="202">
        <v>41883</v>
      </c>
      <c r="E3968" s="207" t="s">
        <v>2576</v>
      </c>
      <c r="F3968" s="200" t="s">
        <v>2568</v>
      </c>
      <c r="G3968" s="200" t="s">
        <v>3447</v>
      </c>
      <c r="H3968" s="203">
        <v>10000</v>
      </c>
      <c r="I3968" s="203">
        <v>10000</v>
      </c>
      <c r="J3968" s="200" t="s">
        <v>39</v>
      </c>
      <c r="K3968" s="200" t="s">
        <v>40</v>
      </c>
      <c r="L3968" s="206" t="s">
        <v>3452</v>
      </c>
    </row>
    <row r="3969" spans="2:12" ht="75" customHeight="1" x14ac:dyDescent="0.25">
      <c r="B3969" s="206">
        <v>31162201</v>
      </c>
      <c r="C3969" s="208" t="s">
        <v>4166</v>
      </c>
      <c r="D3969" s="202">
        <v>41883</v>
      </c>
      <c r="E3969" s="207" t="s">
        <v>2576</v>
      </c>
      <c r="F3969" s="200" t="s">
        <v>2568</v>
      </c>
      <c r="G3969" s="200" t="s">
        <v>3447</v>
      </c>
      <c r="H3969" s="203">
        <v>10000</v>
      </c>
      <c r="I3969" s="203">
        <v>10000</v>
      </c>
      <c r="J3969" s="200" t="s">
        <v>39</v>
      </c>
      <c r="K3969" s="200" t="s">
        <v>40</v>
      </c>
      <c r="L3969" s="206" t="s">
        <v>3452</v>
      </c>
    </row>
    <row r="3970" spans="2:12" ht="75" customHeight="1" x14ac:dyDescent="0.25">
      <c r="B3970" s="206">
        <v>31162201</v>
      </c>
      <c r="C3970" s="208" t="s">
        <v>4167</v>
      </c>
      <c r="D3970" s="202">
        <v>41883</v>
      </c>
      <c r="E3970" s="207" t="s">
        <v>2576</v>
      </c>
      <c r="F3970" s="200" t="s">
        <v>2568</v>
      </c>
      <c r="G3970" s="200" t="s">
        <v>3447</v>
      </c>
      <c r="H3970" s="203">
        <v>16000</v>
      </c>
      <c r="I3970" s="203">
        <v>16000</v>
      </c>
      <c r="J3970" s="200" t="s">
        <v>39</v>
      </c>
      <c r="K3970" s="200" t="s">
        <v>40</v>
      </c>
      <c r="L3970" s="206" t="s">
        <v>3452</v>
      </c>
    </row>
    <row r="3971" spans="2:12" ht="75" customHeight="1" x14ac:dyDescent="0.25">
      <c r="B3971" s="206">
        <v>31162201</v>
      </c>
      <c r="C3971" s="208" t="s">
        <v>4168</v>
      </c>
      <c r="D3971" s="202">
        <v>41883</v>
      </c>
      <c r="E3971" s="207" t="s">
        <v>2576</v>
      </c>
      <c r="F3971" s="200" t="s">
        <v>2568</v>
      </c>
      <c r="G3971" s="200" t="s">
        <v>3447</v>
      </c>
      <c r="H3971" s="203">
        <v>20000</v>
      </c>
      <c r="I3971" s="203">
        <v>20000</v>
      </c>
      <c r="J3971" s="200" t="s">
        <v>39</v>
      </c>
      <c r="K3971" s="200" t="s">
        <v>40</v>
      </c>
      <c r="L3971" s="206" t="s">
        <v>3452</v>
      </c>
    </row>
    <row r="3972" spans="2:12" ht="75" customHeight="1" x14ac:dyDescent="0.25">
      <c r="B3972" s="206">
        <v>31162201</v>
      </c>
      <c r="C3972" s="208" t="s">
        <v>4169</v>
      </c>
      <c r="D3972" s="202">
        <v>41883</v>
      </c>
      <c r="E3972" s="207" t="s">
        <v>2576</v>
      </c>
      <c r="F3972" s="200" t="s">
        <v>2568</v>
      </c>
      <c r="G3972" s="200" t="s">
        <v>3447</v>
      </c>
      <c r="H3972" s="203">
        <v>16000</v>
      </c>
      <c r="I3972" s="203">
        <v>16000</v>
      </c>
      <c r="J3972" s="200" t="s">
        <v>39</v>
      </c>
      <c r="K3972" s="200" t="s">
        <v>40</v>
      </c>
      <c r="L3972" s="206" t="s">
        <v>3452</v>
      </c>
    </row>
    <row r="3973" spans="2:12" ht="75" customHeight="1" x14ac:dyDescent="0.25">
      <c r="B3973" s="200">
        <v>31162001</v>
      </c>
      <c r="C3973" s="201" t="s">
        <v>4170</v>
      </c>
      <c r="D3973" s="202">
        <v>41671</v>
      </c>
      <c r="E3973" s="200" t="s">
        <v>3609</v>
      </c>
      <c r="F3973" s="200" t="s">
        <v>2568</v>
      </c>
      <c r="G3973" s="200" t="s">
        <v>3447</v>
      </c>
      <c r="H3973" s="203">
        <v>26544</v>
      </c>
      <c r="I3973" s="203">
        <v>26544</v>
      </c>
      <c r="J3973" s="200" t="s">
        <v>39</v>
      </c>
      <c r="K3973" s="200" t="s">
        <v>40</v>
      </c>
      <c r="L3973" s="200" t="s">
        <v>3448</v>
      </c>
    </row>
    <row r="3974" spans="2:12" ht="75" customHeight="1" x14ac:dyDescent="0.25">
      <c r="B3974" s="206">
        <v>31161511</v>
      </c>
      <c r="C3974" s="213" t="s">
        <v>4171</v>
      </c>
      <c r="D3974" s="214">
        <v>41462</v>
      </c>
      <c r="E3974" s="207" t="s">
        <v>2576</v>
      </c>
      <c r="F3974" s="200" t="s">
        <v>2568</v>
      </c>
      <c r="G3974" s="200" t="s">
        <v>3447</v>
      </c>
      <c r="H3974" s="209">
        <v>60000</v>
      </c>
      <c r="I3974" s="209">
        <v>60000</v>
      </c>
      <c r="J3974" s="200" t="s">
        <v>39</v>
      </c>
      <c r="K3974" s="200" t="s">
        <v>40</v>
      </c>
      <c r="L3974" s="206" t="s">
        <v>3600</v>
      </c>
    </row>
    <row r="3975" spans="2:12" ht="75" customHeight="1" x14ac:dyDescent="0.25">
      <c r="B3975" s="200">
        <v>31161509</v>
      </c>
      <c r="C3975" s="201" t="s">
        <v>4172</v>
      </c>
      <c r="D3975" s="202">
        <v>41654</v>
      </c>
      <c r="E3975" s="200" t="s">
        <v>662</v>
      </c>
      <c r="F3975" s="200" t="s">
        <v>2568</v>
      </c>
      <c r="G3975" s="200" t="s">
        <v>3447</v>
      </c>
      <c r="H3975" s="203">
        <v>100000</v>
      </c>
      <c r="I3975" s="203">
        <f>+H3975</f>
        <v>100000</v>
      </c>
      <c r="J3975" s="200" t="s">
        <v>39</v>
      </c>
      <c r="K3975" s="200" t="s">
        <v>40</v>
      </c>
      <c r="L3975" s="200" t="s">
        <v>3526</v>
      </c>
    </row>
    <row r="3976" spans="2:12" ht="75" customHeight="1" x14ac:dyDescent="0.25">
      <c r="B3976" s="200">
        <v>31161509</v>
      </c>
      <c r="C3976" s="201" t="s">
        <v>4173</v>
      </c>
      <c r="D3976" s="202">
        <v>41654</v>
      </c>
      <c r="E3976" s="200" t="s">
        <v>662</v>
      </c>
      <c r="F3976" s="200" t="s">
        <v>2568</v>
      </c>
      <c r="G3976" s="200" t="s">
        <v>3447</v>
      </c>
      <c r="H3976" s="203">
        <v>300000</v>
      </c>
      <c r="I3976" s="203">
        <f>+H3976</f>
        <v>300000</v>
      </c>
      <c r="J3976" s="200" t="s">
        <v>39</v>
      </c>
      <c r="K3976" s="200" t="s">
        <v>40</v>
      </c>
      <c r="L3976" s="200" t="s">
        <v>3526</v>
      </c>
    </row>
    <row r="3977" spans="2:12" ht="75" customHeight="1" x14ac:dyDescent="0.25">
      <c r="B3977" s="200">
        <v>31161509</v>
      </c>
      <c r="C3977" s="201" t="s">
        <v>4174</v>
      </c>
      <c r="D3977" s="202">
        <v>41654</v>
      </c>
      <c r="E3977" s="200" t="s">
        <v>662</v>
      </c>
      <c r="F3977" s="200" t="s">
        <v>2568</v>
      </c>
      <c r="G3977" s="200" t="s">
        <v>3447</v>
      </c>
      <c r="H3977" s="203">
        <v>300000</v>
      </c>
      <c r="I3977" s="203">
        <f>+H3977</f>
        <v>300000</v>
      </c>
      <c r="J3977" s="200" t="s">
        <v>39</v>
      </c>
      <c r="K3977" s="200" t="s">
        <v>40</v>
      </c>
      <c r="L3977" s="200" t="s">
        <v>3526</v>
      </c>
    </row>
    <row r="3978" spans="2:12" ht="75" customHeight="1" x14ac:dyDescent="0.25">
      <c r="B3978" s="206">
        <v>31161506</v>
      </c>
      <c r="C3978" s="208" t="s">
        <v>4175</v>
      </c>
      <c r="D3978" s="202">
        <v>41883</v>
      </c>
      <c r="E3978" s="207" t="s">
        <v>2576</v>
      </c>
      <c r="F3978" s="200" t="s">
        <v>2568</v>
      </c>
      <c r="G3978" s="200" t="s">
        <v>3447</v>
      </c>
      <c r="H3978" s="203">
        <v>5000</v>
      </c>
      <c r="I3978" s="203">
        <v>5000</v>
      </c>
      <c r="J3978" s="200" t="s">
        <v>39</v>
      </c>
      <c r="K3978" s="200" t="s">
        <v>40</v>
      </c>
      <c r="L3978" s="206" t="s">
        <v>3452</v>
      </c>
    </row>
    <row r="3979" spans="2:12" ht="75" customHeight="1" x14ac:dyDescent="0.25">
      <c r="B3979" s="206">
        <v>31161506</v>
      </c>
      <c r="C3979" s="208" t="s">
        <v>4176</v>
      </c>
      <c r="D3979" s="202">
        <v>41883</v>
      </c>
      <c r="E3979" s="207" t="s">
        <v>2576</v>
      </c>
      <c r="F3979" s="200" t="s">
        <v>2568</v>
      </c>
      <c r="G3979" s="200" t="s">
        <v>3447</v>
      </c>
      <c r="H3979" s="203">
        <v>5000</v>
      </c>
      <c r="I3979" s="203">
        <v>5000</v>
      </c>
      <c r="J3979" s="200" t="s">
        <v>39</v>
      </c>
      <c r="K3979" s="200" t="s">
        <v>40</v>
      </c>
      <c r="L3979" s="206" t="s">
        <v>3452</v>
      </c>
    </row>
    <row r="3980" spans="2:12" ht="75" customHeight="1" x14ac:dyDescent="0.25">
      <c r="B3980" s="206">
        <v>31161501</v>
      </c>
      <c r="C3980" s="208" t="s">
        <v>4177</v>
      </c>
      <c r="D3980" s="202">
        <v>41883</v>
      </c>
      <c r="E3980" s="207" t="s">
        <v>2576</v>
      </c>
      <c r="F3980" s="200" t="s">
        <v>2568</v>
      </c>
      <c r="G3980" s="200" t="s">
        <v>3447</v>
      </c>
      <c r="H3980" s="203">
        <v>25000</v>
      </c>
      <c r="I3980" s="203">
        <v>25000</v>
      </c>
      <c r="J3980" s="200" t="s">
        <v>39</v>
      </c>
      <c r="K3980" s="200" t="s">
        <v>40</v>
      </c>
      <c r="L3980" s="206" t="s">
        <v>3452</v>
      </c>
    </row>
    <row r="3981" spans="2:12" ht="75" customHeight="1" x14ac:dyDescent="0.25">
      <c r="B3981" s="206">
        <v>31161501</v>
      </c>
      <c r="C3981" s="208" t="s">
        <v>4178</v>
      </c>
      <c r="D3981" s="202">
        <v>41883</v>
      </c>
      <c r="E3981" s="207" t="s">
        <v>2576</v>
      </c>
      <c r="F3981" s="200" t="s">
        <v>2568</v>
      </c>
      <c r="G3981" s="200" t="s">
        <v>3447</v>
      </c>
      <c r="H3981" s="203">
        <v>25000</v>
      </c>
      <c r="I3981" s="203">
        <v>25000</v>
      </c>
      <c r="J3981" s="200" t="s">
        <v>39</v>
      </c>
      <c r="K3981" s="200" t="s">
        <v>40</v>
      </c>
      <c r="L3981" s="206" t="s">
        <v>3452</v>
      </c>
    </row>
    <row r="3982" spans="2:12" ht="75" customHeight="1" x14ac:dyDescent="0.25">
      <c r="B3982" s="206">
        <v>31161501</v>
      </c>
      <c r="C3982" s="208" t="s">
        <v>4179</v>
      </c>
      <c r="D3982" s="202">
        <v>41883</v>
      </c>
      <c r="E3982" s="207" t="s">
        <v>2576</v>
      </c>
      <c r="F3982" s="200" t="s">
        <v>2568</v>
      </c>
      <c r="G3982" s="200" t="s">
        <v>3447</v>
      </c>
      <c r="H3982" s="203">
        <v>25000</v>
      </c>
      <c r="I3982" s="203">
        <v>25000</v>
      </c>
      <c r="J3982" s="200" t="s">
        <v>39</v>
      </c>
      <c r="K3982" s="200" t="s">
        <v>40</v>
      </c>
      <c r="L3982" s="206" t="s">
        <v>3452</v>
      </c>
    </row>
    <row r="3983" spans="2:12" ht="75" customHeight="1" x14ac:dyDescent="0.25">
      <c r="B3983" s="206">
        <v>31161501</v>
      </c>
      <c r="C3983" s="208" t="s">
        <v>4180</v>
      </c>
      <c r="D3983" s="202">
        <v>41883</v>
      </c>
      <c r="E3983" s="207" t="s">
        <v>2576</v>
      </c>
      <c r="F3983" s="200" t="s">
        <v>2568</v>
      </c>
      <c r="G3983" s="200" t="s">
        <v>3447</v>
      </c>
      <c r="H3983" s="203">
        <v>25000</v>
      </c>
      <c r="I3983" s="203">
        <v>25000</v>
      </c>
      <c r="J3983" s="200" t="s">
        <v>39</v>
      </c>
      <c r="K3983" s="200" t="s">
        <v>40</v>
      </c>
      <c r="L3983" s="206" t="s">
        <v>3452</v>
      </c>
    </row>
    <row r="3984" spans="2:12" ht="75" customHeight="1" x14ac:dyDescent="0.25">
      <c r="B3984" s="206">
        <v>30191501</v>
      </c>
      <c r="C3984" s="208" t="s">
        <v>4181</v>
      </c>
      <c r="D3984" s="202">
        <v>41883</v>
      </c>
      <c r="E3984" s="207" t="s">
        <v>2576</v>
      </c>
      <c r="F3984" s="200" t="s">
        <v>2568</v>
      </c>
      <c r="G3984" s="200" t="s">
        <v>3447</v>
      </c>
      <c r="H3984" s="203">
        <v>350000</v>
      </c>
      <c r="I3984" s="203">
        <v>350000</v>
      </c>
      <c r="J3984" s="200" t="s">
        <v>39</v>
      </c>
      <c r="K3984" s="200" t="s">
        <v>40</v>
      </c>
      <c r="L3984" s="206" t="s">
        <v>3452</v>
      </c>
    </row>
    <row r="3985" spans="2:12" ht="75" customHeight="1" x14ac:dyDescent="0.25">
      <c r="B3985" s="206">
        <v>30181804</v>
      </c>
      <c r="C3985" s="208" t="s">
        <v>4182</v>
      </c>
      <c r="D3985" s="202">
        <v>41883</v>
      </c>
      <c r="E3985" s="207" t="s">
        <v>2576</v>
      </c>
      <c r="F3985" s="200" t="s">
        <v>2568</v>
      </c>
      <c r="G3985" s="200" t="s">
        <v>3447</v>
      </c>
      <c r="H3985" s="203">
        <v>120000</v>
      </c>
      <c r="I3985" s="203">
        <v>120000</v>
      </c>
      <c r="J3985" s="200" t="s">
        <v>39</v>
      </c>
      <c r="K3985" s="200" t="s">
        <v>40</v>
      </c>
      <c r="L3985" s="206" t="s">
        <v>3452</v>
      </c>
    </row>
    <row r="3986" spans="2:12" ht="75" customHeight="1" x14ac:dyDescent="0.25">
      <c r="B3986" s="200">
        <v>30171508</v>
      </c>
      <c r="C3986" s="201" t="s">
        <v>4183</v>
      </c>
      <c r="D3986" s="202">
        <v>41760</v>
      </c>
      <c r="E3986" s="200" t="s">
        <v>3505</v>
      </c>
      <c r="F3986" s="200" t="s">
        <v>2568</v>
      </c>
      <c r="G3986" s="200" t="s">
        <v>3447</v>
      </c>
      <c r="H3986" s="203">
        <v>3000000</v>
      </c>
      <c r="I3986" s="203">
        <v>3000000</v>
      </c>
      <c r="J3986" s="200" t="s">
        <v>39</v>
      </c>
      <c r="K3986" s="200" t="s">
        <v>40</v>
      </c>
      <c r="L3986" s="200" t="s">
        <v>3452</v>
      </c>
    </row>
    <row r="3987" spans="2:12" ht="75" customHeight="1" x14ac:dyDescent="0.25">
      <c r="B3987" s="200">
        <v>30162303</v>
      </c>
      <c r="C3987" s="201" t="s">
        <v>4184</v>
      </c>
      <c r="D3987" s="202">
        <v>41659</v>
      </c>
      <c r="E3987" s="207" t="s">
        <v>662</v>
      </c>
      <c r="F3987" s="200" t="s">
        <v>2568</v>
      </c>
      <c r="G3987" s="200" t="s">
        <v>3447</v>
      </c>
      <c r="H3987" s="203">
        <v>182352</v>
      </c>
      <c r="I3987" s="203">
        <v>182352</v>
      </c>
      <c r="J3987" s="200" t="s">
        <v>39</v>
      </c>
      <c r="K3987" s="200" t="s">
        <v>40</v>
      </c>
      <c r="L3987" s="200" t="s">
        <v>4185</v>
      </c>
    </row>
    <row r="3988" spans="2:12" ht="75" customHeight="1" x14ac:dyDescent="0.25">
      <c r="B3988" s="206">
        <v>30161906</v>
      </c>
      <c r="C3988" s="208" t="s">
        <v>4186</v>
      </c>
      <c r="D3988" s="202">
        <v>41883</v>
      </c>
      <c r="E3988" s="207" t="s">
        <v>2576</v>
      </c>
      <c r="F3988" s="200" t="s">
        <v>2568</v>
      </c>
      <c r="G3988" s="200" t="s">
        <v>3447</v>
      </c>
      <c r="H3988" s="203">
        <v>320000</v>
      </c>
      <c r="I3988" s="203">
        <v>320000</v>
      </c>
      <c r="J3988" s="200" t="s">
        <v>39</v>
      </c>
      <c r="K3988" s="200" t="s">
        <v>40</v>
      </c>
      <c r="L3988" s="206" t="s">
        <v>3452</v>
      </c>
    </row>
    <row r="3989" spans="2:12" ht="75" customHeight="1" x14ac:dyDescent="0.25">
      <c r="B3989" s="206">
        <v>30161906</v>
      </c>
      <c r="C3989" s="208" t="s">
        <v>4187</v>
      </c>
      <c r="D3989" s="202">
        <v>41883</v>
      </c>
      <c r="E3989" s="207" t="s">
        <v>2576</v>
      </c>
      <c r="F3989" s="200" t="s">
        <v>2568</v>
      </c>
      <c r="G3989" s="200" t="s">
        <v>3447</v>
      </c>
      <c r="H3989" s="203">
        <v>320000</v>
      </c>
      <c r="I3989" s="203">
        <v>320000</v>
      </c>
      <c r="J3989" s="200" t="s">
        <v>39</v>
      </c>
      <c r="K3989" s="200" t="s">
        <v>40</v>
      </c>
      <c r="L3989" s="206" t="s">
        <v>3452</v>
      </c>
    </row>
    <row r="3990" spans="2:12" ht="75" customHeight="1" x14ac:dyDescent="0.25">
      <c r="B3990" s="206">
        <v>30161906</v>
      </c>
      <c r="C3990" s="208" t="s">
        <v>4188</v>
      </c>
      <c r="D3990" s="202">
        <v>41883</v>
      </c>
      <c r="E3990" s="207" t="s">
        <v>2576</v>
      </c>
      <c r="F3990" s="200" t="s">
        <v>2568</v>
      </c>
      <c r="G3990" s="200" t="s">
        <v>3447</v>
      </c>
      <c r="H3990" s="203">
        <v>160000</v>
      </c>
      <c r="I3990" s="203">
        <v>160000</v>
      </c>
      <c r="J3990" s="200" t="s">
        <v>39</v>
      </c>
      <c r="K3990" s="200" t="s">
        <v>40</v>
      </c>
      <c r="L3990" s="206" t="s">
        <v>3452</v>
      </c>
    </row>
    <row r="3991" spans="2:12" ht="75" customHeight="1" x14ac:dyDescent="0.25">
      <c r="B3991" s="206">
        <v>30161906</v>
      </c>
      <c r="C3991" s="208" t="s">
        <v>4189</v>
      </c>
      <c r="D3991" s="202">
        <v>41883</v>
      </c>
      <c r="E3991" s="207" t="s">
        <v>2576</v>
      </c>
      <c r="F3991" s="200" t="s">
        <v>2568</v>
      </c>
      <c r="G3991" s="200" t="s">
        <v>3447</v>
      </c>
      <c r="H3991" s="203">
        <v>160000</v>
      </c>
      <c r="I3991" s="203">
        <v>160000</v>
      </c>
      <c r="J3991" s="200" t="s">
        <v>39</v>
      </c>
      <c r="K3991" s="200" t="s">
        <v>40</v>
      </c>
      <c r="L3991" s="206" t="s">
        <v>3452</v>
      </c>
    </row>
    <row r="3992" spans="2:12" ht="75" customHeight="1" x14ac:dyDescent="0.25">
      <c r="B3992" s="200">
        <v>30161801</v>
      </c>
      <c r="C3992" s="201" t="s">
        <v>4190</v>
      </c>
      <c r="D3992" s="202">
        <v>41654</v>
      </c>
      <c r="E3992" s="207" t="s">
        <v>662</v>
      </c>
      <c r="F3992" s="200" t="s">
        <v>2568</v>
      </c>
      <c r="G3992" s="200" t="s">
        <v>3447</v>
      </c>
      <c r="H3992" s="203">
        <v>10000000</v>
      </c>
      <c r="I3992" s="203">
        <v>10000000</v>
      </c>
      <c r="J3992" s="200" t="s">
        <v>39</v>
      </c>
      <c r="K3992" s="200" t="s">
        <v>40</v>
      </c>
      <c r="L3992" s="200" t="s">
        <v>3531</v>
      </c>
    </row>
    <row r="3993" spans="2:12" ht="75" customHeight="1" x14ac:dyDescent="0.25">
      <c r="B3993" s="206">
        <v>30161508</v>
      </c>
      <c r="C3993" s="201" t="s">
        <v>4191</v>
      </c>
      <c r="D3993" s="202">
        <v>41684</v>
      </c>
      <c r="E3993" s="207" t="s">
        <v>662</v>
      </c>
      <c r="F3993" s="200" t="s">
        <v>2568</v>
      </c>
      <c r="G3993" s="200" t="s">
        <v>3447</v>
      </c>
      <c r="H3993" s="203">
        <v>48040</v>
      </c>
      <c r="I3993" s="203">
        <v>48040</v>
      </c>
      <c r="J3993" s="200" t="s">
        <v>39</v>
      </c>
      <c r="K3993" s="200" t="s">
        <v>40</v>
      </c>
      <c r="L3993" s="200" t="s">
        <v>3531</v>
      </c>
    </row>
    <row r="3994" spans="2:12" ht="75" customHeight="1" x14ac:dyDescent="0.25">
      <c r="B3994" s="206">
        <v>30161508</v>
      </c>
      <c r="C3994" s="201" t="s">
        <v>4192</v>
      </c>
      <c r="D3994" s="202">
        <v>41654</v>
      </c>
      <c r="E3994" s="200" t="s">
        <v>662</v>
      </c>
      <c r="F3994" s="200" t="s">
        <v>2568</v>
      </c>
      <c r="G3994" s="200" t="s">
        <v>3447</v>
      </c>
      <c r="H3994" s="203">
        <v>300000</v>
      </c>
      <c r="I3994" s="203">
        <f>+H3994</f>
        <v>300000</v>
      </c>
      <c r="J3994" s="200" t="s">
        <v>39</v>
      </c>
      <c r="K3994" s="200" t="s">
        <v>40</v>
      </c>
      <c r="L3994" s="200" t="s">
        <v>3526</v>
      </c>
    </row>
    <row r="3995" spans="2:12" ht="75" customHeight="1" x14ac:dyDescent="0.25">
      <c r="B3995" s="200">
        <v>30151901</v>
      </c>
      <c r="C3995" s="201" t="s">
        <v>4193</v>
      </c>
      <c r="D3995" s="202">
        <v>41684</v>
      </c>
      <c r="E3995" s="207" t="s">
        <v>662</v>
      </c>
      <c r="F3995" s="200" t="s">
        <v>2568</v>
      </c>
      <c r="G3995" s="200" t="s">
        <v>3447</v>
      </c>
      <c r="H3995" s="203">
        <v>770000</v>
      </c>
      <c r="I3995" s="203">
        <v>770000</v>
      </c>
      <c r="J3995" s="200" t="s">
        <v>39</v>
      </c>
      <c r="K3995" s="200" t="s">
        <v>40</v>
      </c>
      <c r="L3995" s="200" t="s">
        <v>3531</v>
      </c>
    </row>
    <row r="3996" spans="2:12" ht="75" customHeight="1" x14ac:dyDescent="0.25">
      <c r="B3996" s="200">
        <v>30151703</v>
      </c>
      <c r="C3996" s="201" t="s">
        <v>4194</v>
      </c>
      <c r="D3996" s="202">
        <v>41652</v>
      </c>
      <c r="E3996" s="200" t="s">
        <v>662</v>
      </c>
      <c r="F3996" s="200" t="s">
        <v>2568</v>
      </c>
      <c r="G3996" s="200" t="s">
        <v>3447</v>
      </c>
      <c r="H3996" s="203">
        <v>400000</v>
      </c>
      <c r="I3996" s="203">
        <v>400000</v>
      </c>
      <c r="J3996" s="200" t="s">
        <v>39</v>
      </c>
      <c r="K3996" s="200" t="s">
        <v>40</v>
      </c>
      <c r="L3996" s="200" t="s">
        <v>3533</v>
      </c>
    </row>
    <row r="3997" spans="2:12" ht="75" customHeight="1" x14ac:dyDescent="0.25">
      <c r="B3997" s="200">
        <v>27112845</v>
      </c>
      <c r="C3997" s="201" t="s">
        <v>4195</v>
      </c>
      <c r="D3997" s="202" t="s">
        <v>3576</v>
      </c>
      <c r="E3997" s="200" t="s">
        <v>3725</v>
      </c>
      <c r="F3997" s="200" t="s">
        <v>2568</v>
      </c>
      <c r="G3997" s="200" t="s">
        <v>3447</v>
      </c>
      <c r="H3997" s="203">
        <v>1000000</v>
      </c>
      <c r="I3997" s="203">
        <v>1000000</v>
      </c>
      <c r="J3997" s="200" t="s">
        <v>39</v>
      </c>
      <c r="K3997" s="200" t="s">
        <v>40</v>
      </c>
      <c r="L3997" s="200" t="s">
        <v>3577</v>
      </c>
    </row>
    <row r="3998" spans="2:12" ht="75" customHeight="1" x14ac:dyDescent="0.25">
      <c r="B3998" s="200">
        <v>27112845</v>
      </c>
      <c r="C3998" s="201" t="s">
        <v>4196</v>
      </c>
      <c r="D3998" s="202" t="s">
        <v>3576</v>
      </c>
      <c r="E3998" s="200" t="s">
        <v>3725</v>
      </c>
      <c r="F3998" s="200" t="s">
        <v>2568</v>
      </c>
      <c r="G3998" s="200" t="s">
        <v>3447</v>
      </c>
      <c r="H3998" s="203">
        <v>1100000</v>
      </c>
      <c r="I3998" s="203">
        <v>1100000</v>
      </c>
      <c r="J3998" s="200" t="s">
        <v>39</v>
      </c>
      <c r="K3998" s="200" t="s">
        <v>40</v>
      </c>
      <c r="L3998" s="200" t="s">
        <v>3577</v>
      </c>
    </row>
    <row r="3999" spans="2:12" ht="75" customHeight="1" x14ac:dyDescent="0.25">
      <c r="B3999" s="206">
        <v>27112841</v>
      </c>
      <c r="C3999" s="208" t="s">
        <v>4197</v>
      </c>
      <c r="D3999" s="202">
        <v>41883</v>
      </c>
      <c r="E3999" s="207" t="s">
        <v>2576</v>
      </c>
      <c r="F3999" s="200" t="s">
        <v>2568</v>
      </c>
      <c r="G3999" s="200" t="s">
        <v>3447</v>
      </c>
      <c r="H3999" s="203">
        <v>72000</v>
      </c>
      <c r="I3999" s="203">
        <v>72000</v>
      </c>
      <c r="J3999" s="200" t="s">
        <v>39</v>
      </c>
      <c r="K3999" s="200" t="s">
        <v>40</v>
      </c>
      <c r="L3999" s="206" t="s">
        <v>3452</v>
      </c>
    </row>
    <row r="4000" spans="2:12" ht="75" customHeight="1" x14ac:dyDescent="0.25">
      <c r="B4000" s="206">
        <v>27112841</v>
      </c>
      <c r="C4000" s="208" t="s">
        <v>4198</v>
      </c>
      <c r="D4000" s="202">
        <v>41883</v>
      </c>
      <c r="E4000" s="207" t="s">
        <v>2576</v>
      </c>
      <c r="F4000" s="200" t="s">
        <v>2568</v>
      </c>
      <c r="G4000" s="200" t="s">
        <v>3447</v>
      </c>
      <c r="H4000" s="203">
        <v>104000</v>
      </c>
      <c r="I4000" s="203">
        <v>104000</v>
      </c>
      <c r="J4000" s="200" t="s">
        <v>39</v>
      </c>
      <c r="K4000" s="200" t="s">
        <v>40</v>
      </c>
      <c r="L4000" s="206" t="s">
        <v>3452</v>
      </c>
    </row>
    <row r="4001" spans="2:12" ht="75" customHeight="1" x14ac:dyDescent="0.25">
      <c r="B4001" s="206">
        <v>27112841</v>
      </c>
      <c r="C4001" s="208" t="s">
        <v>4199</v>
      </c>
      <c r="D4001" s="202">
        <v>41883</v>
      </c>
      <c r="E4001" s="207" t="s">
        <v>2576</v>
      </c>
      <c r="F4001" s="200" t="s">
        <v>2568</v>
      </c>
      <c r="G4001" s="200" t="s">
        <v>3447</v>
      </c>
      <c r="H4001" s="203">
        <v>45000</v>
      </c>
      <c r="I4001" s="203">
        <v>45000</v>
      </c>
      <c r="J4001" s="200" t="s">
        <v>39</v>
      </c>
      <c r="K4001" s="200" t="s">
        <v>40</v>
      </c>
      <c r="L4001" s="206" t="s">
        <v>3452</v>
      </c>
    </row>
    <row r="4002" spans="2:12" ht="75" customHeight="1" x14ac:dyDescent="0.25">
      <c r="B4002" s="206">
        <v>27112841</v>
      </c>
      <c r="C4002" s="208" t="s">
        <v>4200</v>
      </c>
      <c r="D4002" s="202">
        <v>41883</v>
      </c>
      <c r="E4002" s="207" t="s">
        <v>2576</v>
      </c>
      <c r="F4002" s="200" t="s">
        <v>2568</v>
      </c>
      <c r="G4002" s="200" t="s">
        <v>3447</v>
      </c>
      <c r="H4002" s="203">
        <v>216000</v>
      </c>
      <c r="I4002" s="203">
        <v>216000</v>
      </c>
      <c r="J4002" s="200" t="s">
        <v>39</v>
      </c>
      <c r="K4002" s="200" t="s">
        <v>40</v>
      </c>
      <c r="L4002" s="206" t="s">
        <v>3452</v>
      </c>
    </row>
    <row r="4003" spans="2:12" ht="75" customHeight="1" x14ac:dyDescent="0.25">
      <c r="B4003" s="206">
        <v>27112841</v>
      </c>
      <c r="C4003" s="208" t="s">
        <v>4201</v>
      </c>
      <c r="D4003" s="202">
        <v>41883</v>
      </c>
      <c r="E4003" s="207" t="s">
        <v>2576</v>
      </c>
      <c r="F4003" s="200" t="s">
        <v>2568</v>
      </c>
      <c r="G4003" s="200" t="s">
        <v>3447</v>
      </c>
      <c r="H4003" s="203">
        <v>38000</v>
      </c>
      <c r="I4003" s="203">
        <v>38000</v>
      </c>
      <c r="J4003" s="200" t="s">
        <v>39</v>
      </c>
      <c r="K4003" s="200" t="s">
        <v>40</v>
      </c>
      <c r="L4003" s="206" t="s">
        <v>3452</v>
      </c>
    </row>
    <row r="4004" spans="2:12" ht="75" customHeight="1" x14ac:dyDescent="0.25">
      <c r="B4004" s="206">
        <v>27112841</v>
      </c>
      <c r="C4004" s="208" t="s">
        <v>4202</v>
      </c>
      <c r="D4004" s="202">
        <v>41883</v>
      </c>
      <c r="E4004" s="207" t="s">
        <v>2576</v>
      </c>
      <c r="F4004" s="200" t="s">
        <v>2568</v>
      </c>
      <c r="G4004" s="200" t="s">
        <v>3447</v>
      </c>
      <c r="H4004" s="203">
        <v>136000</v>
      </c>
      <c r="I4004" s="203">
        <v>136000</v>
      </c>
      <c r="J4004" s="200" t="s">
        <v>39</v>
      </c>
      <c r="K4004" s="200" t="s">
        <v>40</v>
      </c>
      <c r="L4004" s="206" t="s">
        <v>3452</v>
      </c>
    </row>
    <row r="4005" spans="2:12" ht="75" customHeight="1" x14ac:dyDescent="0.25">
      <c r="B4005" s="206">
        <v>27112838</v>
      </c>
      <c r="C4005" s="208" t="s">
        <v>4203</v>
      </c>
      <c r="D4005" s="202">
        <v>41883</v>
      </c>
      <c r="E4005" s="207" t="s">
        <v>2576</v>
      </c>
      <c r="F4005" s="200" t="s">
        <v>2568</v>
      </c>
      <c r="G4005" s="200" t="s">
        <v>3447</v>
      </c>
      <c r="H4005" s="203">
        <v>300000</v>
      </c>
      <c r="I4005" s="203">
        <v>300000</v>
      </c>
      <c r="J4005" s="200" t="s">
        <v>39</v>
      </c>
      <c r="K4005" s="200" t="s">
        <v>40</v>
      </c>
      <c r="L4005" s="206" t="s">
        <v>3452</v>
      </c>
    </row>
    <row r="4006" spans="2:12" ht="75" customHeight="1" x14ac:dyDescent="0.25">
      <c r="B4006" s="206">
        <v>27112838</v>
      </c>
      <c r="C4006" s="208" t="s">
        <v>4204</v>
      </c>
      <c r="D4006" s="202">
        <v>41883</v>
      </c>
      <c r="E4006" s="207" t="s">
        <v>2576</v>
      </c>
      <c r="F4006" s="200" t="s">
        <v>2568</v>
      </c>
      <c r="G4006" s="200" t="s">
        <v>3447</v>
      </c>
      <c r="H4006" s="203">
        <v>150000</v>
      </c>
      <c r="I4006" s="203">
        <v>150000</v>
      </c>
      <c r="J4006" s="200" t="s">
        <v>39</v>
      </c>
      <c r="K4006" s="200" t="s">
        <v>40</v>
      </c>
      <c r="L4006" s="206" t="s">
        <v>3452</v>
      </c>
    </row>
    <row r="4007" spans="2:12" ht="75" customHeight="1" x14ac:dyDescent="0.25">
      <c r="B4007" s="206">
        <v>27112838</v>
      </c>
      <c r="C4007" s="208" t="s">
        <v>4205</v>
      </c>
      <c r="D4007" s="202">
        <v>41883</v>
      </c>
      <c r="E4007" s="207" t="s">
        <v>2576</v>
      </c>
      <c r="F4007" s="200" t="s">
        <v>2568</v>
      </c>
      <c r="G4007" s="200" t="s">
        <v>3447</v>
      </c>
      <c r="H4007" s="203">
        <v>50000</v>
      </c>
      <c r="I4007" s="203">
        <v>50000</v>
      </c>
      <c r="J4007" s="200" t="s">
        <v>39</v>
      </c>
      <c r="K4007" s="200" t="s">
        <v>40</v>
      </c>
      <c r="L4007" s="206" t="s">
        <v>3452</v>
      </c>
    </row>
    <row r="4008" spans="2:12" ht="75" customHeight="1" x14ac:dyDescent="0.25">
      <c r="B4008" s="206">
        <v>27112838</v>
      </c>
      <c r="C4008" s="208" t="s">
        <v>4206</v>
      </c>
      <c r="D4008" s="202">
        <v>41883</v>
      </c>
      <c r="E4008" s="207" t="s">
        <v>2576</v>
      </c>
      <c r="F4008" s="200" t="s">
        <v>2568</v>
      </c>
      <c r="G4008" s="200" t="s">
        <v>3447</v>
      </c>
      <c r="H4008" s="203">
        <v>300000</v>
      </c>
      <c r="I4008" s="203">
        <v>300000</v>
      </c>
      <c r="J4008" s="200" t="s">
        <v>39</v>
      </c>
      <c r="K4008" s="200" t="s">
        <v>40</v>
      </c>
      <c r="L4008" s="206" t="s">
        <v>3452</v>
      </c>
    </row>
    <row r="4009" spans="2:12" ht="75" customHeight="1" x14ac:dyDescent="0.25">
      <c r="B4009" s="206">
        <v>27112729</v>
      </c>
      <c r="C4009" s="201" t="s">
        <v>4207</v>
      </c>
      <c r="D4009" s="202">
        <v>41654</v>
      </c>
      <c r="E4009" s="200" t="s">
        <v>662</v>
      </c>
      <c r="F4009" s="200" t="s">
        <v>2568</v>
      </c>
      <c r="G4009" s="200" t="s">
        <v>3447</v>
      </c>
      <c r="H4009" s="203">
        <v>150000</v>
      </c>
      <c r="I4009" s="203">
        <f>+H4009</f>
        <v>150000</v>
      </c>
      <c r="J4009" s="200" t="s">
        <v>39</v>
      </c>
      <c r="K4009" s="200" t="s">
        <v>40</v>
      </c>
      <c r="L4009" s="200" t="s">
        <v>3526</v>
      </c>
    </row>
    <row r="4010" spans="2:12" ht="75" customHeight="1" x14ac:dyDescent="0.25">
      <c r="B4010" s="206">
        <v>27112729</v>
      </c>
      <c r="C4010" s="201" t="s">
        <v>4208</v>
      </c>
      <c r="D4010" s="202">
        <v>41654</v>
      </c>
      <c r="E4010" s="200" t="s">
        <v>662</v>
      </c>
      <c r="F4010" s="200" t="s">
        <v>2568</v>
      </c>
      <c r="G4010" s="200" t="s">
        <v>3447</v>
      </c>
      <c r="H4010" s="203">
        <v>150000</v>
      </c>
      <c r="I4010" s="203">
        <f>+H4010</f>
        <v>150000</v>
      </c>
      <c r="J4010" s="200" t="s">
        <v>39</v>
      </c>
      <c r="K4010" s="200" t="s">
        <v>40</v>
      </c>
      <c r="L4010" s="200" t="s">
        <v>3526</v>
      </c>
    </row>
    <row r="4011" spans="2:12" ht="75" customHeight="1" x14ac:dyDescent="0.25">
      <c r="B4011" s="210">
        <v>27112714</v>
      </c>
      <c r="C4011" s="208" t="s">
        <v>4209</v>
      </c>
      <c r="D4011" s="202">
        <v>41883</v>
      </c>
      <c r="E4011" s="207" t="s">
        <v>2576</v>
      </c>
      <c r="F4011" s="200" t="s">
        <v>2568</v>
      </c>
      <c r="G4011" s="200" t="s">
        <v>3447</v>
      </c>
      <c r="H4011" s="203">
        <v>36000</v>
      </c>
      <c r="I4011" s="203">
        <v>36000</v>
      </c>
      <c r="J4011" s="200" t="s">
        <v>39</v>
      </c>
      <c r="K4011" s="200" t="s">
        <v>40</v>
      </c>
      <c r="L4011" s="206" t="s">
        <v>3452</v>
      </c>
    </row>
    <row r="4012" spans="2:12" ht="75" customHeight="1" x14ac:dyDescent="0.25">
      <c r="B4012" s="206">
        <v>27112710</v>
      </c>
      <c r="C4012" s="208" t="s">
        <v>4210</v>
      </c>
      <c r="D4012" s="202">
        <v>41649</v>
      </c>
      <c r="E4012" s="207" t="s">
        <v>2576</v>
      </c>
      <c r="F4012" s="200" t="s">
        <v>2568</v>
      </c>
      <c r="G4012" s="200" t="s">
        <v>3447</v>
      </c>
      <c r="H4012" s="203">
        <v>1800000</v>
      </c>
      <c r="I4012" s="203">
        <v>1800000</v>
      </c>
      <c r="J4012" s="200" t="s">
        <v>39</v>
      </c>
      <c r="K4012" s="200" t="s">
        <v>40</v>
      </c>
      <c r="L4012" s="206" t="s">
        <v>3452</v>
      </c>
    </row>
    <row r="4013" spans="2:12" ht="75" customHeight="1" x14ac:dyDescent="0.25">
      <c r="B4013" s="206">
        <v>27112708</v>
      </c>
      <c r="C4013" s="215" t="s">
        <v>4211</v>
      </c>
      <c r="D4013" s="214">
        <v>41462</v>
      </c>
      <c r="E4013" s="207" t="s">
        <v>2576</v>
      </c>
      <c r="F4013" s="200" t="s">
        <v>2568</v>
      </c>
      <c r="G4013" s="200" t="s">
        <v>3447</v>
      </c>
      <c r="H4013" s="209">
        <v>290000</v>
      </c>
      <c r="I4013" s="209">
        <v>290000</v>
      </c>
      <c r="J4013" s="200" t="s">
        <v>39</v>
      </c>
      <c r="K4013" s="200" t="s">
        <v>40</v>
      </c>
      <c r="L4013" s="206" t="s">
        <v>3600</v>
      </c>
    </row>
    <row r="4014" spans="2:12" ht="75" customHeight="1" x14ac:dyDescent="0.25">
      <c r="B4014" s="206">
        <v>27112137</v>
      </c>
      <c r="C4014" s="208" t="s">
        <v>4212</v>
      </c>
      <c r="D4014" s="214">
        <v>41462</v>
      </c>
      <c r="E4014" s="207" t="s">
        <v>2576</v>
      </c>
      <c r="F4014" s="200" t="s">
        <v>2568</v>
      </c>
      <c r="G4014" s="200" t="s">
        <v>3447</v>
      </c>
      <c r="H4014" s="216">
        <v>60000</v>
      </c>
      <c r="I4014" s="216">
        <v>60000</v>
      </c>
      <c r="J4014" s="200" t="s">
        <v>39</v>
      </c>
      <c r="K4014" s="200" t="s">
        <v>40</v>
      </c>
      <c r="L4014" s="206" t="s">
        <v>3600</v>
      </c>
    </row>
    <row r="4015" spans="2:12" ht="75" customHeight="1" x14ac:dyDescent="0.25">
      <c r="B4015" s="200">
        <v>27112119</v>
      </c>
      <c r="C4015" s="201" t="s">
        <v>4213</v>
      </c>
      <c r="D4015" s="202">
        <v>41684</v>
      </c>
      <c r="E4015" s="207" t="s">
        <v>662</v>
      </c>
      <c r="F4015" s="200" t="s">
        <v>2568</v>
      </c>
      <c r="G4015" s="200" t="s">
        <v>3447</v>
      </c>
      <c r="H4015" s="203">
        <v>120000</v>
      </c>
      <c r="I4015" s="203">
        <v>120000</v>
      </c>
      <c r="J4015" s="200" t="s">
        <v>39</v>
      </c>
      <c r="K4015" s="200" t="s">
        <v>40</v>
      </c>
      <c r="L4015" s="200" t="s">
        <v>3531</v>
      </c>
    </row>
    <row r="4016" spans="2:12" ht="75" customHeight="1" x14ac:dyDescent="0.25">
      <c r="B4016" s="206">
        <v>27112105</v>
      </c>
      <c r="C4016" s="201" t="s">
        <v>4214</v>
      </c>
      <c r="D4016" s="202">
        <v>41684</v>
      </c>
      <c r="E4016" s="207" t="s">
        <v>662</v>
      </c>
      <c r="F4016" s="200" t="s">
        <v>2568</v>
      </c>
      <c r="G4016" s="200" t="s">
        <v>3447</v>
      </c>
      <c r="H4016" s="203">
        <v>40000</v>
      </c>
      <c r="I4016" s="203">
        <v>40000</v>
      </c>
      <c r="J4016" s="200" t="s">
        <v>39</v>
      </c>
      <c r="K4016" s="200" t="s">
        <v>40</v>
      </c>
      <c r="L4016" s="200" t="s">
        <v>3531</v>
      </c>
    </row>
    <row r="4017" spans="2:12" ht="75" customHeight="1" x14ac:dyDescent="0.25">
      <c r="B4017" s="206">
        <v>27112105</v>
      </c>
      <c r="C4017" s="201" t="s">
        <v>4215</v>
      </c>
      <c r="D4017" s="202">
        <v>41654</v>
      </c>
      <c r="E4017" s="207" t="s">
        <v>662</v>
      </c>
      <c r="F4017" s="200" t="s">
        <v>2568</v>
      </c>
      <c r="G4017" s="200" t="s">
        <v>3447</v>
      </c>
      <c r="H4017" s="203">
        <v>1128000</v>
      </c>
      <c r="I4017" s="203">
        <v>1128000</v>
      </c>
      <c r="J4017" s="200" t="s">
        <v>39</v>
      </c>
      <c r="K4017" s="200" t="s">
        <v>40</v>
      </c>
      <c r="L4017" s="200" t="s">
        <v>3531</v>
      </c>
    </row>
    <row r="4018" spans="2:12" ht="75" customHeight="1" x14ac:dyDescent="0.25">
      <c r="B4018" s="200">
        <v>27112001</v>
      </c>
      <c r="C4018" s="201" t="s">
        <v>4216</v>
      </c>
      <c r="D4018" s="202">
        <v>41671</v>
      </c>
      <c r="E4018" s="200" t="s">
        <v>3602</v>
      </c>
      <c r="F4018" s="200" t="s">
        <v>2568</v>
      </c>
      <c r="G4018" s="200" t="s">
        <v>3447</v>
      </c>
      <c r="H4018" s="203">
        <v>82000</v>
      </c>
      <c r="I4018" s="203">
        <v>82000</v>
      </c>
      <c r="J4018" s="200" t="s">
        <v>39</v>
      </c>
      <c r="K4018" s="200" t="s">
        <v>40</v>
      </c>
      <c r="L4018" s="200" t="s">
        <v>3448</v>
      </c>
    </row>
    <row r="4019" spans="2:12" ht="75" customHeight="1" x14ac:dyDescent="0.25">
      <c r="B4019" s="206">
        <v>27111909</v>
      </c>
      <c r="C4019" s="213" t="s">
        <v>4217</v>
      </c>
      <c r="D4019" s="214">
        <v>41462</v>
      </c>
      <c r="E4019" s="207" t="s">
        <v>2576</v>
      </c>
      <c r="F4019" s="200" t="s">
        <v>2568</v>
      </c>
      <c r="G4019" s="200" t="s">
        <v>3447</v>
      </c>
      <c r="H4019" s="209">
        <v>30000</v>
      </c>
      <c r="I4019" s="209">
        <v>30000</v>
      </c>
      <c r="J4019" s="200" t="s">
        <v>39</v>
      </c>
      <c r="K4019" s="200" t="s">
        <v>40</v>
      </c>
      <c r="L4019" s="206" t="s">
        <v>3600</v>
      </c>
    </row>
    <row r="4020" spans="2:12" ht="75" customHeight="1" x14ac:dyDescent="0.25">
      <c r="B4020" s="206">
        <v>27111909</v>
      </c>
      <c r="C4020" s="213" t="s">
        <v>4218</v>
      </c>
      <c r="D4020" s="214">
        <v>41462</v>
      </c>
      <c r="E4020" s="207" t="s">
        <v>2576</v>
      </c>
      <c r="F4020" s="200" t="s">
        <v>2568</v>
      </c>
      <c r="G4020" s="200" t="s">
        <v>3447</v>
      </c>
      <c r="H4020" s="209">
        <v>40000</v>
      </c>
      <c r="I4020" s="209">
        <v>40000</v>
      </c>
      <c r="J4020" s="200" t="s">
        <v>39</v>
      </c>
      <c r="K4020" s="200" t="s">
        <v>40</v>
      </c>
      <c r="L4020" s="206" t="s">
        <v>3600</v>
      </c>
    </row>
    <row r="4021" spans="2:12" ht="75" customHeight="1" x14ac:dyDescent="0.25">
      <c r="B4021" s="206">
        <v>27111906</v>
      </c>
      <c r="C4021" s="208" t="s">
        <v>4219</v>
      </c>
      <c r="D4021" s="202">
        <v>41883</v>
      </c>
      <c r="E4021" s="207" t="s">
        <v>2576</v>
      </c>
      <c r="F4021" s="200" t="s">
        <v>2568</v>
      </c>
      <c r="G4021" s="200" t="s">
        <v>3447</v>
      </c>
      <c r="H4021" s="203">
        <v>35000</v>
      </c>
      <c r="I4021" s="203">
        <v>35000</v>
      </c>
      <c r="J4021" s="200" t="s">
        <v>39</v>
      </c>
      <c r="K4021" s="200" t="s">
        <v>40</v>
      </c>
      <c r="L4021" s="206" t="s">
        <v>3452</v>
      </c>
    </row>
    <row r="4022" spans="2:12" ht="75" customHeight="1" x14ac:dyDescent="0.25">
      <c r="B4022" s="206">
        <v>27111905</v>
      </c>
      <c r="C4022" s="215" t="s">
        <v>4220</v>
      </c>
      <c r="D4022" s="214">
        <v>41462</v>
      </c>
      <c r="E4022" s="207" t="s">
        <v>2576</v>
      </c>
      <c r="F4022" s="200" t="s">
        <v>2568</v>
      </c>
      <c r="G4022" s="200" t="s">
        <v>3447</v>
      </c>
      <c r="H4022" s="209">
        <v>50000</v>
      </c>
      <c r="I4022" s="209">
        <v>50000</v>
      </c>
      <c r="J4022" s="200" t="s">
        <v>39</v>
      </c>
      <c r="K4022" s="200" t="s">
        <v>40</v>
      </c>
      <c r="L4022" s="206" t="s">
        <v>3600</v>
      </c>
    </row>
    <row r="4023" spans="2:12" ht="75" customHeight="1" x14ac:dyDescent="0.25">
      <c r="B4023" s="206">
        <v>27111803</v>
      </c>
      <c r="C4023" s="201" t="s">
        <v>4221</v>
      </c>
      <c r="D4023" s="202">
        <v>41654</v>
      </c>
      <c r="E4023" s="200" t="s">
        <v>662</v>
      </c>
      <c r="F4023" s="200" t="s">
        <v>2568</v>
      </c>
      <c r="G4023" s="200" t="s">
        <v>3447</v>
      </c>
      <c r="H4023" s="203">
        <v>100000</v>
      </c>
      <c r="I4023" s="203">
        <f>+H4023</f>
        <v>100000</v>
      </c>
      <c r="J4023" s="200" t="s">
        <v>39</v>
      </c>
      <c r="K4023" s="200" t="s">
        <v>40</v>
      </c>
      <c r="L4023" s="200" t="s">
        <v>3526</v>
      </c>
    </row>
    <row r="4024" spans="2:12" ht="75" customHeight="1" x14ac:dyDescent="0.25">
      <c r="B4024" s="206">
        <v>27111803</v>
      </c>
      <c r="C4024" s="201" t="s">
        <v>4222</v>
      </c>
      <c r="D4024" s="202">
        <v>41654</v>
      </c>
      <c r="E4024" s="200" t="s">
        <v>662</v>
      </c>
      <c r="F4024" s="200" t="s">
        <v>2568</v>
      </c>
      <c r="G4024" s="200" t="s">
        <v>3447</v>
      </c>
      <c r="H4024" s="203">
        <v>100000</v>
      </c>
      <c r="I4024" s="203">
        <f>+H4024</f>
        <v>100000</v>
      </c>
      <c r="J4024" s="200" t="s">
        <v>39</v>
      </c>
      <c r="K4024" s="200" t="s">
        <v>40</v>
      </c>
      <c r="L4024" s="200" t="s">
        <v>3526</v>
      </c>
    </row>
    <row r="4025" spans="2:12" ht="75" customHeight="1" x14ac:dyDescent="0.25">
      <c r="B4025" s="200">
        <v>27111801</v>
      </c>
      <c r="C4025" s="201" t="s">
        <v>4223</v>
      </c>
      <c r="D4025" s="202">
        <v>41671</v>
      </c>
      <c r="E4025" s="200" t="s">
        <v>3446</v>
      </c>
      <c r="F4025" s="200" t="s">
        <v>2568</v>
      </c>
      <c r="G4025" s="200" t="s">
        <v>3447</v>
      </c>
      <c r="H4025" s="203">
        <v>600000</v>
      </c>
      <c r="I4025" s="203">
        <v>600000</v>
      </c>
      <c r="J4025" s="200" t="s">
        <v>39</v>
      </c>
      <c r="K4025" s="200" t="s">
        <v>40</v>
      </c>
      <c r="L4025" s="200" t="s">
        <v>3448</v>
      </c>
    </row>
    <row r="4026" spans="2:12" ht="75" customHeight="1" x14ac:dyDescent="0.25">
      <c r="B4026" s="206">
        <v>27111738</v>
      </c>
      <c r="C4026" s="201" t="s">
        <v>4224</v>
      </c>
      <c r="D4026" s="202">
        <v>41684</v>
      </c>
      <c r="E4026" s="207" t="s">
        <v>662</v>
      </c>
      <c r="F4026" s="200" t="s">
        <v>2568</v>
      </c>
      <c r="G4026" s="200" t="s">
        <v>3447</v>
      </c>
      <c r="H4026" s="203">
        <v>80000</v>
      </c>
      <c r="I4026" s="203">
        <v>80000</v>
      </c>
      <c r="J4026" s="200" t="s">
        <v>39</v>
      </c>
      <c r="K4026" s="200" t="s">
        <v>40</v>
      </c>
      <c r="L4026" s="200" t="s">
        <v>3531</v>
      </c>
    </row>
    <row r="4027" spans="2:12" ht="75" customHeight="1" x14ac:dyDescent="0.25">
      <c r="B4027" s="210">
        <v>27111738</v>
      </c>
      <c r="C4027" s="208" t="s">
        <v>4225</v>
      </c>
      <c r="D4027" s="202">
        <v>41883</v>
      </c>
      <c r="E4027" s="207" t="s">
        <v>2576</v>
      </c>
      <c r="F4027" s="200" t="s">
        <v>2568</v>
      </c>
      <c r="G4027" s="200" t="s">
        <v>3447</v>
      </c>
      <c r="H4027" s="203">
        <v>30000</v>
      </c>
      <c r="I4027" s="203">
        <v>30000</v>
      </c>
      <c r="J4027" s="200" t="s">
        <v>39</v>
      </c>
      <c r="K4027" s="200" t="s">
        <v>40</v>
      </c>
      <c r="L4027" s="206" t="s">
        <v>3452</v>
      </c>
    </row>
    <row r="4028" spans="2:12" ht="75" customHeight="1" x14ac:dyDescent="0.25">
      <c r="B4028" s="210">
        <v>27111729</v>
      </c>
      <c r="C4028" s="208" t="s">
        <v>4226</v>
      </c>
      <c r="D4028" s="202">
        <v>41883</v>
      </c>
      <c r="E4028" s="207" t="s">
        <v>2576</v>
      </c>
      <c r="F4028" s="200" t="s">
        <v>2568</v>
      </c>
      <c r="G4028" s="200" t="s">
        <v>3447</v>
      </c>
      <c r="H4028" s="203">
        <v>200000</v>
      </c>
      <c r="I4028" s="203">
        <v>200000</v>
      </c>
      <c r="J4028" s="200" t="s">
        <v>39</v>
      </c>
      <c r="K4028" s="200" t="s">
        <v>40</v>
      </c>
      <c r="L4028" s="206" t="s">
        <v>3452</v>
      </c>
    </row>
    <row r="4029" spans="2:12" ht="75" customHeight="1" x14ac:dyDescent="0.25">
      <c r="B4029" s="210">
        <v>27111729</v>
      </c>
      <c r="C4029" s="208" t="s">
        <v>4227</v>
      </c>
      <c r="D4029" s="202">
        <v>41883</v>
      </c>
      <c r="E4029" s="207" t="s">
        <v>2576</v>
      </c>
      <c r="F4029" s="200" t="s">
        <v>2568</v>
      </c>
      <c r="G4029" s="200" t="s">
        <v>3447</v>
      </c>
      <c r="H4029" s="203">
        <v>80000</v>
      </c>
      <c r="I4029" s="203">
        <v>80000</v>
      </c>
      <c r="J4029" s="200" t="s">
        <v>39</v>
      </c>
      <c r="K4029" s="200" t="s">
        <v>40</v>
      </c>
      <c r="L4029" s="206" t="s">
        <v>3452</v>
      </c>
    </row>
    <row r="4030" spans="2:12" ht="75" customHeight="1" x14ac:dyDescent="0.25">
      <c r="B4030" s="206">
        <v>27111728</v>
      </c>
      <c r="C4030" s="208" t="s">
        <v>4228</v>
      </c>
      <c r="D4030" s="202">
        <v>41883</v>
      </c>
      <c r="E4030" s="207" t="s">
        <v>2576</v>
      </c>
      <c r="F4030" s="200" t="s">
        <v>2568</v>
      </c>
      <c r="G4030" s="200" t="s">
        <v>3447</v>
      </c>
      <c r="H4030" s="203">
        <v>80000</v>
      </c>
      <c r="I4030" s="203">
        <v>80000</v>
      </c>
      <c r="J4030" s="200" t="s">
        <v>39</v>
      </c>
      <c r="K4030" s="200" t="s">
        <v>40</v>
      </c>
      <c r="L4030" s="206" t="s">
        <v>3452</v>
      </c>
    </row>
    <row r="4031" spans="2:12" ht="75" customHeight="1" x14ac:dyDescent="0.25">
      <c r="B4031" s="206">
        <v>27111728</v>
      </c>
      <c r="C4031" s="208" t="s">
        <v>4229</v>
      </c>
      <c r="D4031" s="214">
        <v>41462</v>
      </c>
      <c r="E4031" s="207" t="s">
        <v>2576</v>
      </c>
      <c r="F4031" s="200" t="s">
        <v>2568</v>
      </c>
      <c r="G4031" s="200" t="s">
        <v>3447</v>
      </c>
      <c r="H4031" s="216">
        <v>160000</v>
      </c>
      <c r="I4031" s="216">
        <v>160000</v>
      </c>
      <c r="J4031" s="200" t="s">
        <v>39</v>
      </c>
      <c r="K4031" s="200" t="s">
        <v>40</v>
      </c>
      <c r="L4031" s="206" t="s">
        <v>3600</v>
      </c>
    </row>
    <row r="4032" spans="2:12" ht="75" customHeight="1" x14ac:dyDescent="0.25">
      <c r="B4032" s="206">
        <v>27111622</v>
      </c>
      <c r="C4032" s="201" t="s">
        <v>4230</v>
      </c>
      <c r="D4032" s="202">
        <v>41654</v>
      </c>
      <c r="E4032" s="200" t="s">
        <v>662</v>
      </c>
      <c r="F4032" s="200" t="s">
        <v>2568</v>
      </c>
      <c r="G4032" s="200" t="s">
        <v>3447</v>
      </c>
      <c r="H4032" s="203">
        <v>400000</v>
      </c>
      <c r="I4032" s="203">
        <f>+H4032</f>
        <v>400000</v>
      </c>
      <c r="J4032" s="200" t="s">
        <v>39</v>
      </c>
      <c r="K4032" s="200" t="s">
        <v>40</v>
      </c>
      <c r="L4032" s="200" t="s">
        <v>3526</v>
      </c>
    </row>
    <row r="4033" spans="2:12" ht="75" customHeight="1" x14ac:dyDescent="0.25">
      <c r="B4033" s="206">
        <v>27111552</v>
      </c>
      <c r="C4033" s="208" t="s">
        <v>4231</v>
      </c>
      <c r="D4033" s="202">
        <v>41883</v>
      </c>
      <c r="E4033" s="207" t="s">
        <v>2576</v>
      </c>
      <c r="F4033" s="200" t="s">
        <v>2568</v>
      </c>
      <c r="G4033" s="200" t="s">
        <v>3447</v>
      </c>
      <c r="H4033" s="203">
        <v>80000</v>
      </c>
      <c r="I4033" s="203">
        <v>80000</v>
      </c>
      <c r="J4033" s="200" t="s">
        <v>39</v>
      </c>
      <c r="K4033" s="200" t="s">
        <v>40</v>
      </c>
      <c r="L4033" s="206" t="s">
        <v>3452</v>
      </c>
    </row>
    <row r="4034" spans="2:12" ht="75" customHeight="1" x14ac:dyDescent="0.25">
      <c r="B4034" s="206">
        <v>27111552</v>
      </c>
      <c r="C4034" s="208" t="s">
        <v>4232</v>
      </c>
      <c r="D4034" s="202">
        <v>41883</v>
      </c>
      <c r="E4034" s="207" t="s">
        <v>2576</v>
      </c>
      <c r="F4034" s="200" t="s">
        <v>2568</v>
      </c>
      <c r="G4034" s="200" t="s">
        <v>3447</v>
      </c>
      <c r="H4034" s="203">
        <v>58000</v>
      </c>
      <c r="I4034" s="203">
        <v>58000</v>
      </c>
      <c r="J4034" s="200" t="s">
        <v>39</v>
      </c>
      <c r="K4034" s="200" t="s">
        <v>40</v>
      </c>
      <c r="L4034" s="206" t="s">
        <v>3452</v>
      </c>
    </row>
    <row r="4035" spans="2:12" ht="75" customHeight="1" x14ac:dyDescent="0.25">
      <c r="B4035" s="206">
        <v>27111543</v>
      </c>
      <c r="C4035" s="208" t="s">
        <v>4233</v>
      </c>
      <c r="D4035" s="202">
        <v>41883</v>
      </c>
      <c r="E4035" s="207" t="s">
        <v>2576</v>
      </c>
      <c r="F4035" s="200" t="s">
        <v>2568</v>
      </c>
      <c r="G4035" s="200" t="s">
        <v>3447</v>
      </c>
      <c r="H4035" s="203">
        <v>22000</v>
      </c>
      <c r="I4035" s="203">
        <v>22000</v>
      </c>
      <c r="J4035" s="200" t="s">
        <v>39</v>
      </c>
      <c r="K4035" s="200" t="s">
        <v>40</v>
      </c>
      <c r="L4035" s="206" t="s">
        <v>3452</v>
      </c>
    </row>
    <row r="4036" spans="2:12" ht="75" customHeight="1" x14ac:dyDescent="0.25">
      <c r="B4036" s="206">
        <v>27111543</v>
      </c>
      <c r="C4036" s="208" t="s">
        <v>4234</v>
      </c>
      <c r="D4036" s="202">
        <v>41883</v>
      </c>
      <c r="E4036" s="207" t="s">
        <v>2576</v>
      </c>
      <c r="F4036" s="200" t="s">
        <v>2568</v>
      </c>
      <c r="G4036" s="200" t="s">
        <v>3447</v>
      </c>
      <c r="H4036" s="203">
        <v>18000</v>
      </c>
      <c r="I4036" s="203">
        <v>18000</v>
      </c>
      <c r="J4036" s="200" t="s">
        <v>39</v>
      </c>
      <c r="K4036" s="200" t="s">
        <v>40</v>
      </c>
      <c r="L4036" s="206" t="s">
        <v>3452</v>
      </c>
    </row>
    <row r="4037" spans="2:12" ht="75" customHeight="1" x14ac:dyDescent="0.25">
      <c r="B4037" s="206">
        <v>27111543</v>
      </c>
      <c r="C4037" s="208" t="s">
        <v>4235</v>
      </c>
      <c r="D4037" s="202">
        <v>41883</v>
      </c>
      <c r="E4037" s="207" t="s">
        <v>2576</v>
      </c>
      <c r="F4037" s="200" t="s">
        <v>2568</v>
      </c>
      <c r="G4037" s="200" t="s">
        <v>3447</v>
      </c>
      <c r="H4037" s="203">
        <v>136000</v>
      </c>
      <c r="I4037" s="203">
        <v>136000</v>
      </c>
      <c r="J4037" s="200" t="s">
        <v>39</v>
      </c>
      <c r="K4037" s="200" t="s">
        <v>40</v>
      </c>
      <c r="L4037" s="206" t="s">
        <v>3452</v>
      </c>
    </row>
    <row r="4038" spans="2:12" ht="75" customHeight="1" x14ac:dyDescent="0.25">
      <c r="B4038" s="206">
        <v>27111543</v>
      </c>
      <c r="C4038" s="208" t="s">
        <v>4236</v>
      </c>
      <c r="D4038" s="202">
        <v>41883</v>
      </c>
      <c r="E4038" s="207" t="s">
        <v>2576</v>
      </c>
      <c r="F4038" s="200" t="s">
        <v>2568</v>
      </c>
      <c r="G4038" s="200" t="s">
        <v>3447</v>
      </c>
      <c r="H4038" s="203">
        <v>200000</v>
      </c>
      <c r="I4038" s="203">
        <v>200000</v>
      </c>
      <c r="J4038" s="200" t="s">
        <v>39</v>
      </c>
      <c r="K4038" s="200" t="s">
        <v>40</v>
      </c>
      <c r="L4038" s="206" t="s">
        <v>3452</v>
      </c>
    </row>
    <row r="4039" spans="2:12" ht="75" customHeight="1" x14ac:dyDescent="0.25">
      <c r="B4039" s="206">
        <v>27111543</v>
      </c>
      <c r="C4039" s="208" t="s">
        <v>4237</v>
      </c>
      <c r="D4039" s="202">
        <v>41883</v>
      </c>
      <c r="E4039" s="207" t="s">
        <v>2576</v>
      </c>
      <c r="F4039" s="200" t="s">
        <v>2568</v>
      </c>
      <c r="G4039" s="200" t="s">
        <v>3447</v>
      </c>
      <c r="H4039" s="203">
        <v>240000</v>
      </c>
      <c r="I4039" s="203">
        <v>240000</v>
      </c>
      <c r="J4039" s="200" t="s">
        <v>39</v>
      </c>
      <c r="K4039" s="200" t="s">
        <v>40</v>
      </c>
      <c r="L4039" s="206" t="s">
        <v>3452</v>
      </c>
    </row>
    <row r="4040" spans="2:12" ht="75" customHeight="1" x14ac:dyDescent="0.25">
      <c r="B4040" s="206">
        <v>27111543</v>
      </c>
      <c r="C4040" s="208" t="s">
        <v>4238</v>
      </c>
      <c r="D4040" s="202">
        <v>41883</v>
      </c>
      <c r="E4040" s="207" t="s">
        <v>2576</v>
      </c>
      <c r="F4040" s="200" t="s">
        <v>2568</v>
      </c>
      <c r="G4040" s="200" t="s">
        <v>3447</v>
      </c>
      <c r="H4040" s="203">
        <v>280000</v>
      </c>
      <c r="I4040" s="203">
        <v>280000</v>
      </c>
      <c r="J4040" s="200" t="s">
        <v>39</v>
      </c>
      <c r="K4040" s="200" t="s">
        <v>40</v>
      </c>
      <c r="L4040" s="206" t="s">
        <v>3452</v>
      </c>
    </row>
    <row r="4041" spans="2:12" ht="75" customHeight="1" x14ac:dyDescent="0.25">
      <c r="B4041" s="200">
        <v>27111515</v>
      </c>
      <c r="C4041" s="201" t="s">
        <v>4239</v>
      </c>
      <c r="D4041" s="202">
        <v>41654</v>
      </c>
      <c r="E4041" s="200" t="s">
        <v>662</v>
      </c>
      <c r="F4041" s="200" t="s">
        <v>2568</v>
      </c>
      <c r="G4041" s="200" t="s">
        <v>3447</v>
      </c>
      <c r="H4041" s="203">
        <v>300000</v>
      </c>
      <c r="I4041" s="203">
        <f>+H4041</f>
        <v>300000</v>
      </c>
      <c r="J4041" s="200" t="s">
        <v>39</v>
      </c>
      <c r="K4041" s="200" t="s">
        <v>40</v>
      </c>
      <c r="L4041" s="200" t="s">
        <v>3526</v>
      </c>
    </row>
    <row r="4042" spans="2:12" ht="75" customHeight="1" x14ac:dyDescent="0.25">
      <c r="B4042" s="200">
        <v>27111515</v>
      </c>
      <c r="C4042" s="201" t="s">
        <v>4240</v>
      </c>
      <c r="D4042" s="202">
        <v>41654</v>
      </c>
      <c r="E4042" s="200" t="s">
        <v>662</v>
      </c>
      <c r="F4042" s="200" t="s">
        <v>2568</v>
      </c>
      <c r="G4042" s="200" t="s">
        <v>3447</v>
      </c>
      <c r="H4042" s="203">
        <v>450000</v>
      </c>
      <c r="I4042" s="203">
        <f>+H4042</f>
        <v>450000</v>
      </c>
      <c r="J4042" s="200" t="s">
        <v>39</v>
      </c>
      <c r="K4042" s="200" t="s">
        <v>40</v>
      </c>
      <c r="L4042" s="200" t="s">
        <v>3526</v>
      </c>
    </row>
    <row r="4043" spans="2:12" ht="75" customHeight="1" x14ac:dyDescent="0.25">
      <c r="B4043" s="206">
        <v>27111508</v>
      </c>
      <c r="C4043" s="215" t="s">
        <v>4241</v>
      </c>
      <c r="D4043" s="214">
        <v>41462</v>
      </c>
      <c r="E4043" s="207" t="s">
        <v>2576</v>
      </c>
      <c r="F4043" s="200" t="s">
        <v>2568</v>
      </c>
      <c r="G4043" s="200" t="s">
        <v>3447</v>
      </c>
      <c r="H4043" s="209">
        <v>200000</v>
      </c>
      <c r="I4043" s="209">
        <v>200000</v>
      </c>
      <c r="J4043" s="200" t="s">
        <v>39</v>
      </c>
      <c r="K4043" s="200" t="s">
        <v>40</v>
      </c>
      <c r="L4043" s="206" t="s">
        <v>3600</v>
      </c>
    </row>
    <row r="4044" spans="2:12" ht="75" customHeight="1" x14ac:dyDescent="0.25">
      <c r="B4044" s="206">
        <v>26121542</v>
      </c>
      <c r="C4044" s="208" t="s">
        <v>4242</v>
      </c>
      <c r="D4044" s="202">
        <v>41883</v>
      </c>
      <c r="E4044" s="207" t="s">
        <v>2576</v>
      </c>
      <c r="F4044" s="200" t="s">
        <v>2568</v>
      </c>
      <c r="G4044" s="200" t="s">
        <v>3447</v>
      </c>
      <c r="H4044" s="203">
        <v>250000</v>
      </c>
      <c r="I4044" s="203">
        <v>250000</v>
      </c>
      <c r="J4044" s="200" t="s">
        <v>39</v>
      </c>
      <c r="K4044" s="200" t="s">
        <v>40</v>
      </c>
      <c r="L4044" s="206" t="s">
        <v>3452</v>
      </c>
    </row>
    <row r="4045" spans="2:12" ht="75" customHeight="1" x14ac:dyDescent="0.25">
      <c r="B4045" s="206">
        <v>26121542</v>
      </c>
      <c r="C4045" s="208" t="s">
        <v>4243</v>
      </c>
      <c r="D4045" s="202">
        <v>41883</v>
      </c>
      <c r="E4045" s="207" t="s">
        <v>2576</v>
      </c>
      <c r="F4045" s="200" t="s">
        <v>2568</v>
      </c>
      <c r="G4045" s="200" t="s">
        <v>3447</v>
      </c>
      <c r="H4045" s="203">
        <v>150000</v>
      </c>
      <c r="I4045" s="203">
        <v>150000</v>
      </c>
      <c r="J4045" s="200" t="s">
        <v>39</v>
      </c>
      <c r="K4045" s="200" t="s">
        <v>40</v>
      </c>
      <c r="L4045" s="206" t="s">
        <v>3452</v>
      </c>
    </row>
    <row r="4046" spans="2:12" ht="75" customHeight="1" x14ac:dyDescent="0.25">
      <c r="B4046" s="206">
        <v>26121542</v>
      </c>
      <c r="C4046" s="208" t="s">
        <v>4244</v>
      </c>
      <c r="D4046" s="202">
        <v>41883</v>
      </c>
      <c r="E4046" s="207" t="s">
        <v>2576</v>
      </c>
      <c r="F4046" s="200" t="s">
        <v>2568</v>
      </c>
      <c r="G4046" s="200" t="s">
        <v>3447</v>
      </c>
      <c r="H4046" s="203">
        <v>110000</v>
      </c>
      <c r="I4046" s="203">
        <v>110000</v>
      </c>
      <c r="J4046" s="200" t="s">
        <v>39</v>
      </c>
      <c r="K4046" s="200" t="s">
        <v>40</v>
      </c>
      <c r="L4046" s="206" t="s">
        <v>3452</v>
      </c>
    </row>
    <row r="4047" spans="2:12" ht="75" customHeight="1" x14ac:dyDescent="0.25">
      <c r="B4047" s="200">
        <v>26121539</v>
      </c>
      <c r="C4047" s="201" t="s">
        <v>4245</v>
      </c>
      <c r="D4047" s="202">
        <v>41654</v>
      </c>
      <c r="E4047" s="200" t="s">
        <v>662</v>
      </c>
      <c r="F4047" s="200" t="s">
        <v>2568</v>
      </c>
      <c r="G4047" s="200" t="s">
        <v>3447</v>
      </c>
      <c r="H4047" s="203">
        <f>+I4047</f>
        <v>7500000</v>
      </c>
      <c r="I4047" s="203">
        <v>7500000</v>
      </c>
      <c r="J4047" s="200" t="s">
        <v>39</v>
      </c>
      <c r="K4047" s="200" t="s">
        <v>40</v>
      </c>
      <c r="L4047" s="200" t="s">
        <v>3503</v>
      </c>
    </row>
    <row r="4048" spans="2:12" ht="75" customHeight="1" x14ac:dyDescent="0.25">
      <c r="B4048" s="200">
        <v>26121539</v>
      </c>
      <c r="C4048" s="201" t="s">
        <v>4246</v>
      </c>
      <c r="D4048" s="202">
        <v>41640</v>
      </c>
      <c r="E4048" s="200" t="s">
        <v>3535</v>
      </c>
      <c r="F4048" s="200" t="s">
        <v>2568</v>
      </c>
      <c r="G4048" s="200" t="s">
        <v>3447</v>
      </c>
      <c r="H4048" s="203">
        <v>168000</v>
      </c>
      <c r="I4048" s="203">
        <v>168000</v>
      </c>
      <c r="J4048" s="200" t="s">
        <v>39</v>
      </c>
      <c r="K4048" s="200" t="s">
        <v>40</v>
      </c>
      <c r="L4048" s="200" t="s">
        <v>3536</v>
      </c>
    </row>
    <row r="4049" spans="2:12" ht="75" customHeight="1" x14ac:dyDescent="0.25">
      <c r="B4049" s="200">
        <v>26121539</v>
      </c>
      <c r="C4049" s="201" t="s">
        <v>4247</v>
      </c>
      <c r="D4049" s="202">
        <v>41654</v>
      </c>
      <c r="E4049" s="200" t="s">
        <v>662</v>
      </c>
      <c r="F4049" s="200" t="s">
        <v>2568</v>
      </c>
      <c r="G4049" s="200" t="s">
        <v>3447</v>
      </c>
      <c r="H4049" s="203">
        <f>+I4049</f>
        <v>1250000</v>
      </c>
      <c r="I4049" s="203">
        <v>1250000</v>
      </c>
      <c r="J4049" s="200" t="s">
        <v>39</v>
      </c>
      <c r="K4049" s="200" t="s">
        <v>40</v>
      </c>
      <c r="L4049" s="200" t="s">
        <v>3503</v>
      </c>
    </row>
    <row r="4050" spans="2:12" ht="75" customHeight="1" x14ac:dyDescent="0.25">
      <c r="B4050" s="200">
        <v>26121539</v>
      </c>
      <c r="C4050" s="201" t="s">
        <v>4248</v>
      </c>
      <c r="D4050" s="202">
        <v>41654</v>
      </c>
      <c r="E4050" s="200" t="s">
        <v>662</v>
      </c>
      <c r="F4050" s="200" t="s">
        <v>2568</v>
      </c>
      <c r="G4050" s="200" t="s">
        <v>3447</v>
      </c>
      <c r="H4050" s="203">
        <f>+I4050</f>
        <v>1250000</v>
      </c>
      <c r="I4050" s="203">
        <v>1250000</v>
      </c>
      <c r="J4050" s="200" t="s">
        <v>39</v>
      </c>
      <c r="K4050" s="200" t="s">
        <v>40</v>
      </c>
      <c r="L4050" s="200" t="s">
        <v>3503</v>
      </c>
    </row>
    <row r="4051" spans="2:12" ht="75" customHeight="1" x14ac:dyDescent="0.25">
      <c r="B4051" s="200">
        <v>26121539</v>
      </c>
      <c r="C4051" s="201" t="s">
        <v>4249</v>
      </c>
      <c r="D4051" s="202">
        <v>41654</v>
      </c>
      <c r="E4051" s="200" t="s">
        <v>662</v>
      </c>
      <c r="F4051" s="200" t="s">
        <v>2568</v>
      </c>
      <c r="G4051" s="200" t="s">
        <v>3447</v>
      </c>
      <c r="H4051" s="203">
        <f>+I4051</f>
        <v>5000000</v>
      </c>
      <c r="I4051" s="203">
        <v>5000000</v>
      </c>
      <c r="J4051" s="200" t="s">
        <v>39</v>
      </c>
      <c r="K4051" s="200" t="s">
        <v>40</v>
      </c>
      <c r="L4051" s="200" t="s">
        <v>3503</v>
      </c>
    </row>
    <row r="4052" spans="2:12" ht="75" customHeight="1" x14ac:dyDescent="0.25">
      <c r="B4052" s="200">
        <v>26121539</v>
      </c>
      <c r="C4052" s="201" t="s">
        <v>4250</v>
      </c>
      <c r="D4052" s="202">
        <v>41684</v>
      </c>
      <c r="E4052" s="207" t="s">
        <v>662</v>
      </c>
      <c r="F4052" s="200" t="s">
        <v>2568</v>
      </c>
      <c r="G4052" s="200" t="s">
        <v>3447</v>
      </c>
      <c r="H4052" s="203">
        <v>540000</v>
      </c>
      <c r="I4052" s="203">
        <v>540000</v>
      </c>
      <c r="J4052" s="200" t="s">
        <v>39</v>
      </c>
      <c r="K4052" s="200" t="s">
        <v>40</v>
      </c>
      <c r="L4052" s="200" t="s">
        <v>3531</v>
      </c>
    </row>
    <row r="4053" spans="2:12" ht="75" customHeight="1" x14ac:dyDescent="0.25">
      <c r="B4053" s="200">
        <v>26121539</v>
      </c>
      <c r="C4053" s="201" t="s">
        <v>4251</v>
      </c>
      <c r="D4053" s="202">
        <v>41684</v>
      </c>
      <c r="E4053" s="207" t="s">
        <v>662</v>
      </c>
      <c r="F4053" s="200" t="s">
        <v>2568</v>
      </c>
      <c r="G4053" s="200" t="s">
        <v>3447</v>
      </c>
      <c r="H4053" s="203">
        <v>300000</v>
      </c>
      <c r="I4053" s="203">
        <v>300000</v>
      </c>
      <c r="J4053" s="200" t="s">
        <v>39</v>
      </c>
      <c r="K4053" s="200" t="s">
        <v>40</v>
      </c>
      <c r="L4053" s="200" t="s">
        <v>3531</v>
      </c>
    </row>
    <row r="4054" spans="2:12" ht="75" customHeight="1" x14ac:dyDescent="0.25">
      <c r="B4054" s="200">
        <v>26121539</v>
      </c>
      <c r="C4054" s="201" t="s">
        <v>4252</v>
      </c>
      <c r="D4054" s="202">
        <v>41654</v>
      </c>
      <c r="E4054" s="200" t="s">
        <v>662</v>
      </c>
      <c r="F4054" s="200" t="s">
        <v>2568</v>
      </c>
      <c r="G4054" s="200" t="s">
        <v>3447</v>
      </c>
      <c r="H4054" s="203">
        <v>400000</v>
      </c>
      <c r="I4054" s="203">
        <f>+H4054</f>
        <v>400000</v>
      </c>
      <c r="J4054" s="200" t="s">
        <v>39</v>
      </c>
      <c r="K4054" s="200" t="s">
        <v>40</v>
      </c>
      <c r="L4054" s="200" t="s">
        <v>3526</v>
      </c>
    </row>
    <row r="4055" spans="2:12" ht="75" customHeight="1" x14ac:dyDescent="0.25">
      <c r="B4055" s="200">
        <v>26121539</v>
      </c>
      <c r="C4055" s="201" t="s">
        <v>4253</v>
      </c>
      <c r="D4055" s="202">
        <v>41652</v>
      </c>
      <c r="E4055" s="200" t="s">
        <v>662</v>
      </c>
      <c r="F4055" s="200" t="s">
        <v>2568</v>
      </c>
      <c r="G4055" s="200" t="s">
        <v>3447</v>
      </c>
      <c r="H4055" s="203">
        <v>150000</v>
      </c>
      <c r="I4055" s="203">
        <v>150000</v>
      </c>
      <c r="J4055" s="200" t="s">
        <v>39</v>
      </c>
      <c r="K4055" s="200" t="s">
        <v>40</v>
      </c>
      <c r="L4055" s="200" t="s">
        <v>3533</v>
      </c>
    </row>
    <row r="4056" spans="2:12" ht="75" customHeight="1" x14ac:dyDescent="0.25">
      <c r="B4056" s="200">
        <v>26121539</v>
      </c>
      <c r="C4056" s="201" t="s">
        <v>4254</v>
      </c>
      <c r="D4056" s="202">
        <v>41654</v>
      </c>
      <c r="E4056" s="200" t="s">
        <v>662</v>
      </c>
      <c r="F4056" s="200" t="s">
        <v>2568</v>
      </c>
      <c r="G4056" s="200" t="s">
        <v>3447</v>
      </c>
      <c r="H4056" s="203">
        <f>+I4056</f>
        <v>8750000</v>
      </c>
      <c r="I4056" s="203">
        <v>8750000</v>
      </c>
      <c r="J4056" s="200" t="s">
        <v>39</v>
      </c>
      <c r="K4056" s="200" t="s">
        <v>40</v>
      </c>
      <c r="L4056" s="200" t="s">
        <v>3503</v>
      </c>
    </row>
    <row r="4057" spans="2:12" ht="75" customHeight="1" x14ac:dyDescent="0.25">
      <c r="B4057" s="200">
        <v>26121539</v>
      </c>
      <c r="C4057" s="201" t="s">
        <v>4255</v>
      </c>
      <c r="D4057" s="202">
        <v>41654</v>
      </c>
      <c r="E4057" s="200" t="s">
        <v>662</v>
      </c>
      <c r="F4057" s="200" t="s">
        <v>2568</v>
      </c>
      <c r="G4057" s="211" t="s">
        <v>3447</v>
      </c>
      <c r="H4057" s="203">
        <v>139600</v>
      </c>
      <c r="I4057" s="203">
        <f>+H4057</f>
        <v>139600</v>
      </c>
      <c r="J4057" s="200" t="s">
        <v>39</v>
      </c>
      <c r="K4057" s="200" t="s">
        <v>40</v>
      </c>
      <c r="L4057" s="200" t="s">
        <v>3526</v>
      </c>
    </row>
    <row r="4058" spans="2:12" ht="75" customHeight="1" x14ac:dyDescent="0.25">
      <c r="B4058" s="200">
        <v>26121539</v>
      </c>
      <c r="C4058" s="201" t="s">
        <v>4256</v>
      </c>
      <c r="D4058" s="202">
        <v>41652</v>
      </c>
      <c r="E4058" s="200" t="s">
        <v>662</v>
      </c>
      <c r="F4058" s="200" t="s">
        <v>2568</v>
      </c>
      <c r="G4058" s="200" t="s">
        <v>3447</v>
      </c>
      <c r="H4058" s="203">
        <v>60000</v>
      </c>
      <c r="I4058" s="203">
        <v>60000</v>
      </c>
      <c r="J4058" s="200" t="s">
        <v>39</v>
      </c>
      <c r="K4058" s="200" t="s">
        <v>40</v>
      </c>
      <c r="L4058" s="200" t="s">
        <v>3533</v>
      </c>
    </row>
    <row r="4059" spans="2:12" ht="75" customHeight="1" x14ac:dyDescent="0.25">
      <c r="B4059" s="200">
        <v>26121539</v>
      </c>
      <c r="C4059" s="201" t="s">
        <v>4257</v>
      </c>
      <c r="D4059" s="202">
        <v>41652</v>
      </c>
      <c r="E4059" s="200" t="s">
        <v>662</v>
      </c>
      <c r="F4059" s="200" t="s">
        <v>2568</v>
      </c>
      <c r="G4059" s="200" t="s">
        <v>3447</v>
      </c>
      <c r="H4059" s="203">
        <v>80000</v>
      </c>
      <c r="I4059" s="203">
        <v>80000</v>
      </c>
      <c r="J4059" s="200" t="s">
        <v>39</v>
      </c>
      <c r="K4059" s="200" t="s">
        <v>40</v>
      </c>
      <c r="L4059" s="200" t="s">
        <v>3533</v>
      </c>
    </row>
    <row r="4060" spans="2:12" ht="75" customHeight="1" x14ac:dyDescent="0.25">
      <c r="B4060" s="200">
        <v>26121539</v>
      </c>
      <c r="C4060" s="201" t="s">
        <v>4258</v>
      </c>
      <c r="D4060" s="202">
        <v>41654</v>
      </c>
      <c r="E4060" s="200" t="s">
        <v>662</v>
      </c>
      <c r="F4060" s="200" t="s">
        <v>2568</v>
      </c>
      <c r="G4060" s="200" t="s">
        <v>3447</v>
      </c>
      <c r="H4060" s="203">
        <f>+I4060</f>
        <v>3500000</v>
      </c>
      <c r="I4060" s="203">
        <v>3500000</v>
      </c>
      <c r="J4060" s="200" t="s">
        <v>39</v>
      </c>
      <c r="K4060" s="200" t="s">
        <v>40</v>
      </c>
      <c r="L4060" s="200" t="s">
        <v>3503</v>
      </c>
    </row>
    <row r="4061" spans="2:12" ht="75" customHeight="1" x14ac:dyDescent="0.25">
      <c r="B4061" s="200">
        <v>26121539</v>
      </c>
      <c r="C4061" s="201" t="s">
        <v>4259</v>
      </c>
      <c r="D4061" s="202">
        <v>41640</v>
      </c>
      <c r="E4061" s="200" t="s">
        <v>3535</v>
      </c>
      <c r="F4061" s="200" t="s">
        <v>2568</v>
      </c>
      <c r="G4061" s="200" t="s">
        <v>3447</v>
      </c>
      <c r="H4061" s="203">
        <v>480000</v>
      </c>
      <c r="I4061" s="203">
        <v>480000</v>
      </c>
      <c r="J4061" s="200" t="s">
        <v>39</v>
      </c>
      <c r="K4061" s="200" t="s">
        <v>40</v>
      </c>
      <c r="L4061" s="200" t="s">
        <v>3536</v>
      </c>
    </row>
    <row r="4062" spans="2:12" ht="75" customHeight="1" x14ac:dyDescent="0.25">
      <c r="B4062" s="200">
        <v>26121539</v>
      </c>
      <c r="C4062" s="201" t="s">
        <v>4260</v>
      </c>
      <c r="D4062" s="202">
        <v>41684</v>
      </c>
      <c r="E4062" s="207" t="s">
        <v>662</v>
      </c>
      <c r="F4062" s="200" t="s">
        <v>2568</v>
      </c>
      <c r="G4062" s="200" t="s">
        <v>3447</v>
      </c>
      <c r="H4062" s="203">
        <v>140000</v>
      </c>
      <c r="I4062" s="203">
        <v>140000</v>
      </c>
      <c r="J4062" s="200" t="s">
        <v>39</v>
      </c>
      <c r="K4062" s="200" t="s">
        <v>40</v>
      </c>
      <c r="L4062" s="200" t="s">
        <v>3531</v>
      </c>
    </row>
    <row r="4063" spans="2:12" ht="75" customHeight="1" x14ac:dyDescent="0.25">
      <c r="B4063" s="200">
        <v>26121539</v>
      </c>
      <c r="C4063" s="201" t="s">
        <v>4261</v>
      </c>
      <c r="D4063" s="202">
        <v>41684</v>
      </c>
      <c r="E4063" s="207" t="s">
        <v>662</v>
      </c>
      <c r="F4063" s="200" t="s">
        <v>2568</v>
      </c>
      <c r="G4063" s="200" t="s">
        <v>3447</v>
      </c>
      <c r="H4063" s="203">
        <v>100000</v>
      </c>
      <c r="I4063" s="203">
        <v>100000</v>
      </c>
      <c r="J4063" s="200" t="s">
        <v>39</v>
      </c>
      <c r="K4063" s="200" t="s">
        <v>40</v>
      </c>
      <c r="L4063" s="200" t="s">
        <v>3531</v>
      </c>
    </row>
    <row r="4064" spans="2:12" ht="75" customHeight="1" x14ac:dyDescent="0.25">
      <c r="B4064" s="200">
        <v>26121539</v>
      </c>
      <c r="C4064" s="201" t="s">
        <v>4262</v>
      </c>
      <c r="D4064" s="202">
        <v>41659</v>
      </c>
      <c r="E4064" s="207" t="s">
        <v>662</v>
      </c>
      <c r="F4064" s="200" t="s">
        <v>3460</v>
      </c>
      <c r="G4064" s="200" t="s">
        <v>3447</v>
      </c>
      <c r="H4064" s="203">
        <v>100000000</v>
      </c>
      <c r="I4064" s="203">
        <v>100000000</v>
      </c>
      <c r="J4064" s="200" t="s">
        <v>39</v>
      </c>
      <c r="K4064" s="200" t="s">
        <v>40</v>
      </c>
      <c r="L4064" s="200" t="s">
        <v>3495</v>
      </c>
    </row>
    <row r="4065" spans="2:12" ht="75" customHeight="1" x14ac:dyDescent="0.25">
      <c r="B4065" s="200">
        <v>26111722</v>
      </c>
      <c r="C4065" s="201" t="s">
        <v>4263</v>
      </c>
      <c r="D4065" s="202">
        <v>41659</v>
      </c>
      <c r="E4065" s="207" t="s">
        <v>662</v>
      </c>
      <c r="F4065" s="200" t="s">
        <v>2568</v>
      </c>
      <c r="G4065" s="200" t="s">
        <v>3447</v>
      </c>
      <c r="H4065" s="203">
        <v>1400000</v>
      </c>
      <c r="I4065" s="203">
        <v>1400000</v>
      </c>
      <c r="J4065" s="200" t="s">
        <v>39</v>
      </c>
      <c r="K4065" s="200" t="s">
        <v>40</v>
      </c>
      <c r="L4065" s="200" t="s">
        <v>3495</v>
      </c>
    </row>
    <row r="4066" spans="2:12" ht="75" customHeight="1" x14ac:dyDescent="0.25">
      <c r="B4066" s="200">
        <v>26111722</v>
      </c>
      <c r="C4066" s="201" t="s">
        <v>4264</v>
      </c>
      <c r="D4066" s="202">
        <v>41659</v>
      </c>
      <c r="E4066" s="207" t="s">
        <v>662</v>
      </c>
      <c r="F4066" s="200" t="s">
        <v>2568</v>
      </c>
      <c r="G4066" s="200" t="s">
        <v>3447</v>
      </c>
      <c r="H4066" s="203"/>
      <c r="I4066" s="203"/>
      <c r="J4066" s="200" t="s">
        <v>39</v>
      </c>
      <c r="K4066" s="200" t="s">
        <v>40</v>
      </c>
      <c r="L4066" s="200" t="s">
        <v>3495</v>
      </c>
    </row>
    <row r="4067" spans="2:12" ht="75" customHeight="1" x14ac:dyDescent="0.25">
      <c r="B4067" s="200">
        <v>26111704</v>
      </c>
      <c r="C4067" s="201" t="s">
        <v>4265</v>
      </c>
      <c r="D4067" s="202">
        <v>41654</v>
      </c>
      <c r="E4067" s="207" t="s">
        <v>662</v>
      </c>
      <c r="F4067" s="200" t="s">
        <v>2568</v>
      </c>
      <c r="G4067" s="200" t="s">
        <v>3447</v>
      </c>
      <c r="H4067" s="203">
        <v>500000</v>
      </c>
      <c r="I4067" s="203">
        <v>500000</v>
      </c>
      <c r="J4067" s="200" t="s">
        <v>39</v>
      </c>
      <c r="K4067" s="200" t="s">
        <v>40</v>
      </c>
      <c r="L4067" s="200" t="s">
        <v>3531</v>
      </c>
    </row>
    <row r="4068" spans="2:12" ht="75" customHeight="1" x14ac:dyDescent="0.25">
      <c r="B4068" s="200">
        <v>26111704</v>
      </c>
      <c r="C4068" s="201" t="s">
        <v>4266</v>
      </c>
      <c r="D4068" s="202">
        <v>41730</v>
      </c>
      <c r="E4068" s="200"/>
      <c r="F4068" s="200" t="s">
        <v>2568</v>
      </c>
      <c r="G4068" s="200" t="s">
        <v>3447</v>
      </c>
      <c r="H4068" s="203">
        <v>140000</v>
      </c>
      <c r="I4068" s="203">
        <v>140000</v>
      </c>
      <c r="J4068" s="200" t="s">
        <v>39</v>
      </c>
      <c r="K4068" s="200" t="s">
        <v>40</v>
      </c>
      <c r="L4068" s="200" t="s">
        <v>3456</v>
      </c>
    </row>
    <row r="4069" spans="2:12" ht="75" customHeight="1" x14ac:dyDescent="0.25">
      <c r="B4069" s="200">
        <v>26111704</v>
      </c>
      <c r="C4069" s="201" t="s">
        <v>4267</v>
      </c>
      <c r="D4069" s="202">
        <v>41654</v>
      </c>
      <c r="E4069" s="207" t="s">
        <v>662</v>
      </c>
      <c r="F4069" s="200" t="s">
        <v>2568</v>
      </c>
      <c r="G4069" s="200" t="s">
        <v>3447</v>
      </c>
      <c r="H4069" s="203">
        <v>12400000</v>
      </c>
      <c r="I4069" s="203">
        <v>12400000</v>
      </c>
      <c r="J4069" s="200" t="s">
        <v>39</v>
      </c>
      <c r="K4069" s="200" t="s">
        <v>40</v>
      </c>
      <c r="L4069" s="200" t="s">
        <v>3531</v>
      </c>
    </row>
    <row r="4070" spans="2:12" ht="75" customHeight="1" x14ac:dyDescent="0.25">
      <c r="B4070" s="200">
        <v>26111704</v>
      </c>
      <c r="C4070" s="201" t="s">
        <v>4268</v>
      </c>
      <c r="D4070" s="202">
        <v>41684</v>
      </c>
      <c r="E4070" s="207" t="s">
        <v>662</v>
      </c>
      <c r="F4070" s="200" t="s">
        <v>2568</v>
      </c>
      <c r="G4070" s="200" t="s">
        <v>3447</v>
      </c>
      <c r="H4070" s="203">
        <v>673380</v>
      </c>
      <c r="I4070" s="203">
        <v>673380</v>
      </c>
      <c r="J4070" s="200" t="s">
        <v>39</v>
      </c>
      <c r="K4070" s="200" t="s">
        <v>40</v>
      </c>
      <c r="L4070" s="200" t="s">
        <v>3531</v>
      </c>
    </row>
    <row r="4071" spans="2:12" ht="75" customHeight="1" x14ac:dyDescent="0.25">
      <c r="B4071" s="200">
        <v>26111704</v>
      </c>
      <c r="C4071" s="201" t="s">
        <v>4269</v>
      </c>
      <c r="D4071" s="202">
        <v>41671</v>
      </c>
      <c r="E4071" s="200" t="s">
        <v>3609</v>
      </c>
      <c r="F4071" s="200" t="s">
        <v>2568</v>
      </c>
      <c r="G4071" s="200" t="s">
        <v>3447</v>
      </c>
      <c r="H4071" s="203">
        <v>134800</v>
      </c>
      <c r="I4071" s="203">
        <v>134800</v>
      </c>
      <c r="J4071" s="200" t="s">
        <v>39</v>
      </c>
      <c r="K4071" s="200" t="s">
        <v>40</v>
      </c>
      <c r="L4071" s="200" t="s">
        <v>3448</v>
      </c>
    </row>
    <row r="4072" spans="2:12" ht="75" customHeight="1" x14ac:dyDescent="0.25">
      <c r="B4072" s="200">
        <v>26111701</v>
      </c>
      <c r="C4072" s="201" t="s">
        <v>4270</v>
      </c>
      <c r="D4072" s="202">
        <v>41730</v>
      </c>
      <c r="E4072" s="200"/>
      <c r="F4072" s="200" t="s">
        <v>2568</v>
      </c>
      <c r="G4072" s="200" t="s">
        <v>3447</v>
      </c>
      <c r="H4072" s="203">
        <v>130000</v>
      </c>
      <c r="I4072" s="203">
        <v>130000</v>
      </c>
      <c r="J4072" s="200" t="s">
        <v>39</v>
      </c>
      <c r="K4072" s="200" t="s">
        <v>40</v>
      </c>
      <c r="L4072" s="200" t="s">
        <v>3456</v>
      </c>
    </row>
    <row r="4073" spans="2:12" ht="75" customHeight="1" x14ac:dyDescent="0.25">
      <c r="B4073" s="200">
        <v>26111701</v>
      </c>
      <c r="C4073" s="201" t="s">
        <v>4271</v>
      </c>
      <c r="D4073" s="202">
        <v>41730</v>
      </c>
      <c r="E4073" s="200"/>
      <c r="F4073" s="200" t="s">
        <v>2568</v>
      </c>
      <c r="G4073" s="200" t="s">
        <v>3447</v>
      </c>
      <c r="H4073" s="203">
        <v>150000</v>
      </c>
      <c r="I4073" s="203">
        <v>150000</v>
      </c>
      <c r="J4073" s="200" t="s">
        <v>39</v>
      </c>
      <c r="K4073" s="200" t="s">
        <v>40</v>
      </c>
      <c r="L4073" s="200" t="s">
        <v>3456</v>
      </c>
    </row>
    <row r="4074" spans="2:12" ht="75" customHeight="1" x14ac:dyDescent="0.25">
      <c r="B4074" s="200">
        <v>26111701</v>
      </c>
      <c r="C4074" s="201" t="s">
        <v>4272</v>
      </c>
      <c r="D4074" s="202">
        <v>41684</v>
      </c>
      <c r="E4074" s="207" t="s">
        <v>662</v>
      </c>
      <c r="F4074" s="200" t="s">
        <v>2568</v>
      </c>
      <c r="G4074" s="200" t="s">
        <v>3447</v>
      </c>
      <c r="H4074" s="203">
        <v>414700</v>
      </c>
      <c r="I4074" s="203">
        <v>414700</v>
      </c>
      <c r="J4074" s="200" t="s">
        <v>39</v>
      </c>
      <c r="K4074" s="200" t="s">
        <v>40</v>
      </c>
      <c r="L4074" s="200" t="s">
        <v>3531</v>
      </c>
    </row>
    <row r="4075" spans="2:12" ht="75" customHeight="1" x14ac:dyDescent="0.25">
      <c r="B4075" s="200">
        <v>26111701</v>
      </c>
      <c r="C4075" s="201" t="s">
        <v>4273</v>
      </c>
      <c r="D4075" s="202">
        <v>41671</v>
      </c>
      <c r="E4075" s="200" t="s">
        <v>3609</v>
      </c>
      <c r="F4075" s="200" t="s">
        <v>2568</v>
      </c>
      <c r="G4075" s="200" t="s">
        <v>3447</v>
      </c>
      <c r="H4075" s="203">
        <v>463896</v>
      </c>
      <c r="I4075" s="203">
        <v>463896</v>
      </c>
      <c r="J4075" s="200" t="s">
        <v>39</v>
      </c>
      <c r="K4075" s="200" t="s">
        <v>40</v>
      </c>
      <c r="L4075" s="200" t="s">
        <v>3448</v>
      </c>
    </row>
    <row r="4076" spans="2:12" ht="75" customHeight="1" x14ac:dyDescent="0.25">
      <c r="B4076" s="206">
        <v>26101766</v>
      </c>
      <c r="C4076" s="201" t="s">
        <v>4274</v>
      </c>
      <c r="D4076" s="202">
        <v>41684</v>
      </c>
      <c r="E4076" s="207" t="s">
        <v>662</v>
      </c>
      <c r="F4076" s="200" t="s">
        <v>2568</v>
      </c>
      <c r="G4076" s="200" t="s">
        <v>3447</v>
      </c>
      <c r="H4076" s="203">
        <v>1400000</v>
      </c>
      <c r="I4076" s="203">
        <v>1400000</v>
      </c>
      <c r="J4076" s="200" t="s">
        <v>39</v>
      </c>
      <c r="K4076" s="200" t="s">
        <v>40</v>
      </c>
      <c r="L4076" s="200" t="s">
        <v>3531</v>
      </c>
    </row>
    <row r="4077" spans="2:12" ht="75" customHeight="1" x14ac:dyDescent="0.25">
      <c r="B4077" s="200">
        <v>25172608</v>
      </c>
      <c r="C4077" s="201" t="s">
        <v>4275</v>
      </c>
      <c r="D4077" s="202" t="s">
        <v>3576</v>
      </c>
      <c r="E4077" s="200"/>
      <c r="F4077" s="200" t="s">
        <v>2568</v>
      </c>
      <c r="G4077" s="200" t="s">
        <v>3447</v>
      </c>
      <c r="H4077" s="203">
        <v>3500000</v>
      </c>
      <c r="I4077" s="203">
        <v>3500001</v>
      </c>
      <c r="J4077" s="200" t="s">
        <v>39</v>
      </c>
      <c r="K4077" s="200" t="s">
        <v>40</v>
      </c>
      <c r="L4077" s="200" t="s">
        <v>3577</v>
      </c>
    </row>
    <row r="4078" spans="2:12" ht="75" customHeight="1" x14ac:dyDescent="0.25">
      <c r="B4078" s="200">
        <v>25172608</v>
      </c>
      <c r="C4078" s="201" t="s">
        <v>4276</v>
      </c>
      <c r="D4078" s="202">
        <v>41671</v>
      </c>
      <c r="E4078" s="200" t="s">
        <v>3609</v>
      </c>
      <c r="F4078" s="200" t="s">
        <v>2568</v>
      </c>
      <c r="G4078" s="200" t="s">
        <v>3447</v>
      </c>
      <c r="H4078" s="203">
        <v>218180</v>
      </c>
      <c r="I4078" s="203">
        <v>218180</v>
      </c>
      <c r="J4078" s="200" t="s">
        <v>39</v>
      </c>
      <c r="K4078" s="200" t="s">
        <v>40</v>
      </c>
      <c r="L4078" s="200" t="s">
        <v>3448</v>
      </c>
    </row>
    <row r="4079" spans="2:12" ht="75" customHeight="1" x14ac:dyDescent="0.25">
      <c r="B4079" s="200">
        <v>25172608</v>
      </c>
      <c r="C4079" s="201" t="s">
        <v>4277</v>
      </c>
      <c r="D4079" s="202">
        <v>41654</v>
      </c>
      <c r="E4079" s="200" t="s">
        <v>662</v>
      </c>
      <c r="F4079" s="200" t="s">
        <v>2568</v>
      </c>
      <c r="G4079" s="200" t="s">
        <v>3447</v>
      </c>
      <c r="H4079" s="203">
        <v>600000</v>
      </c>
      <c r="I4079" s="203">
        <f>+H4079</f>
        <v>600000</v>
      </c>
      <c r="J4079" s="200" t="s">
        <v>39</v>
      </c>
      <c r="K4079" s="200" t="s">
        <v>40</v>
      </c>
      <c r="L4079" s="200" t="s">
        <v>3526</v>
      </c>
    </row>
    <row r="4080" spans="2:12" ht="75" customHeight="1" x14ac:dyDescent="0.25">
      <c r="B4080" s="200">
        <v>25172608</v>
      </c>
      <c r="C4080" s="201" t="s">
        <v>4278</v>
      </c>
      <c r="D4080" s="202">
        <v>41640</v>
      </c>
      <c r="E4080" s="200" t="s">
        <v>3535</v>
      </c>
      <c r="F4080" s="200" t="s">
        <v>2568</v>
      </c>
      <c r="G4080" s="200" t="s">
        <v>3447</v>
      </c>
      <c r="H4080" s="203">
        <v>450000</v>
      </c>
      <c r="I4080" s="203">
        <v>450000</v>
      </c>
      <c r="J4080" s="200" t="s">
        <v>39</v>
      </c>
      <c r="K4080" s="200" t="s">
        <v>40</v>
      </c>
      <c r="L4080" s="200" t="s">
        <v>3536</v>
      </c>
    </row>
    <row r="4081" spans="2:12" ht="75" customHeight="1" x14ac:dyDescent="0.25">
      <c r="B4081" s="200">
        <v>24141607</v>
      </c>
      <c r="C4081" s="201" t="s">
        <v>3834</v>
      </c>
      <c r="D4081" s="202">
        <v>41671</v>
      </c>
      <c r="E4081" s="200" t="s">
        <v>3609</v>
      </c>
      <c r="F4081" s="200" t="s">
        <v>2568</v>
      </c>
      <c r="G4081" s="200" t="s">
        <v>3447</v>
      </c>
      <c r="H4081" s="203">
        <v>8232</v>
      </c>
      <c r="I4081" s="203">
        <v>8232</v>
      </c>
      <c r="J4081" s="200" t="s">
        <v>39</v>
      </c>
      <c r="K4081" s="200" t="s">
        <v>40</v>
      </c>
      <c r="L4081" s="200" t="s">
        <v>3448</v>
      </c>
    </row>
    <row r="4082" spans="2:12" ht="75" customHeight="1" x14ac:dyDescent="0.25">
      <c r="B4082" s="206">
        <v>24121802</v>
      </c>
      <c r="C4082" s="201" t="s">
        <v>4279</v>
      </c>
      <c r="D4082" s="202">
        <v>41654</v>
      </c>
      <c r="E4082" s="200" t="s">
        <v>662</v>
      </c>
      <c r="F4082" s="200" t="s">
        <v>2568</v>
      </c>
      <c r="G4082" s="200" t="s">
        <v>3447</v>
      </c>
      <c r="H4082" s="203">
        <v>1000000</v>
      </c>
      <c r="I4082" s="203">
        <f>+H4082</f>
        <v>1000000</v>
      </c>
      <c r="J4082" s="200" t="s">
        <v>39</v>
      </c>
      <c r="K4082" s="200" t="s">
        <v>40</v>
      </c>
      <c r="L4082" s="200" t="s">
        <v>3526</v>
      </c>
    </row>
    <row r="4083" spans="2:12" ht="75" customHeight="1" x14ac:dyDescent="0.25">
      <c r="B4083" s="206">
        <v>24121802</v>
      </c>
      <c r="C4083" s="201" t="s">
        <v>4280</v>
      </c>
      <c r="D4083" s="202">
        <v>41684</v>
      </c>
      <c r="E4083" s="207" t="s">
        <v>662</v>
      </c>
      <c r="F4083" s="200" t="s">
        <v>2568</v>
      </c>
      <c r="G4083" s="200" t="s">
        <v>3447</v>
      </c>
      <c r="H4083" s="203">
        <v>590000</v>
      </c>
      <c r="I4083" s="203">
        <v>590000</v>
      </c>
      <c r="J4083" s="200" t="s">
        <v>39</v>
      </c>
      <c r="K4083" s="200" t="s">
        <v>40</v>
      </c>
      <c r="L4083" s="200" t="s">
        <v>3531</v>
      </c>
    </row>
    <row r="4084" spans="2:12" ht="75" customHeight="1" x14ac:dyDescent="0.25">
      <c r="B4084" s="210">
        <v>24121802</v>
      </c>
      <c r="C4084" s="208" t="s">
        <v>4281</v>
      </c>
      <c r="D4084" s="202">
        <v>41883</v>
      </c>
      <c r="E4084" s="207" t="s">
        <v>2576</v>
      </c>
      <c r="F4084" s="200" t="s">
        <v>2568</v>
      </c>
      <c r="G4084" s="200" t="s">
        <v>3447</v>
      </c>
      <c r="H4084" s="203">
        <v>2250000</v>
      </c>
      <c r="I4084" s="203">
        <v>2250000</v>
      </c>
      <c r="J4084" s="200" t="s">
        <v>39</v>
      </c>
      <c r="K4084" s="200" t="s">
        <v>40</v>
      </c>
      <c r="L4084" s="206" t="s">
        <v>3452</v>
      </c>
    </row>
    <row r="4085" spans="2:12" ht="75" customHeight="1" x14ac:dyDescent="0.25">
      <c r="B4085" s="206">
        <v>24121802</v>
      </c>
      <c r="C4085" s="213" t="s">
        <v>4282</v>
      </c>
      <c r="D4085" s="214">
        <v>41462</v>
      </c>
      <c r="E4085" s="207" t="s">
        <v>2576</v>
      </c>
      <c r="F4085" s="200" t="s">
        <v>2568</v>
      </c>
      <c r="G4085" s="200" t="s">
        <v>3447</v>
      </c>
      <c r="H4085" s="209">
        <v>4000000</v>
      </c>
      <c r="I4085" s="209">
        <v>4000000</v>
      </c>
      <c r="J4085" s="200" t="s">
        <v>39</v>
      </c>
      <c r="K4085" s="200" t="s">
        <v>40</v>
      </c>
      <c r="L4085" s="206" t="s">
        <v>3600</v>
      </c>
    </row>
    <row r="4086" spans="2:12" ht="75" customHeight="1" x14ac:dyDescent="0.25">
      <c r="B4086" s="206">
        <v>24121802</v>
      </c>
      <c r="C4086" s="215" t="s">
        <v>4283</v>
      </c>
      <c r="D4086" s="214">
        <v>41462</v>
      </c>
      <c r="E4086" s="207" t="s">
        <v>2576</v>
      </c>
      <c r="F4086" s="200" t="s">
        <v>2568</v>
      </c>
      <c r="G4086" s="200" t="s">
        <v>3447</v>
      </c>
      <c r="H4086" s="209">
        <v>180000</v>
      </c>
      <c r="I4086" s="209">
        <v>180000</v>
      </c>
      <c r="J4086" s="200" t="s">
        <v>39</v>
      </c>
      <c r="K4086" s="200" t="s">
        <v>40</v>
      </c>
      <c r="L4086" s="206" t="s">
        <v>3600</v>
      </c>
    </row>
    <row r="4087" spans="2:12" ht="75" customHeight="1" x14ac:dyDescent="0.25">
      <c r="B4087" s="206">
        <v>24121802</v>
      </c>
      <c r="C4087" s="215" t="s">
        <v>4284</v>
      </c>
      <c r="D4087" s="214">
        <v>41462</v>
      </c>
      <c r="E4087" s="207" t="s">
        <v>2576</v>
      </c>
      <c r="F4087" s="200" t="s">
        <v>2568</v>
      </c>
      <c r="G4087" s="200" t="s">
        <v>3447</v>
      </c>
      <c r="H4087" s="209">
        <v>360000</v>
      </c>
      <c r="I4087" s="209">
        <v>360000</v>
      </c>
      <c r="J4087" s="200" t="s">
        <v>39</v>
      </c>
      <c r="K4087" s="200" t="s">
        <v>40</v>
      </c>
      <c r="L4087" s="206" t="s">
        <v>3600</v>
      </c>
    </row>
    <row r="4088" spans="2:12" ht="75" customHeight="1" x14ac:dyDescent="0.25">
      <c r="B4088" s="200">
        <v>24112505</v>
      </c>
      <c r="C4088" s="201" t="s">
        <v>4285</v>
      </c>
      <c r="D4088" s="202">
        <v>41654</v>
      </c>
      <c r="E4088" s="200" t="s">
        <v>662</v>
      </c>
      <c r="F4088" s="200" t="s">
        <v>2568</v>
      </c>
      <c r="G4088" s="200" t="s">
        <v>3447</v>
      </c>
      <c r="H4088" s="203">
        <v>600000</v>
      </c>
      <c r="I4088" s="203">
        <f>+H4088</f>
        <v>600000</v>
      </c>
      <c r="J4088" s="200" t="s">
        <v>39</v>
      </c>
      <c r="K4088" s="200" t="s">
        <v>40</v>
      </c>
      <c r="L4088" s="200" t="s">
        <v>3526</v>
      </c>
    </row>
    <row r="4089" spans="2:12" ht="75" customHeight="1" x14ac:dyDescent="0.25">
      <c r="B4089" s="206">
        <v>24112404</v>
      </c>
      <c r="C4089" s="208" t="s">
        <v>4286</v>
      </c>
      <c r="D4089" s="202">
        <v>41883</v>
      </c>
      <c r="E4089" s="207" t="s">
        <v>2576</v>
      </c>
      <c r="F4089" s="200" t="s">
        <v>2568</v>
      </c>
      <c r="G4089" s="200" t="s">
        <v>3447</v>
      </c>
      <c r="H4089" s="203">
        <v>54000</v>
      </c>
      <c r="I4089" s="203">
        <v>54000</v>
      </c>
      <c r="J4089" s="200" t="s">
        <v>39</v>
      </c>
      <c r="K4089" s="200" t="s">
        <v>40</v>
      </c>
      <c r="L4089" s="206" t="s">
        <v>3452</v>
      </c>
    </row>
    <row r="4090" spans="2:12" ht="75" customHeight="1" x14ac:dyDescent="0.25">
      <c r="B4090" s="200">
        <v>24112007</v>
      </c>
      <c r="C4090" s="201" t="s">
        <v>4287</v>
      </c>
      <c r="D4090" s="202">
        <v>41671</v>
      </c>
      <c r="E4090" s="200" t="s">
        <v>3654</v>
      </c>
      <c r="F4090" s="200" t="s">
        <v>2568</v>
      </c>
      <c r="G4090" s="200" t="s">
        <v>3447</v>
      </c>
      <c r="H4090" s="203">
        <v>1136000</v>
      </c>
      <c r="I4090" s="203">
        <v>1136000</v>
      </c>
      <c r="J4090" s="200" t="s">
        <v>39</v>
      </c>
      <c r="K4090" s="200" t="s">
        <v>40</v>
      </c>
      <c r="L4090" s="200" t="s">
        <v>3448</v>
      </c>
    </row>
    <row r="4091" spans="2:12" ht="75" customHeight="1" x14ac:dyDescent="0.25">
      <c r="B4091" s="200">
        <v>24112005</v>
      </c>
      <c r="C4091" s="201" t="s">
        <v>4288</v>
      </c>
      <c r="D4091" s="202">
        <v>41654</v>
      </c>
      <c r="E4091" s="200" t="s">
        <v>662</v>
      </c>
      <c r="F4091" s="200" t="s">
        <v>2568</v>
      </c>
      <c r="G4091" s="200" t="s">
        <v>3447</v>
      </c>
      <c r="H4091" s="203">
        <v>4000000</v>
      </c>
      <c r="I4091" s="203">
        <f>+H4091</f>
        <v>4000000</v>
      </c>
      <c r="J4091" s="200" t="s">
        <v>39</v>
      </c>
      <c r="K4091" s="200" t="s">
        <v>40</v>
      </c>
      <c r="L4091" s="200" t="s">
        <v>3526</v>
      </c>
    </row>
    <row r="4092" spans="2:12" ht="75" customHeight="1" x14ac:dyDescent="0.25">
      <c r="B4092" s="200">
        <v>24111501</v>
      </c>
      <c r="C4092" s="201" t="s">
        <v>4289</v>
      </c>
      <c r="D4092" s="202">
        <v>41684</v>
      </c>
      <c r="E4092" s="207" t="s">
        <v>662</v>
      </c>
      <c r="F4092" s="200" t="s">
        <v>2568</v>
      </c>
      <c r="G4092" s="200" t="s">
        <v>3447</v>
      </c>
      <c r="H4092" s="203">
        <v>30000</v>
      </c>
      <c r="I4092" s="203">
        <v>30000</v>
      </c>
      <c r="J4092" s="200" t="s">
        <v>39</v>
      </c>
      <c r="K4092" s="200" t="s">
        <v>40</v>
      </c>
      <c r="L4092" s="200" t="s">
        <v>3531</v>
      </c>
    </row>
    <row r="4093" spans="2:12" ht="75" customHeight="1" x14ac:dyDescent="0.25">
      <c r="B4093" s="200">
        <v>24111501</v>
      </c>
      <c r="C4093" s="201" t="s">
        <v>4290</v>
      </c>
      <c r="D4093" s="202">
        <v>41654</v>
      </c>
      <c r="E4093" s="200" t="s">
        <v>662</v>
      </c>
      <c r="F4093" s="200" t="s">
        <v>2568</v>
      </c>
      <c r="G4093" s="200" t="s">
        <v>3447</v>
      </c>
      <c r="H4093" s="203">
        <v>75000</v>
      </c>
      <c r="I4093" s="203">
        <v>75000</v>
      </c>
      <c r="J4093" s="200" t="s">
        <v>39</v>
      </c>
      <c r="K4093" s="200" t="s">
        <v>40</v>
      </c>
      <c r="L4093" s="200" t="s">
        <v>3492</v>
      </c>
    </row>
    <row r="4094" spans="2:12" ht="75" customHeight="1" x14ac:dyDescent="0.25">
      <c r="B4094" s="200">
        <v>24102004</v>
      </c>
      <c r="C4094" s="201" t="s">
        <v>4291</v>
      </c>
      <c r="D4094" s="202">
        <v>41654</v>
      </c>
      <c r="E4094" s="200" t="s">
        <v>662</v>
      </c>
      <c r="F4094" s="200" t="s">
        <v>2568</v>
      </c>
      <c r="G4094" s="200" t="s">
        <v>3447</v>
      </c>
      <c r="H4094" s="203">
        <v>3000000</v>
      </c>
      <c r="I4094" s="203">
        <f>+H4094</f>
        <v>3000000</v>
      </c>
      <c r="J4094" s="200" t="s">
        <v>39</v>
      </c>
      <c r="K4094" s="200" t="s">
        <v>40</v>
      </c>
      <c r="L4094" s="200" t="s">
        <v>3526</v>
      </c>
    </row>
    <row r="4095" spans="2:12" ht="75" customHeight="1" x14ac:dyDescent="0.25">
      <c r="B4095" s="200">
        <v>23271818</v>
      </c>
      <c r="C4095" s="201" t="s">
        <v>4292</v>
      </c>
      <c r="D4095" s="202">
        <v>41684</v>
      </c>
      <c r="E4095" s="207" t="s">
        <v>662</v>
      </c>
      <c r="F4095" s="200" t="s">
        <v>2568</v>
      </c>
      <c r="G4095" s="200" t="s">
        <v>3447</v>
      </c>
      <c r="H4095" s="203">
        <v>20000</v>
      </c>
      <c r="I4095" s="203">
        <v>20000</v>
      </c>
      <c r="J4095" s="200" t="s">
        <v>39</v>
      </c>
      <c r="K4095" s="200" t="s">
        <v>40</v>
      </c>
      <c r="L4095" s="200" t="s">
        <v>3531</v>
      </c>
    </row>
    <row r="4096" spans="2:12" ht="75" customHeight="1" x14ac:dyDescent="0.25">
      <c r="B4096" s="200">
        <v>23271818</v>
      </c>
      <c r="C4096" s="201" t="s">
        <v>4293</v>
      </c>
      <c r="D4096" s="202">
        <v>41654</v>
      </c>
      <c r="E4096" s="200" t="s">
        <v>662</v>
      </c>
      <c r="F4096" s="200" t="s">
        <v>2568</v>
      </c>
      <c r="G4096" s="200" t="s">
        <v>3447</v>
      </c>
      <c r="H4096" s="203">
        <v>100000</v>
      </c>
      <c r="I4096" s="203">
        <f>+H4096</f>
        <v>100000</v>
      </c>
      <c r="J4096" s="200" t="s">
        <v>39</v>
      </c>
      <c r="K4096" s="200" t="s">
        <v>40</v>
      </c>
      <c r="L4096" s="200" t="s">
        <v>3526</v>
      </c>
    </row>
    <row r="4097" spans="2:12" ht="75" customHeight="1" x14ac:dyDescent="0.25">
      <c r="B4097" s="210">
        <v>23271813</v>
      </c>
      <c r="C4097" s="208" t="s">
        <v>4294</v>
      </c>
      <c r="D4097" s="202">
        <v>41883</v>
      </c>
      <c r="E4097" s="207" t="s">
        <v>2576</v>
      </c>
      <c r="F4097" s="200" t="s">
        <v>2568</v>
      </c>
      <c r="G4097" s="200" t="s">
        <v>3447</v>
      </c>
      <c r="H4097" s="203">
        <v>60000</v>
      </c>
      <c r="I4097" s="203">
        <v>60000</v>
      </c>
      <c r="J4097" s="200" t="s">
        <v>39</v>
      </c>
      <c r="K4097" s="200" t="s">
        <v>40</v>
      </c>
      <c r="L4097" s="206" t="s">
        <v>3452</v>
      </c>
    </row>
    <row r="4098" spans="2:12" ht="75" customHeight="1" x14ac:dyDescent="0.25">
      <c r="B4098" s="210">
        <v>23271807</v>
      </c>
      <c r="C4098" s="208" t="s">
        <v>4295</v>
      </c>
      <c r="D4098" s="202">
        <v>41883</v>
      </c>
      <c r="E4098" s="207" t="s">
        <v>2576</v>
      </c>
      <c r="F4098" s="200" t="s">
        <v>2568</v>
      </c>
      <c r="G4098" s="200" t="s">
        <v>3447</v>
      </c>
      <c r="H4098" s="203">
        <v>17800</v>
      </c>
      <c r="I4098" s="203">
        <v>17800</v>
      </c>
      <c r="J4098" s="200" t="s">
        <v>39</v>
      </c>
      <c r="K4098" s="200" t="s">
        <v>40</v>
      </c>
      <c r="L4098" s="206" t="s">
        <v>3452</v>
      </c>
    </row>
    <row r="4099" spans="2:12" ht="75" customHeight="1" x14ac:dyDescent="0.25">
      <c r="B4099" s="200">
        <v>23271802</v>
      </c>
      <c r="C4099" s="201" t="s">
        <v>4296</v>
      </c>
      <c r="D4099" s="202">
        <v>41659</v>
      </c>
      <c r="E4099" s="207" t="s">
        <v>662</v>
      </c>
      <c r="F4099" s="200" t="s">
        <v>2568</v>
      </c>
      <c r="G4099" s="200" t="s">
        <v>3447</v>
      </c>
      <c r="H4099" s="203">
        <v>7500000</v>
      </c>
      <c r="I4099" s="203">
        <v>7500000</v>
      </c>
      <c r="J4099" s="200" t="s">
        <v>39</v>
      </c>
      <c r="K4099" s="200" t="s">
        <v>40</v>
      </c>
      <c r="L4099" s="200" t="s">
        <v>3495</v>
      </c>
    </row>
    <row r="4100" spans="2:12" ht="75" customHeight="1" x14ac:dyDescent="0.25">
      <c r="B4100" s="210">
        <v>23271602</v>
      </c>
      <c r="C4100" s="208" t="s">
        <v>4297</v>
      </c>
      <c r="D4100" s="202">
        <v>41883</v>
      </c>
      <c r="E4100" s="207" t="s">
        <v>2576</v>
      </c>
      <c r="F4100" s="200" t="s">
        <v>2568</v>
      </c>
      <c r="G4100" s="200" t="s">
        <v>3447</v>
      </c>
      <c r="H4100" s="203">
        <v>1600000</v>
      </c>
      <c r="I4100" s="203">
        <v>1600000</v>
      </c>
      <c r="J4100" s="200" t="s">
        <v>39</v>
      </c>
      <c r="K4100" s="200" t="s">
        <v>40</v>
      </c>
      <c r="L4100" s="206" t="s">
        <v>3452</v>
      </c>
    </row>
    <row r="4101" spans="2:12" ht="75" customHeight="1" x14ac:dyDescent="0.25">
      <c r="B4101" s="206">
        <v>23271602</v>
      </c>
      <c r="C4101" s="215" t="s">
        <v>4298</v>
      </c>
      <c r="D4101" s="214">
        <v>41462</v>
      </c>
      <c r="E4101" s="207" t="s">
        <v>2576</v>
      </c>
      <c r="F4101" s="200" t="s">
        <v>2568</v>
      </c>
      <c r="G4101" s="200" t="s">
        <v>3447</v>
      </c>
      <c r="H4101" s="209">
        <v>400000</v>
      </c>
      <c r="I4101" s="209">
        <v>400000</v>
      </c>
      <c r="J4101" s="200" t="s">
        <v>39</v>
      </c>
      <c r="K4101" s="200" t="s">
        <v>40</v>
      </c>
      <c r="L4101" s="206" t="s">
        <v>3600</v>
      </c>
    </row>
    <row r="4102" spans="2:12" ht="75" customHeight="1" x14ac:dyDescent="0.25">
      <c r="B4102" s="206">
        <v>23231202</v>
      </c>
      <c r="C4102" s="201" t="s">
        <v>4299</v>
      </c>
      <c r="D4102" s="202">
        <v>41654</v>
      </c>
      <c r="E4102" s="200" t="s">
        <v>662</v>
      </c>
      <c r="F4102" s="200" t="s">
        <v>2568</v>
      </c>
      <c r="G4102" s="200" t="s">
        <v>3447</v>
      </c>
      <c r="H4102" s="203">
        <v>300000</v>
      </c>
      <c r="I4102" s="203">
        <f>+H4102</f>
        <v>300000</v>
      </c>
      <c r="J4102" s="200" t="s">
        <v>39</v>
      </c>
      <c r="K4102" s="200" t="s">
        <v>40</v>
      </c>
      <c r="L4102" s="200" t="s">
        <v>3526</v>
      </c>
    </row>
    <row r="4103" spans="2:12" ht="75" customHeight="1" x14ac:dyDescent="0.25">
      <c r="B4103" s="200">
        <v>23211102</v>
      </c>
      <c r="C4103" s="201" t="s">
        <v>4300</v>
      </c>
      <c r="D4103" s="202">
        <v>41654</v>
      </c>
      <c r="E4103" s="207" t="s">
        <v>4301</v>
      </c>
      <c r="F4103" s="200" t="s">
        <v>4302</v>
      </c>
      <c r="G4103" s="200" t="s">
        <v>3447</v>
      </c>
      <c r="H4103" s="203">
        <v>107100</v>
      </c>
      <c r="I4103" s="203">
        <v>104400</v>
      </c>
      <c r="J4103" s="200" t="s">
        <v>39</v>
      </c>
      <c r="K4103" s="200" t="s">
        <v>40</v>
      </c>
      <c r="L4103" s="200" t="s">
        <v>4303</v>
      </c>
    </row>
    <row r="4104" spans="2:12" ht="75" customHeight="1" x14ac:dyDescent="0.25">
      <c r="B4104" s="200">
        <v>23211102</v>
      </c>
      <c r="C4104" s="201" t="s">
        <v>4304</v>
      </c>
      <c r="D4104" s="202">
        <v>41654</v>
      </c>
      <c r="E4104" s="207" t="s">
        <v>4301</v>
      </c>
      <c r="F4104" s="200" t="s">
        <v>4302</v>
      </c>
      <c r="G4104" s="200" t="s">
        <v>3447</v>
      </c>
      <c r="H4104" s="203">
        <v>57135336</v>
      </c>
      <c r="I4104" s="203">
        <v>55471200</v>
      </c>
      <c r="J4104" s="200" t="s">
        <v>39</v>
      </c>
      <c r="K4104" s="200" t="s">
        <v>40</v>
      </c>
      <c r="L4104" s="200" t="s">
        <v>4305</v>
      </c>
    </row>
    <row r="4105" spans="2:12" ht="75" customHeight="1" x14ac:dyDescent="0.25">
      <c r="B4105" s="200">
        <v>23211102</v>
      </c>
      <c r="C4105" s="201" t="s">
        <v>4306</v>
      </c>
      <c r="D4105" s="202">
        <v>41654</v>
      </c>
      <c r="E4105" s="207" t="s">
        <v>4301</v>
      </c>
      <c r="F4105" s="200" t="s">
        <v>4302</v>
      </c>
      <c r="G4105" s="200" t="s">
        <v>3447</v>
      </c>
      <c r="H4105" s="203">
        <v>6540182.2655999996</v>
      </c>
      <c r="I4105" s="203">
        <v>6349692</v>
      </c>
      <c r="J4105" s="200" t="s">
        <v>39</v>
      </c>
      <c r="K4105" s="200" t="s">
        <v>40</v>
      </c>
      <c r="L4105" s="200" t="s">
        <v>4307</v>
      </c>
    </row>
    <row r="4106" spans="2:12" ht="75" customHeight="1" x14ac:dyDescent="0.25">
      <c r="B4106" s="200">
        <v>23211102</v>
      </c>
      <c r="C4106" s="201" t="s">
        <v>4308</v>
      </c>
      <c r="D4106" s="202">
        <v>41654</v>
      </c>
      <c r="E4106" s="207" t="s">
        <v>4301</v>
      </c>
      <c r="F4106" s="200" t="s">
        <v>4302</v>
      </c>
      <c r="G4106" s="200" t="s">
        <v>3447</v>
      </c>
      <c r="H4106" s="203">
        <v>18036844.175999999</v>
      </c>
      <c r="I4106" s="203">
        <v>17511499</v>
      </c>
      <c r="J4106" s="200" t="s">
        <v>39</v>
      </c>
      <c r="K4106" s="200" t="s">
        <v>40</v>
      </c>
      <c r="L4106" s="200" t="s">
        <v>4309</v>
      </c>
    </row>
    <row r="4107" spans="2:12" ht="75" customHeight="1" x14ac:dyDescent="0.25">
      <c r="B4107" s="206">
        <v>23153145</v>
      </c>
      <c r="C4107" s="208" t="s">
        <v>4310</v>
      </c>
      <c r="D4107" s="214">
        <v>41462</v>
      </c>
      <c r="E4107" s="207" t="s">
        <v>2576</v>
      </c>
      <c r="F4107" s="200" t="s">
        <v>2568</v>
      </c>
      <c r="G4107" s="200" t="s">
        <v>3447</v>
      </c>
      <c r="H4107" s="209">
        <v>80000</v>
      </c>
      <c r="I4107" s="209">
        <v>80000</v>
      </c>
      <c r="J4107" s="200" t="s">
        <v>39</v>
      </c>
      <c r="K4107" s="200" t="s">
        <v>40</v>
      </c>
      <c r="L4107" s="206" t="s">
        <v>3600</v>
      </c>
    </row>
    <row r="4108" spans="2:12" ht="75" customHeight="1" x14ac:dyDescent="0.25">
      <c r="B4108" s="206">
        <v>23152201</v>
      </c>
      <c r="C4108" s="201" t="s">
        <v>4311</v>
      </c>
      <c r="D4108" s="202">
        <v>41654</v>
      </c>
      <c r="E4108" s="200" t="s">
        <v>662</v>
      </c>
      <c r="F4108" s="200" t="s">
        <v>2568</v>
      </c>
      <c r="G4108" s="200" t="s">
        <v>3447</v>
      </c>
      <c r="H4108" s="203">
        <v>400000</v>
      </c>
      <c r="I4108" s="203">
        <f>+H4108</f>
        <v>400000</v>
      </c>
      <c r="J4108" s="200" t="s">
        <v>39</v>
      </c>
      <c r="K4108" s="200" t="s">
        <v>40</v>
      </c>
      <c r="L4108" s="200" t="s">
        <v>3526</v>
      </c>
    </row>
    <row r="4109" spans="2:12" ht="75" customHeight="1" x14ac:dyDescent="0.25">
      <c r="B4109" s="206">
        <v>23152201</v>
      </c>
      <c r="C4109" s="201" t="s">
        <v>4312</v>
      </c>
      <c r="D4109" s="202">
        <v>41654</v>
      </c>
      <c r="E4109" s="200" t="s">
        <v>662</v>
      </c>
      <c r="F4109" s="200" t="s">
        <v>2568</v>
      </c>
      <c r="G4109" s="200" t="s">
        <v>3447</v>
      </c>
      <c r="H4109" s="203">
        <v>6000000</v>
      </c>
      <c r="I4109" s="203">
        <v>6000000</v>
      </c>
      <c r="J4109" s="200" t="s">
        <v>39</v>
      </c>
      <c r="K4109" s="200" t="s">
        <v>40</v>
      </c>
      <c r="L4109" s="200" t="s">
        <v>3492</v>
      </c>
    </row>
    <row r="4110" spans="2:12" ht="75" customHeight="1" x14ac:dyDescent="0.25">
      <c r="B4110" s="206">
        <v>23152201</v>
      </c>
      <c r="C4110" s="201" t="s">
        <v>4313</v>
      </c>
      <c r="D4110" s="202">
        <v>41654</v>
      </c>
      <c r="E4110" s="200" t="s">
        <v>662</v>
      </c>
      <c r="F4110" s="200" t="s">
        <v>2568</v>
      </c>
      <c r="G4110" s="200" t="s">
        <v>3447</v>
      </c>
      <c r="H4110" s="203">
        <v>1500000</v>
      </c>
      <c r="I4110" s="203">
        <v>1500000</v>
      </c>
      <c r="J4110" s="200" t="s">
        <v>39</v>
      </c>
      <c r="K4110" s="200" t="s">
        <v>40</v>
      </c>
      <c r="L4110" s="200" t="s">
        <v>3492</v>
      </c>
    </row>
    <row r="4111" spans="2:12" ht="75" customHeight="1" x14ac:dyDescent="0.25">
      <c r="B4111" s="206">
        <v>23152201</v>
      </c>
      <c r="C4111" s="201" t="s">
        <v>4314</v>
      </c>
      <c r="D4111" s="202">
        <v>41654</v>
      </c>
      <c r="E4111" s="200" t="s">
        <v>662</v>
      </c>
      <c r="F4111" s="200" t="s">
        <v>2568</v>
      </c>
      <c r="G4111" s="200" t="s">
        <v>3447</v>
      </c>
      <c r="H4111" s="203">
        <v>600000</v>
      </c>
      <c r="I4111" s="203">
        <v>600000</v>
      </c>
      <c r="J4111" s="200" t="s">
        <v>39</v>
      </c>
      <c r="K4111" s="200" t="s">
        <v>40</v>
      </c>
      <c r="L4111" s="200" t="s">
        <v>3492</v>
      </c>
    </row>
    <row r="4112" spans="2:12" ht="75" customHeight="1" x14ac:dyDescent="0.25">
      <c r="B4112" s="206">
        <v>23152201</v>
      </c>
      <c r="C4112" s="201" t="s">
        <v>4315</v>
      </c>
      <c r="D4112" s="202">
        <v>41654</v>
      </c>
      <c r="E4112" s="207" t="s">
        <v>662</v>
      </c>
      <c r="F4112" s="200" t="s">
        <v>2568</v>
      </c>
      <c r="G4112" s="200" t="s">
        <v>3447</v>
      </c>
      <c r="H4112" s="203">
        <v>3588000</v>
      </c>
      <c r="I4112" s="203">
        <v>3588000</v>
      </c>
      <c r="J4112" s="200" t="s">
        <v>39</v>
      </c>
      <c r="K4112" s="200" t="s">
        <v>40</v>
      </c>
      <c r="L4112" s="200" t="s">
        <v>3531</v>
      </c>
    </row>
    <row r="4113" spans="2:12" ht="75" customHeight="1" x14ac:dyDescent="0.25">
      <c r="B4113" s="200">
        <v>23152201</v>
      </c>
      <c r="C4113" s="201" t="s">
        <v>4316</v>
      </c>
      <c r="D4113" s="202">
        <v>41654</v>
      </c>
      <c r="E4113" s="200" t="s">
        <v>662</v>
      </c>
      <c r="F4113" s="200" t="s">
        <v>2568</v>
      </c>
      <c r="G4113" s="200" t="s">
        <v>3447</v>
      </c>
      <c r="H4113" s="203">
        <v>1500000</v>
      </c>
      <c r="I4113" s="203">
        <f>+H4113</f>
        <v>1500000</v>
      </c>
      <c r="J4113" s="200" t="s">
        <v>39</v>
      </c>
      <c r="K4113" s="200" t="s">
        <v>40</v>
      </c>
      <c r="L4113" s="200" t="s">
        <v>3526</v>
      </c>
    </row>
    <row r="4114" spans="2:12" ht="75" customHeight="1" x14ac:dyDescent="0.25">
      <c r="B4114" s="206">
        <v>23152201</v>
      </c>
      <c r="C4114" s="201" t="s">
        <v>4317</v>
      </c>
      <c r="D4114" s="202">
        <v>41659</v>
      </c>
      <c r="E4114" s="207" t="s">
        <v>662</v>
      </c>
      <c r="F4114" s="200" t="s">
        <v>3460</v>
      </c>
      <c r="G4114" s="200" t="s">
        <v>3447</v>
      </c>
      <c r="H4114" s="203">
        <v>156000000</v>
      </c>
      <c r="I4114" s="203">
        <v>156000000</v>
      </c>
      <c r="J4114" s="200" t="s">
        <v>39</v>
      </c>
      <c r="K4114" s="200" t="s">
        <v>40</v>
      </c>
      <c r="L4114" s="200" t="s">
        <v>3495</v>
      </c>
    </row>
    <row r="4115" spans="2:12" ht="75" customHeight="1" x14ac:dyDescent="0.25">
      <c r="B4115" s="200">
        <v>23152113</v>
      </c>
      <c r="C4115" s="201" t="s">
        <v>4318</v>
      </c>
      <c r="D4115" s="202">
        <v>41730</v>
      </c>
      <c r="E4115" s="200" t="s">
        <v>3725</v>
      </c>
      <c r="F4115" s="200" t="s">
        <v>2568</v>
      </c>
      <c r="G4115" s="200" t="s">
        <v>3447</v>
      </c>
      <c r="H4115" s="203">
        <v>450000</v>
      </c>
      <c r="I4115" s="203">
        <v>450000</v>
      </c>
      <c r="J4115" s="200" t="s">
        <v>39</v>
      </c>
      <c r="K4115" s="200" t="s">
        <v>40</v>
      </c>
      <c r="L4115" s="200" t="s">
        <v>3726</v>
      </c>
    </row>
    <row r="4116" spans="2:12" ht="75" customHeight="1" x14ac:dyDescent="0.25">
      <c r="B4116" s="206">
        <v>23151602</v>
      </c>
      <c r="C4116" s="208" t="s">
        <v>4319</v>
      </c>
      <c r="D4116" s="202">
        <v>41654</v>
      </c>
      <c r="E4116" s="207" t="s">
        <v>662</v>
      </c>
      <c r="F4116" s="200" t="s">
        <v>2568</v>
      </c>
      <c r="G4116" s="200" t="s">
        <v>3447</v>
      </c>
      <c r="H4116" s="203">
        <v>2250000</v>
      </c>
      <c r="I4116" s="203">
        <v>2250000</v>
      </c>
      <c r="J4116" s="200" t="s">
        <v>39</v>
      </c>
      <c r="K4116" s="200" t="s">
        <v>40</v>
      </c>
      <c r="L4116" s="206" t="s">
        <v>4320</v>
      </c>
    </row>
    <row r="4117" spans="2:12" ht="75" customHeight="1" x14ac:dyDescent="0.25">
      <c r="B4117" s="206">
        <v>23151506</v>
      </c>
      <c r="C4117" s="208" t="s">
        <v>4321</v>
      </c>
      <c r="D4117" s="202">
        <v>41883</v>
      </c>
      <c r="E4117" s="207" t="s">
        <v>2576</v>
      </c>
      <c r="F4117" s="200" t="s">
        <v>2568</v>
      </c>
      <c r="G4117" s="200" t="s">
        <v>3447</v>
      </c>
      <c r="H4117" s="203">
        <v>25000</v>
      </c>
      <c r="I4117" s="203">
        <v>25000</v>
      </c>
      <c r="J4117" s="200" t="s">
        <v>39</v>
      </c>
      <c r="K4117" s="200" t="s">
        <v>40</v>
      </c>
      <c r="L4117" s="206" t="s">
        <v>3452</v>
      </c>
    </row>
    <row r="4118" spans="2:12" ht="75" customHeight="1" x14ac:dyDescent="0.25">
      <c r="B4118" s="206">
        <v>23151506</v>
      </c>
      <c r="C4118" s="208" t="s">
        <v>4322</v>
      </c>
      <c r="D4118" s="202">
        <v>41883</v>
      </c>
      <c r="E4118" s="207" t="s">
        <v>2576</v>
      </c>
      <c r="F4118" s="200" t="s">
        <v>2568</v>
      </c>
      <c r="G4118" s="200" t="s">
        <v>3447</v>
      </c>
      <c r="H4118" s="203">
        <v>25000</v>
      </c>
      <c r="I4118" s="203">
        <v>25000</v>
      </c>
      <c r="J4118" s="200" t="s">
        <v>39</v>
      </c>
      <c r="K4118" s="200" t="s">
        <v>40</v>
      </c>
      <c r="L4118" s="206" t="s">
        <v>3452</v>
      </c>
    </row>
    <row r="4119" spans="2:12" ht="75" customHeight="1" x14ac:dyDescent="0.25">
      <c r="B4119" s="206">
        <v>23151506</v>
      </c>
      <c r="C4119" s="208" t="s">
        <v>4323</v>
      </c>
      <c r="D4119" s="202">
        <v>41883</v>
      </c>
      <c r="E4119" s="207" t="s">
        <v>2576</v>
      </c>
      <c r="F4119" s="200" t="s">
        <v>2568</v>
      </c>
      <c r="G4119" s="200" t="s">
        <v>3447</v>
      </c>
      <c r="H4119" s="203">
        <v>35000</v>
      </c>
      <c r="I4119" s="203">
        <v>35000</v>
      </c>
      <c r="J4119" s="200" t="s">
        <v>39</v>
      </c>
      <c r="K4119" s="200" t="s">
        <v>40</v>
      </c>
      <c r="L4119" s="206" t="s">
        <v>3452</v>
      </c>
    </row>
    <row r="4120" spans="2:12" ht="75" customHeight="1" x14ac:dyDescent="0.25">
      <c r="B4120" s="206">
        <v>23101512</v>
      </c>
      <c r="C4120" s="201" t="s">
        <v>4324</v>
      </c>
      <c r="D4120" s="202">
        <v>41654</v>
      </c>
      <c r="E4120" s="200" t="s">
        <v>662</v>
      </c>
      <c r="F4120" s="200" t="s">
        <v>2568</v>
      </c>
      <c r="G4120" s="200" t="s">
        <v>3447</v>
      </c>
      <c r="H4120" s="203">
        <v>1200000</v>
      </c>
      <c r="I4120" s="203">
        <f>+H4120</f>
        <v>1200000</v>
      </c>
      <c r="J4120" s="200" t="s">
        <v>39</v>
      </c>
      <c r="K4120" s="200" t="s">
        <v>40</v>
      </c>
      <c r="L4120" s="200" t="s">
        <v>3526</v>
      </c>
    </row>
    <row r="4121" spans="2:12" ht="75" customHeight="1" x14ac:dyDescent="0.25">
      <c r="B4121" s="206">
        <v>23101510</v>
      </c>
      <c r="C4121" s="215" t="s">
        <v>4325</v>
      </c>
      <c r="D4121" s="214">
        <v>41462</v>
      </c>
      <c r="E4121" s="207" t="s">
        <v>2576</v>
      </c>
      <c r="F4121" s="200" t="s">
        <v>2568</v>
      </c>
      <c r="G4121" s="200" t="s">
        <v>3447</v>
      </c>
      <c r="H4121" s="209">
        <v>300000</v>
      </c>
      <c r="I4121" s="209">
        <v>300000</v>
      </c>
      <c r="J4121" s="200" t="s">
        <v>39</v>
      </c>
      <c r="K4121" s="200" t="s">
        <v>40</v>
      </c>
      <c r="L4121" s="206" t="s">
        <v>3600</v>
      </c>
    </row>
    <row r="4122" spans="2:12" ht="75" customHeight="1" x14ac:dyDescent="0.25">
      <c r="B4122" s="206">
        <v>23101510</v>
      </c>
      <c r="C4122" s="215" t="s">
        <v>4326</v>
      </c>
      <c r="D4122" s="214">
        <v>41462</v>
      </c>
      <c r="E4122" s="207" t="s">
        <v>2576</v>
      </c>
      <c r="F4122" s="200" t="s">
        <v>2568</v>
      </c>
      <c r="G4122" s="200" t="s">
        <v>3447</v>
      </c>
      <c r="H4122" s="209">
        <v>300000</v>
      </c>
      <c r="I4122" s="209">
        <v>300000</v>
      </c>
      <c r="J4122" s="200" t="s">
        <v>39</v>
      </c>
      <c r="K4122" s="200" t="s">
        <v>40</v>
      </c>
      <c r="L4122" s="206" t="s">
        <v>3600</v>
      </c>
    </row>
    <row r="4123" spans="2:12" ht="75" customHeight="1" x14ac:dyDescent="0.25">
      <c r="B4123" s="210">
        <v>20121613</v>
      </c>
      <c r="C4123" s="208" t="s">
        <v>4327</v>
      </c>
      <c r="D4123" s="202">
        <v>41883</v>
      </c>
      <c r="E4123" s="207" t="s">
        <v>2576</v>
      </c>
      <c r="F4123" s="200" t="s">
        <v>2568</v>
      </c>
      <c r="G4123" s="200" t="s">
        <v>3447</v>
      </c>
      <c r="H4123" s="203">
        <v>15000</v>
      </c>
      <c r="I4123" s="203">
        <v>15000</v>
      </c>
      <c r="J4123" s="200" t="s">
        <v>39</v>
      </c>
      <c r="K4123" s="200" t="s">
        <v>40</v>
      </c>
      <c r="L4123" s="206" t="s">
        <v>3452</v>
      </c>
    </row>
    <row r="4124" spans="2:12" ht="75" customHeight="1" x14ac:dyDescent="0.25">
      <c r="B4124" s="210">
        <v>20121613</v>
      </c>
      <c r="C4124" s="208" t="s">
        <v>4328</v>
      </c>
      <c r="D4124" s="202">
        <v>41883</v>
      </c>
      <c r="E4124" s="207" t="s">
        <v>2576</v>
      </c>
      <c r="F4124" s="200" t="s">
        <v>2568</v>
      </c>
      <c r="G4124" s="200" t="s">
        <v>3447</v>
      </c>
      <c r="H4124" s="203">
        <v>15000</v>
      </c>
      <c r="I4124" s="203">
        <v>15000</v>
      </c>
      <c r="J4124" s="200" t="s">
        <v>39</v>
      </c>
      <c r="K4124" s="200" t="s">
        <v>40</v>
      </c>
      <c r="L4124" s="206" t="s">
        <v>3452</v>
      </c>
    </row>
    <row r="4125" spans="2:12" ht="75" customHeight="1" x14ac:dyDescent="0.25">
      <c r="B4125" s="210">
        <v>20121613</v>
      </c>
      <c r="C4125" s="208" t="s">
        <v>4329</v>
      </c>
      <c r="D4125" s="202">
        <v>41883</v>
      </c>
      <c r="E4125" s="207" t="s">
        <v>2576</v>
      </c>
      <c r="F4125" s="200" t="s">
        <v>2568</v>
      </c>
      <c r="G4125" s="200" t="s">
        <v>3447</v>
      </c>
      <c r="H4125" s="203">
        <v>18000</v>
      </c>
      <c r="I4125" s="203">
        <v>18000</v>
      </c>
      <c r="J4125" s="200" t="s">
        <v>39</v>
      </c>
      <c r="K4125" s="200" t="s">
        <v>40</v>
      </c>
      <c r="L4125" s="206" t="s">
        <v>3452</v>
      </c>
    </row>
    <row r="4126" spans="2:12" ht="75" customHeight="1" x14ac:dyDescent="0.25">
      <c r="B4126" s="210">
        <v>20121613</v>
      </c>
      <c r="C4126" s="208" t="s">
        <v>4330</v>
      </c>
      <c r="D4126" s="202">
        <v>41883</v>
      </c>
      <c r="E4126" s="207" t="s">
        <v>2576</v>
      </c>
      <c r="F4126" s="200" t="s">
        <v>2568</v>
      </c>
      <c r="G4126" s="200" t="s">
        <v>3447</v>
      </c>
      <c r="H4126" s="203">
        <v>20000</v>
      </c>
      <c r="I4126" s="203">
        <v>20000</v>
      </c>
      <c r="J4126" s="200" t="s">
        <v>39</v>
      </c>
      <c r="K4126" s="200" t="s">
        <v>40</v>
      </c>
      <c r="L4126" s="206" t="s">
        <v>3452</v>
      </c>
    </row>
    <row r="4127" spans="2:12" ht="75" customHeight="1" x14ac:dyDescent="0.25">
      <c r="B4127" s="210">
        <v>20121613</v>
      </c>
      <c r="C4127" s="208" t="s">
        <v>4331</v>
      </c>
      <c r="D4127" s="202">
        <v>41883</v>
      </c>
      <c r="E4127" s="207" t="s">
        <v>2576</v>
      </c>
      <c r="F4127" s="200" t="s">
        <v>2568</v>
      </c>
      <c r="G4127" s="200" t="s">
        <v>3447</v>
      </c>
      <c r="H4127" s="203">
        <v>40000</v>
      </c>
      <c r="I4127" s="203">
        <v>40000</v>
      </c>
      <c r="J4127" s="200" t="s">
        <v>39</v>
      </c>
      <c r="K4127" s="200" t="s">
        <v>40</v>
      </c>
      <c r="L4127" s="206" t="s">
        <v>3452</v>
      </c>
    </row>
    <row r="4128" spans="2:12" ht="75" customHeight="1" x14ac:dyDescent="0.25">
      <c r="B4128" s="210">
        <v>20121613</v>
      </c>
      <c r="C4128" s="208" t="s">
        <v>4332</v>
      </c>
      <c r="D4128" s="202">
        <v>41883</v>
      </c>
      <c r="E4128" s="207" t="s">
        <v>2576</v>
      </c>
      <c r="F4128" s="200" t="s">
        <v>2568</v>
      </c>
      <c r="G4128" s="200" t="s">
        <v>3447</v>
      </c>
      <c r="H4128" s="203">
        <v>25000</v>
      </c>
      <c r="I4128" s="203">
        <v>25000</v>
      </c>
      <c r="J4128" s="200" t="s">
        <v>39</v>
      </c>
      <c r="K4128" s="200" t="s">
        <v>40</v>
      </c>
      <c r="L4128" s="206" t="s">
        <v>3452</v>
      </c>
    </row>
    <row r="4129" spans="2:12" ht="75" customHeight="1" x14ac:dyDescent="0.25">
      <c r="B4129" s="210">
        <v>20121613</v>
      </c>
      <c r="C4129" s="208" t="s">
        <v>4333</v>
      </c>
      <c r="D4129" s="202">
        <v>41883</v>
      </c>
      <c r="E4129" s="207" t="s">
        <v>2576</v>
      </c>
      <c r="F4129" s="200" t="s">
        <v>2568</v>
      </c>
      <c r="G4129" s="200" t="s">
        <v>3447</v>
      </c>
      <c r="H4129" s="203">
        <v>28000</v>
      </c>
      <c r="I4129" s="203">
        <v>28000</v>
      </c>
      <c r="J4129" s="200" t="s">
        <v>39</v>
      </c>
      <c r="K4129" s="200" t="s">
        <v>40</v>
      </c>
      <c r="L4129" s="206" t="s">
        <v>3452</v>
      </c>
    </row>
    <row r="4130" spans="2:12" ht="75" customHeight="1" x14ac:dyDescent="0.25">
      <c r="B4130" s="210">
        <v>20121613</v>
      </c>
      <c r="C4130" s="208" t="s">
        <v>4334</v>
      </c>
      <c r="D4130" s="202">
        <v>41883</v>
      </c>
      <c r="E4130" s="207" t="s">
        <v>2576</v>
      </c>
      <c r="F4130" s="200" t="s">
        <v>2568</v>
      </c>
      <c r="G4130" s="200" t="s">
        <v>3447</v>
      </c>
      <c r="H4130" s="203">
        <v>50000</v>
      </c>
      <c r="I4130" s="203">
        <v>50000</v>
      </c>
      <c r="J4130" s="200" t="s">
        <v>39</v>
      </c>
      <c r="K4130" s="200" t="s">
        <v>40</v>
      </c>
      <c r="L4130" s="206" t="s">
        <v>3452</v>
      </c>
    </row>
    <row r="4131" spans="2:12" ht="75" customHeight="1" x14ac:dyDescent="0.25">
      <c r="B4131" s="210">
        <v>20121613</v>
      </c>
      <c r="C4131" s="208" t="s">
        <v>4335</v>
      </c>
      <c r="D4131" s="202">
        <v>41883</v>
      </c>
      <c r="E4131" s="207" t="s">
        <v>2576</v>
      </c>
      <c r="F4131" s="200" t="s">
        <v>2568</v>
      </c>
      <c r="G4131" s="200" t="s">
        <v>3447</v>
      </c>
      <c r="H4131" s="203">
        <v>30000</v>
      </c>
      <c r="I4131" s="203">
        <v>30000</v>
      </c>
      <c r="J4131" s="200" t="s">
        <v>39</v>
      </c>
      <c r="K4131" s="200" t="s">
        <v>40</v>
      </c>
      <c r="L4131" s="206" t="s">
        <v>3452</v>
      </c>
    </row>
    <row r="4132" spans="2:12" ht="75" customHeight="1" x14ac:dyDescent="0.25">
      <c r="B4132" s="206">
        <v>20121507</v>
      </c>
      <c r="C4132" s="208" t="s">
        <v>4336</v>
      </c>
      <c r="D4132" s="202">
        <v>41883</v>
      </c>
      <c r="E4132" s="207" t="s">
        <v>2576</v>
      </c>
      <c r="F4132" s="200" t="s">
        <v>2568</v>
      </c>
      <c r="G4132" s="200" t="s">
        <v>3447</v>
      </c>
      <c r="H4132" s="203">
        <v>40000</v>
      </c>
      <c r="I4132" s="203">
        <v>40000</v>
      </c>
      <c r="J4132" s="200" t="s">
        <v>39</v>
      </c>
      <c r="K4132" s="200" t="s">
        <v>40</v>
      </c>
      <c r="L4132" s="206" t="s">
        <v>3452</v>
      </c>
    </row>
    <row r="4133" spans="2:12" ht="75" customHeight="1" x14ac:dyDescent="0.25">
      <c r="B4133" s="206">
        <v>20121507</v>
      </c>
      <c r="C4133" s="208" t="s">
        <v>4337</v>
      </c>
      <c r="D4133" s="202">
        <v>41883</v>
      </c>
      <c r="E4133" s="207" t="s">
        <v>2576</v>
      </c>
      <c r="F4133" s="200" t="s">
        <v>2568</v>
      </c>
      <c r="G4133" s="200" t="s">
        <v>3447</v>
      </c>
      <c r="H4133" s="203">
        <v>50000</v>
      </c>
      <c r="I4133" s="203">
        <v>50000</v>
      </c>
      <c r="J4133" s="200" t="s">
        <v>39</v>
      </c>
      <c r="K4133" s="200" t="s">
        <v>40</v>
      </c>
      <c r="L4133" s="206" t="s">
        <v>3452</v>
      </c>
    </row>
    <row r="4134" spans="2:12" ht="75" customHeight="1" x14ac:dyDescent="0.25">
      <c r="B4134" s="206">
        <v>20121507</v>
      </c>
      <c r="C4134" s="208" t="s">
        <v>4338</v>
      </c>
      <c r="D4134" s="202">
        <v>41883</v>
      </c>
      <c r="E4134" s="207" t="s">
        <v>2576</v>
      </c>
      <c r="F4134" s="200" t="s">
        <v>2568</v>
      </c>
      <c r="G4134" s="200" t="s">
        <v>3447</v>
      </c>
      <c r="H4134" s="203">
        <v>100000</v>
      </c>
      <c r="I4134" s="203">
        <v>100000</v>
      </c>
      <c r="J4134" s="200" t="s">
        <v>39</v>
      </c>
      <c r="K4134" s="200" t="s">
        <v>40</v>
      </c>
      <c r="L4134" s="206" t="s">
        <v>3452</v>
      </c>
    </row>
    <row r="4135" spans="2:12" ht="75" customHeight="1" x14ac:dyDescent="0.25">
      <c r="B4135" s="206">
        <v>20121507</v>
      </c>
      <c r="C4135" s="208" t="s">
        <v>4339</v>
      </c>
      <c r="D4135" s="202">
        <v>41883</v>
      </c>
      <c r="E4135" s="207" t="s">
        <v>2576</v>
      </c>
      <c r="F4135" s="200" t="s">
        <v>2568</v>
      </c>
      <c r="G4135" s="200" t="s">
        <v>3447</v>
      </c>
      <c r="H4135" s="203">
        <v>250000</v>
      </c>
      <c r="I4135" s="203">
        <v>250000</v>
      </c>
      <c r="J4135" s="200" t="s">
        <v>39</v>
      </c>
      <c r="K4135" s="200" t="s">
        <v>40</v>
      </c>
      <c r="L4135" s="206" t="s">
        <v>3452</v>
      </c>
    </row>
    <row r="4136" spans="2:12" ht="75" customHeight="1" x14ac:dyDescent="0.25">
      <c r="B4136" s="206">
        <v>20121507</v>
      </c>
      <c r="C4136" s="208" t="s">
        <v>4340</v>
      </c>
      <c r="D4136" s="202">
        <v>41883</v>
      </c>
      <c r="E4136" s="207" t="s">
        <v>2576</v>
      </c>
      <c r="F4136" s="200" t="s">
        <v>2568</v>
      </c>
      <c r="G4136" s="200" t="s">
        <v>3447</v>
      </c>
      <c r="H4136" s="203">
        <v>300000</v>
      </c>
      <c r="I4136" s="203">
        <v>300000</v>
      </c>
      <c r="J4136" s="200" t="s">
        <v>39</v>
      </c>
      <c r="K4136" s="200" t="s">
        <v>40</v>
      </c>
      <c r="L4136" s="206" t="s">
        <v>3452</v>
      </c>
    </row>
    <row r="4137" spans="2:12" ht="75" customHeight="1" x14ac:dyDescent="0.25">
      <c r="B4137" s="206">
        <v>20102103</v>
      </c>
      <c r="C4137" s="215" t="s">
        <v>4341</v>
      </c>
      <c r="D4137" s="214">
        <v>41462</v>
      </c>
      <c r="E4137" s="207" t="s">
        <v>2576</v>
      </c>
      <c r="F4137" s="200" t="s">
        <v>2568</v>
      </c>
      <c r="G4137" s="200" t="s">
        <v>3447</v>
      </c>
      <c r="H4137" s="209">
        <v>800000</v>
      </c>
      <c r="I4137" s="209">
        <v>800000</v>
      </c>
      <c r="J4137" s="200" t="s">
        <v>39</v>
      </c>
      <c r="K4137" s="200" t="s">
        <v>40</v>
      </c>
      <c r="L4137" s="206" t="s">
        <v>3600</v>
      </c>
    </row>
    <row r="4138" spans="2:12" ht="75" customHeight="1" x14ac:dyDescent="0.25">
      <c r="B4138" s="200">
        <v>20101601</v>
      </c>
      <c r="C4138" s="212" t="s">
        <v>4342</v>
      </c>
      <c r="D4138" s="202">
        <v>41654</v>
      </c>
      <c r="E4138" s="200" t="s">
        <v>662</v>
      </c>
      <c r="F4138" s="200" t="s">
        <v>2568</v>
      </c>
      <c r="G4138" s="200" t="s">
        <v>3447</v>
      </c>
      <c r="H4138" s="203">
        <v>500000</v>
      </c>
      <c r="I4138" s="203">
        <f>+H4138</f>
        <v>500000</v>
      </c>
      <c r="J4138" s="200" t="s">
        <v>39</v>
      </c>
      <c r="K4138" s="200" t="s">
        <v>40</v>
      </c>
      <c r="L4138" s="200" t="s">
        <v>3526</v>
      </c>
    </row>
    <row r="4139" spans="2:12" ht="75" customHeight="1" x14ac:dyDescent="0.25">
      <c r="B4139" s="200">
        <v>20101601</v>
      </c>
      <c r="C4139" s="201" t="s">
        <v>4343</v>
      </c>
      <c r="D4139" s="202">
        <v>41659</v>
      </c>
      <c r="E4139" s="207" t="s">
        <v>662</v>
      </c>
      <c r="F4139" s="200" t="s">
        <v>2568</v>
      </c>
      <c r="G4139" s="200" t="s">
        <v>3447</v>
      </c>
      <c r="H4139" s="203">
        <v>9500000</v>
      </c>
      <c r="I4139" s="203">
        <v>9500000</v>
      </c>
      <c r="J4139" s="200" t="s">
        <v>39</v>
      </c>
      <c r="K4139" s="200" t="s">
        <v>40</v>
      </c>
      <c r="L4139" s="200" t="s">
        <v>3495</v>
      </c>
    </row>
    <row r="4140" spans="2:12" ht="75" customHeight="1" x14ac:dyDescent="0.25">
      <c r="B4140" s="210">
        <v>15121525</v>
      </c>
      <c r="C4140" s="208" t="s">
        <v>4344</v>
      </c>
      <c r="D4140" s="202">
        <v>41883</v>
      </c>
      <c r="E4140" s="207" t="s">
        <v>2576</v>
      </c>
      <c r="F4140" s="200" t="s">
        <v>2568</v>
      </c>
      <c r="G4140" s="200" t="s">
        <v>3447</v>
      </c>
      <c r="H4140" s="203">
        <v>57000</v>
      </c>
      <c r="I4140" s="203">
        <v>57000</v>
      </c>
      <c r="J4140" s="200" t="s">
        <v>39</v>
      </c>
      <c r="K4140" s="200" t="s">
        <v>40</v>
      </c>
      <c r="L4140" s="206" t="s">
        <v>3452</v>
      </c>
    </row>
    <row r="4141" spans="2:12" ht="75" customHeight="1" x14ac:dyDescent="0.25">
      <c r="B4141" s="200">
        <v>15111508</v>
      </c>
      <c r="C4141" s="201" t="s">
        <v>4345</v>
      </c>
      <c r="D4141" s="202">
        <v>41730</v>
      </c>
      <c r="E4141" s="200" t="s">
        <v>3725</v>
      </c>
      <c r="F4141" s="200" t="s">
        <v>2568</v>
      </c>
      <c r="G4141" s="200" t="s">
        <v>3447</v>
      </c>
      <c r="H4141" s="203">
        <v>198000</v>
      </c>
      <c r="I4141" s="203">
        <v>198000</v>
      </c>
      <c r="J4141" s="200" t="s">
        <v>39</v>
      </c>
      <c r="K4141" s="200" t="s">
        <v>40</v>
      </c>
      <c r="L4141" s="200" t="s">
        <v>3726</v>
      </c>
    </row>
    <row r="4142" spans="2:12" ht="75" customHeight="1" x14ac:dyDescent="0.25">
      <c r="B4142" s="200">
        <v>15101507</v>
      </c>
      <c r="C4142" s="201" t="s">
        <v>4346</v>
      </c>
      <c r="D4142" s="202">
        <v>41730</v>
      </c>
      <c r="E4142" s="200" t="s">
        <v>319</v>
      </c>
      <c r="F4142" s="200" t="s">
        <v>2568</v>
      </c>
      <c r="G4142" s="200" t="s">
        <v>3447</v>
      </c>
      <c r="H4142" s="203">
        <v>200000</v>
      </c>
      <c r="I4142" s="203">
        <v>200000</v>
      </c>
      <c r="J4142" s="200" t="s">
        <v>39</v>
      </c>
      <c r="K4142" s="200" t="s">
        <v>40</v>
      </c>
      <c r="L4142" s="200" t="s">
        <v>3726</v>
      </c>
    </row>
    <row r="4143" spans="2:12" ht="75" customHeight="1" x14ac:dyDescent="0.25">
      <c r="B4143" s="206">
        <v>14122104</v>
      </c>
      <c r="C4143" s="201" t="s">
        <v>4347</v>
      </c>
      <c r="D4143" s="202">
        <v>41654</v>
      </c>
      <c r="E4143" s="200" t="s">
        <v>662</v>
      </c>
      <c r="F4143" s="200" t="s">
        <v>2568</v>
      </c>
      <c r="G4143" s="200" t="s">
        <v>3447</v>
      </c>
      <c r="H4143" s="203">
        <v>100000</v>
      </c>
      <c r="I4143" s="203">
        <f>+H4143</f>
        <v>100000</v>
      </c>
      <c r="J4143" s="200" t="s">
        <v>39</v>
      </c>
      <c r="K4143" s="200" t="s">
        <v>40</v>
      </c>
      <c r="L4143" s="200" t="s">
        <v>3526</v>
      </c>
    </row>
    <row r="4144" spans="2:12" ht="75" customHeight="1" x14ac:dyDescent="0.25">
      <c r="B4144" s="206">
        <v>14121901</v>
      </c>
      <c r="C4144" s="201" t="s">
        <v>4348</v>
      </c>
      <c r="D4144" s="202">
        <v>41684</v>
      </c>
      <c r="E4144" s="207" t="s">
        <v>662</v>
      </c>
      <c r="F4144" s="200" t="s">
        <v>2568</v>
      </c>
      <c r="G4144" s="200" t="s">
        <v>3447</v>
      </c>
      <c r="H4144" s="203">
        <v>20000</v>
      </c>
      <c r="I4144" s="203">
        <v>20000</v>
      </c>
      <c r="J4144" s="200" t="s">
        <v>39</v>
      </c>
      <c r="K4144" s="200" t="s">
        <v>40</v>
      </c>
      <c r="L4144" s="200" t="s">
        <v>3531</v>
      </c>
    </row>
    <row r="4145" spans="2:12" ht="75" customHeight="1" x14ac:dyDescent="0.25">
      <c r="B4145" s="200">
        <v>14121901</v>
      </c>
      <c r="C4145" s="201" t="s">
        <v>4349</v>
      </c>
      <c r="D4145" s="202">
        <v>41654</v>
      </c>
      <c r="E4145" s="200" t="s">
        <v>662</v>
      </c>
      <c r="F4145" s="200" t="s">
        <v>2568</v>
      </c>
      <c r="G4145" s="200" t="s">
        <v>3447</v>
      </c>
      <c r="H4145" s="203">
        <v>1050000</v>
      </c>
      <c r="I4145" s="203">
        <v>1050000</v>
      </c>
      <c r="J4145" s="200" t="s">
        <v>39</v>
      </c>
      <c r="K4145" s="200" t="s">
        <v>40</v>
      </c>
      <c r="L4145" s="200" t="s">
        <v>3492</v>
      </c>
    </row>
    <row r="4146" spans="2:12" ht="75" customHeight="1" x14ac:dyDescent="0.25">
      <c r="B4146" s="200">
        <v>14111807</v>
      </c>
      <c r="C4146" s="201" t="s">
        <v>4350</v>
      </c>
      <c r="D4146" s="202">
        <v>41654</v>
      </c>
      <c r="E4146" s="200" t="s">
        <v>662</v>
      </c>
      <c r="F4146" s="200" t="s">
        <v>2568</v>
      </c>
      <c r="G4146" s="200" t="s">
        <v>3447</v>
      </c>
      <c r="H4146" s="203">
        <v>150000</v>
      </c>
      <c r="I4146" s="203">
        <v>150000</v>
      </c>
      <c r="J4146" s="200" t="s">
        <v>39</v>
      </c>
      <c r="K4146" s="200" t="s">
        <v>40</v>
      </c>
      <c r="L4146" s="200" t="s">
        <v>3492</v>
      </c>
    </row>
    <row r="4147" spans="2:12" ht="75" customHeight="1" x14ac:dyDescent="0.25">
      <c r="B4147" s="200">
        <v>14111807</v>
      </c>
      <c r="C4147" s="201" t="s">
        <v>4351</v>
      </c>
      <c r="D4147" s="202">
        <v>41654</v>
      </c>
      <c r="E4147" s="207" t="s">
        <v>662</v>
      </c>
      <c r="F4147" s="200" t="s">
        <v>2568</v>
      </c>
      <c r="G4147" s="200" t="s">
        <v>3447</v>
      </c>
      <c r="H4147" s="203">
        <v>520000</v>
      </c>
      <c r="I4147" s="203">
        <v>520000</v>
      </c>
      <c r="J4147" s="200" t="s">
        <v>39</v>
      </c>
      <c r="K4147" s="200" t="s">
        <v>40</v>
      </c>
      <c r="L4147" s="200" t="s">
        <v>3531</v>
      </c>
    </row>
    <row r="4148" spans="2:12" ht="75" customHeight="1" x14ac:dyDescent="0.25">
      <c r="B4148" s="200">
        <v>14111807</v>
      </c>
      <c r="C4148" s="201" t="s">
        <v>4352</v>
      </c>
      <c r="D4148" s="202">
        <v>41654</v>
      </c>
      <c r="E4148" s="200" t="s">
        <v>662</v>
      </c>
      <c r="F4148" s="200" t="s">
        <v>2568</v>
      </c>
      <c r="G4148" s="200" t="s">
        <v>3447</v>
      </c>
      <c r="H4148" s="203">
        <v>150000</v>
      </c>
      <c r="I4148" s="203">
        <v>150000</v>
      </c>
      <c r="J4148" s="200" t="s">
        <v>39</v>
      </c>
      <c r="K4148" s="200" t="s">
        <v>40</v>
      </c>
      <c r="L4148" s="200" t="s">
        <v>3492</v>
      </c>
    </row>
    <row r="4149" spans="2:12" ht="75" customHeight="1" x14ac:dyDescent="0.25">
      <c r="B4149" s="200">
        <v>14111807</v>
      </c>
      <c r="C4149" s="201" t="s">
        <v>4353</v>
      </c>
      <c r="D4149" s="202">
        <v>41654</v>
      </c>
      <c r="E4149" s="200" t="s">
        <v>662</v>
      </c>
      <c r="F4149" s="200" t="s">
        <v>2568</v>
      </c>
      <c r="G4149" s="200" t="s">
        <v>3447</v>
      </c>
      <c r="H4149" s="203">
        <v>150000</v>
      </c>
      <c r="I4149" s="203">
        <v>150000</v>
      </c>
      <c r="J4149" s="200" t="s">
        <v>39</v>
      </c>
      <c r="K4149" s="200" t="s">
        <v>40</v>
      </c>
      <c r="L4149" s="200" t="s">
        <v>3492</v>
      </c>
    </row>
    <row r="4150" spans="2:12" ht="75" customHeight="1" x14ac:dyDescent="0.25">
      <c r="B4150" s="200">
        <v>14111807</v>
      </c>
      <c r="C4150" s="201" t="s">
        <v>4354</v>
      </c>
      <c r="D4150" s="202">
        <v>41654</v>
      </c>
      <c r="E4150" s="200" t="s">
        <v>662</v>
      </c>
      <c r="F4150" s="200" t="s">
        <v>2568</v>
      </c>
      <c r="G4150" s="200" t="s">
        <v>3447</v>
      </c>
      <c r="H4150" s="203">
        <v>150000</v>
      </c>
      <c r="I4150" s="203">
        <v>150000</v>
      </c>
      <c r="J4150" s="200" t="s">
        <v>39</v>
      </c>
      <c r="K4150" s="200" t="s">
        <v>40</v>
      </c>
      <c r="L4150" s="200" t="s">
        <v>3492</v>
      </c>
    </row>
    <row r="4151" spans="2:12" ht="75" customHeight="1" x14ac:dyDescent="0.25">
      <c r="B4151" s="200">
        <v>14111519</v>
      </c>
      <c r="C4151" s="201" t="s">
        <v>4355</v>
      </c>
      <c r="D4151" s="202">
        <v>41684</v>
      </c>
      <c r="E4151" s="207" t="s">
        <v>662</v>
      </c>
      <c r="F4151" s="200" t="s">
        <v>2568</v>
      </c>
      <c r="G4151" s="200" t="s">
        <v>3447</v>
      </c>
      <c r="H4151" s="203">
        <v>15000</v>
      </c>
      <c r="I4151" s="203">
        <v>15000</v>
      </c>
      <c r="J4151" s="200" t="s">
        <v>39</v>
      </c>
      <c r="K4151" s="200" t="s">
        <v>40</v>
      </c>
      <c r="L4151" s="200" t="s">
        <v>3531</v>
      </c>
    </row>
    <row r="4152" spans="2:12" ht="75" customHeight="1" x14ac:dyDescent="0.25">
      <c r="B4152" s="200">
        <v>14111519</v>
      </c>
      <c r="C4152" s="201" t="s">
        <v>4356</v>
      </c>
      <c r="D4152" s="202">
        <v>41654</v>
      </c>
      <c r="E4152" s="200" t="s">
        <v>662</v>
      </c>
      <c r="F4152" s="200" t="s">
        <v>2568</v>
      </c>
      <c r="G4152" s="200" t="s">
        <v>3447</v>
      </c>
      <c r="H4152" s="203">
        <v>240000</v>
      </c>
      <c r="I4152" s="203">
        <v>240000</v>
      </c>
      <c r="J4152" s="200" t="s">
        <v>39</v>
      </c>
      <c r="K4152" s="200" t="s">
        <v>40</v>
      </c>
      <c r="L4152" s="200" t="s">
        <v>3492</v>
      </c>
    </row>
    <row r="4153" spans="2:12" ht="75" customHeight="1" x14ac:dyDescent="0.25">
      <c r="B4153" s="200">
        <v>14111519</v>
      </c>
      <c r="C4153" s="201" t="s">
        <v>4357</v>
      </c>
      <c r="D4153" s="202">
        <v>41684</v>
      </c>
      <c r="E4153" s="207" t="s">
        <v>662</v>
      </c>
      <c r="F4153" s="200" t="s">
        <v>2568</v>
      </c>
      <c r="G4153" s="200" t="s">
        <v>3447</v>
      </c>
      <c r="H4153" s="203">
        <v>40000</v>
      </c>
      <c r="I4153" s="203">
        <v>40000</v>
      </c>
      <c r="J4153" s="200" t="s">
        <v>39</v>
      </c>
      <c r="K4153" s="200" t="s">
        <v>40</v>
      </c>
      <c r="L4153" s="200" t="s">
        <v>3531</v>
      </c>
    </row>
    <row r="4154" spans="2:12" ht="75" customHeight="1" x14ac:dyDescent="0.25">
      <c r="B4154" s="200">
        <v>14111519</v>
      </c>
      <c r="C4154" s="201" t="s">
        <v>4358</v>
      </c>
      <c r="D4154" s="202">
        <v>41654</v>
      </c>
      <c r="E4154" s="200" t="s">
        <v>662</v>
      </c>
      <c r="F4154" s="200" t="s">
        <v>2568</v>
      </c>
      <c r="G4154" s="200" t="s">
        <v>3447</v>
      </c>
      <c r="H4154" s="203">
        <v>500000</v>
      </c>
      <c r="I4154" s="203">
        <f>+H4154</f>
        <v>500000</v>
      </c>
      <c r="J4154" s="200" t="s">
        <v>39</v>
      </c>
      <c r="K4154" s="200" t="s">
        <v>40</v>
      </c>
      <c r="L4154" s="200" t="s">
        <v>3526</v>
      </c>
    </row>
    <row r="4155" spans="2:12" ht="75" customHeight="1" x14ac:dyDescent="0.25">
      <c r="B4155" s="200">
        <v>14111519</v>
      </c>
      <c r="C4155" s="201" t="s">
        <v>4359</v>
      </c>
      <c r="D4155" s="202">
        <v>41654</v>
      </c>
      <c r="E4155" s="200" t="s">
        <v>662</v>
      </c>
      <c r="F4155" s="200" t="s">
        <v>2568</v>
      </c>
      <c r="G4155" s="200" t="s">
        <v>3447</v>
      </c>
      <c r="H4155" s="203">
        <v>72000</v>
      </c>
      <c r="I4155" s="203">
        <v>72000</v>
      </c>
      <c r="J4155" s="200" t="s">
        <v>39</v>
      </c>
      <c r="K4155" s="200" t="s">
        <v>40</v>
      </c>
      <c r="L4155" s="200" t="s">
        <v>3492</v>
      </c>
    </row>
    <row r="4156" spans="2:12" ht="75" customHeight="1" x14ac:dyDescent="0.25">
      <c r="B4156" s="200">
        <v>14111519</v>
      </c>
      <c r="C4156" s="201" t="s">
        <v>4360</v>
      </c>
      <c r="D4156" s="202">
        <v>41684</v>
      </c>
      <c r="E4156" s="207" t="s">
        <v>662</v>
      </c>
      <c r="F4156" s="200" t="s">
        <v>2568</v>
      </c>
      <c r="G4156" s="200" t="s">
        <v>3447</v>
      </c>
      <c r="H4156" s="203">
        <v>100000</v>
      </c>
      <c r="I4156" s="203">
        <v>100000</v>
      </c>
      <c r="J4156" s="200" t="s">
        <v>39</v>
      </c>
      <c r="K4156" s="200" t="s">
        <v>40</v>
      </c>
      <c r="L4156" s="200" t="s">
        <v>3531</v>
      </c>
    </row>
    <row r="4157" spans="2:12" ht="75" customHeight="1" x14ac:dyDescent="0.25">
      <c r="B4157" s="206">
        <v>14111519</v>
      </c>
      <c r="C4157" s="201" t="s">
        <v>4361</v>
      </c>
      <c r="D4157" s="202">
        <v>41654</v>
      </c>
      <c r="E4157" s="200" t="s">
        <v>662</v>
      </c>
      <c r="F4157" s="200" t="s">
        <v>2568</v>
      </c>
      <c r="G4157" s="200" t="s">
        <v>3447</v>
      </c>
      <c r="H4157" s="203">
        <v>850000</v>
      </c>
      <c r="I4157" s="203">
        <f>+H4157</f>
        <v>850000</v>
      </c>
      <c r="J4157" s="200" t="s">
        <v>39</v>
      </c>
      <c r="K4157" s="200" t="s">
        <v>40</v>
      </c>
      <c r="L4157" s="200" t="s">
        <v>3526</v>
      </c>
    </row>
    <row r="4158" spans="2:12" ht="75" customHeight="1" x14ac:dyDescent="0.25">
      <c r="B4158" s="200">
        <v>14111514</v>
      </c>
      <c r="C4158" s="201" t="s">
        <v>4362</v>
      </c>
      <c r="D4158" s="202">
        <v>41699</v>
      </c>
      <c r="E4158" s="200" t="s">
        <v>4363</v>
      </c>
      <c r="F4158" s="200" t="s">
        <v>2568</v>
      </c>
      <c r="G4158" s="200" t="s">
        <v>3447</v>
      </c>
      <c r="H4158" s="203">
        <v>3480000</v>
      </c>
      <c r="I4158" s="203">
        <v>3480000</v>
      </c>
      <c r="J4158" s="200" t="s">
        <v>39</v>
      </c>
      <c r="K4158" s="200" t="s">
        <v>40</v>
      </c>
      <c r="L4158" s="200" t="s">
        <v>3673</v>
      </c>
    </row>
    <row r="4159" spans="2:12" ht="75" customHeight="1" x14ac:dyDescent="0.25">
      <c r="B4159" s="200">
        <v>14111507</v>
      </c>
      <c r="C4159" s="201" t="s">
        <v>4364</v>
      </c>
      <c r="D4159" s="202">
        <v>41671</v>
      </c>
      <c r="E4159" s="200" t="s">
        <v>3609</v>
      </c>
      <c r="F4159" s="200" t="s">
        <v>2568</v>
      </c>
      <c r="G4159" s="200" t="s">
        <v>3447</v>
      </c>
      <c r="H4159" s="203">
        <v>2544</v>
      </c>
      <c r="I4159" s="203">
        <v>2544</v>
      </c>
      <c r="J4159" s="200" t="s">
        <v>39</v>
      </c>
      <c r="K4159" s="200" t="s">
        <v>40</v>
      </c>
      <c r="L4159" s="200" t="s">
        <v>3448</v>
      </c>
    </row>
    <row r="4160" spans="2:12" ht="75" customHeight="1" x14ac:dyDescent="0.25">
      <c r="B4160" s="200">
        <v>14111507</v>
      </c>
      <c r="C4160" s="201" t="s">
        <v>4365</v>
      </c>
      <c r="D4160" s="202">
        <v>41671</v>
      </c>
      <c r="E4160" s="200" t="s">
        <v>3609</v>
      </c>
      <c r="F4160" s="200" t="s">
        <v>2568</v>
      </c>
      <c r="G4160" s="200" t="s">
        <v>3447</v>
      </c>
      <c r="H4160" s="203">
        <v>390000</v>
      </c>
      <c r="I4160" s="203">
        <v>390000</v>
      </c>
      <c r="J4160" s="200" t="s">
        <v>39</v>
      </c>
      <c r="K4160" s="200" t="s">
        <v>40</v>
      </c>
      <c r="L4160" s="200" t="s">
        <v>3448</v>
      </c>
    </row>
    <row r="4161" spans="2:12" ht="75" customHeight="1" x14ac:dyDescent="0.25">
      <c r="B4161" s="200">
        <v>14111507</v>
      </c>
      <c r="C4161" s="201" t="s">
        <v>4366</v>
      </c>
      <c r="D4161" s="202">
        <v>41671</v>
      </c>
      <c r="E4161" s="200" t="s">
        <v>3609</v>
      </c>
      <c r="F4161" s="200" t="s">
        <v>2568</v>
      </c>
      <c r="G4161" s="200" t="s">
        <v>3447</v>
      </c>
      <c r="H4161" s="203">
        <v>455500</v>
      </c>
      <c r="I4161" s="203">
        <v>455500</v>
      </c>
      <c r="J4161" s="200" t="s">
        <v>39</v>
      </c>
      <c r="K4161" s="200" t="s">
        <v>40</v>
      </c>
      <c r="L4161" s="200" t="s">
        <v>3448</v>
      </c>
    </row>
    <row r="4162" spans="2:12" ht="75" customHeight="1" x14ac:dyDescent="0.25">
      <c r="B4162" s="200">
        <v>14111507</v>
      </c>
      <c r="C4162" s="201" t="s">
        <v>4367</v>
      </c>
      <c r="D4162" s="202">
        <v>41640</v>
      </c>
      <c r="E4162" s="200" t="s">
        <v>2576</v>
      </c>
      <c r="F4162" s="200" t="s">
        <v>2568</v>
      </c>
      <c r="G4162" s="200" t="s">
        <v>3447</v>
      </c>
      <c r="H4162" s="203">
        <v>180000</v>
      </c>
      <c r="I4162" s="203">
        <v>180000</v>
      </c>
      <c r="J4162" s="200" t="s">
        <v>39</v>
      </c>
      <c r="K4162" s="200" t="s">
        <v>40</v>
      </c>
      <c r="L4162" s="200" t="s">
        <v>3531</v>
      </c>
    </row>
    <row r="4163" spans="2:12" ht="75" customHeight="1" x14ac:dyDescent="0.25">
      <c r="B4163" s="200">
        <v>14111507</v>
      </c>
      <c r="C4163" s="201" t="s">
        <v>4368</v>
      </c>
      <c r="D4163" s="202">
        <v>41654</v>
      </c>
      <c r="E4163" s="200" t="s">
        <v>662</v>
      </c>
      <c r="F4163" s="200" t="s">
        <v>2568</v>
      </c>
      <c r="G4163" s="200" t="s">
        <v>3447</v>
      </c>
      <c r="H4163" s="203">
        <v>180000</v>
      </c>
      <c r="I4163" s="203">
        <v>180000</v>
      </c>
      <c r="J4163" s="200" t="s">
        <v>39</v>
      </c>
      <c r="K4163" s="200" t="s">
        <v>40</v>
      </c>
      <c r="L4163" s="200" t="s">
        <v>3492</v>
      </c>
    </row>
    <row r="4164" spans="2:12" ht="75" customHeight="1" x14ac:dyDescent="0.25">
      <c r="B4164" s="200">
        <v>13111035</v>
      </c>
      <c r="C4164" s="201" t="s">
        <v>4369</v>
      </c>
      <c r="D4164" s="202">
        <v>41654</v>
      </c>
      <c r="E4164" s="200" t="s">
        <v>662</v>
      </c>
      <c r="F4164" s="200" t="s">
        <v>2568</v>
      </c>
      <c r="G4164" s="200" t="s">
        <v>3447</v>
      </c>
      <c r="H4164" s="203">
        <v>750000</v>
      </c>
      <c r="I4164" s="203">
        <v>750000</v>
      </c>
      <c r="J4164" s="200" t="s">
        <v>39</v>
      </c>
      <c r="K4164" s="200" t="s">
        <v>40</v>
      </c>
      <c r="L4164" s="200" t="s">
        <v>3492</v>
      </c>
    </row>
    <row r="4165" spans="2:12" ht="75" customHeight="1" x14ac:dyDescent="0.25">
      <c r="B4165" s="200">
        <v>13111035</v>
      </c>
      <c r="C4165" s="201" t="s">
        <v>4370</v>
      </c>
      <c r="D4165" s="202">
        <v>41654</v>
      </c>
      <c r="E4165" s="200" t="s">
        <v>662</v>
      </c>
      <c r="F4165" s="200" t="s">
        <v>2568</v>
      </c>
      <c r="G4165" s="200" t="s">
        <v>3447</v>
      </c>
      <c r="H4165" s="203">
        <v>1000000</v>
      </c>
      <c r="I4165" s="203">
        <f>+H4165</f>
        <v>1000000</v>
      </c>
      <c r="J4165" s="200" t="s">
        <v>39</v>
      </c>
      <c r="K4165" s="200" t="s">
        <v>40</v>
      </c>
      <c r="L4165" s="200" t="s">
        <v>3526</v>
      </c>
    </row>
    <row r="4166" spans="2:12" ht="75" customHeight="1" x14ac:dyDescent="0.25">
      <c r="B4166" s="200">
        <v>13111010</v>
      </c>
      <c r="C4166" s="201" t="s">
        <v>4371</v>
      </c>
      <c r="D4166" s="202">
        <v>41654</v>
      </c>
      <c r="E4166" s="200" t="s">
        <v>662</v>
      </c>
      <c r="F4166" s="200" t="s">
        <v>2568</v>
      </c>
      <c r="G4166" s="200" t="s">
        <v>3447</v>
      </c>
      <c r="H4166" s="203">
        <v>100000</v>
      </c>
      <c r="I4166" s="203">
        <f>+H4166</f>
        <v>100000</v>
      </c>
      <c r="J4166" s="200" t="s">
        <v>39</v>
      </c>
      <c r="K4166" s="200" t="s">
        <v>40</v>
      </c>
      <c r="L4166" s="200" t="s">
        <v>3526</v>
      </c>
    </row>
    <row r="4167" spans="2:12" ht="75" customHeight="1" x14ac:dyDescent="0.25">
      <c r="B4167" s="206">
        <v>13102030</v>
      </c>
      <c r="C4167" s="208" t="s">
        <v>4372</v>
      </c>
      <c r="D4167" s="202">
        <v>41883</v>
      </c>
      <c r="E4167" s="207" t="s">
        <v>2576</v>
      </c>
      <c r="F4167" s="200" t="s">
        <v>2568</v>
      </c>
      <c r="G4167" s="200" t="s">
        <v>3447</v>
      </c>
      <c r="H4167" s="203">
        <v>200000</v>
      </c>
      <c r="I4167" s="203">
        <v>200000</v>
      </c>
      <c r="J4167" s="200" t="s">
        <v>39</v>
      </c>
      <c r="K4167" s="200" t="s">
        <v>40</v>
      </c>
      <c r="L4167" s="206" t="s">
        <v>3452</v>
      </c>
    </row>
    <row r="4168" spans="2:12" ht="75" customHeight="1" x14ac:dyDescent="0.25">
      <c r="B4168" s="206">
        <v>13102030</v>
      </c>
      <c r="C4168" s="208" t="s">
        <v>4373</v>
      </c>
      <c r="D4168" s="202">
        <v>41883</v>
      </c>
      <c r="E4168" s="207" t="s">
        <v>2576</v>
      </c>
      <c r="F4168" s="200" t="s">
        <v>2568</v>
      </c>
      <c r="G4168" s="200" t="s">
        <v>3447</v>
      </c>
      <c r="H4168" s="203">
        <v>180000</v>
      </c>
      <c r="I4168" s="203">
        <v>180000</v>
      </c>
      <c r="J4168" s="200" t="s">
        <v>39</v>
      </c>
      <c r="K4168" s="200" t="s">
        <v>40</v>
      </c>
      <c r="L4168" s="206" t="s">
        <v>3452</v>
      </c>
    </row>
    <row r="4169" spans="2:12" ht="75" customHeight="1" x14ac:dyDescent="0.25">
      <c r="B4169" s="206">
        <v>13102030</v>
      </c>
      <c r="C4169" s="208" t="s">
        <v>4374</v>
      </c>
      <c r="D4169" s="202">
        <v>41883</v>
      </c>
      <c r="E4169" s="207" t="s">
        <v>2576</v>
      </c>
      <c r="F4169" s="200" t="s">
        <v>2568</v>
      </c>
      <c r="G4169" s="200" t="s">
        <v>3447</v>
      </c>
      <c r="H4169" s="203">
        <v>180000</v>
      </c>
      <c r="I4169" s="203">
        <v>180000</v>
      </c>
      <c r="J4169" s="200" t="s">
        <v>39</v>
      </c>
      <c r="K4169" s="200" t="s">
        <v>40</v>
      </c>
      <c r="L4169" s="206" t="s">
        <v>3452</v>
      </c>
    </row>
    <row r="4170" spans="2:12" ht="75" customHeight="1" x14ac:dyDescent="0.25">
      <c r="B4170" s="206">
        <v>13102030</v>
      </c>
      <c r="C4170" s="208" t="s">
        <v>4375</v>
      </c>
      <c r="D4170" s="202">
        <v>41883</v>
      </c>
      <c r="E4170" s="207" t="s">
        <v>2576</v>
      </c>
      <c r="F4170" s="200" t="s">
        <v>2568</v>
      </c>
      <c r="G4170" s="200" t="s">
        <v>3447</v>
      </c>
      <c r="H4170" s="203">
        <v>140000</v>
      </c>
      <c r="I4170" s="203">
        <v>140000</v>
      </c>
      <c r="J4170" s="200" t="s">
        <v>39</v>
      </c>
      <c r="K4170" s="200" t="s">
        <v>40</v>
      </c>
      <c r="L4170" s="206" t="s">
        <v>3452</v>
      </c>
    </row>
    <row r="4171" spans="2:12" ht="75" customHeight="1" x14ac:dyDescent="0.25">
      <c r="B4171" s="206">
        <v>13102030</v>
      </c>
      <c r="C4171" s="208" t="s">
        <v>4376</v>
      </c>
      <c r="D4171" s="202">
        <v>41883</v>
      </c>
      <c r="E4171" s="207" t="s">
        <v>2576</v>
      </c>
      <c r="F4171" s="200" t="s">
        <v>2568</v>
      </c>
      <c r="G4171" s="200" t="s">
        <v>3447</v>
      </c>
      <c r="H4171" s="203">
        <v>40000</v>
      </c>
      <c r="I4171" s="203">
        <v>40000</v>
      </c>
      <c r="J4171" s="200" t="s">
        <v>39</v>
      </c>
      <c r="K4171" s="200" t="s">
        <v>40</v>
      </c>
      <c r="L4171" s="206" t="s">
        <v>3452</v>
      </c>
    </row>
    <row r="4172" spans="2:12" ht="75" customHeight="1" x14ac:dyDescent="0.25">
      <c r="B4172" s="206">
        <v>13102030</v>
      </c>
      <c r="C4172" s="208" t="s">
        <v>4377</v>
      </c>
      <c r="D4172" s="202">
        <v>41883</v>
      </c>
      <c r="E4172" s="207" t="s">
        <v>2576</v>
      </c>
      <c r="F4172" s="200" t="s">
        <v>2568</v>
      </c>
      <c r="G4172" s="200" t="s">
        <v>3447</v>
      </c>
      <c r="H4172" s="203">
        <v>24000</v>
      </c>
      <c r="I4172" s="203">
        <v>24000</v>
      </c>
      <c r="J4172" s="200" t="s">
        <v>39</v>
      </c>
      <c r="K4172" s="200" t="s">
        <v>40</v>
      </c>
      <c r="L4172" s="206" t="s">
        <v>3452</v>
      </c>
    </row>
    <row r="4173" spans="2:12" ht="75" customHeight="1" x14ac:dyDescent="0.25">
      <c r="B4173" s="206">
        <v>12352310</v>
      </c>
      <c r="C4173" s="201" t="s">
        <v>4378</v>
      </c>
      <c r="D4173" s="202">
        <v>41684</v>
      </c>
      <c r="E4173" s="207" t="s">
        <v>662</v>
      </c>
      <c r="F4173" s="200" t="s">
        <v>2568</v>
      </c>
      <c r="G4173" s="200" t="s">
        <v>3447</v>
      </c>
      <c r="H4173" s="203">
        <v>20000</v>
      </c>
      <c r="I4173" s="203">
        <v>20000</v>
      </c>
      <c r="J4173" s="200" t="s">
        <v>39</v>
      </c>
      <c r="K4173" s="200" t="s">
        <v>40</v>
      </c>
      <c r="L4173" s="200" t="s">
        <v>3531</v>
      </c>
    </row>
    <row r="4174" spans="2:12" ht="75" customHeight="1" x14ac:dyDescent="0.25">
      <c r="B4174" s="210">
        <v>12352310</v>
      </c>
      <c r="C4174" s="208" t="s">
        <v>4379</v>
      </c>
      <c r="D4174" s="202">
        <v>41883</v>
      </c>
      <c r="E4174" s="207" t="s">
        <v>2576</v>
      </c>
      <c r="F4174" s="200" t="s">
        <v>2568</v>
      </c>
      <c r="G4174" s="200" t="s">
        <v>3447</v>
      </c>
      <c r="H4174" s="203">
        <v>50000</v>
      </c>
      <c r="I4174" s="203">
        <v>50000</v>
      </c>
      <c r="J4174" s="200" t="s">
        <v>39</v>
      </c>
      <c r="K4174" s="200" t="s">
        <v>40</v>
      </c>
      <c r="L4174" s="206" t="s">
        <v>3452</v>
      </c>
    </row>
    <row r="4175" spans="2:12" ht="75" customHeight="1" x14ac:dyDescent="0.25">
      <c r="B4175" s="210">
        <v>12352310</v>
      </c>
      <c r="C4175" s="208" t="s">
        <v>4380</v>
      </c>
      <c r="D4175" s="202">
        <v>41883</v>
      </c>
      <c r="E4175" s="207" t="s">
        <v>2576</v>
      </c>
      <c r="F4175" s="200" t="s">
        <v>2568</v>
      </c>
      <c r="G4175" s="200" t="s">
        <v>3447</v>
      </c>
      <c r="H4175" s="203">
        <v>75000</v>
      </c>
      <c r="I4175" s="203">
        <v>75000</v>
      </c>
      <c r="J4175" s="200" t="s">
        <v>39</v>
      </c>
      <c r="K4175" s="200" t="s">
        <v>40</v>
      </c>
      <c r="L4175" s="206" t="s">
        <v>3452</v>
      </c>
    </row>
    <row r="4176" spans="2:12" ht="75" customHeight="1" x14ac:dyDescent="0.25">
      <c r="B4176" s="206">
        <v>12352308</v>
      </c>
      <c r="C4176" s="201" t="s">
        <v>4381</v>
      </c>
      <c r="D4176" s="202">
        <v>41730</v>
      </c>
      <c r="E4176" s="200" t="s">
        <v>3725</v>
      </c>
      <c r="F4176" s="200" t="s">
        <v>2568</v>
      </c>
      <c r="G4176" s="200" t="s">
        <v>3447</v>
      </c>
      <c r="H4176" s="203">
        <v>350000</v>
      </c>
      <c r="I4176" s="203">
        <v>350000</v>
      </c>
      <c r="J4176" s="200" t="s">
        <v>39</v>
      </c>
      <c r="K4176" s="200" t="s">
        <v>40</v>
      </c>
      <c r="L4176" s="200" t="s">
        <v>3726</v>
      </c>
    </row>
    <row r="4177" spans="2:12" ht="75" customHeight="1" x14ac:dyDescent="0.25">
      <c r="B4177" s="200">
        <v>12191601</v>
      </c>
      <c r="C4177" s="201" t="s">
        <v>4382</v>
      </c>
      <c r="D4177" s="202">
        <v>41684</v>
      </c>
      <c r="E4177" s="207" t="s">
        <v>662</v>
      </c>
      <c r="F4177" s="200" t="s">
        <v>2568</v>
      </c>
      <c r="G4177" s="200" t="s">
        <v>3447</v>
      </c>
      <c r="H4177" s="203">
        <v>30000</v>
      </c>
      <c r="I4177" s="203">
        <v>30000</v>
      </c>
      <c r="J4177" s="200" t="s">
        <v>39</v>
      </c>
      <c r="K4177" s="200" t="s">
        <v>40</v>
      </c>
      <c r="L4177" s="200" t="s">
        <v>3531</v>
      </c>
    </row>
    <row r="4178" spans="2:12" ht="75" customHeight="1" x14ac:dyDescent="0.25">
      <c r="B4178" s="206">
        <v>12191503</v>
      </c>
      <c r="C4178" s="201" t="s">
        <v>4383</v>
      </c>
      <c r="D4178" s="202">
        <v>41730</v>
      </c>
      <c r="E4178" s="200" t="s">
        <v>3725</v>
      </c>
      <c r="F4178" s="200" t="s">
        <v>2568</v>
      </c>
      <c r="G4178" s="200" t="s">
        <v>3447</v>
      </c>
      <c r="H4178" s="203">
        <v>262809.33</v>
      </c>
      <c r="I4178" s="203">
        <v>262809.34000000003</v>
      </c>
      <c r="J4178" s="200" t="s">
        <v>39</v>
      </c>
      <c r="K4178" s="200" t="s">
        <v>40</v>
      </c>
      <c r="L4178" s="200" t="s">
        <v>3726</v>
      </c>
    </row>
    <row r="4179" spans="2:12" ht="75" customHeight="1" x14ac:dyDescent="0.25">
      <c r="B4179" s="200">
        <v>12142110</v>
      </c>
      <c r="C4179" s="201" t="s">
        <v>4384</v>
      </c>
      <c r="D4179" s="202">
        <v>41730</v>
      </c>
      <c r="E4179" s="200" t="s">
        <v>319</v>
      </c>
      <c r="F4179" s="200" t="s">
        <v>2568</v>
      </c>
      <c r="G4179" s="200" t="s">
        <v>3447</v>
      </c>
      <c r="H4179" s="203">
        <v>104460</v>
      </c>
      <c r="I4179" s="203">
        <v>104460</v>
      </c>
      <c r="J4179" s="200" t="s">
        <v>39</v>
      </c>
      <c r="K4179" s="200" t="s">
        <v>40</v>
      </c>
      <c r="L4179" s="200" t="s">
        <v>3726</v>
      </c>
    </row>
    <row r="4180" spans="2:12" ht="75" customHeight="1" x14ac:dyDescent="0.25">
      <c r="B4180" s="206">
        <v>12142102</v>
      </c>
      <c r="C4180" s="201" t="s">
        <v>4385</v>
      </c>
      <c r="D4180" s="202">
        <v>41730</v>
      </c>
      <c r="E4180" s="200" t="s">
        <v>3725</v>
      </c>
      <c r="F4180" s="200" t="s">
        <v>2568</v>
      </c>
      <c r="G4180" s="200" t="s">
        <v>3447</v>
      </c>
      <c r="H4180" s="203">
        <v>496080</v>
      </c>
      <c r="I4180" s="203">
        <v>496080.01</v>
      </c>
      <c r="J4180" s="200" t="s">
        <v>39</v>
      </c>
      <c r="K4180" s="200" t="s">
        <v>40</v>
      </c>
      <c r="L4180" s="200" t="s">
        <v>3726</v>
      </c>
    </row>
    <row r="4181" spans="2:12" ht="75" customHeight="1" x14ac:dyDescent="0.25">
      <c r="B4181" s="206">
        <v>12142101</v>
      </c>
      <c r="C4181" s="201" t="s">
        <v>4386</v>
      </c>
      <c r="D4181" s="202">
        <v>41730</v>
      </c>
      <c r="E4181" s="200" t="s">
        <v>3725</v>
      </c>
      <c r="F4181" s="200" t="s">
        <v>2568</v>
      </c>
      <c r="G4181" s="200" t="s">
        <v>3447</v>
      </c>
      <c r="H4181" s="203">
        <v>1349910</v>
      </c>
      <c r="I4181" s="203">
        <v>1349910.01</v>
      </c>
      <c r="J4181" s="200" t="s">
        <v>39</v>
      </c>
      <c r="K4181" s="200" t="s">
        <v>40</v>
      </c>
      <c r="L4181" s="200" t="s">
        <v>3726</v>
      </c>
    </row>
    <row r="4182" spans="2:12" ht="75" customHeight="1" x14ac:dyDescent="0.25">
      <c r="B4182" s="200">
        <v>12141908</v>
      </c>
      <c r="C4182" s="201" t="s">
        <v>4387</v>
      </c>
      <c r="D4182" s="202">
        <v>41730</v>
      </c>
      <c r="E4182" s="200" t="s">
        <v>319</v>
      </c>
      <c r="F4182" s="200" t="s">
        <v>2568</v>
      </c>
      <c r="G4182" s="200" t="s">
        <v>3447</v>
      </c>
      <c r="H4182" s="203">
        <v>350000</v>
      </c>
      <c r="I4182" s="203">
        <v>350000</v>
      </c>
      <c r="J4182" s="200" t="s">
        <v>39</v>
      </c>
      <c r="K4182" s="200" t="s">
        <v>40</v>
      </c>
      <c r="L4182" s="200" t="s">
        <v>3726</v>
      </c>
    </row>
    <row r="4183" spans="2:12" ht="75" customHeight="1" x14ac:dyDescent="0.25">
      <c r="B4183" s="206">
        <v>12141806</v>
      </c>
      <c r="C4183" s="201" t="s">
        <v>4388</v>
      </c>
      <c r="D4183" s="202">
        <v>41730</v>
      </c>
      <c r="E4183" s="200" t="s">
        <v>3725</v>
      </c>
      <c r="F4183" s="200" t="s">
        <v>2568</v>
      </c>
      <c r="G4183" s="200" t="s">
        <v>3447</v>
      </c>
      <c r="H4183" s="203">
        <v>180000</v>
      </c>
      <c r="I4183" s="203">
        <v>180000</v>
      </c>
      <c r="J4183" s="200" t="s">
        <v>39</v>
      </c>
      <c r="K4183" s="200" t="s">
        <v>40</v>
      </c>
      <c r="L4183" s="200" t="s">
        <v>3726</v>
      </c>
    </row>
    <row r="4184" spans="2:12" ht="75" customHeight="1" x14ac:dyDescent="0.25">
      <c r="B4184" s="206">
        <v>12141806</v>
      </c>
      <c r="C4184" s="201" t="s">
        <v>4389</v>
      </c>
      <c r="D4184" s="202">
        <v>41730</v>
      </c>
      <c r="E4184" s="200" t="s">
        <v>3725</v>
      </c>
      <c r="F4184" s="200" t="s">
        <v>2568</v>
      </c>
      <c r="G4184" s="200" t="s">
        <v>3447</v>
      </c>
      <c r="H4184" s="203">
        <v>360000</v>
      </c>
      <c r="I4184" s="203">
        <v>360000</v>
      </c>
      <c r="J4184" s="200" t="s">
        <v>39</v>
      </c>
      <c r="K4184" s="200" t="s">
        <v>40</v>
      </c>
      <c r="L4184" s="200" t="s">
        <v>3726</v>
      </c>
    </row>
    <row r="4185" spans="2:12" ht="75" customHeight="1" x14ac:dyDescent="0.25">
      <c r="B4185" s="206">
        <v>12141806</v>
      </c>
      <c r="C4185" s="201" t="s">
        <v>4390</v>
      </c>
      <c r="D4185" s="202">
        <v>41730</v>
      </c>
      <c r="E4185" s="200" t="s">
        <v>319</v>
      </c>
      <c r="F4185" s="200" t="s">
        <v>2568</v>
      </c>
      <c r="G4185" s="200" t="s">
        <v>3447</v>
      </c>
      <c r="H4185" s="203">
        <v>560000</v>
      </c>
      <c r="I4185" s="203">
        <v>560000</v>
      </c>
      <c r="J4185" s="200" t="s">
        <v>39</v>
      </c>
      <c r="K4185" s="200" t="s">
        <v>40</v>
      </c>
      <c r="L4185" s="200" t="s">
        <v>3577</v>
      </c>
    </row>
    <row r="4186" spans="2:12" ht="75" customHeight="1" x14ac:dyDescent="0.25">
      <c r="B4186" s="200">
        <v>12141711</v>
      </c>
      <c r="C4186" s="201" t="s">
        <v>4391</v>
      </c>
      <c r="D4186" s="202">
        <v>41730</v>
      </c>
      <c r="E4186" s="200" t="s">
        <v>319</v>
      </c>
      <c r="F4186" s="200" t="s">
        <v>2568</v>
      </c>
      <c r="G4186" s="200" t="s">
        <v>3447</v>
      </c>
      <c r="H4186" s="203">
        <v>130000</v>
      </c>
      <c r="I4186" s="203">
        <v>130000</v>
      </c>
      <c r="J4186" s="200" t="s">
        <v>39</v>
      </c>
      <c r="K4186" s="200" t="s">
        <v>40</v>
      </c>
      <c r="L4186" s="200" t="s">
        <v>3577</v>
      </c>
    </row>
    <row r="4187" spans="2:12" ht="75" customHeight="1" x14ac:dyDescent="0.25">
      <c r="B4187" s="200">
        <v>12141710</v>
      </c>
      <c r="C4187" s="201" t="s">
        <v>4392</v>
      </c>
      <c r="D4187" s="202">
        <v>41730</v>
      </c>
      <c r="E4187" s="200" t="s">
        <v>319</v>
      </c>
      <c r="F4187" s="200" t="s">
        <v>2568</v>
      </c>
      <c r="G4187" s="200" t="s">
        <v>3447</v>
      </c>
      <c r="H4187" s="203">
        <v>910000</v>
      </c>
      <c r="I4187" s="203">
        <v>910000</v>
      </c>
      <c r="J4187" s="200" t="s">
        <v>39</v>
      </c>
      <c r="K4187" s="200" t="s">
        <v>40</v>
      </c>
      <c r="L4187" s="200" t="s">
        <v>3577</v>
      </c>
    </row>
    <row r="4188" spans="2:12" ht="75" customHeight="1" x14ac:dyDescent="0.25">
      <c r="B4188" s="200">
        <v>11162127</v>
      </c>
      <c r="C4188" s="201" t="s">
        <v>4393</v>
      </c>
      <c r="D4188" s="202">
        <v>41684</v>
      </c>
      <c r="E4188" s="207" t="s">
        <v>662</v>
      </c>
      <c r="F4188" s="200" t="s">
        <v>2568</v>
      </c>
      <c r="G4188" s="200" t="s">
        <v>3447</v>
      </c>
      <c r="H4188" s="203">
        <v>400000</v>
      </c>
      <c r="I4188" s="203">
        <v>400000</v>
      </c>
      <c r="J4188" s="200" t="s">
        <v>39</v>
      </c>
      <c r="K4188" s="200" t="s">
        <v>40</v>
      </c>
      <c r="L4188" s="200" t="s">
        <v>3531</v>
      </c>
    </row>
    <row r="4189" spans="2:12" ht="75" customHeight="1" x14ac:dyDescent="0.25">
      <c r="B4189" s="200">
        <v>11162127</v>
      </c>
      <c r="C4189" s="201" t="s">
        <v>4394</v>
      </c>
      <c r="D4189" s="202">
        <v>41684</v>
      </c>
      <c r="E4189" s="207" t="s">
        <v>662</v>
      </c>
      <c r="F4189" s="200" t="s">
        <v>2568</v>
      </c>
      <c r="G4189" s="200" t="s">
        <v>3447</v>
      </c>
      <c r="H4189" s="203">
        <v>100000</v>
      </c>
      <c r="I4189" s="203">
        <v>100000</v>
      </c>
      <c r="J4189" s="200" t="s">
        <v>39</v>
      </c>
      <c r="K4189" s="200" t="s">
        <v>40</v>
      </c>
      <c r="L4189" s="200" t="s">
        <v>3531</v>
      </c>
    </row>
    <row r="4190" spans="2:12" ht="75" customHeight="1" x14ac:dyDescent="0.25">
      <c r="B4190" s="200">
        <v>11162127</v>
      </c>
      <c r="C4190" s="201" t="s">
        <v>4395</v>
      </c>
      <c r="D4190" s="202">
        <v>41684</v>
      </c>
      <c r="E4190" s="207" t="s">
        <v>662</v>
      </c>
      <c r="F4190" s="200" t="s">
        <v>2568</v>
      </c>
      <c r="G4190" s="200" t="s">
        <v>3447</v>
      </c>
      <c r="H4190" s="203">
        <v>100000</v>
      </c>
      <c r="I4190" s="203">
        <v>100000</v>
      </c>
      <c r="J4190" s="200" t="s">
        <v>39</v>
      </c>
      <c r="K4190" s="200" t="s">
        <v>40</v>
      </c>
      <c r="L4190" s="200" t="s">
        <v>3531</v>
      </c>
    </row>
    <row r="4191" spans="2:12" ht="75" customHeight="1" x14ac:dyDescent="0.25">
      <c r="B4191" s="200">
        <v>11151512</v>
      </c>
      <c r="C4191" s="201" t="s">
        <v>4396</v>
      </c>
      <c r="D4191" s="202">
        <v>41730</v>
      </c>
      <c r="E4191" s="200" t="s">
        <v>319</v>
      </c>
      <c r="F4191" s="200" t="s">
        <v>2568</v>
      </c>
      <c r="G4191" s="200" t="s">
        <v>3447</v>
      </c>
      <c r="H4191" s="203">
        <v>35960</v>
      </c>
      <c r="I4191" s="203">
        <v>35960</v>
      </c>
      <c r="J4191" s="200" t="s">
        <v>39</v>
      </c>
      <c r="K4191" s="200" t="s">
        <v>40</v>
      </c>
      <c r="L4191" s="200" t="s">
        <v>3726</v>
      </c>
    </row>
    <row r="4192" spans="2:12" ht="75" customHeight="1" x14ac:dyDescent="0.25">
      <c r="B4192" s="200">
        <v>11151503</v>
      </c>
      <c r="C4192" s="201" t="s">
        <v>4397</v>
      </c>
      <c r="D4192" s="202">
        <v>41671</v>
      </c>
      <c r="E4192" s="200" t="s">
        <v>3602</v>
      </c>
      <c r="F4192" s="200" t="s">
        <v>2568</v>
      </c>
      <c r="G4192" s="200" t="s">
        <v>3447</v>
      </c>
      <c r="H4192" s="203">
        <v>2056000</v>
      </c>
      <c r="I4192" s="203">
        <v>2056000</v>
      </c>
      <c r="J4192" s="200" t="s">
        <v>39</v>
      </c>
      <c r="K4192" s="200" t="s">
        <v>40</v>
      </c>
      <c r="L4192" s="200" t="s">
        <v>3448</v>
      </c>
    </row>
    <row r="4193" spans="2:12" ht="75" customHeight="1" x14ac:dyDescent="0.25">
      <c r="B4193" s="200">
        <v>11121802</v>
      </c>
      <c r="C4193" s="201" t="s">
        <v>4398</v>
      </c>
      <c r="D4193" s="202">
        <v>41671</v>
      </c>
      <c r="E4193" s="200" t="s">
        <v>3459</v>
      </c>
      <c r="F4193" s="200" t="s">
        <v>2568</v>
      </c>
      <c r="G4193" s="200" t="s">
        <v>3447</v>
      </c>
      <c r="H4193" s="203">
        <v>300000</v>
      </c>
      <c r="I4193" s="203">
        <v>300000</v>
      </c>
      <c r="J4193" s="200" t="s">
        <v>39</v>
      </c>
      <c r="K4193" s="200" t="s">
        <v>40</v>
      </c>
      <c r="L4193" s="200" t="s">
        <v>3448</v>
      </c>
    </row>
    <row r="4194" spans="2:12" ht="75" customHeight="1" x14ac:dyDescent="0.25">
      <c r="B4194" s="206">
        <v>11121502</v>
      </c>
      <c r="C4194" s="201" t="s">
        <v>4399</v>
      </c>
      <c r="D4194" s="202">
        <v>41730</v>
      </c>
      <c r="E4194" s="200" t="s">
        <v>319</v>
      </c>
      <c r="F4194" s="200" t="s">
        <v>2568</v>
      </c>
      <c r="G4194" s="200" t="s">
        <v>3447</v>
      </c>
      <c r="H4194" s="203">
        <v>450000</v>
      </c>
      <c r="I4194" s="203">
        <v>450000</v>
      </c>
      <c r="J4194" s="200" t="s">
        <v>39</v>
      </c>
      <c r="K4194" s="200" t="s">
        <v>40</v>
      </c>
      <c r="L4194" s="200" t="s">
        <v>3726</v>
      </c>
    </row>
    <row r="4195" spans="2:12" ht="75" customHeight="1" x14ac:dyDescent="0.25">
      <c r="B4195" s="200">
        <v>11111701</v>
      </c>
      <c r="C4195" s="201" t="s">
        <v>4400</v>
      </c>
      <c r="D4195" s="202">
        <v>41654</v>
      </c>
      <c r="E4195" s="207" t="s">
        <v>662</v>
      </c>
      <c r="F4195" s="200" t="s">
        <v>2568</v>
      </c>
      <c r="G4195" s="200" t="s">
        <v>3447</v>
      </c>
      <c r="H4195" s="203">
        <v>2080000</v>
      </c>
      <c r="I4195" s="203">
        <v>2080000</v>
      </c>
      <c r="J4195" s="200" t="s">
        <v>39</v>
      </c>
      <c r="K4195" s="200" t="s">
        <v>40</v>
      </c>
      <c r="L4195" s="200" t="s">
        <v>3531</v>
      </c>
    </row>
    <row r="4196" spans="2:12" ht="75" customHeight="1" x14ac:dyDescent="0.25">
      <c r="B4196" s="200">
        <v>11101522</v>
      </c>
      <c r="C4196" s="201" t="s">
        <v>4401</v>
      </c>
      <c r="D4196" s="202">
        <v>41730</v>
      </c>
      <c r="E4196" s="200" t="s">
        <v>319</v>
      </c>
      <c r="F4196" s="200" t="s">
        <v>2568</v>
      </c>
      <c r="G4196" s="200" t="s">
        <v>3447</v>
      </c>
      <c r="H4196" s="203">
        <v>190000</v>
      </c>
      <c r="I4196" s="203">
        <v>190000</v>
      </c>
      <c r="J4196" s="200" t="s">
        <v>39</v>
      </c>
      <c r="K4196" s="200" t="s">
        <v>40</v>
      </c>
      <c r="L4196" s="200" t="s">
        <v>3577</v>
      </c>
    </row>
    <row r="4197" spans="2:12" ht="75" customHeight="1" x14ac:dyDescent="0.25">
      <c r="B4197" s="206">
        <v>11101507</v>
      </c>
      <c r="C4197" s="201" t="s">
        <v>4402</v>
      </c>
      <c r="D4197" s="202">
        <v>41684</v>
      </c>
      <c r="E4197" s="207" t="s">
        <v>662</v>
      </c>
      <c r="F4197" s="200" t="s">
        <v>2568</v>
      </c>
      <c r="G4197" s="200" t="s">
        <v>3447</v>
      </c>
      <c r="H4197" s="203">
        <v>120000</v>
      </c>
      <c r="I4197" s="203">
        <v>120000</v>
      </c>
      <c r="J4197" s="200" t="s">
        <v>39</v>
      </c>
      <c r="K4197" s="200" t="s">
        <v>40</v>
      </c>
      <c r="L4197" s="200" t="s">
        <v>3531</v>
      </c>
    </row>
    <row r="4198" spans="2:12" ht="75" customHeight="1" x14ac:dyDescent="0.25">
      <c r="B4198" s="206">
        <v>11101507</v>
      </c>
      <c r="C4198" s="208" t="s">
        <v>4403</v>
      </c>
      <c r="D4198" s="202">
        <v>41883</v>
      </c>
      <c r="E4198" s="207" t="s">
        <v>2576</v>
      </c>
      <c r="F4198" s="200" t="s">
        <v>2568</v>
      </c>
      <c r="G4198" s="200" t="s">
        <v>3447</v>
      </c>
      <c r="H4198" s="203">
        <v>40000</v>
      </c>
      <c r="I4198" s="203">
        <v>40000</v>
      </c>
      <c r="J4198" s="200" t="s">
        <v>39</v>
      </c>
      <c r="K4198" s="200" t="s">
        <v>40</v>
      </c>
      <c r="L4198" s="206" t="s">
        <v>3452</v>
      </c>
    </row>
    <row r="4199" spans="2:12" ht="75" customHeight="1" x14ac:dyDescent="0.25">
      <c r="B4199" s="200">
        <v>0</v>
      </c>
      <c r="C4199" s="201" t="s">
        <v>4404</v>
      </c>
      <c r="D4199" s="202">
        <v>41671</v>
      </c>
      <c r="E4199" s="200" t="s">
        <v>3446</v>
      </c>
      <c r="F4199" s="200" t="s">
        <v>2568</v>
      </c>
      <c r="G4199" s="200" t="s">
        <v>3447</v>
      </c>
      <c r="H4199" s="203">
        <v>300000</v>
      </c>
      <c r="I4199" s="203">
        <v>300000</v>
      </c>
      <c r="J4199" s="200" t="s">
        <v>39</v>
      </c>
      <c r="K4199" s="200" t="s">
        <v>40</v>
      </c>
      <c r="L4199" s="200" t="s">
        <v>3448</v>
      </c>
    </row>
    <row r="4200" spans="2:12" ht="75" customHeight="1" x14ac:dyDescent="0.25">
      <c r="B4200" s="200">
        <v>0</v>
      </c>
      <c r="C4200" s="201" t="s">
        <v>4405</v>
      </c>
      <c r="D4200" s="202">
        <v>41671</v>
      </c>
      <c r="E4200" s="200" t="s">
        <v>3602</v>
      </c>
      <c r="F4200" s="200" t="s">
        <v>2568</v>
      </c>
      <c r="G4200" s="200" t="s">
        <v>3447</v>
      </c>
      <c r="H4200" s="203">
        <v>686000</v>
      </c>
      <c r="I4200" s="203">
        <v>686000</v>
      </c>
      <c r="J4200" s="200" t="s">
        <v>39</v>
      </c>
      <c r="K4200" s="200" t="s">
        <v>40</v>
      </c>
      <c r="L4200" s="200" t="s">
        <v>3448</v>
      </c>
    </row>
    <row r="4201" spans="2:12" ht="75" customHeight="1" x14ac:dyDescent="0.25">
      <c r="B4201" s="200">
        <v>0</v>
      </c>
      <c r="C4201" s="201" t="s">
        <v>4406</v>
      </c>
      <c r="D4201" s="202">
        <v>41671</v>
      </c>
      <c r="E4201" s="200" t="s">
        <v>3602</v>
      </c>
      <c r="F4201" s="200" t="s">
        <v>2568</v>
      </c>
      <c r="G4201" s="200" t="s">
        <v>3447</v>
      </c>
      <c r="H4201" s="203">
        <v>800000</v>
      </c>
      <c r="I4201" s="203">
        <v>800000</v>
      </c>
      <c r="J4201" s="200" t="s">
        <v>39</v>
      </c>
      <c r="K4201" s="200" t="s">
        <v>40</v>
      </c>
      <c r="L4201" s="200" t="s">
        <v>3448</v>
      </c>
    </row>
    <row r="4202" spans="2:12" ht="75" customHeight="1" x14ac:dyDescent="0.25">
      <c r="B4202" s="200">
        <v>0</v>
      </c>
      <c r="C4202" s="201" t="s">
        <v>4407</v>
      </c>
      <c r="D4202" s="202">
        <v>41671</v>
      </c>
      <c r="E4202" s="200" t="s">
        <v>3602</v>
      </c>
      <c r="F4202" s="200" t="s">
        <v>2568</v>
      </c>
      <c r="G4202" s="200" t="s">
        <v>3447</v>
      </c>
      <c r="H4202" s="203">
        <v>436000</v>
      </c>
      <c r="I4202" s="203">
        <v>436000</v>
      </c>
      <c r="J4202" s="200" t="s">
        <v>39</v>
      </c>
      <c r="K4202" s="200" t="s">
        <v>40</v>
      </c>
      <c r="L4202" s="200" t="s">
        <v>3448</v>
      </c>
    </row>
    <row r="4203" spans="2:12" ht="75" customHeight="1" x14ac:dyDescent="0.25">
      <c r="B4203" s="200">
        <v>0</v>
      </c>
      <c r="C4203" s="201" t="s">
        <v>4408</v>
      </c>
      <c r="D4203" s="202">
        <v>41671</v>
      </c>
      <c r="E4203" s="200" t="s">
        <v>3602</v>
      </c>
      <c r="F4203" s="200" t="s">
        <v>2568</v>
      </c>
      <c r="G4203" s="200" t="s">
        <v>3447</v>
      </c>
      <c r="H4203" s="203">
        <v>602600</v>
      </c>
      <c r="I4203" s="203">
        <v>602600</v>
      </c>
      <c r="J4203" s="200" t="s">
        <v>39</v>
      </c>
      <c r="K4203" s="200" t="s">
        <v>40</v>
      </c>
      <c r="L4203" s="200" t="s">
        <v>3448</v>
      </c>
    </row>
    <row r="4204" spans="2:12" ht="75" customHeight="1" x14ac:dyDescent="0.25">
      <c r="B4204" s="200">
        <v>0</v>
      </c>
      <c r="C4204" s="201" t="s">
        <v>4409</v>
      </c>
      <c r="D4204" s="202">
        <v>41671</v>
      </c>
      <c r="E4204" s="200" t="s">
        <v>3446</v>
      </c>
      <c r="F4204" s="200" t="s">
        <v>2568</v>
      </c>
      <c r="G4204" s="200" t="s">
        <v>3447</v>
      </c>
      <c r="H4204" s="203">
        <v>500000</v>
      </c>
      <c r="I4204" s="203">
        <v>500000</v>
      </c>
      <c r="J4204" s="200" t="s">
        <v>39</v>
      </c>
      <c r="K4204" s="200" t="s">
        <v>40</v>
      </c>
      <c r="L4204" s="200" t="s">
        <v>3448</v>
      </c>
    </row>
    <row r="4205" spans="2:12" ht="75" customHeight="1" x14ac:dyDescent="0.25">
      <c r="B4205" s="200">
        <v>0</v>
      </c>
      <c r="C4205" s="201" t="s">
        <v>4410</v>
      </c>
      <c r="D4205" s="202">
        <v>41671</v>
      </c>
      <c r="E4205" s="200" t="s">
        <v>3602</v>
      </c>
      <c r="F4205" s="200" t="s">
        <v>2568</v>
      </c>
      <c r="G4205" s="200" t="s">
        <v>3447</v>
      </c>
      <c r="H4205" s="203">
        <v>980000</v>
      </c>
      <c r="I4205" s="203">
        <v>980000</v>
      </c>
      <c r="J4205" s="200" t="s">
        <v>39</v>
      </c>
      <c r="K4205" s="200" t="s">
        <v>40</v>
      </c>
      <c r="L4205" s="200" t="s">
        <v>3448</v>
      </c>
    </row>
    <row r="4206" spans="2:12" ht="75" customHeight="1" x14ac:dyDescent="0.25">
      <c r="B4206" s="200">
        <v>0</v>
      </c>
      <c r="C4206" s="201" t="s">
        <v>4411</v>
      </c>
      <c r="D4206" s="202">
        <v>41671</v>
      </c>
      <c r="E4206" s="200" t="s">
        <v>3602</v>
      </c>
      <c r="F4206" s="200" t="s">
        <v>2568</v>
      </c>
      <c r="G4206" s="200" t="s">
        <v>3447</v>
      </c>
      <c r="H4206" s="203">
        <v>150000</v>
      </c>
      <c r="I4206" s="203">
        <v>150000</v>
      </c>
      <c r="J4206" s="200" t="s">
        <v>39</v>
      </c>
      <c r="K4206" s="200" t="s">
        <v>40</v>
      </c>
      <c r="L4206" s="200" t="s">
        <v>3448</v>
      </c>
    </row>
    <row r="4207" spans="2:12" ht="75" customHeight="1" x14ac:dyDescent="0.25">
      <c r="B4207" s="200">
        <v>0</v>
      </c>
      <c r="C4207" s="201" t="s">
        <v>4412</v>
      </c>
      <c r="D4207" s="202" t="s">
        <v>3576</v>
      </c>
      <c r="E4207" s="200" t="s">
        <v>3725</v>
      </c>
      <c r="F4207" s="200" t="s">
        <v>2568</v>
      </c>
      <c r="G4207" s="200" t="s">
        <v>3447</v>
      </c>
      <c r="H4207" s="203">
        <v>700000</v>
      </c>
      <c r="I4207" s="203">
        <v>700000</v>
      </c>
      <c r="J4207" s="200" t="s">
        <v>39</v>
      </c>
      <c r="K4207" s="200" t="s">
        <v>40</v>
      </c>
      <c r="L4207" s="200" t="s">
        <v>3577</v>
      </c>
    </row>
    <row r="4208" spans="2:12" ht="75" customHeight="1" x14ac:dyDescent="0.25">
      <c r="B4208" s="200">
        <v>0</v>
      </c>
      <c r="C4208" s="201" t="s">
        <v>4413</v>
      </c>
      <c r="D4208" s="202">
        <v>41671</v>
      </c>
      <c r="E4208" s="200" t="s">
        <v>3609</v>
      </c>
      <c r="F4208" s="200" t="s">
        <v>2568</v>
      </c>
      <c r="G4208" s="200" t="s">
        <v>3447</v>
      </c>
      <c r="H4208" s="203">
        <v>200000</v>
      </c>
      <c r="I4208" s="203">
        <v>200000</v>
      </c>
      <c r="J4208" s="200" t="s">
        <v>39</v>
      </c>
      <c r="K4208" s="200" t="s">
        <v>40</v>
      </c>
      <c r="L4208" s="200" t="s">
        <v>3448</v>
      </c>
    </row>
    <row r="4209" spans="2:12" ht="75" customHeight="1" x14ac:dyDescent="0.25">
      <c r="B4209" s="200">
        <v>0</v>
      </c>
      <c r="C4209" s="201" t="s">
        <v>4414</v>
      </c>
      <c r="D4209" s="202">
        <v>41671</v>
      </c>
      <c r="E4209" s="200" t="s">
        <v>3602</v>
      </c>
      <c r="F4209" s="200" t="s">
        <v>2568</v>
      </c>
      <c r="G4209" s="200" t="s">
        <v>3447</v>
      </c>
      <c r="H4209" s="203">
        <v>750000</v>
      </c>
      <c r="I4209" s="203">
        <v>750000</v>
      </c>
      <c r="J4209" s="200" t="s">
        <v>39</v>
      </c>
      <c r="K4209" s="200" t="s">
        <v>40</v>
      </c>
      <c r="L4209" s="200" t="s">
        <v>3448</v>
      </c>
    </row>
    <row r="4210" spans="2:12" ht="75" customHeight="1" x14ac:dyDescent="0.25">
      <c r="B4210" s="200">
        <v>0</v>
      </c>
      <c r="C4210" s="201" t="s">
        <v>4415</v>
      </c>
      <c r="D4210" s="202">
        <v>41671</v>
      </c>
      <c r="E4210" s="200" t="s">
        <v>3446</v>
      </c>
      <c r="F4210" s="200" t="s">
        <v>2568</v>
      </c>
      <c r="G4210" s="200" t="s">
        <v>3447</v>
      </c>
      <c r="H4210" s="203">
        <v>2400000</v>
      </c>
      <c r="I4210" s="203">
        <v>2400000</v>
      </c>
      <c r="J4210" s="200" t="s">
        <v>39</v>
      </c>
      <c r="K4210" s="200" t="s">
        <v>40</v>
      </c>
      <c r="L4210" s="200" t="s">
        <v>3448</v>
      </c>
    </row>
    <row r="4211" spans="2:12" ht="75" customHeight="1" x14ac:dyDescent="0.25">
      <c r="B4211" s="200">
        <v>0</v>
      </c>
      <c r="C4211" s="201" t="s">
        <v>4416</v>
      </c>
      <c r="D4211" s="202">
        <v>41671</v>
      </c>
      <c r="E4211" s="200" t="s">
        <v>3446</v>
      </c>
      <c r="F4211" s="200" t="s">
        <v>2568</v>
      </c>
      <c r="G4211" s="200" t="s">
        <v>3447</v>
      </c>
      <c r="H4211" s="203">
        <v>1200000</v>
      </c>
      <c r="I4211" s="203">
        <v>1200000</v>
      </c>
      <c r="J4211" s="200" t="s">
        <v>39</v>
      </c>
      <c r="K4211" s="200" t="s">
        <v>40</v>
      </c>
      <c r="L4211" s="200" t="s">
        <v>3448</v>
      </c>
    </row>
    <row r="4212" spans="2:12" ht="75" customHeight="1" x14ac:dyDescent="0.25">
      <c r="B4212" s="200">
        <v>0</v>
      </c>
      <c r="C4212" s="201" t="s">
        <v>4417</v>
      </c>
      <c r="D4212" s="202">
        <v>41730</v>
      </c>
      <c r="E4212" s="200" t="s">
        <v>3725</v>
      </c>
      <c r="F4212" s="200" t="s">
        <v>2568</v>
      </c>
      <c r="G4212" s="200" t="s">
        <v>3447</v>
      </c>
      <c r="H4212" s="203">
        <v>701568</v>
      </c>
      <c r="I4212" s="203">
        <v>701568.01</v>
      </c>
      <c r="J4212" s="200" t="s">
        <v>39</v>
      </c>
      <c r="K4212" s="200" t="s">
        <v>40</v>
      </c>
      <c r="L4212" s="200" t="s">
        <v>3726</v>
      </c>
    </row>
    <row r="4213" spans="2:12" ht="75" customHeight="1" x14ac:dyDescent="0.25">
      <c r="B4213" s="200">
        <v>0</v>
      </c>
      <c r="C4213" s="201" t="s">
        <v>4418</v>
      </c>
      <c r="D4213" s="202">
        <v>41730</v>
      </c>
      <c r="E4213" s="200" t="s">
        <v>3725</v>
      </c>
      <c r="F4213" s="200" t="s">
        <v>2568</v>
      </c>
      <c r="G4213" s="200" t="s">
        <v>3447</v>
      </c>
      <c r="H4213" s="203">
        <v>1069866.24</v>
      </c>
      <c r="I4213" s="203">
        <v>1069866.25</v>
      </c>
      <c r="J4213" s="200" t="s">
        <v>39</v>
      </c>
      <c r="K4213" s="200" t="s">
        <v>40</v>
      </c>
      <c r="L4213" s="200" t="s">
        <v>3726</v>
      </c>
    </row>
    <row r="4214" spans="2:12" ht="75" customHeight="1" x14ac:dyDescent="0.25">
      <c r="B4214" s="200">
        <v>0</v>
      </c>
      <c r="C4214" s="201" t="s">
        <v>4419</v>
      </c>
      <c r="D4214" s="202">
        <v>41730</v>
      </c>
      <c r="E4214" s="200" t="s">
        <v>3725</v>
      </c>
      <c r="F4214" s="200" t="s">
        <v>2568</v>
      </c>
      <c r="G4214" s="200" t="s">
        <v>3447</v>
      </c>
      <c r="H4214" s="203">
        <v>376936</v>
      </c>
      <c r="I4214" s="203">
        <v>376936.01</v>
      </c>
      <c r="J4214" s="200" t="s">
        <v>39</v>
      </c>
      <c r="K4214" s="200" t="s">
        <v>40</v>
      </c>
      <c r="L4214" s="200" t="s">
        <v>3726</v>
      </c>
    </row>
    <row r="4215" spans="2:12" ht="75" customHeight="1" x14ac:dyDescent="0.25">
      <c r="B4215" s="200">
        <v>0</v>
      </c>
      <c r="C4215" s="201" t="s">
        <v>4420</v>
      </c>
      <c r="D4215" s="202">
        <v>41730</v>
      </c>
      <c r="E4215" s="200" t="s">
        <v>3725</v>
      </c>
      <c r="F4215" s="200" t="s">
        <v>2568</v>
      </c>
      <c r="G4215" s="200" t="s">
        <v>3447</v>
      </c>
      <c r="H4215" s="203">
        <v>128992</v>
      </c>
      <c r="I4215" s="203">
        <v>128992.01</v>
      </c>
      <c r="J4215" s="200" t="s">
        <v>39</v>
      </c>
      <c r="K4215" s="200" t="s">
        <v>40</v>
      </c>
      <c r="L4215" s="200" t="s">
        <v>3726</v>
      </c>
    </row>
    <row r="4216" spans="2:12" ht="75" customHeight="1" x14ac:dyDescent="0.25">
      <c r="B4216" s="200">
        <v>0</v>
      </c>
      <c r="C4216" s="201" t="s">
        <v>4421</v>
      </c>
      <c r="D4216" s="202">
        <v>41730</v>
      </c>
      <c r="E4216" s="200" t="s">
        <v>3725</v>
      </c>
      <c r="F4216" s="200" t="s">
        <v>2568</v>
      </c>
      <c r="G4216" s="200" t="s">
        <v>3447</v>
      </c>
      <c r="H4216" s="203">
        <v>565200</v>
      </c>
      <c r="I4216" s="203">
        <v>565201</v>
      </c>
      <c r="J4216" s="200" t="s">
        <v>39</v>
      </c>
      <c r="K4216" s="200" t="s">
        <v>40</v>
      </c>
      <c r="L4216" s="200" t="s">
        <v>3726</v>
      </c>
    </row>
    <row r="4217" spans="2:12" ht="75" customHeight="1" x14ac:dyDescent="0.25">
      <c r="B4217" s="200">
        <v>0</v>
      </c>
      <c r="C4217" s="201" t="s">
        <v>4422</v>
      </c>
      <c r="D4217" s="202">
        <v>41730</v>
      </c>
      <c r="E4217" s="200" t="s">
        <v>319</v>
      </c>
      <c r="F4217" s="200" t="s">
        <v>2568</v>
      </c>
      <c r="G4217" s="200" t="s">
        <v>3447</v>
      </c>
      <c r="H4217" s="203">
        <v>180000</v>
      </c>
      <c r="I4217" s="203">
        <v>180000</v>
      </c>
      <c r="J4217" s="200" t="s">
        <v>39</v>
      </c>
      <c r="K4217" s="200" t="s">
        <v>40</v>
      </c>
      <c r="L4217" s="200" t="s">
        <v>3577</v>
      </c>
    </row>
    <row r="4218" spans="2:12" ht="75" customHeight="1" x14ac:dyDescent="0.25">
      <c r="B4218" s="200">
        <v>0</v>
      </c>
      <c r="C4218" s="201" t="s">
        <v>4423</v>
      </c>
      <c r="D4218" s="202">
        <v>41730</v>
      </c>
      <c r="E4218" s="200" t="s">
        <v>319</v>
      </c>
      <c r="F4218" s="200" t="s">
        <v>2568</v>
      </c>
      <c r="G4218" s="200" t="s">
        <v>3447</v>
      </c>
      <c r="H4218" s="203">
        <v>330000</v>
      </c>
      <c r="I4218" s="203">
        <v>330000</v>
      </c>
      <c r="J4218" s="200" t="s">
        <v>39</v>
      </c>
      <c r="K4218" s="200" t="s">
        <v>40</v>
      </c>
      <c r="L4218" s="200" t="s">
        <v>3726</v>
      </c>
    </row>
    <row r="4219" spans="2:12" ht="75" customHeight="1" x14ac:dyDescent="0.25">
      <c r="B4219" s="200">
        <v>0</v>
      </c>
      <c r="C4219" s="201" t="s">
        <v>4424</v>
      </c>
      <c r="D4219" s="202">
        <v>41730</v>
      </c>
      <c r="E4219" s="200" t="s">
        <v>3725</v>
      </c>
      <c r="F4219" s="200" t="s">
        <v>2568</v>
      </c>
      <c r="G4219" s="200" t="s">
        <v>3447</v>
      </c>
      <c r="H4219" s="203">
        <v>365632</v>
      </c>
      <c r="I4219" s="203">
        <v>365632.01</v>
      </c>
      <c r="J4219" s="200" t="s">
        <v>39</v>
      </c>
      <c r="K4219" s="200" t="s">
        <v>40</v>
      </c>
      <c r="L4219" s="200" t="s">
        <v>3726</v>
      </c>
    </row>
    <row r="4220" spans="2:12" ht="75" customHeight="1" x14ac:dyDescent="0.25">
      <c r="B4220" s="200">
        <v>0</v>
      </c>
      <c r="C4220" s="201" t="s">
        <v>4425</v>
      </c>
      <c r="D4220" s="202">
        <v>41730</v>
      </c>
      <c r="E4220" s="200" t="s">
        <v>319</v>
      </c>
      <c r="F4220" s="200" t="s">
        <v>2568</v>
      </c>
      <c r="G4220" s="200" t="s">
        <v>3447</v>
      </c>
      <c r="H4220" s="203">
        <v>280000</v>
      </c>
      <c r="I4220" s="203">
        <v>280000</v>
      </c>
      <c r="J4220" s="200" t="s">
        <v>39</v>
      </c>
      <c r="K4220" s="200" t="s">
        <v>40</v>
      </c>
      <c r="L4220" s="200" t="s">
        <v>3577</v>
      </c>
    </row>
    <row r="4221" spans="2:12" ht="75" customHeight="1" x14ac:dyDescent="0.25">
      <c r="B4221" s="200">
        <v>0</v>
      </c>
      <c r="C4221" s="201" t="s">
        <v>4426</v>
      </c>
      <c r="D4221" s="202">
        <v>41730</v>
      </c>
      <c r="E4221" s="200" t="s">
        <v>319</v>
      </c>
      <c r="F4221" s="200" t="s">
        <v>2568</v>
      </c>
      <c r="G4221" s="200" t="s">
        <v>3447</v>
      </c>
      <c r="H4221" s="203">
        <v>180000</v>
      </c>
      <c r="I4221" s="203">
        <v>180000</v>
      </c>
      <c r="J4221" s="200" t="s">
        <v>39</v>
      </c>
      <c r="K4221" s="200" t="s">
        <v>40</v>
      </c>
      <c r="L4221" s="200" t="s">
        <v>3577</v>
      </c>
    </row>
    <row r="4222" spans="2:12" ht="75" customHeight="1" x14ac:dyDescent="0.25">
      <c r="B4222" s="200">
        <v>0</v>
      </c>
      <c r="C4222" s="201" t="s">
        <v>4427</v>
      </c>
      <c r="D4222" s="202">
        <v>41730</v>
      </c>
      <c r="E4222" s="200" t="s">
        <v>319</v>
      </c>
      <c r="F4222" s="200" t="s">
        <v>2568</v>
      </c>
      <c r="G4222" s="200" t="s">
        <v>3447</v>
      </c>
      <c r="H4222" s="203">
        <v>100000</v>
      </c>
      <c r="I4222" s="203">
        <v>100000</v>
      </c>
      <c r="J4222" s="200" t="s">
        <v>39</v>
      </c>
      <c r="K4222" s="200" t="s">
        <v>40</v>
      </c>
      <c r="L4222" s="200" t="s">
        <v>3726</v>
      </c>
    </row>
    <row r="4223" spans="2:12" ht="75" customHeight="1" x14ac:dyDescent="0.25">
      <c r="B4223" s="200">
        <v>0</v>
      </c>
      <c r="C4223" s="201" t="s">
        <v>4428</v>
      </c>
      <c r="D4223" s="202">
        <v>41730</v>
      </c>
      <c r="E4223" s="200" t="s">
        <v>319</v>
      </c>
      <c r="F4223" s="200" t="s">
        <v>2568</v>
      </c>
      <c r="G4223" s="200" t="s">
        <v>3447</v>
      </c>
      <c r="H4223" s="203">
        <v>157000</v>
      </c>
      <c r="I4223" s="203">
        <v>157000</v>
      </c>
      <c r="J4223" s="200" t="s">
        <v>39</v>
      </c>
      <c r="K4223" s="200" t="s">
        <v>40</v>
      </c>
      <c r="L4223" s="200" t="s">
        <v>3577</v>
      </c>
    </row>
    <row r="4224" spans="2:12" ht="75" customHeight="1" x14ac:dyDescent="0.25">
      <c r="B4224" s="200">
        <v>0</v>
      </c>
      <c r="C4224" s="201" t="s">
        <v>4429</v>
      </c>
      <c r="D4224" s="202">
        <v>41654</v>
      </c>
      <c r="E4224" s="200" t="s">
        <v>662</v>
      </c>
      <c r="F4224" s="200" t="s">
        <v>2568</v>
      </c>
      <c r="G4224" s="200" t="s">
        <v>3447</v>
      </c>
      <c r="H4224" s="203">
        <v>150000</v>
      </c>
      <c r="I4224" s="203">
        <v>150000</v>
      </c>
      <c r="J4224" s="200" t="s">
        <v>39</v>
      </c>
      <c r="K4224" s="200" t="s">
        <v>40</v>
      </c>
      <c r="L4224" s="200" t="s">
        <v>3492</v>
      </c>
    </row>
    <row r="4225" spans="2:12" ht="75" customHeight="1" x14ac:dyDescent="0.25">
      <c r="B4225" s="200">
        <v>0</v>
      </c>
      <c r="C4225" s="201" t="s">
        <v>4430</v>
      </c>
      <c r="D4225" s="202">
        <v>41760</v>
      </c>
      <c r="E4225" s="200" t="s">
        <v>662</v>
      </c>
      <c r="F4225" s="200" t="s">
        <v>2568</v>
      </c>
      <c r="G4225" s="200" t="s">
        <v>3447</v>
      </c>
      <c r="H4225" s="203">
        <f>+I4225</f>
        <v>3000000</v>
      </c>
      <c r="I4225" s="203">
        <v>3000000</v>
      </c>
      <c r="J4225" s="200" t="s">
        <v>39</v>
      </c>
      <c r="K4225" s="200" t="s">
        <v>40</v>
      </c>
      <c r="L4225" s="200" t="s">
        <v>3503</v>
      </c>
    </row>
    <row r="4226" spans="2:12" ht="75" customHeight="1" x14ac:dyDescent="0.25">
      <c r="B4226" s="200">
        <v>0</v>
      </c>
      <c r="C4226" s="201" t="s">
        <v>4431</v>
      </c>
      <c r="D4226" s="202">
        <v>41654</v>
      </c>
      <c r="E4226" s="200" t="s">
        <v>662</v>
      </c>
      <c r="F4226" s="200" t="s">
        <v>2568</v>
      </c>
      <c r="G4226" s="200" t="s">
        <v>3447</v>
      </c>
      <c r="H4226" s="203">
        <v>6000000</v>
      </c>
      <c r="I4226" s="203">
        <f>+H4226</f>
        <v>6000000</v>
      </c>
      <c r="J4226" s="200" t="s">
        <v>39</v>
      </c>
      <c r="K4226" s="200" t="s">
        <v>40</v>
      </c>
      <c r="L4226" s="200" t="s">
        <v>3526</v>
      </c>
    </row>
    <row r="4227" spans="2:12" ht="75" customHeight="1" x14ac:dyDescent="0.25">
      <c r="B4227" s="200">
        <v>0</v>
      </c>
      <c r="C4227" s="201" t="s">
        <v>4432</v>
      </c>
      <c r="D4227" s="202">
        <v>41730</v>
      </c>
      <c r="E4227" s="200" t="s">
        <v>3725</v>
      </c>
      <c r="F4227" s="200" t="s">
        <v>2568</v>
      </c>
      <c r="G4227" s="200" t="s">
        <v>3447</v>
      </c>
      <c r="H4227" s="203">
        <v>215130.12</v>
      </c>
      <c r="I4227" s="203">
        <v>215130.13</v>
      </c>
      <c r="J4227" s="200" t="s">
        <v>39</v>
      </c>
      <c r="K4227" s="200" t="s">
        <v>40</v>
      </c>
      <c r="L4227" s="200" t="s">
        <v>3726</v>
      </c>
    </row>
    <row r="4228" spans="2:12" ht="75" customHeight="1" x14ac:dyDescent="0.25">
      <c r="B4228" s="200">
        <v>0</v>
      </c>
      <c r="C4228" s="201" t="s">
        <v>4433</v>
      </c>
      <c r="D4228" s="202">
        <v>41671</v>
      </c>
      <c r="E4228" s="200" t="s">
        <v>3459</v>
      </c>
      <c r="F4228" s="200" t="s">
        <v>2568</v>
      </c>
      <c r="G4228" s="200" t="s">
        <v>3447</v>
      </c>
      <c r="H4228" s="203">
        <v>250000</v>
      </c>
      <c r="I4228" s="203">
        <v>250000</v>
      </c>
      <c r="J4228" s="200" t="s">
        <v>39</v>
      </c>
      <c r="K4228" s="200" t="s">
        <v>40</v>
      </c>
      <c r="L4228" s="200" t="s">
        <v>3448</v>
      </c>
    </row>
    <row r="4229" spans="2:12" ht="75" customHeight="1" x14ac:dyDescent="0.25">
      <c r="B4229" s="200">
        <v>0</v>
      </c>
      <c r="C4229" s="201" t="s">
        <v>4434</v>
      </c>
      <c r="D4229" s="202">
        <v>41671</v>
      </c>
      <c r="E4229" s="200" t="s">
        <v>3459</v>
      </c>
      <c r="F4229" s="200" t="s">
        <v>2568</v>
      </c>
      <c r="G4229" s="200" t="s">
        <v>3447</v>
      </c>
      <c r="H4229" s="203">
        <v>200000</v>
      </c>
      <c r="I4229" s="203">
        <v>200000</v>
      </c>
      <c r="J4229" s="200" t="s">
        <v>39</v>
      </c>
      <c r="K4229" s="200" t="s">
        <v>40</v>
      </c>
      <c r="L4229" s="200" t="s">
        <v>3448</v>
      </c>
    </row>
    <row r="4230" spans="2:12" ht="75" customHeight="1" x14ac:dyDescent="0.25">
      <c r="B4230" s="200">
        <v>0</v>
      </c>
      <c r="C4230" s="201" t="s">
        <v>4435</v>
      </c>
      <c r="D4230" s="202">
        <v>41730</v>
      </c>
      <c r="E4230" s="200" t="s">
        <v>3725</v>
      </c>
      <c r="F4230" s="200" t="s">
        <v>2568</v>
      </c>
      <c r="G4230" s="200" t="s">
        <v>3447</v>
      </c>
      <c r="H4230" s="203">
        <v>115000</v>
      </c>
      <c r="I4230" s="203">
        <v>115001</v>
      </c>
      <c r="J4230" s="200" t="s">
        <v>39</v>
      </c>
      <c r="K4230" s="200" t="s">
        <v>40</v>
      </c>
      <c r="L4230" s="200" t="s">
        <v>3726</v>
      </c>
    </row>
    <row r="4231" spans="2:12" ht="75" customHeight="1" x14ac:dyDescent="0.25">
      <c r="B4231" s="200">
        <v>0</v>
      </c>
      <c r="C4231" s="201" t="s">
        <v>4436</v>
      </c>
      <c r="D4231" s="202">
        <v>41730</v>
      </c>
      <c r="E4231" s="200" t="s">
        <v>3725</v>
      </c>
      <c r="F4231" s="200" t="s">
        <v>2568</v>
      </c>
      <c r="G4231" s="200" t="s">
        <v>3447</v>
      </c>
      <c r="H4231" s="203">
        <v>116850.93</v>
      </c>
      <c r="I4231" s="203">
        <v>116850.94</v>
      </c>
      <c r="J4231" s="200" t="s">
        <v>39</v>
      </c>
      <c r="K4231" s="200" t="s">
        <v>40</v>
      </c>
      <c r="L4231" s="200" t="s">
        <v>3726</v>
      </c>
    </row>
    <row r="4232" spans="2:12" ht="75" customHeight="1" x14ac:dyDescent="0.25">
      <c r="B4232" s="200">
        <v>0</v>
      </c>
      <c r="C4232" s="201" t="s">
        <v>4437</v>
      </c>
      <c r="D4232" s="202">
        <v>41671</v>
      </c>
      <c r="E4232" s="200" t="s">
        <v>3459</v>
      </c>
      <c r="F4232" s="200" t="s">
        <v>2568</v>
      </c>
      <c r="G4232" s="200" t="s">
        <v>3447</v>
      </c>
      <c r="H4232" s="203">
        <v>50000</v>
      </c>
      <c r="I4232" s="203">
        <v>50000</v>
      </c>
      <c r="J4232" s="200" t="s">
        <v>39</v>
      </c>
      <c r="K4232" s="200" t="s">
        <v>40</v>
      </c>
      <c r="L4232" s="200" t="s">
        <v>3448</v>
      </c>
    </row>
    <row r="4233" spans="2:12" ht="75" customHeight="1" x14ac:dyDescent="0.25">
      <c r="B4233" s="200">
        <v>0</v>
      </c>
      <c r="C4233" s="201" t="s">
        <v>4438</v>
      </c>
      <c r="D4233" s="202">
        <v>41671</v>
      </c>
      <c r="E4233" s="200" t="s">
        <v>3459</v>
      </c>
      <c r="F4233" s="200" t="s">
        <v>2568</v>
      </c>
      <c r="G4233" s="200" t="s">
        <v>3447</v>
      </c>
      <c r="H4233" s="203">
        <v>120000</v>
      </c>
      <c r="I4233" s="203">
        <v>120000</v>
      </c>
      <c r="J4233" s="200" t="s">
        <v>39</v>
      </c>
      <c r="K4233" s="200" t="s">
        <v>40</v>
      </c>
      <c r="L4233" s="200" t="s">
        <v>3448</v>
      </c>
    </row>
    <row r="4234" spans="2:12" ht="75" customHeight="1" x14ac:dyDescent="0.25">
      <c r="B4234" s="200">
        <v>0</v>
      </c>
      <c r="C4234" s="201" t="s">
        <v>4439</v>
      </c>
      <c r="D4234" s="202">
        <v>41654</v>
      </c>
      <c r="E4234" s="207" t="s">
        <v>662</v>
      </c>
      <c r="F4234" s="200" t="s">
        <v>2568</v>
      </c>
      <c r="G4234" s="200" t="s">
        <v>3447</v>
      </c>
      <c r="H4234" s="203">
        <v>1980000</v>
      </c>
      <c r="I4234" s="203">
        <v>1980000</v>
      </c>
      <c r="J4234" s="200" t="s">
        <v>39</v>
      </c>
      <c r="K4234" s="200" t="s">
        <v>40</v>
      </c>
      <c r="L4234" s="200" t="s">
        <v>3531</v>
      </c>
    </row>
    <row r="4235" spans="2:12" ht="75" customHeight="1" x14ac:dyDescent="0.25">
      <c r="B4235" s="200">
        <v>0</v>
      </c>
      <c r="C4235" s="201" t="s">
        <v>4440</v>
      </c>
      <c r="D4235" s="202">
        <v>41730</v>
      </c>
      <c r="E4235" s="200" t="s">
        <v>3725</v>
      </c>
      <c r="F4235" s="200" t="s">
        <v>2568</v>
      </c>
      <c r="G4235" s="200" t="s">
        <v>3447</v>
      </c>
      <c r="H4235" s="203">
        <v>441384</v>
      </c>
      <c r="I4235" s="203">
        <v>441384.01</v>
      </c>
      <c r="J4235" s="200" t="s">
        <v>39</v>
      </c>
      <c r="K4235" s="200" t="s">
        <v>40</v>
      </c>
      <c r="L4235" s="200" t="s">
        <v>3726</v>
      </c>
    </row>
    <row r="4236" spans="2:12" ht="75" customHeight="1" x14ac:dyDescent="0.25">
      <c r="B4236" s="200">
        <v>0</v>
      </c>
      <c r="C4236" s="201" t="s">
        <v>4441</v>
      </c>
      <c r="D4236" s="202">
        <v>41730</v>
      </c>
      <c r="E4236" s="200" t="s">
        <v>3725</v>
      </c>
      <c r="F4236" s="200" t="s">
        <v>2568</v>
      </c>
      <c r="G4236" s="200" t="s">
        <v>3447</v>
      </c>
      <c r="H4236" s="203">
        <v>143780</v>
      </c>
      <c r="I4236" s="203">
        <v>143780.01</v>
      </c>
      <c r="J4236" s="200" t="s">
        <v>39</v>
      </c>
      <c r="K4236" s="200" t="s">
        <v>40</v>
      </c>
      <c r="L4236" s="200" t="s">
        <v>3726</v>
      </c>
    </row>
    <row r="4237" spans="2:12" ht="75" customHeight="1" x14ac:dyDescent="0.25">
      <c r="B4237" s="200">
        <v>0</v>
      </c>
      <c r="C4237" s="201" t="s">
        <v>4442</v>
      </c>
      <c r="D4237" s="202">
        <v>41730</v>
      </c>
      <c r="E4237" s="200" t="s">
        <v>319</v>
      </c>
      <c r="F4237" s="200" t="s">
        <v>2568</v>
      </c>
      <c r="G4237" s="200" t="s">
        <v>3447</v>
      </c>
      <c r="H4237" s="203">
        <v>40000</v>
      </c>
      <c r="I4237" s="203">
        <v>40000</v>
      </c>
      <c r="J4237" s="200" t="s">
        <v>39</v>
      </c>
      <c r="K4237" s="200" t="s">
        <v>40</v>
      </c>
      <c r="L4237" s="200" t="s">
        <v>3726</v>
      </c>
    </row>
    <row r="4238" spans="2:12" ht="75" customHeight="1" x14ac:dyDescent="0.25">
      <c r="B4238" s="200">
        <v>0</v>
      </c>
      <c r="C4238" s="201" t="s">
        <v>4443</v>
      </c>
      <c r="D4238" s="202">
        <v>41684</v>
      </c>
      <c r="E4238" s="207" t="s">
        <v>662</v>
      </c>
      <c r="F4238" s="200" t="s">
        <v>2568</v>
      </c>
      <c r="G4238" s="200" t="s">
        <v>3447</v>
      </c>
      <c r="H4238" s="203">
        <v>42000</v>
      </c>
      <c r="I4238" s="203">
        <v>42000</v>
      </c>
      <c r="J4238" s="200" t="s">
        <v>39</v>
      </c>
      <c r="K4238" s="200" t="s">
        <v>40</v>
      </c>
      <c r="L4238" s="200" t="s">
        <v>3531</v>
      </c>
    </row>
    <row r="4239" spans="2:12" ht="75" customHeight="1" x14ac:dyDescent="0.25">
      <c r="B4239" s="200">
        <v>0</v>
      </c>
      <c r="C4239" s="201" t="s">
        <v>4444</v>
      </c>
      <c r="D4239" s="202">
        <v>41730</v>
      </c>
      <c r="E4239" s="200" t="s">
        <v>319</v>
      </c>
      <c r="F4239" s="200" t="s">
        <v>2568</v>
      </c>
      <c r="G4239" s="200" t="s">
        <v>3447</v>
      </c>
      <c r="H4239" s="203">
        <v>41000</v>
      </c>
      <c r="I4239" s="203">
        <v>41000</v>
      </c>
      <c r="J4239" s="200" t="s">
        <v>39</v>
      </c>
      <c r="K4239" s="200" t="s">
        <v>40</v>
      </c>
      <c r="L4239" s="200" t="s">
        <v>3726</v>
      </c>
    </row>
    <row r="4240" spans="2:12" ht="75" customHeight="1" x14ac:dyDescent="0.25">
      <c r="B4240" s="200">
        <v>0</v>
      </c>
      <c r="C4240" s="201" t="s">
        <v>4445</v>
      </c>
      <c r="D4240" s="202">
        <v>41684</v>
      </c>
      <c r="E4240" s="207" t="s">
        <v>662</v>
      </c>
      <c r="F4240" s="200" t="s">
        <v>2568</v>
      </c>
      <c r="G4240" s="200" t="s">
        <v>3447</v>
      </c>
      <c r="H4240" s="203">
        <v>120000</v>
      </c>
      <c r="I4240" s="203">
        <v>120000</v>
      </c>
      <c r="J4240" s="200" t="s">
        <v>39</v>
      </c>
      <c r="K4240" s="200" t="s">
        <v>40</v>
      </c>
      <c r="L4240" s="200" t="s">
        <v>3531</v>
      </c>
    </row>
    <row r="4241" spans="2:12" ht="75" customHeight="1" x14ac:dyDescent="0.25">
      <c r="B4241" s="200">
        <v>0</v>
      </c>
      <c r="C4241" s="201" t="s">
        <v>4446</v>
      </c>
      <c r="D4241" s="202">
        <v>41684</v>
      </c>
      <c r="E4241" s="207" t="s">
        <v>662</v>
      </c>
      <c r="F4241" s="200" t="s">
        <v>2568</v>
      </c>
      <c r="G4241" s="200" t="s">
        <v>3447</v>
      </c>
      <c r="H4241" s="203">
        <v>42000</v>
      </c>
      <c r="I4241" s="203">
        <v>42000</v>
      </c>
      <c r="J4241" s="200" t="s">
        <v>39</v>
      </c>
      <c r="K4241" s="200" t="s">
        <v>40</v>
      </c>
      <c r="L4241" s="200" t="s">
        <v>3531</v>
      </c>
    </row>
    <row r="4242" spans="2:12" ht="75" customHeight="1" x14ac:dyDescent="0.25">
      <c r="B4242" s="200">
        <v>0</v>
      </c>
      <c r="C4242" s="201" t="s">
        <v>4447</v>
      </c>
      <c r="D4242" s="202">
        <v>41654</v>
      </c>
      <c r="E4242" s="200" t="s">
        <v>662</v>
      </c>
      <c r="F4242" s="200" t="s">
        <v>2568</v>
      </c>
      <c r="G4242" s="200" t="s">
        <v>3447</v>
      </c>
      <c r="H4242" s="203">
        <v>400000</v>
      </c>
      <c r="I4242" s="203">
        <f>+H4242</f>
        <v>400000</v>
      </c>
      <c r="J4242" s="200" t="s">
        <v>39</v>
      </c>
      <c r="K4242" s="200" t="s">
        <v>40</v>
      </c>
      <c r="L4242" s="200" t="s">
        <v>3526</v>
      </c>
    </row>
    <row r="4243" spans="2:12" ht="75" customHeight="1" x14ac:dyDescent="0.25">
      <c r="B4243" s="200">
        <v>0</v>
      </c>
      <c r="C4243" s="201" t="s">
        <v>4448</v>
      </c>
      <c r="D4243" s="202">
        <v>41684</v>
      </c>
      <c r="E4243" s="207" t="s">
        <v>662</v>
      </c>
      <c r="F4243" s="200" t="s">
        <v>2568</v>
      </c>
      <c r="G4243" s="200" t="s">
        <v>3447</v>
      </c>
      <c r="H4243" s="203">
        <v>30000</v>
      </c>
      <c r="I4243" s="203">
        <v>30000</v>
      </c>
      <c r="J4243" s="200" t="s">
        <v>39</v>
      </c>
      <c r="K4243" s="200" t="s">
        <v>40</v>
      </c>
      <c r="L4243" s="200" t="s">
        <v>3531</v>
      </c>
    </row>
    <row r="4244" spans="2:12" ht="75" customHeight="1" x14ac:dyDescent="0.25">
      <c r="B4244" s="200">
        <v>0</v>
      </c>
      <c r="C4244" s="201" t="s">
        <v>4449</v>
      </c>
      <c r="D4244" s="202">
        <v>41730</v>
      </c>
      <c r="E4244" s="200" t="s">
        <v>319</v>
      </c>
      <c r="F4244" s="200" t="s">
        <v>2568</v>
      </c>
      <c r="G4244" s="200" t="s">
        <v>3447</v>
      </c>
      <c r="H4244" s="203">
        <v>42200</v>
      </c>
      <c r="I4244" s="203">
        <v>42200</v>
      </c>
      <c r="J4244" s="200" t="s">
        <v>39</v>
      </c>
      <c r="K4244" s="200" t="s">
        <v>40</v>
      </c>
      <c r="L4244" s="200" t="s">
        <v>3726</v>
      </c>
    </row>
    <row r="4245" spans="2:12" ht="75" customHeight="1" x14ac:dyDescent="0.25">
      <c r="B4245" s="200">
        <v>0</v>
      </c>
      <c r="C4245" s="201" t="s">
        <v>4450</v>
      </c>
      <c r="D4245" s="202">
        <v>41730</v>
      </c>
      <c r="E4245" s="200" t="s">
        <v>319</v>
      </c>
      <c r="F4245" s="200" t="s">
        <v>2568</v>
      </c>
      <c r="G4245" s="200" t="s">
        <v>3447</v>
      </c>
      <c r="H4245" s="203">
        <v>45000</v>
      </c>
      <c r="I4245" s="203">
        <v>45000</v>
      </c>
      <c r="J4245" s="200" t="s">
        <v>39</v>
      </c>
      <c r="K4245" s="200" t="s">
        <v>40</v>
      </c>
      <c r="L4245" s="200" t="s">
        <v>3726</v>
      </c>
    </row>
    <row r="4246" spans="2:12" ht="75" customHeight="1" x14ac:dyDescent="0.25">
      <c r="B4246" s="200">
        <v>0</v>
      </c>
      <c r="C4246" s="201" t="s">
        <v>4451</v>
      </c>
      <c r="D4246" s="202">
        <v>41730</v>
      </c>
      <c r="E4246" s="200" t="s">
        <v>3725</v>
      </c>
      <c r="F4246" s="200" t="s">
        <v>2568</v>
      </c>
      <c r="G4246" s="200" t="s">
        <v>3447</v>
      </c>
      <c r="H4246" s="203">
        <v>1465000</v>
      </c>
      <c r="I4246" s="203">
        <v>1465000</v>
      </c>
      <c r="J4246" s="200" t="s">
        <v>39</v>
      </c>
      <c r="K4246" s="200" t="s">
        <v>40</v>
      </c>
      <c r="L4246" s="200" t="s">
        <v>3726</v>
      </c>
    </row>
    <row r="4247" spans="2:12" ht="75" customHeight="1" x14ac:dyDescent="0.25">
      <c r="B4247" s="200">
        <v>0</v>
      </c>
      <c r="C4247" s="201" t="s">
        <v>4452</v>
      </c>
      <c r="D4247" s="202">
        <v>41730</v>
      </c>
      <c r="E4247" s="200" t="s">
        <v>3725</v>
      </c>
      <c r="F4247" s="200" t="s">
        <v>2568</v>
      </c>
      <c r="G4247" s="200" t="s">
        <v>3447</v>
      </c>
      <c r="H4247" s="203">
        <v>68000</v>
      </c>
      <c r="I4247" s="203">
        <v>68000</v>
      </c>
      <c r="J4247" s="200" t="s">
        <v>39</v>
      </c>
      <c r="K4247" s="200" t="s">
        <v>40</v>
      </c>
      <c r="L4247" s="200" t="s">
        <v>3726</v>
      </c>
    </row>
    <row r="4248" spans="2:12" ht="75" customHeight="1" x14ac:dyDescent="0.25">
      <c r="B4248" s="200">
        <v>0</v>
      </c>
      <c r="C4248" s="201" t="s">
        <v>4453</v>
      </c>
      <c r="D4248" s="202">
        <v>41730</v>
      </c>
      <c r="E4248" s="200" t="s">
        <v>3725</v>
      </c>
      <c r="F4248" s="200" t="s">
        <v>2568</v>
      </c>
      <c r="G4248" s="200" t="s">
        <v>3447</v>
      </c>
      <c r="H4248" s="203">
        <v>425000</v>
      </c>
      <c r="I4248" s="203">
        <v>425000</v>
      </c>
      <c r="J4248" s="200" t="s">
        <v>39</v>
      </c>
      <c r="K4248" s="200" t="s">
        <v>40</v>
      </c>
      <c r="L4248" s="200" t="s">
        <v>3726</v>
      </c>
    </row>
    <row r="4249" spans="2:12" ht="75" customHeight="1" x14ac:dyDescent="0.25">
      <c r="B4249" s="200">
        <v>0</v>
      </c>
      <c r="C4249" s="201" t="s">
        <v>4454</v>
      </c>
      <c r="D4249" s="202">
        <v>41671</v>
      </c>
      <c r="E4249" s="200" t="s">
        <v>3609</v>
      </c>
      <c r="F4249" s="200" t="s">
        <v>2568</v>
      </c>
      <c r="G4249" s="200" t="s">
        <v>3447</v>
      </c>
      <c r="H4249" s="203">
        <v>7800</v>
      </c>
      <c r="I4249" s="203">
        <v>7800</v>
      </c>
      <c r="J4249" s="200" t="s">
        <v>39</v>
      </c>
      <c r="K4249" s="200" t="s">
        <v>40</v>
      </c>
      <c r="L4249" s="200" t="s">
        <v>3448</v>
      </c>
    </row>
    <row r="4250" spans="2:12" ht="75" customHeight="1" x14ac:dyDescent="0.25">
      <c r="B4250" s="200">
        <v>0</v>
      </c>
      <c r="C4250" s="201" t="s">
        <v>4455</v>
      </c>
      <c r="D4250" s="202">
        <v>41684</v>
      </c>
      <c r="E4250" s="207" t="s">
        <v>662</v>
      </c>
      <c r="F4250" s="200" t="s">
        <v>2568</v>
      </c>
      <c r="G4250" s="200" t="s">
        <v>3447</v>
      </c>
      <c r="H4250" s="203">
        <v>64000</v>
      </c>
      <c r="I4250" s="203">
        <v>64000</v>
      </c>
      <c r="J4250" s="200" t="s">
        <v>39</v>
      </c>
      <c r="K4250" s="200" t="s">
        <v>40</v>
      </c>
      <c r="L4250" s="200" t="s">
        <v>3531</v>
      </c>
    </row>
    <row r="4251" spans="2:12" ht="75" customHeight="1" x14ac:dyDescent="0.25">
      <c r="B4251" s="200">
        <v>0</v>
      </c>
      <c r="C4251" s="201" t="s">
        <v>4456</v>
      </c>
      <c r="D4251" s="202">
        <v>41684</v>
      </c>
      <c r="E4251" s="207" t="s">
        <v>662</v>
      </c>
      <c r="F4251" s="200" t="s">
        <v>2568</v>
      </c>
      <c r="G4251" s="200" t="s">
        <v>3447</v>
      </c>
      <c r="H4251" s="203">
        <v>63775</v>
      </c>
      <c r="I4251" s="203">
        <v>63775</v>
      </c>
      <c r="J4251" s="200" t="s">
        <v>39</v>
      </c>
      <c r="K4251" s="200" t="s">
        <v>40</v>
      </c>
      <c r="L4251" s="200" t="s">
        <v>3531</v>
      </c>
    </row>
    <row r="4252" spans="2:12" ht="75" customHeight="1" x14ac:dyDescent="0.25">
      <c r="B4252" s="200">
        <v>0</v>
      </c>
      <c r="C4252" s="201" t="s">
        <v>4457</v>
      </c>
      <c r="D4252" s="202">
        <v>41654</v>
      </c>
      <c r="E4252" s="200" t="s">
        <v>662</v>
      </c>
      <c r="F4252" s="200" t="s">
        <v>2568</v>
      </c>
      <c r="G4252" s="200" t="s">
        <v>3447</v>
      </c>
      <c r="H4252" s="203">
        <v>200000</v>
      </c>
      <c r="I4252" s="203">
        <f>+H4252</f>
        <v>200000</v>
      </c>
      <c r="J4252" s="200" t="s">
        <v>39</v>
      </c>
      <c r="K4252" s="200" t="s">
        <v>40</v>
      </c>
      <c r="L4252" s="200" t="s">
        <v>3526</v>
      </c>
    </row>
    <row r="4253" spans="2:12" ht="75" customHeight="1" x14ac:dyDescent="0.25">
      <c r="B4253" s="200">
        <v>0</v>
      </c>
      <c r="C4253" s="201" t="s">
        <v>4458</v>
      </c>
      <c r="D4253" s="202">
        <v>41684</v>
      </c>
      <c r="E4253" s="207" t="s">
        <v>662</v>
      </c>
      <c r="F4253" s="200" t="s">
        <v>2568</v>
      </c>
      <c r="G4253" s="200" t="s">
        <v>3447</v>
      </c>
      <c r="H4253" s="203">
        <v>600000</v>
      </c>
      <c r="I4253" s="203">
        <v>600000</v>
      </c>
      <c r="J4253" s="200" t="s">
        <v>39</v>
      </c>
      <c r="K4253" s="200" t="s">
        <v>40</v>
      </c>
      <c r="L4253" s="200" t="s">
        <v>3531</v>
      </c>
    </row>
    <row r="4254" spans="2:12" ht="75" customHeight="1" x14ac:dyDescent="0.25">
      <c r="B4254" s="200">
        <v>0</v>
      </c>
      <c r="C4254" s="201" t="s">
        <v>4459</v>
      </c>
      <c r="D4254" s="202">
        <v>41654</v>
      </c>
      <c r="E4254" s="200" t="s">
        <v>662</v>
      </c>
      <c r="F4254" s="200" t="s">
        <v>2568</v>
      </c>
      <c r="G4254" s="200" t="s">
        <v>3447</v>
      </c>
      <c r="H4254" s="203">
        <v>1000000</v>
      </c>
      <c r="I4254" s="203">
        <f>+H4254</f>
        <v>1000000</v>
      </c>
      <c r="J4254" s="200" t="s">
        <v>39</v>
      </c>
      <c r="K4254" s="200" t="s">
        <v>40</v>
      </c>
      <c r="L4254" s="200" t="s">
        <v>3526</v>
      </c>
    </row>
    <row r="4255" spans="2:12" ht="75" customHeight="1" x14ac:dyDescent="0.25">
      <c r="B4255" s="200">
        <v>0</v>
      </c>
      <c r="C4255" s="201" t="s">
        <v>4460</v>
      </c>
      <c r="D4255" s="202">
        <v>41654</v>
      </c>
      <c r="E4255" s="200" t="s">
        <v>662</v>
      </c>
      <c r="F4255" s="200" t="s">
        <v>2568</v>
      </c>
      <c r="G4255" s="200" t="s">
        <v>3447</v>
      </c>
      <c r="H4255" s="203">
        <v>200000</v>
      </c>
      <c r="I4255" s="203">
        <f>+H4255</f>
        <v>200000</v>
      </c>
      <c r="J4255" s="200" t="s">
        <v>39</v>
      </c>
      <c r="K4255" s="200" t="s">
        <v>40</v>
      </c>
      <c r="L4255" s="200" t="s">
        <v>3526</v>
      </c>
    </row>
    <row r="4256" spans="2:12" ht="75" customHeight="1" x14ac:dyDescent="0.25">
      <c r="B4256" s="200">
        <v>0</v>
      </c>
      <c r="C4256" s="201" t="s">
        <v>4461</v>
      </c>
      <c r="D4256" s="202">
        <v>41671</v>
      </c>
      <c r="E4256" s="200" t="s">
        <v>3459</v>
      </c>
      <c r="F4256" s="200" t="s">
        <v>2568</v>
      </c>
      <c r="G4256" s="200" t="s">
        <v>3447</v>
      </c>
      <c r="H4256" s="203">
        <v>800000</v>
      </c>
      <c r="I4256" s="203">
        <v>800000</v>
      </c>
      <c r="J4256" s="200" t="s">
        <v>39</v>
      </c>
      <c r="K4256" s="200" t="s">
        <v>40</v>
      </c>
      <c r="L4256" s="200" t="s">
        <v>3448</v>
      </c>
    </row>
    <row r="4257" spans="2:12" ht="75" customHeight="1" x14ac:dyDescent="0.25">
      <c r="B4257" s="200">
        <v>0</v>
      </c>
      <c r="C4257" s="201" t="s">
        <v>4462</v>
      </c>
      <c r="D4257" s="202" t="s">
        <v>3576</v>
      </c>
      <c r="E4257" s="200" t="s">
        <v>3725</v>
      </c>
      <c r="F4257" s="200" t="s">
        <v>2568</v>
      </c>
      <c r="G4257" s="200" t="s">
        <v>3447</v>
      </c>
      <c r="H4257" s="203">
        <v>14900000</v>
      </c>
      <c r="I4257" s="203">
        <v>14900000</v>
      </c>
      <c r="J4257" s="200" t="s">
        <v>39</v>
      </c>
      <c r="K4257" s="200" t="s">
        <v>40</v>
      </c>
      <c r="L4257" s="200" t="s">
        <v>3577</v>
      </c>
    </row>
    <row r="4258" spans="2:12" ht="75" customHeight="1" x14ac:dyDescent="0.25">
      <c r="B4258" s="200">
        <v>0</v>
      </c>
      <c r="C4258" s="201" t="s">
        <v>4463</v>
      </c>
      <c r="D4258" s="202">
        <v>41654</v>
      </c>
      <c r="E4258" s="207" t="s">
        <v>662</v>
      </c>
      <c r="F4258" s="200" t="s">
        <v>2568</v>
      </c>
      <c r="G4258" s="200" t="s">
        <v>3447</v>
      </c>
      <c r="H4258" s="203">
        <v>1188000</v>
      </c>
      <c r="I4258" s="203">
        <v>1188000</v>
      </c>
      <c r="J4258" s="200" t="s">
        <v>39</v>
      </c>
      <c r="K4258" s="200" t="s">
        <v>40</v>
      </c>
      <c r="L4258" s="200" t="s">
        <v>3531</v>
      </c>
    </row>
    <row r="4259" spans="2:12" ht="75" customHeight="1" x14ac:dyDescent="0.25">
      <c r="B4259" s="200">
        <v>0</v>
      </c>
      <c r="C4259" s="201" t="s">
        <v>4464</v>
      </c>
      <c r="D4259" s="202">
        <v>41654</v>
      </c>
      <c r="E4259" s="200" t="s">
        <v>662</v>
      </c>
      <c r="F4259" s="200" t="s">
        <v>2568</v>
      </c>
      <c r="G4259" s="200" t="s">
        <v>3447</v>
      </c>
      <c r="H4259" s="203">
        <v>450000</v>
      </c>
      <c r="I4259" s="203">
        <f>+H4259</f>
        <v>450000</v>
      </c>
      <c r="J4259" s="200" t="s">
        <v>39</v>
      </c>
      <c r="K4259" s="200" t="s">
        <v>40</v>
      </c>
      <c r="L4259" s="200" t="s">
        <v>3526</v>
      </c>
    </row>
    <row r="4260" spans="2:12" ht="75" customHeight="1" x14ac:dyDescent="0.25">
      <c r="B4260" s="200">
        <v>0</v>
      </c>
      <c r="C4260" s="201" t="s">
        <v>4465</v>
      </c>
      <c r="D4260" s="202">
        <v>41730</v>
      </c>
      <c r="E4260" s="200" t="s">
        <v>3725</v>
      </c>
      <c r="F4260" s="200" t="s">
        <v>2568</v>
      </c>
      <c r="G4260" s="200" t="s">
        <v>3447</v>
      </c>
      <c r="H4260" s="203">
        <v>385000</v>
      </c>
      <c r="I4260" s="203">
        <v>385000</v>
      </c>
      <c r="J4260" s="200" t="s">
        <v>39</v>
      </c>
      <c r="K4260" s="200" t="s">
        <v>40</v>
      </c>
      <c r="L4260" s="200" t="s">
        <v>3726</v>
      </c>
    </row>
    <row r="4261" spans="2:12" ht="75" customHeight="1" x14ac:dyDescent="0.25">
      <c r="B4261" s="200">
        <v>0</v>
      </c>
      <c r="C4261" s="201" t="s">
        <v>4466</v>
      </c>
      <c r="D4261" s="202">
        <v>41730</v>
      </c>
      <c r="E4261" s="200" t="s">
        <v>3725</v>
      </c>
      <c r="F4261" s="200" t="s">
        <v>2568</v>
      </c>
      <c r="G4261" s="200" t="s">
        <v>3447</v>
      </c>
      <c r="H4261" s="203">
        <v>789000</v>
      </c>
      <c r="I4261" s="203">
        <v>789000</v>
      </c>
      <c r="J4261" s="200" t="s">
        <v>39</v>
      </c>
      <c r="K4261" s="200" t="s">
        <v>40</v>
      </c>
      <c r="L4261" s="200" t="s">
        <v>3726</v>
      </c>
    </row>
    <row r="4262" spans="2:12" ht="75" customHeight="1" x14ac:dyDescent="0.25">
      <c r="B4262" s="200">
        <v>0</v>
      </c>
      <c r="C4262" s="201" t="s">
        <v>4467</v>
      </c>
      <c r="D4262" s="202">
        <v>41730</v>
      </c>
      <c r="E4262" s="200" t="s">
        <v>319</v>
      </c>
      <c r="F4262" s="200" t="s">
        <v>2568</v>
      </c>
      <c r="G4262" s="200" t="s">
        <v>3447</v>
      </c>
      <c r="H4262" s="203">
        <v>324170</v>
      </c>
      <c r="I4262" s="203">
        <v>324170</v>
      </c>
      <c r="J4262" s="200" t="s">
        <v>39</v>
      </c>
      <c r="K4262" s="200" t="s">
        <v>40</v>
      </c>
      <c r="L4262" s="200" t="s">
        <v>3726</v>
      </c>
    </row>
    <row r="4263" spans="2:12" ht="75" customHeight="1" x14ac:dyDescent="0.25">
      <c r="B4263" s="200">
        <v>0</v>
      </c>
      <c r="C4263" s="201" t="s">
        <v>4468</v>
      </c>
      <c r="D4263" s="202">
        <v>41684</v>
      </c>
      <c r="E4263" s="207" t="s">
        <v>662</v>
      </c>
      <c r="F4263" s="200" t="s">
        <v>2568</v>
      </c>
      <c r="G4263" s="200" t="s">
        <v>3447</v>
      </c>
      <c r="H4263" s="203">
        <v>68000</v>
      </c>
      <c r="I4263" s="203">
        <v>68000</v>
      </c>
      <c r="J4263" s="200" t="s">
        <v>39</v>
      </c>
      <c r="K4263" s="200" t="s">
        <v>40</v>
      </c>
      <c r="L4263" s="200" t="s">
        <v>3531</v>
      </c>
    </row>
    <row r="4264" spans="2:12" ht="75" customHeight="1" x14ac:dyDescent="0.25">
      <c r="B4264" s="200">
        <v>0</v>
      </c>
      <c r="C4264" s="201" t="s">
        <v>4469</v>
      </c>
      <c r="D4264" s="202">
        <v>41684</v>
      </c>
      <c r="E4264" s="207" t="s">
        <v>662</v>
      </c>
      <c r="F4264" s="200" t="s">
        <v>2568</v>
      </c>
      <c r="G4264" s="200" t="s">
        <v>3447</v>
      </c>
      <c r="H4264" s="203">
        <v>240000</v>
      </c>
      <c r="I4264" s="203">
        <v>240000</v>
      </c>
      <c r="J4264" s="200" t="s">
        <v>39</v>
      </c>
      <c r="K4264" s="200" t="s">
        <v>40</v>
      </c>
      <c r="L4264" s="200" t="s">
        <v>3531</v>
      </c>
    </row>
    <row r="4265" spans="2:12" ht="75" customHeight="1" x14ac:dyDescent="0.25">
      <c r="B4265" s="200">
        <v>0</v>
      </c>
      <c r="C4265" s="201" t="s">
        <v>4470</v>
      </c>
      <c r="D4265" s="202">
        <v>41684</v>
      </c>
      <c r="E4265" s="207" t="s">
        <v>662</v>
      </c>
      <c r="F4265" s="200" t="s">
        <v>2568</v>
      </c>
      <c r="G4265" s="200" t="s">
        <v>3447</v>
      </c>
      <c r="H4265" s="203">
        <v>60000</v>
      </c>
      <c r="I4265" s="203">
        <v>60000</v>
      </c>
      <c r="J4265" s="200" t="s">
        <v>39</v>
      </c>
      <c r="K4265" s="200" t="s">
        <v>40</v>
      </c>
      <c r="L4265" s="200" t="s">
        <v>3531</v>
      </c>
    </row>
    <row r="4266" spans="2:12" ht="75" customHeight="1" x14ac:dyDescent="0.25">
      <c r="B4266" s="200">
        <v>0</v>
      </c>
      <c r="C4266" s="201" t="s">
        <v>4471</v>
      </c>
      <c r="D4266" s="202">
        <v>41684</v>
      </c>
      <c r="E4266" s="207" t="s">
        <v>662</v>
      </c>
      <c r="F4266" s="200" t="s">
        <v>2568</v>
      </c>
      <c r="G4266" s="200" t="s">
        <v>3447</v>
      </c>
      <c r="H4266" s="203">
        <v>69600</v>
      </c>
      <c r="I4266" s="203">
        <v>69600</v>
      </c>
      <c r="J4266" s="200" t="s">
        <v>39</v>
      </c>
      <c r="K4266" s="200" t="s">
        <v>40</v>
      </c>
      <c r="L4266" s="200" t="s">
        <v>3531</v>
      </c>
    </row>
    <row r="4267" spans="2:12" ht="75" customHeight="1" x14ac:dyDescent="0.25">
      <c r="B4267" s="200">
        <v>0</v>
      </c>
      <c r="C4267" s="201" t="s">
        <v>4472</v>
      </c>
      <c r="D4267" s="202">
        <v>41654</v>
      </c>
      <c r="E4267" s="200" t="s">
        <v>662</v>
      </c>
      <c r="F4267" s="200" t="s">
        <v>2568</v>
      </c>
      <c r="G4267" s="200" t="s">
        <v>3447</v>
      </c>
      <c r="H4267" s="203">
        <v>500000</v>
      </c>
      <c r="I4267" s="203">
        <f>+H4267</f>
        <v>500000</v>
      </c>
      <c r="J4267" s="200" t="s">
        <v>39</v>
      </c>
      <c r="K4267" s="200" t="s">
        <v>40</v>
      </c>
      <c r="L4267" s="200" t="s">
        <v>3526</v>
      </c>
    </row>
    <row r="4268" spans="2:12" ht="75" customHeight="1" x14ac:dyDescent="0.25">
      <c r="B4268" s="200">
        <v>0</v>
      </c>
      <c r="C4268" s="201" t="s">
        <v>4473</v>
      </c>
      <c r="D4268" s="202">
        <v>41654</v>
      </c>
      <c r="E4268" s="200" t="s">
        <v>662</v>
      </c>
      <c r="F4268" s="200" t="s">
        <v>2568</v>
      </c>
      <c r="G4268" s="200" t="s">
        <v>3447</v>
      </c>
      <c r="H4268" s="203">
        <v>600000</v>
      </c>
      <c r="I4268" s="203">
        <f>+H4268</f>
        <v>600000</v>
      </c>
      <c r="J4268" s="200" t="s">
        <v>39</v>
      </c>
      <c r="K4268" s="200" t="s">
        <v>40</v>
      </c>
      <c r="L4268" s="200" t="s">
        <v>3526</v>
      </c>
    </row>
    <row r="4269" spans="2:12" ht="75" customHeight="1" x14ac:dyDescent="0.25">
      <c r="B4269" s="200">
        <v>0</v>
      </c>
      <c r="C4269" s="201" t="s">
        <v>4474</v>
      </c>
      <c r="D4269" s="202">
        <v>41730</v>
      </c>
      <c r="E4269" s="200" t="s">
        <v>319</v>
      </c>
      <c r="F4269" s="200" t="s">
        <v>2568</v>
      </c>
      <c r="G4269" s="200" t="s">
        <v>3447</v>
      </c>
      <c r="H4269" s="203">
        <v>80000</v>
      </c>
      <c r="I4269" s="203">
        <v>80000</v>
      </c>
      <c r="J4269" s="200" t="s">
        <v>39</v>
      </c>
      <c r="K4269" s="200" t="s">
        <v>40</v>
      </c>
      <c r="L4269" s="200" t="s">
        <v>3726</v>
      </c>
    </row>
    <row r="4270" spans="2:12" ht="75" customHeight="1" x14ac:dyDescent="0.25">
      <c r="B4270" s="200">
        <v>0</v>
      </c>
      <c r="C4270" s="201" t="s">
        <v>4475</v>
      </c>
      <c r="D4270" s="202">
        <v>41730</v>
      </c>
      <c r="E4270" s="200" t="s">
        <v>319</v>
      </c>
      <c r="F4270" s="200" t="s">
        <v>2568</v>
      </c>
      <c r="G4270" s="200" t="s">
        <v>3447</v>
      </c>
      <c r="H4270" s="203">
        <v>324800</v>
      </c>
      <c r="I4270" s="203">
        <v>324800</v>
      </c>
      <c r="J4270" s="200" t="s">
        <v>39</v>
      </c>
      <c r="K4270" s="200" t="s">
        <v>40</v>
      </c>
      <c r="L4270" s="200" t="s">
        <v>3726</v>
      </c>
    </row>
    <row r="4271" spans="2:12" ht="75" customHeight="1" x14ac:dyDescent="0.25">
      <c r="B4271" s="200">
        <v>0</v>
      </c>
      <c r="C4271" s="201" t="s">
        <v>4476</v>
      </c>
      <c r="D4271" s="202">
        <v>41699</v>
      </c>
      <c r="E4271" s="200" t="s">
        <v>3500</v>
      </c>
      <c r="F4271" s="200" t="s">
        <v>4477</v>
      </c>
      <c r="G4271" s="200" t="s">
        <v>3447</v>
      </c>
      <c r="H4271" s="203">
        <v>2500000</v>
      </c>
      <c r="I4271" s="203">
        <v>2500000</v>
      </c>
      <c r="J4271" s="200" t="s">
        <v>39</v>
      </c>
      <c r="K4271" s="200" t="s">
        <v>40</v>
      </c>
      <c r="L4271" s="200" t="s">
        <v>3448</v>
      </c>
    </row>
    <row r="4272" spans="2:12" ht="75" customHeight="1" x14ac:dyDescent="0.25">
      <c r="B4272" s="200">
        <v>0</v>
      </c>
      <c r="C4272" s="201" t="s">
        <v>4478</v>
      </c>
      <c r="D4272" s="202">
        <v>41730</v>
      </c>
      <c r="E4272" s="200" t="s">
        <v>319</v>
      </c>
      <c r="F4272" s="200" t="s">
        <v>2568</v>
      </c>
      <c r="G4272" s="200" t="s">
        <v>3447</v>
      </c>
      <c r="H4272" s="203">
        <v>300000</v>
      </c>
      <c r="I4272" s="203">
        <v>300000</v>
      </c>
      <c r="J4272" s="200" t="s">
        <v>39</v>
      </c>
      <c r="K4272" s="200" t="s">
        <v>40</v>
      </c>
      <c r="L4272" s="200" t="s">
        <v>3726</v>
      </c>
    </row>
    <row r="4273" spans="2:12" ht="75" customHeight="1" x14ac:dyDescent="0.25">
      <c r="B4273" s="200">
        <v>0</v>
      </c>
      <c r="C4273" s="201" t="s">
        <v>4479</v>
      </c>
      <c r="D4273" s="202">
        <v>41654</v>
      </c>
      <c r="E4273" s="207" t="s">
        <v>662</v>
      </c>
      <c r="F4273" s="200" t="s">
        <v>2568</v>
      </c>
      <c r="G4273" s="200" t="s">
        <v>3447</v>
      </c>
      <c r="H4273" s="203">
        <v>1428000</v>
      </c>
      <c r="I4273" s="203">
        <v>1428000</v>
      </c>
      <c r="J4273" s="200" t="s">
        <v>39</v>
      </c>
      <c r="K4273" s="200" t="s">
        <v>40</v>
      </c>
      <c r="L4273" s="200" t="s">
        <v>3531</v>
      </c>
    </row>
    <row r="4274" spans="2:12" ht="75" customHeight="1" x14ac:dyDescent="0.25">
      <c r="B4274" s="200">
        <v>0</v>
      </c>
      <c r="C4274" s="201" t="s">
        <v>4480</v>
      </c>
      <c r="D4274" s="202">
        <v>41730</v>
      </c>
      <c r="E4274" s="200" t="s">
        <v>3725</v>
      </c>
      <c r="F4274" s="200" t="s">
        <v>2568</v>
      </c>
      <c r="G4274" s="200" t="s">
        <v>3447</v>
      </c>
      <c r="H4274" s="203">
        <v>250000</v>
      </c>
      <c r="I4274" s="203">
        <v>250000</v>
      </c>
      <c r="J4274" s="200" t="s">
        <v>39</v>
      </c>
      <c r="K4274" s="200" t="s">
        <v>40</v>
      </c>
      <c r="L4274" s="200" t="s">
        <v>3726</v>
      </c>
    </row>
    <row r="4275" spans="2:12" ht="75" customHeight="1" x14ac:dyDescent="0.25">
      <c r="B4275" s="200">
        <v>0</v>
      </c>
      <c r="C4275" s="201" t="s">
        <v>4481</v>
      </c>
      <c r="D4275" s="202">
        <v>41730</v>
      </c>
      <c r="E4275" s="200" t="s">
        <v>3725</v>
      </c>
      <c r="F4275" s="200" t="s">
        <v>2568</v>
      </c>
      <c r="G4275" s="200" t="s">
        <v>3447</v>
      </c>
      <c r="H4275" s="203">
        <v>250000</v>
      </c>
      <c r="I4275" s="203">
        <v>250000</v>
      </c>
      <c r="J4275" s="200" t="s">
        <v>39</v>
      </c>
      <c r="K4275" s="200" t="s">
        <v>40</v>
      </c>
      <c r="L4275" s="200" t="s">
        <v>3726</v>
      </c>
    </row>
    <row r="4276" spans="2:12" ht="75" customHeight="1" x14ac:dyDescent="0.25">
      <c r="B4276" s="200">
        <v>0</v>
      </c>
      <c r="C4276" s="201" t="s">
        <v>4482</v>
      </c>
      <c r="D4276" s="202">
        <v>41730</v>
      </c>
      <c r="E4276" s="200" t="s">
        <v>3725</v>
      </c>
      <c r="F4276" s="200" t="s">
        <v>2568</v>
      </c>
      <c r="G4276" s="200" t="s">
        <v>3447</v>
      </c>
      <c r="H4276" s="203">
        <v>250000</v>
      </c>
      <c r="I4276" s="203">
        <v>250000</v>
      </c>
      <c r="J4276" s="200" t="s">
        <v>39</v>
      </c>
      <c r="K4276" s="200" t="s">
        <v>40</v>
      </c>
      <c r="L4276" s="200" t="s">
        <v>3726</v>
      </c>
    </row>
    <row r="4277" spans="2:12" ht="75" customHeight="1" x14ac:dyDescent="0.25">
      <c r="B4277" s="200">
        <v>0</v>
      </c>
      <c r="C4277" s="201" t="s">
        <v>4483</v>
      </c>
      <c r="D4277" s="202">
        <v>41730</v>
      </c>
      <c r="E4277" s="200" t="s">
        <v>3725</v>
      </c>
      <c r="F4277" s="200" t="s">
        <v>2568</v>
      </c>
      <c r="G4277" s="200" t="s">
        <v>3447</v>
      </c>
      <c r="H4277" s="203">
        <v>259000</v>
      </c>
      <c r="I4277" s="203">
        <v>259001</v>
      </c>
      <c r="J4277" s="200" t="s">
        <v>39</v>
      </c>
      <c r="K4277" s="200" t="s">
        <v>40</v>
      </c>
      <c r="L4277" s="200" t="s">
        <v>3726</v>
      </c>
    </row>
    <row r="4278" spans="2:12" ht="75" customHeight="1" x14ac:dyDescent="0.25">
      <c r="B4278" s="200">
        <v>0</v>
      </c>
      <c r="C4278" s="201" t="s">
        <v>4484</v>
      </c>
      <c r="D4278" s="202">
        <v>41730</v>
      </c>
      <c r="E4278" s="200" t="s">
        <v>3725</v>
      </c>
      <c r="F4278" s="200" t="s">
        <v>2568</v>
      </c>
      <c r="G4278" s="200" t="s">
        <v>3447</v>
      </c>
      <c r="H4278" s="203">
        <v>200000</v>
      </c>
      <c r="I4278" s="203">
        <v>200000</v>
      </c>
      <c r="J4278" s="200" t="s">
        <v>39</v>
      </c>
      <c r="K4278" s="200" t="s">
        <v>40</v>
      </c>
      <c r="L4278" s="200" t="s">
        <v>3726</v>
      </c>
    </row>
    <row r="4279" spans="2:12" ht="75" customHeight="1" x14ac:dyDescent="0.25">
      <c r="B4279" s="200">
        <v>0</v>
      </c>
      <c r="C4279" s="201" t="s">
        <v>4485</v>
      </c>
      <c r="D4279" s="202">
        <v>41730</v>
      </c>
      <c r="E4279" s="200" t="s">
        <v>3725</v>
      </c>
      <c r="F4279" s="200" t="s">
        <v>2568</v>
      </c>
      <c r="G4279" s="200" t="s">
        <v>3447</v>
      </c>
      <c r="H4279" s="203">
        <v>310880</v>
      </c>
      <c r="I4279" s="203">
        <v>310880.01</v>
      </c>
      <c r="J4279" s="200" t="s">
        <v>39</v>
      </c>
      <c r="K4279" s="200" t="s">
        <v>40</v>
      </c>
      <c r="L4279" s="200" t="s">
        <v>3726</v>
      </c>
    </row>
    <row r="4280" spans="2:12" ht="75" customHeight="1" x14ac:dyDescent="0.25">
      <c r="B4280" s="200">
        <v>0</v>
      </c>
      <c r="C4280" s="201" t="s">
        <v>4486</v>
      </c>
      <c r="D4280" s="202" t="s">
        <v>3576</v>
      </c>
      <c r="E4280" s="200" t="s">
        <v>3725</v>
      </c>
      <c r="F4280" s="200" t="s">
        <v>2568</v>
      </c>
      <c r="G4280" s="200" t="s">
        <v>3447</v>
      </c>
      <c r="H4280" s="203">
        <v>300000</v>
      </c>
      <c r="I4280" s="203">
        <v>300000</v>
      </c>
      <c r="J4280" s="200" t="s">
        <v>39</v>
      </c>
      <c r="K4280" s="200" t="s">
        <v>40</v>
      </c>
      <c r="L4280" s="200" t="s">
        <v>3577</v>
      </c>
    </row>
    <row r="4281" spans="2:12" ht="75" customHeight="1" x14ac:dyDescent="0.25">
      <c r="B4281" s="200">
        <v>0</v>
      </c>
      <c r="C4281" s="201" t="s">
        <v>4487</v>
      </c>
      <c r="D4281" s="202">
        <v>41654</v>
      </c>
      <c r="E4281" s="200" t="s">
        <v>662</v>
      </c>
      <c r="F4281" s="200" t="s">
        <v>2568</v>
      </c>
      <c r="G4281" s="200" t="s">
        <v>3447</v>
      </c>
      <c r="H4281" s="203">
        <v>150000</v>
      </c>
      <c r="I4281" s="203">
        <f>+H4281</f>
        <v>150000</v>
      </c>
      <c r="J4281" s="200" t="s">
        <v>39</v>
      </c>
      <c r="K4281" s="200" t="s">
        <v>40</v>
      </c>
      <c r="L4281" s="200" t="s">
        <v>3526</v>
      </c>
    </row>
    <row r="4282" spans="2:12" ht="75" customHeight="1" x14ac:dyDescent="0.25">
      <c r="B4282" s="200">
        <v>0</v>
      </c>
      <c r="C4282" s="201" t="s">
        <v>4488</v>
      </c>
      <c r="D4282" s="202">
        <v>41654</v>
      </c>
      <c r="E4282" s="200" t="s">
        <v>662</v>
      </c>
      <c r="F4282" s="200" t="s">
        <v>2568</v>
      </c>
      <c r="G4282" s="200" t="s">
        <v>3447</v>
      </c>
      <c r="H4282" s="203">
        <v>150000</v>
      </c>
      <c r="I4282" s="203">
        <f>+H4282</f>
        <v>150000</v>
      </c>
      <c r="J4282" s="200" t="s">
        <v>39</v>
      </c>
      <c r="K4282" s="200" t="s">
        <v>40</v>
      </c>
      <c r="L4282" s="200" t="s">
        <v>3526</v>
      </c>
    </row>
    <row r="4283" spans="2:12" ht="75" customHeight="1" x14ac:dyDescent="0.25">
      <c r="B4283" s="200">
        <v>0</v>
      </c>
      <c r="C4283" s="201" t="s">
        <v>4489</v>
      </c>
      <c r="D4283" s="202">
        <v>41654</v>
      </c>
      <c r="E4283" s="200" t="s">
        <v>662</v>
      </c>
      <c r="F4283" s="200" t="s">
        <v>2568</v>
      </c>
      <c r="G4283" s="200" t="s">
        <v>3447</v>
      </c>
      <c r="H4283" s="203">
        <v>150000</v>
      </c>
      <c r="I4283" s="203">
        <f>+H4283</f>
        <v>150000</v>
      </c>
      <c r="J4283" s="200" t="s">
        <v>39</v>
      </c>
      <c r="K4283" s="200" t="s">
        <v>40</v>
      </c>
      <c r="L4283" s="200" t="s">
        <v>3526</v>
      </c>
    </row>
    <row r="4284" spans="2:12" ht="75" customHeight="1" x14ac:dyDescent="0.25">
      <c r="B4284" s="200">
        <v>0</v>
      </c>
      <c r="C4284" s="201" t="s">
        <v>4490</v>
      </c>
      <c r="D4284" s="202">
        <v>41654</v>
      </c>
      <c r="E4284" s="200" t="s">
        <v>662</v>
      </c>
      <c r="F4284" s="200" t="s">
        <v>2568</v>
      </c>
      <c r="G4284" s="200" t="s">
        <v>3447</v>
      </c>
      <c r="H4284" s="203">
        <v>150000</v>
      </c>
      <c r="I4284" s="203">
        <f>+H4284</f>
        <v>150000</v>
      </c>
      <c r="J4284" s="200" t="s">
        <v>39</v>
      </c>
      <c r="K4284" s="200" t="s">
        <v>40</v>
      </c>
      <c r="L4284" s="200" t="s">
        <v>3526</v>
      </c>
    </row>
    <row r="4285" spans="2:12" ht="75" customHeight="1" x14ac:dyDescent="0.25">
      <c r="B4285" s="200">
        <v>0</v>
      </c>
      <c r="C4285" s="201" t="s">
        <v>4491</v>
      </c>
      <c r="D4285" s="202">
        <v>41654</v>
      </c>
      <c r="E4285" s="200" t="s">
        <v>662</v>
      </c>
      <c r="F4285" s="200" t="s">
        <v>2568</v>
      </c>
      <c r="G4285" s="200" t="s">
        <v>3447</v>
      </c>
      <c r="H4285" s="203">
        <v>150000</v>
      </c>
      <c r="I4285" s="203">
        <f>+H4285</f>
        <v>150000</v>
      </c>
      <c r="J4285" s="200" t="s">
        <v>39</v>
      </c>
      <c r="K4285" s="200" t="s">
        <v>40</v>
      </c>
      <c r="L4285" s="200" t="s">
        <v>3526</v>
      </c>
    </row>
    <row r="4286" spans="2:12" ht="75" customHeight="1" x14ac:dyDescent="0.25">
      <c r="B4286" s="200">
        <v>0</v>
      </c>
      <c r="C4286" s="201" t="s">
        <v>4492</v>
      </c>
      <c r="D4286" s="202">
        <v>41730</v>
      </c>
      <c r="E4286" s="200" t="s">
        <v>319</v>
      </c>
      <c r="F4286" s="200" t="s">
        <v>2568</v>
      </c>
      <c r="G4286" s="200" t="s">
        <v>3447</v>
      </c>
      <c r="H4286" s="203">
        <v>180000</v>
      </c>
      <c r="I4286" s="203">
        <v>180000</v>
      </c>
      <c r="J4286" s="200" t="s">
        <v>39</v>
      </c>
      <c r="K4286" s="200" t="s">
        <v>40</v>
      </c>
      <c r="L4286" s="200" t="s">
        <v>3577</v>
      </c>
    </row>
    <row r="4287" spans="2:12" ht="75" customHeight="1" x14ac:dyDescent="0.25">
      <c r="B4287" s="200">
        <v>0</v>
      </c>
      <c r="C4287" s="201" t="s">
        <v>4493</v>
      </c>
      <c r="D4287" s="202">
        <v>41730</v>
      </c>
      <c r="E4287" s="200" t="s">
        <v>3725</v>
      </c>
      <c r="F4287" s="200" t="s">
        <v>2568</v>
      </c>
      <c r="G4287" s="200" t="s">
        <v>3447</v>
      </c>
      <c r="H4287" s="203">
        <v>367608</v>
      </c>
      <c r="I4287" s="203">
        <v>367608.01</v>
      </c>
      <c r="J4287" s="200" t="s">
        <v>39</v>
      </c>
      <c r="K4287" s="200" t="s">
        <v>40</v>
      </c>
      <c r="L4287" s="200" t="s">
        <v>3726</v>
      </c>
    </row>
    <row r="4288" spans="2:12" ht="75" customHeight="1" x14ac:dyDescent="0.25">
      <c r="B4288" s="200">
        <v>0</v>
      </c>
      <c r="C4288" s="201" t="s">
        <v>4494</v>
      </c>
      <c r="D4288" s="202">
        <v>41654</v>
      </c>
      <c r="E4288" s="207" t="s">
        <v>662</v>
      </c>
      <c r="F4288" s="200" t="s">
        <v>2568</v>
      </c>
      <c r="G4288" s="200" t="s">
        <v>3447</v>
      </c>
      <c r="H4288" s="203">
        <v>2784000</v>
      </c>
      <c r="I4288" s="203">
        <v>2784000</v>
      </c>
      <c r="J4288" s="200" t="s">
        <v>39</v>
      </c>
      <c r="K4288" s="200" t="s">
        <v>40</v>
      </c>
      <c r="L4288" s="200" t="s">
        <v>3531</v>
      </c>
    </row>
    <row r="4289" spans="2:12" ht="75" customHeight="1" x14ac:dyDescent="0.25">
      <c r="B4289" s="200">
        <v>0</v>
      </c>
      <c r="C4289" s="201" t="s">
        <v>4495</v>
      </c>
      <c r="D4289" s="202">
        <v>41730</v>
      </c>
      <c r="E4289" s="200" t="s">
        <v>3725</v>
      </c>
      <c r="F4289" s="200" t="s">
        <v>2568</v>
      </c>
      <c r="G4289" s="200" t="s">
        <v>3447</v>
      </c>
      <c r="H4289" s="203">
        <v>463918</v>
      </c>
      <c r="I4289" s="203">
        <v>463918.01</v>
      </c>
      <c r="J4289" s="200" t="s">
        <v>39</v>
      </c>
      <c r="K4289" s="200" t="s">
        <v>40</v>
      </c>
      <c r="L4289" s="200" t="s">
        <v>3726</v>
      </c>
    </row>
    <row r="4290" spans="2:12" ht="75" customHeight="1" x14ac:dyDescent="0.25">
      <c r="B4290" s="200">
        <v>0</v>
      </c>
      <c r="C4290" s="201" t="s">
        <v>4496</v>
      </c>
      <c r="D4290" s="202">
        <v>41730</v>
      </c>
      <c r="E4290" s="200" t="s">
        <v>3725</v>
      </c>
      <c r="F4290" s="200" t="s">
        <v>2568</v>
      </c>
      <c r="G4290" s="200" t="s">
        <v>3447</v>
      </c>
      <c r="H4290" s="203">
        <v>221000</v>
      </c>
      <c r="I4290" s="203">
        <v>221000</v>
      </c>
      <c r="J4290" s="200" t="s">
        <v>39</v>
      </c>
      <c r="K4290" s="200" t="s">
        <v>40</v>
      </c>
      <c r="L4290" s="200" t="s">
        <v>3726</v>
      </c>
    </row>
    <row r="4291" spans="2:12" ht="75" customHeight="1" x14ac:dyDescent="0.25">
      <c r="B4291" s="200">
        <v>0</v>
      </c>
      <c r="C4291" s="201" t="s">
        <v>4497</v>
      </c>
      <c r="D4291" s="202">
        <v>41730</v>
      </c>
      <c r="E4291" s="200" t="s">
        <v>319</v>
      </c>
      <c r="F4291" s="200" t="s">
        <v>2568</v>
      </c>
      <c r="G4291" s="200" t="s">
        <v>3447</v>
      </c>
      <c r="H4291" s="203">
        <v>198000</v>
      </c>
      <c r="I4291" s="203">
        <v>198000</v>
      </c>
      <c r="J4291" s="200" t="s">
        <v>39</v>
      </c>
      <c r="K4291" s="200" t="s">
        <v>40</v>
      </c>
      <c r="L4291" s="200" t="s">
        <v>3577</v>
      </c>
    </row>
    <row r="4292" spans="2:12" ht="75" customHeight="1" x14ac:dyDescent="0.25">
      <c r="B4292" s="200">
        <v>0</v>
      </c>
      <c r="C4292" s="201" t="s">
        <v>4498</v>
      </c>
      <c r="D4292" s="202">
        <v>41730</v>
      </c>
      <c r="E4292" s="200" t="s">
        <v>3725</v>
      </c>
      <c r="F4292" s="200" t="s">
        <v>2568</v>
      </c>
      <c r="G4292" s="200" t="s">
        <v>3447</v>
      </c>
      <c r="H4292" s="203">
        <v>186000</v>
      </c>
      <c r="I4292" s="203">
        <v>186000</v>
      </c>
      <c r="J4292" s="200" t="s">
        <v>39</v>
      </c>
      <c r="K4292" s="200" t="s">
        <v>40</v>
      </c>
      <c r="L4292" s="200" t="s">
        <v>3726</v>
      </c>
    </row>
    <row r="4293" spans="2:12" ht="75" customHeight="1" x14ac:dyDescent="0.25">
      <c r="B4293" s="200">
        <v>0</v>
      </c>
      <c r="C4293" s="201" t="s">
        <v>4499</v>
      </c>
      <c r="D4293" s="202">
        <v>41730</v>
      </c>
      <c r="E4293" s="200" t="s">
        <v>3725</v>
      </c>
      <c r="F4293" s="200" t="s">
        <v>2568</v>
      </c>
      <c r="G4293" s="200" t="s">
        <v>3447</v>
      </c>
      <c r="H4293" s="203">
        <v>183168</v>
      </c>
      <c r="I4293" s="203">
        <v>183168.01</v>
      </c>
      <c r="J4293" s="200" t="s">
        <v>39</v>
      </c>
      <c r="K4293" s="200" t="s">
        <v>40</v>
      </c>
      <c r="L4293" s="200" t="s">
        <v>3726</v>
      </c>
    </row>
    <row r="4294" spans="2:12" ht="75" customHeight="1" x14ac:dyDescent="0.25">
      <c r="B4294" s="200">
        <v>0</v>
      </c>
      <c r="C4294" s="201" t="s">
        <v>4500</v>
      </c>
      <c r="D4294" s="202">
        <v>41730</v>
      </c>
      <c r="E4294" s="200" t="s">
        <v>3725</v>
      </c>
      <c r="F4294" s="200" t="s">
        <v>2568</v>
      </c>
      <c r="G4294" s="200" t="s">
        <v>3447</v>
      </c>
      <c r="H4294" s="203">
        <v>259000</v>
      </c>
      <c r="I4294" s="203">
        <v>259001</v>
      </c>
      <c r="J4294" s="200" t="s">
        <v>39</v>
      </c>
      <c r="K4294" s="200" t="s">
        <v>40</v>
      </c>
      <c r="L4294" s="200" t="s">
        <v>3726</v>
      </c>
    </row>
    <row r="4295" spans="2:12" ht="75" customHeight="1" x14ac:dyDescent="0.25">
      <c r="B4295" s="200">
        <v>0</v>
      </c>
      <c r="C4295" s="201" t="s">
        <v>4501</v>
      </c>
      <c r="D4295" s="202">
        <v>41730</v>
      </c>
      <c r="E4295" s="200" t="s">
        <v>3725</v>
      </c>
      <c r="F4295" s="200" t="s">
        <v>2568</v>
      </c>
      <c r="G4295" s="200" t="s">
        <v>3447</v>
      </c>
      <c r="H4295" s="203">
        <v>185500</v>
      </c>
      <c r="I4295" s="203">
        <v>185500.01</v>
      </c>
      <c r="J4295" s="200" t="s">
        <v>39</v>
      </c>
      <c r="K4295" s="200" t="s">
        <v>40</v>
      </c>
      <c r="L4295" s="200" t="s">
        <v>3726</v>
      </c>
    </row>
    <row r="4296" spans="2:12" ht="75" customHeight="1" x14ac:dyDescent="0.25">
      <c r="B4296" s="200">
        <v>0</v>
      </c>
      <c r="C4296" s="201" t="s">
        <v>4502</v>
      </c>
      <c r="D4296" s="202" t="s">
        <v>3576</v>
      </c>
      <c r="E4296" s="200"/>
      <c r="F4296" s="200" t="s">
        <v>2568</v>
      </c>
      <c r="G4296" s="200" t="s">
        <v>3447</v>
      </c>
      <c r="H4296" s="203">
        <v>1000000</v>
      </c>
      <c r="I4296" s="203">
        <v>1000001</v>
      </c>
      <c r="J4296" s="200" t="s">
        <v>39</v>
      </c>
      <c r="K4296" s="200" t="s">
        <v>40</v>
      </c>
      <c r="L4296" s="200" t="s">
        <v>3577</v>
      </c>
    </row>
    <row r="4297" spans="2:12" ht="75" customHeight="1" x14ac:dyDescent="0.25">
      <c r="B4297" s="200">
        <v>0</v>
      </c>
      <c r="C4297" s="201" t="s">
        <v>4503</v>
      </c>
      <c r="D4297" s="202" t="s">
        <v>3576</v>
      </c>
      <c r="E4297" s="200"/>
      <c r="F4297" s="200" t="s">
        <v>2568</v>
      </c>
      <c r="G4297" s="200" t="s">
        <v>3447</v>
      </c>
      <c r="H4297" s="203">
        <v>6000000</v>
      </c>
      <c r="I4297" s="203">
        <v>6000000</v>
      </c>
      <c r="J4297" s="200" t="s">
        <v>39</v>
      </c>
      <c r="K4297" s="200" t="s">
        <v>40</v>
      </c>
      <c r="L4297" s="200" t="s">
        <v>3577</v>
      </c>
    </row>
    <row r="4298" spans="2:12" ht="75" customHeight="1" x14ac:dyDescent="0.25">
      <c r="B4298" s="200">
        <v>0</v>
      </c>
      <c r="C4298" s="201" t="s">
        <v>4504</v>
      </c>
      <c r="D4298" s="202" t="s">
        <v>3576</v>
      </c>
      <c r="E4298" s="200"/>
      <c r="F4298" s="200" t="s">
        <v>2568</v>
      </c>
      <c r="G4298" s="200" t="s">
        <v>3447</v>
      </c>
      <c r="H4298" s="203">
        <v>1500000</v>
      </c>
      <c r="I4298" s="203">
        <v>1500000</v>
      </c>
      <c r="J4298" s="200" t="s">
        <v>39</v>
      </c>
      <c r="K4298" s="200" t="s">
        <v>40</v>
      </c>
      <c r="L4298" s="200" t="s">
        <v>3577</v>
      </c>
    </row>
    <row r="4299" spans="2:12" ht="75" customHeight="1" x14ac:dyDescent="0.25">
      <c r="B4299" s="200">
        <v>0</v>
      </c>
      <c r="C4299" s="201" t="s">
        <v>4505</v>
      </c>
      <c r="D4299" s="202" t="s">
        <v>3576</v>
      </c>
      <c r="E4299" s="200"/>
      <c r="F4299" s="200" t="s">
        <v>2568</v>
      </c>
      <c r="G4299" s="200" t="s">
        <v>3447</v>
      </c>
      <c r="H4299" s="203">
        <v>5000000</v>
      </c>
      <c r="I4299" s="203">
        <v>5000000</v>
      </c>
      <c r="J4299" s="200" t="s">
        <v>39</v>
      </c>
      <c r="K4299" s="200" t="s">
        <v>40</v>
      </c>
      <c r="L4299" s="200" t="s">
        <v>3577</v>
      </c>
    </row>
    <row r="4300" spans="2:12" ht="75" customHeight="1" x14ac:dyDescent="0.25">
      <c r="B4300" s="200">
        <v>0</v>
      </c>
      <c r="C4300" s="201" t="s">
        <v>4506</v>
      </c>
      <c r="D4300" s="202" t="s">
        <v>3576</v>
      </c>
      <c r="E4300" s="200"/>
      <c r="F4300" s="200" t="s">
        <v>2568</v>
      </c>
      <c r="G4300" s="200" t="s">
        <v>3447</v>
      </c>
      <c r="H4300" s="203">
        <v>1500000</v>
      </c>
      <c r="I4300" s="203">
        <v>1500000</v>
      </c>
      <c r="J4300" s="200" t="s">
        <v>39</v>
      </c>
      <c r="K4300" s="200" t="s">
        <v>40</v>
      </c>
      <c r="L4300" s="200" t="s">
        <v>3577</v>
      </c>
    </row>
    <row r="4301" spans="2:12" ht="75" customHeight="1" x14ac:dyDescent="0.25">
      <c r="B4301" s="200">
        <v>0</v>
      </c>
      <c r="C4301" s="201" t="s">
        <v>4507</v>
      </c>
      <c r="D4301" s="202" t="s">
        <v>3576</v>
      </c>
      <c r="E4301" s="200"/>
      <c r="F4301" s="200" t="s">
        <v>2568</v>
      </c>
      <c r="G4301" s="200" t="s">
        <v>3447</v>
      </c>
      <c r="H4301" s="203">
        <v>5000000</v>
      </c>
      <c r="I4301" s="203">
        <v>5000000</v>
      </c>
      <c r="J4301" s="200" t="s">
        <v>39</v>
      </c>
      <c r="K4301" s="200" t="s">
        <v>40</v>
      </c>
      <c r="L4301" s="200" t="s">
        <v>3577</v>
      </c>
    </row>
    <row r="4302" spans="2:12" ht="75" customHeight="1" x14ac:dyDescent="0.25">
      <c r="B4302" s="200">
        <v>0</v>
      </c>
      <c r="C4302" s="201" t="s">
        <v>4508</v>
      </c>
      <c r="D4302" s="202">
        <v>41671</v>
      </c>
      <c r="E4302" s="200" t="s">
        <v>3446</v>
      </c>
      <c r="F4302" s="200" t="s">
        <v>2568</v>
      </c>
      <c r="G4302" s="200" t="s">
        <v>3447</v>
      </c>
      <c r="H4302" s="203">
        <v>400000</v>
      </c>
      <c r="I4302" s="203">
        <v>400000</v>
      </c>
      <c r="J4302" s="200" t="s">
        <v>39</v>
      </c>
      <c r="K4302" s="200" t="s">
        <v>40</v>
      </c>
      <c r="L4302" s="200" t="s">
        <v>3448</v>
      </c>
    </row>
    <row r="4303" spans="2:12" ht="75" customHeight="1" x14ac:dyDescent="0.25">
      <c r="B4303" s="200">
        <v>0</v>
      </c>
      <c r="C4303" s="201" t="s">
        <v>4509</v>
      </c>
      <c r="D4303" s="202">
        <v>41684</v>
      </c>
      <c r="E4303" s="207" t="s">
        <v>662</v>
      </c>
      <c r="F4303" s="200" t="s">
        <v>2568</v>
      </c>
      <c r="G4303" s="200" t="s">
        <v>3447</v>
      </c>
      <c r="H4303" s="203">
        <v>440000</v>
      </c>
      <c r="I4303" s="203">
        <v>440000</v>
      </c>
      <c r="J4303" s="200" t="s">
        <v>39</v>
      </c>
      <c r="K4303" s="200" t="s">
        <v>40</v>
      </c>
      <c r="L4303" s="200" t="s">
        <v>3531</v>
      </c>
    </row>
    <row r="4304" spans="2:12" ht="75" customHeight="1" x14ac:dyDescent="0.25">
      <c r="B4304" s="200">
        <v>0</v>
      </c>
      <c r="C4304" s="201" t="s">
        <v>4510</v>
      </c>
      <c r="D4304" s="202">
        <v>41654</v>
      </c>
      <c r="E4304" s="207" t="s">
        <v>662</v>
      </c>
      <c r="F4304" s="200" t="s">
        <v>2568</v>
      </c>
      <c r="G4304" s="200" t="s">
        <v>3447</v>
      </c>
      <c r="H4304" s="203">
        <v>4500000</v>
      </c>
      <c r="I4304" s="203">
        <v>4500000</v>
      </c>
      <c r="J4304" s="200" t="s">
        <v>39</v>
      </c>
      <c r="K4304" s="200" t="s">
        <v>40</v>
      </c>
      <c r="L4304" s="200" t="s">
        <v>3531</v>
      </c>
    </row>
    <row r="4305" spans="2:12" ht="75" customHeight="1" x14ac:dyDescent="0.25">
      <c r="B4305" s="200">
        <v>0</v>
      </c>
      <c r="C4305" s="201" t="s">
        <v>4511</v>
      </c>
      <c r="D4305" s="202">
        <v>41654</v>
      </c>
      <c r="E4305" s="207" t="s">
        <v>662</v>
      </c>
      <c r="F4305" s="200" t="s">
        <v>2568</v>
      </c>
      <c r="G4305" s="200" t="s">
        <v>3447</v>
      </c>
      <c r="H4305" s="203">
        <v>6000000</v>
      </c>
      <c r="I4305" s="203">
        <v>6000000</v>
      </c>
      <c r="J4305" s="200" t="s">
        <v>39</v>
      </c>
      <c r="K4305" s="200" t="s">
        <v>40</v>
      </c>
      <c r="L4305" s="200" t="s">
        <v>3531</v>
      </c>
    </row>
    <row r="4306" spans="2:12" ht="75" customHeight="1" x14ac:dyDescent="0.25">
      <c r="B4306" s="200">
        <v>0</v>
      </c>
      <c r="C4306" s="201" t="s">
        <v>4512</v>
      </c>
      <c r="D4306" s="202">
        <v>41654</v>
      </c>
      <c r="E4306" s="200" t="s">
        <v>662</v>
      </c>
      <c r="F4306" s="200" t="s">
        <v>2568</v>
      </c>
      <c r="G4306" s="200" t="s">
        <v>3447</v>
      </c>
      <c r="H4306" s="203">
        <v>200000</v>
      </c>
      <c r="I4306" s="203">
        <f>+H4306</f>
        <v>200000</v>
      </c>
      <c r="J4306" s="200" t="s">
        <v>39</v>
      </c>
      <c r="K4306" s="200" t="s">
        <v>40</v>
      </c>
      <c r="L4306" s="200" t="s">
        <v>3526</v>
      </c>
    </row>
    <row r="4307" spans="2:12" ht="75" customHeight="1" x14ac:dyDescent="0.25">
      <c r="B4307" s="200">
        <v>0</v>
      </c>
      <c r="C4307" s="201" t="s">
        <v>4513</v>
      </c>
      <c r="D4307" s="202">
        <v>41684</v>
      </c>
      <c r="E4307" s="207" t="s">
        <v>662</v>
      </c>
      <c r="F4307" s="200" t="s">
        <v>2568</v>
      </c>
      <c r="G4307" s="200" t="s">
        <v>3447</v>
      </c>
      <c r="H4307" s="203">
        <v>600000</v>
      </c>
      <c r="I4307" s="203">
        <v>600000</v>
      </c>
      <c r="J4307" s="200" t="s">
        <v>39</v>
      </c>
      <c r="K4307" s="200" t="s">
        <v>40</v>
      </c>
      <c r="L4307" s="200" t="s">
        <v>3531</v>
      </c>
    </row>
    <row r="4308" spans="2:12" ht="75" customHeight="1" x14ac:dyDescent="0.25">
      <c r="B4308" s="200">
        <v>0</v>
      </c>
      <c r="C4308" s="201" t="s">
        <v>4514</v>
      </c>
      <c r="D4308" s="202">
        <v>41654</v>
      </c>
      <c r="E4308" s="200" t="s">
        <v>662</v>
      </c>
      <c r="F4308" s="200" t="s">
        <v>2568</v>
      </c>
      <c r="G4308" s="200" t="s">
        <v>3447</v>
      </c>
      <c r="H4308" s="203">
        <v>100000</v>
      </c>
      <c r="I4308" s="203">
        <f>+H4308</f>
        <v>100000</v>
      </c>
      <c r="J4308" s="200" t="s">
        <v>39</v>
      </c>
      <c r="K4308" s="200" t="s">
        <v>40</v>
      </c>
      <c r="L4308" s="200" t="s">
        <v>3526</v>
      </c>
    </row>
    <row r="4309" spans="2:12" ht="75" customHeight="1" x14ac:dyDescent="0.25">
      <c r="B4309" s="200">
        <v>0</v>
      </c>
      <c r="C4309" s="201" t="s">
        <v>4515</v>
      </c>
      <c r="D4309" s="202">
        <v>41730</v>
      </c>
      <c r="E4309" s="200" t="s">
        <v>319</v>
      </c>
      <c r="F4309" s="200" t="s">
        <v>2568</v>
      </c>
      <c r="G4309" s="200" t="s">
        <v>3447</v>
      </c>
      <c r="H4309" s="203">
        <v>32160</v>
      </c>
      <c r="I4309" s="203">
        <v>32160</v>
      </c>
      <c r="J4309" s="200" t="s">
        <v>39</v>
      </c>
      <c r="K4309" s="200" t="s">
        <v>40</v>
      </c>
      <c r="L4309" s="200" t="s">
        <v>3726</v>
      </c>
    </row>
    <row r="4310" spans="2:12" ht="75" customHeight="1" x14ac:dyDescent="0.25">
      <c r="B4310" s="200">
        <v>0</v>
      </c>
      <c r="C4310" s="201" t="s">
        <v>4516</v>
      </c>
      <c r="D4310" s="202">
        <v>41654</v>
      </c>
      <c r="E4310" s="207" t="s">
        <v>662</v>
      </c>
      <c r="F4310" s="200" t="s">
        <v>2568</v>
      </c>
      <c r="G4310" s="200" t="s">
        <v>3447</v>
      </c>
      <c r="H4310" s="203">
        <v>10000000</v>
      </c>
      <c r="I4310" s="203">
        <v>10000000</v>
      </c>
      <c r="J4310" s="200" t="s">
        <v>39</v>
      </c>
      <c r="K4310" s="200" t="s">
        <v>40</v>
      </c>
      <c r="L4310" s="200" t="s">
        <v>3531</v>
      </c>
    </row>
    <row r="4311" spans="2:12" ht="75" customHeight="1" x14ac:dyDescent="0.25">
      <c r="B4311" s="200">
        <v>0</v>
      </c>
      <c r="C4311" s="201" t="s">
        <v>4517</v>
      </c>
      <c r="D4311" s="202">
        <v>41730</v>
      </c>
      <c r="E4311" s="200" t="s">
        <v>3725</v>
      </c>
      <c r="F4311" s="200" t="s">
        <v>2568</v>
      </c>
      <c r="G4311" s="200" t="s">
        <v>3447</v>
      </c>
      <c r="H4311" s="203">
        <v>200000</v>
      </c>
      <c r="I4311" s="203">
        <v>200001</v>
      </c>
      <c r="J4311" s="200" t="s">
        <v>39</v>
      </c>
      <c r="K4311" s="200" t="s">
        <v>40</v>
      </c>
      <c r="L4311" s="200" t="s">
        <v>3726</v>
      </c>
    </row>
    <row r="4312" spans="2:12" ht="75" customHeight="1" x14ac:dyDescent="0.25">
      <c r="B4312" s="200">
        <v>0</v>
      </c>
      <c r="C4312" s="201" t="s">
        <v>4518</v>
      </c>
      <c r="D4312" s="205">
        <v>41652</v>
      </c>
      <c r="E4312" s="200" t="s">
        <v>662</v>
      </c>
      <c r="F4312" s="200" t="s">
        <v>2568</v>
      </c>
      <c r="G4312" s="200" t="s">
        <v>3447</v>
      </c>
      <c r="H4312" s="203">
        <v>8240000</v>
      </c>
      <c r="I4312" s="203">
        <v>8240000</v>
      </c>
      <c r="J4312" s="200" t="s">
        <v>39</v>
      </c>
      <c r="K4312" s="200" t="s">
        <v>40</v>
      </c>
      <c r="L4312" s="200" t="s">
        <v>3495</v>
      </c>
    </row>
    <row r="4313" spans="2:12" ht="75" customHeight="1" x14ac:dyDescent="0.25">
      <c r="B4313" s="200">
        <v>0</v>
      </c>
      <c r="C4313" s="201" t="s">
        <v>4519</v>
      </c>
      <c r="D4313" s="202" t="s">
        <v>3576</v>
      </c>
      <c r="E4313" s="200" t="s">
        <v>3725</v>
      </c>
      <c r="F4313" s="200" t="s">
        <v>2568</v>
      </c>
      <c r="G4313" s="200" t="s">
        <v>3447</v>
      </c>
      <c r="H4313" s="203">
        <v>840000</v>
      </c>
      <c r="I4313" s="203">
        <v>840000</v>
      </c>
      <c r="J4313" s="200" t="s">
        <v>39</v>
      </c>
      <c r="K4313" s="200" t="s">
        <v>40</v>
      </c>
      <c r="L4313" s="200" t="s">
        <v>3577</v>
      </c>
    </row>
    <row r="4314" spans="2:12" ht="75" customHeight="1" x14ac:dyDescent="0.25">
      <c r="B4314" s="200">
        <v>0</v>
      </c>
      <c r="C4314" s="201" t="s">
        <v>4520</v>
      </c>
      <c r="D4314" s="202" t="s">
        <v>3576</v>
      </c>
      <c r="E4314" s="200" t="s">
        <v>3725</v>
      </c>
      <c r="F4314" s="200" t="s">
        <v>2568</v>
      </c>
      <c r="G4314" s="200" t="s">
        <v>3447</v>
      </c>
      <c r="H4314" s="203">
        <v>60000</v>
      </c>
      <c r="I4314" s="203">
        <v>60000</v>
      </c>
      <c r="J4314" s="200" t="s">
        <v>39</v>
      </c>
      <c r="K4314" s="200" t="s">
        <v>40</v>
      </c>
      <c r="L4314" s="200" t="s">
        <v>3577</v>
      </c>
    </row>
    <row r="4315" spans="2:12" ht="75" customHeight="1" x14ac:dyDescent="0.25">
      <c r="B4315" s="200">
        <v>0</v>
      </c>
      <c r="C4315" s="201" t="s">
        <v>4521</v>
      </c>
      <c r="D4315" s="202" t="s">
        <v>3576</v>
      </c>
      <c r="E4315" s="200" t="s">
        <v>3725</v>
      </c>
      <c r="F4315" s="200" t="s">
        <v>2568</v>
      </c>
      <c r="G4315" s="200" t="s">
        <v>3447</v>
      </c>
      <c r="H4315" s="203">
        <v>248000</v>
      </c>
      <c r="I4315" s="203">
        <v>248000</v>
      </c>
      <c r="J4315" s="200" t="s">
        <v>39</v>
      </c>
      <c r="K4315" s="200" t="s">
        <v>40</v>
      </c>
      <c r="L4315" s="200" t="s">
        <v>3577</v>
      </c>
    </row>
    <row r="4316" spans="2:12" ht="75" customHeight="1" x14ac:dyDescent="0.25">
      <c r="B4316" s="200">
        <v>0</v>
      </c>
      <c r="C4316" s="201" t="s">
        <v>4522</v>
      </c>
      <c r="D4316" s="202" t="s">
        <v>3576</v>
      </c>
      <c r="E4316" s="200" t="s">
        <v>3725</v>
      </c>
      <c r="F4316" s="200" t="s">
        <v>2568</v>
      </c>
      <c r="G4316" s="200" t="s">
        <v>3447</v>
      </c>
      <c r="H4316" s="203">
        <v>236000</v>
      </c>
      <c r="I4316" s="203">
        <v>236000</v>
      </c>
      <c r="J4316" s="200" t="s">
        <v>39</v>
      </c>
      <c r="K4316" s="200" t="s">
        <v>40</v>
      </c>
      <c r="L4316" s="200" t="s">
        <v>3577</v>
      </c>
    </row>
    <row r="4317" spans="2:12" ht="75" customHeight="1" x14ac:dyDescent="0.25">
      <c r="B4317" s="200">
        <v>0</v>
      </c>
      <c r="C4317" s="201" t="s">
        <v>4523</v>
      </c>
      <c r="D4317" s="202">
        <v>41671</v>
      </c>
      <c r="E4317" s="200" t="s">
        <v>3459</v>
      </c>
      <c r="F4317" s="200" t="s">
        <v>2568</v>
      </c>
      <c r="G4317" s="200" t="s">
        <v>3447</v>
      </c>
      <c r="H4317" s="203">
        <v>32000</v>
      </c>
      <c r="I4317" s="203">
        <v>32000</v>
      </c>
      <c r="J4317" s="200" t="s">
        <v>39</v>
      </c>
      <c r="K4317" s="200" t="s">
        <v>40</v>
      </c>
      <c r="L4317" s="200" t="s">
        <v>3448</v>
      </c>
    </row>
    <row r="4318" spans="2:12" ht="75" customHeight="1" x14ac:dyDescent="0.25">
      <c r="B4318" s="200">
        <v>0</v>
      </c>
      <c r="C4318" s="201" t="s">
        <v>4524</v>
      </c>
      <c r="D4318" s="202">
        <v>41730</v>
      </c>
      <c r="E4318" s="200" t="s">
        <v>3725</v>
      </c>
      <c r="F4318" s="200" t="s">
        <v>2568</v>
      </c>
      <c r="G4318" s="200" t="s">
        <v>3447</v>
      </c>
      <c r="H4318" s="203">
        <v>98306.26</v>
      </c>
      <c r="I4318" s="203">
        <v>98306.27</v>
      </c>
      <c r="J4318" s="200" t="s">
        <v>39</v>
      </c>
      <c r="K4318" s="200" t="s">
        <v>40</v>
      </c>
      <c r="L4318" s="200" t="s">
        <v>3726</v>
      </c>
    </row>
    <row r="4319" spans="2:12" ht="75" customHeight="1" x14ac:dyDescent="0.25">
      <c r="B4319" s="200">
        <v>0</v>
      </c>
      <c r="C4319" s="201" t="s">
        <v>4525</v>
      </c>
      <c r="D4319" s="205">
        <v>41652</v>
      </c>
      <c r="E4319" s="200" t="s">
        <v>662</v>
      </c>
      <c r="F4319" s="200" t="s">
        <v>2568</v>
      </c>
      <c r="G4319" s="200" t="s">
        <v>3447</v>
      </c>
      <c r="H4319" s="203">
        <v>4635000</v>
      </c>
      <c r="I4319" s="203">
        <v>4635000</v>
      </c>
      <c r="J4319" s="200" t="s">
        <v>39</v>
      </c>
      <c r="K4319" s="200" t="s">
        <v>40</v>
      </c>
      <c r="L4319" s="200" t="s">
        <v>3495</v>
      </c>
    </row>
    <row r="4320" spans="2:12" ht="75" customHeight="1" x14ac:dyDescent="0.25">
      <c r="B4320" s="200">
        <v>0</v>
      </c>
      <c r="C4320" s="201" t="s">
        <v>4526</v>
      </c>
      <c r="D4320" s="202">
        <v>41671</v>
      </c>
      <c r="E4320" s="200" t="s">
        <v>3459</v>
      </c>
      <c r="F4320" s="200" t="s">
        <v>2568</v>
      </c>
      <c r="G4320" s="200" t="s">
        <v>3447</v>
      </c>
      <c r="H4320" s="203">
        <v>1200000</v>
      </c>
      <c r="I4320" s="203">
        <v>1200000</v>
      </c>
      <c r="J4320" s="200" t="s">
        <v>39</v>
      </c>
      <c r="K4320" s="200" t="s">
        <v>40</v>
      </c>
      <c r="L4320" s="200" t="s">
        <v>3448</v>
      </c>
    </row>
    <row r="4321" spans="2:12" ht="75" customHeight="1" x14ac:dyDescent="0.25">
      <c r="B4321" s="200">
        <v>0</v>
      </c>
      <c r="C4321" s="201" t="s">
        <v>4527</v>
      </c>
      <c r="D4321" s="202">
        <v>41671</v>
      </c>
      <c r="E4321" s="200" t="s">
        <v>3459</v>
      </c>
      <c r="F4321" s="200" t="s">
        <v>2568</v>
      </c>
      <c r="G4321" s="200" t="s">
        <v>3447</v>
      </c>
      <c r="H4321" s="203">
        <v>600000</v>
      </c>
      <c r="I4321" s="203">
        <v>600000</v>
      </c>
      <c r="J4321" s="200" t="s">
        <v>39</v>
      </c>
      <c r="K4321" s="200" t="s">
        <v>40</v>
      </c>
      <c r="L4321" s="200" t="s">
        <v>3448</v>
      </c>
    </row>
    <row r="4322" spans="2:12" ht="75" customHeight="1" x14ac:dyDescent="0.25">
      <c r="B4322" s="200">
        <v>0</v>
      </c>
      <c r="C4322" s="201" t="s">
        <v>4528</v>
      </c>
      <c r="D4322" s="202">
        <v>41730</v>
      </c>
      <c r="E4322" s="200" t="s">
        <v>3725</v>
      </c>
      <c r="F4322" s="200" t="s">
        <v>2568</v>
      </c>
      <c r="G4322" s="200" t="s">
        <v>3447</v>
      </c>
      <c r="H4322" s="203">
        <v>137376</v>
      </c>
      <c r="I4322" s="203">
        <v>137376.01</v>
      </c>
      <c r="J4322" s="200" t="s">
        <v>39</v>
      </c>
      <c r="K4322" s="200" t="s">
        <v>40</v>
      </c>
      <c r="L4322" s="200" t="s">
        <v>3726</v>
      </c>
    </row>
    <row r="4323" spans="2:12" ht="75" customHeight="1" x14ac:dyDescent="0.25">
      <c r="B4323" s="200">
        <v>0</v>
      </c>
      <c r="C4323" s="201" t="s">
        <v>4529</v>
      </c>
      <c r="D4323" s="202">
        <v>41671</v>
      </c>
      <c r="E4323" s="200" t="s">
        <v>3459</v>
      </c>
      <c r="F4323" s="200" t="s">
        <v>2568</v>
      </c>
      <c r="G4323" s="200" t="s">
        <v>3447</v>
      </c>
      <c r="H4323" s="203">
        <v>3500000</v>
      </c>
      <c r="I4323" s="203">
        <v>3500000</v>
      </c>
      <c r="J4323" s="200" t="s">
        <v>39</v>
      </c>
      <c r="K4323" s="200" t="s">
        <v>40</v>
      </c>
      <c r="L4323" s="200" t="s">
        <v>3448</v>
      </c>
    </row>
    <row r="4324" spans="2:12" ht="75" customHeight="1" x14ac:dyDescent="0.25">
      <c r="B4324" s="200">
        <v>0</v>
      </c>
      <c r="C4324" s="201" t="s">
        <v>4530</v>
      </c>
      <c r="D4324" s="205">
        <v>41652</v>
      </c>
      <c r="E4324" s="200" t="s">
        <v>662</v>
      </c>
      <c r="F4324" s="200" t="s">
        <v>2568</v>
      </c>
      <c r="G4324" s="200" t="s">
        <v>3447</v>
      </c>
      <c r="H4324" s="203">
        <v>12360000</v>
      </c>
      <c r="I4324" s="203">
        <v>12360000</v>
      </c>
      <c r="J4324" s="200" t="s">
        <v>39</v>
      </c>
      <c r="K4324" s="200" t="s">
        <v>40</v>
      </c>
      <c r="L4324" s="200" t="s">
        <v>3495</v>
      </c>
    </row>
    <row r="4325" spans="2:12" ht="75" customHeight="1" x14ac:dyDescent="0.25">
      <c r="B4325" s="200">
        <v>0</v>
      </c>
      <c r="C4325" s="201" t="s">
        <v>4531</v>
      </c>
      <c r="D4325" s="205">
        <v>41652</v>
      </c>
      <c r="E4325" s="200" t="s">
        <v>662</v>
      </c>
      <c r="F4325" s="200" t="s">
        <v>2568</v>
      </c>
      <c r="G4325" s="200" t="s">
        <v>3447</v>
      </c>
      <c r="H4325" s="203">
        <v>30900000</v>
      </c>
      <c r="I4325" s="203">
        <v>30900000</v>
      </c>
      <c r="J4325" s="200" t="s">
        <v>39</v>
      </c>
      <c r="K4325" s="200" t="s">
        <v>40</v>
      </c>
      <c r="L4325" s="200" t="s">
        <v>3495</v>
      </c>
    </row>
    <row r="4326" spans="2:12" ht="75" customHeight="1" x14ac:dyDescent="0.25">
      <c r="B4326" s="200">
        <v>0</v>
      </c>
      <c r="C4326" s="201" t="s">
        <v>4532</v>
      </c>
      <c r="D4326" s="205">
        <v>41652</v>
      </c>
      <c r="E4326" s="200" t="s">
        <v>662</v>
      </c>
      <c r="F4326" s="200" t="s">
        <v>2568</v>
      </c>
      <c r="G4326" s="200" t="s">
        <v>3447</v>
      </c>
      <c r="H4326" s="203">
        <v>30900000</v>
      </c>
      <c r="I4326" s="203">
        <v>30900000</v>
      </c>
      <c r="J4326" s="200" t="s">
        <v>39</v>
      </c>
      <c r="K4326" s="200" t="s">
        <v>40</v>
      </c>
      <c r="L4326" s="200" t="s">
        <v>3495</v>
      </c>
    </row>
    <row r="4327" spans="2:12" ht="75" customHeight="1" x14ac:dyDescent="0.25">
      <c r="B4327" s="200">
        <v>0</v>
      </c>
      <c r="C4327" s="201" t="s">
        <v>4533</v>
      </c>
      <c r="D4327" s="202" t="s">
        <v>3576</v>
      </c>
      <c r="E4327" s="200" t="s">
        <v>3725</v>
      </c>
      <c r="F4327" s="200" t="s">
        <v>2568</v>
      </c>
      <c r="G4327" s="200" t="s">
        <v>3447</v>
      </c>
      <c r="H4327" s="203">
        <v>150000</v>
      </c>
      <c r="I4327" s="203">
        <v>150000</v>
      </c>
      <c r="J4327" s="200" t="s">
        <v>39</v>
      </c>
      <c r="K4327" s="200" t="s">
        <v>40</v>
      </c>
      <c r="L4327" s="200" t="s">
        <v>3577</v>
      </c>
    </row>
    <row r="4328" spans="2:12" ht="75" customHeight="1" x14ac:dyDescent="0.25">
      <c r="B4328" s="200">
        <v>0</v>
      </c>
      <c r="C4328" s="201" t="s">
        <v>4534</v>
      </c>
      <c r="D4328" s="202">
        <v>41654</v>
      </c>
      <c r="E4328" s="200" t="s">
        <v>662</v>
      </c>
      <c r="F4328" s="200" t="s">
        <v>2568</v>
      </c>
      <c r="G4328" s="200" t="s">
        <v>3447</v>
      </c>
      <c r="H4328" s="203">
        <v>300000</v>
      </c>
      <c r="I4328" s="203">
        <f>+H4328</f>
        <v>300000</v>
      </c>
      <c r="J4328" s="200" t="s">
        <v>39</v>
      </c>
      <c r="K4328" s="200" t="s">
        <v>40</v>
      </c>
      <c r="L4328" s="200" t="s">
        <v>3526</v>
      </c>
    </row>
    <row r="4329" spans="2:12" ht="75" customHeight="1" x14ac:dyDescent="0.25">
      <c r="B4329" s="200">
        <v>0</v>
      </c>
      <c r="C4329" s="201" t="s">
        <v>4535</v>
      </c>
      <c r="D4329" s="202">
        <v>41730</v>
      </c>
      <c r="E4329" s="200" t="s">
        <v>319</v>
      </c>
      <c r="F4329" s="200" t="s">
        <v>2568</v>
      </c>
      <c r="G4329" s="200" t="s">
        <v>3447</v>
      </c>
      <c r="H4329" s="203">
        <v>230000</v>
      </c>
      <c r="I4329" s="203">
        <v>230000</v>
      </c>
      <c r="J4329" s="200" t="s">
        <v>39</v>
      </c>
      <c r="K4329" s="200" t="s">
        <v>40</v>
      </c>
      <c r="L4329" s="200" t="s">
        <v>3577</v>
      </c>
    </row>
    <row r="4330" spans="2:12" ht="75" customHeight="1" x14ac:dyDescent="0.25">
      <c r="B4330" s="200">
        <v>0</v>
      </c>
      <c r="C4330" s="201" t="s">
        <v>4536</v>
      </c>
      <c r="D4330" s="202">
        <v>41654</v>
      </c>
      <c r="E4330" s="200" t="s">
        <v>662</v>
      </c>
      <c r="F4330" s="200" t="s">
        <v>2568</v>
      </c>
      <c r="G4330" s="200" t="s">
        <v>3447</v>
      </c>
      <c r="H4330" s="203">
        <v>150000</v>
      </c>
      <c r="I4330" s="203">
        <v>150000</v>
      </c>
      <c r="J4330" s="200" t="s">
        <v>39</v>
      </c>
      <c r="K4330" s="200" t="s">
        <v>40</v>
      </c>
      <c r="L4330" s="200" t="s">
        <v>3492</v>
      </c>
    </row>
    <row r="4331" spans="2:12" ht="75" customHeight="1" x14ac:dyDescent="0.25">
      <c r="B4331" s="200">
        <v>0</v>
      </c>
      <c r="C4331" s="201" t="s">
        <v>4537</v>
      </c>
      <c r="D4331" s="202">
        <v>41654</v>
      </c>
      <c r="E4331" s="200" t="s">
        <v>662</v>
      </c>
      <c r="F4331" s="200" t="s">
        <v>2568</v>
      </c>
      <c r="G4331" s="200" t="s">
        <v>3447</v>
      </c>
      <c r="H4331" s="203">
        <v>150000</v>
      </c>
      <c r="I4331" s="203">
        <v>150000</v>
      </c>
      <c r="J4331" s="200" t="s">
        <v>39</v>
      </c>
      <c r="K4331" s="200" t="s">
        <v>40</v>
      </c>
      <c r="L4331" s="200" t="s">
        <v>3492</v>
      </c>
    </row>
    <row r="4332" spans="2:12" ht="75" customHeight="1" x14ac:dyDescent="0.25">
      <c r="B4332" s="200">
        <v>0</v>
      </c>
      <c r="C4332" s="201" t="s">
        <v>4538</v>
      </c>
      <c r="D4332" s="202">
        <v>41730</v>
      </c>
      <c r="E4332" s="200" t="s">
        <v>3725</v>
      </c>
      <c r="F4332" s="200" t="s">
        <v>2568</v>
      </c>
      <c r="G4332" s="200" t="s">
        <v>3447</v>
      </c>
      <c r="H4332" s="203">
        <v>103880</v>
      </c>
      <c r="I4332" s="203">
        <v>103880.01</v>
      </c>
      <c r="J4332" s="200" t="s">
        <v>39</v>
      </c>
      <c r="K4332" s="200" t="s">
        <v>40</v>
      </c>
      <c r="L4332" s="200" t="s">
        <v>3726</v>
      </c>
    </row>
    <row r="4333" spans="2:12" ht="75" customHeight="1" x14ac:dyDescent="0.25">
      <c r="B4333" s="200">
        <v>0</v>
      </c>
      <c r="C4333" s="201" t="s">
        <v>4539</v>
      </c>
      <c r="D4333" s="202">
        <v>41654</v>
      </c>
      <c r="E4333" s="200" t="s">
        <v>662</v>
      </c>
      <c r="F4333" s="200" t="s">
        <v>2568</v>
      </c>
      <c r="G4333" s="200" t="s">
        <v>3447</v>
      </c>
      <c r="H4333" s="203">
        <v>250000</v>
      </c>
      <c r="I4333" s="203">
        <v>250000</v>
      </c>
      <c r="J4333" s="200" t="s">
        <v>39</v>
      </c>
      <c r="K4333" s="200" t="s">
        <v>40</v>
      </c>
      <c r="L4333" s="200" t="s">
        <v>3492</v>
      </c>
    </row>
    <row r="4334" spans="2:12" ht="75" customHeight="1" x14ac:dyDescent="0.25">
      <c r="B4334" s="200">
        <v>0</v>
      </c>
      <c r="C4334" s="201" t="s">
        <v>4540</v>
      </c>
      <c r="D4334" s="202">
        <v>41730</v>
      </c>
      <c r="E4334" s="200" t="s">
        <v>319</v>
      </c>
      <c r="F4334" s="200" t="s">
        <v>2568</v>
      </c>
      <c r="G4334" s="200" t="s">
        <v>3447</v>
      </c>
      <c r="H4334" s="203">
        <v>29990</v>
      </c>
      <c r="I4334" s="203">
        <v>29990</v>
      </c>
      <c r="J4334" s="200" t="s">
        <v>39</v>
      </c>
      <c r="K4334" s="200" t="s">
        <v>40</v>
      </c>
      <c r="L4334" s="200" t="s">
        <v>3726</v>
      </c>
    </row>
    <row r="4335" spans="2:12" ht="75" customHeight="1" x14ac:dyDescent="0.25">
      <c r="B4335" s="200">
        <v>0</v>
      </c>
      <c r="C4335" s="201" t="s">
        <v>4541</v>
      </c>
      <c r="D4335" s="202">
        <v>41684</v>
      </c>
      <c r="E4335" s="207" t="s">
        <v>662</v>
      </c>
      <c r="F4335" s="200" t="s">
        <v>2568</v>
      </c>
      <c r="G4335" s="200" t="s">
        <v>3447</v>
      </c>
      <c r="H4335" s="203">
        <v>600000</v>
      </c>
      <c r="I4335" s="203">
        <v>600000</v>
      </c>
      <c r="J4335" s="200" t="s">
        <v>39</v>
      </c>
      <c r="K4335" s="200" t="s">
        <v>40</v>
      </c>
      <c r="L4335" s="200" t="s">
        <v>3531</v>
      </c>
    </row>
    <row r="4336" spans="2:12" ht="75" customHeight="1" x14ac:dyDescent="0.25">
      <c r="B4336" s="200">
        <v>0</v>
      </c>
      <c r="C4336" s="201" t="s">
        <v>4542</v>
      </c>
      <c r="D4336" s="202">
        <v>41671</v>
      </c>
      <c r="E4336" s="200" t="s">
        <v>3459</v>
      </c>
      <c r="F4336" s="200" t="s">
        <v>2568</v>
      </c>
      <c r="G4336" s="200" t="s">
        <v>3447</v>
      </c>
      <c r="H4336" s="203">
        <v>1000000</v>
      </c>
      <c r="I4336" s="203">
        <v>1000000</v>
      </c>
      <c r="J4336" s="200" t="s">
        <v>39</v>
      </c>
      <c r="K4336" s="200" t="s">
        <v>40</v>
      </c>
      <c r="L4336" s="200" t="s">
        <v>3448</v>
      </c>
    </row>
    <row r="4337" spans="2:12" ht="75" customHeight="1" x14ac:dyDescent="0.25">
      <c r="B4337" s="200">
        <v>0</v>
      </c>
      <c r="C4337" s="201" t="s">
        <v>4543</v>
      </c>
      <c r="D4337" s="202">
        <v>41654</v>
      </c>
      <c r="E4337" s="200" t="s">
        <v>662</v>
      </c>
      <c r="F4337" s="200" t="s">
        <v>2568</v>
      </c>
      <c r="G4337" s="200" t="s">
        <v>3447</v>
      </c>
      <c r="H4337" s="203">
        <v>3000000</v>
      </c>
      <c r="I4337" s="203">
        <v>3000000</v>
      </c>
      <c r="J4337" s="200" t="s">
        <v>39</v>
      </c>
      <c r="K4337" s="200" t="s">
        <v>40</v>
      </c>
      <c r="L4337" s="200" t="s">
        <v>3492</v>
      </c>
    </row>
    <row r="4338" spans="2:12" ht="75" customHeight="1" x14ac:dyDescent="0.25">
      <c r="B4338" s="200">
        <v>0</v>
      </c>
      <c r="C4338" s="201" t="s">
        <v>4544</v>
      </c>
      <c r="D4338" s="202">
        <v>41654</v>
      </c>
      <c r="E4338" s="200" t="s">
        <v>662</v>
      </c>
      <c r="F4338" s="200" t="s">
        <v>2568</v>
      </c>
      <c r="G4338" s="200" t="s">
        <v>3447</v>
      </c>
      <c r="H4338" s="203">
        <v>1000000</v>
      </c>
      <c r="I4338" s="203">
        <v>1000000</v>
      </c>
      <c r="J4338" s="200" t="s">
        <v>39</v>
      </c>
      <c r="K4338" s="200" t="s">
        <v>40</v>
      </c>
      <c r="L4338" s="200" t="s">
        <v>3492</v>
      </c>
    </row>
    <row r="4339" spans="2:12" ht="75" customHeight="1" x14ac:dyDescent="0.25">
      <c r="B4339" s="200">
        <v>0</v>
      </c>
      <c r="C4339" s="201" t="s">
        <v>4545</v>
      </c>
      <c r="D4339" s="202">
        <v>41730</v>
      </c>
      <c r="E4339" s="200" t="s">
        <v>3725</v>
      </c>
      <c r="F4339" s="200" t="s">
        <v>2568</v>
      </c>
      <c r="G4339" s="200" t="s">
        <v>3447</v>
      </c>
      <c r="H4339" s="203">
        <v>112000</v>
      </c>
      <c r="I4339" s="203" t="s">
        <v>4546</v>
      </c>
      <c r="J4339" s="200" t="s">
        <v>39</v>
      </c>
      <c r="K4339" s="200" t="s">
        <v>40</v>
      </c>
      <c r="L4339" s="200" t="s">
        <v>3726</v>
      </c>
    </row>
    <row r="4340" spans="2:12" ht="75" customHeight="1" x14ac:dyDescent="0.25">
      <c r="B4340" s="200">
        <v>0</v>
      </c>
      <c r="C4340" s="201" t="s">
        <v>4547</v>
      </c>
      <c r="D4340" s="202">
        <v>41730</v>
      </c>
      <c r="E4340" s="200" t="s">
        <v>3725</v>
      </c>
      <c r="F4340" s="200" t="s">
        <v>2568</v>
      </c>
      <c r="G4340" s="200" t="s">
        <v>3447</v>
      </c>
      <c r="H4340" s="203">
        <v>22560</v>
      </c>
      <c r="I4340" s="203">
        <v>22560</v>
      </c>
      <c r="J4340" s="200" t="s">
        <v>39</v>
      </c>
      <c r="K4340" s="200" t="s">
        <v>40</v>
      </c>
      <c r="L4340" s="200" t="s">
        <v>3726</v>
      </c>
    </row>
    <row r="4341" spans="2:12" ht="75" customHeight="1" x14ac:dyDescent="0.25">
      <c r="B4341" s="200">
        <v>0</v>
      </c>
      <c r="C4341" s="201" t="s">
        <v>4548</v>
      </c>
      <c r="D4341" s="202">
        <v>41730</v>
      </c>
      <c r="E4341" s="200" t="s">
        <v>319</v>
      </c>
      <c r="F4341" s="200" t="s">
        <v>2568</v>
      </c>
      <c r="G4341" s="200" t="s">
        <v>3447</v>
      </c>
      <c r="H4341" s="203">
        <v>130000</v>
      </c>
      <c r="I4341" s="203">
        <v>130000</v>
      </c>
      <c r="J4341" s="200" t="s">
        <v>39</v>
      </c>
      <c r="K4341" s="200" t="s">
        <v>40</v>
      </c>
      <c r="L4341" s="200" t="s">
        <v>3726</v>
      </c>
    </row>
    <row r="4342" spans="2:12" ht="75" customHeight="1" x14ac:dyDescent="0.25">
      <c r="B4342" s="200">
        <v>0</v>
      </c>
      <c r="C4342" s="201" t="s">
        <v>4549</v>
      </c>
      <c r="D4342" s="202">
        <v>41730</v>
      </c>
      <c r="E4342" s="200" t="s">
        <v>3725</v>
      </c>
      <c r="F4342" s="200" t="s">
        <v>2568</v>
      </c>
      <c r="G4342" s="200" t="s">
        <v>3447</v>
      </c>
      <c r="H4342" s="203">
        <v>189000</v>
      </c>
      <c r="I4342" s="203">
        <v>189000</v>
      </c>
      <c r="J4342" s="200" t="s">
        <v>39</v>
      </c>
      <c r="K4342" s="200" t="s">
        <v>40</v>
      </c>
      <c r="L4342" s="200" t="s">
        <v>3726</v>
      </c>
    </row>
    <row r="4343" spans="2:12" ht="75" customHeight="1" x14ac:dyDescent="0.25">
      <c r="B4343" s="200">
        <v>0</v>
      </c>
      <c r="C4343" s="201" t="s">
        <v>4550</v>
      </c>
      <c r="D4343" s="202">
        <v>41730</v>
      </c>
      <c r="E4343" s="200" t="s">
        <v>3725</v>
      </c>
      <c r="F4343" s="200" t="s">
        <v>2568</v>
      </c>
      <c r="G4343" s="200" t="s">
        <v>3447</v>
      </c>
      <c r="H4343" s="203">
        <v>410176</v>
      </c>
      <c r="I4343" s="203">
        <v>410176.01</v>
      </c>
      <c r="J4343" s="200" t="s">
        <v>39</v>
      </c>
      <c r="K4343" s="200" t="s">
        <v>40</v>
      </c>
      <c r="L4343" s="200" t="s">
        <v>3726</v>
      </c>
    </row>
    <row r="4344" spans="2:12" ht="75" customHeight="1" x14ac:dyDescent="0.25">
      <c r="B4344" s="200">
        <v>0</v>
      </c>
      <c r="C4344" s="201" t="s">
        <v>4551</v>
      </c>
      <c r="D4344" s="202">
        <v>41654</v>
      </c>
      <c r="E4344" s="200" t="s">
        <v>662</v>
      </c>
      <c r="F4344" s="200" t="s">
        <v>2568</v>
      </c>
      <c r="G4344" s="200" t="s">
        <v>3447</v>
      </c>
      <c r="H4344" s="203">
        <v>35000</v>
      </c>
      <c r="I4344" s="203">
        <v>35000</v>
      </c>
      <c r="J4344" s="200" t="s">
        <v>39</v>
      </c>
      <c r="K4344" s="200" t="s">
        <v>40</v>
      </c>
      <c r="L4344" s="200" t="s">
        <v>3492</v>
      </c>
    </row>
    <row r="4345" spans="2:12" ht="75" customHeight="1" x14ac:dyDescent="0.25">
      <c r="B4345" s="200">
        <v>0</v>
      </c>
      <c r="C4345" s="201" t="s">
        <v>4552</v>
      </c>
      <c r="D4345" s="202">
        <v>41654</v>
      </c>
      <c r="E4345" s="200" t="s">
        <v>662</v>
      </c>
      <c r="F4345" s="200" t="s">
        <v>2568</v>
      </c>
      <c r="G4345" s="200" t="s">
        <v>3447</v>
      </c>
      <c r="H4345" s="203">
        <v>100000</v>
      </c>
      <c r="I4345" s="203">
        <f>+H4345</f>
        <v>100000</v>
      </c>
      <c r="J4345" s="200" t="s">
        <v>39</v>
      </c>
      <c r="K4345" s="200" t="s">
        <v>40</v>
      </c>
      <c r="L4345" s="200" t="s">
        <v>3526</v>
      </c>
    </row>
    <row r="4346" spans="2:12" ht="75" customHeight="1" x14ac:dyDescent="0.25">
      <c r="B4346" s="200">
        <v>0</v>
      </c>
      <c r="C4346" s="201" t="s">
        <v>4553</v>
      </c>
      <c r="D4346" s="202">
        <v>41654</v>
      </c>
      <c r="E4346" s="207" t="s">
        <v>662</v>
      </c>
      <c r="F4346" s="200" t="s">
        <v>2568</v>
      </c>
      <c r="G4346" s="200" t="s">
        <v>3447</v>
      </c>
      <c r="H4346" s="203">
        <v>2820000</v>
      </c>
      <c r="I4346" s="203">
        <v>2820000</v>
      </c>
      <c r="J4346" s="200" t="s">
        <v>39</v>
      </c>
      <c r="K4346" s="200" t="s">
        <v>40</v>
      </c>
      <c r="L4346" s="200" t="s">
        <v>3531</v>
      </c>
    </row>
    <row r="4347" spans="2:12" ht="75" customHeight="1" x14ac:dyDescent="0.25">
      <c r="B4347" s="200">
        <v>0</v>
      </c>
      <c r="C4347" s="201" t="s">
        <v>4554</v>
      </c>
      <c r="D4347" s="202">
        <v>41730</v>
      </c>
      <c r="E4347" s="200" t="s">
        <v>319</v>
      </c>
      <c r="F4347" s="200" t="s">
        <v>2568</v>
      </c>
      <c r="G4347" s="200" t="s">
        <v>3447</v>
      </c>
      <c r="H4347" s="203">
        <v>56200</v>
      </c>
      <c r="I4347" s="203">
        <v>56200</v>
      </c>
      <c r="J4347" s="200" t="s">
        <v>39</v>
      </c>
      <c r="K4347" s="200" t="s">
        <v>40</v>
      </c>
      <c r="L4347" s="200" t="s">
        <v>3726</v>
      </c>
    </row>
    <row r="4348" spans="2:12" ht="75" customHeight="1" x14ac:dyDescent="0.25">
      <c r="B4348" s="200">
        <v>0</v>
      </c>
      <c r="C4348" s="201" t="s">
        <v>4555</v>
      </c>
      <c r="D4348" s="202">
        <v>41730</v>
      </c>
      <c r="E4348" s="200" t="s">
        <v>319</v>
      </c>
      <c r="F4348" s="200" t="s">
        <v>2568</v>
      </c>
      <c r="G4348" s="200" t="s">
        <v>3447</v>
      </c>
      <c r="H4348" s="203">
        <v>50000</v>
      </c>
      <c r="I4348" s="203">
        <v>50000</v>
      </c>
      <c r="J4348" s="200" t="s">
        <v>39</v>
      </c>
      <c r="K4348" s="200" t="s">
        <v>40</v>
      </c>
      <c r="L4348" s="200" t="s">
        <v>3726</v>
      </c>
    </row>
    <row r="4349" spans="2:12" ht="75" customHeight="1" x14ac:dyDescent="0.25">
      <c r="B4349" s="200">
        <v>0</v>
      </c>
      <c r="C4349" s="201" t="s">
        <v>4556</v>
      </c>
      <c r="D4349" s="202">
        <v>41730</v>
      </c>
      <c r="E4349" s="200" t="s">
        <v>319</v>
      </c>
      <c r="F4349" s="200" t="s">
        <v>2568</v>
      </c>
      <c r="G4349" s="200" t="s">
        <v>3447</v>
      </c>
      <c r="H4349" s="203">
        <v>46000</v>
      </c>
      <c r="I4349" s="203">
        <v>46000</v>
      </c>
      <c r="J4349" s="200" t="s">
        <v>39</v>
      </c>
      <c r="K4349" s="200" t="s">
        <v>40</v>
      </c>
      <c r="L4349" s="200" t="s">
        <v>3726</v>
      </c>
    </row>
    <row r="4350" spans="2:12" ht="75" customHeight="1" x14ac:dyDescent="0.25">
      <c r="B4350" s="200">
        <v>0</v>
      </c>
      <c r="C4350" s="201" t="s">
        <v>4557</v>
      </c>
      <c r="D4350" s="202">
        <v>41654</v>
      </c>
      <c r="E4350" s="207" t="s">
        <v>662</v>
      </c>
      <c r="F4350" s="200" t="s">
        <v>2568</v>
      </c>
      <c r="G4350" s="200" t="s">
        <v>3447</v>
      </c>
      <c r="H4350" s="203">
        <v>1992000</v>
      </c>
      <c r="I4350" s="203">
        <v>1992000</v>
      </c>
      <c r="J4350" s="200" t="s">
        <v>39</v>
      </c>
      <c r="K4350" s="200" t="s">
        <v>40</v>
      </c>
      <c r="L4350" s="200" t="s">
        <v>3531</v>
      </c>
    </row>
    <row r="4351" spans="2:12" ht="75" customHeight="1" x14ac:dyDescent="0.25">
      <c r="B4351" s="200">
        <v>0</v>
      </c>
      <c r="C4351" s="201" t="s">
        <v>4558</v>
      </c>
      <c r="D4351" s="202">
        <v>41671</v>
      </c>
      <c r="E4351" s="200" t="s">
        <v>3609</v>
      </c>
      <c r="F4351" s="200" t="s">
        <v>2568</v>
      </c>
      <c r="G4351" s="200" t="s">
        <v>3447</v>
      </c>
      <c r="H4351" s="203">
        <v>172200</v>
      </c>
      <c r="I4351" s="203">
        <v>172200</v>
      </c>
      <c r="J4351" s="200" t="s">
        <v>39</v>
      </c>
      <c r="K4351" s="200" t="s">
        <v>40</v>
      </c>
      <c r="L4351" s="200" t="s">
        <v>3448</v>
      </c>
    </row>
    <row r="4352" spans="2:12" ht="75" customHeight="1" x14ac:dyDescent="0.25">
      <c r="B4352" s="200">
        <v>0</v>
      </c>
      <c r="C4352" s="201" t="s">
        <v>4559</v>
      </c>
      <c r="D4352" s="202">
        <v>41684</v>
      </c>
      <c r="E4352" s="207" t="s">
        <v>662</v>
      </c>
      <c r="F4352" s="200" t="s">
        <v>2568</v>
      </c>
      <c r="G4352" s="200" t="s">
        <v>3447</v>
      </c>
      <c r="H4352" s="203">
        <v>30000</v>
      </c>
      <c r="I4352" s="203">
        <v>30000</v>
      </c>
      <c r="J4352" s="200" t="s">
        <v>39</v>
      </c>
      <c r="K4352" s="200" t="s">
        <v>40</v>
      </c>
      <c r="L4352" s="200" t="s">
        <v>3531</v>
      </c>
    </row>
    <row r="4353" spans="2:12" ht="75" customHeight="1" x14ac:dyDescent="0.25">
      <c r="B4353" s="200">
        <v>0</v>
      </c>
      <c r="C4353" s="201" t="s">
        <v>4560</v>
      </c>
      <c r="D4353" s="202">
        <v>41730</v>
      </c>
      <c r="E4353" s="200" t="s">
        <v>3725</v>
      </c>
      <c r="F4353" s="200" t="s">
        <v>2568</v>
      </c>
      <c r="G4353" s="200" t="s">
        <v>3447</v>
      </c>
      <c r="H4353" s="203">
        <v>289000</v>
      </c>
      <c r="I4353" s="203">
        <v>289000</v>
      </c>
      <c r="J4353" s="200" t="s">
        <v>39</v>
      </c>
      <c r="K4353" s="200" t="s">
        <v>40</v>
      </c>
      <c r="L4353" s="200" t="s">
        <v>3726</v>
      </c>
    </row>
    <row r="4354" spans="2:12" ht="75" customHeight="1" x14ac:dyDescent="0.25">
      <c r="B4354" s="200">
        <v>0</v>
      </c>
      <c r="C4354" s="201" t="s">
        <v>4561</v>
      </c>
      <c r="D4354" s="202">
        <v>41671</v>
      </c>
      <c r="E4354" s="200" t="s">
        <v>3500</v>
      </c>
      <c r="F4354" s="200" t="s">
        <v>2568</v>
      </c>
      <c r="G4354" s="200" t="s">
        <v>3447</v>
      </c>
      <c r="H4354" s="203">
        <v>1000000</v>
      </c>
      <c r="I4354" s="203">
        <v>1000000</v>
      </c>
      <c r="J4354" s="200" t="s">
        <v>39</v>
      </c>
      <c r="K4354" s="200" t="s">
        <v>40</v>
      </c>
      <c r="L4354" s="200" t="s">
        <v>3448</v>
      </c>
    </row>
    <row r="4355" spans="2:12" ht="75" customHeight="1" x14ac:dyDescent="0.25">
      <c r="B4355" s="200">
        <v>0</v>
      </c>
      <c r="C4355" s="201" t="s">
        <v>4562</v>
      </c>
      <c r="D4355" s="202">
        <v>41671</v>
      </c>
      <c r="E4355" s="200" t="s">
        <v>3459</v>
      </c>
      <c r="F4355" s="200" t="s">
        <v>2568</v>
      </c>
      <c r="G4355" s="200" t="s">
        <v>3447</v>
      </c>
      <c r="H4355" s="203">
        <v>180000</v>
      </c>
      <c r="I4355" s="203">
        <v>180000</v>
      </c>
      <c r="J4355" s="200" t="s">
        <v>39</v>
      </c>
      <c r="K4355" s="200" t="s">
        <v>40</v>
      </c>
      <c r="L4355" s="200" t="s">
        <v>3448</v>
      </c>
    </row>
    <row r="4356" spans="2:12" ht="75" customHeight="1" x14ac:dyDescent="0.25">
      <c r="B4356" s="200">
        <v>0</v>
      </c>
      <c r="C4356" s="201" t="s">
        <v>4563</v>
      </c>
      <c r="D4356" s="202">
        <v>41730</v>
      </c>
      <c r="E4356" s="200" t="s">
        <v>319</v>
      </c>
      <c r="F4356" s="200" t="s">
        <v>2568</v>
      </c>
      <c r="G4356" s="200" t="s">
        <v>3447</v>
      </c>
      <c r="H4356" s="203">
        <v>235400</v>
      </c>
      <c r="I4356" s="203">
        <v>235400</v>
      </c>
      <c r="J4356" s="200" t="s">
        <v>39</v>
      </c>
      <c r="K4356" s="200" t="s">
        <v>40</v>
      </c>
      <c r="L4356" s="200" t="s">
        <v>3726</v>
      </c>
    </row>
    <row r="4357" spans="2:12" ht="75" customHeight="1" x14ac:dyDescent="0.25">
      <c r="B4357" s="200">
        <v>0</v>
      </c>
      <c r="C4357" s="201" t="s">
        <v>4564</v>
      </c>
      <c r="D4357" s="202">
        <v>41730</v>
      </c>
      <c r="E4357" s="200" t="s">
        <v>319</v>
      </c>
      <c r="F4357" s="200" t="s">
        <v>2568</v>
      </c>
      <c r="G4357" s="200" t="s">
        <v>3447</v>
      </c>
      <c r="H4357" s="203">
        <v>142750</v>
      </c>
      <c r="I4357" s="203">
        <v>142750</v>
      </c>
      <c r="J4357" s="200" t="s">
        <v>39</v>
      </c>
      <c r="K4357" s="200" t="s">
        <v>40</v>
      </c>
      <c r="L4357" s="200" t="s">
        <v>3726</v>
      </c>
    </row>
    <row r="4358" spans="2:12" ht="75" customHeight="1" x14ac:dyDescent="0.25">
      <c r="B4358" s="200">
        <v>0</v>
      </c>
      <c r="C4358" s="201" t="s">
        <v>4565</v>
      </c>
      <c r="D4358" s="202">
        <v>41654</v>
      </c>
      <c r="E4358" s="200" t="s">
        <v>662</v>
      </c>
      <c r="F4358" s="200" t="s">
        <v>2568</v>
      </c>
      <c r="G4358" s="200" t="s">
        <v>3447</v>
      </c>
      <c r="H4358" s="203">
        <v>150000</v>
      </c>
      <c r="I4358" s="203">
        <v>150000</v>
      </c>
      <c r="J4358" s="200" t="s">
        <v>39</v>
      </c>
      <c r="K4358" s="200" t="s">
        <v>40</v>
      </c>
      <c r="L4358" s="200" t="s">
        <v>3492</v>
      </c>
    </row>
    <row r="4359" spans="2:12" ht="75" customHeight="1" x14ac:dyDescent="0.25">
      <c r="B4359" s="200">
        <v>0</v>
      </c>
      <c r="C4359" s="201" t="s">
        <v>4566</v>
      </c>
      <c r="D4359" s="202">
        <v>41671</v>
      </c>
      <c r="E4359" s="200" t="s">
        <v>3459</v>
      </c>
      <c r="F4359" s="200" t="s">
        <v>2568</v>
      </c>
      <c r="G4359" s="200" t="s">
        <v>3447</v>
      </c>
      <c r="H4359" s="203">
        <v>90000</v>
      </c>
      <c r="I4359" s="203">
        <v>90000</v>
      </c>
      <c r="J4359" s="200" t="s">
        <v>39</v>
      </c>
      <c r="K4359" s="200" t="s">
        <v>40</v>
      </c>
      <c r="L4359" s="200" t="s">
        <v>3448</v>
      </c>
    </row>
    <row r="4360" spans="2:12" ht="75" customHeight="1" x14ac:dyDescent="0.25">
      <c r="B4360" s="200">
        <v>0</v>
      </c>
      <c r="C4360" s="201" t="s">
        <v>4567</v>
      </c>
      <c r="D4360" s="202">
        <v>41654</v>
      </c>
      <c r="E4360" s="207" t="s">
        <v>662</v>
      </c>
      <c r="F4360" s="200" t="s">
        <v>2568</v>
      </c>
      <c r="G4360" s="200" t="s">
        <v>3447</v>
      </c>
      <c r="H4360" s="203">
        <v>3500000</v>
      </c>
      <c r="I4360" s="203">
        <v>3500000</v>
      </c>
      <c r="J4360" s="200" t="s">
        <v>39</v>
      </c>
      <c r="K4360" s="200" t="s">
        <v>40</v>
      </c>
      <c r="L4360" s="200" t="s">
        <v>3531</v>
      </c>
    </row>
    <row r="4361" spans="2:12" ht="75" customHeight="1" x14ac:dyDescent="0.25">
      <c r="B4361" s="200">
        <v>0</v>
      </c>
      <c r="C4361" s="201" t="s">
        <v>4568</v>
      </c>
      <c r="D4361" s="202">
        <v>41730</v>
      </c>
      <c r="E4361" s="200" t="s">
        <v>3725</v>
      </c>
      <c r="F4361" s="200" t="s">
        <v>2568</v>
      </c>
      <c r="G4361" s="200" t="s">
        <v>3447</v>
      </c>
      <c r="H4361" s="203">
        <v>106794.24000000001</v>
      </c>
      <c r="I4361" s="203">
        <v>106794.25</v>
      </c>
      <c r="J4361" s="200" t="s">
        <v>39</v>
      </c>
      <c r="K4361" s="200" t="s">
        <v>40</v>
      </c>
      <c r="L4361" s="200" t="s">
        <v>3726</v>
      </c>
    </row>
    <row r="4362" spans="2:12" ht="75" customHeight="1" x14ac:dyDescent="0.25">
      <c r="B4362" s="200">
        <v>0</v>
      </c>
      <c r="C4362" s="201" t="s">
        <v>4569</v>
      </c>
      <c r="D4362" s="202">
        <v>41730</v>
      </c>
      <c r="E4362" s="200" t="s">
        <v>319</v>
      </c>
      <c r="F4362" s="200" t="s">
        <v>2568</v>
      </c>
      <c r="G4362" s="200" t="s">
        <v>3447</v>
      </c>
      <c r="H4362" s="203">
        <v>170000</v>
      </c>
      <c r="I4362" s="203">
        <v>170000</v>
      </c>
      <c r="J4362" s="200" t="s">
        <v>39</v>
      </c>
      <c r="K4362" s="200" t="s">
        <v>40</v>
      </c>
      <c r="L4362" s="200" t="s">
        <v>3577</v>
      </c>
    </row>
    <row r="4363" spans="2:12" ht="75" customHeight="1" x14ac:dyDescent="0.25">
      <c r="B4363" s="200">
        <v>0</v>
      </c>
      <c r="C4363" s="201" t="s">
        <v>4570</v>
      </c>
      <c r="D4363" s="202">
        <v>41730</v>
      </c>
      <c r="E4363" s="200" t="s">
        <v>319</v>
      </c>
      <c r="F4363" s="200" t="s">
        <v>2568</v>
      </c>
      <c r="G4363" s="200" t="s">
        <v>3447</v>
      </c>
      <c r="H4363" s="203">
        <v>90000</v>
      </c>
      <c r="I4363" s="203">
        <v>90000</v>
      </c>
      <c r="J4363" s="200" t="s">
        <v>39</v>
      </c>
      <c r="K4363" s="200" t="s">
        <v>40</v>
      </c>
      <c r="L4363" s="200" t="s">
        <v>3577</v>
      </c>
    </row>
    <row r="4364" spans="2:12" ht="75" customHeight="1" x14ac:dyDescent="0.25">
      <c r="B4364" s="200">
        <v>0</v>
      </c>
      <c r="C4364" s="201" t="s">
        <v>4571</v>
      </c>
      <c r="D4364" s="202" t="s">
        <v>3576</v>
      </c>
      <c r="E4364" s="200" t="s">
        <v>3725</v>
      </c>
      <c r="F4364" s="200" t="s">
        <v>2568</v>
      </c>
      <c r="G4364" s="200" t="s">
        <v>3447</v>
      </c>
      <c r="H4364" s="203">
        <v>280000</v>
      </c>
      <c r="I4364" s="203">
        <v>280000</v>
      </c>
      <c r="J4364" s="200" t="s">
        <v>39</v>
      </c>
      <c r="K4364" s="200" t="s">
        <v>40</v>
      </c>
      <c r="L4364" s="200" t="s">
        <v>3577</v>
      </c>
    </row>
    <row r="4365" spans="2:12" ht="75" customHeight="1" x14ac:dyDescent="0.25">
      <c r="B4365" s="200">
        <v>0</v>
      </c>
      <c r="C4365" s="201" t="s">
        <v>4572</v>
      </c>
      <c r="D4365" s="202" t="s">
        <v>3576</v>
      </c>
      <c r="E4365" s="200" t="s">
        <v>3725</v>
      </c>
      <c r="F4365" s="200" t="s">
        <v>2568</v>
      </c>
      <c r="G4365" s="200" t="s">
        <v>3447</v>
      </c>
      <c r="H4365" s="203">
        <v>100000</v>
      </c>
      <c r="I4365" s="203">
        <v>100000</v>
      </c>
      <c r="J4365" s="200" t="s">
        <v>39</v>
      </c>
      <c r="K4365" s="200" t="s">
        <v>40</v>
      </c>
      <c r="L4365" s="200" t="s">
        <v>3577</v>
      </c>
    </row>
    <row r="4366" spans="2:12" ht="75" customHeight="1" x14ac:dyDescent="0.25">
      <c r="B4366" s="200">
        <v>0</v>
      </c>
      <c r="C4366" s="201" t="s">
        <v>4573</v>
      </c>
      <c r="D4366" s="202">
        <v>41684</v>
      </c>
      <c r="E4366" s="207" t="s">
        <v>662</v>
      </c>
      <c r="F4366" s="200" t="s">
        <v>2568</v>
      </c>
      <c r="G4366" s="200" t="s">
        <v>3447</v>
      </c>
      <c r="H4366" s="203">
        <v>960000</v>
      </c>
      <c r="I4366" s="203">
        <v>960000</v>
      </c>
      <c r="J4366" s="200" t="s">
        <v>39</v>
      </c>
      <c r="K4366" s="200" t="s">
        <v>40</v>
      </c>
      <c r="L4366" s="200" t="s">
        <v>3531</v>
      </c>
    </row>
    <row r="4367" spans="2:12" ht="75" customHeight="1" x14ac:dyDescent="0.25">
      <c r="B4367" s="200">
        <v>0</v>
      </c>
      <c r="C4367" s="201" t="s">
        <v>4574</v>
      </c>
      <c r="D4367" s="202">
        <v>41654</v>
      </c>
      <c r="E4367" s="200" t="s">
        <v>662</v>
      </c>
      <c r="F4367" s="200" t="s">
        <v>2568</v>
      </c>
      <c r="G4367" s="200" t="s">
        <v>3447</v>
      </c>
      <c r="H4367" s="203">
        <v>150000</v>
      </c>
      <c r="I4367" s="203">
        <v>150000</v>
      </c>
      <c r="J4367" s="200" t="s">
        <v>39</v>
      </c>
      <c r="K4367" s="200" t="s">
        <v>40</v>
      </c>
      <c r="L4367" s="200" t="s">
        <v>3492</v>
      </c>
    </row>
    <row r="4368" spans="2:12" ht="75" customHeight="1" x14ac:dyDescent="0.25">
      <c r="B4368" s="200">
        <v>0</v>
      </c>
      <c r="C4368" s="201" t="s">
        <v>4575</v>
      </c>
      <c r="D4368" s="202">
        <v>41730</v>
      </c>
      <c r="E4368" s="200" t="s">
        <v>3725</v>
      </c>
      <c r="F4368" s="200" t="s">
        <v>2568</v>
      </c>
      <c r="G4368" s="200" t="s">
        <v>3447</v>
      </c>
      <c r="H4368" s="203">
        <v>482560</v>
      </c>
      <c r="I4368" s="203">
        <v>482560.01</v>
      </c>
      <c r="J4368" s="200" t="s">
        <v>39</v>
      </c>
      <c r="K4368" s="200" t="s">
        <v>40</v>
      </c>
      <c r="L4368" s="200" t="s">
        <v>3726</v>
      </c>
    </row>
    <row r="4369" spans="2:12" ht="75" customHeight="1" x14ac:dyDescent="0.25">
      <c r="B4369" s="200">
        <v>0</v>
      </c>
      <c r="C4369" s="201" t="s">
        <v>4576</v>
      </c>
      <c r="D4369" s="202">
        <v>41730</v>
      </c>
      <c r="E4369" s="200" t="s">
        <v>3725</v>
      </c>
      <c r="F4369" s="200" t="s">
        <v>2568</v>
      </c>
      <c r="G4369" s="200" t="s">
        <v>3447</v>
      </c>
      <c r="H4369" s="203">
        <v>152640</v>
      </c>
      <c r="I4369" s="203">
        <v>152640.01</v>
      </c>
      <c r="J4369" s="200" t="s">
        <v>39</v>
      </c>
      <c r="K4369" s="200" t="s">
        <v>40</v>
      </c>
      <c r="L4369" s="200" t="s">
        <v>3726</v>
      </c>
    </row>
    <row r="4370" spans="2:12" ht="75" customHeight="1" x14ac:dyDescent="0.25">
      <c r="B4370" s="200">
        <v>0</v>
      </c>
      <c r="C4370" s="201" t="s">
        <v>4577</v>
      </c>
      <c r="D4370" s="202">
        <v>41652</v>
      </c>
      <c r="E4370" s="200" t="s">
        <v>662</v>
      </c>
      <c r="F4370" s="200" t="s">
        <v>2568</v>
      </c>
      <c r="G4370" s="200" t="s">
        <v>3447</v>
      </c>
      <c r="H4370" s="203">
        <v>320000</v>
      </c>
      <c r="I4370" s="203">
        <v>320000</v>
      </c>
      <c r="J4370" s="200" t="s">
        <v>39</v>
      </c>
      <c r="K4370" s="200" t="s">
        <v>40</v>
      </c>
      <c r="L4370" s="200" t="s">
        <v>3533</v>
      </c>
    </row>
    <row r="4371" spans="2:12" ht="75" customHeight="1" x14ac:dyDescent="0.25">
      <c r="B4371" s="200">
        <v>0</v>
      </c>
      <c r="C4371" s="201" t="s">
        <v>4578</v>
      </c>
      <c r="D4371" s="202">
        <v>41760</v>
      </c>
      <c r="E4371" s="200"/>
      <c r="F4371" s="200" t="s">
        <v>2568</v>
      </c>
      <c r="G4371" s="200" t="s">
        <v>3447</v>
      </c>
      <c r="H4371" s="203">
        <v>15000000</v>
      </c>
      <c r="I4371" s="203">
        <v>15000000</v>
      </c>
      <c r="J4371" s="200" t="s">
        <v>39</v>
      </c>
      <c r="K4371" s="200" t="s">
        <v>40</v>
      </c>
      <c r="L4371" s="200" t="s">
        <v>3456</v>
      </c>
    </row>
    <row r="4372" spans="2:12" ht="75" customHeight="1" x14ac:dyDescent="0.25">
      <c r="B4372" s="200">
        <v>0</v>
      </c>
      <c r="C4372" s="201" t="s">
        <v>4579</v>
      </c>
      <c r="D4372" s="202" t="s">
        <v>3576</v>
      </c>
      <c r="E4372" s="200" t="s">
        <v>3725</v>
      </c>
      <c r="F4372" s="200" t="s">
        <v>2568</v>
      </c>
      <c r="G4372" s="200" t="s">
        <v>3447</v>
      </c>
      <c r="H4372" s="203">
        <v>410000</v>
      </c>
      <c r="I4372" s="203">
        <v>410000</v>
      </c>
      <c r="J4372" s="200" t="s">
        <v>39</v>
      </c>
      <c r="K4372" s="200" t="s">
        <v>40</v>
      </c>
      <c r="L4372" s="200" t="s">
        <v>3577</v>
      </c>
    </row>
    <row r="4373" spans="2:12" ht="75" customHeight="1" x14ac:dyDescent="0.25">
      <c r="B4373" s="200">
        <v>0</v>
      </c>
      <c r="C4373" s="201" t="s">
        <v>4580</v>
      </c>
      <c r="D4373" s="202" t="s">
        <v>3576</v>
      </c>
      <c r="E4373" s="200" t="s">
        <v>3725</v>
      </c>
      <c r="F4373" s="200" t="s">
        <v>2568</v>
      </c>
      <c r="G4373" s="200" t="s">
        <v>3447</v>
      </c>
      <c r="H4373" s="203">
        <v>400000</v>
      </c>
      <c r="I4373" s="203">
        <v>400000</v>
      </c>
      <c r="J4373" s="200" t="s">
        <v>39</v>
      </c>
      <c r="K4373" s="200" t="s">
        <v>40</v>
      </c>
      <c r="L4373" s="200" t="s">
        <v>3577</v>
      </c>
    </row>
    <row r="4374" spans="2:12" ht="75" customHeight="1" x14ac:dyDescent="0.25">
      <c r="B4374" s="200">
        <v>0</v>
      </c>
      <c r="C4374" s="201" t="s">
        <v>4581</v>
      </c>
      <c r="D4374" s="202" t="s">
        <v>3576</v>
      </c>
      <c r="E4374" s="200" t="s">
        <v>3725</v>
      </c>
      <c r="F4374" s="200" t="s">
        <v>2568</v>
      </c>
      <c r="G4374" s="200" t="s">
        <v>3447</v>
      </c>
      <c r="H4374" s="203">
        <v>380000</v>
      </c>
      <c r="I4374" s="203">
        <v>380000</v>
      </c>
      <c r="J4374" s="200" t="s">
        <v>39</v>
      </c>
      <c r="K4374" s="200" t="s">
        <v>40</v>
      </c>
      <c r="L4374" s="200" t="s">
        <v>3577</v>
      </c>
    </row>
    <row r="4375" spans="2:12" ht="75" customHeight="1" x14ac:dyDescent="0.25">
      <c r="B4375" s="200">
        <v>0</v>
      </c>
      <c r="C4375" s="201" t="s">
        <v>4582</v>
      </c>
      <c r="D4375" s="202">
        <v>41730</v>
      </c>
      <c r="E4375" s="200" t="s">
        <v>3725</v>
      </c>
      <c r="F4375" s="200" t="s">
        <v>2568</v>
      </c>
      <c r="G4375" s="200" t="s">
        <v>3447</v>
      </c>
      <c r="H4375" s="203">
        <v>500000</v>
      </c>
      <c r="I4375" s="203">
        <v>500000</v>
      </c>
      <c r="J4375" s="200" t="s">
        <v>39</v>
      </c>
      <c r="K4375" s="200" t="s">
        <v>40</v>
      </c>
      <c r="L4375" s="200" t="s">
        <v>3726</v>
      </c>
    </row>
    <row r="4376" spans="2:12" ht="75" customHeight="1" x14ac:dyDescent="0.25">
      <c r="B4376" s="200">
        <v>0</v>
      </c>
      <c r="C4376" s="201" t="s">
        <v>4583</v>
      </c>
      <c r="D4376" s="202">
        <v>41730</v>
      </c>
      <c r="E4376" s="200" t="s">
        <v>3725</v>
      </c>
      <c r="F4376" s="200" t="s">
        <v>2568</v>
      </c>
      <c r="G4376" s="200" t="s">
        <v>3447</v>
      </c>
      <c r="H4376" s="203">
        <v>500000</v>
      </c>
      <c r="I4376" s="203">
        <v>500000</v>
      </c>
      <c r="J4376" s="200" t="s">
        <v>39</v>
      </c>
      <c r="K4376" s="200" t="s">
        <v>40</v>
      </c>
      <c r="L4376" s="200" t="s">
        <v>3726</v>
      </c>
    </row>
    <row r="4377" spans="2:12" ht="75" customHeight="1" x14ac:dyDescent="0.25">
      <c r="B4377" s="200">
        <v>0</v>
      </c>
      <c r="C4377" s="201" t="s">
        <v>4584</v>
      </c>
      <c r="D4377" s="202">
        <v>41730</v>
      </c>
      <c r="E4377" s="200" t="s">
        <v>3725</v>
      </c>
      <c r="F4377" s="200" t="s">
        <v>2568</v>
      </c>
      <c r="G4377" s="200" t="s">
        <v>3447</v>
      </c>
      <c r="H4377" s="203">
        <v>500000</v>
      </c>
      <c r="I4377" s="203">
        <v>500000</v>
      </c>
      <c r="J4377" s="200" t="s">
        <v>39</v>
      </c>
      <c r="K4377" s="200" t="s">
        <v>40</v>
      </c>
      <c r="L4377" s="200" t="s">
        <v>3726</v>
      </c>
    </row>
    <row r="4378" spans="2:12" ht="75" customHeight="1" x14ac:dyDescent="0.25">
      <c r="B4378" s="200">
        <v>0</v>
      </c>
      <c r="C4378" s="201" t="s">
        <v>4585</v>
      </c>
      <c r="D4378" s="202">
        <v>41684</v>
      </c>
      <c r="E4378" s="207" t="s">
        <v>662</v>
      </c>
      <c r="F4378" s="200" t="s">
        <v>2568</v>
      </c>
      <c r="G4378" s="200" t="s">
        <v>3447</v>
      </c>
      <c r="H4378" s="203">
        <v>500000</v>
      </c>
      <c r="I4378" s="203">
        <v>500000</v>
      </c>
      <c r="J4378" s="200" t="s">
        <v>39</v>
      </c>
      <c r="K4378" s="200" t="s">
        <v>40</v>
      </c>
      <c r="L4378" s="200" t="s">
        <v>3531</v>
      </c>
    </row>
    <row r="4379" spans="2:12" ht="75" customHeight="1" x14ac:dyDescent="0.25">
      <c r="B4379" s="200">
        <v>0</v>
      </c>
      <c r="C4379" s="201" t="s">
        <v>4586</v>
      </c>
      <c r="D4379" s="202">
        <v>41654</v>
      </c>
      <c r="E4379" s="200" t="s">
        <v>662</v>
      </c>
      <c r="F4379" s="200" t="s">
        <v>2568</v>
      </c>
      <c r="G4379" s="200" t="s">
        <v>3447</v>
      </c>
      <c r="H4379" s="203">
        <v>150000</v>
      </c>
      <c r="I4379" s="203">
        <v>150000</v>
      </c>
      <c r="J4379" s="200" t="s">
        <v>39</v>
      </c>
      <c r="K4379" s="200" t="s">
        <v>40</v>
      </c>
      <c r="L4379" s="200" t="s">
        <v>3492</v>
      </c>
    </row>
    <row r="4380" spans="2:12" ht="75" customHeight="1" x14ac:dyDescent="0.25">
      <c r="B4380" s="200">
        <v>0</v>
      </c>
      <c r="C4380" s="201" t="s">
        <v>4587</v>
      </c>
      <c r="D4380" s="202">
        <v>41730</v>
      </c>
      <c r="E4380" s="200" t="s">
        <v>319</v>
      </c>
      <c r="F4380" s="200" t="s">
        <v>2568</v>
      </c>
      <c r="G4380" s="200" t="s">
        <v>3447</v>
      </c>
      <c r="H4380" s="203">
        <v>319000</v>
      </c>
      <c r="I4380" s="203">
        <v>319000</v>
      </c>
      <c r="J4380" s="200" t="s">
        <v>39</v>
      </c>
      <c r="K4380" s="200" t="s">
        <v>40</v>
      </c>
      <c r="L4380" s="200" t="s">
        <v>3726</v>
      </c>
    </row>
    <row r="4381" spans="2:12" ht="75" customHeight="1" x14ac:dyDescent="0.25">
      <c r="B4381" s="200">
        <v>0</v>
      </c>
      <c r="C4381" s="201" t="s">
        <v>4588</v>
      </c>
      <c r="D4381" s="202">
        <v>41654</v>
      </c>
      <c r="E4381" s="200" t="s">
        <v>662</v>
      </c>
      <c r="F4381" s="200" t="s">
        <v>2568</v>
      </c>
      <c r="G4381" s="200" t="s">
        <v>3447</v>
      </c>
      <c r="H4381" s="203">
        <v>150000</v>
      </c>
      <c r="I4381" s="203">
        <v>150000</v>
      </c>
      <c r="J4381" s="200" t="s">
        <v>39</v>
      </c>
      <c r="K4381" s="200" t="s">
        <v>40</v>
      </c>
      <c r="L4381" s="200" t="s">
        <v>3492</v>
      </c>
    </row>
    <row r="4382" spans="2:12" ht="75" customHeight="1" x14ac:dyDescent="0.25">
      <c r="B4382" s="200">
        <v>0</v>
      </c>
      <c r="C4382" s="201" t="s">
        <v>4589</v>
      </c>
      <c r="D4382" s="202">
        <v>41684</v>
      </c>
      <c r="E4382" s="207" t="s">
        <v>662</v>
      </c>
      <c r="F4382" s="200" t="s">
        <v>2568</v>
      </c>
      <c r="G4382" s="200" t="s">
        <v>3447</v>
      </c>
      <c r="H4382" s="203">
        <v>800000</v>
      </c>
      <c r="I4382" s="203">
        <v>800000</v>
      </c>
      <c r="J4382" s="200" t="s">
        <v>39</v>
      </c>
      <c r="K4382" s="200" t="s">
        <v>40</v>
      </c>
      <c r="L4382" s="200" t="s">
        <v>3531</v>
      </c>
    </row>
    <row r="4383" spans="2:12" ht="75" customHeight="1" x14ac:dyDescent="0.25">
      <c r="B4383" s="200">
        <v>0</v>
      </c>
      <c r="C4383" s="201" t="s">
        <v>4590</v>
      </c>
      <c r="D4383" s="202">
        <v>41730</v>
      </c>
      <c r="E4383" s="200" t="s">
        <v>3725</v>
      </c>
      <c r="F4383" s="200" t="s">
        <v>2568</v>
      </c>
      <c r="G4383" s="200" t="s">
        <v>3447</v>
      </c>
      <c r="H4383" s="203">
        <v>389760</v>
      </c>
      <c r="I4383" s="203">
        <v>389760.01</v>
      </c>
      <c r="J4383" s="200" t="s">
        <v>39</v>
      </c>
      <c r="K4383" s="200" t="s">
        <v>40</v>
      </c>
      <c r="L4383" s="200" t="s">
        <v>3726</v>
      </c>
    </row>
    <row r="4384" spans="2:12" ht="75" customHeight="1" x14ac:dyDescent="0.25">
      <c r="B4384" s="200">
        <v>0</v>
      </c>
      <c r="C4384" s="201" t="s">
        <v>4591</v>
      </c>
      <c r="D4384" s="202">
        <v>41654</v>
      </c>
      <c r="E4384" s="200" t="s">
        <v>662</v>
      </c>
      <c r="F4384" s="200" t="s">
        <v>2568</v>
      </c>
      <c r="G4384" s="211" t="s">
        <v>3447</v>
      </c>
      <c r="H4384" s="203">
        <v>290000</v>
      </c>
      <c r="I4384" s="203">
        <f>+H4384</f>
        <v>290000</v>
      </c>
      <c r="J4384" s="200" t="s">
        <v>39</v>
      </c>
      <c r="K4384" s="200" t="s">
        <v>40</v>
      </c>
      <c r="L4384" s="200" t="s">
        <v>3526</v>
      </c>
    </row>
    <row r="4385" spans="2:12" ht="75" customHeight="1" x14ac:dyDescent="0.25">
      <c r="B4385" s="200">
        <v>0</v>
      </c>
      <c r="C4385" s="201" t="s">
        <v>4592</v>
      </c>
      <c r="D4385" s="202" t="s">
        <v>3576</v>
      </c>
      <c r="E4385" s="200" t="s">
        <v>3725</v>
      </c>
      <c r="F4385" s="200" t="s">
        <v>2568</v>
      </c>
      <c r="G4385" s="200" t="s">
        <v>3447</v>
      </c>
      <c r="H4385" s="203">
        <v>405000</v>
      </c>
      <c r="I4385" s="203">
        <v>405000</v>
      </c>
      <c r="J4385" s="200" t="s">
        <v>39</v>
      </c>
      <c r="K4385" s="200" t="s">
        <v>40</v>
      </c>
      <c r="L4385" s="200" t="s">
        <v>3577</v>
      </c>
    </row>
    <row r="4386" spans="2:12" ht="75" customHeight="1" x14ac:dyDescent="0.25">
      <c r="B4386" s="200">
        <v>0</v>
      </c>
      <c r="C4386" s="201" t="s">
        <v>4593</v>
      </c>
      <c r="D4386" s="202">
        <v>41654</v>
      </c>
      <c r="E4386" s="200" t="s">
        <v>662</v>
      </c>
      <c r="F4386" s="200" t="s">
        <v>2568</v>
      </c>
      <c r="G4386" s="200" t="s">
        <v>3447</v>
      </c>
      <c r="H4386" s="203">
        <v>600000</v>
      </c>
      <c r="I4386" s="203">
        <f>+H4386</f>
        <v>600000</v>
      </c>
      <c r="J4386" s="200" t="s">
        <v>39</v>
      </c>
      <c r="K4386" s="200" t="s">
        <v>40</v>
      </c>
      <c r="L4386" s="200" t="s">
        <v>3526</v>
      </c>
    </row>
    <row r="4387" spans="2:12" ht="75" customHeight="1" x14ac:dyDescent="0.25">
      <c r="B4387" s="200">
        <v>0</v>
      </c>
      <c r="C4387" s="201" t="s">
        <v>4594</v>
      </c>
      <c r="D4387" s="202">
        <v>41654</v>
      </c>
      <c r="E4387" s="200" t="s">
        <v>662</v>
      </c>
      <c r="F4387" s="200" t="s">
        <v>2568</v>
      </c>
      <c r="G4387" s="200" t="s">
        <v>3447</v>
      </c>
      <c r="H4387" s="203">
        <v>700000</v>
      </c>
      <c r="I4387" s="203">
        <f>+H4387</f>
        <v>700000</v>
      </c>
      <c r="J4387" s="200" t="s">
        <v>39</v>
      </c>
      <c r="K4387" s="200" t="s">
        <v>40</v>
      </c>
      <c r="L4387" s="200" t="s">
        <v>3526</v>
      </c>
    </row>
    <row r="4388" spans="2:12" ht="75" customHeight="1" x14ac:dyDescent="0.25">
      <c r="B4388" s="200">
        <v>0</v>
      </c>
      <c r="C4388" s="201" t="s">
        <v>4595</v>
      </c>
      <c r="D4388" s="202">
        <v>41654</v>
      </c>
      <c r="E4388" s="200" t="s">
        <v>662</v>
      </c>
      <c r="F4388" s="200" t="s">
        <v>2568</v>
      </c>
      <c r="G4388" s="200" t="s">
        <v>3447</v>
      </c>
      <c r="H4388" s="203">
        <v>600000</v>
      </c>
      <c r="I4388" s="203">
        <f>+H4388</f>
        <v>600000</v>
      </c>
      <c r="J4388" s="200" t="s">
        <v>39</v>
      </c>
      <c r="K4388" s="200" t="s">
        <v>40</v>
      </c>
      <c r="L4388" s="200" t="s">
        <v>3526</v>
      </c>
    </row>
    <row r="4389" spans="2:12" ht="75" customHeight="1" x14ac:dyDescent="0.25">
      <c r="B4389" s="200">
        <v>0</v>
      </c>
      <c r="C4389" s="201" t="s">
        <v>4596</v>
      </c>
      <c r="D4389" s="202">
        <v>41654</v>
      </c>
      <c r="E4389" s="200" t="s">
        <v>662</v>
      </c>
      <c r="F4389" s="200" t="s">
        <v>2568</v>
      </c>
      <c r="G4389" s="200" t="s">
        <v>3447</v>
      </c>
      <c r="H4389" s="203">
        <f>+I4389</f>
        <v>1500000</v>
      </c>
      <c r="I4389" s="203">
        <v>1500000</v>
      </c>
      <c r="J4389" s="200" t="s">
        <v>39</v>
      </c>
      <c r="K4389" s="200" t="s">
        <v>40</v>
      </c>
      <c r="L4389" s="200" t="s">
        <v>3503</v>
      </c>
    </row>
    <row r="4390" spans="2:12" ht="75" customHeight="1" x14ac:dyDescent="0.25">
      <c r="B4390" s="200">
        <v>0</v>
      </c>
      <c r="C4390" s="201" t="s">
        <v>4597</v>
      </c>
      <c r="D4390" s="202">
        <v>41654</v>
      </c>
      <c r="E4390" s="207" t="s">
        <v>662</v>
      </c>
      <c r="F4390" s="200" t="s">
        <v>2568</v>
      </c>
      <c r="G4390" s="200" t="s">
        <v>3447</v>
      </c>
      <c r="H4390" s="203">
        <v>2610000</v>
      </c>
      <c r="I4390" s="203">
        <v>2610000</v>
      </c>
      <c r="J4390" s="200" t="s">
        <v>39</v>
      </c>
      <c r="K4390" s="200" t="s">
        <v>40</v>
      </c>
      <c r="L4390" s="200" t="s">
        <v>3531</v>
      </c>
    </row>
    <row r="4391" spans="2:12" ht="75" customHeight="1" x14ac:dyDescent="0.25">
      <c r="B4391" s="200">
        <v>0</v>
      </c>
      <c r="C4391" s="201" t="s">
        <v>4598</v>
      </c>
      <c r="D4391" s="202">
        <v>41654</v>
      </c>
      <c r="E4391" s="207" t="s">
        <v>662</v>
      </c>
      <c r="F4391" s="200" t="s">
        <v>2568</v>
      </c>
      <c r="G4391" s="200" t="s">
        <v>3447</v>
      </c>
      <c r="H4391" s="203">
        <v>16800000</v>
      </c>
      <c r="I4391" s="203">
        <v>16800000</v>
      </c>
      <c r="J4391" s="200" t="s">
        <v>39</v>
      </c>
      <c r="K4391" s="200" t="s">
        <v>40</v>
      </c>
      <c r="L4391" s="200" t="s">
        <v>3531</v>
      </c>
    </row>
    <row r="4392" spans="2:12" ht="75" customHeight="1" x14ac:dyDescent="0.25">
      <c r="B4392" s="200">
        <v>0</v>
      </c>
      <c r="C4392" s="201" t="s">
        <v>4599</v>
      </c>
      <c r="D4392" s="202">
        <v>41654</v>
      </c>
      <c r="E4392" s="207" t="s">
        <v>662</v>
      </c>
      <c r="F4392" s="200" t="s">
        <v>2568</v>
      </c>
      <c r="G4392" s="200" t="s">
        <v>3447</v>
      </c>
      <c r="H4392" s="203">
        <v>22800000</v>
      </c>
      <c r="I4392" s="203">
        <v>22800000</v>
      </c>
      <c r="J4392" s="200" t="s">
        <v>39</v>
      </c>
      <c r="K4392" s="200" t="s">
        <v>40</v>
      </c>
      <c r="L4392" s="200" t="s">
        <v>3531</v>
      </c>
    </row>
    <row r="4393" spans="2:12" ht="75" customHeight="1" x14ac:dyDescent="0.25">
      <c r="B4393" s="200">
        <v>0</v>
      </c>
      <c r="C4393" s="201" t="s">
        <v>4600</v>
      </c>
      <c r="D4393" s="202">
        <v>41654</v>
      </c>
      <c r="E4393" s="200" t="s">
        <v>662</v>
      </c>
      <c r="F4393" s="200" t="s">
        <v>2568</v>
      </c>
      <c r="G4393" s="200" t="s">
        <v>3447</v>
      </c>
      <c r="H4393" s="203">
        <v>150000</v>
      </c>
      <c r="I4393" s="203">
        <v>150000</v>
      </c>
      <c r="J4393" s="200" t="s">
        <v>39</v>
      </c>
      <c r="K4393" s="200" t="s">
        <v>40</v>
      </c>
      <c r="L4393" s="200" t="s">
        <v>3492</v>
      </c>
    </row>
    <row r="4394" spans="2:12" ht="75" customHeight="1" x14ac:dyDescent="0.25">
      <c r="B4394" s="200">
        <v>0</v>
      </c>
      <c r="C4394" s="201" t="s">
        <v>4601</v>
      </c>
      <c r="D4394" s="202">
        <v>41730</v>
      </c>
      <c r="E4394" s="200" t="s">
        <v>319</v>
      </c>
      <c r="F4394" s="200" t="s">
        <v>2568</v>
      </c>
      <c r="G4394" s="200" t="s">
        <v>3447</v>
      </c>
      <c r="H4394" s="203">
        <v>145000</v>
      </c>
      <c r="I4394" s="203">
        <v>145000</v>
      </c>
      <c r="J4394" s="200" t="s">
        <v>39</v>
      </c>
      <c r="K4394" s="200" t="s">
        <v>40</v>
      </c>
      <c r="L4394" s="200" t="s">
        <v>3577</v>
      </c>
    </row>
    <row r="4395" spans="2:12" ht="75" customHeight="1" x14ac:dyDescent="0.25">
      <c r="B4395" s="200">
        <v>0</v>
      </c>
      <c r="C4395" s="201" t="s">
        <v>4602</v>
      </c>
      <c r="D4395" s="202">
        <v>41730</v>
      </c>
      <c r="E4395" s="200" t="s">
        <v>3725</v>
      </c>
      <c r="F4395" s="200" t="s">
        <v>2568</v>
      </c>
      <c r="G4395" s="200" t="s">
        <v>3447</v>
      </c>
      <c r="H4395" s="203">
        <v>678000</v>
      </c>
      <c r="I4395" s="203">
        <v>678000</v>
      </c>
      <c r="J4395" s="200" t="s">
        <v>39</v>
      </c>
      <c r="K4395" s="200" t="s">
        <v>40</v>
      </c>
      <c r="L4395" s="200" t="s">
        <v>3726</v>
      </c>
    </row>
    <row r="4396" spans="2:12" ht="75" customHeight="1" x14ac:dyDescent="0.25">
      <c r="B4396" s="200">
        <v>0</v>
      </c>
      <c r="C4396" s="201" t="s">
        <v>4603</v>
      </c>
      <c r="D4396" s="202">
        <v>41684</v>
      </c>
      <c r="E4396" s="207" t="s">
        <v>662</v>
      </c>
      <c r="F4396" s="200" t="s">
        <v>2568</v>
      </c>
      <c r="G4396" s="200" t="s">
        <v>3447</v>
      </c>
      <c r="H4396" s="203">
        <v>1000000</v>
      </c>
      <c r="I4396" s="203">
        <v>1000000</v>
      </c>
      <c r="J4396" s="200" t="s">
        <v>39</v>
      </c>
      <c r="K4396" s="200" t="s">
        <v>40</v>
      </c>
      <c r="L4396" s="200" t="s">
        <v>3531</v>
      </c>
    </row>
    <row r="4397" spans="2:12" ht="75" customHeight="1" x14ac:dyDescent="0.25">
      <c r="B4397" s="200">
        <v>0</v>
      </c>
      <c r="C4397" s="201" t="s">
        <v>4604</v>
      </c>
      <c r="D4397" s="202">
        <v>41654</v>
      </c>
      <c r="E4397" s="207" t="s">
        <v>662</v>
      </c>
      <c r="F4397" s="200" t="s">
        <v>2568</v>
      </c>
      <c r="G4397" s="200" t="s">
        <v>3447</v>
      </c>
      <c r="H4397" s="203">
        <v>5000000</v>
      </c>
      <c r="I4397" s="203">
        <v>5000000</v>
      </c>
      <c r="J4397" s="200" t="s">
        <v>39</v>
      </c>
      <c r="K4397" s="200" t="s">
        <v>40</v>
      </c>
      <c r="L4397" s="200" t="s">
        <v>3531</v>
      </c>
    </row>
    <row r="4398" spans="2:12" ht="75" customHeight="1" x14ac:dyDescent="0.25">
      <c r="B4398" s="200">
        <v>0</v>
      </c>
      <c r="C4398" s="201" t="s">
        <v>4605</v>
      </c>
      <c r="D4398" s="202">
        <v>41730</v>
      </c>
      <c r="E4398" s="200" t="s">
        <v>319</v>
      </c>
      <c r="F4398" s="200" t="s">
        <v>2568</v>
      </c>
      <c r="G4398" s="200" t="s">
        <v>3447</v>
      </c>
      <c r="H4398" s="203">
        <v>100688</v>
      </c>
      <c r="I4398" s="203">
        <v>100688</v>
      </c>
      <c r="J4398" s="200" t="s">
        <v>39</v>
      </c>
      <c r="K4398" s="200" t="s">
        <v>40</v>
      </c>
      <c r="L4398" s="200" t="s">
        <v>3726</v>
      </c>
    </row>
    <row r="4399" spans="2:12" ht="75" customHeight="1" x14ac:dyDescent="0.25">
      <c r="B4399" s="200">
        <v>0</v>
      </c>
      <c r="C4399" s="201" t="s">
        <v>4606</v>
      </c>
      <c r="D4399" s="202">
        <v>41640</v>
      </c>
      <c r="E4399" s="200" t="s">
        <v>3535</v>
      </c>
      <c r="F4399" s="200" t="s">
        <v>2568</v>
      </c>
      <c r="G4399" s="200" t="s">
        <v>3447</v>
      </c>
      <c r="H4399" s="203">
        <v>1000000</v>
      </c>
      <c r="I4399" s="203">
        <v>1000000</v>
      </c>
      <c r="J4399" s="200" t="s">
        <v>39</v>
      </c>
      <c r="K4399" s="200" t="s">
        <v>40</v>
      </c>
      <c r="L4399" s="200" t="s">
        <v>3536</v>
      </c>
    </row>
    <row r="4400" spans="2:12" ht="75" customHeight="1" x14ac:dyDescent="0.25">
      <c r="B4400" s="200">
        <v>0</v>
      </c>
      <c r="C4400" s="201" t="s">
        <v>4607</v>
      </c>
      <c r="D4400" s="202">
        <v>41654</v>
      </c>
      <c r="E4400" s="200" t="s">
        <v>662</v>
      </c>
      <c r="F4400" s="200" t="s">
        <v>2568</v>
      </c>
      <c r="G4400" s="200" t="s">
        <v>3447</v>
      </c>
      <c r="H4400" s="203">
        <v>1200000</v>
      </c>
      <c r="I4400" s="203">
        <v>1200000</v>
      </c>
      <c r="J4400" s="200" t="s">
        <v>39</v>
      </c>
      <c r="K4400" s="200" t="s">
        <v>40</v>
      </c>
      <c r="L4400" s="200" t="s">
        <v>3492</v>
      </c>
    </row>
    <row r="4401" spans="2:12" ht="75" customHeight="1" x14ac:dyDescent="0.25">
      <c r="B4401" s="200">
        <v>0</v>
      </c>
      <c r="C4401" s="201" t="s">
        <v>4608</v>
      </c>
      <c r="D4401" s="202">
        <v>41684</v>
      </c>
      <c r="E4401" s="207" t="s">
        <v>662</v>
      </c>
      <c r="F4401" s="200" t="s">
        <v>2568</v>
      </c>
      <c r="G4401" s="200" t="s">
        <v>3447</v>
      </c>
      <c r="H4401" s="203">
        <v>800000</v>
      </c>
      <c r="I4401" s="203">
        <v>800000</v>
      </c>
      <c r="J4401" s="200" t="s">
        <v>39</v>
      </c>
      <c r="K4401" s="200" t="s">
        <v>40</v>
      </c>
      <c r="L4401" s="200" t="s">
        <v>3531</v>
      </c>
    </row>
    <row r="4402" spans="2:12" ht="75" customHeight="1" x14ac:dyDescent="0.25">
      <c r="B4402" s="200">
        <v>0</v>
      </c>
      <c r="C4402" s="201" t="s">
        <v>4609</v>
      </c>
      <c r="D4402" s="202">
        <v>41684</v>
      </c>
      <c r="E4402" s="207" t="s">
        <v>662</v>
      </c>
      <c r="F4402" s="200" t="s">
        <v>2568</v>
      </c>
      <c r="G4402" s="200" t="s">
        <v>3447</v>
      </c>
      <c r="H4402" s="203">
        <v>6000000</v>
      </c>
      <c r="I4402" s="203">
        <v>6000000</v>
      </c>
      <c r="J4402" s="200" t="s">
        <v>39</v>
      </c>
      <c r="K4402" s="200" t="s">
        <v>40</v>
      </c>
      <c r="L4402" s="200" t="s">
        <v>3531</v>
      </c>
    </row>
    <row r="4403" spans="2:12" ht="75" customHeight="1" x14ac:dyDescent="0.25">
      <c r="B4403" s="200">
        <v>0</v>
      </c>
      <c r="C4403" s="201" t="s">
        <v>4610</v>
      </c>
      <c r="D4403" s="202">
        <v>41699</v>
      </c>
      <c r="E4403" s="200"/>
      <c r="F4403" s="200" t="s">
        <v>2568</v>
      </c>
      <c r="G4403" s="200" t="s">
        <v>3447</v>
      </c>
      <c r="H4403" s="203">
        <v>500000</v>
      </c>
      <c r="I4403" s="203">
        <v>500000</v>
      </c>
      <c r="J4403" s="200" t="s">
        <v>39</v>
      </c>
      <c r="K4403" s="200" t="s">
        <v>40</v>
      </c>
      <c r="L4403" s="200" t="s">
        <v>3577</v>
      </c>
    </row>
    <row r="4404" spans="2:12" ht="75" customHeight="1" x14ac:dyDescent="0.25">
      <c r="B4404" s="200">
        <v>0</v>
      </c>
      <c r="C4404" s="201" t="s">
        <v>4611</v>
      </c>
      <c r="D4404" s="202">
        <v>41654</v>
      </c>
      <c r="E4404" s="207" t="s">
        <v>662</v>
      </c>
      <c r="F4404" s="200" t="s">
        <v>2568</v>
      </c>
      <c r="G4404" s="200" t="s">
        <v>3447</v>
      </c>
      <c r="H4404" s="203">
        <v>52000000</v>
      </c>
      <c r="I4404" s="203">
        <v>52000000</v>
      </c>
      <c r="J4404" s="200" t="s">
        <v>39</v>
      </c>
      <c r="K4404" s="200" t="s">
        <v>40</v>
      </c>
      <c r="L4404" s="200" t="s">
        <v>3531</v>
      </c>
    </row>
    <row r="4405" spans="2:12" ht="75" customHeight="1" x14ac:dyDescent="0.25">
      <c r="B4405" s="200">
        <v>0</v>
      </c>
      <c r="C4405" s="201" t="s">
        <v>4612</v>
      </c>
      <c r="D4405" s="202">
        <v>41671</v>
      </c>
      <c r="E4405" s="200" t="s">
        <v>3459</v>
      </c>
      <c r="F4405" s="200" t="s">
        <v>2568</v>
      </c>
      <c r="G4405" s="200" t="s">
        <v>3447</v>
      </c>
      <c r="H4405" s="203">
        <v>200000</v>
      </c>
      <c r="I4405" s="203">
        <v>200000</v>
      </c>
      <c r="J4405" s="200" t="s">
        <v>39</v>
      </c>
      <c r="K4405" s="200" t="s">
        <v>40</v>
      </c>
      <c r="L4405" s="200" t="s">
        <v>3448</v>
      </c>
    </row>
    <row r="4406" spans="2:12" ht="75" customHeight="1" x14ac:dyDescent="0.25">
      <c r="B4406" s="200">
        <v>0</v>
      </c>
      <c r="C4406" s="201" t="s">
        <v>4613</v>
      </c>
      <c r="D4406" s="202">
        <v>41671</v>
      </c>
      <c r="E4406" s="200" t="s">
        <v>3459</v>
      </c>
      <c r="F4406" s="200" t="s">
        <v>2568</v>
      </c>
      <c r="G4406" s="200" t="s">
        <v>3447</v>
      </c>
      <c r="H4406" s="203">
        <v>1200000</v>
      </c>
      <c r="I4406" s="203">
        <v>1200000</v>
      </c>
      <c r="J4406" s="200" t="s">
        <v>39</v>
      </c>
      <c r="K4406" s="200" t="s">
        <v>40</v>
      </c>
      <c r="L4406" s="200" t="s">
        <v>3448</v>
      </c>
    </row>
    <row r="4407" spans="2:12" ht="75" customHeight="1" x14ac:dyDescent="0.25">
      <c r="B4407" s="200">
        <v>0</v>
      </c>
      <c r="C4407" s="201" t="s">
        <v>4614</v>
      </c>
      <c r="D4407" s="202">
        <v>41684</v>
      </c>
      <c r="E4407" s="207" t="s">
        <v>662</v>
      </c>
      <c r="F4407" s="200" t="s">
        <v>2568</v>
      </c>
      <c r="G4407" s="200" t="s">
        <v>3447</v>
      </c>
      <c r="H4407" s="203">
        <v>26920</v>
      </c>
      <c r="I4407" s="203">
        <v>26920</v>
      </c>
      <c r="J4407" s="200" t="s">
        <v>39</v>
      </c>
      <c r="K4407" s="200" t="s">
        <v>40</v>
      </c>
      <c r="L4407" s="200" t="s">
        <v>3531</v>
      </c>
    </row>
    <row r="4408" spans="2:12" ht="75" customHeight="1" x14ac:dyDescent="0.25">
      <c r="B4408" s="200">
        <v>0</v>
      </c>
      <c r="C4408" s="201" t="s">
        <v>4615</v>
      </c>
      <c r="D4408" s="202" t="s">
        <v>3576</v>
      </c>
      <c r="E4408" s="200" t="s">
        <v>3725</v>
      </c>
      <c r="F4408" s="200" t="s">
        <v>2568</v>
      </c>
      <c r="G4408" s="200" t="s">
        <v>3447</v>
      </c>
      <c r="H4408" s="203">
        <v>210000</v>
      </c>
      <c r="I4408" s="203">
        <v>210000</v>
      </c>
      <c r="J4408" s="200" t="s">
        <v>39</v>
      </c>
      <c r="K4408" s="200" t="s">
        <v>40</v>
      </c>
      <c r="L4408" s="200" t="s">
        <v>3577</v>
      </c>
    </row>
    <row r="4409" spans="2:12" ht="75" customHeight="1" x14ac:dyDescent="0.25">
      <c r="B4409" s="200">
        <v>0</v>
      </c>
      <c r="C4409" s="201" t="s">
        <v>4616</v>
      </c>
      <c r="D4409" s="202" t="s">
        <v>3576</v>
      </c>
      <c r="E4409" s="200" t="s">
        <v>3725</v>
      </c>
      <c r="F4409" s="200" t="s">
        <v>2568</v>
      </c>
      <c r="G4409" s="200" t="s">
        <v>3447</v>
      </c>
      <c r="H4409" s="203">
        <v>230000</v>
      </c>
      <c r="I4409" s="203">
        <v>230000</v>
      </c>
      <c r="J4409" s="200" t="s">
        <v>39</v>
      </c>
      <c r="K4409" s="200" t="s">
        <v>40</v>
      </c>
      <c r="L4409" s="200" t="s">
        <v>3577</v>
      </c>
    </row>
    <row r="4410" spans="2:12" ht="75" customHeight="1" x14ac:dyDescent="0.25">
      <c r="B4410" s="200">
        <v>0</v>
      </c>
      <c r="C4410" s="201" t="s">
        <v>4617</v>
      </c>
      <c r="D4410" s="202">
        <v>41671</v>
      </c>
      <c r="E4410" s="200" t="s">
        <v>3446</v>
      </c>
      <c r="F4410" s="200" t="s">
        <v>2568</v>
      </c>
      <c r="G4410" s="200" t="s">
        <v>3447</v>
      </c>
      <c r="H4410" s="203">
        <v>1600000</v>
      </c>
      <c r="I4410" s="203">
        <v>1600000</v>
      </c>
      <c r="J4410" s="200" t="s">
        <v>39</v>
      </c>
      <c r="K4410" s="200" t="s">
        <v>40</v>
      </c>
      <c r="L4410" s="200" t="s">
        <v>3448</v>
      </c>
    </row>
    <row r="4411" spans="2:12" ht="75" customHeight="1" x14ac:dyDescent="0.25">
      <c r="B4411" s="200">
        <v>0</v>
      </c>
      <c r="C4411" s="201" t="s">
        <v>4618</v>
      </c>
      <c r="D4411" s="202">
        <v>41730</v>
      </c>
      <c r="E4411" s="200" t="s">
        <v>3725</v>
      </c>
      <c r="F4411" s="200" t="s">
        <v>2568</v>
      </c>
      <c r="G4411" s="200" t="s">
        <v>3447</v>
      </c>
      <c r="H4411" s="203">
        <v>174000</v>
      </c>
      <c r="I4411" s="203">
        <v>174000.01</v>
      </c>
      <c r="J4411" s="200" t="s">
        <v>39</v>
      </c>
      <c r="K4411" s="200" t="s">
        <v>40</v>
      </c>
      <c r="L4411" s="200" t="s">
        <v>3726</v>
      </c>
    </row>
    <row r="4412" spans="2:12" ht="75" customHeight="1" x14ac:dyDescent="0.25">
      <c r="B4412" s="200">
        <v>0</v>
      </c>
      <c r="C4412" s="201" t="s">
        <v>4619</v>
      </c>
      <c r="D4412" s="202">
        <v>41671</v>
      </c>
      <c r="E4412" s="200" t="s">
        <v>3446</v>
      </c>
      <c r="F4412" s="200" t="s">
        <v>2568</v>
      </c>
      <c r="G4412" s="200" t="s">
        <v>3447</v>
      </c>
      <c r="H4412" s="203">
        <v>250000</v>
      </c>
      <c r="I4412" s="203">
        <v>250000</v>
      </c>
      <c r="J4412" s="200" t="s">
        <v>39</v>
      </c>
      <c r="K4412" s="200" t="s">
        <v>40</v>
      </c>
      <c r="L4412" s="200" t="s">
        <v>3448</v>
      </c>
    </row>
    <row r="4413" spans="2:12" ht="75" customHeight="1" x14ac:dyDescent="0.25">
      <c r="B4413" s="200">
        <v>0</v>
      </c>
      <c r="C4413" s="201" t="s">
        <v>4620</v>
      </c>
      <c r="D4413" s="202">
        <v>41654</v>
      </c>
      <c r="E4413" s="200" t="s">
        <v>662</v>
      </c>
      <c r="F4413" s="200" t="s">
        <v>2568</v>
      </c>
      <c r="G4413" s="200" t="s">
        <v>3447</v>
      </c>
      <c r="H4413" s="203">
        <v>150000</v>
      </c>
      <c r="I4413" s="203">
        <v>150000</v>
      </c>
      <c r="J4413" s="200" t="s">
        <v>39</v>
      </c>
      <c r="K4413" s="200" t="s">
        <v>40</v>
      </c>
      <c r="L4413" s="200" t="s">
        <v>3492</v>
      </c>
    </row>
    <row r="4414" spans="2:12" ht="75" customHeight="1" x14ac:dyDescent="0.25">
      <c r="B4414" s="200">
        <v>0</v>
      </c>
      <c r="C4414" s="201" t="s">
        <v>4621</v>
      </c>
      <c r="D4414" s="202">
        <v>41654</v>
      </c>
      <c r="E4414" s="200" t="s">
        <v>662</v>
      </c>
      <c r="F4414" s="200" t="s">
        <v>2568</v>
      </c>
      <c r="G4414" s="200" t="s">
        <v>3447</v>
      </c>
      <c r="H4414" s="203">
        <v>150000</v>
      </c>
      <c r="I4414" s="203">
        <v>150000</v>
      </c>
      <c r="J4414" s="200" t="s">
        <v>39</v>
      </c>
      <c r="K4414" s="200" t="s">
        <v>40</v>
      </c>
      <c r="L4414" s="200" t="s">
        <v>3492</v>
      </c>
    </row>
    <row r="4415" spans="2:12" ht="75" customHeight="1" x14ac:dyDescent="0.25">
      <c r="B4415" s="200">
        <v>0</v>
      </c>
      <c r="C4415" s="201" t="s">
        <v>4622</v>
      </c>
      <c r="D4415" s="202">
        <v>41730</v>
      </c>
      <c r="E4415" s="200" t="s">
        <v>3725</v>
      </c>
      <c r="F4415" s="200" t="s">
        <v>2568</v>
      </c>
      <c r="G4415" s="200" t="s">
        <v>3447</v>
      </c>
      <c r="H4415" s="203">
        <v>352980</v>
      </c>
      <c r="I4415" s="203">
        <v>352980.01</v>
      </c>
      <c r="J4415" s="200" t="s">
        <v>39</v>
      </c>
      <c r="K4415" s="200" t="s">
        <v>40</v>
      </c>
      <c r="L4415" s="200" t="s">
        <v>3726</v>
      </c>
    </row>
    <row r="4416" spans="2:12" ht="75" customHeight="1" x14ac:dyDescent="0.25">
      <c r="B4416" s="200">
        <v>0</v>
      </c>
      <c r="C4416" s="201" t="s">
        <v>4623</v>
      </c>
      <c r="D4416" s="202">
        <v>41684</v>
      </c>
      <c r="E4416" s="207" t="s">
        <v>662</v>
      </c>
      <c r="F4416" s="200" t="s">
        <v>2568</v>
      </c>
      <c r="G4416" s="200" t="s">
        <v>3447</v>
      </c>
      <c r="H4416" s="203">
        <v>1200000</v>
      </c>
      <c r="I4416" s="203">
        <v>1200000</v>
      </c>
      <c r="J4416" s="200" t="s">
        <v>39</v>
      </c>
      <c r="K4416" s="200" t="s">
        <v>40</v>
      </c>
      <c r="L4416" s="200" t="s">
        <v>3531</v>
      </c>
    </row>
    <row r="4417" spans="2:12" ht="75" customHeight="1" x14ac:dyDescent="0.25">
      <c r="B4417" s="200">
        <v>0</v>
      </c>
      <c r="C4417" s="201" t="s">
        <v>4624</v>
      </c>
      <c r="D4417" s="202">
        <v>41654</v>
      </c>
      <c r="E4417" s="200" t="s">
        <v>662</v>
      </c>
      <c r="F4417" s="200" t="s">
        <v>2568</v>
      </c>
      <c r="G4417" s="200" t="s">
        <v>3447</v>
      </c>
      <c r="H4417" s="203">
        <v>30000</v>
      </c>
      <c r="I4417" s="203">
        <v>30000</v>
      </c>
      <c r="J4417" s="200" t="s">
        <v>39</v>
      </c>
      <c r="K4417" s="200" t="s">
        <v>40</v>
      </c>
      <c r="L4417" s="200" t="s">
        <v>3492</v>
      </c>
    </row>
    <row r="4418" spans="2:12" ht="75" customHeight="1" x14ac:dyDescent="0.25">
      <c r="B4418" s="200">
        <v>0</v>
      </c>
      <c r="C4418" s="201" t="s">
        <v>4625</v>
      </c>
      <c r="D4418" s="202">
        <v>41730</v>
      </c>
      <c r="E4418" s="200" t="s">
        <v>3725</v>
      </c>
      <c r="F4418" s="200" t="s">
        <v>2568</v>
      </c>
      <c r="G4418" s="200" t="s">
        <v>3447</v>
      </c>
      <c r="H4418" s="203">
        <v>100700</v>
      </c>
      <c r="I4418" s="203">
        <v>100700.01</v>
      </c>
      <c r="J4418" s="200" t="s">
        <v>39</v>
      </c>
      <c r="K4418" s="200" t="s">
        <v>40</v>
      </c>
      <c r="L4418" s="200" t="s">
        <v>3726</v>
      </c>
    </row>
    <row r="4419" spans="2:12" ht="75" customHeight="1" x14ac:dyDescent="0.25">
      <c r="B4419" s="200">
        <v>0</v>
      </c>
      <c r="C4419" s="201" t="s">
        <v>4626</v>
      </c>
      <c r="D4419" s="202">
        <v>41684</v>
      </c>
      <c r="E4419" s="207" t="s">
        <v>662</v>
      </c>
      <c r="F4419" s="200" t="s">
        <v>2568</v>
      </c>
      <c r="G4419" s="200" t="s">
        <v>3447</v>
      </c>
      <c r="H4419" s="203">
        <v>180000</v>
      </c>
      <c r="I4419" s="203">
        <v>180000</v>
      </c>
      <c r="J4419" s="200" t="s">
        <v>39</v>
      </c>
      <c r="K4419" s="200" t="s">
        <v>40</v>
      </c>
      <c r="L4419" s="200" t="s">
        <v>3531</v>
      </c>
    </row>
    <row r="4420" spans="2:12" ht="75" customHeight="1" x14ac:dyDescent="0.25">
      <c r="B4420" s="200">
        <v>0</v>
      </c>
      <c r="C4420" s="201" t="s">
        <v>4627</v>
      </c>
      <c r="D4420" s="202">
        <v>41730</v>
      </c>
      <c r="E4420" s="200" t="s">
        <v>3725</v>
      </c>
      <c r="F4420" s="200" t="s">
        <v>2568</v>
      </c>
      <c r="G4420" s="200" t="s">
        <v>3447</v>
      </c>
      <c r="H4420" s="203">
        <v>15924.48</v>
      </c>
      <c r="I4420" s="203">
        <v>15924.49</v>
      </c>
      <c r="J4420" s="200" t="s">
        <v>39</v>
      </c>
      <c r="K4420" s="200" t="s">
        <v>40</v>
      </c>
      <c r="L4420" s="200" t="s">
        <v>3726</v>
      </c>
    </row>
    <row r="4421" spans="2:12" ht="75" customHeight="1" x14ac:dyDescent="0.25">
      <c r="B4421" s="200">
        <v>0</v>
      </c>
      <c r="C4421" s="201" t="s">
        <v>4628</v>
      </c>
      <c r="D4421" s="202">
        <v>41654</v>
      </c>
      <c r="E4421" s="200" t="s">
        <v>662</v>
      </c>
      <c r="F4421" s="200" t="s">
        <v>2568</v>
      </c>
      <c r="G4421" s="200" t="s">
        <v>3447</v>
      </c>
      <c r="H4421" s="203">
        <v>200000</v>
      </c>
      <c r="I4421" s="203">
        <f>+H4421</f>
        <v>200000</v>
      </c>
      <c r="J4421" s="200" t="s">
        <v>39</v>
      </c>
      <c r="K4421" s="200" t="s">
        <v>40</v>
      </c>
      <c r="L4421" s="200" t="s">
        <v>3526</v>
      </c>
    </row>
    <row r="4422" spans="2:12" ht="75" customHeight="1" x14ac:dyDescent="0.25">
      <c r="B4422" s="200">
        <v>0</v>
      </c>
      <c r="C4422" s="201" t="s">
        <v>4629</v>
      </c>
      <c r="D4422" s="202">
        <v>41654</v>
      </c>
      <c r="E4422" s="200" t="s">
        <v>662</v>
      </c>
      <c r="F4422" s="200" t="s">
        <v>2568</v>
      </c>
      <c r="G4422" s="200" t="s">
        <v>3447</v>
      </c>
      <c r="H4422" s="203">
        <v>300000</v>
      </c>
      <c r="I4422" s="203">
        <f>+H4422</f>
        <v>300000</v>
      </c>
      <c r="J4422" s="200" t="s">
        <v>39</v>
      </c>
      <c r="K4422" s="200" t="s">
        <v>40</v>
      </c>
      <c r="L4422" s="200" t="s">
        <v>3526</v>
      </c>
    </row>
    <row r="4423" spans="2:12" ht="75" customHeight="1" x14ac:dyDescent="0.25">
      <c r="B4423" s="200">
        <v>0</v>
      </c>
      <c r="C4423" s="201" t="s">
        <v>4630</v>
      </c>
      <c r="D4423" s="202">
        <v>41654</v>
      </c>
      <c r="E4423" s="200" t="s">
        <v>662</v>
      </c>
      <c r="F4423" s="200" t="s">
        <v>2568</v>
      </c>
      <c r="G4423" s="200" t="s">
        <v>3447</v>
      </c>
      <c r="H4423" s="203">
        <v>100000</v>
      </c>
      <c r="I4423" s="203">
        <f>+H4423</f>
        <v>100000</v>
      </c>
      <c r="J4423" s="200" t="s">
        <v>39</v>
      </c>
      <c r="K4423" s="200" t="s">
        <v>40</v>
      </c>
      <c r="L4423" s="200" t="s">
        <v>3526</v>
      </c>
    </row>
    <row r="4424" spans="2:12" ht="75" customHeight="1" x14ac:dyDescent="0.25">
      <c r="B4424" s="200">
        <v>0</v>
      </c>
      <c r="C4424" s="201" t="s">
        <v>4631</v>
      </c>
      <c r="D4424" s="202">
        <v>41671</v>
      </c>
      <c r="E4424" s="200" t="s">
        <v>3459</v>
      </c>
      <c r="F4424" s="200" t="s">
        <v>2568</v>
      </c>
      <c r="G4424" s="200" t="s">
        <v>3447</v>
      </c>
      <c r="H4424" s="203">
        <v>1300000</v>
      </c>
      <c r="I4424" s="203">
        <v>1300000</v>
      </c>
      <c r="J4424" s="200" t="s">
        <v>39</v>
      </c>
      <c r="K4424" s="200" t="s">
        <v>40</v>
      </c>
      <c r="L4424" s="200" t="s">
        <v>3448</v>
      </c>
    </row>
    <row r="4425" spans="2:12" ht="75" customHeight="1" x14ac:dyDescent="0.25">
      <c r="B4425" s="200">
        <v>0</v>
      </c>
      <c r="C4425" s="201" t="s">
        <v>4632</v>
      </c>
      <c r="D4425" s="202" t="s">
        <v>3576</v>
      </c>
      <c r="E4425" s="200"/>
      <c r="F4425" s="200" t="s">
        <v>2568</v>
      </c>
      <c r="G4425" s="200" t="s">
        <v>3447</v>
      </c>
      <c r="H4425" s="203">
        <v>6000000</v>
      </c>
      <c r="I4425" s="203">
        <v>6000000</v>
      </c>
      <c r="J4425" s="200" t="s">
        <v>39</v>
      </c>
      <c r="K4425" s="200" t="s">
        <v>40</v>
      </c>
      <c r="L4425" s="200" t="s">
        <v>3577</v>
      </c>
    </row>
    <row r="4426" spans="2:12" ht="75" customHeight="1" x14ac:dyDescent="0.25">
      <c r="B4426" s="200">
        <v>0</v>
      </c>
      <c r="C4426" s="201" t="s">
        <v>4633</v>
      </c>
      <c r="D4426" s="202">
        <v>41671</v>
      </c>
      <c r="E4426" s="200" t="s">
        <v>3609</v>
      </c>
      <c r="F4426" s="200" t="s">
        <v>2568</v>
      </c>
      <c r="G4426" s="200" t="s">
        <v>3447</v>
      </c>
      <c r="H4426" s="203">
        <v>392112</v>
      </c>
      <c r="I4426" s="203">
        <v>392112</v>
      </c>
      <c r="J4426" s="200" t="s">
        <v>39</v>
      </c>
      <c r="K4426" s="200" t="s">
        <v>40</v>
      </c>
      <c r="L4426" s="200" t="s">
        <v>3448</v>
      </c>
    </row>
    <row r="4427" spans="2:12" ht="75" customHeight="1" x14ac:dyDescent="0.25">
      <c r="B4427" s="200">
        <v>0</v>
      </c>
      <c r="C4427" s="201" t="s">
        <v>4634</v>
      </c>
      <c r="D4427" s="202">
        <v>41671</v>
      </c>
      <c r="E4427" s="200" t="s">
        <v>3609</v>
      </c>
      <c r="F4427" s="200" t="s">
        <v>2568</v>
      </c>
      <c r="G4427" s="200" t="s">
        <v>3447</v>
      </c>
      <c r="H4427" s="203">
        <v>256900</v>
      </c>
      <c r="I4427" s="203">
        <v>256900</v>
      </c>
      <c r="J4427" s="200" t="s">
        <v>39</v>
      </c>
      <c r="K4427" s="200" t="s">
        <v>40</v>
      </c>
      <c r="L4427" s="200" t="s">
        <v>3448</v>
      </c>
    </row>
    <row r="4428" spans="2:12" ht="75" customHeight="1" x14ac:dyDescent="0.25">
      <c r="B4428" s="200">
        <v>0</v>
      </c>
      <c r="C4428" s="201" t="s">
        <v>4635</v>
      </c>
      <c r="D4428" s="202">
        <v>41730</v>
      </c>
      <c r="E4428" s="200" t="s">
        <v>3725</v>
      </c>
      <c r="F4428" s="200" t="s">
        <v>2568</v>
      </c>
      <c r="G4428" s="200" t="s">
        <v>3447</v>
      </c>
      <c r="H4428" s="203">
        <v>119000</v>
      </c>
      <c r="I4428" s="203" t="s">
        <v>4636</v>
      </c>
      <c r="J4428" s="200" t="s">
        <v>39</v>
      </c>
      <c r="K4428" s="200" t="s">
        <v>40</v>
      </c>
      <c r="L4428" s="200" t="s">
        <v>3726</v>
      </c>
    </row>
    <row r="4429" spans="2:12" ht="75" customHeight="1" x14ac:dyDescent="0.25">
      <c r="B4429" s="200">
        <v>0</v>
      </c>
      <c r="C4429" s="201" t="s">
        <v>4637</v>
      </c>
      <c r="D4429" s="202">
        <v>41730</v>
      </c>
      <c r="E4429" s="200" t="s">
        <v>319</v>
      </c>
      <c r="F4429" s="200" t="s">
        <v>2568</v>
      </c>
      <c r="G4429" s="200" t="s">
        <v>3447</v>
      </c>
      <c r="H4429" s="203">
        <v>150000</v>
      </c>
      <c r="I4429" s="203">
        <v>150000</v>
      </c>
      <c r="J4429" s="200" t="s">
        <v>39</v>
      </c>
      <c r="K4429" s="200" t="s">
        <v>40</v>
      </c>
      <c r="L4429" s="200" t="s">
        <v>3577</v>
      </c>
    </row>
    <row r="4430" spans="2:12" ht="75" customHeight="1" x14ac:dyDescent="0.25">
      <c r="B4430" s="200">
        <v>0</v>
      </c>
      <c r="C4430" s="201" t="s">
        <v>4638</v>
      </c>
      <c r="D4430" s="202">
        <v>41654</v>
      </c>
      <c r="E4430" s="200" t="s">
        <v>662</v>
      </c>
      <c r="F4430" s="200" t="s">
        <v>2568</v>
      </c>
      <c r="G4430" s="200" t="s">
        <v>3447</v>
      </c>
      <c r="H4430" s="203">
        <v>300000</v>
      </c>
      <c r="I4430" s="203">
        <f>+H4430</f>
        <v>300000</v>
      </c>
      <c r="J4430" s="200" t="s">
        <v>39</v>
      </c>
      <c r="K4430" s="200" t="s">
        <v>40</v>
      </c>
      <c r="L4430" s="200" t="s">
        <v>3526</v>
      </c>
    </row>
    <row r="4431" spans="2:12" ht="75" customHeight="1" x14ac:dyDescent="0.25">
      <c r="B4431" s="200">
        <v>0</v>
      </c>
      <c r="C4431" s="201" t="s">
        <v>4639</v>
      </c>
      <c r="D4431" s="202">
        <v>41654</v>
      </c>
      <c r="E4431" s="200" t="s">
        <v>662</v>
      </c>
      <c r="F4431" s="200" t="s">
        <v>2568</v>
      </c>
      <c r="G4431" s="200" t="s">
        <v>3447</v>
      </c>
      <c r="H4431" s="203">
        <v>500000</v>
      </c>
      <c r="I4431" s="203">
        <f>+H4431</f>
        <v>500000</v>
      </c>
      <c r="J4431" s="200" t="s">
        <v>39</v>
      </c>
      <c r="K4431" s="200" t="s">
        <v>40</v>
      </c>
      <c r="L4431" s="200" t="s">
        <v>3526</v>
      </c>
    </row>
    <row r="4432" spans="2:12" ht="75" customHeight="1" x14ac:dyDescent="0.25">
      <c r="B4432" s="200">
        <v>0</v>
      </c>
      <c r="C4432" s="201" t="s">
        <v>4640</v>
      </c>
      <c r="D4432" s="202">
        <v>41654</v>
      </c>
      <c r="E4432" s="200" t="s">
        <v>662</v>
      </c>
      <c r="F4432" s="200" t="s">
        <v>2568</v>
      </c>
      <c r="G4432" s="200" t="s">
        <v>3447</v>
      </c>
      <c r="H4432" s="203">
        <v>1500000</v>
      </c>
      <c r="I4432" s="203">
        <f>+H4432</f>
        <v>1500000</v>
      </c>
      <c r="J4432" s="200" t="s">
        <v>39</v>
      </c>
      <c r="K4432" s="200" t="s">
        <v>40</v>
      </c>
      <c r="L4432" s="200" t="s">
        <v>3526</v>
      </c>
    </row>
    <row r="4433" spans="2:12" ht="75" customHeight="1" x14ac:dyDescent="0.25">
      <c r="B4433" s="200">
        <v>0</v>
      </c>
      <c r="C4433" s="201" t="s">
        <v>4641</v>
      </c>
      <c r="D4433" s="202">
        <v>41654</v>
      </c>
      <c r="E4433" s="200" t="s">
        <v>662</v>
      </c>
      <c r="F4433" s="200" t="s">
        <v>2568</v>
      </c>
      <c r="G4433" s="200" t="s">
        <v>3447</v>
      </c>
      <c r="H4433" s="203">
        <v>300000</v>
      </c>
      <c r="I4433" s="203">
        <f>+H4433</f>
        <v>300000</v>
      </c>
      <c r="J4433" s="200" t="s">
        <v>39</v>
      </c>
      <c r="K4433" s="200" t="s">
        <v>40</v>
      </c>
      <c r="L4433" s="200" t="s">
        <v>3526</v>
      </c>
    </row>
    <row r="4434" spans="2:12" ht="75" customHeight="1" x14ac:dyDescent="0.25">
      <c r="B4434" s="200">
        <v>0</v>
      </c>
      <c r="C4434" s="201" t="s">
        <v>4642</v>
      </c>
      <c r="D4434" s="202" t="s">
        <v>3576</v>
      </c>
      <c r="E4434" s="200" t="s">
        <v>3725</v>
      </c>
      <c r="F4434" s="200" t="s">
        <v>2568</v>
      </c>
      <c r="G4434" s="200" t="s">
        <v>3447</v>
      </c>
      <c r="H4434" s="203">
        <v>117000</v>
      </c>
      <c r="I4434" s="203">
        <v>117000</v>
      </c>
      <c r="J4434" s="200" t="s">
        <v>39</v>
      </c>
      <c r="K4434" s="200" t="s">
        <v>40</v>
      </c>
      <c r="L4434" s="200" t="s">
        <v>3577</v>
      </c>
    </row>
    <row r="4435" spans="2:12" ht="75" customHeight="1" x14ac:dyDescent="0.25">
      <c r="B4435" s="200">
        <v>0</v>
      </c>
      <c r="C4435" s="201" t="s">
        <v>4643</v>
      </c>
      <c r="D4435" s="202" t="s">
        <v>3576</v>
      </c>
      <c r="E4435" s="200" t="s">
        <v>3725</v>
      </c>
      <c r="F4435" s="200" t="s">
        <v>2568</v>
      </c>
      <c r="G4435" s="200" t="s">
        <v>3447</v>
      </c>
      <c r="H4435" s="203">
        <v>170000</v>
      </c>
      <c r="I4435" s="203">
        <v>170000</v>
      </c>
      <c r="J4435" s="200" t="s">
        <v>39</v>
      </c>
      <c r="K4435" s="200" t="s">
        <v>40</v>
      </c>
      <c r="L4435" s="200" t="s">
        <v>3577</v>
      </c>
    </row>
    <row r="4436" spans="2:12" ht="75" customHeight="1" x14ac:dyDescent="0.25">
      <c r="B4436" s="200">
        <v>0</v>
      </c>
      <c r="C4436" s="201" t="s">
        <v>4644</v>
      </c>
      <c r="D4436" s="202">
        <v>41684</v>
      </c>
      <c r="E4436" s="207" t="s">
        <v>662</v>
      </c>
      <c r="F4436" s="200" t="s">
        <v>2568</v>
      </c>
      <c r="G4436" s="200" t="s">
        <v>3447</v>
      </c>
      <c r="H4436" s="203">
        <v>1000000</v>
      </c>
      <c r="I4436" s="203">
        <v>1000000</v>
      </c>
      <c r="J4436" s="200" t="s">
        <v>39</v>
      </c>
      <c r="K4436" s="200" t="s">
        <v>40</v>
      </c>
      <c r="L4436" s="200" t="s">
        <v>3531</v>
      </c>
    </row>
    <row r="4437" spans="2:12" ht="75" customHeight="1" x14ac:dyDescent="0.25">
      <c r="B4437" s="200">
        <v>0</v>
      </c>
      <c r="C4437" s="201" t="s">
        <v>4645</v>
      </c>
      <c r="D4437" s="202">
        <v>41684</v>
      </c>
      <c r="E4437" s="207" t="s">
        <v>662</v>
      </c>
      <c r="F4437" s="200" t="s">
        <v>2568</v>
      </c>
      <c r="G4437" s="200" t="s">
        <v>3447</v>
      </c>
      <c r="H4437" s="203">
        <v>360000</v>
      </c>
      <c r="I4437" s="203">
        <v>360000</v>
      </c>
      <c r="J4437" s="200" t="s">
        <v>39</v>
      </c>
      <c r="K4437" s="200" t="s">
        <v>40</v>
      </c>
      <c r="L4437" s="200" t="s">
        <v>3531</v>
      </c>
    </row>
    <row r="4438" spans="2:12" ht="75" customHeight="1" x14ac:dyDescent="0.25">
      <c r="B4438" s="200">
        <v>0</v>
      </c>
      <c r="C4438" s="201" t="s">
        <v>4646</v>
      </c>
      <c r="D4438" s="202">
        <v>41684</v>
      </c>
      <c r="E4438" s="207" t="s">
        <v>662</v>
      </c>
      <c r="F4438" s="200" t="s">
        <v>2568</v>
      </c>
      <c r="G4438" s="200" t="s">
        <v>3447</v>
      </c>
      <c r="H4438" s="203">
        <v>175000</v>
      </c>
      <c r="I4438" s="203">
        <v>175000</v>
      </c>
      <c r="J4438" s="200" t="s">
        <v>39</v>
      </c>
      <c r="K4438" s="200" t="s">
        <v>40</v>
      </c>
      <c r="L4438" s="200" t="s">
        <v>3531</v>
      </c>
    </row>
    <row r="4439" spans="2:12" ht="75" customHeight="1" x14ac:dyDescent="0.25">
      <c r="B4439" s="200">
        <v>0</v>
      </c>
      <c r="C4439" s="201" t="s">
        <v>4647</v>
      </c>
      <c r="D4439" s="202">
        <v>41652</v>
      </c>
      <c r="E4439" s="200" t="s">
        <v>662</v>
      </c>
      <c r="F4439" s="200" t="s">
        <v>2568</v>
      </c>
      <c r="G4439" s="200" t="s">
        <v>3447</v>
      </c>
      <c r="H4439" s="203">
        <v>40000</v>
      </c>
      <c r="I4439" s="203">
        <v>40000</v>
      </c>
      <c r="J4439" s="200" t="s">
        <v>39</v>
      </c>
      <c r="K4439" s="200" t="s">
        <v>40</v>
      </c>
      <c r="L4439" s="200" t="s">
        <v>3533</v>
      </c>
    </row>
    <row r="4440" spans="2:12" ht="75" customHeight="1" x14ac:dyDescent="0.25">
      <c r="B4440" s="200">
        <v>0</v>
      </c>
      <c r="C4440" s="201" t="s">
        <v>4648</v>
      </c>
      <c r="D4440" s="202">
        <v>41652</v>
      </c>
      <c r="E4440" s="200" t="s">
        <v>662</v>
      </c>
      <c r="F4440" s="200" t="s">
        <v>2568</v>
      </c>
      <c r="G4440" s="200" t="s">
        <v>3447</v>
      </c>
      <c r="H4440" s="203">
        <v>200000</v>
      </c>
      <c r="I4440" s="203">
        <v>200000</v>
      </c>
      <c r="J4440" s="200" t="s">
        <v>39</v>
      </c>
      <c r="K4440" s="200" t="s">
        <v>40</v>
      </c>
      <c r="L4440" s="200" t="s">
        <v>3533</v>
      </c>
    </row>
    <row r="4441" spans="2:12" ht="75" customHeight="1" x14ac:dyDescent="0.25">
      <c r="B4441" s="200">
        <v>0</v>
      </c>
      <c r="C4441" s="201" t="s">
        <v>4649</v>
      </c>
      <c r="D4441" s="202">
        <v>41684</v>
      </c>
      <c r="E4441" s="207" t="s">
        <v>662</v>
      </c>
      <c r="F4441" s="200" t="s">
        <v>2568</v>
      </c>
      <c r="G4441" s="200" t="s">
        <v>3447</v>
      </c>
      <c r="H4441" s="203">
        <v>19960</v>
      </c>
      <c r="I4441" s="203">
        <v>19960</v>
      </c>
      <c r="J4441" s="200" t="s">
        <v>39</v>
      </c>
      <c r="K4441" s="200" t="s">
        <v>40</v>
      </c>
      <c r="L4441" s="200" t="s">
        <v>3531</v>
      </c>
    </row>
    <row r="4442" spans="2:12" ht="75" customHeight="1" x14ac:dyDescent="0.25">
      <c r="B4442" s="200">
        <v>0</v>
      </c>
      <c r="C4442" s="201" t="s">
        <v>4650</v>
      </c>
      <c r="D4442" s="202">
        <v>41730</v>
      </c>
      <c r="E4442" s="200" t="s">
        <v>319</v>
      </c>
      <c r="F4442" s="200" t="s">
        <v>2568</v>
      </c>
      <c r="G4442" s="200" t="s">
        <v>3447</v>
      </c>
      <c r="H4442" s="203">
        <v>210000</v>
      </c>
      <c r="I4442" s="203">
        <v>210000</v>
      </c>
      <c r="J4442" s="200" t="s">
        <v>39</v>
      </c>
      <c r="K4442" s="200" t="s">
        <v>40</v>
      </c>
      <c r="L4442" s="200" t="s">
        <v>3577</v>
      </c>
    </row>
    <row r="4443" spans="2:12" ht="75" customHeight="1" x14ac:dyDescent="0.25">
      <c r="B4443" s="200">
        <v>0</v>
      </c>
      <c r="C4443" s="201" t="s">
        <v>4651</v>
      </c>
      <c r="D4443" s="202">
        <v>41730</v>
      </c>
      <c r="E4443" s="200" t="s">
        <v>3725</v>
      </c>
      <c r="F4443" s="200" t="s">
        <v>2568</v>
      </c>
      <c r="G4443" s="200" t="s">
        <v>3447</v>
      </c>
      <c r="H4443" s="203">
        <v>410176</v>
      </c>
      <c r="I4443" s="203">
        <v>410176.01</v>
      </c>
      <c r="J4443" s="200" t="s">
        <v>39</v>
      </c>
      <c r="K4443" s="200" t="s">
        <v>40</v>
      </c>
      <c r="L4443" s="200" t="s">
        <v>3726</v>
      </c>
    </row>
    <row r="4444" spans="2:12" ht="75" customHeight="1" x14ac:dyDescent="0.25">
      <c r="B4444" s="200">
        <v>0</v>
      </c>
      <c r="C4444" s="201" t="s">
        <v>4652</v>
      </c>
      <c r="D4444" s="202">
        <v>41730</v>
      </c>
      <c r="E4444" s="200" t="s">
        <v>3725</v>
      </c>
      <c r="F4444" s="200" t="s">
        <v>2568</v>
      </c>
      <c r="G4444" s="200" t="s">
        <v>3447</v>
      </c>
      <c r="H4444" s="203">
        <v>174000</v>
      </c>
      <c r="I4444" s="203">
        <v>174000.01</v>
      </c>
      <c r="J4444" s="200" t="s">
        <v>39</v>
      </c>
      <c r="K4444" s="200" t="s">
        <v>40</v>
      </c>
      <c r="L4444" s="200" t="s">
        <v>3726</v>
      </c>
    </row>
    <row r="4445" spans="2:12" ht="75" customHeight="1" x14ac:dyDescent="0.25">
      <c r="B4445" s="200">
        <v>0</v>
      </c>
      <c r="C4445" s="201" t="s">
        <v>4653</v>
      </c>
      <c r="D4445" s="202">
        <v>41730</v>
      </c>
      <c r="E4445" s="200" t="s">
        <v>3725</v>
      </c>
      <c r="F4445" s="200" t="s">
        <v>2568</v>
      </c>
      <c r="G4445" s="200" t="s">
        <v>3447</v>
      </c>
      <c r="H4445" s="203">
        <v>254400</v>
      </c>
      <c r="I4445" s="203">
        <v>254400.01</v>
      </c>
      <c r="J4445" s="200" t="s">
        <v>39</v>
      </c>
      <c r="K4445" s="200" t="s">
        <v>40</v>
      </c>
      <c r="L4445" s="200" t="s">
        <v>3726</v>
      </c>
    </row>
    <row r="4446" spans="2:12" ht="75" customHeight="1" x14ac:dyDescent="0.25">
      <c r="B4446" s="200">
        <v>0</v>
      </c>
      <c r="C4446" s="201" t="s">
        <v>4654</v>
      </c>
      <c r="D4446" s="202">
        <v>41730</v>
      </c>
      <c r="E4446" s="200" t="s">
        <v>319</v>
      </c>
      <c r="F4446" s="200" t="s">
        <v>2568</v>
      </c>
      <c r="G4446" s="200" t="s">
        <v>3447</v>
      </c>
      <c r="H4446" s="203">
        <v>109500</v>
      </c>
      <c r="I4446" s="203">
        <v>109500</v>
      </c>
      <c r="J4446" s="200" t="s">
        <v>39</v>
      </c>
      <c r="K4446" s="200" t="s">
        <v>40</v>
      </c>
      <c r="L4446" s="200" t="s">
        <v>3726</v>
      </c>
    </row>
    <row r="4447" spans="2:12" ht="75" customHeight="1" x14ac:dyDescent="0.25">
      <c r="B4447" s="200">
        <v>0</v>
      </c>
      <c r="C4447" s="201" t="s">
        <v>4655</v>
      </c>
      <c r="D4447" s="202">
        <v>41684</v>
      </c>
      <c r="E4447" s="207" t="s">
        <v>662</v>
      </c>
      <c r="F4447" s="200" t="s">
        <v>2568</v>
      </c>
      <c r="G4447" s="200" t="s">
        <v>3447</v>
      </c>
      <c r="H4447" s="203">
        <v>9700</v>
      </c>
      <c r="I4447" s="203">
        <v>9700</v>
      </c>
      <c r="J4447" s="200" t="s">
        <v>39</v>
      </c>
      <c r="K4447" s="200" t="s">
        <v>40</v>
      </c>
      <c r="L4447" s="200" t="s">
        <v>3531</v>
      </c>
    </row>
    <row r="4448" spans="2:12" ht="75" customHeight="1" x14ac:dyDescent="0.25">
      <c r="B4448" s="200">
        <v>0</v>
      </c>
      <c r="C4448" s="201" t="s">
        <v>4656</v>
      </c>
      <c r="D4448" s="202">
        <v>41730</v>
      </c>
      <c r="E4448" s="200" t="s">
        <v>319</v>
      </c>
      <c r="F4448" s="200" t="s">
        <v>2568</v>
      </c>
      <c r="G4448" s="200" t="s">
        <v>3447</v>
      </c>
      <c r="H4448" s="203">
        <v>127600</v>
      </c>
      <c r="I4448" s="203">
        <v>127600</v>
      </c>
      <c r="J4448" s="200" t="s">
        <v>39</v>
      </c>
      <c r="K4448" s="200" t="s">
        <v>40</v>
      </c>
      <c r="L4448" s="200" t="s">
        <v>3726</v>
      </c>
    </row>
    <row r="4449" spans="2:12" ht="75" customHeight="1" x14ac:dyDescent="0.25">
      <c r="B4449" s="200">
        <v>0</v>
      </c>
      <c r="C4449" s="201" t="s">
        <v>4657</v>
      </c>
      <c r="D4449" s="202" t="s">
        <v>3576</v>
      </c>
      <c r="E4449" s="200" t="s">
        <v>3725</v>
      </c>
      <c r="F4449" s="200" t="s">
        <v>2568</v>
      </c>
      <c r="G4449" s="200" t="s">
        <v>3447</v>
      </c>
      <c r="H4449" s="203">
        <v>75000</v>
      </c>
      <c r="I4449" s="203">
        <v>75000</v>
      </c>
      <c r="J4449" s="200" t="s">
        <v>39</v>
      </c>
      <c r="K4449" s="200" t="s">
        <v>40</v>
      </c>
      <c r="L4449" s="200" t="s">
        <v>3577</v>
      </c>
    </row>
    <row r="4450" spans="2:12" ht="75" customHeight="1" x14ac:dyDescent="0.25">
      <c r="B4450" s="200">
        <v>0</v>
      </c>
      <c r="C4450" s="201" t="s">
        <v>4658</v>
      </c>
      <c r="D4450" s="202">
        <v>41654</v>
      </c>
      <c r="E4450" s="200" t="s">
        <v>662</v>
      </c>
      <c r="F4450" s="200" t="s">
        <v>2568</v>
      </c>
      <c r="G4450" s="200" t="s">
        <v>3447</v>
      </c>
      <c r="H4450" s="203">
        <v>150000</v>
      </c>
      <c r="I4450" s="203">
        <v>150000</v>
      </c>
      <c r="J4450" s="200" t="s">
        <v>39</v>
      </c>
      <c r="K4450" s="200" t="s">
        <v>40</v>
      </c>
      <c r="L4450" s="200" t="s">
        <v>3492</v>
      </c>
    </row>
    <row r="4451" spans="2:12" ht="75" customHeight="1" x14ac:dyDescent="0.25">
      <c r="B4451" s="200">
        <v>0</v>
      </c>
      <c r="C4451" s="201" t="s">
        <v>4659</v>
      </c>
      <c r="D4451" s="202">
        <v>41671</v>
      </c>
      <c r="E4451" s="200" t="s">
        <v>3459</v>
      </c>
      <c r="F4451" s="200" t="s">
        <v>2568</v>
      </c>
      <c r="G4451" s="200" t="s">
        <v>3447</v>
      </c>
      <c r="H4451" s="203">
        <v>150000</v>
      </c>
      <c r="I4451" s="203">
        <v>150000</v>
      </c>
      <c r="J4451" s="200" t="s">
        <v>39</v>
      </c>
      <c r="K4451" s="200" t="s">
        <v>40</v>
      </c>
      <c r="L4451" s="200" t="s">
        <v>3448</v>
      </c>
    </row>
    <row r="4452" spans="2:12" ht="75" customHeight="1" x14ac:dyDescent="0.25">
      <c r="B4452" s="200">
        <v>0</v>
      </c>
      <c r="C4452" s="201" t="s">
        <v>4660</v>
      </c>
      <c r="D4452" s="202">
        <v>41652</v>
      </c>
      <c r="E4452" s="200" t="s">
        <v>662</v>
      </c>
      <c r="F4452" s="200" t="s">
        <v>2568</v>
      </c>
      <c r="G4452" s="200" t="s">
        <v>3447</v>
      </c>
      <c r="H4452" s="203">
        <v>240000</v>
      </c>
      <c r="I4452" s="203">
        <v>240000</v>
      </c>
      <c r="J4452" s="200" t="s">
        <v>39</v>
      </c>
      <c r="K4452" s="200" t="s">
        <v>40</v>
      </c>
      <c r="L4452" s="200" t="s">
        <v>3533</v>
      </c>
    </row>
    <row r="4453" spans="2:12" ht="75" customHeight="1" x14ac:dyDescent="0.25">
      <c r="B4453" s="200">
        <v>0</v>
      </c>
      <c r="C4453" s="201" t="s">
        <v>4661</v>
      </c>
      <c r="D4453" s="202">
        <v>41730</v>
      </c>
      <c r="E4453" s="200" t="s">
        <v>3725</v>
      </c>
      <c r="F4453" s="200" t="s">
        <v>2568</v>
      </c>
      <c r="G4453" s="200" t="s">
        <v>3447</v>
      </c>
      <c r="H4453" s="203">
        <v>421880</v>
      </c>
      <c r="I4453" s="203">
        <v>421880.01</v>
      </c>
      <c r="J4453" s="200" t="s">
        <v>39</v>
      </c>
      <c r="K4453" s="200" t="s">
        <v>40</v>
      </c>
      <c r="L4453" s="200" t="s">
        <v>3726</v>
      </c>
    </row>
    <row r="4454" spans="2:12" ht="75" customHeight="1" x14ac:dyDescent="0.25">
      <c r="B4454" s="200">
        <v>0</v>
      </c>
      <c r="C4454" s="201" t="s">
        <v>4662</v>
      </c>
      <c r="D4454" s="202">
        <v>41730</v>
      </c>
      <c r="E4454" s="200" t="s">
        <v>3725</v>
      </c>
      <c r="F4454" s="200" t="s">
        <v>2568</v>
      </c>
      <c r="G4454" s="200" t="s">
        <v>3447</v>
      </c>
      <c r="H4454" s="203">
        <v>278000</v>
      </c>
      <c r="I4454" s="203">
        <v>278000</v>
      </c>
      <c r="J4454" s="200" t="s">
        <v>39</v>
      </c>
      <c r="K4454" s="200" t="s">
        <v>40</v>
      </c>
      <c r="L4454" s="200" t="s">
        <v>3726</v>
      </c>
    </row>
    <row r="4455" spans="2:12" ht="75" customHeight="1" x14ac:dyDescent="0.25">
      <c r="B4455" s="200">
        <v>0</v>
      </c>
      <c r="C4455" s="201" t="s">
        <v>4663</v>
      </c>
      <c r="D4455" s="202">
        <v>41730</v>
      </c>
      <c r="E4455" s="200" t="s">
        <v>3725</v>
      </c>
      <c r="F4455" s="200" t="s">
        <v>2568</v>
      </c>
      <c r="G4455" s="200" t="s">
        <v>3447</v>
      </c>
      <c r="H4455" s="203">
        <v>224000</v>
      </c>
      <c r="I4455" s="203">
        <v>224000</v>
      </c>
      <c r="J4455" s="200" t="s">
        <v>39</v>
      </c>
      <c r="K4455" s="200" t="s">
        <v>40</v>
      </c>
      <c r="L4455" s="200" t="s">
        <v>3726</v>
      </c>
    </row>
    <row r="4456" spans="2:12" ht="75" customHeight="1" x14ac:dyDescent="0.25">
      <c r="B4456" s="200">
        <v>0</v>
      </c>
      <c r="C4456" s="201" t="s">
        <v>4664</v>
      </c>
      <c r="D4456" s="202">
        <v>41671</v>
      </c>
      <c r="E4456" s="200" t="s">
        <v>3459</v>
      </c>
      <c r="F4456" s="200" t="s">
        <v>2568</v>
      </c>
      <c r="G4456" s="200" t="s">
        <v>3447</v>
      </c>
      <c r="H4456" s="203">
        <v>1950000</v>
      </c>
      <c r="I4456" s="203">
        <v>1950000</v>
      </c>
      <c r="J4456" s="200" t="s">
        <v>39</v>
      </c>
      <c r="K4456" s="200" t="s">
        <v>40</v>
      </c>
      <c r="L4456" s="200" t="s">
        <v>3448</v>
      </c>
    </row>
    <row r="4457" spans="2:12" ht="75" customHeight="1" x14ac:dyDescent="0.25">
      <c r="B4457" s="200">
        <v>0</v>
      </c>
      <c r="C4457" s="201" t="s">
        <v>4665</v>
      </c>
      <c r="D4457" s="202" t="s">
        <v>3576</v>
      </c>
      <c r="E4457" s="200" t="s">
        <v>3725</v>
      </c>
      <c r="F4457" s="200" t="s">
        <v>2568</v>
      </c>
      <c r="G4457" s="200" t="s">
        <v>3447</v>
      </c>
      <c r="H4457" s="203">
        <v>540000</v>
      </c>
      <c r="I4457" s="203">
        <v>540000</v>
      </c>
      <c r="J4457" s="200" t="s">
        <v>39</v>
      </c>
      <c r="K4457" s="200" t="s">
        <v>40</v>
      </c>
      <c r="L4457" s="200" t="s">
        <v>3577</v>
      </c>
    </row>
    <row r="4458" spans="2:12" ht="75" customHeight="1" x14ac:dyDescent="0.25">
      <c r="B4458" s="200">
        <v>0</v>
      </c>
      <c r="C4458" s="201" t="s">
        <v>4666</v>
      </c>
      <c r="D4458" s="202">
        <v>41654</v>
      </c>
      <c r="E4458" s="207" t="s">
        <v>662</v>
      </c>
      <c r="F4458" s="200" t="s">
        <v>3460</v>
      </c>
      <c r="G4458" s="200" t="s">
        <v>3447</v>
      </c>
      <c r="H4458" s="203">
        <v>80050000</v>
      </c>
      <c r="I4458" s="203">
        <v>80050000</v>
      </c>
      <c r="J4458" s="200" t="s">
        <v>39</v>
      </c>
      <c r="K4458" s="200" t="s">
        <v>40</v>
      </c>
      <c r="L4458" s="200" t="s">
        <v>3531</v>
      </c>
    </row>
    <row r="4459" spans="2:12" ht="75" customHeight="1" x14ac:dyDescent="0.25">
      <c r="B4459" s="200">
        <v>0</v>
      </c>
      <c r="C4459" s="201" t="s">
        <v>4667</v>
      </c>
      <c r="D4459" s="202">
        <v>41654</v>
      </c>
      <c r="E4459" s="200" t="s">
        <v>662</v>
      </c>
      <c r="F4459" s="200" t="s">
        <v>2568</v>
      </c>
      <c r="G4459" s="200" t="s">
        <v>3447</v>
      </c>
      <c r="H4459" s="203">
        <v>250000</v>
      </c>
      <c r="I4459" s="203">
        <f>+H4459</f>
        <v>250000</v>
      </c>
      <c r="J4459" s="200" t="s">
        <v>39</v>
      </c>
      <c r="K4459" s="200" t="s">
        <v>40</v>
      </c>
      <c r="L4459" s="200" t="s">
        <v>3526</v>
      </c>
    </row>
    <row r="4460" spans="2:12" ht="75" customHeight="1" x14ac:dyDescent="0.25">
      <c r="B4460" s="200">
        <v>0</v>
      </c>
      <c r="C4460" s="201" t="s">
        <v>4668</v>
      </c>
      <c r="D4460" s="202">
        <v>41671</v>
      </c>
      <c r="E4460" s="200" t="s">
        <v>3459</v>
      </c>
      <c r="F4460" s="200" t="s">
        <v>2568</v>
      </c>
      <c r="G4460" s="200" t="s">
        <v>3447</v>
      </c>
      <c r="H4460" s="203">
        <v>250000</v>
      </c>
      <c r="I4460" s="203">
        <v>250000</v>
      </c>
      <c r="J4460" s="200" t="s">
        <v>39</v>
      </c>
      <c r="K4460" s="200" t="s">
        <v>40</v>
      </c>
      <c r="L4460" s="200" t="s">
        <v>3448</v>
      </c>
    </row>
    <row r="4461" spans="2:12" ht="75" customHeight="1" x14ac:dyDescent="0.25">
      <c r="B4461" s="200">
        <v>0</v>
      </c>
      <c r="C4461" s="201" t="s">
        <v>4669</v>
      </c>
      <c r="D4461" s="202">
        <v>41671</v>
      </c>
      <c r="E4461" s="200" t="s">
        <v>3459</v>
      </c>
      <c r="F4461" s="200" t="s">
        <v>2568</v>
      </c>
      <c r="G4461" s="200" t="s">
        <v>3447</v>
      </c>
      <c r="H4461" s="203">
        <v>250000</v>
      </c>
      <c r="I4461" s="203">
        <v>250000</v>
      </c>
      <c r="J4461" s="200" t="s">
        <v>39</v>
      </c>
      <c r="K4461" s="200" t="s">
        <v>40</v>
      </c>
      <c r="L4461" s="200" t="s">
        <v>3448</v>
      </c>
    </row>
    <row r="4462" spans="2:12" ht="75" customHeight="1" x14ac:dyDescent="0.25">
      <c r="B4462" s="200">
        <v>0</v>
      </c>
      <c r="C4462" s="201" t="s">
        <v>4670</v>
      </c>
      <c r="D4462" s="202">
        <v>41654</v>
      </c>
      <c r="E4462" s="207" t="s">
        <v>662</v>
      </c>
      <c r="F4462" s="200" t="s">
        <v>2568</v>
      </c>
      <c r="G4462" s="200" t="s">
        <v>3447</v>
      </c>
      <c r="H4462" s="203">
        <v>2100000</v>
      </c>
      <c r="I4462" s="203">
        <v>2100000</v>
      </c>
      <c r="J4462" s="200" t="s">
        <v>39</v>
      </c>
      <c r="K4462" s="200" t="s">
        <v>40</v>
      </c>
      <c r="L4462" s="200" t="s">
        <v>3531</v>
      </c>
    </row>
    <row r="4463" spans="2:12" ht="75" customHeight="1" x14ac:dyDescent="0.25">
      <c r="B4463" s="200">
        <v>0</v>
      </c>
      <c r="C4463" s="201" t="s">
        <v>4671</v>
      </c>
      <c r="D4463" s="202">
        <v>41654</v>
      </c>
      <c r="E4463" s="200" t="s">
        <v>662</v>
      </c>
      <c r="F4463" s="200" t="s">
        <v>2568</v>
      </c>
      <c r="G4463" s="200" t="s">
        <v>3447</v>
      </c>
      <c r="H4463" s="203">
        <f>+I4463</f>
        <v>700000</v>
      </c>
      <c r="I4463" s="203">
        <v>700000</v>
      </c>
      <c r="J4463" s="200" t="s">
        <v>39</v>
      </c>
      <c r="K4463" s="200" t="s">
        <v>40</v>
      </c>
      <c r="L4463" s="200" t="s">
        <v>3503</v>
      </c>
    </row>
    <row r="4464" spans="2:12" ht="75" customHeight="1" x14ac:dyDescent="0.25">
      <c r="B4464" s="200">
        <v>0</v>
      </c>
      <c r="C4464" s="201" t="s">
        <v>4672</v>
      </c>
      <c r="D4464" s="202">
        <v>41730</v>
      </c>
      <c r="E4464" s="200" t="s">
        <v>319</v>
      </c>
      <c r="F4464" s="200" t="s">
        <v>2568</v>
      </c>
      <c r="G4464" s="200" t="s">
        <v>3447</v>
      </c>
      <c r="H4464" s="203">
        <v>143000</v>
      </c>
      <c r="I4464" s="203">
        <v>143000</v>
      </c>
      <c r="J4464" s="200" t="s">
        <v>39</v>
      </c>
      <c r="K4464" s="200" t="s">
        <v>40</v>
      </c>
      <c r="L4464" s="200" t="s">
        <v>3726</v>
      </c>
    </row>
    <row r="4465" spans="2:12" ht="75" customHeight="1" x14ac:dyDescent="0.25">
      <c r="B4465" s="200">
        <v>0</v>
      </c>
      <c r="C4465" s="201" t="s">
        <v>4673</v>
      </c>
      <c r="D4465" s="202">
        <v>41654</v>
      </c>
      <c r="E4465" s="207" t="s">
        <v>662</v>
      </c>
      <c r="F4465" s="200" t="s">
        <v>2568</v>
      </c>
      <c r="G4465" s="200" t="s">
        <v>3447</v>
      </c>
      <c r="H4465" s="203">
        <v>12000000</v>
      </c>
      <c r="I4465" s="203">
        <v>12000000</v>
      </c>
      <c r="J4465" s="200" t="s">
        <v>39</v>
      </c>
      <c r="K4465" s="200" t="s">
        <v>40</v>
      </c>
      <c r="L4465" s="200" t="s">
        <v>3531</v>
      </c>
    </row>
    <row r="4466" spans="2:12" ht="75" customHeight="1" x14ac:dyDescent="0.25">
      <c r="B4466" s="200">
        <v>0</v>
      </c>
      <c r="C4466" s="201" t="s">
        <v>4674</v>
      </c>
      <c r="D4466" s="202">
        <v>41730</v>
      </c>
      <c r="E4466" s="200" t="s">
        <v>3725</v>
      </c>
      <c r="F4466" s="200" t="s">
        <v>2568</v>
      </c>
      <c r="G4466" s="200" t="s">
        <v>3447</v>
      </c>
      <c r="H4466" s="203">
        <v>720000</v>
      </c>
      <c r="I4466" s="203">
        <v>720000</v>
      </c>
      <c r="J4466" s="200" t="s">
        <v>39</v>
      </c>
      <c r="K4466" s="200" t="s">
        <v>40</v>
      </c>
      <c r="L4466" s="200" t="s">
        <v>3726</v>
      </c>
    </row>
    <row r="4467" spans="2:12" ht="75" customHeight="1" x14ac:dyDescent="0.25">
      <c r="B4467" s="200">
        <v>0</v>
      </c>
      <c r="C4467" s="201" t="s">
        <v>4675</v>
      </c>
      <c r="D4467" s="202">
        <v>41730</v>
      </c>
      <c r="E4467" s="200" t="s">
        <v>3725</v>
      </c>
      <c r="F4467" s="200" t="s">
        <v>2568</v>
      </c>
      <c r="G4467" s="200" t="s">
        <v>3447</v>
      </c>
      <c r="H4467" s="203">
        <v>480000</v>
      </c>
      <c r="I4467" s="203">
        <v>480000</v>
      </c>
      <c r="J4467" s="200" t="s">
        <v>39</v>
      </c>
      <c r="K4467" s="200" t="s">
        <v>40</v>
      </c>
      <c r="L4467" s="200" t="s">
        <v>3726</v>
      </c>
    </row>
    <row r="4468" spans="2:12" ht="75" customHeight="1" x14ac:dyDescent="0.25">
      <c r="B4468" s="200">
        <v>0</v>
      </c>
      <c r="C4468" s="201" t="s">
        <v>4676</v>
      </c>
      <c r="D4468" s="202">
        <v>41730</v>
      </c>
      <c r="E4468" s="200" t="s">
        <v>319</v>
      </c>
      <c r="F4468" s="200" t="s">
        <v>2568</v>
      </c>
      <c r="G4468" s="200" t="s">
        <v>3447</v>
      </c>
      <c r="H4468" s="203">
        <v>280000</v>
      </c>
      <c r="I4468" s="203">
        <v>280000</v>
      </c>
      <c r="J4468" s="200" t="s">
        <v>39</v>
      </c>
      <c r="K4468" s="200" t="s">
        <v>40</v>
      </c>
      <c r="L4468" s="200" t="s">
        <v>3577</v>
      </c>
    </row>
    <row r="4469" spans="2:12" ht="75" customHeight="1" x14ac:dyDescent="0.25">
      <c r="B4469" s="200">
        <v>0</v>
      </c>
      <c r="C4469" s="201" t="s">
        <v>4677</v>
      </c>
      <c r="D4469" s="202">
        <v>41730</v>
      </c>
      <c r="E4469" s="200" t="s">
        <v>319</v>
      </c>
      <c r="F4469" s="200" t="s">
        <v>2568</v>
      </c>
      <c r="G4469" s="200" t="s">
        <v>3447</v>
      </c>
      <c r="H4469" s="203">
        <v>140000</v>
      </c>
      <c r="I4469" s="203">
        <v>140000</v>
      </c>
      <c r="J4469" s="200" t="s">
        <v>39</v>
      </c>
      <c r="K4469" s="200" t="s">
        <v>40</v>
      </c>
      <c r="L4469" s="200" t="s">
        <v>3577</v>
      </c>
    </row>
    <row r="4470" spans="2:12" ht="75" customHeight="1" x14ac:dyDescent="0.25">
      <c r="B4470" s="200">
        <v>0</v>
      </c>
      <c r="C4470" s="201" t="s">
        <v>4678</v>
      </c>
      <c r="D4470" s="202">
        <v>41730</v>
      </c>
      <c r="E4470" s="200" t="s">
        <v>319</v>
      </c>
      <c r="F4470" s="200" t="s">
        <v>2568</v>
      </c>
      <c r="G4470" s="200" t="s">
        <v>3447</v>
      </c>
      <c r="H4470" s="203">
        <v>110000</v>
      </c>
      <c r="I4470" s="203">
        <v>110000</v>
      </c>
      <c r="J4470" s="200" t="s">
        <v>39</v>
      </c>
      <c r="K4470" s="200" t="s">
        <v>40</v>
      </c>
      <c r="L4470" s="200" t="s">
        <v>3577</v>
      </c>
    </row>
    <row r="4471" spans="2:12" ht="75" customHeight="1" x14ac:dyDescent="0.25">
      <c r="B4471" s="200">
        <v>0</v>
      </c>
      <c r="C4471" s="201" t="s">
        <v>4679</v>
      </c>
      <c r="D4471" s="202">
        <v>41654</v>
      </c>
      <c r="E4471" s="200" t="s">
        <v>662</v>
      </c>
      <c r="F4471" s="200" t="s">
        <v>2568</v>
      </c>
      <c r="G4471" s="200" t="s">
        <v>3447</v>
      </c>
      <c r="H4471" s="203">
        <v>300000</v>
      </c>
      <c r="I4471" s="203">
        <v>60000</v>
      </c>
      <c r="J4471" s="200" t="s">
        <v>39</v>
      </c>
      <c r="K4471" s="200" t="s">
        <v>40</v>
      </c>
      <c r="L4471" s="200" t="s">
        <v>3503</v>
      </c>
    </row>
    <row r="4472" spans="2:12" ht="75" customHeight="1" x14ac:dyDescent="0.25">
      <c r="B4472" s="200">
        <v>0</v>
      </c>
      <c r="C4472" s="201" t="s">
        <v>4680</v>
      </c>
      <c r="D4472" s="202">
        <v>41654</v>
      </c>
      <c r="E4472" s="200" t="s">
        <v>662</v>
      </c>
      <c r="F4472" s="200" t="s">
        <v>2568</v>
      </c>
      <c r="G4472" s="200" t="s">
        <v>3447</v>
      </c>
      <c r="H4472" s="203">
        <v>500000</v>
      </c>
      <c r="I4472" s="203">
        <v>750000</v>
      </c>
      <c r="J4472" s="200" t="s">
        <v>39</v>
      </c>
      <c r="K4472" s="200" t="s">
        <v>40</v>
      </c>
      <c r="L4472" s="200" t="s">
        <v>3503</v>
      </c>
    </row>
    <row r="4473" spans="2:12" ht="75" customHeight="1" x14ac:dyDescent="0.25">
      <c r="B4473" s="200">
        <v>0</v>
      </c>
      <c r="C4473" s="201" t="s">
        <v>4681</v>
      </c>
      <c r="D4473" s="202">
        <v>41654</v>
      </c>
      <c r="E4473" s="200" t="s">
        <v>662</v>
      </c>
      <c r="F4473" s="200" t="s">
        <v>2568</v>
      </c>
      <c r="G4473" s="200" t="s">
        <v>3447</v>
      </c>
      <c r="H4473" s="203">
        <v>500000</v>
      </c>
      <c r="I4473" s="203">
        <v>500000</v>
      </c>
      <c r="J4473" s="200" t="s">
        <v>39</v>
      </c>
      <c r="K4473" s="200" t="s">
        <v>40</v>
      </c>
      <c r="L4473" s="200" t="s">
        <v>3503</v>
      </c>
    </row>
    <row r="4474" spans="2:12" ht="75" customHeight="1" x14ac:dyDescent="0.25">
      <c r="B4474" s="200">
        <v>0</v>
      </c>
      <c r="C4474" s="201" t="s">
        <v>4682</v>
      </c>
      <c r="D4474" s="202">
        <v>41640</v>
      </c>
      <c r="E4474" s="200" t="s">
        <v>3535</v>
      </c>
      <c r="F4474" s="200" t="s">
        <v>2568</v>
      </c>
      <c r="G4474" s="200" t="s">
        <v>3447</v>
      </c>
      <c r="H4474" s="203">
        <v>260000</v>
      </c>
      <c r="I4474" s="203">
        <v>260000</v>
      </c>
      <c r="J4474" s="200" t="s">
        <v>39</v>
      </c>
      <c r="K4474" s="200" t="s">
        <v>40</v>
      </c>
      <c r="L4474" s="200" t="s">
        <v>3536</v>
      </c>
    </row>
    <row r="4475" spans="2:12" ht="75" customHeight="1" x14ac:dyDescent="0.25">
      <c r="B4475" s="200">
        <v>0</v>
      </c>
      <c r="C4475" s="201" t="s">
        <v>4683</v>
      </c>
      <c r="D4475" s="202">
        <v>41671</v>
      </c>
      <c r="E4475" s="200" t="s">
        <v>3609</v>
      </c>
      <c r="F4475" s="200" t="s">
        <v>2568</v>
      </c>
      <c r="G4475" s="200" t="s">
        <v>3447</v>
      </c>
      <c r="H4475" s="203">
        <v>20880</v>
      </c>
      <c r="I4475" s="203">
        <v>20880</v>
      </c>
      <c r="J4475" s="200" t="s">
        <v>39</v>
      </c>
      <c r="K4475" s="200" t="s">
        <v>40</v>
      </c>
      <c r="L4475" s="200" t="s">
        <v>3448</v>
      </c>
    </row>
    <row r="4476" spans="2:12" ht="75" customHeight="1" x14ac:dyDescent="0.25">
      <c r="B4476" s="200">
        <v>0</v>
      </c>
      <c r="C4476" s="201" t="s">
        <v>4684</v>
      </c>
      <c r="D4476" s="202">
        <v>41684</v>
      </c>
      <c r="E4476" s="207" t="s">
        <v>662</v>
      </c>
      <c r="F4476" s="200" t="s">
        <v>2568</v>
      </c>
      <c r="G4476" s="200" t="s">
        <v>3447</v>
      </c>
      <c r="H4476" s="203">
        <v>86800</v>
      </c>
      <c r="I4476" s="203">
        <v>86800</v>
      </c>
      <c r="J4476" s="200" t="s">
        <v>39</v>
      </c>
      <c r="K4476" s="200" t="s">
        <v>40</v>
      </c>
      <c r="L4476" s="200" t="s">
        <v>3531</v>
      </c>
    </row>
    <row r="4477" spans="2:12" ht="75" customHeight="1" x14ac:dyDescent="0.25">
      <c r="B4477" s="200">
        <v>0</v>
      </c>
      <c r="C4477" s="201" t="s">
        <v>4685</v>
      </c>
      <c r="D4477" s="202">
        <v>41730</v>
      </c>
      <c r="E4477" s="200"/>
      <c r="F4477" s="200" t="s">
        <v>2568</v>
      </c>
      <c r="G4477" s="200" t="s">
        <v>3447</v>
      </c>
      <c r="H4477" s="203">
        <v>100000</v>
      </c>
      <c r="I4477" s="203">
        <v>100000</v>
      </c>
      <c r="J4477" s="200" t="s">
        <v>39</v>
      </c>
      <c r="K4477" s="200" t="s">
        <v>40</v>
      </c>
      <c r="L4477" s="200" t="s">
        <v>3456</v>
      </c>
    </row>
    <row r="4478" spans="2:12" ht="75" customHeight="1" x14ac:dyDescent="0.25">
      <c r="B4478" s="200">
        <v>0</v>
      </c>
      <c r="C4478" s="201" t="s">
        <v>4686</v>
      </c>
      <c r="D4478" s="202">
        <v>41654</v>
      </c>
      <c r="E4478" s="200" t="s">
        <v>662</v>
      </c>
      <c r="F4478" s="200" t="s">
        <v>2568</v>
      </c>
      <c r="G4478" s="211" t="s">
        <v>3447</v>
      </c>
      <c r="H4478" s="203">
        <v>500000</v>
      </c>
      <c r="I4478" s="203">
        <f>+H4478</f>
        <v>500000</v>
      </c>
      <c r="J4478" s="200" t="s">
        <v>39</v>
      </c>
      <c r="K4478" s="200" t="s">
        <v>40</v>
      </c>
      <c r="L4478" s="200" t="s">
        <v>3526</v>
      </c>
    </row>
    <row r="4479" spans="2:12" ht="75" customHeight="1" x14ac:dyDescent="0.25">
      <c r="B4479" s="200">
        <v>0</v>
      </c>
      <c r="C4479" s="201" t="s">
        <v>4687</v>
      </c>
      <c r="D4479" s="202">
        <v>41654</v>
      </c>
      <c r="E4479" s="200" t="s">
        <v>662</v>
      </c>
      <c r="F4479" s="200" t="s">
        <v>2568</v>
      </c>
      <c r="G4479" s="200" t="s">
        <v>3447</v>
      </c>
      <c r="H4479" s="203">
        <v>2500000</v>
      </c>
      <c r="I4479" s="203">
        <v>2500000</v>
      </c>
      <c r="J4479" s="200" t="s">
        <v>39</v>
      </c>
      <c r="K4479" s="200" t="s">
        <v>40</v>
      </c>
      <c r="L4479" s="200" t="s">
        <v>3492</v>
      </c>
    </row>
    <row r="4480" spans="2:12" ht="75" customHeight="1" x14ac:dyDescent="0.25">
      <c r="B4480" s="200">
        <v>0</v>
      </c>
      <c r="C4480" s="201" t="s">
        <v>4688</v>
      </c>
      <c r="D4480" s="202">
        <v>41671</v>
      </c>
      <c r="E4480" s="200" t="s">
        <v>3459</v>
      </c>
      <c r="F4480" s="200" t="s">
        <v>2568</v>
      </c>
      <c r="G4480" s="200" t="s">
        <v>3447</v>
      </c>
      <c r="H4480" s="203">
        <v>980000</v>
      </c>
      <c r="I4480" s="203">
        <v>980000</v>
      </c>
      <c r="J4480" s="200" t="s">
        <v>39</v>
      </c>
      <c r="K4480" s="200" t="s">
        <v>40</v>
      </c>
      <c r="L4480" s="200" t="s">
        <v>3448</v>
      </c>
    </row>
    <row r="4481" spans="2:12" ht="75" customHeight="1" x14ac:dyDescent="0.25">
      <c r="B4481" s="200">
        <v>0</v>
      </c>
      <c r="C4481" s="201" t="s">
        <v>4689</v>
      </c>
      <c r="D4481" s="202">
        <v>41730</v>
      </c>
      <c r="E4481" s="200" t="s">
        <v>319</v>
      </c>
      <c r="F4481" s="200" t="s">
        <v>2568</v>
      </c>
      <c r="G4481" s="200" t="s">
        <v>3447</v>
      </c>
      <c r="H4481" s="203">
        <v>150000</v>
      </c>
      <c r="I4481" s="203">
        <v>150000</v>
      </c>
      <c r="J4481" s="200" t="s">
        <v>39</v>
      </c>
      <c r="K4481" s="200" t="s">
        <v>40</v>
      </c>
      <c r="L4481" s="200" t="s">
        <v>3726</v>
      </c>
    </row>
    <row r="4482" spans="2:12" ht="75" customHeight="1" x14ac:dyDescent="0.25">
      <c r="B4482" s="200">
        <v>0</v>
      </c>
      <c r="C4482" s="201" t="s">
        <v>4690</v>
      </c>
      <c r="D4482" s="202">
        <v>41654</v>
      </c>
      <c r="E4482" s="200" t="s">
        <v>662</v>
      </c>
      <c r="F4482" s="200" t="s">
        <v>2568</v>
      </c>
      <c r="G4482" s="200" t="s">
        <v>3447</v>
      </c>
      <c r="H4482" s="203">
        <v>400000</v>
      </c>
      <c r="I4482" s="203">
        <f>+H4482</f>
        <v>400000</v>
      </c>
      <c r="J4482" s="200" t="s">
        <v>39</v>
      </c>
      <c r="K4482" s="200" t="s">
        <v>40</v>
      </c>
      <c r="L4482" s="200" t="s">
        <v>3526</v>
      </c>
    </row>
    <row r="4483" spans="2:12" ht="75" customHeight="1" x14ac:dyDescent="0.25">
      <c r="B4483" s="200">
        <v>0</v>
      </c>
      <c r="C4483" s="201" t="s">
        <v>4691</v>
      </c>
      <c r="D4483" s="202">
        <v>41671</v>
      </c>
      <c r="E4483" s="200" t="s">
        <v>3459</v>
      </c>
      <c r="F4483" s="200" t="s">
        <v>2568</v>
      </c>
      <c r="G4483" s="200" t="s">
        <v>3447</v>
      </c>
      <c r="H4483" s="203">
        <v>1400000</v>
      </c>
      <c r="I4483" s="203">
        <v>1400000</v>
      </c>
      <c r="J4483" s="200" t="s">
        <v>39</v>
      </c>
      <c r="K4483" s="200" t="s">
        <v>40</v>
      </c>
      <c r="L4483" s="200" t="s">
        <v>3448</v>
      </c>
    </row>
    <row r="4484" spans="2:12" ht="75" customHeight="1" x14ac:dyDescent="0.25">
      <c r="B4484" s="200">
        <v>0</v>
      </c>
      <c r="C4484" s="201" t="s">
        <v>4692</v>
      </c>
      <c r="D4484" s="202">
        <v>41654</v>
      </c>
      <c r="E4484" s="200" t="s">
        <v>662</v>
      </c>
      <c r="F4484" s="200" t="s">
        <v>2568</v>
      </c>
      <c r="G4484" s="200" t="s">
        <v>3447</v>
      </c>
      <c r="H4484" s="203">
        <v>265000</v>
      </c>
      <c r="I4484" s="203">
        <f>+H4484</f>
        <v>265000</v>
      </c>
      <c r="J4484" s="200" t="s">
        <v>39</v>
      </c>
      <c r="K4484" s="200" t="s">
        <v>40</v>
      </c>
      <c r="L4484" s="200" t="s">
        <v>3526</v>
      </c>
    </row>
    <row r="4485" spans="2:12" ht="75" customHeight="1" x14ac:dyDescent="0.25">
      <c r="B4485" s="200">
        <v>0</v>
      </c>
      <c r="C4485" s="201" t="s">
        <v>4693</v>
      </c>
      <c r="D4485" s="202">
        <v>41730</v>
      </c>
      <c r="E4485" s="200" t="s">
        <v>319</v>
      </c>
      <c r="F4485" s="200" t="s">
        <v>2568</v>
      </c>
      <c r="G4485" s="200" t="s">
        <v>3447</v>
      </c>
      <c r="H4485" s="203">
        <v>300000</v>
      </c>
      <c r="I4485" s="203">
        <v>300000</v>
      </c>
      <c r="J4485" s="200" t="s">
        <v>39</v>
      </c>
      <c r="K4485" s="200" t="s">
        <v>40</v>
      </c>
      <c r="L4485" s="200" t="s">
        <v>3726</v>
      </c>
    </row>
    <row r="4486" spans="2:12" ht="75" customHeight="1" x14ac:dyDescent="0.25">
      <c r="B4486" s="200">
        <v>0</v>
      </c>
      <c r="C4486" s="201" t="s">
        <v>4694</v>
      </c>
      <c r="D4486" s="202">
        <v>41654</v>
      </c>
      <c r="E4486" s="200" t="s">
        <v>662</v>
      </c>
      <c r="F4486" s="200" t="s">
        <v>2568</v>
      </c>
      <c r="G4486" s="200" t="s">
        <v>3447</v>
      </c>
      <c r="H4486" s="203">
        <v>30000</v>
      </c>
      <c r="I4486" s="203">
        <v>30000</v>
      </c>
      <c r="J4486" s="200" t="s">
        <v>39</v>
      </c>
      <c r="K4486" s="200" t="s">
        <v>40</v>
      </c>
      <c r="L4486" s="200" t="s">
        <v>3492</v>
      </c>
    </row>
    <row r="4487" spans="2:12" ht="75" customHeight="1" x14ac:dyDescent="0.25">
      <c r="B4487" s="200">
        <v>0</v>
      </c>
      <c r="C4487" s="201" t="s">
        <v>4695</v>
      </c>
      <c r="D4487" s="202">
        <v>41730</v>
      </c>
      <c r="E4487" s="200" t="s">
        <v>319</v>
      </c>
      <c r="F4487" s="200" t="s">
        <v>2568</v>
      </c>
      <c r="G4487" s="200" t="s">
        <v>3447</v>
      </c>
      <c r="H4487" s="203">
        <v>14500</v>
      </c>
      <c r="I4487" s="203">
        <v>14500</v>
      </c>
      <c r="J4487" s="200" t="s">
        <v>39</v>
      </c>
      <c r="K4487" s="200" t="s">
        <v>40</v>
      </c>
      <c r="L4487" s="200" t="s">
        <v>3726</v>
      </c>
    </row>
    <row r="4488" spans="2:12" ht="75" customHeight="1" x14ac:dyDescent="0.25">
      <c r="B4488" s="200">
        <v>0</v>
      </c>
      <c r="C4488" s="201" t="s">
        <v>4696</v>
      </c>
      <c r="D4488" s="202">
        <v>41730</v>
      </c>
      <c r="E4488" s="200" t="s">
        <v>3725</v>
      </c>
      <c r="F4488" s="200" t="s">
        <v>2568</v>
      </c>
      <c r="G4488" s="200" t="s">
        <v>3447</v>
      </c>
      <c r="H4488" s="203">
        <v>80030</v>
      </c>
      <c r="I4488" s="203">
        <v>80030.009999999995</v>
      </c>
      <c r="J4488" s="200" t="s">
        <v>39</v>
      </c>
      <c r="K4488" s="200" t="s">
        <v>40</v>
      </c>
      <c r="L4488" s="200" t="s">
        <v>3726</v>
      </c>
    </row>
    <row r="4489" spans="2:12" ht="75" customHeight="1" x14ac:dyDescent="0.25">
      <c r="B4489" s="200">
        <v>0</v>
      </c>
      <c r="C4489" s="201" t="s">
        <v>4697</v>
      </c>
      <c r="D4489" s="202">
        <v>41654</v>
      </c>
      <c r="E4489" s="200" t="s">
        <v>662</v>
      </c>
      <c r="F4489" s="200" t="s">
        <v>2568</v>
      </c>
      <c r="G4489" s="200" t="s">
        <v>3447</v>
      </c>
      <c r="H4489" s="203">
        <v>100000</v>
      </c>
      <c r="I4489" s="203">
        <v>100000</v>
      </c>
      <c r="J4489" s="200" t="s">
        <v>39</v>
      </c>
      <c r="K4489" s="200" t="s">
        <v>40</v>
      </c>
      <c r="L4489" s="200" t="s">
        <v>3492</v>
      </c>
    </row>
    <row r="4490" spans="2:12" ht="75" customHeight="1" x14ac:dyDescent="0.25">
      <c r="B4490" s="200">
        <v>0</v>
      </c>
      <c r="C4490" s="201" t="s">
        <v>4698</v>
      </c>
      <c r="D4490" s="202">
        <v>41654</v>
      </c>
      <c r="E4490" s="200" t="s">
        <v>662</v>
      </c>
      <c r="F4490" s="200" t="s">
        <v>2568</v>
      </c>
      <c r="G4490" s="200" t="s">
        <v>3447</v>
      </c>
      <c r="H4490" s="203">
        <v>50000</v>
      </c>
      <c r="I4490" s="203">
        <v>50000</v>
      </c>
      <c r="J4490" s="200" t="s">
        <v>39</v>
      </c>
      <c r="K4490" s="200" t="s">
        <v>40</v>
      </c>
      <c r="L4490" s="200" t="s">
        <v>3492</v>
      </c>
    </row>
    <row r="4491" spans="2:12" ht="75" customHeight="1" x14ac:dyDescent="0.25">
      <c r="B4491" s="206">
        <v>0</v>
      </c>
      <c r="C4491" s="208" t="s">
        <v>4699</v>
      </c>
      <c r="D4491" s="202">
        <v>41883</v>
      </c>
      <c r="E4491" s="207" t="s">
        <v>2576</v>
      </c>
      <c r="F4491" s="200" t="s">
        <v>2568</v>
      </c>
      <c r="G4491" s="200" t="s">
        <v>3447</v>
      </c>
      <c r="H4491" s="203">
        <v>30000</v>
      </c>
      <c r="I4491" s="203">
        <v>30000</v>
      </c>
      <c r="J4491" s="200" t="s">
        <v>39</v>
      </c>
      <c r="K4491" s="200" t="s">
        <v>40</v>
      </c>
      <c r="L4491" s="206" t="s">
        <v>3452</v>
      </c>
    </row>
    <row r="4492" spans="2:12" ht="75" customHeight="1" x14ac:dyDescent="0.25">
      <c r="B4492" s="206">
        <v>0</v>
      </c>
      <c r="C4492" s="208" t="s">
        <v>4700</v>
      </c>
      <c r="D4492" s="202">
        <v>41883</v>
      </c>
      <c r="E4492" s="207" t="s">
        <v>2576</v>
      </c>
      <c r="F4492" s="200" t="s">
        <v>2568</v>
      </c>
      <c r="G4492" s="200" t="s">
        <v>3447</v>
      </c>
      <c r="H4492" s="203">
        <v>100000</v>
      </c>
      <c r="I4492" s="203">
        <v>100000</v>
      </c>
      <c r="J4492" s="200" t="s">
        <v>39</v>
      </c>
      <c r="K4492" s="200" t="s">
        <v>40</v>
      </c>
      <c r="L4492" s="206" t="s">
        <v>3452</v>
      </c>
    </row>
    <row r="4493" spans="2:12" ht="75" customHeight="1" x14ac:dyDescent="0.25">
      <c r="B4493" s="206">
        <v>0</v>
      </c>
      <c r="C4493" s="208" t="s">
        <v>4701</v>
      </c>
      <c r="D4493" s="202">
        <v>41883</v>
      </c>
      <c r="E4493" s="207" t="s">
        <v>2576</v>
      </c>
      <c r="F4493" s="200" t="s">
        <v>2568</v>
      </c>
      <c r="G4493" s="200" t="s">
        <v>3447</v>
      </c>
      <c r="H4493" s="203">
        <v>75000</v>
      </c>
      <c r="I4493" s="203">
        <v>75000</v>
      </c>
      <c r="J4493" s="200" t="s">
        <v>39</v>
      </c>
      <c r="K4493" s="200" t="s">
        <v>40</v>
      </c>
      <c r="L4493" s="206" t="s">
        <v>3452</v>
      </c>
    </row>
    <row r="4494" spans="2:12" ht="75" customHeight="1" x14ac:dyDescent="0.25">
      <c r="B4494" s="206">
        <v>0</v>
      </c>
      <c r="C4494" s="208" t="s">
        <v>4702</v>
      </c>
      <c r="D4494" s="202">
        <v>41883</v>
      </c>
      <c r="E4494" s="207" t="s">
        <v>2576</v>
      </c>
      <c r="F4494" s="200" t="s">
        <v>2568</v>
      </c>
      <c r="G4494" s="200" t="s">
        <v>3447</v>
      </c>
      <c r="H4494" s="203">
        <v>300000</v>
      </c>
      <c r="I4494" s="203">
        <v>300000</v>
      </c>
      <c r="J4494" s="200" t="s">
        <v>39</v>
      </c>
      <c r="K4494" s="200" t="s">
        <v>40</v>
      </c>
      <c r="L4494" s="206" t="s">
        <v>3452</v>
      </c>
    </row>
    <row r="4495" spans="2:12" ht="75" customHeight="1" x14ac:dyDescent="0.25">
      <c r="B4495" s="206">
        <v>0</v>
      </c>
      <c r="C4495" s="208" t="s">
        <v>4703</v>
      </c>
      <c r="D4495" s="202">
        <v>41883</v>
      </c>
      <c r="E4495" s="207" t="s">
        <v>2576</v>
      </c>
      <c r="F4495" s="200" t="s">
        <v>2568</v>
      </c>
      <c r="G4495" s="200" t="s">
        <v>3447</v>
      </c>
      <c r="H4495" s="203">
        <v>53400</v>
      </c>
      <c r="I4495" s="203">
        <v>53400</v>
      </c>
      <c r="J4495" s="200" t="s">
        <v>39</v>
      </c>
      <c r="K4495" s="200" t="s">
        <v>40</v>
      </c>
      <c r="L4495" s="206" t="s">
        <v>3452</v>
      </c>
    </row>
    <row r="4496" spans="2:12" ht="75" customHeight="1" x14ac:dyDescent="0.25">
      <c r="B4496" s="206">
        <v>0</v>
      </c>
      <c r="C4496" s="208" t="s">
        <v>4704</v>
      </c>
      <c r="D4496" s="202">
        <v>41883</v>
      </c>
      <c r="E4496" s="207" t="s">
        <v>2576</v>
      </c>
      <c r="F4496" s="200" t="s">
        <v>2568</v>
      </c>
      <c r="G4496" s="200" t="s">
        <v>3447</v>
      </c>
      <c r="H4496" s="203">
        <v>64000</v>
      </c>
      <c r="I4496" s="203">
        <v>64000</v>
      </c>
      <c r="J4496" s="200" t="s">
        <v>39</v>
      </c>
      <c r="K4496" s="200" t="s">
        <v>40</v>
      </c>
      <c r="L4496" s="206" t="s">
        <v>3452</v>
      </c>
    </row>
    <row r="4497" spans="2:12" ht="75" customHeight="1" x14ac:dyDescent="0.25">
      <c r="B4497" s="206">
        <v>0</v>
      </c>
      <c r="C4497" s="208" t="s">
        <v>4705</v>
      </c>
      <c r="D4497" s="202">
        <v>41883</v>
      </c>
      <c r="E4497" s="207" t="s">
        <v>2576</v>
      </c>
      <c r="F4497" s="200" t="s">
        <v>2568</v>
      </c>
      <c r="G4497" s="200" t="s">
        <v>3447</v>
      </c>
      <c r="H4497" s="203">
        <v>1050000</v>
      </c>
      <c r="I4497" s="203">
        <v>1050000</v>
      </c>
      <c r="J4497" s="200" t="s">
        <v>39</v>
      </c>
      <c r="K4497" s="200" t="s">
        <v>40</v>
      </c>
      <c r="L4497" s="206" t="s">
        <v>3452</v>
      </c>
    </row>
    <row r="4498" spans="2:12" ht="75" customHeight="1" x14ac:dyDescent="0.25">
      <c r="B4498" s="206">
        <v>0</v>
      </c>
      <c r="C4498" s="208" t="s">
        <v>4706</v>
      </c>
      <c r="D4498" s="202">
        <v>41883</v>
      </c>
      <c r="E4498" s="207" t="s">
        <v>2576</v>
      </c>
      <c r="F4498" s="200" t="s">
        <v>2568</v>
      </c>
      <c r="G4498" s="200" t="s">
        <v>3447</v>
      </c>
      <c r="H4498" s="203">
        <v>80000</v>
      </c>
      <c r="I4498" s="203">
        <v>80000</v>
      </c>
      <c r="J4498" s="200" t="s">
        <v>39</v>
      </c>
      <c r="K4498" s="200" t="s">
        <v>40</v>
      </c>
      <c r="L4498" s="206" t="s">
        <v>3452</v>
      </c>
    </row>
    <row r="4499" spans="2:12" ht="75" customHeight="1" x14ac:dyDescent="0.25">
      <c r="B4499" s="206">
        <v>0</v>
      </c>
      <c r="C4499" s="208" t="s">
        <v>4707</v>
      </c>
      <c r="D4499" s="202">
        <v>41883</v>
      </c>
      <c r="E4499" s="207" t="s">
        <v>2576</v>
      </c>
      <c r="F4499" s="200" t="s">
        <v>2568</v>
      </c>
      <c r="G4499" s="200" t="s">
        <v>3447</v>
      </c>
      <c r="H4499" s="203">
        <v>120000</v>
      </c>
      <c r="I4499" s="203">
        <v>120000</v>
      </c>
      <c r="J4499" s="200" t="s">
        <v>39</v>
      </c>
      <c r="K4499" s="200" t="s">
        <v>40</v>
      </c>
      <c r="L4499" s="206" t="s">
        <v>3452</v>
      </c>
    </row>
    <row r="4500" spans="2:12" ht="75" customHeight="1" x14ac:dyDescent="0.25">
      <c r="B4500" s="206">
        <v>0</v>
      </c>
      <c r="C4500" s="208" t="s">
        <v>4708</v>
      </c>
      <c r="D4500" s="202">
        <v>41883</v>
      </c>
      <c r="E4500" s="207" t="s">
        <v>2576</v>
      </c>
      <c r="F4500" s="200" t="s">
        <v>2568</v>
      </c>
      <c r="G4500" s="200" t="s">
        <v>3447</v>
      </c>
      <c r="H4500" s="203">
        <v>100000</v>
      </c>
      <c r="I4500" s="203">
        <v>100000</v>
      </c>
      <c r="J4500" s="200" t="s">
        <v>39</v>
      </c>
      <c r="K4500" s="200" t="s">
        <v>40</v>
      </c>
      <c r="L4500" s="206" t="s">
        <v>3452</v>
      </c>
    </row>
    <row r="4501" spans="2:12" ht="75" customHeight="1" x14ac:dyDescent="0.25">
      <c r="B4501" s="210">
        <v>0</v>
      </c>
      <c r="C4501" s="208" t="s">
        <v>4709</v>
      </c>
      <c r="D4501" s="202">
        <v>41883</v>
      </c>
      <c r="E4501" s="207" t="s">
        <v>2576</v>
      </c>
      <c r="F4501" s="200" t="s">
        <v>2568</v>
      </c>
      <c r="G4501" s="200" t="s">
        <v>3447</v>
      </c>
      <c r="H4501" s="203">
        <v>180000</v>
      </c>
      <c r="I4501" s="203">
        <v>180000</v>
      </c>
      <c r="J4501" s="200" t="s">
        <v>39</v>
      </c>
      <c r="K4501" s="200" t="s">
        <v>40</v>
      </c>
      <c r="L4501" s="206" t="s">
        <v>3452</v>
      </c>
    </row>
    <row r="4502" spans="2:12" ht="75" customHeight="1" x14ac:dyDescent="0.25">
      <c r="B4502" s="210">
        <v>0</v>
      </c>
      <c r="C4502" s="208" t="s">
        <v>4710</v>
      </c>
      <c r="D4502" s="202">
        <v>41883</v>
      </c>
      <c r="E4502" s="207" t="s">
        <v>2576</v>
      </c>
      <c r="F4502" s="200" t="s">
        <v>2568</v>
      </c>
      <c r="G4502" s="200" t="s">
        <v>3447</v>
      </c>
      <c r="H4502" s="203">
        <v>1080000</v>
      </c>
      <c r="I4502" s="203">
        <v>1080000</v>
      </c>
      <c r="J4502" s="200" t="s">
        <v>39</v>
      </c>
      <c r="K4502" s="200" t="s">
        <v>40</v>
      </c>
      <c r="L4502" s="206" t="s">
        <v>3452</v>
      </c>
    </row>
    <row r="4503" spans="2:12" ht="75" customHeight="1" x14ac:dyDescent="0.25">
      <c r="B4503" s="210">
        <v>0</v>
      </c>
      <c r="C4503" s="208" t="s">
        <v>4711</v>
      </c>
      <c r="D4503" s="202">
        <v>41883</v>
      </c>
      <c r="E4503" s="207" t="s">
        <v>2576</v>
      </c>
      <c r="F4503" s="200" t="s">
        <v>2568</v>
      </c>
      <c r="G4503" s="200" t="s">
        <v>3447</v>
      </c>
      <c r="H4503" s="203">
        <v>170000</v>
      </c>
      <c r="I4503" s="203">
        <v>170000</v>
      </c>
      <c r="J4503" s="200" t="s">
        <v>39</v>
      </c>
      <c r="K4503" s="200" t="s">
        <v>40</v>
      </c>
      <c r="L4503" s="206" t="s">
        <v>3452</v>
      </c>
    </row>
    <row r="4504" spans="2:12" ht="75" customHeight="1" x14ac:dyDescent="0.25">
      <c r="B4504" s="210">
        <v>0</v>
      </c>
      <c r="C4504" s="208" t="s">
        <v>4712</v>
      </c>
      <c r="D4504" s="202">
        <v>41883</v>
      </c>
      <c r="E4504" s="207" t="s">
        <v>2576</v>
      </c>
      <c r="F4504" s="200" t="s">
        <v>2568</v>
      </c>
      <c r="G4504" s="200" t="s">
        <v>3447</v>
      </c>
      <c r="H4504" s="203">
        <v>85000</v>
      </c>
      <c r="I4504" s="203">
        <v>85000</v>
      </c>
      <c r="J4504" s="200" t="s">
        <v>39</v>
      </c>
      <c r="K4504" s="200" t="s">
        <v>40</v>
      </c>
      <c r="L4504" s="206" t="s">
        <v>3452</v>
      </c>
    </row>
    <row r="4505" spans="2:12" ht="75" customHeight="1" x14ac:dyDescent="0.25">
      <c r="B4505" s="210">
        <v>0</v>
      </c>
      <c r="C4505" s="208" t="s">
        <v>4713</v>
      </c>
      <c r="D4505" s="202">
        <v>41883</v>
      </c>
      <c r="E4505" s="207" t="s">
        <v>2576</v>
      </c>
      <c r="F4505" s="200" t="s">
        <v>2568</v>
      </c>
      <c r="G4505" s="200" t="s">
        <v>3447</v>
      </c>
      <c r="H4505" s="203">
        <v>237000</v>
      </c>
      <c r="I4505" s="203">
        <v>237000</v>
      </c>
      <c r="J4505" s="200" t="s">
        <v>39</v>
      </c>
      <c r="K4505" s="200" t="s">
        <v>40</v>
      </c>
      <c r="L4505" s="206" t="s">
        <v>3452</v>
      </c>
    </row>
    <row r="4506" spans="2:12" ht="75" customHeight="1" x14ac:dyDescent="0.25">
      <c r="B4506" s="206">
        <v>0</v>
      </c>
      <c r="C4506" s="208" t="s">
        <v>4714</v>
      </c>
      <c r="D4506" s="202">
        <v>41883</v>
      </c>
      <c r="E4506" s="207" t="s">
        <v>2576</v>
      </c>
      <c r="F4506" s="200" t="s">
        <v>2568</v>
      </c>
      <c r="G4506" s="200" t="s">
        <v>3447</v>
      </c>
      <c r="H4506" s="203">
        <v>18000</v>
      </c>
      <c r="I4506" s="203">
        <v>18000</v>
      </c>
      <c r="J4506" s="200" t="s">
        <v>39</v>
      </c>
      <c r="K4506" s="200" t="s">
        <v>40</v>
      </c>
      <c r="L4506" s="206" t="s">
        <v>3452</v>
      </c>
    </row>
    <row r="4507" spans="2:12" ht="75" customHeight="1" x14ac:dyDescent="0.25">
      <c r="B4507" s="206">
        <v>0</v>
      </c>
      <c r="C4507" s="208" t="s">
        <v>4715</v>
      </c>
      <c r="D4507" s="202">
        <v>41883</v>
      </c>
      <c r="E4507" s="207" t="s">
        <v>2576</v>
      </c>
      <c r="F4507" s="200" t="s">
        <v>2568</v>
      </c>
      <c r="G4507" s="200" t="s">
        <v>3447</v>
      </c>
      <c r="H4507" s="203">
        <v>20000</v>
      </c>
      <c r="I4507" s="203">
        <v>20000</v>
      </c>
      <c r="J4507" s="200" t="s">
        <v>39</v>
      </c>
      <c r="K4507" s="200" t="s">
        <v>40</v>
      </c>
      <c r="L4507" s="206" t="s">
        <v>3452</v>
      </c>
    </row>
    <row r="4508" spans="2:12" ht="75" customHeight="1" x14ac:dyDescent="0.25">
      <c r="B4508" s="206">
        <v>0</v>
      </c>
      <c r="C4508" s="208" t="s">
        <v>4716</v>
      </c>
      <c r="D4508" s="202">
        <v>41883</v>
      </c>
      <c r="E4508" s="207" t="s">
        <v>2576</v>
      </c>
      <c r="F4508" s="200" t="s">
        <v>2568</v>
      </c>
      <c r="G4508" s="200" t="s">
        <v>3447</v>
      </c>
      <c r="H4508" s="203">
        <v>60000</v>
      </c>
      <c r="I4508" s="203">
        <v>60000</v>
      </c>
      <c r="J4508" s="200" t="s">
        <v>39</v>
      </c>
      <c r="K4508" s="200" t="s">
        <v>40</v>
      </c>
      <c r="L4508" s="206" t="s">
        <v>3452</v>
      </c>
    </row>
    <row r="4509" spans="2:12" ht="75" customHeight="1" x14ac:dyDescent="0.25">
      <c r="B4509" s="206">
        <v>0</v>
      </c>
      <c r="C4509" s="208" t="s">
        <v>4717</v>
      </c>
      <c r="D4509" s="202">
        <v>41883</v>
      </c>
      <c r="E4509" s="207" t="s">
        <v>2576</v>
      </c>
      <c r="F4509" s="200" t="s">
        <v>2568</v>
      </c>
      <c r="G4509" s="200" t="s">
        <v>3447</v>
      </c>
      <c r="H4509" s="203">
        <v>58000</v>
      </c>
      <c r="I4509" s="203">
        <v>58000</v>
      </c>
      <c r="J4509" s="200" t="s">
        <v>39</v>
      </c>
      <c r="K4509" s="200" t="s">
        <v>40</v>
      </c>
      <c r="L4509" s="206" t="s">
        <v>3452</v>
      </c>
    </row>
    <row r="4510" spans="2:12" ht="75" customHeight="1" x14ac:dyDescent="0.25">
      <c r="B4510" s="206">
        <v>0</v>
      </c>
      <c r="C4510" s="208" t="s">
        <v>4718</v>
      </c>
      <c r="D4510" s="202">
        <v>41883</v>
      </c>
      <c r="E4510" s="207" t="s">
        <v>2576</v>
      </c>
      <c r="F4510" s="200" t="s">
        <v>2568</v>
      </c>
      <c r="G4510" s="200" t="s">
        <v>3447</v>
      </c>
      <c r="H4510" s="203">
        <v>1500000</v>
      </c>
      <c r="I4510" s="203">
        <v>1500000</v>
      </c>
      <c r="J4510" s="200" t="s">
        <v>39</v>
      </c>
      <c r="K4510" s="200" t="s">
        <v>40</v>
      </c>
      <c r="L4510" s="206" t="s">
        <v>3452</v>
      </c>
    </row>
    <row r="4511" spans="2:12" ht="75" customHeight="1" x14ac:dyDescent="0.25">
      <c r="B4511" s="206">
        <v>0</v>
      </c>
      <c r="C4511" s="208" t="s">
        <v>4719</v>
      </c>
      <c r="D4511" s="202">
        <v>41883</v>
      </c>
      <c r="E4511" s="207" t="s">
        <v>2576</v>
      </c>
      <c r="F4511" s="200" t="s">
        <v>2568</v>
      </c>
      <c r="G4511" s="200" t="s">
        <v>3447</v>
      </c>
      <c r="H4511" s="203">
        <v>300000</v>
      </c>
      <c r="I4511" s="203">
        <v>300000</v>
      </c>
      <c r="J4511" s="200" t="s">
        <v>39</v>
      </c>
      <c r="K4511" s="200" t="s">
        <v>40</v>
      </c>
      <c r="L4511" s="206" t="s">
        <v>3452</v>
      </c>
    </row>
    <row r="4512" spans="2:12" ht="75" customHeight="1" x14ac:dyDescent="0.25">
      <c r="B4512" s="206">
        <v>0</v>
      </c>
      <c r="C4512" s="208" t="s">
        <v>4720</v>
      </c>
      <c r="D4512" s="202">
        <v>41883</v>
      </c>
      <c r="E4512" s="207" t="s">
        <v>2576</v>
      </c>
      <c r="F4512" s="200" t="s">
        <v>2568</v>
      </c>
      <c r="G4512" s="200" t="s">
        <v>3447</v>
      </c>
      <c r="H4512" s="203">
        <v>200000</v>
      </c>
      <c r="I4512" s="203">
        <v>200000</v>
      </c>
      <c r="J4512" s="200" t="s">
        <v>39</v>
      </c>
      <c r="K4512" s="200" t="s">
        <v>40</v>
      </c>
      <c r="L4512" s="206" t="s">
        <v>3452</v>
      </c>
    </row>
    <row r="4513" spans="2:12" ht="75" customHeight="1" x14ac:dyDescent="0.25">
      <c r="B4513" s="206">
        <v>0</v>
      </c>
      <c r="C4513" s="208" t="s">
        <v>4721</v>
      </c>
      <c r="D4513" s="202">
        <v>41883</v>
      </c>
      <c r="E4513" s="207" t="s">
        <v>2576</v>
      </c>
      <c r="F4513" s="200" t="s">
        <v>2568</v>
      </c>
      <c r="G4513" s="200" t="s">
        <v>3447</v>
      </c>
      <c r="H4513" s="203">
        <v>200000</v>
      </c>
      <c r="I4513" s="203">
        <v>200000</v>
      </c>
      <c r="J4513" s="200" t="s">
        <v>39</v>
      </c>
      <c r="K4513" s="200" t="s">
        <v>40</v>
      </c>
      <c r="L4513" s="206" t="s">
        <v>3452</v>
      </c>
    </row>
    <row r="4514" spans="2:12" ht="75" customHeight="1" x14ac:dyDescent="0.25">
      <c r="B4514" s="206">
        <v>0</v>
      </c>
      <c r="C4514" s="208" t="s">
        <v>4722</v>
      </c>
      <c r="D4514" s="202">
        <v>41883</v>
      </c>
      <c r="E4514" s="207" t="s">
        <v>2576</v>
      </c>
      <c r="F4514" s="200" t="s">
        <v>2568</v>
      </c>
      <c r="G4514" s="200" t="s">
        <v>3447</v>
      </c>
      <c r="H4514" s="203">
        <v>40000</v>
      </c>
      <c r="I4514" s="203">
        <v>40000</v>
      </c>
      <c r="J4514" s="200" t="s">
        <v>39</v>
      </c>
      <c r="K4514" s="200" t="s">
        <v>40</v>
      </c>
      <c r="L4514" s="206" t="s">
        <v>3452</v>
      </c>
    </row>
    <row r="4515" spans="2:12" ht="75" customHeight="1" x14ac:dyDescent="0.25">
      <c r="B4515" s="206">
        <v>0</v>
      </c>
      <c r="C4515" s="208" t="s">
        <v>4723</v>
      </c>
      <c r="D4515" s="202">
        <v>41883</v>
      </c>
      <c r="E4515" s="207" t="s">
        <v>2576</v>
      </c>
      <c r="F4515" s="200" t="s">
        <v>2568</v>
      </c>
      <c r="G4515" s="200" t="s">
        <v>3447</v>
      </c>
      <c r="H4515" s="203">
        <v>100000</v>
      </c>
      <c r="I4515" s="203">
        <v>100000</v>
      </c>
      <c r="J4515" s="200" t="s">
        <v>39</v>
      </c>
      <c r="K4515" s="200" t="s">
        <v>40</v>
      </c>
      <c r="L4515" s="206" t="s">
        <v>3452</v>
      </c>
    </row>
    <row r="4516" spans="2:12" ht="75" customHeight="1" x14ac:dyDescent="0.25">
      <c r="B4516" s="206">
        <v>0</v>
      </c>
      <c r="C4516" s="208" t="s">
        <v>4724</v>
      </c>
      <c r="D4516" s="202">
        <v>41883</v>
      </c>
      <c r="E4516" s="207" t="s">
        <v>2576</v>
      </c>
      <c r="F4516" s="200" t="s">
        <v>2568</v>
      </c>
      <c r="G4516" s="200" t="s">
        <v>3447</v>
      </c>
      <c r="H4516" s="203">
        <v>76000</v>
      </c>
      <c r="I4516" s="203">
        <v>76000</v>
      </c>
      <c r="J4516" s="200" t="s">
        <v>39</v>
      </c>
      <c r="K4516" s="200" t="s">
        <v>40</v>
      </c>
      <c r="L4516" s="206" t="s">
        <v>3452</v>
      </c>
    </row>
    <row r="4517" spans="2:12" ht="75" customHeight="1" x14ac:dyDescent="0.25">
      <c r="B4517" s="206">
        <v>0</v>
      </c>
      <c r="C4517" s="213" t="s">
        <v>4725</v>
      </c>
      <c r="D4517" s="214">
        <v>41462</v>
      </c>
      <c r="E4517" s="207" t="s">
        <v>2576</v>
      </c>
      <c r="F4517" s="200" t="s">
        <v>2568</v>
      </c>
      <c r="G4517" s="200" t="s">
        <v>3447</v>
      </c>
      <c r="H4517" s="209">
        <v>300000</v>
      </c>
      <c r="I4517" s="209">
        <v>300000</v>
      </c>
      <c r="J4517" s="200" t="s">
        <v>39</v>
      </c>
      <c r="K4517" s="200" t="s">
        <v>40</v>
      </c>
      <c r="L4517" s="206" t="s">
        <v>3600</v>
      </c>
    </row>
    <row r="4518" spans="2:12" ht="75" customHeight="1" x14ac:dyDescent="0.25">
      <c r="B4518" s="206">
        <v>0</v>
      </c>
      <c r="C4518" s="213" t="s">
        <v>4726</v>
      </c>
      <c r="D4518" s="214">
        <v>41462</v>
      </c>
      <c r="E4518" s="207" t="s">
        <v>2576</v>
      </c>
      <c r="F4518" s="200" t="s">
        <v>2568</v>
      </c>
      <c r="G4518" s="200" t="s">
        <v>3447</v>
      </c>
      <c r="H4518" s="209">
        <v>75000</v>
      </c>
      <c r="I4518" s="209">
        <v>75000</v>
      </c>
      <c r="J4518" s="200" t="s">
        <v>39</v>
      </c>
      <c r="K4518" s="200" t="s">
        <v>40</v>
      </c>
      <c r="L4518" s="206" t="s">
        <v>3600</v>
      </c>
    </row>
    <row r="4519" spans="2:12" ht="75" customHeight="1" x14ac:dyDescent="0.25">
      <c r="B4519" s="206">
        <v>0</v>
      </c>
      <c r="C4519" s="213" t="s">
        <v>4727</v>
      </c>
      <c r="D4519" s="214">
        <v>41462</v>
      </c>
      <c r="E4519" s="207" t="s">
        <v>2576</v>
      </c>
      <c r="F4519" s="200" t="s">
        <v>2568</v>
      </c>
      <c r="G4519" s="200" t="s">
        <v>3447</v>
      </c>
      <c r="H4519" s="209">
        <v>100000</v>
      </c>
      <c r="I4519" s="209">
        <v>100000</v>
      </c>
      <c r="J4519" s="200" t="s">
        <v>39</v>
      </c>
      <c r="K4519" s="200" t="s">
        <v>40</v>
      </c>
      <c r="L4519" s="206" t="s">
        <v>3600</v>
      </c>
    </row>
    <row r="4520" spans="2:12" ht="75" customHeight="1" x14ac:dyDescent="0.25">
      <c r="B4520" s="206">
        <v>0</v>
      </c>
      <c r="C4520" s="213" t="s">
        <v>4728</v>
      </c>
      <c r="D4520" s="214">
        <v>41462</v>
      </c>
      <c r="E4520" s="207" t="s">
        <v>2576</v>
      </c>
      <c r="F4520" s="200" t="s">
        <v>2568</v>
      </c>
      <c r="G4520" s="200" t="s">
        <v>3447</v>
      </c>
      <c r="H4520" s="209">
        <v>50000</v>
      </c>
      <c r="I4520" s="209">
        <v>50000</v>
      </c>
      <c r="J4520" s="200" t="s">
        <v>39</v>
      </c>
      <c r="K4520" s="200" t="s">
        <v>40</v>
      </c>
      <c r="L4520" s="206" t="s">
        <v>3600</v>
      </c>
    </row>
    <row r="4521" spans="2:12" ht="75" customHeight="1" x14ac:dyDescent="0.25">
      <c r="B4521" s="206">
        <v>0</v>
      </c>
      <c r="C4521" s="215" t="s">
        <v>4729</v>
      </c>
      <c r="D4521" s="214">
        <v>41462</v>
      </c>
      <c r="E4521" s="207" t="s">
        <v>2576</v>
      </c>
      <c r="F4521" s="200" t="s">
        <v>2568</v>
      </c>
      <c r="G4521" s="200" t="s">
        <v>3447</v>
      </c>
      <c r="H4521" s="209">
        <v>2100000</v>
      </c>
      <c r="I4521" s="209">
        <v>2100000</v>
      </c>
      <c r="J4521" s="200" t="s">
        <v>39</v>
      </c>
      <c r="K4521" s="200" t="s">
        <v>40</v>
      </c>
      <c r="L4521" s="206" t="s">
        <v>3600</v>
      </c>
    </row>
    <row r="4522" spans="2:12" ht="75" customHeight="1" x14ac:dyDescent="0.25">
      <c r="B4522" s="206">
        <v>0</v>
      </c>
      <c r="C4522" s="215" t="s">
        <v>4730</v>
      </c>
      <c r="D4522" s="214">
        <v>41462</v>
      </c>
      <c r="E4522" s="207" t="s">
        <v>2576</v>
      </c>
      <c r="F4522" s="200" t="s">
        <v>2568</v>
      </c>
      <c r="G4522" s="200" t="s">
        <v>3447</v>
      </c>
      <c r="H4522" s="209">
        <v>89000</v>
      </c>
      <c r="I4522" s="209">
        <v>89000</v>
      </c>
      <c r="J4522" s="200" t="s">
        <v>39</v>
      </c>
      <c r="K4522" s="200" t="s">
        <v>40</v>
      </c>
      <c r="L4522" s="206" t="s">
        <v>3600</v>
      </c>
    </row>
    <row r="4523" spans="2:12" ht="75" customHeight="1" x14ac:dyDescent="0.25">
      <c r="B4523" s="206">
        <v>0</v>
      </c>
      <c r="C4523" s="215" t="s">
        <v>4731</v>
      </c>
      <c r="D4523" s="214">
        <v>41462</v>
      </c>
      <c r="E4523" s="207" t="s">
        <v>2576</v>
      </c>
      <c r="F4523" s="200" t="s">
        <v>2568</v>
      </c>
      <c r="G4523" s="200" t="s">
        <v>3447</v>
      </c>
      <c r="H4523" s="209">
        <v>330000</v>
      </c>
      <c r="I4523" s="209">
        <v>330000</v>
      </c>
      <c r="J4523" s="200" t="s">
        <v>39</v>
      </c>
      <c r="K4523" s="200" t="s">
        <v>40</v>
      </c>
      <c r="L4523" s="206" t="s">
        <v>3600</v>
      </c>
    </row>
    <row r="4524" spans="2:12" ht="75" customHeight="1" x14ac:dyDescent="0.25">
      <c r="B4524" s="206">
        <v>0</v>
      </c>
      <c r="C4524" s="208" t="s">
        <v>4732</v>
      </c>
      <c r="D4524" s="214">
        <v>41462</v>
      </c>
      <c r="E4524" s="207" t="s">
        <v>2576</v>
      </c>
      <c r="F4524" s="200" t="s">
        <v>2568</v>
      </c>
      <c r="G4524" s="200" t="s">
        <v>3447</v>
      </c>
      <c r="H4524" s="209">
        <v>30000</v>
      </c>
      <c r="I4524" s="209">
        <v>30000</v>
      </c>
      <c r="J4524" s="200" t="s">
        <v>39</v>
      </c>
      <c r="K4524" s="200" t="s">
        <v>40</v>
      </c>
      <c r="L4524" s="206" t="s">
        <v>3600</v>
      </c>
    </row>
    <row r="4525" spans="2:12" ht="75" customHeight="1" x14ac:dyDescent="0.25">
      <c r="B4525" s="206">
        <v>0</v>
      </c>
      <c r="C4525" s="208" t="s">
        <v>4733</v>
      </c>
      <c r="D4525" s="214">
        <v>41462</v>
      </c>
      <c r="E4525" s="207" t="s">
        <v>2576</v>
      </c>
      <c r="F4525" s="200" t="s">
        <v>2568</v>
      </c>
      <c r="G4525" s="200" t="s">
        <v>3447</v>
      </c>
      <c r="H4525" s="209">
        <v>60000</v>
      </c>
      <c r="I4525" s="209">
        <v>60000</v>
      </c>
      <c r="J4525" s="200" t="s">
        <v>39</v>
      </c>
      <c r="K4525" s="200" t="s">
        <v>40</v>
      </c>
      <c r="L4525" s="206" t="s">
        <v>3600</v>
      </c>
    </row>
    <row r="4526" spans="2:12" ht="75" customHeight="1" x14ac:dyDescent="0.25">
      <c r="B4526" s="206">
        <v>0</v>
      </c>
      <c r="C4526" s="208" t="s">
        <v>3413</v>
      </c>
      <c r="D4526" s="214">
        <v>41462</v>
      </c>
      <c r="E4526" s="207" t="s">
        <v>2576</v>
      </c>
      <c r="F4526" s="200" t="s">
        <v>2568</v>
      </c>
      <c r="G4526" s="200" t="s">
        <v>3447</v>
      </c>
      <c r="H4526" s="209">
        <v>35000</v>
      </c>
      <c r="I4526" s="209">
        <v>35000</v>
      </c>
      <c r="J4526" s="200" t="s">
        <v>39</v>
      </c>
      <c r="K4526" s="200" t="s">
        <v>40</v>
      </c>
      <c r="L4526" s="206" t="s">
        <v>3600</v>
      </c>
    </row>
    <row r="4527" spans="2:12" ht="75" customHeight="1" x14ac:dyDescent="0.25">
      <c r="B4527" s="200">
        <v>0</v>
      </c>
      <c r="C4527" s="201" t="s">
        <v>4734</v>
      </c>
      <c r="D4527" s="202">
        <v>41659</v>
      </c>
      <c r="E4527" s="207" t="s">
        <v>662</v>
      </c>
      <c r="F4527" s="200" t="s">
        <v>3460</v>
      </c>
      <c r="G4527" s="200" t="s">
        <v>3447</v>
      </c>
      <c r="H4527" s="203">
        <v>3500000</v>
      </c>
      <c r="I4527" s="203">
        <v>3500000</v>
      </c>
      <c r="J4527" s="200" t="s">
        <v>39</v>
      </c>
      <c r="K4527" s="200" t="s">
        <v>40</v>
      </c>
      <c r="L4527" s="200" t="s">
        <v>3495</v>
      </c>
    </row>
    <row r="4528" spans="2:12" ht="75" customHeight="1" x14ac:dyDescent="0.25">
      <c r="B4528" s="200">
        <v>0</v>
      </c>
      <c r="C4528" s="201" t="s">
        <v>4735</v>
      </c>
      <c r="D4528" s="202">
        <v>41659</v>
      </c>
      <c r="E4528" s="207" t="s">
        <v>662</v>
      </c>
      <c r="F4528" s="200" t="s">
        <v>2568</v>
      </c>
      <c r="G4528" s="200" t="s">
        <v>3447</v>
      </c>
      <c r="H4528" s="203">
        <v>45000000</v>
      </c>
      <c r="I4528" s="203">
        <v>45000000</v>
      </c>
      <c r="J4528" s="200" t="s">
        <v>39</v>
      </c>
      <c r="K4528" s="200" t="s">
        <v>40</v>
      </c>
      <c r="L4528" s="200" t="s">
        <v>3495</v>
      </c>
    </row>
    <row r="4529" spans="2:12" ht="75" customHeight="1" x14ac:dyDescent="0.25">
      <c r="B4529" s="200">
        <v>0</v>
      </c>
      <c r="C4529" s="201" t="s">
        <v>4736</v>
      </c>
      <c r="D4529" s="202">
        <v>41659</v>
      </c>
      <c r="E4529" s="207" t="s">
        <v>662</v>
      </c>
      <c r="F4529" s="200" t="s">
        <v>2568</v>
      </c>
      <c r="G4529" s="200" t="s">
        <v>3447</v>
      </c>
      <c r="H4529" s="203">
        <v>12000000</v>
      </c>
      <c r="I4529" s="203">
        <v>12000000</v>
      </c>
      <c r="J4529" s="200" t="s">
        <v>39</v>
      </c>
      <c r="K4529" s="200" t="s">
        <v>40</v>
      </c>
      <c r="L4529" s="200" t="s">
        <v>3495</v>
      </c>
    </row>
    <row r="4530" spans="2:12" ht="75" customHeight="1" x14ac:dyDescent="0.25">
      <c r="B4530" s="200">
        <v>0</v>
      </c>
      <c r="C4530" s="201" t="s">
        <v>4737</v>
      </c>
      <c r="D4530" s="202">
        <v>41659</v>
      </c>
      <c r="E4530" s="207" t="s">
        <v>662</v>
      </c>
      <c r="F4530" s="200" t="s">
        <v>2568</v>
      </c>
      <c r="G4530" s="200" t="s">
        <v>3447</v>
      </c>
      <c r="H4530" s="203">
        <v>1600000</v>
      </c>
      <c r="I4530" s="203">
        <v>1600000</v>
      </c>
      <c r="J4530" s="200" t="s">
        <v>39</v>
      </c>
      <c r="K4530" s="200" t="s">
        <v>40</v>
      </c>
      <c r="L4530" s="200" t="s">
        <v>3495</v>
      </c>
    </row>
    <row r="4531" spans="2:12" ht="75" customHeight="1" x14ac:dyDescent="0.25">
      <c r="B4531" s="200">
        <v>0</v>
      </c>
      <c r="C4531" s="201" t="s">
        <v>4738</v>
      </c>
      <c r="D4531" s="202">
        <v>41659</v>
      </c>
      <c r="E4531" s="207" t="s">
        <v>662</v>
      </c>
      <c r="F4531" s="200" t="s">
        <v>2568</v>
      </c>
      <c r="G4531" s="200" t="s">
        <v>3447</v>
      </c>
      <c r="H4531" s="203">
        <v>1600000</v>
      </c>
      <c r="I4531" s="203">
        <v>1600000</v>
      </c>
      <c r="J4531" s="200" t="s">
        <v>39</v>
      </c>
      <c r="K4531" s="200" t="s">
        <v>40</v>
      </c>
      <c r="L4531" s="200" t="s">
        <v>3495</v>
      </c>
    </row>
    <row r="4532" spans="2:12" ht="75" customHeight="1" x14ac:dyDescent="0.25">
      <c r="B4532" s="200">
        <v>0</v>
      </c>
      <c r="C4532" s="201" t="s">
        <v>4739</v>
      </c>
      <c r="D4532" s="202">
        <v>41659</v>
      </c>
      <c r="E4532" s="207" t="s">
        <v>662</v>
      </c>
      <c r="F4532" s="200" t="s">
        <v>2568</v>
      </c>
      <c r="G4532" s="200" t="s">
        <v>3447</v>
      </c>
      <c r="H4532" s="203">
        <v>8000000</v>
      </c>
      <c r="I4532" s="203">
        <v>8000000</v>
      </c>
      <c r="J4532" s="200" t="s">
        <v>39</v>
      </c>
      <c r="K4532" s="200" t="s">
        <v>40</v>
      </c>
      <c r="L4532" s="200" t="s">
        <v>3495</v>
      </c>
    </row>
    <row r="4533" spans="2:12" ht="75" customHeight="1" x14ac:dyDescent="0.25">
      <c r="B4533" s="200">
        <v>0</v>
      </c>
      <c r="C4533" s="201" t="s">
        <v>4740</v>
      </c>
      <c r="D4533" s="202">
        <v>41659</v>
      </c>
      <c r="E4533" s="207" t="s">
        <v>662</v>
      </c>
      <c r="F4533" s="200" t="s">
        <v>2568</v>
      </c>
      <c r="G4533" s="200" t="s">
        <v>3447</v>
      </c>
      <c r="H4533" s="203">
        <v>72000000</v>
      </c>
      <c r="I4533" s="203">
        <v>72000000</v>
      </c>
      <c r="J4533" s="200" t="s">
        <v>39</v>
      </c>
      <c r="K4533" s="200" t="s">
        <v>40</v>
      </c>
      <c r="L4533" s="200" t="s">
        <v>3495</v>
      </c>
    </row>
    <row r="4534" spans="2:12" ht="75" customHeight="1" x14ac:dyDescent="0.25">
      <c r="B4534" s="200">
        <v>0</v>
      </c>
      <c r="C4534" s="201" t="s">
        <v>4741</v>
      </c>
      <c r="D4534" s="202">
        <v>41659</v>
      </c>
      <c r="E4534" s="207" t="s">
        <v>662</v>
      </c>
      <c r="F4534" s="200" t="s">
        <v>2568</v>
      </c>
      <c r="G4534" s="200" t="s">
        <v>3447</v>
      </c>
      <c r="H4534" s="203">
        <v>36000000</v>
      </c>
      <c r="I4534" s="203">
        <v>36000000</v>
      </c>
      <c r="J4534" s="200" t="s">
        <v>39</v>
      </c>
      <c r="K4534" s="200" t="s">
        <v>40</v>
      </c>
      <c r="L4534" s="200" t="s">
        <v>3495</v>
      </c>
    </row>
    <row r="4535" spans="2:12" ht="75" customHeight="1" x14ac:dyDescent="0.25">
      <c r="B4535" s="200">
        <v>0</v>
      </c>
      <c r="C4535" s="201" t="s">
        <v>4742</v>
      </c>
      <c r="D4535" s="202">
        <v>41659</v>
      </c>
      <c r="E4535" s="207" t="s">
        <v>662</v>
      </c>
      <c r="F4535" s="200" t="s">
        <v>2568</v>
      </c>
      <c r="G4535" s="200" t="s">
        <v>3447</v>
      </c>
      <c r="H4535" s="203">
        <v>69600</v>
      </c>
      <c r="I4535" s="203">
        <v>69600</v>
      </c>
      <c r="J4535" s="200" t="s">
        <v>39</v>
      </c>
      <c r="K4535" s="200" t="s">
        <v>40</v>
      </c>
      <c r="L4535" s="200" t="s">
        <v>4743</v>
      </c>
    </row>
    <row r="4536" spans="2:12" ht="75" customHeight="1" x14ac:dyDescent="0.25">
      <c r="B4536" s="200">
        <v>0</v>
      </c>
      <c r="C4536" s="201" t="s">
        <v>4744</v>
      </c>
      <c r="D4536" s="202">
        <v>41659</v>
      </c>
      <c r="E4536" s="207" t="s">
        <v>662</v>
      </c>
      <c r="F4536" s="200" t="s">
        <v>2568</v>
      </c>
      <c r="G4536" s="200" t="s">
        <v>3447</v>
      </c>
      <c r="H4536" s="203">
        <v>1136800</v>
      </c>
      <c r="I4536" s="203">
        <v>1136800</v>
      </c>
      <c r="J4536" s="200" t="s">
        <v>39</v>
      </c>
      <c r="K4536" s="200" t="s">
        <v>40</v>
      </c>
      <c r="L4536" s="200" t="s">
        <v>4745</v>
      </c>
    </row>
    <row r="4537" spans="2:12" ht="75" customHeight="1" x14ac:dyDescent="0.25">
      <c r="B4537" s="200">
        <v>0</v>
      </c>
      <c r="C4537" s="201" t="s">
        <v>4746</v>
      </c>
      <c r="D4537" s="202">
        <v>41659</v>
      </c>
      <c r="E4537" s="207" t="s">
        <v>662</v>
      </c>
      <c r="F4537" s="200" t="s">
        <v>2568</v>
      </c>
      <c r="G4537" s="200" t="s">
        <v>3447</v>
      </c>
      <c r="H4537" s="203">
        <v>29696</v>
      </c>
      <c r="I4537" s="203">
        <v>29696</v>
      </c>
      <c r="J4537" s="200" t="s">
        <v>39</v>
      </c>
      <c r="K4537" s="200" t="s">
        <v>40</v>
      </c>
      <c r="L4537" s="200" t="s">
        <v>4747</v>
      </c>
    </row>
    <row r="4538" spans="2:12" ht="75" customHeight="1" x14ac:dyDescent="0.25">
      <c r="B4538" s="200">
        <v>0</v>
      </c>
      <c r="C4538" s="201" t="s">
        <v>4748</v>
      </c>
      <c r="D4538" s="202">
        <v>41654</v>
      </c>
      <c r="E4538" s="207" t="s">
        <v>239</v>
      </c>
      <c r="F4538" s="200" t="s">
        <v>4302</v>
      </c>
      <c r="G4538" s="200" t="s">
        <v>3447</v>
      </c>
      <c r="H4538" s="203" t="s">
        <v>4749</v>
      </c>
      <c r="I4538" s="203" t="s">
        <v>4750</v>
      </c>
      <c r="J4538" s="200" t="s">
        <v>39</v>
      </c>
      <c r="K4538" s="200" t="s">
        <v>40</v>
      </c>
      <c r="L4538" s="200" t="s">
        <v>4751</v>
      </c>
    </row>
    <row r="4539" spans="2:12" ht="75" customHeight="1" x14ac:dyDescent="0.25">
      <c r="B4539" s="200">
        <v>80111620</v>
      </c>
      <c r="C4539" s="201" t="s">
        <v>4752</v>
      </c>
      <c r="D4539" s="202">
        <v>41659</v>
      </c>
      <c r="E4539" s="207" t="s">
        <v>3609</v>
      </c>
      <c r="F4539" s="200" t="s">
        <v>4753</v>
      </c>
      <c r="G4539" s="200" t="s">
        <v>3447</v>
      </c>
      <c r="H4539" s="203">
        <v>366569420</v>
      </c>
      <c r="I4539" s="203">
        <v>366569420</v>
      </c>
      <c r="J4539" s="200" t="s">
        <v>39</v>
      </c>
      <c r="K4539" s="200" t="s">
        <v>40</v>
      </c>
      <c r="L4539" s="200" t="s">
        <v>4754</v>
      </c>
    </row>
    <row r="4540" spans="2:12" ht="75" customHeight="1" x14ac:dyDescent="0.25">
      <c r="B4540" s="200">
        <v>80111620</v>
      </c>
      <c r="C4540" s="201" t="s">
        <v>4755</v>
      </c>
      <c r="D4540" s="202">
        <v>41659</v>
      </c>
      <c r="E4540" s="207" t="s">
        <v>3609</v>
      </c>
      <c r="F4540" s="200" t="s">
        <v>4753</v>
      </c>
      <c r="G4540" s="200" t="s">
        <v>3447</v>
      </c>
      <c r="H4540" s="203">
        <v>2443399240</v>
      </c>
      <c r="I4540" s="203">
        <v>972157540</v>
      </c>
      <c r="J4540" s="200" t="s">
        <v>39</v>
      </c>
      <c r="K4540" s="200" t="s">
        <v>40</v>
      </c>
      <c r="L4540" s="200" t="s">
        <v>3533</v>
      </c>
    </row>
    <row r="4541" spans="2:12" ht="75" customHeight="1" x14ac:dyDescent="0.25">
      <c r="B4541" s="200">
        <v>80111620</v>
      </c>
      <c r="C4541" s="201" t="s">
        <v>4756</v>
      </c>
      <c r="D4541" s="202">
        <v>41659</v>
      </c>
      <c r="E4541" s="207" t="s">
        <v>3609</v>
      </c>
      <c r="F4541" s="200" t="s">
        <v>4753</v>
      </c>
      <c r="G4541" s="200" t="s">
        <v>3447</v>
      </c>
      <c r="H4541" s="203">
        <v>1270966600.0000005</v>
      </c>
      <c r="I4541" s="203">
        <v>1270966600.0000005</v>
      </c>
      <c r="J4541" s="200" t="s">
        <v>39</v>
      </c>
      <c r="K4541" s="200" t="s">
        <v>40</v>
      </c>
      <c r="L4541" s="200" t="s">
        <v>3495</v>
      </c>
    </row>
    <row r="4542" spans="2:12" ht="75" customHeight="1" x14ac:dyDescent="0.25">
      <c r="B4542" s="200">
        <v>80111620</v>
      </c>
      <c r="C4542" s="201" t="s">
        <v>4757</v>
      </c>
      <c r="D4542" s="202">
        <v>41659</v>
      </c>
      <c r="E4542" s="207" t="s">
        <v>3609</v>
      </c>
      <c r="F4542" s="200" t="s">
        <v>4753</v>
      </c>
      <c r="G4542" s="200" t="s">
        <v>3447</v>
      </c>
      <c r="H4542" s="203">
        <v>1083103890</v>
      </c>
      <c r="I4542" s="203">
        <v>197491890.00000003</v>
      </c>
      <c r="J4542" s="200" t="s">
        <v>39</v>
      </c>
      <c r="K4542" s="200" t="s">
        <v>40</v>
      </c>
      <c r="L4542" s="200" t="s">
        <v>4758</v>
      </c>
    </row>
    <row r="4543" spans="2:12" ht="75" customHeight="1" x14ac:dyDescent="0.25">
      <c r="B4543" s="200">
        <v>80111620</v>
      </c>
      <c r="C4543" s="201" t="s">
        <v>4759</v>
      </c>
      <c r="D4543" s="202">
        <v>41659</v>
      </c>
      <c r="E4543" s="207" t="s">
        <v>3609</v>
      </c>
      <c r="F4543" s="200" t="s">
        <v>4753</v>
      </c>
      <c r="G4543" s="200" t="s">
        <v>3447</v>
      </c>
      <c r="H4543" s="203">
        <v>1196144366.666667</v>
      </c>
      <c r="I4543" s="203">
        <v>1196144366.666667</v>
      </c>
      <c r="J4543" s="200" t="s">
        <v>39</v>
      </c>
      <c r="K4543" s="200" t="s">
        <v>40</v>
      </c>
      <c r="L4543" s="200" t="s">
        <v>4760</v>
      </c>
    </row>
    <row r="4544" spans="2:12" ht="75" customHeight="1" x14ac:dyDescent="0.25">
      <c r="B4544" s="200">
        <v>80111620</v>
      </c>
      <c r="C4544" s="201" t="s">
        <v>4761</v>
      </c>
      <c r="D4544" s="202">
        <v>41659</v>
      </c>
      <c r="E4544" s="207" t="s">
        <v>3609</v>
      </c>
      <c r="F4544" s="200" t="s">
        <v>4753</v>
      </c>
      <c r="G4544" s="200" t="s">
        <v>3447</v>
      </c>
      <c r="H4544" s="203">
        <v>2688840000</v>
      </c>
      <c r="I4544" s="203">
        <v>2688840000</v>
      </c>
      <c r="J4544" s="200" t="s">
        <v>39</v>
      </c>
      <c r="K4544" s="200" t="s">
        <v>40</v>
      </c>
      <c r="L4544" s="200" t="s">
        <v>4762</v>
      </c>
    </row>
    <row r="4545" spans="2:12" ht="75" customHeight="1" x14ac:dyDescent="0.25">
      <c r="B4545" s="200">
        <v>80111620</v>
      </c>
      <c r="C4545" s="201" t="s">
        <v>4763</v>
      </c>
      <c r="D4545" s="202">
        <v>41659</v>
      </c>
      <c r="E4545" s="207" t="s">
        <v>3609</v>
      </c>
      <c r="F4545" s="200" t="s">
        <v>4753</v>
      </c>
      <c r="G4545" s="200" t="s">
        <v>3447</v>
      </c>
      <c r="H4545" s="203">
        <v>1160400110.0000002</v>
      </c>
      <c r="I4545" s="203">
        <v>1160400110.0000002</v>
      </c>
      <c r="J4545" s="200" t="s">
        <v>39</v>
      </c>
      <c r="K4545" s="200" t="s">
        <v>40</v>
      </c>
      <c r="L4545" s="200" t="s">
        <v>3536</v>
      </c>
    </row>
    <row r="4546" spans="2:12" ht="75" customHeight="1" x14ac:dyDescent="0.25">
      <c r="B4546" s="200">
        <v>80111620</v>
      </c>
      <c r="C4546" s="201" t="s">
        <v>4764</v>
      </c>
      <c r="D4546" s="202">
        <v>41659</v>
      </c>
      <c r="E4546" s="207" t="s">
        <v>3609</v>
      </c>
      <c r="F4546" s="200" t="s">
        <v>4753</v>
      </c>
      <c r="G4546" s="200" t="s">
        <v>3447</v>
      </c>
      <c r="H4546" s="203">
        <v>1025711493.3333337</v>
      </c>
      <c r="I4546" s="203">
        <v>1025711493.3333337</v>
      </c>
      <c r="J4546" s="200" t="s">
        <v>39</v>
      </c>
      <c r="K4546" s="200" t="s">
        <v>40</v>
      </c>
      <c r="L4546" s="200" t="s">
        <v>4765</v>
      </c>
    </row>
    <row r="4547" spans="2:12" ht="75" customHeight="1" x14ac:dyDescent="0.25">
      <c r="B4547" s="200">
        <v>80111620</v>
      </c>
      <c r="C4547" s="201" t="s">
        <v>4766</v>
      </c>
      <c r="D4547" s="202">
        <v>41659</v>
      </c>
      <c r="E4547" s="207" t="s">
        <v>3609</v>
      </c>
      <c r="F4547" s="200" t="s">
        <v>4753</v>
      </c>
      <c r="G4547" s="200" t="s">
        <v>3447</v>
      </c>
      <c r="H4547" s="203">
        <v>824023470.00000012</v>
      </c>
      <c r="I4547" s="203">
        <v>824023470.00000012</v>
      </c>
      <c r="J4547" s="200" t="s">
        <v>39</v>
      </c>
      <c r="K4547" s="200" t="s">
        <v>40</v>
      </c>
      <c r="L4547" s="200" t="s">
        <v>3531</v>
      </c>
    </row>
    <row r="4548" spans="2:12" ht="75" customHeight="1" x14ac:dyDescent="0.25">
      <c r="B4548" s="200">
        <v>80111620</v>
      </c>
      <c r="C4548" s="201" t="s">
        <v>14301</v>
      </c>
      <c r="D4548" s="202">
        <v>41659</v>
      </c>
      <c r="E4548" s="207" t="s">
        <v>3609</v>
      </c>
      <c r="F4548" s="200" t="s">
        <v>4753</v>
      </c>
      <c r="G4548" s="200" t="s">
        <v>3447</v>
      </c>
      <c r="H4548" s="203">
        <v>332344627</v>
      </c>
      <c r="I4548" s="203">
        <v>332344627</v>
      </c>
      <c r="J4548" s="200" t="s">
        <v>39</v>
      </c>
      <c r="K4548" s="200" t="s">
        <v>40</v>
      </c>
      <c r="L4548" s="200" t="s">
        <v>3673</v>
      </c>
    </row>
    <row r="4549" spans="2:12" ht="75" customHeight="1" x14ac:dyDescent="0.25">
      <c r="B4549" s="200">
        <v>80111620</v>
      </c>
      <c r="C4549" s="201" t="s">
        <v>14302</v>
      </c>
      <c r="D4549" s="202">
        <v>41659</v>
      </c>
      <c r="E4549" s="207" t="s">
        <v>3609</v>
      </c>
      <c r="F4549" s="200" t="s">
        <v>4753</v>
      </c>
      <c r="G4549" s="200" t="s">
        <v>3447</v>
      </c>
      <c r="H4549" s="203">
        <v>424019600</v>
      </c>
      <c r="I4549" s="203">
        <v>424019600</v>
      </c>
      <c r="J4549" s="200" t="s">
        <v>39</v>
      </c>
      <c r="K4549" s="200" t="s">
        <v>40</v>
      </c>
      <c r="L4549" s="200" t="s">
        <v>3495</v>
      </c>
    </row>
    <row r="4550" spans="2:12" ht="75" customHeight="1" x14ac:dyDescent="0.25">
      <c r="B4550" s="200">
        <v>80111620</v>
      </c>
      <c r="C4550" s="201" t="s">
        <v>4767</v>
      </c>
      <c r="D4550" s="202">
        <v>41659</v>
      </c>
      <c r="E4550" s="207" t="s">
        <v>3609</v>
      </c>
      <c r="F4550" s="200" t="s">
        <v>4753</v>
      </c>
      <c r="G4550" s="200" t="s">
        <v>3447</v>
      </c>
      <c r="H4550" s="203">
        <v>278561106.66666669</v>
      </c>
      <c r="I4550" s="203">
        <v>278561106.66666669</v>
      </c>
      <c r="J4550" s="200" t="s">
        <v>39</v>
      </c>
      <c r="K4550" s="200" t="s">
        <v>40</v>
      </c>
      <c r="L4550" s="200" t="s">
        <v>4760</v>
      </c>
    </row>
    <row r="4551" spans="2:12" ht="75" customHeight="1" x14ac:dyDescent="0.25">
      <c r="B4551" s="200">
        <v>80111620</v>
      </c>
      <c r="C4551" s="201" t="s">
        <v>4768</v>
      </c>
      <c r="D4551" s="202">
        <v>41659</v>
      </c>
      <c r="E4551" s="207" t="s">
        <v>3609</v>
      </c>
      <c r="F4551" s="200" t="s">
        <v>4753</v>
      </c>
      <c r="G4551" s="200" t="s">
        <v>3447</v>
      </c>
      <c r="H4551" s="203">
        <v>288288000</v>
      </c>
      <c r="I4551" s="203">
        <v>288288000</v>
      </c>
      <c r="J4551" s="200" t="s">
        <v>39</v>
      </c>
      <c r="K4551" s="200" t="s">
        <v>40</v>
      </c>
      <c r="L4551" s="200" t="s">
        <v>4762</v>
      </c>
    </row>
    <row r="4552" spans="2:12" ht="75" customHeight="1" x14ac:dyDescent="0.25">
      <c r="B4552" s="200">
        <v>80111620</v>
      </c>
      <c r="C4552" s="201" t="s">
        <v>4769</v>
      </c>
      <c r="D4552" s="202">
        <v>41659</v>
      </c>
      <c r="E4552" s="207" t="s">
        <v>3609</v>
      </c>
      <c r="F4552" s="200" t="s">
        <v>4753</v>
      </c>
      <c r="G4552" s="200" t="s">
        <v>3447</v>
      </c>
      <c r="H4552" s="203">
        <v>359107826.66666669</v>
      </c>
      <c r="I4552" s="203">
        <v>359107826.66666669</v>
      </c>
      <c r="J4552" s="200" t="s">
        <v>39</v>
      </c>
      <c r="K4552" s="200" t="s">
        <v>40</v>
      </c>
      <c r="L4552" s="200" t="s">
        <v>4765</v>
      </c>
    </row>
    <row r="4553" spans="2:12" ht="75" customHeight="1" x14ac:dyDescent="0.25">
      <c r="B4553" s="200">
        <v>80111620</v>
      </c>
      <c r="C4553" s="201" t="s">
        <v>4770</v>
      </c>
      <c r="D4553" s="202">
        <v>41659</v>
      </c>
      <c r="E4553" s="207" t="s">
        <v>3609</v>
      </c>
      <c r="F4553" s="200" t="s">
        <v>4753</v>
      </c>
      <c r="G4553" s="200" t="s">
        <v>3447</v>
      </c>
      <c r="H4553" s="203">
        <v>416830533.33333331</v>
      </c>
      <c r="I4553" s="203">
        <v>416830533.33333331</v>
      </c>
      <c r="J4553" s="200" t="s">
        <v>39</v>
      </c>
      <c r="K4553" s="200" t="s">
        <v>40</v>
      </c>
      <c r="L4553" s="200" t="s">
        <v>3531</v>
      </c>
    </row>
    <row r="4554" spans="2:12" ht="75" customHeight="1" x14ac:dyDescent="0.25">
      <c r="B4554" s="200">
        <v>80111620</v>
      </c>
      <c r="C4554" s="217" t="s">
        <v>4771</v>
      </c>
      <c r="D4554" s="202">
        <v>41654</v>
      </c>
      <c r="E4554" s="218" t="s">
        <v>4772</v>
      </c>
      <c r="F4554" s="200" t="s">
        <v>4753</v>
      </c>
      <c r="G4554" s="200" t="s">
        <v>3447</v>
      </c>
      <c r="H4554" s="219">
        <v>65032500</v>
      </c>
      <c r="I4554" s="219">
        <v>65032500</v>
      </c>
      <c r="J4554" s="200" t="s">
        <v>39</v>
      </c>
      <c r="K4554" s="200" t="s">
        <v>40</v>
      </c>
      <c r="L4554" s="218" t="s">
        <v>4773</v>
      </c>
    </row>
    <row r="4555" spans="2:12" ht="75" customHeight="1" x14ac:dyDescent="0.25">
      <c r="B4555" s="200">
        <v>80111620</v>
      </c>
      <c r="C4555" s="217" t="s">
        <v>4774</v>
      </c>
      <c r="D4555" s="202">
        <v>41654</v>
      </c>
      <c r="E4555" s="218" t="s">
        <v>4772</v>
      </c>
      <c r="F4555" s="200" t="s">
        <v>4753</v>
      </c>
      <c r="G4555" s="200" t="s">
        <v>3447</v>
      </c>
      <c r="H4555" s="219">
        <v>65032500</v>
      </c>
      <c r="I4555" s="219">
        <v>65032500</v>
      </c>
      <c r="J4555" s="200" t="s">
        <v>39</v>
      </c>
      <c r="K4555" s="200" t="s">
        <v>40</v>
      </c>
      <c r="L4555" s="218" t="s">
        <v>4773</v>
      </c>
    </row>
    <row r="4556" spans="2:12" ht="75" customHeight="1" x14ac:dyDescent="0.25">
      <c r="B4556" s="200">
        <v>80111620</v>
      </c>
      <c r="C4556" s="217" t="s">
        <v>4775</v>
      </c>
      <c r="D4556" s="202">
        <v>41654</v>
      </c>
      <c r="E4556" s="218" t="s">
        <v>4772</v>
      </c>
      <c r="F4556" s="200" t="s">
        <v>4753</v>
      </c>
      <c r="G4556" s="200" t="s">
        <v>3447</v>
      </c>
      <c r="H4556" s="219">
        <v>44076429.5</v>
      </c>
      <c r="I4556" s="219">
        <v>44076429.5</v>
      </c>
      <c r="J4556" s="200" t="s">
        <v>39</v>
      </c>
      <c r="K4556" s="200" t="s">
        <v>40</v>
      </c>
      <c r="L4556" s="218" t="s">
        <v>4773</v>
      </c>
    </row>
    <row r="4557" spans="2:12" ht="75" customHeight="1" x14ac:dyDescent="0.25">
      <c r="B4557" s="200">
        <v>80111620</v>
      </c>
      <c r="C4557" s="217" t="s">
        <v>4776</v>
      </c>
      <c r="D4557" s="202">
        <v>41654</v>
      </c>
      <c r="E4557" s="218" t="s">
        <v>4772</v>
      </c>
      <c r="F4557" s="200" t="s">
        <v>4753</v>
      </c>
      <c r="G4557" s="200" t="s">
        <v>3447</v>
      </c>
      <c r="H4557" s="219">
        <v>72801739</v>
      </c>
      <c r="I4557" s="219">
        <v>72801739</v>
      </c>
      <c r="J4557" s="200" t="s">
        <v>39</v>
      </c>
      <c r="K4557" s="200" t="s">
        <v>40</v>
      </c>
      <c r="L4557" s="218" t="s">
        <v>4773</v>
      </c>
    </row>
    <row r="4558" spans="2:12" ht="75" customHeight="1" x14ac:dyDescent="0.25">
      <c r="B4558" s="200">
        <v>80111620</v>
      </c>
      <c r="C4558" s="220" t="s">
        <v>4777</v>
      </c>
      <c r="D4558" s="202">
        <v>41654</v>
      </c>
      <c r="E4558" s="218" t="s">
        <v>4772</v>
      </c>
      <c r="F4558" s="200" t="s">
        <v>4753</v>
      </c>
      <c r="G4558" s="200" t="s">
        <v>3447</v>
      </c>
      <c r="H4558" s="219">
        <f t="shared" ref="H4558:I4560" si="22">3600000*11.5</f>
        <v>41400000</v>
      </c>
      <c r="I4558" s="219">
        <f t="shared" si="22"/>
        <v>41400000</v>
      </c>
      <c r="J4558" s="200" t="s">
        <v>39</v>
      </c>
      <c r="K4558" s="200" t="s">
        <v>40</v>
      </c>
      <c r="L4558" s="218" t="s">
        <v>4778</v>
      </c>
    </row>
    <row r="4559" spans="2:12" ht="75" customHeight="1" x14ac:dyDescent="0.25">
      <c r="B4559" s="200">
        <v>80111620</v>
      </c>
      <c r="C4559" s="220" t="s">
        <v>4779</v>
      </c>
      <c r="D4559" s="202">
        <v>41654</v>
      </c>
      <c r="E4559" s="218" t="s">
        <v>4772</v>
      </c>
      <c r="F4559" s="200" t="s">
        <v>4753</v>
      </c>
      <c r="G4559" s="200" t="s">
        <v>3447</v>
      </c>
      <c r="H4559" s="219">
        <f t="shared" si="22"/>
        <v>41400000</v>
      </c>
      <c r="I4559" s="219">
        <f t="shared" si="22"/>
        <v>41400000</v>
      </c>
      <c r="J4559" s="200" t="s">
        <v>39</v>
      </c>
      <c r="K4559" s="200" t="s">
        <v>40</v>
      </c>
      <c r="L4559" s="218" t="s">
        <v>4778</v>
      </c>
    </row>
    <row r="4560" spans="2:12" ht="75" customHeight="1" x14ac:dyDescent="0.25">
      <c r="B4560" s="200">
        <v>80111620</v>
      </c>
      <c r="C4560" s="220" t="s">
        <v>4780</v>
      </c>
      <c r="D4560" s="202">
        <v>41654</v>
      </c>
      <c r="E4560" s="218" t="s">
        <v>4772</v>
      </c>
      <c r="F4560" s="200" t="s">
        <v>4753</v>
      </c>
      <c r="G4560" s="200" t="s">
        <v>3447</v>
      </c>
      <c r="H4560" s="219">
        <f t="shared" si="22"/>
        <v>41400000</v>
      </c>
      <c r="I4560" s="219">
        <f t="shared" si="22"/>
        <v>41400000</v>
      </c>
      <c r="J4560" s="200" t="s">
        <v>39</v>
      </c>
      <c r="K4560" s="200" t="s">
        <v>40</v>
      </c>
      <c r="L4560" s="218" t="s">
        <v>4778</v>
      </c>
    </row>
    <row r="4561" spans="2:12" ht="75" customHeight="1" x14ac:dyDescent="0.25">
      <c r="B4561" s="200">
        <v>80111620</v>
      </c>
      <c r="C4561" s="23" t="s">
        <v>4781</v>
      </c>
      <c r="D4561" s="202">
        <v>41660</v>
      </c>
      <c r="E4561" s="207" t="s">
        <v>3609</v>
      </c>
      <c r="F4561" s="200" t="s">
        <v>4753</v>
      </c>
      <c r="G4561" s="200" t="s">
        <v>3447</v>
      </c>
      <c r="H4561" s="221">
        <v>74065200</v>
      </c>
      <c r="I4561" s="221">
        <v>74065200</v>
      </c>
      <c r="J4561" s="200" t="s">
        <v>39</v>
      </c>
      <c r="K4561" s="200" t="s">
        <v>40</v>
      </c>
      <c r="L4561" s="200" t="s">
        <v>3503</v>
      </c>
    </row>
    <row r="4562" spans="2:12" ht="75" customHeight="1" x14ac:dyDescent="0.25">
      <c r="B4562" s="200">
        <v>80111620</v>
      </c>
      <c r="C4562" s="23" t="s">
        <v>4782</v>
      </c>
      <c r="D4562" s="202">
        <v>41660</v>
      </c>
      <c r="E4562" s="222" t="s">
        <v>4783</v>
      </c>
      <c r="F4562" s="200" t="s">
        <v>4753</v>
      </c>
      <c r="G4562" s="200" t="s">
        <v>3447</v>
      </c>
      <c r="H4562" s="221">
        <v>18088400</v>
      </c>
      <c r="I4562" s="221">
        <v>18088400</v>
      </c>
      <c r="J4562" s="200" t="s">
        <v>39</v>
      </c>
      <c r="K4562" s="200" t="s">
        <v>40</v>
      </c>
      <c r="L4562" s="200" t="s">
        <v>3503</v>
      </c>
    </row>
    <row r="4563" spans="2:12" ht="75" customHeight="1" x14ac:dyDescent="0.25">
      <c r="B4563" s="200">
        <v>80111620</v>
      </c>
      <c r="C4563" s="23" t="s">
        <v>4784</v>
      </c>
      <c r="D4563" s="202">
        <v>41660</v>
      </c>
      <c r="E4563" s="222" t="s">
        <v>4783</v>
      </c>
      <c r="F4563" s="200" t="s">
        <v>4753</v>
      </c>
      <c r="G4563" s="200" t="s">
        <v>3447</v>
      </c>
      <c r="H4563" s="221">
        <v>89632400</v>
      </c>
      <c r="I4563" s="221">
        <v>89632400</v>
      </c>
      <c r="J4563" s="200" t="s">
        <v>39</v>
      </c>
      <c r="K4563" s="200" t="s">
        <v>40</v>
      </c>
      <c r="L4563" s="200" t="s">
        <v>3503</v>
      </c>
    </row>
    <row r="4564" spans="2:12" ht="75" customHeight="1" x14ac:dyDescent="0.25">
      <c r="B4564" s="200">
        <v>80111620</v>
      </c>
      <c r="C4564" s="23" t="s">
        <v>4785</v>
      </c>
      <c r="D4564" s="202">
        <v>41660</v>
      </c>
      <c r="E4564" s="222" t="s">
        <v>4783</v>
      </c>
      <c r="F4564" s="200" t="s">
        <v>4753</v>
      </c>
      <c r="G4564" s="200" t="s">
        <v>3447</v>
      </c>
      <c r="H4564" s="221">
        <v>107090500</v>
      </c>
      <c r="I4564" s="221">
        <v>107090500</v>
      </c>
      <c r="J4564" s="200" t="s">
        <v>39</v>
      </c>
      <c r="K4564" s="200" t="s">
        <v>40</v>
      </c>
      <c r="L4564" s="200" t="s">
        <v>3503</v>
      </c>
    </row>
    <row r="4565" spans="2:12" ht="75" customHeight="1" x14ac:dyDescent="0.25">
      <c r="B4565" s="200">
        <v>80111620</v>
      </c>
      <c r="C4565" s="23" t="s">
        <v>4786</v>
      </c>
      <c r="D4565" s="202">
        <v>41660</v>
      </c>
      <c r="E4565" s="222" t="s">
        <v>4783</v>
      </c>
      <c r="F4565" s="200" t="s">
        <v>4753</v>
      </c>
      <c r="G4565" s="200" t="s">
        <v>3447</v>
      </c>
      <c r="H4565" s="221">
        <v>107090500</v>
      </c>
      <c r="I4565" s="221">
        <v>107090500</v>
      </c>
      <c r="J4565" s="200" t="s">
        <v>39</v>
      </c>
      <c r="K4565" s="200" t="s">
        <v>40</v>
      </c>
      <c r="L4565" s="200" t="s">
        <v>3503</v>
      </c>
    </row>
    <row r="4566" spans="2:12" ht="75" customHeight="1" x14ac:dyDescent="0.25">
      <c r="B4566" s="200">
        <v>80111620</v>
      </c>
      <c r="C4566" s="23" t="s">
        <v>4787</v>
      </c>
      <c r="D4566" s="202">
        <v>41660</v>
      </c>
      <c r="E4566" s="222" t="s">
        <v>4783</v>
      </c>
      <c r="F4566" s="200" t="s">
        <v>4753</v>
      </c>
      <c r="G4566" s="200" t="s">
        <v>3447</v>
      </c>
      <c r="H4566" s="221">
        <v>17458100</v>
      </c>
      <c r="I4566" s="221">
        <v>17458100</v>
      </c>
      <c r="J4566" s="200" t="s">
        <v>39</v>
      </c>
      <c r="K4566" s="200" t="s">
        <v>40</v>
      </c>
      <c r="L4566" s="200" t="s">
        <v>3503</v>
      </c>
    </row>
    <row r="4567" spans="2:12" ht="75" customHeight="1" x14ac:dyDescent="0.25">
      <c r="B4567" s="200">
        <v>80111620</v>
      </c>
      <c r="C4567" s="23" t="s">
        <v>4788</v>
      </c>
      <c r="D4567" s="202">
        <v>41660</v>
      </c>
      <c r="E4567" s="222" t="s">
        <v>4783</v>
      </c>
      <c r="F4567" s="200" t="s">
        <v>4753</v>
      </c>
      <c r="G4567" s="200" t="s">
        <v>3447</v>
      </c>
      <c r="H4567" s="221">
        <v>122206700</v>
      </c>
      <c r="I4567" s="221">
        <v>122206700</v>
      </c>
      <c r="J4567" s="200" t="s">
        <v>39</v>
      </c>
      <c r="K4567" s="200" t="s">
        <v>40</v>
      </c>
      <c r="L4567" s="200" t="s">
        <v>3503</v>
      </c>
    </row>
    <row r="4568" spans="2:12" ht="75" customHeight="1" x14ac:dyDescent="0.25">
      <c r="B4568" s="200">
        <v>80111620</v>
      </c>
      <c r="C4568" s="23" t="s">
        <v>4789</v>
      </c>
      <c r="D4568" s="223">
        <v>41640</v>
      </c>
      <c r="E4568" s="222" t="s">
        <v>4783</v>
      </c>
      <c r="F4568" s="200" t="s">
        <v>4753</v>
      </c>
      <c r="G4568" s="200" t="s">
        <v>3447</v>
      </c>
      <c r="H4568" s="221">
        <v>104748600</v>
      </c>
      <c r="I4568" s="221">
        <v>104748600</v>
      </c>
      <c r="J4568" s="200" t="s">
        <v>39</v>
      </c>
      <c r="K4568" s="200" t="s">
        <v>40</v>
      </c>
      <c r="L4568" s="200" t="s">
        <v>3503</v>
      </c>
    </row>
    <row r="4569" spans="2:12" ht="75" customHeight="1" x14ac:dyDescent="0.25">
      <c r="B4569" s="200">
        <v>80111620</v>
      </c>
      <c r="C4569" s="23" t="s">
        <v>4790</v>
      </c>
      <c r="D4569" s="223">
        <v>41640</v>
      </c>
      <c r="E4569" s="222" t="s">
        <v>4783</v>
      </c>
      <c r="F4569" s="200" t="s">
        <v>4753</v>
      </c>
      <c r="G4569" s="200" t="s">
        <v>3447</v>
      </c>
      <c r="H4569" s="221">
        <v>69832400</v>
      </c>
      <c r="I4569" s="221">
        <v>69832400</v>
      </c>
      <c r="J4569" s="200" t="s">
        <v>39</v>
      </c>
      <c r="K4569" s="200" t="s">
        <v>40</v>
      </c>
      <c r="L4569" s="200" t="s">
        <v>3503</v>
      </c>
    </row>
    <row r="4570" spans="2:12" ht="75" customHeight="1" x14ac:dyDescent="0.25">
      <c r="B4570" s="200">
        <v>80111620</v>
      </c>
      <c r="C4570" s="23" t="s">
        <v>4791</v>
      </c>
      <c r="D4570" s="223">
        <v>41640</v>
      </c>
      <c r="E4570" s="222" t="s">
        <v>4783</v>
      </c>
      <c r="F4570" s="200" t="s">
        <v>4753</v>
      </c>
      <c r="G4570" s="200" t="s">
        <v>3447</v>
      </c>
      <c r="H4570" s="221">
        <v>69832400</v>
      </c>
      <c r="I4570" s="221">
        <v>69832400</v>
      </c>
      <c r="J4570" s="200" t="s">
        <v>39</v>
      </c>
      <c r="K4570" s="200" t="s">
        <v>40</v>
      </c>
      <c r="L4570" s="200" t="s">
        <v>3503</v>
      </c>
    </row>
    <row r="4571" spans="2:12" ht="75" customHeight="1" x14ac:dyDescent="0.25">
      <c r="B4571" s="200">
        <v>80111620</v>
      </c>
      <c r="C4571" s="23" t="s">
        <v>4792</v>
      </c>
      <c r="D4571" s="223">
        <v>41640</v>
      </c>
      <c r="E4571" s="222" t="s">
        <v>4783</v>
      </c>
      <c r="F4571" s="200" t="s">
        <v>4753</v>
      </c>
      <c r="G4571" s="200" t="s">
        <v>3447</v>
      </c>
      <c r="H4571" s="221">
        <f>SUM(H4570)</f>
        <v>69832400</v>
      </c>
      <c r="I4571" s="221">
        <f>SUM(I4570)</f>
        <v>69832400</v>
      </c>
      <c r="J4571" s="200" t="s">
        <v>39</v>
      </c>
      <c r="K4571" s="200" t="s">
        <v>40</v>
      </c>
      <c r="L4571" s="200" t="s">
        <v>3503</v>
      </c>
    </row>
    <row r="4572" spans="2:12" ht="75" customHeight="1" x14ac:dyDescent="0.25">
      <c r="B4572" s="200">
        <v>80111620</v>
      </c>
      <c r="C4572" s="23" t="s">
        <v>4793</v>
      </c>
      <c r="D4572" s="223">
        <v>41640</v>
      </c>
      <c r="E4572" s="222" t="s">
        <v>4783</v>
      </c>
      <c r="F4572" s="200" t="s">
        <v>4753</v>
      </c>
      <c r="G4572" s="200" t="s">
        <v>3447</v>
      </c>
      <c r="H4572" s="221">
        <v>104748600</v>
      </c>
      <c r="I4572" s="221">
        <v>104748600</v>
      </c>
      <c r="J4572" s="200" t="s">
        <v>39</v>
      </c>
      <c r="K4572" s="200" t="s">
        <v>40</v>
      </c>
      <c r="L4572" s="200" t="s">
        <v>3503</v>
      </c>
    </row>
    <row r="4573" spans="2:12" ht="75" customHeight="1" x14ac:dyDescent="0.25">
      <c r="B4573" s="200">
        <v>80111620</v>
      </c>
      <c r="C4573" s="224" t="s">
        <v>4794</v>
      </c>
      <c r="D4573" s="202">
        <v>41654</v>
      </c>
      <c r="E4573" s="207" t="s">
        <v>4795</v>
      </c>
      <c r="F4573" s="200" t="s">
        <v>3542</v>
      </c>
      <c r="G4573" s="200" t="s">
        <v>3447</v>
      </c>
      <c r="H4573" s="203">
        <v>42457218</v>
      </c>
      <c r="I4573" s="203">
        <v>42457218</v>
      </c>
      <c r="J4573" s="200" t="s">
        <v>39</v>
      </c>
      <c r="K4573" s="200" t="s">
        <v>40</v>
      </c>
      <c r="L4573" s="200" t="s">
        <v>4320</v>
      </c>
    </row>
    <row r="4574" spans="2:12" ht="75" customHeight="1" x14ac:dyDescent="0.25">
      <c r="B4574" s="200">
        <v>80111620</v>
      </c>
      <c r="C4574" s="224" t="s">
        <v>4796</v>
      </c>
      <c r="D4574" s="202">
        <v>41654</v>
      </c>
      <c r="E4574" s="200" t="s">
        <v>4795</v>
      </c>
      <c r="F4574" s="200" t="s">
        <v>3542</v>
      </c>
      <c r="G4574" s="200" t="s">
        <v>3447</v>
      </c>
      <c r="H4574" s="203">
        <v>21228609</v>
      </c>
      <c r="I4574" s="203">
        <v>21228609</v>
      </c>
      <c r="J4574" s="200" t="s">
        <v>39</v>
      </c>
      <c r="K4574" s="200" t="s">
        <v>40</v>
      </c>
      <c r="L4574" s="200" t="s">
        <v>4320</v>
      </c>
    </row>
    <row r="4575" spans="2:12" ht="75" customHeight="1" x14ac:dyDescent="0.25">
      <c r="B4575" s="200" t="s">
        <v>4797</v>
      </c>
      <c r="C4575" s="224" t="s">
        <v>4798</v>
      </c>
      <c r="D4575" s="202">
        <v>41654</v>
      </c>
      <c r="E4575" s="200" t="s">
        <v>4795</v>
      </c>
      <c r="F4575" s="200" t="s">
        <v>3542</v>
      </c>
      <c r="G4575" s="200" t="s">
        <v>3447</v>
      </c>
      <c r="H4575" s="203">
        <f>+I4575</f>
        <v>21313523.436000001</v>
      </c>
      <c r="I4575" s="203">
        <f>+((11.5*1792200)*1.004)*1.03</f>
        <v>21313523.436000001</v>
      </c>
      <c r="J4575" s="200" t="s">
        <v>39</v>
      </c>
      <c r="K4575" s="200" t="s">
        <v>40</v>
      </c>
      <c r="L4575" s="200" t="s">
        <v>3503</v>
      </c>
    </row>
    <row r="4576" spans="2:12" ht="75" customHeight="1" x14ac:dyDescent="0.25">
      <c r="B4576" s="200" t="s">
        <v>4797</v>
      </c>
      <c r="C4576" s="224" t="s">
        <v>4799</v>
      </c>
      <c r="D4576" s="202">
        <v>41654</v>
      </c>
      <c r="E4576" s="200" t="s">
        <v>4795</v>
      </c>
      <c r="F4576" s="200" t="s">
        <v>3542</v>
      </c>
      <c r="G4576" s="200" t="s">
        <v>3447</v>
      </c>
      <c r="H4576" s="203">
        <v>21228609</v>
      </c>
      <c r="I4576" s="203">
        <v>21228609</v>
      </c>
      <c r="J4576" s="200" t="s">
        <v>39</v>
      </c>
      <c r="K4576" s="200" t="s">
        <v>40</v>
      </c>
      <c r="L4576" s="200" t="s">
        <v>3503</v>
      </c>
    </row>
    <row r="4577" spans="2:12" ht="75" customHeight="1" x14ac:dyDescent="0.25">
      <c r="B4577" s="200" t="s">
        <v>4797</v>
      </c>
      <c r="C4577" s="224" t="s">
        <v>4800</v>
      </c>
      <c r="D4577" s="202">
        <v>41654</v>
      </c>
      <c r="E4577" s="200" t="s">
        <v>4795</v>
      </c>
      <c r="F4577" s="200" t="s">
        <v>3542</v>
      </c>
      <c r="G4577" s="200" t="s">
        <v>3447</v>
      </c>
      <c r="H4577" s="203">
        <v>31281690.5</v>
      </c>
      <c r="I4577" s="203">
        <v>31281690.5</v>
      </c>
      <c r="J4577" s="200" t="s">
        <v>39</v>
      </c>
      <c r="K4577" s="200" t="s">
        <v>40</v>
      </c>
      <c r="L4577" s="200" t="s">
        <v>3503</v>
      </c>
    </row>
    <row r="4578" spans="2:12" ht="75" customHeight="1" x14ac:dyDescent="0.25">
      <c r="B4578" s="200" t="s">
        <v>4797</v>
      </c>
      <c r="C4578" s="224" t="s">
        <v>4801</v>
      </c>
      <c r="D4578" s="202">
        <v>41654</v>
      </c>
      <c r="E4578" s="200" t="s">
        <v>4795</v>
      </c>
      <c r="F4578" s="200" t="s">
        <v>3542</v>
      </c>
      <c r="G4578" s="200" t="s">
        <v>3447</v>
      </c>
      <c r="H4578" s="225">
        <v>21228609</v>
      </c>
      <c r="I4578" s="225">
        <v>21228609</v>
      </c>
      <c r="J4578" s="200" t="s">
        <v>39</v>
      </c>
      <c r="K4578" s="200" t="s">
        <v>40</v>
      </c>
      <c r="L4578" s="200" t="s">
        <v>4802</v>
      </c>
    </row>
    <row r="4579" spans="2:12" ht="75" customHeight="1" x14ac:dyDescent="0.25">
      <c r="B4579" s="200" t="s">
        <v>4797</v>
      </c>
      <c r="C4579" s="224" t="s">
        <v>4803</v>
      </c>
      <c r="D4579" s="202">
        <v>41654</v>
      </c>
      <c r="E4579" s="200" t="s">
        <v>4795</v>
      </c>
      <c r="F4579" s="200" t="s">
        <v>3542</v>
      </c>
      <c r="G4579" s="200" t="s">
        <v>3447</v>
      </c>
      <c r="H4579" s="203">
        <v>22021637.5</v>
      </c>
      <c r="I4579" s="203">
        <v>22021637.5</v>
      </c>
      <c r="J4579" s="200" t="s">
        <v>39</v>
      </c>
      <c r="K4579" s="200" t="s">
        <v>40</v>
      </c>
      <c r="L4579" s="200" t="s">
        <v>3503</v>
      </c>
    </row>
    <row r="4580" spans="2:12" ht="75" customHeight="1" x14ac:dyDescent="0.25">
      <c r="B4580" s="200" t="s">
        <v>4797</v>
      </c>
      <c r="C4580" s="224" t="s">
        <v>4804</v>
      </c>
      <c r="D4580" s="202">
        <v>41654</v>
      </c>
      <c r="E4580" s="200" t="s">
        <v>4795</v>
      </c>
      <c r="F4580" s="200" t="s">
        <v>3542</v>
      </c>
      <c r="G4580" s="200" t="s">
        <v>3447</v>
      </c>
      <c r="H4580" s="203">
        <v>46361330</v>
      </c>
      <c r="I4580" s="203">
        <v>46361330</v>
      </c>
      <c r="J4580" s="200" t="s">
        <v>39</v>
      </c>
      <c r="K4580" s="200" t="s">
        <v>40</v>
      </c>
      <c r="L4580" s="200" t="s">
        <v>4805</v>
      </c>
    </row>
    <row r="4581" spans="2:12" ht="75" customHeight="1" x14ac:dyDescent="0.25">
      <c r="B4581" s="200" t="s">
        <v>4797</v>
      </c>
      <c r="C4581" s="224" t="s">
        <v>4806</v>
      </c>
      <c r="D4581" s="202">
        <v>41654</v>
      </c>
      <c r="E4581" s="200" t="s">
        <v>4795</v>
      </c>
      <c r="F4581" s="200" t="s">
        <v>3542</v>
      </c>
      <c r="G4581" s="200" t="s">
        <v>3447</v>
      </c>
      <c r="H4581" s="203">
        <v>46361330</v>
      </c>
      <c r="I4581" s="203">
        <v>46361330</v>
      </c>
      <c r="J4581" s="200" t="s">
        <v>39</v>
      </c>
      <c r="K4581" s="200" t="s">
        <v>40</v>
      </c>
      <c r="L4581" s="200" t="s">
        <v>4805</v>
      </c>
    </row>
    <row r="4582" spans="2:12" ht="75" customHeight="1" x14ac:dyDescent="0.25">
      <c r="B4582" s="200" t="s">
        <v>4797</v>
      </c>
      <c r="C4582" s="224" t="s">
        <v>4807</v>
      </c>
      <c r="D4582" s="202">
        <v>41654</v>
      </c>
      <c r="E4582" s="200" t="s">
        <v>4795</v>
      </c>
      <c r="F4582" s="200" t="s">
        <v>3542</v>
      </c>
      <c r="G4582" s="200" t="s">
        <v>3447</v>
      </c>
      <c r="H4582" s="203">
        <f>+I4582</f>
        <v>21647699.314000003</v>
      </c>
      <c r="I4582" s="203">
        <f>+((11.5*1820300)*1.004)*1.03</f>
        <v>21647699.314000003</v>
      </c>
      <c r="J4582" s="200" t="s">
        <v>39</v>
      </c>
      <c r="K4582" s="200" t="s">
        <v>40</v>
      </c>
      <c r="L4582" s="200" t="s">
        <v>3503</v>
      </c>
    </row>
    <row r="4583" spans="2:12" ht="75" customHeight="1" x14ac:dyDescent="0.25">
      <c r="B4583" s="200" t="s">
        <v>4797</v>
      </c>
      <c r="C4583" s="224" t="s">
        <v>4808</v>
      </c>
      <c r="D4583" s="202">
        <v>41654</v>
      </c>
      <c r="E4583" s="200" t="s">
        <v>4795</v>
      </c>
      <c r="F4583" s="200" t="s">
        <v>3542</v>
      </c>
      <c r="G4583" s="200" t="s">
        <v>3447</v>
      </c>
      <c r="H4583" s="203">
        <f>+I4583</f>
        <v>21647699.314000003</v>
      </c>
      <c r="I4583" s="203">
        <f>+((11.5*1820300)*1.004)*1.03</f>
        <v>21647699.314000003</v>
      </c>
      <c r="J4583" s="200" t="s">
        <v>39</v>
      </c>
      <c r="K4583" s="200" t="s">
        <v>40</v>
      </c>
      <c r="L4583" s="200" t="s">
        <v>3503</v>
      </c>
    </row>
    <row r="4584" spans="2:12" ht="75" customHeight="1" x14ac:dyDescent="0.25">
      <c r="B4584" s="200" t="s">
        <v>4797</v>
      </c>
      <c r="C4584" s="224" t="s">
        <v>4809</v>
      </c>
      <c r="D4584" s="202">
        <v>41654</v>
      </c>
      <c r="E4584" s="200" t="s">
        <v>4795</v>
      </c>
      <c r="F4584" s="200" t="s">
        <v>3542</v>
      </c>
      <c r="G4584" s="200" t="s">
        <v>3447</v>
      </c>
      <c r="H4584" s="203">
        <v>17080490</v>
      </c>
      <c r="I4584" s="203">
        <v>17080490</v>
      </c>
      <c r="J4584" s="200" t="s">
        <v>39</v>
      </c>
      <c r="K4584" s="200" t="s">
        <v>40</v>
      </c>
      <c r="L4584" s="200" t="s">
        <v>3503</v>
      </c>
    </row>
    <row r="4585" spans="2:12" ht="75" customHeight="1" x14ac:dyDescent="0.25">
      <c r="B4585" s="200" t="s">
        <v>4797</v>
      </c>
      <c r="C4585" s="224" t="s">
        <v>4809</v>
      </c>
      <c r="D4585" s="202">
        <v>41654</v>
      </c>
      <c r="E4585" s="200" t="s">
        <v>4795</v>
      </c>
      <c r="F4585" s="200" t="s">
        <v>3542</v>
      </c>
      <c r="G4585" s="200" t="s">
        <v>3447</v>
      </c>
      <c r="H4585" s="203">
        <v>17080490</v>
      </c>
      <c r="I4585" s="203">
        <v>17080490</v>
      </c>
      <c r="J4585" s="200" t="s">
        <v>39</v>
      </c>
      <c r="K4585" s="200" t="s">
        <v>40</v>
      </c>
      <c r="L4585" s="200" t="s">
        <v>3503</v>
      </c>
    </row>
    <row r="4586" spans="2:12" ht="75" customHeight="1" x14ac:dyDescent="0.25">
      <c r="B4586" s="218" t="s">
        <v>4797</v>
      </c>
      <c r="C4586" s="610" t="s">
        <v>4810</v>
      </c>
      <c r="D4586" s="223">
        <v>41654</v>
      </c>
      <c r="E4586" s="218" t="s">
        <v>4795</v>
      </c>
      <c r="F4586" s="218" t="s">
        <v>3542</v>
      </c>
      <c r="G4586" s="218" t="s">
        <v>3447</v>
      </c>
      <c r="H4586" s="219">
        <v>42471340</v>
      </c>
      <c r="I4586" s="219">
        <v>42471340</v>
      </c>
      <c r="J4586" s="218" t="s">
        <v>39</v>
      </c>
      <c r="K4586" s="218" t="s">
        <v>40</v>
      </c>
      <c r="L4586" s="218" t="s">
        <v>3503</v>
      </c>
    </row>
    <row r="4587" spans="2:12" ht="75" customHeight="1" x14ac:dyDescent="0.25">
      <c r="B4587" s="200" t="s">
        <v>4797</v>
      </c>
      <c r="C4587" s="224" t="s">
        <v>4811</v>
      </c>
      <c r="D4587" s="202">
        <v>41654</v>
      </c>
      <c r="E4587" s="200" t="s">
        <v>4795</v>
      </c>
      <c r="F4587" s="200" t="s">
        <v>3542</v>
      </c>
      <c r="G4587" s="200" t="s">
        <v>3447</v>
      </c>
      <c r="H4587" s="203">
        <v>15738451.5</v>
      </c>
      <c r="I4587" s="203">
        <v>15738451.5</v>
      </c>
      <c r="J4587" s="200" t="s">
        <v>39</v>
      </c>
      <c r="K4587" s="200" t="s">
        <v>40</v>
      </c>
      <c r="L4587" s="200" t="s">
        <v>3503</v>
      </c>
    </row>
    <row r="4588" spans="2:12" ht="75" customHeight="1" x14ac:dyDescent="0.25">
      <c r="B4588" s="200" t="s">
        <v>4797</v>
      </c>
      <c r="C4588" s="224" t="s">
        <v>4812</v>
      </c>
      <c r="D4588" s="202">
        <v>41654</v>
      </c>
      <c r="E4588" s="200" t="s">
        <v>4795</v>
      </c>
      <c r="F4588" s="200" t="s">
        <v>3542</v>
      </c>
      <c r="G4588" s="200" t="s">
        <v>3447</v>
      </c>
      <c r="H4588" s="203">
        <f>+(3300000)*11.5</f>
        <v>37950000</v>
      </c>
      <c r="I4588" s="203">
        <f>+(3300000)*11.5</f>
        <v>37950000</v>
      </c>
      <c r="J4588" s="200" t="s">
        <v>39</v>
      </c>
      <c r="K4588" s="200" t="s">
        <v>40</v>
      </c>
      <c r="L4588" s="200" t="s">
        <v>4813</v>
      </c>
    </row>
    <row r="4589" spans="2:12" ht="75" customHeight="1" x14ac:dyDescent="0.25">
      <c r="B4589" s="200" t="s">
        <v>4797</v>
      </c>
      <c r="C4589" s="224" t="s">
        <v>4814</v>
      </c>
      <c r="D4589" s="202">
        <v>41654</v>
      </c>
      <c r="E4589" s="200" t="s">
        <v>4815</v>
      </c>
      <c r="F4589" s="200" t="s">
        <v>3542</v>
      </c>
      <c r="G4589" s="200" t="s">
        <v>3447</v>
      </c>
      <c r="H4589" s="203">
        <v>63000000</v>
      </c>
      <c r="I4589" s="203">
        <v>63000000</v>
      </c>
      <c r="J4589" s="200" t="s">
        <v>39</v>
      </c>
      <c r="K4589" s="200" t="s">
        <v>40</v>
      </c>
      <c r="L4589" s="200" t="s">
        <v>4813</v>
      </c>
    </row>
    <row r="4590" spans="2:12" ht="75" customHeight="1" x14ac:dyDescent="0.25">
      <c r="B4590" s="200" t="s">
        <v>4797</v>
      </c>
      <c r="C4590" s="224" t="s">
        <v>4816</v>
      </c>
      <c r="D4590" s="202">
        <v>41654</v>
      </c>
      <c r="E4590" s="200" t="s">
        <v>4815</v>
      </c>
      <c r="F4590" s="200" t="s">
        <v>3542</v>
      </c>
      <c r="G4590" s="200" t="s">
        <v>3447</v>
      </c>
      <c r="H4590" s="203">
        <v>63000000</v>
      </c>
      <c r="I4590" s="203">
        <v>63000000</v>
      </c>
      <c r="J4590" s="200" t="s">
        <v>39</v>
      </c>
      <c r="K4590" s="200" t="s">
        <v>40</v>
      </c>
      <c r="L4590" s="200" t="s">
        <v>4813</v>
      </c>
    </row>
    <row r="4591" spans="2:12" ht="75" customHeight="1" x14ac:dyDescent="0.25">
      <c r="B4591" s="200" t="s">
        <v>4797</v>
      </c>
      <c r="C4591" s="224" t="s">
        <v>4817</v>
      </c>
      <c r="D4591" s="202">
        <v>41654</v>
      </c>
      <c r="E4591" s="200" t="s">
        <v>4818</v>
      </c>
      <c r="F4591" s="200" t="s">
        <v>3542</v>
      </c>
      <c r="G4591" s="200" t="s">
        <v>3447</v>
      </c>
      <c r="H4591" s="203">
        <v>61500000</v>
      </c>
      <c r="I4591" s="203">
        <v>61500000</v>
      </c>
      <c r="J4591" s="200" t="s">
        <v>39</v>
      </c>
      <c r="K4591" s="200" t="s">
        <v>40</v>
      </c>
      <c r="L4591" s="200" t="s">
        <v>4813</v>
      </c>
    </row>
    <row r="4592" spans="2:12" ht="75" customHeight="1" x14ac:dyDescent="0.25">
      <c r="B4592" s="200" t="s">
        <v>4797</v>
      </c>
      <c r="C4592" s="224" t="s">
        <v>4819</v>
      </c>
      <c r="D4592" s="202">
        <v>41654</v>
      </c>
      <c r="E4592" s="200" t="s">
        <v>4795</v>
      </c>
      <c r="F4592" s="200" t="s">
        <v>3542</v>
      </c>
      <c r="G4592" s="200" t="s">
        <v>3447</v>
      </c>
      <c r="H4592" s="203">
        <f>+I4592</f>
        <v>22889989.221180003</v>
      </c>
      <c r="I4592" s="203">
        <f>+((11.5*1924761)*1.004)*1.03</f>
        <v>22889989.221180003</v>
      </c>
      <c r="J4592" s="200" t="s">
        <v>39</v>
      </c>
      <c r="K4592" s="200" t="s">
        <v>40</v>
      </c>
      <c r="L4592" s="200" t="s">
        <v>3503</v>
      </c>
    </row>
    <row r="4593" spans="2:12" ht="75" customHeight="1" x14ac:dyDescent="0.25">
      <c r="B4593" s="200" t="s">
        <v>4797</v>
      </c>
      <c r="C4593" s="224" t="s">
        <v>4820</v>
      </c>
      <c r="D4593" s="202">
        <v>41654</v>
      </c>
      <c r="E4593" s="200" t="s">
        <v>4795</v>
      </c>
      <c r="F4593" s="200" t="s">
        <v>3542</v>
      </c>
      <c r="G4593" s="200" t="s">
        <v>3447</v>
      </c>
      <c r="H4593" s="203">
        <v>24234870</v>
      </c>
      <c r="I4593" s="203">
        <v>24234870</v>
      </c>
      <c r="J4593" s="200" t="s">
        <v>39</v>
      </c>
      <c r="K4593" s="200" t="s">
        <v>40</v>
      </c>
      <c r="L4593" s="200" t="s">
        <v>4813</v>
      </c>
    </row>
    <row r="4594" spans="2:12" ht="75" customHeight="1" x14ac:dyDescent="0.25">
      <c r="B4594" s="200" t="s">
        <v>4797</v>
      </c>
      <c r="C4594" s="224" t="s">
        <v>4821</v>
      </c>
      <c r="D4594" s="202">
        <v>41654</v>
      </c>
      <c r="E4594" s="200" t="s">
        <v>4795</v>
      </c>
      <c r="F4594" s="200" t="s">
        <v>3542</v>
      </c>
      <c r="G4594" s="200" t="s">
        <v>3447</v>
      </c>
      <c r="H4594" s="203">
        <v>21228609</v>
      </c>
      <c r="I4594" s="203">
        <v>21228609</v>
      </c>
      <c r="J4594" s="200" t="s">
        <v>39</v>
      </c>
      <c r="K4594" s="200" t="s">
        <v>40</v>
      </c>
      <c r="L4594" s="200" t="s">
        <v>3503</v>
      </c>
    </row>
    <row r="4595" spans="2:12" ht="75" customHeight="1" x14ac:dyDescent="0.25">
      <c r="B4595" s="200" t="s">
        <v>4797</v>
      </c>
      <c r="C4595" s="224" t="s">
        <v>4809</v>
      </c>
      <c r="D4595" s="202">
        <v>41654</v>
      </c>
      <c r="E4595" s="200" t="s">
        <v>4795</v>
      </c>
      <c r="F4595" s="200" t="s">
        <v>3542</v>
      </c>
      <c r="G4595" s="200" t="s">
        <v>3447</v>
      </c>
      <c r="H4595" s="203">
        <v>16583000</v>
      </c>
      <c r="I4595" s="203">
        <v>16583000</v>
      </c>
      <c r="J4595" s="200" t="s">
        <v>39</v>
      </c>
      <c r="K4595" s="200" t="s">
        <v>40</v>
      </c>
      <c r="L4595" s="200" t="s">
        <v>3503</v>
      </c>
    </row>
    <row r="4596" spans="2:12" ht="75" customHeight="1" x14ac:dyDescent="0.25">
      <c r="B4596" s="200" t="s">
        <v>4797</v>
      </c>
      <c r="C4596" s="224" t="s">
        <v>4822</v>
      </c>
      <c r="D4596" s="202">
        <v>41654</v>
      </c>
      <c r="E4596" s="200" t="s">
        <v>4795</v>
      </c>
      <c r="F4596" s="200" t="s">
        <v>3542</v>
      </c>
      <c r="G4596" s="200" t="s">
        <v>3447</v>
      </c>
      <c r="H4596" s="203">
        <v>22031700</v>
      </c>
      <c r="I4596" s="203">
        <v>22031700</v>
      </c>
      <c r="J4596" s="200" t="s">
        <v>39</v>
      </c>
      <c r="K4596" s="200" t="s">
        <v>40</v>
      </c>
      <c r="L4596" s="200" t="s">
        <v>3503</v>
      </c>
    </row>
    <row r="4597" spans="2:12" ht="75" customHeight="1" x14ac:dyDescent="0.25">
      <c r="B4597" s="200" t="s">
        <v>4797</v>
      </c>
      <c r="C4597" s="224" t="s">
        <v>4823</v>
      </c>
      <c r="D4597" s="202">
        <v>41654</v>
      </c>
      <c r="E4597" s="200" t="s">
        <v>4824</v>
      </c>
      <c r="F4597" s="200" t="s">
        <v>3542</v>
      </c>
      <c r="G4597" s="200" t="s">
        <v>3447</v>
      </c>
      <c r="H4597" s="203">
        <v>31500000</v>
      </c>
      <c r="I4597" s="203">
        <v>31500000</v>
      </c>
      <c r="J4597" s="200" t="s">
        <v>39</v>
      </c>
      <c r="K4597" s="200" t="s">
        <v>40</v>
      </c>
      <c r="L4597" s="200" t="s">
        <v>4813</v>
      </c>
    </row>
    <row r="4598" spans="2:12" ht="75" customHeight="1" x14ac:dyDescent="0.25">
      <c r="B4598" s="200" t="s">
        <v>4797</v>
      </c>
      <c r="C4598" s="224" t="s">
        <v>4825</v>
      </c>
      <c r="D4598" s="202">
        <v>41654</v>
      </c>
      <c r="E4598" s="200" t="s">
        <v>4824</v>
      </c>
      <c r="F4598" s="200" t="s">
        <v>3542</v>
      </c>
      <c r="G4598" s="200" t="s">
        <v>3447</v>
      </c>
      <c r="H4598" s="203">
        <v>31500000</v>
      </c>
      <c r="I4598" s="203">
        <v>31500000</v>
      </c>
      <c r="J4598" s="200" t="s">
        <v>39</v>
      </c>
      <c r="K4598" s="200" t="s">
        <v>40</v>
      </c>
      <c r="L4598" s="200" t="s">
        <v>4813</v>
      </c>
    </row>
    <row r="4599" spans="2:12" ht="75" customHeight="1" x14ac:dyDescent="0.25">
      <c r="B4599" s="200" t="s">
        <v>4797</v>
      </c>
      <c r="C4599" s="224" t="s">
        <v>4826</v>
      </c>
      <c r="D4599" s="202">
        <v>41654</v>
      </c>
      <c r="E4599" s="200" t="s">
        <v>4795</v>
      </c>
      <c r="F4599" s="200" t="s">
        <v>3542</v>
      </c>
      <c r="G4599" s="200" t="s">
        <v>3447</v>
      </c>
      <c r="H4599" s="226">
        <v>21313523.436000001</v>
      </c>
      <c r="I4599" s="203">
        <f>+((11.5*1792200)*1.004)*1.03</f>
        <v>21313523.436000001</v>
      </c>
      <c r="J4599" s="200" t="s">
        <v>39</v>
      </c>
      <c r="K4599" s="200" t="s">
        <v>40</v>
      </c>
      <c r="L4599" s="200" t="s">
        <v>3503</v>
      </c>
    </row>
    <row r="4600" spans="2:12" ht="75" customHeight="1" x14ac:dyDescent="0.25">
      <c r="B4600" s="200" t="s">
        <v>4797</v>
      </c>
      <c r="C4600" s="224" t="s">
        <v>4827</v>
      </c>
      <c r="D4600" s="202">
        <v>41654</v>
      </c>
      <c r="E4600" s="200" t="s">
        <v>4795</v>
      </c>
      <c r="F4600" s="200" t="s">
        <v>3542</v>
      </c>
      <c r="G4600" s="200" t="s">
        <v>3447</v>
      </c>
      <c r="H4600" s="203">
        <v>21228609</v>
      </c>
      <c r="I4600" s="203">
        <v>21228609</v>
      </c>
      <c r="J4600" s="200" t="s">
        <v>39</v>
      </c>
      <c r="K4600" s="200" t="s">
        <v>40</v>
      </c>
      <c r="L4600" s="200" t="s">
        <v>3503</v>
      </c>
    </row>
    <row r="4601" spans="2:12" ht="75" customHeight="1" x14ac:dyDescent="0.25">
      <c r="B4601" s="200" t="s">
        <v>4797</v>
      </c>
      <c r="C4601" s="224" t="s">
        <v>4827</v>
      </c>
      <c r="D4601" s="202">
        <v>41654</v>
      </c>
      <c r="E4601" s="200" t="s">
        <v>4795</v>
      </c>
      <c r="F4601" s="200" t="s">
        <v>3542</v>
      </c>
      <c r="G4601" s="200" t="s">
        <v>3447</v>
      </c>
      <c r="H4601" s="203">
        <v>21228609</v>
      </c>
      <c r="I4601" s="203">
        <v>21228609</v>
      </c>
      <c r="J4601" s="200" t="s">
        <v>39</v>
      </c>
      <c r="K4601" s="200" t="s">
        <v>40</v>
      </c>
      <c r="L4601" s="200" t="s">
        <v>3503</v>
      </c>
    </row>
    <row r="4602" spans="2:12" ht="75" customHeight="1" x14ac:dyDescent="0.25">
      <c r="B4602" s="200" t="s">
        <v>4797</v>
      </c>
      <c r="C4602" s="224" t="s">
        <v>4828</v>
      </c>
      <c r="D4602" s="202">
        <v>41654</v>
      </c>
      <c r="E4602" s="200" t="s">
        <v>4795</v>
      </c>
      <c r="F4602" s="200" t="s">
        <v>3542</v>
      </c>
      <c r="G4602" s="200" t="s">
        <v>3447</v>
      </c>
      <c r="H4602" s="203">
        <v>37950000</v>
      </c>
      <c r="I4602" s="203">
        <v>37950000</v>
      </c>
      <c r="J4602" s="200" t="s">
        <v>39</v>
      </c>
      <c r="K4602" s="200" t="s">
        <v>40</v>
      </c>
      <c r="L4602" s="200" t="s">
        <v>4813</v>
      </c>
    </row>
    <row r="4603" spans="2:12" ht="75" customHeight="1" x14ac:dyDescent="0.25">
      <c r="B4603" s="200" t="s">
        <v>4797</v>
      </c>
      <c r="C4603" s="224" t="s">
        <v>4829</v>
      </c>
      <c r="D4603" s="202">
        <v>41654</v>
      </c>
      <c r="E4603" s="200" t="s">
        <v>4795</v>
      </c>
      <c r="F4603" s="200" t="s">
        <v>3542</v>
      </c>
      <c r="G4603" s="200" t="s">
        <v>3447</v>
      </c>
      <c r="H4603" s="203">
        <v>22654896.5</v>
      </c>
      <c r="I4603" s="203">
        <v>22654896.5</v>
      </c>
      <c r="J4603" s="200" t="s">
        <v>39</v>
      </c>
      <c r="K4603" s="200" t="s">
        <v>40</v>
      </c>
      <c r="L4603" s="200" t="s">
        <v>3448</v>
      </c>
    </row>
    <row r="4604" spans="2:12" ht="75" customHeight="1" x14ac:dyDescent="0.25">
      <c r="B4604" s="200" t="s">
        <v>4797</v>
      </c>
      <c r="C4604" s="224" t="s">
        <v>4830</v>
      </c>
      <c r="D4604" s="202">
        <v>41654</v>
      </c>
      <c r="E4604" s="200" t="s">
        <v>4795</v>
      </c>
      <c r="F4604" s="200" t="s">
        <v>3542</v>
      </c>
      <c r="G4604" s="200" t="s">
        <v>3447</v>
      </c>
      <c r="H4604" s="203">
        <v>36779300</v>
      </c>
      <c r="I4604" s="203">
        <v>36779300</v>
      </c>
      <c r="J4604" s="200" t="s">
        <v>39</v>
      </c>
      <c r="K4604" s="200" t="s">
        <v>40</v>
      </c>
      <c r="L4604" s="200" t="s">
        <v>3448</v>
      </c>
    </row>
    <row r="4605" spans="2:12" ht="75" customHeight="1" x14ac:dyDescent="0.25">
      <c r="B4605" s="200" t="s">
        <v>4797</v>
      </c>
      <c r="C4605" s="224" t="s">
        <v>4831</v>
      </c>
      <c r="D4605" s="202">
        <v>41654</v>
      </c>
      <c r="E4605" s="200" t="s">
        <v>4795</v>
      </c>
      <c r="F4605" s="200" t="s">
        <v>3542</v>
      </c>
      <c r="G4605" s="200" t="s">
        <v>3447</v>
      </c>
      <c r="H4605" s="203">
        <v>37882081</v>
      </c>
      <c r="I4605" s="203">
        <v>37882081</v>
      </c>
      <c r="J4605" s="200" t="s">
        <v>39</v>
      </c>
      <c r="K4605" s="200" t="s">
        <v>40</v>
      </c>
      <c r="L4605" s="200" t="s">
        <v>3448</v>
      </c>
    </row>
    <row r="4606" spans="2:12" ht="75" customHeight="1" x14ac:dyDescent="0.25">
      <c r="B4606" s="200" t="s">
        <v>4797</v>
      </c>
      <c r="C4606" s="224" t="s">
        <v>4832</v>
      </c>
      <c r="D4606" s="202">
        <v>41654</v>
      </c>
      <c r="E4606" s="200" t="s">
        <v>4795</v>
      </c>
      <c r="F4606" s="200" t="s">
        <v>3542</v>
      </c>
      <c r="G4606" s="200" t="s">
        <v>3447</v>
      </c>
      <c r="H4606" s="203">
        <v>36779300</v>
      </c>
      <c r="I4606" s="203">
        <v>36779300</v>
      </c>
      <c r="J4606" s="200" t="s">
        <v>39</v>
      </c>
      <c r="K4606" s="200" t="s">
        <v>40</v>
      </c>
      <c r="L4606" s="200" t="s">
        <v>3448</v>
      </c>
    </row>
    <row r="4607" spans="2:12" ht="75" customHeight="1" x14ac:dyDescent="0.25">
      <c r="B4607" s="200" t="s">
        <v>4797</v>
      </c>
      <c r="C4607" s="224" t="s">
        <v>4833</v>
      </c>
      <c r="D4607" s="202">
        <v>41654</v>
      </c>
      <c r="E4607" s="200" t="s">
        <v>4795</v>
      </c>
      <c r="F4607" s="200" t="s">
        <v>3542</v>
      </c>
      <c r="G4607" s="200" t="s">
        <v>3447</v>
      </c>
      <c r="H4607" s="203">
        <v>86232073</v>
      </c>
      <c r="I4607" s="203">
        <v>86232073</v>
      </c>
      <c r="J4607" s="200" t="s">
        <v>39</v>
      </c>
      <c r="K4607" s="200" t="s">
        <v>40</v>
      </c>
      <c r="L4607" s="200" t="s">
        <v>3448</v>
      </c>
    </row>
    <row r="4608" spans="2:12" ht="75" customHeight="1" x14ac:dyDescent="0.25">
      <c r="B4608" s="200" t="s">
        <v>4797</v>
      </c>
      <c r="C4608" s="224" t="s">
        <v>4834</v>
      </c>
      <c r="D4608" s="202">
        <v>41654</v>
      </c>
      <c r="E4608" s="200" t="s">
        <v>4795</v>
      </c>
      <c r="F4608" s="200" t="s">
        <v>3542</v>
      </c>
      <c r="G4608" s="200" t="s">
        <v>3447</v>
      </c>
      <c r="H4608" s="203">
        <f>(3399000*1.03)*11.5</f>
        <v>40261155</v>
      </c>
      <c r="I4608" s="203">
        <f>(3399000*1.03)*11.5</f>
        <v>40261155</v>
      </c>
      <c r="J4608" s="200" t="s">
        <v>39</v>
      </c>
      <c r="K4608" s="200" t="s">
        <v>40</v>
      </c>
      <c r="L4608" s="200" t="s">
        <v>4805</v>
      </c>
    </row>
    <row r="4609" spans="2:12" ht="75" customHeight="1" x14ac:dyDescent="0.25">
      <c r="B4609" s="200" t="s">
        <v>4797</v>
      </c>
      <c r="C4609" s="224" t="s">
        <v>14303</v>
      </c>
      <c r="D4609" s="202">
        <v>41654</v>
      </c>
      <c r="E4609" s="200" t="s">
        <v>4795</v>
      </c>
      <c r="F4609" s="200" t="s">
        <v>3542</v>
      </c>
      <c r="G4609" s="200" t="s">
        <v>3447</v>
      </c>
      <c r="H4609" s="203">
        <v>34160980</v>
      </c>
      <c r="I4609" s="203">
        <v>34160980</v>
      </c>
      <c r="J4609" s="200" t="s">
        <v>39</v>
      </c>
      <c r="K4609" s="200" t="s">
        <v>40</v>
      </c>
      <c r="L4609" s="200" t="s">
        <v>14304</v>
      </c>
    </row>
    <row r="4610" spans="2:12" ht="75" customHeight="1" x14ac:dyDescent="0.25">
      <c r="B4610" s="200" t="s">
        <v>4797</v>
      </c>
      <c r="C4610" s="224" t="s">
        <v>4835</v>
      </c>
      <c r="D4610" s="202">
        <v>41654</v>
      </c>
      <c r="E4610" s="200" t="s">
        <v>4795</v>
      </c>
      <c r="F4610" s="200" t="s">
        <v>3542</v>
      </c>
      <c r="G4610" s="200" t="s">
        <v>3447</v>
      </c>
      <c r="H4610" s="203">
        <f>((3090000*1.03)*11.5)</f>
        <v>36601050</v>
      </c>
      <c r="I4610" s="203">
        <f>((3090000*1.03)*11.5)</f>
        <v>36601050</v>
      </c>
      <c r="J4610" s="200" t="s">
        <v>39</v>
      </c>
      <c r="K4610" s="200" t="s">
        <v>40</v>
      </c>
      <c r="L4610" s="200" t="s">
        <v>4805</v>
      </c>
    </row>
    <row r="4611" spans="2:12" ht="75" customHeight="1" x14ac:dyDescent="0.25">
      <c r="B4611" s="200" t="s">
        <v>4797</v>
      </c>
      <c r="C4611" s="224" t="s">
        <v>4836</v>
      </c>
      <c r="D4611" s="202">
        <v>41654</v>
      </c>
      <c r="E4611" s="200" t="s">
        <v>4795</v>
      </c>
      <c r="F4611" s="200" t="s">
        <v>3542</v>
      </c>
      <c r="G4611" s="200" t="s">
        <v>3447</v>
      </c>
      <c r="H4611" s="203">
        <v>36601050</v>
      </c>
      <c r="I4611" s="203">
        <v>36601050</v>
      </c>
      <c r="J4611" s="200" t="s">
        <v>39</v>
      </c>
      <c r="K4611" s="200" t="s">
        <v>40</v>
      </c>
      <c r="L4611" s="200" t="s">
        <v>4805</v>
      </c>
    </row>
    <row r="4612" spans="2:12" ht="75" customHeight="1" x14ac:dyDescent="0.25">
      <c r="B4612" s="200" t="s">
        <v>4797</v>
      </c>
      <c r="C4612" s="224" t="s">
        <v>4837</v>
      </c>
      <c r="D4612" s="202">
        <v>41654</v>
      </c>
      <c r="E4612" s="200" t="s">
        <v>4795</v>
      </c>
      <c r="F4612" s="200" t="s">
        <v>3542</v>
      </c>
      <c r="G4612" s="200" t="s">
        <v>3447</v>
      </c>
      <c r="H4612" s="203">
        <f>((3914000*1.03)*11.5)</f>
        <v>46361330</v>
      </c>
      <c r="I4612" s="203">
        <f>((3914000*1.03)*11.5)</f>
        <v>46361330</v>
      </c>
      <c r="J4612" s="200" t="s">
        <v>39</v>
      </c>
      <c r="K4612" s="200" t="s">
        <v>40</v>
      </c>
      <c r="L4612" s="200" t="s">
        <v>4805</v>
      </c>
    </row>
    <row r="4613" spans="2:12" ht="75" customHeight="1" x14ac:dyDescent="0.25">
      <c r="B4613" s="200" t="s">
        <v>4797</v>
      </c>
      <c r="C4613" s="224" t="s">
        <v>4838</v>
      </c>
      <c r="D4613" s="202">
        <v>41654</v>
      </c>
      <c r="E4613" s="200" t="s">
        <v>4795</v>
      </c>
      <c r="F4613" s="200" t="s">
        <v>3542</v>
      </c>
      <c r="G4613" s="200" t="s">
        <v>3447</v>
      </c>
      <c r="H4613" s="203">
        <f>((3605000*1.03)*11.5)</f>
        <v>42701225</v>
      </c>
      <c r="I4613" s="203">
        <f>((3605000*1.03)*11.5)</f>
        <v>42701225</v>
      </c>
      <c r="J4613" s="200" t="s">
        <v>39</v>
      </c>
      <c r="K4613" s="200" t="s">
        <v>40</v>
      </c>
      <c r="L4613" s="200" t="s">
        <v>4805</v>
      </c>
    </row>
    <row r="4614" spans="2:12" ht="75" customHeight="1" x14ac:dyDescent="0.25">
      <c r="B4614" s="200" t="s">
        <v>4797</v>
      </c>
      <c r="C4614" s="224" t="s">
        <v>4839</v>
      </c>
      <c r="D4614" s="202">
        <v>41654</v>
      </c>
      <c r="E4614" s="200" t="s">
        <v>4795</v>
      </c>
      <c r="F4614" s="200" t="s">
        <v>3542</v>
      </c>
      <c r="G4614" s="200" t="s">
        <v>3447</v>
      </c>
      <c r="H4614" s="203">
        <f>((3605000*1.03)*11.5)</f>
        <v>42701225</v>
      </c>
      <c r="I4614" s="203">
        <f>((3605000*1.03)*11.5)</f>
        <v>42701225</v>
      </c>
      <c r="J4614" s="200" t="s">
        <v>39</v>
      </c>
      <c r="K4614" s="200" t="s">
        <v>40</v>
      </c>
      <c r="L4614" s="200" t="s">
        <v>4805</v>
      </c>
    </row>
    <row r="4615" spans="2:12" ht="75" customHeight="1" x14ac:dyDescent="0.25">
      <c r="B4615" s="200" t="s">
        <v>4797</v>
      </c>
      <c r="C4615" s="224" t="s">
        <v>4840</v>
      </c>
      <c r="D4615" s="202">
        <v>41654</v>
      </c>
      <c r="E4615" s="200" t="s">
        <v>4795</v>
      </c>
      <c r="F4615" s="200" t="s">
        <v>3542</v>
      </c>
      <c r="G4615" s="200" t="s">
        <v>3447</v>
      </c>
      <c r="H4615" s="203">
        <v>42701225</v>
      </c>
      <c r="I4615" s="203">
        <v>42701225</v>
      </c>
      <c r="J4615" s="200" t="s">
        <v>39</v>
      </c>
      <c r="K4615" s="200" t="s">
        <v>40</v>
      </c>
      <c r="L4615" s="200" t="s">
        <v>4805</v>
      </c>
    </row>
    <row r="4616" spans="2:12" ht="75" customHeight="1" x14ac:dyDescent="0.25">
      <c r="B4616" s="200" t="s">
        <v>4797</v>
      </c>
      <c r="C4616" s="224" t="s">
        <v>4841</v>
      </c>
      <c r="D4616" s="202">
        <v>41654</v>
      </c>
      <c r="E4616" s="200" t="s">
        <v>4795</v>
      </c>
      <c r="F4616" s="200" t="s">
        <v>3542</v>
      </c>
      <c r="G4616" s="200" t="s">
        <v>3447</v>
      </c>
      <c r="H4616" s="203">
        <v>42701225</v>
      </c>
      <c r="I4616" s="203">
        <v>42701225</v>
      </c>
      <c r="J4616" s="200" t="s">
        <v>39</v>
      </c>
      <c r="K4616" s="200" t="s">
        <v>40</v>
      </c>
      <c r="L4616" s="200" t="s">
        <v>4805</v>
      </c>
    </row>
    <row r="4617" spans="2:12" ht="75" customHeight="1" x14ac:dyDescent="0.25">
      <c r="B4617" s="200" t="s">
        <v>4797</v>
      </c>
      <c r="C4617" s="224" t="s">
        <v>4842</v>
      </c>
      <c r="D4617" s="202">
        <v>41654</v>
      </c>
      <c r="E4617" s="200" t="s">
        <v>4795</v>
      </c>
      <c r="F4617" s="200" t="s">
        <v>3542</v>
      </c>
      <c r="G4617" s="200" t="s">
        <v>3447</v>
      </c>
      <c r="H4617" s="203">
        <f>(1859150*1.03)*11.5</f>
        <v>22021631.75</v>
      </c>
      <c r="I4617" s="203">
        <f>(1859150*1.03)*11.5</f>
        <v>22021631.75</v>
      </c>
      <c r="J4617" s="200" t="s">
        <v>39</v>
      </c>
      <c r="K4617" s="200" t="s">
        <v>40</v>
      </c>
      <c r="L4617" s="200" t="s">
        <v>4805</v>
      </c>
    </row>
    <row r="4618" spans="2:12" ht="75" customHeight="1" x14ac:dyDescent="0.25">
      <c r="B4618" s="200" t="s">
        <v>4797</v>
      </c>
      <c r="C4618" s="224" t="s">
        <v>4843</v>
      </c>
      <c r="D4618" s="202">
        <v>41654</v>
      </c>
      <c r="E4618" s="200" t="s">
        <v>4795</v>
      </c>
      <c r="F4618" s="200" t="s">
        <v>3542</v>
      </c>
      <c r="G4618" s="200" t="s">
        <v>3447</v>
      </c>
      <c r="H4618" s="203">
        <f>((3914000*1.03)*11.5)</f>
        <v>46361330</v>
      </c>
      <c r="I4618" s="203">
        <f>((3914000*1.03)*11.5)</f>
        <v>46361330</v>
      </c>
      <c r="J4618" s="200" t="s">
        <v>39</v>
      </c>
      <c r="K4618" s="200" t="s">
        <v>40</v>
      </c>
      <c r="L4618" s="200" t="s">
        <v>4805</v>
      </c>
    </row>
    <row r="4619" spans="2:12" ht="75" customHeight="1" x14ac:dyDescent="0.25">
      <c r="B4619" s="200" t="s">
        <v>4797</v>
      </c>
      <c r="C4619" s="224" t="s">
        <v>4844</v>
      </c>
      <c r="D4619" s="202">
        <v>41654</v>
      </c>
      <c r="E4619" s="200" t="s">
        <v>4795</v>
      </c>
      <c r="F4619" s="200" t="s">
        <v>3542</v>
      </c>
      <c r="G4619" s="200" t="s">
        <v>3447</v>
      </c>
      <c r="H4619" s="203">
        <v>36601050</v>
      </c>
      <c r="I4619" s="203">
        <v>36601050.009999998</v>
      </c>
      <c r="J4619" s="200" t="s">
        <v>39</v>
      </c>
      <c r="K4619" s="200" t="s">
        <v>40</v>
      </c>
      <c r="L4619" s="200" t="s">
        <v>4805</v>
      </c>
    </row>
    <row r="4620" spans="2:12" ht="75" customHeight="1" x14ac:dyDescent="0.25">
      <c r="B4620" s="200" t="s">
        <v>4797</v>
      </c>
      <c r="C4620" s="224" t="s">
        <v>4845</v>
      </c>
      <c r="D4620" s="202">
        <v>41654</v>
      </c>
      <c r="E4620" s="200" t="s">
        <v>4795</v>
      </c>
      <c r="F4620" s="200" t="s">
        <v>3542</v>
      </c>
      <c r="G4620" s="200" t="s">
        <v>3447</v>
      </c>
      <c r="H4620" s="203">
        <f>(4120000*1.03)*11.5</f>
        <v>48801400</v>
      </c>
      <c r="I4620" s="203">
        <f>(4120000*1.03)*11.5</f>
        <v>48801400</v>
      </c>
      <c r="J4620" s="200" t="s">
        <v>39</v>
      </c>
      <c r="K4620" s="200" t="s">
        <v>40</v>
      </c>
      <c r="L4620" s="200" t="s">
        <v>4805</v>
      </c>
    </row>
    <row r="4621" spans="2:12" ht="75" customHeight="1" x14ac:dyDescent="0.25">
      <c r="B4621" s="200" t="s">
        <v>4797</v>
      </c>
      <c r="C4621" s="224" t="s">
        <v>4846</v>
      </c>
      <c r="D4621" s="202">
        <v>41654</v>
      </c>
      <c r="E4621" s="200" t="s">
        <v>4795</v>
      </c>
      <c r="F4621" s="200" t="s">
        <v>3542</v>
      </c>
      <c r="G4621" s="200" t="s">
        <v>3447</v>
      </c>
      <c r="H4621" s="203">
        <v>36601050</v>
      </c>
      <c r="I4621" s="203">
        <v>36601050.009999998</v>
      </c>
      <c r="J4621" s="200" t="s">
        <v>39</v>
      </c>
      <c r="K4621" s="200" t="s">
        <v>40</v>
      </c>
      <c r="L4621" s="200" t="s">
        <v>4805</v>
      </c>
    </row>
    <row r="4622" spans="2:12" ht="75" customHeight="1" x14ac:dyDescent="0.25">
      <c r="B4622" s="200" t="s">
        <v>4797</v>
      </c>
      <c r="C4622" s="224" t="s">
        <v>4847</v>
      </c>
      <c r="D4622" s="202">
        <v>41654</v>
      </c>
      <c r="E4622" s="200" t="s">
        <v>4795</v>
      </c>
      <c r="F4622" s="200" t="s">
        <v>3542</v>
      </c>
      <c r="G4622" s="200" t="s">
        <v>3447</v>
      </c>
      <c r="H4622" s="203">
        <v>42701225</v>
      </c>
      <c r="I4622" s="203">
        <v>42701225</v>
      </c>
      <c r="J4622" s="200" t="s">
        <v>39</v>
      </c>
      <c r="K4622" s="200" t="s">
        <v>40</v>
      </c>
      <c r="L4622" s="200" t="s">
        <v>4805</v>
      </c>
    </row>
    <row r="4623" spans="2:12" ht="75" customHeight="1" x14ac:dyDescent="0.25">
      <c r="B4623" s="200" t="s">
        <v>4797</v>
      </c>
      <c r="C4623" s="224" t="s">
        <v>4848</v>
      </c>
      <c r="D4623" s="202">
        <v>41654</v>
      </c>
      <c r="E4623" s="200" t="s">
        <v>4795</v>
      </c>
      <c r="F4623" s="200" t="s">
        <v>3542</v>
      </c>
      <c r="G4623" s="200" t="s">
        <v>3447</v>
      </c>
      <c r="H4623" s="203">
        <v>46361330</v>
      </c>
      <c r="I4623" s="203">
        <v>46361330.009999998</v>
      </c>
      <c r="J4623" s="200" t="s">
        <v>39</v>
      </c>
      <c r="K4623" s="200" t="s">
        <v>40</v>
      </c>
      <c r="L4623" s="200" t="s">
        <v>4805</v>
      </c>
    </row>
    <row r="4624" spans="2:12" ht="75" customHeight="1" x14ac:dyDescent="0.25">
      <c r="B4624" s="200" t="s">
        <v>4797</v>
      </c>
      <c r="C4624" s="224" t="s">
        <v>4849</v>
      </c>
      <c r="D4624" s="202">
        <v>41654</v>
      </c>
      <c r="E4624" s="200" t="s">
        <v>4795</v>
      </c>
      <c r="F4624" s="200" t="s">
        <v>3542</v>
      </c>
      <c r="G4624" s="200" t="s">
        <v>3447</v>
      </c>
      <c r="H4624" s="203">
        <v>42701225</v>
      </c>
      <c r="I4624" s="203">
        <v>42701225</v>
      </c>
      <c r="J4624" s="200" t="s">
        <v>39</v>
      </c>
      <c r="K4624" s="200" t="s">
        <v>40</v>
      </c>
      <c r="L4624" s="200" t="s">
        <v>4805</v>
      </c>
    </row>
    <row r="4625" spans="2:12" ht="75" customHeight="1" x14ac:dyDescent="0.25">
      <c r="B4625" s="200" t="s">
        <v>4797</v>
      </c>
      <c r="C4625" s="224" t="s">
        <v>4850</v>
      </c>
      <c r="D4625" s="202">
        <v>41654</v>
      </c>
      <c r="E4625" s="200" t="s">
        <v>4795</v>
      </c>
      <c r="F4625" s="200" t="s">
        <v>3542</v>
      </c>
      <c r="G4625" s="200" t="s">
        <v>3447</v>
      </c>
      <c r="H4625" s="203">
        <v>21228609</v>
      </c>
      <c r="I4625" s="203">
        <v>21228609</v>
      </c>
      <c r="J4625" s="200" t="s">
        <v>39</v>
      </c>
      <c r="K4625" s="200" t="s">
        <v>40</v>
      </c>
      <c r="L4625" s="200" t="s">
        <v>3503</v>
      </c>
    </row>
    <row r="4626" spans="2:12" ht="75" customHeight="1" x14ac:dyDescent="0.25">
      <c r="B4626" s="200" t="s">
        <v>4797</v>
      </c>
      <c r="C4626" s="224" t="s">
        <v>4850</v>
      </c>
      <c r="D4626" s="202">
        <v>41654</v>
      </c>
      <c r="E4626" s="200" t="s">
        <v>4795</v>
      </c>
      <c r="F4626" s="200" t="s">
        <v>3542</v>
      </c>
      <c r="G4626" s="200" t="s">
        <v>3447</v>
      </c>
      <c r="H4626" s="203">
        <v>21228609</v>
      </c>
      <c r="I4626" s="203">
        <v>21228609</v>
      </c>
      <c r="J4626" s="200" t="s">
        <v>39</v>
      </c>
      <c r="K4626" s="200" t="s">
        <v>40</v>
      </c>
      <c r="L4626" s="200" t="s">
        <v>3503</v>
      </c>
    </row>
    <row r="4627" spans="2:12" ht="75" customHeight="1" x14ac:dyDescent="0.25">
      <c r="B4627" s="200" t="s">
        <v>4797</v>
      </c>
      <c r="C4627" s="224" t="s">
        <v>4851</v>
      </c>
      <c r="D4627" s="202">
        <v>41654</v>
      </c>
      <c r="E4627" s="200" t="s">
        <v>4795</v>
      </c>
      <c r="F4627" s="200" t="s">
        <v>3542</v>
      </c>
      <c r="G4627" s="200" t="s">
        <v>3447</v>
      </c>
      <c r="H4627" s="203">
        <v>21647703.5</v>
      </c>
      <c r="I4627" s="203">
        <v>21647703.5</v>
      </c>
      <c r="J4627" s="200" t="s">
        <v>39</v>
      </c>
      <c r="K4627" s="200" t="s">
        <v>40</v>
      </c>
      <c r="L4627" s="200" t="s">
        <v>3448</v>
      </c>
    </row>
    <row r="4628" spans="2:12" ht="75" customHeight="1" x14ac:dyDescent="0.25">
      <c r="B4628" s="200" t="s">
        <v>4797</v>
      </c>
      <c r="C4628" s="224" t="s">
        <v>4852</v>
      </c>
      <c r="D4628" s="202">
        <v>41654</v>
      </c>
      <c r="E4628" s="200" t="s">
        <v>4795</v>
      </c>
      <c r="F4628" s="200" t="s">
        <v>3542</v>
      </c>
      <c r="G4628" s="200" t="s">
        <v>3447</v>
      </c>
      <c r="H4628" s="203">
        <v>17148811.5</v>
      </c>
      <c r="I4628" s="203">
        <v>17148811.5</v>
      </c>
      <c r="J4628" s="200" t="s">
        <v>39</v>
      </c>
      <c r="K4628" s="200" t="s">
        <v>40</v>
      </c>
      <c r="L4628" s="200" t="s">
        <v>3548</v>
      </c>
    </row>
    <row r="4629" spans="2:12" ht="75" customHeight="1" x14ac:dyDescent="0.25">
      <c r="B4629" s="200" t="s">
        <v>4797</v>
      </c>
      <c r="C4629" s="224" t="s">
        <v>4853</v>
      </c>
      <c r="D4629" s="202">
        <v>41654</v>
      </c>
      <c r="E4629" s="200" t="s">
        <v>4795</v>
      </c>
      <c r="F4629" s="200" t="s">
        <v>3542</v>
      </c>
      <c r="G4629" s="200" t="s">
        <v>3447</v>
      </c>
      <c r="H4629" s="203">
        <v>21228609</v>
      </c>
      <c r="I4629" s="203">
        <v>21228609</v>
      </c>
      <c r="J4629" s="200" t="s">
        <v>39</v>
      </c>
      <c r="K4629" s="200" t="s">
        <v>40</v>
      </c>
      <c r="L4629" s="200" t="s">
        <v>4854</v>
      </c>
    </row>
    <row r="4630" spans="2:12" ht="75" customHeight="1" x14ac:dyDescent="0.25">
      <c r="B4630" s="200" t="s">
        <v>4797</v>
      </c>
      <c r="C4630" s="224" t="s">
        <v>4855</v>
      </c>
      <c r="D4630" s="202">
        <v>41654</v>
      </c>
      <c r="E4630" s="200" t="s">
        <v>4795</v>
      </c>
      <c r="F4630" s="200" t="s">
        <v>3542</v>
      </c>
      <c r="G4630" s="200" t="s">
        <v>3447</v>
      </c>
      <c r="H4630" s="203">
        <v>31964917</v>
      </c>
      <c r="I4630" s="203">
        <v>31964917</v>
      </c>
      <c r="J4630" s="200" t="s">
        <v>39</v>
      </c>
      <c r="K4630" s="200" t="s">
        <v>40</v>
      </c>
      <c r="L4630" s="200" t="s">
        <v>3448</v>
      </c>
    </row>
    <row r="4631" spans="2:12" ht="75" customHeight="1" x14ac:dyDescent="0.25">
      <c r="B4631" s="200" t="s">
        <v>4797</v>
      </c>
      <c r="C4631" s="224" t="s">
        <v>4856</v>
      </c>
      <c r="D4631" s="202">
        <v>41654</v>
      </c>
      <c r="E4631" s="200" t="s">
        <v>4795</v>
      </c>
      <c r="F4631" s="200" t="s">
        <v>3542</v>
      </c>
      <c r="G4631" s="200" t="s">
        <v>3447</v>
      </c>
      <c r="H4631" s="203">
        <v>31964917</v>
      </c>
      <c r="I4631" s="203">
        <v>31964917</v>
      </c>
      <c r="J4631" s="200" t="s">
        <v>39</v>
      </c>
      <c r="K4631" s="200" t="s">
        <v>40</v>
      </c>
      <c r="L4631" s="200" t="s">
        <v>3448</v>
      </c>
    </row>
    <row r="4632" spans="2:12" ht="75" customHeight="1" x14ac:dyDescent="0.25">
      <c r="B4632" s="200" t="s">
        <v>4797</v>
      </c>
      <c r="C4632" s="224" t="s">
        <v>4857</v>
      </c>
      <c r="D4632" s="202">
        <v>41654</v>
      </c>
      <c r="E4632" s="200" t="s">
        <v>4795</v>
      </c>
      <c r="F4632" s="200" t="s">
        <v>3542</v>
      </c>
      <c r="G4632" s="200" t="s">
        <v>3447</v>
      </c>
      <c r="H4632" s="203">
        <v>31964917</v>
      </c>
      <c r="I4632" s="203">
        <v>31964917</v>
      </c>
      <c r="J4632" s="200" t="s">
        <v>39</v>
      </c>
      <c r="K4632" s="200" t="s">
        <v>40</v>
      </c>
      <c r="L4632" s="200" t="s">
        <v>3448</v>
      </c>
    </row>
    <row r="4633" spans="2:12" ht="75" customHeight="1" x14ac:dyDescent="0.25">
      <c r="B4633" s="200">
        <v>80111620</v>
      </c>
      <c r="C4633" s="224" t="s">
        <v>4858</v>
      </c>
      <c r="D4633" s="202">
        <v>41654</v>
      </c>
      <c r="E4633" s="207" t="s">
        <v>4795</v>
      </c>
      <c r="F4633" s="200" t="s">
        <v>3542</v>
      </c>
      <c r="G4633" s="200" t="s">
        <v>3447</v>
      </c>
      <c r="H4633" s="203">
        <v>17080490</v>
      </c>
      <c r="I4633" s="203">
        <v>17080490</v>
      </c>
      <c r="J4633" s="200" t="s">
        <v>39</v>
      </c>
      <c r="K4633" s="200" t="s">
        <v>40</v>
      </c>
      <c r="L4633" s="200" t="s">
        <v>4320</v>
      </c>
    </row>
    <row r="4634" spans="2:12" ht="75" customHeight="1" x14ac:dyDescent="0.25">
      <c r="B4634" s="200">
        <v>80111620</v>
      </c>
      <c r="C4634" s="224" t="s">
        <v>4859</v>
      </c>
      <c r="D4634" s="202">
        <v>41654</v>
      </c>
      <c r="E4634" s="207" t="s">
        <v>4795</v>
      </c>
      <c r="F4634" s="200" t="s">
        <v>3542</v>
      </c>
      <c r="G4634" s="200" t="s">
        <v>3447</v>
      </c>
      <c r="H4634" s="203">
        <v>29280840</v>
      </c>
      <c r="I4634" s="203">
        <v>29280840</v>
      </c>
      <c r="J4634" s="200" t="s">
        <v>39</v>
      </c>
      <c r="K4634" s="200" t="s">
        <v>40</v>
      </c>
      <c r="L4634" s="200" t="s">
        <v>4320</v>
      </c>
    </row>
    <row r="4635" spans="2:12" ht="75" customHeight="1" x14ac:dyDescent="0.25">
      <c r="B4635" s="200">
        <v>80111620</v>
      </c>
      <c r="C4635" s="224" t="s">
        <v>4860</v>
      </c>
      <c r="D4635" s="202">
        <v>41654</v>
      </c>
      <c r="E4635" s="207" t="s">
        <v>4795</v>
      </c>
      <c r="F4635" s="200" t="s">
        <v>3542</v>
      </c>
      <c r="G4635" s="200" t="s">
        <v>3447</v>
      </c>
      <c r="H4635" s="203">
        <v>18600203.5</v>
      </c>
      <c r="I4635" s="203">
        <v>18600203.5</v>
      </c>
      <c r="J4635" s="200" t="s">
        <v>39</v>
      </c>
      <c r="K4635" s="200" t="s">
        <v>40</v>
      </c>
      <c r="L4635" s="200" t="s">
        <v>4320</v>
      </c>
    </row>
    <row r="4636" spans="2:12" ht="75" customHeight="1" x14ac:dyDescent="0.25">
      <c r="B4636" s="200">
        <v>80111620</v>
      </c>
      <c r="C4636" s="224" t="s">
        <v>4861</v>
      </c>
      <c r="D4636" s="202">
        <v>41654</v>
      </c>
      <c r="E4636" s="207" t="s">
        <v>4795</v>
      </c>
      <c r="F4636" s="200" t="s">
        <v>3542</v>
      </c>
      <c r="G4636" s="200" t="s">
        <v>3447</v>
      </c>
      <c r="H4636" s="203">
        <v>37882086.75</v>
      </c>
      <c r="I4636" s="203">
        <v>37882086.75</v>
      </c>
      <c r="J4636" s="200" t="s">
        <v>39</v>
      </c>
      <c r="K4636" s="200" t="s">
        <v>40</v>
      </c>
      <c r="L4636" s="200" t="s">
        <v>4320</v>
      </c>
    </row>
    <row r="4637" spans="2:12" ht="75" customHeight="1" x14ac:dyDescent="0.25">
      <c r="B4637" s="200">
        <v>80111620</v>
      </c>
      <c r="C4637" s="224" t="s">
        <v>4861</v>
      </c>
      <c r="D4637" s="202">
        <v>41654</v>
      </c>
      <c r="E4637" s="207" t="s">
        <v>4795</v>
      </c>
      <c r="F4637" s="200" t="s">
        <v>3542</v>
      </c>
      <c r="G4637" s="200" t="s">
        <v>3447</v>
      </c>
      <c r="H4637" s="203">
        <v>37882086.75</v>
      </c>
      <c r="I4637" s="203">
        <v>37882086.75</v>
      </c>
      <c r="J4637" s="200" t="s">
        <v>39</v>
      </c>
      <c r="K4637" s="200" t="s">
        <v>40</v>
      </c>
      <c r="L4637" s="200" t="s">
        <v>4320</v>
      </c>
    </row>
    <row r="4638" spans="2:12" ht="75" customHeight="1" x14ac:dyDescent="0.25">
      <c r="B4638" s="200">
        <v>80111620</v>
      </c>
      <c r="C4638" s="224" t="s">
        <v>4862</v>
      </c>
      <c r="D4638" s="202">
        <v>41654</v>
      </c>
      <c r="E4638" s="207" t="s">
        <v>4795</v>
      </c>
      <c r="F4638" s="200" t="s">
        <v>3542</v>
      </c>
      <c r="G4638" s="200" t="s">
        <v>3447</v>
      </c>
      <c r="H4638" s="203">
        <v>42701225</v>
      </c>
      <c r="I4638" s="203">
        <v>42701225</v>
      </c>
      <c r="J4638" s="200" t="s">
        <v>39</v>
      </c>
      <c r="K4638" s="200" t="s">
        <v>40</v>
      </c>
      <c r="L4638" s="200" t="s">
        <v>4320</v>
      </c>
    </row>
    <row r="4639" spans="2:12" ht="75" customHeight="1" x14ac:dyDescent="0.25">
      <c r="B4639" s="218">
        <v>80111620</v>
      </c>
      <c r="C4639" s="610" t="s">
        <v>14305</v>
      </c>
      <c r="D4639" s="223">
        <v>41654</v>
      </c>
      <c r="E4639" s="611" t="s">
        <v>4795</v>
      </c>
      <c r="F4639" s="218" t="s">
        <v>3542</v>
      </c>
      <c r="G4639" s="218" t="s">
        <v>3447</v>
      </c>
      <c r="H4639" s="219">
        <v>74750000</v>
      </c>
      <c r="I4639" s="219">
        <v>74750000</v>
      </c>
      <c r="J4639" s="218" t="s">
        <v>39</v>
      </c>
      <c r="K4639" s="218" t="s">
        <v>40</v>
      </c>
      <c r="L4639" s="218" t="s">
        <v>4863</v>
      </c>
    </row>
    <row r="4640" spans="2:12" ht="75" customHeight="1" x14ac:dyDescent="0.25">
      <c r="B4640" s="200">
        <v>80111620</v>
      </c>
      <c r="C4640" s="224" t="s">
        <v>4864</v>
      </c>
      <c r="D4640" s="202">
        <v>41654</v>
      </c>
      <c r="E4640" s="207" t="s">
        <v>4795</v>
      </c>
      <c r="F4640" s="200" t="s">
        <v>3542</v>
      </c>
      <c r="G4640" s="200" t="s">
        <v>3447</v>
      </c>
      <c r="H4640" s="203">
        <v>29280840</v>
      </c>
      <c r="I4640" s="203">
        <v>29280840</v>
      </c>
      <c r="J4640" s="200" t="s">
        <v>39</v>
      </c>
      <c r="K4640" s="200" t="s">
        <v>40</v>
      </c>
      <c r="L4640" s="200" t="s">
        <v>4320</v>
      </c>
    </row>
    <row r="4641" spans="2:12" ht="75" customHeight="1" x14ac:dyDescent="0.25">
      <c r="B4641" s="200">
        <v>80111620</v>
      </c>
      <c r="C4641" s="224" t="s">
        <v>4865</v>
      </c>
      <c r="D4641" s="202">
        <v>41654</v>
      </c>
      <c r="E4641" s="207" t="s">
        <v>4795</v>
      </c>
      <c r="F4641" s="200" t="s">
        <v>3542</v>
      </c>
      <c r="G4641" s="200" t="s">
        <v>3447</v>
      </c>
      <c r="H4641" s="203">
        <v>29280840</v>
      </c>
      <c r="I4641" s="203">
        <v>29280840</v>
      </c>
      <c r="J4641" s="200" t="s">
        <v>39</v>
      </c>
      <c r="K4641" s="200" t="s">
        <v>40</v>
      </c>
      <c r="L4641" s="200" t="s">
        <v>4320</v>
      </c>
    </row>
    <row r="4642" spans="2:12" ht="75" customHeight="1" x14ac:dyDescent="0.25">
      <c r="B4642" s="200">
        <v>80111620</v>
      </c>
      <c r="C4642" s="224" t="s">
        <v>4866</v>
      </c>
      <c r="D4642" s="202">
        <v>41654</v>
      </c>
      <c r="E4642" s="207" t="s">
        <v>4795</v>
      </c>
      <c r="F4642" s="200" t="s">
        <v>3542</v>
      </c>
      <c r="G4642" s="200" t="s">
        <v>3447</v>
      </c>
      <c r="H4642" s="203">
        <v>21561678.555</v>
      </c>
      <c r="I4642" s="203">
        <v>21561678.555</v>
      </c>
      <c r="J4642" s="200" t="s">
        <v>39</v>
      </c>
      <c r="K4642" s="200" t="s">
        <v>40</v>
      </c>
      <c r="L4642" s="200" t="s">
        <v>4320</v>
      </c>
    </row>
    <row r="4643" spans="2:12" ht="75" customHeight="1" x14ac:dyDescent="0.25">
      <c r="B4643" s="200">
        <v>80111620</v>
      </c>
      <c r="C4643" s="224" t="s">
        <v>4867</v>
      </c>
      <c r="D4643" s="202">
        <v>41654</v>
      </c>
      <c r="E4643" s="207" t="s">
        <v>4795</v>
      </c>
      <c r="F4643" s="200" t="s">
        <v>3542</v>
      </c>
      <c r="G4643" s="200" t="s">
        <v>3447</v>
      </c>
      <c r="H4643" s="203">
        <v>24961916.099999998</v>
      </c>
      <c r="I4643" s="203">
        <v>24961916.099999998</v>
      </c>
      <c r="J4643" s="200" t="s">
        <v>39</v>
      </c>
      <c r="K4643" s="200" t="s">
        <v>40</v>
      </c>
      <c r="L4643" s="200" t="s">
        <v>4320</v>
      </c>
    </row>
    <row r="4644" spans="2:12" ht="75" customHeight="1" x14ac:dyDescent="0.25">
      <c r="B4644" s="200">
        <v>80111620</v>
      </c>
      <c r="C4644" s="224" t="s">
        <v>4868</v>
      </c>
      <c r="D4644" s="202">
        <v>41654</v>
      </c>
      <c r="E4644" s="207" t="s">
        <v>4795</v>
      </c>
      <c r="F4644" s="200" t="s">
        <v>3542</v>
      </c>
      <c r="G4644" s="200" t="s">
        <v>3447</v>
      </c>
      <c r="H4644" s="203">
        <v>17080490</v>
      </c>
      <c r="I4644" s="203">
        <v>17080490</v>
      </c>
      <c r="J4644" s="200" t="s">
        <v>39</v>
      </c>
      <c r="K4644" s="200" t="s">
        <v>40</v>
      </c>
      <c r="L4644" s="200" t="s">
        <v>4320</v>
      </c>
    </row>
    <row r="4645" spans="2:12" ht="75" customHeight="1" x14ac:dyDescent="0.25">
      <c r="B4645" s="200">
        <v>80111620</v>
      </c>
      <c r="C4645" s="224" t="s">
        <v>4869</v>
      </c>
      <c r="D4645" s="202">
        <v>41654</v>
      </c>
      <c r="E4645" s="207" t="s">
        <v>4795</v>
      </c>
      <c r="F4645" s="200" t="s">
        <v>3542</v>
      </c>
      <c r="G4645" s="200" t="s">
        <v>3447</v>
      </c>
      <c r="H4645" s="203">
        <v>15738451.5</v>
      </c>
      <c r="I4645" s="203">
        <v>15738451.5</v>
      </c>
      <c r="J4645" s="200" t="s">
        <v>39</v>
      </c>
      <c r="K4645" s="200" t="s">
        <v>40</v>
      </c>
      <c r="L4645" s="200" t="s">
        <v>4320</v>
      </c>
    </row>
    <row r="4646" spans="2:12" ht="75" customHeight="1" x14ac:dyDescent="0.25">
      <c r="B4646" s="200">
        <v>80111620</v>
      </c>
      <c r="C4646" s="224" t="s">
        <v>4870</v>
      </c>
      <c r="D4646" s="202">
        <v>41654</v>
      </c>
      <c r="E4646" s="207" t="s">
        <v>4795</v>
      </c>
      <c r="F4646" s="200" t="s">
        <v>3542</v>
      </c>
      <c r="G4646" s="200" t="s">
        <v>3447</v>
      </c>
      <c r="H4646" s="203">
        <v>21235716</v>
      </c>
      <c r="I4646" s="203">
        <v>21235716</v>
      </c>
      <c r="J4646" s="200" t="s">
        <v>39</v>
      </c>
      <c r="K4646" s="200" t="s">
        <v>40</v>
      </c>
      <c r="L4646" s="200" t="s">
        <v>4320</v>
      </c>
    </row>
    <row r="4647" spans="2:12" ht="75" customHeight="1" x14ac:dyDescent="0.25">
      <c r="B4647" s="200">
        <v>80111620</v>
      </c>
      <c r="C4647" s="224" t="s">
        <v>4870</v>
      </c>
      <c r="D4647" s="202">
        <v>41654</v>
      </c>
      <c r="E4647" s="207" t="s">
        <v>4795</v>
      </c>
      <c r="F4647" s="200" t="s">
        <v>3542</v>
      </c>
      <c r="G4647" s="200" t="s">
        <v>3447</v>
      </c>
      <c r="H4647" s="203">
        <v>21235716</v>
      </c>
      <c r="I4647" s="203">
        <v>21235716</v>
      </c>
      <c r="J4647" s="200" t="s">
        <v>39</v>
      </c>
      <c r="K4647" s="200" t="s">
        <v>40</v>
      </c>
      <c r="L4647" s="200" t="s">
        <v>4320</v>
      </c>
    </row>
    <row r="4648" spans="2:12" ht="75" customHeight="1" x14ac:dyDescent="0.25">
      <c r="B4648" s="200">
        <v>80111620</v>
      </c>
      <c r="C4648" s="224" t="s">
        <v>4871</v>
      </c>
      <c r="D4648" s="202">
        <v>41654</v>
      </c>
      <c r="E4648" s="207" t="s">
        <v>4795</v>
      </c>
      <c r="F4648" s="200" t="s">
        <v>3542</v>
      </c>
      <c r="G4648" s="200" t="s">
        <v>3447</v>
      </c>
      <c r="H4648" s="203">
        <v>21235716</v>
      </c>
      <c r="I4648" s="203">
        <v>21235716</v>
      </c>
      <c r="J4648" s="200" t="s">
        <v>39</v>
      </c>
      <c r="K4648" s="200" t="s">
        <v>40</v>
      </c>
      <c r="L4648" s="200" t="s">
        <v>4320</v>
      </c>
    </row>
    <row r="4649" spans="2:12" ht="75" customHeight="1" x14ac:dyDescent="0.25">
      <c r="B4649" s="200">
        <v>80111620</v>
      </c>
      <c r="C4649" s="224" t="s">
        <v>4872</v>
      </c>
      <c r="D4649" s="202">
        <v>41654</v>
      </c>
      <c r="E4649" s="207" t="s">
        <v>4795</v>
      </c>
      <c r="F4649" s="200" t="s">
        <v>3542</v>
      </c>
      <c r="G4649" s="200" t="s">
        <v>3447</v>
      </c>
      <c r="H4649" s="203">
        <v>22021631.75</v>
      </c>
      <c r="I4649" s="203">
        <v>22021631.75</v>
      </c>
      <c r="J4649" s="200" t="s">
        <v>39</v>
      </c>
      <c r="K4649" s="200" t="s">
        <v>40</v>
      </c>
      <c r="L4649" s="200" t="s">
        <v>3503</v>
      </c>
    </row>
    <row r="4650" spans="2:12" ht="75" customHeight="1" x14ac:dyDescent="0.25">
      <c r="B4650" s="200">
        <v>80111620</v>
      </c>
      <c r="C4650" s="224" t="s">
        <v>4873</v>
      </c>
      <c r="D4650" s="202">
        <v>41654</v>
      </c>
      <c r="E4650" s="207" t="s">
        <v>4795</v>
      </c>
      <c r="F4650" s="200" t="s">
        <v>3542</v>
      </c>
      <c r="G4650" s="200" t="s">
        <v>3447</v>
      </c>
      <c r="H4650" s="203">
        <v>24148401.5</v>
      </c>
      <c r="I4650" s="203">
        <v>24148401.5</v>
      </c>
      <c r="J4650" s="200" t="s">
        <v>39</v>
      </c>
      <c r="K4650" s="200" t="s">
        <v>40</v>
      </c>
      <c r="L4650" s="200" t="s">
        <v>4320</v>
      </c>
    </row>
    <row r="4651" spans="2:12" ht="75" customHeight="1" x14ac:dyDescent="0.25">
      <c r="B4651" s="200">
        <v>80111620</v>
      </c>
      <c r="C4651" s="224" t="s">
        <v>4874</v>
      </c>
      <c r="D4651" s="202">
        <v>41654</v>
      </c>
      <c r="E4651" s="207" t="s">
        <v>4795</v>
      </c>
      <c r="F4651" s="200" t="s">
        <v>3542</v>
      </c>
      <c r="G4651" s="200" t="s">
        <v>3447</v>
      </c>
      <c r="H4651" s="203">
        <v>24148401.5</v>
      </c>
      <c r="I4651" s="203">
        <v>24148401.5</v>
      </c>
      <c r="J4651" s="200" t="s">
        <v>39</v>
      </c>
      <c r="K4651" s="200" t="s">
        <v>40</v>
      </c>
      <c r="L4651" s="200" t="s">
        <v>4320</v>
      </c>
    </row>
    <row r="4652" spans="2:12" ht="75" customHeight="1" x14ac:dyDescent="0.25">
      <c r="B4652" s="200">
        <v>80111620</v>
      </c>
      <c r="C4652" s="224" t="s">
        <v>4875</v>
      </c>
      <c r="D4652" s="202">
        <v>41654</v>
      </c>
      <c r="E4652" s="207" t="s">
        <v>4795</v>
      </c>
      <c r="F4652" s="200" t="s">
        <v>3542</v>
      </c>
      <c r="G4652" s="200" t="s">
        <v>3447</v>
      </c>
      <c r="H4652" s="203">
        <v>24234870</v>
      </c>
      <c r="I4652" s="203">
        <v>24234870</v>
      </c>
      <c r="J4652" s="200" t="s">
        <v>39</v>
      </c>
      <c r="K4652" s="200" t="s">
        <v>40</v>
      </c>
      <c r="L4652" s="200" t="s">
        <v>3503</v>
      </c>
    </row>
    <row r="4653" spans="2:12" ht="75" customHeight="1" x14ac:dyDescent="0.25">
      <c r="B4653" s="200" t="s">
        <v>4797</v>
      </c>
      <c r="C4653" s="224" t="s">
        <v>4876</v>
      </c>
      <c r="D4653" s="202">
        <v>41654</v>
      </c>
      <c r="E4653" s="200" t="s">
        <v>4795</v>
      </c>
      <c r="F4653" s="200" t="s">
        <v>3542</v>
      </c>
      <c r="G4653" s="200" t="s">
        <v>3447</v>
      </c>
      <c r="H4653" s="203">
        <v>15738451.5</v>
      </c>
      <c r="I4653" s="203">
        <v>15738451.5</v>
      </c>
      <c r="J4653" s="200" t="s">
        <v>39</v>
      </c>
      <c r="K4653" s="200" t="s">
        <v>40</v>
      </c>
      <c r="L4653" s="200" t="s">
        <v>3448</v>
      </c>
    </row>
    <row r="4654" spans="2:12" ht="75" customHeight="1" x14ac:dyDescent="0.25">
      <c r="B4654" s="200" t="s">
        <v>4797</v>
      </c>
      <c r="C4654" s="224" t="s">
        <v>14306</v>
      </c>
      <c r="D4654" s="202">
        <v>41654</v>
      </c>
      <c r="E4654" s="200" t="s">
        <v>4795</v>
      </c>
      <c r="F4654" s="200" t="s">
        <v>3542</v>
      </c>
      <c r="G4654" s="200" t="s">
        <v>3447</v>
      </c>
      <c r="H4654" s="203">
        <v>15791754</v>
      </c>
      <c r="I4654" s="203">
        <v>15791754</v>
      </c>
      <c r="J4654" s="200" t="s">
        <v>39</v>
      </c>
      <c r="K4654" s="200" t="s">
        <v>40</v>
      </c>
      <c r="L4654" s="200" t="s">
        <v>3536</v>
      </c>
    </row>
    <row r="4655" spans="2:12" ht="75" customHeight="1" x14ac:dyDescent="0.25">
      <c r="B4655" s="200" t="s">
        <v>4797</v>
      </c>
      <c r="C4655" s="224" t="s">
        <v>4877</v>
      </c>
      <c r="D4655" s="202">
        <v>41654</v>
      </c>
      <c r="E4655" s="200" t="s">
        <v>4795</v>
      </c>
      <c r="F4655" s="200" t="s">
        <v>3542</v>
      </c>
      <c r="G4655" s="200" t="s">
        <v>3447</v>
      </c>
      <c r="H4655" s="203">
        <v>36180138.5</v>
      </c>
      <c r="I4655" s="203">
        <v>36180138.5</v>
      </c>
      <c r="J4655" s="200" t="s">
        <v>39</v>
      </c>
      <c r="K4655" s="200" t="s">
        <v>40</v>
      </c>
      <c r="L4655" s="200" t="s">
        <v>3548</v>
      </c>
    </row>
    <row r="4656" spans="2:12" ht="75" customHeight="1" x14ac:dyDescent="0.25">
      <c r="B4656" s="200" t="s">
        <v>4797</v>
      </c>
      <c r="C4656" s="224" t="s">
        <v>14307</v>
      </c>
      <c r="D4656" s="202">
        <v>41654</v>
      </c>
      <c r="E4656" s="200" t="s">
        <v>4795</v>
      </c>
      <c r="F4656" s="200" t="s">
        <v>3542</v>
      </c>
      <c r="G4656" s="200" t="s">
        <v>3447</v>
      </c>
      <c r="H4656" s="203">
        <v>110337900</v>
      </c>
      <c r="I4656" s="203">
        <v>110337900</v>
      </c>
      <c r="J4656" s="200" t="s">
        <v>39</v>
      </c>
      <c r="K4656" s="200" t="s">
        <v>40</v>
      </c>
      <c r="L4656" s="200" t="s">
        <v>3448</v>
      </c>
    </row>
    <row r="4657" spans="2:12" ht="75" customHeight="1" x14ac:dyDescent="0.25">
      <c r="B4657" s="218" t="s">
        <v>4797</v>
      </c>
      <c r="C4657" s="610" t="s">
        <v>14308</v>
      </c>
      <c r="D4657" s="223">
        <v>41654</v>
      </c>
      <c r="E4657" s="218" t="s">
        <v>4795</v>
      </c>
      <c r="F4657" s="218" t="s">
        <v>3542</v>
      </c>
      <c r="G4657" s="218" t="s">
        <v>3447</v>
      </c>
      <c r="H4657" s="219">
        <v>15789500</v>
      </c>
      <c r="I4657" s="219">
        <v>15789500</v>
      </c>
      <c r="J4657" s="218" t="s">
        <v>39</v>
      </c>
      <c r="K4657" s="218" t="s">
        <v>40</v>
      </c>
      <c r="L4657" s="218" t="s">
        <v>4320</v>
      </c>
    </row>
    <row r="4658" spans="2:12" ht="75" customHeight="1" x14ac:dyDescent="0.25">
      <c r="B4658" s="612">
        <v>80111620</v>
      </c>
      <c r="C4658" s="224" t="s">
        <v>4878</v>
      </c>
      <c r="D4658" s="202">
        <v>41654</v>
      </c>
      <c r="E4658" s="200" t="s">
        <v>4795</v>
      </c>
      <c r="F4658" s="200" t="s">
        <v>3542</v>
      </c>
      <c r="G4658" s="200" t="s">
        <v>3447</v>
      </c>
      <c r="H4658" s="203">
        <v>37979509</v>
      </c>
      <c r="I4658" s="203">
        <v>37979509</v>
      </c>
      <c r="J4658" s="200" t="s">
        <v>39</v>
      </c>
      <c r="K4658" s="200" t="s">
        <v>40</v>
      </c>
      <c r="L4658" s="200" t="s">
        <v>4854</v>
      </c>
    </row>
    <row r="4659" spans="2:12" ht="75" customHeight="1" x14ac:dyDescent="0.25">
      <c r="B4659" s="612">
        <v>80111620</v>
      </c>
      <c r="C4659" s="224" t="s">
        <v>14309</v>
      </c>
      <c r="D4659" s="202">
        <v>41654</v>
      </c>
      <c r="E4659" s="200" t="s">
        <v>4795</v>
      </c>
      <c r="F4659" s="200" t="s">
        <v>3542</v>
      </c>
      <c r="G4659" s="200" t="s">
        <v>3447</v>
      </c>
      <c r="H4659" s="203">
        <v>31448475</v>
      </c>
      <c r="I4659" s="203">
        <v>31448475</v>
      </c>
      <c r="J4659" s="200" t="s">
        <v>39</v>
      </c>
      <c r="K4659" s="200" t="s">
        <v>40</v>
      </c>
      <c r="L4659" s="200" t="s">
        <v>3531</v>
      </c>
    </row>
    <row r="4660" spans="2:12" ht="75" customHeight="1" x14ac:dyDescent="0.25">
      <c r="B4660" s="200" t="s">
        <v>4797</v>
      </c>
      <c r="C4660" s="224" t="s">
        <v>4879</v>
      </c>
      <c r="D4660" s="202">
        <v>41289</v>
      </c>
      <c r="E4660" s="200">
        <v>11.5</v>
      </c>
      <c r="F4660" s="200" t="s">
        <v>3542</v>
      </c>
      <c r="G4660" s="200" t="s">
        <v>3447</v>
      </c>
      <c r="H4660" s="203">
        <v>37904000</v>
      </c>
      <c r="I4660" s="203">
        <v>37904000</v>
      </c>
      <c r="J4660" s="200" t="s">
        <v>39</v>
      </c>
      <c r="K4660" s="200" t="s">
        <v>40</v>
      </c>
      <c r="L4660" s="200" t="s">
        <v>3965</v>
      </c>
    </row>
    <row r="4661" spans="2:12" ht="75" customHeight="1" x14ac:dyDescent="0.25">
      <c r="B4661" s="200" t="s">
        <v>4797</v>
      </c>
      <c r="C4661" s="224" t="s">
        <v>14310</v>
      </c>
      <c r="D4661" s="202">
        <v>41289</v>
      </c>
      <c r="E4661" s="200">
        <v>11.5</v>
      </c>
      <c r="F4661" s="200" t="s">
        <v>3542</v>
      </c>
      <c r="G4661" s="200" t="s">
        <v>3447</v>
      </c>
      <c r="H4661" s="203">
        <v>37882679</v>
      </c>
      <c r="I4661" s="203">
        <v>37882679</v>
      </c>
      <c r="J4661" s="200" t="s">
        <v>39</v>
      </c>
      <c r="K4661" s="200" t="s">
        <v>40</v>
      </c>
      <c r="L4661" s="200" t="s">
        <v>3531</v>
      </c>
    </row>
    <row r="4662" spans="2:12" ht="75" customHeight="1" x14ac:dyDescent="0.25">
      <c r="B4662" s="218" t="s">
        <v>4797</v>
      </c>
      <c r="C4662" s="610" t="s">
        <v>14311</v>
      </c>
      <c r="D4662" s="223">
        <v>41289</v>
      </c>
      <c r="E4662" s="218">
        <v>11</v>
      </c>
      <c r="F4662" s="218" t="s">
        <v>3542</v>
      </c>
      <c r="G4662" s="218" t="s">
        <v>3447</v>
      </c>
      <c r="H4662" s="219">
        <v>35689500</v>
      </c>
      <c r="I4662" s="219">
        <v>35689500</v>
      </c>
      <c r="J4662" s="218" t="s">
        <v>39</v>
      </c>
      <c r="K4662" s="218" t="s">
        <v>40</v>
      </c>
      <c r="L4662" s="218" t="s">
        <v>3673</v>
      </c>
    </row>
    <row r="4663" spans="2:12" ht="75" customHeight="1" x14ac:dyDescent="0.25">
      <c r="B4663" s="218" t="s">
        <v>4797</v>
      </c>
      <c r="C4663" s="613" t="s">
        <v>14312</v>
      </c>
      <c r="D4663" s="223">
        <v>41289</v>
      </c>
      <c r="E4663" s="218">
        <v>11</v>
      </c>
      <c r="F4663" s="218" t="s">
        <v>3542</v>
      </c>
      <c r="G4663" s="218" t="s">
        <v>3447</v>
      </c>
      <c r="H4663" s="219">
        <v>36235606</v>
      </c>
      <c r="I4663" s="219">
        <v>36235606</v>
      </c>
      <c r="J4663" s="218" t="s">
        <v>39</v>
      </c>
      <c r="K4663" s="218" t="s">
        <v>40</v>
      </c>
      <c r="L4663" s="218" t="s">
        <v>14313</v>
      </c>
    </row>
    <row r="4664" spans="2:12" ht="75" customHeight="1" x14ac:dyDescent="0.25">
      <c r="B4664" s="218" t="s">
        <v>4797</v>
      </c>
      <c r="C4664" s="613" t="s">
        <v>14314</v>
      </c>
      <c r="D4664" s="223">
        <v>41297</v>
      </c>
      <c r="E4664" s="218">
        <v>11.2</v>
      </c>
      <c r="F4664" s="218" t="s">
        <v>3542</v>
      </c>
      <c r="G4664" s="218" t="s">
        <v>3447</v>
      </c>
      <c r="H4664" s="219">
        <v>21574821.666666668</v>
      </c>
      <c r="I4664" s="219">
        <v>21574821.666666668</v>
      </c>
      <c r="J4664" s="218" t="s">
        <v>39</v>
      </c>
      <c r="K4664" s="218" t="s">
        <v>40</v>
      </c>
      <c r="L4664" s="218" t="s">
        <v>3503</v>
      </c>
    </row>
    <row r="4665" spans="2:12" ht="75" customHeight="1" x14ac:dyDescent="0.25">
      <c r="B4665" s="218" t="s">
        <v>4797</v>
      </c>
      <c r="C4665" s="613" t="s">
        <v>4803</v>
      </c>
      <c r="D4665" s="223">
        <v>41297</v>
      </c>
      <c r="E4665" s="218">
        <v>11.2</v>
      </c>
      <c r="F4665" s="218" t="s">
        <v>3542</v>
      </c>
      <c r="G4665" s="218" t="s">
        <v>3447</v>
      </c>
      <c r="H4665" s="219">
        <v>21574821.666666668</v>
      </c>
      <c r="I4665" s="219">
        <v>21574821.666666668</v>
      </c>
      <c r="J4665" s="218" t="s">
        <v>39</v>
      </c>
      <c r="K4665" s="218" t="s">
        <v>40</v>
      </c>
      <c r="L4665" s="218" t="s">
        <v>3503</v>
      </c>
    </row>
    <row r="4666" spans="2:12" ht="116.25" customHeight="1" x14ac:dyDescent="0.25">
      <c r="B4666" s="218" t="s">
        <v>4797</v>
      </c>
      <c r="C4666" s="613" t="s">
        <v>14315</v>
      </c>
      <c r="D4666" s="223">
        <v>41297</v>
      </c>
      <c r="E4666" s="218">
        <v>11.2</v>
      </c>
      <c r="F4666" s="218" t="s">
        <v>3542</v>
      </c>
      <c r="G4666" s="218" t="s">
        <v>3447</v>
      </c>
      <c r="H4666" s="219">
        <v>42701225</v>
      </c>
      <c r="I4666" s="219">
        <v>42701225</v>
      </c>
      <c r="J4666" s="218" t="s">
        <v>39</v>
      </c>
      <c r="K4666" s="218" t="s">
        <v>40</v>
      </c>
      <c r="L4666" s="218" t="s">
        <v>3503</v>
      </c>
    </row>
    <row r="4667" spans="2:12" ht="75" customHeight="1" x14ac:dyDescent="0.25">
      <c r="B4667" s="227"/>
      <c r="C4667" s="228"/>
      <c r="D4667" s="229"/>
      <c r="E4667" s="230"/>
      <c r="F4667" s="230"/>
      <c r="G4667" s="230"/>
      <c r="H4667" s="231">
        <f>SUM(H3299:H4666)</f>
        <v>27782719339.150784</v>
      </c>
      <c r="I4667" s="231"/>
      <c r="J4667" s="230"/>
      <c r="K4667" s="230"/>
      <c r="L4667" s="230"/>
    </row>
    <row r="4668" spans="2:12" ht="38.25" customHeight="1" x14ac:dyDescent="0.25">
      <c r="B4668" s="736" t="s">
        <v>4880</v>
      </c>
      <c r="C4668" s="737"/>
      <c r="D4668" s="737"/>
      <c r="E4668" s="737"/>
      <c r="F4668" s="737"/>
      <c r="G4668" s="737"/>
      <c r="H4668" s="737"/>
      <c r="I4668" s="737"/>
      <c r="J4668" s="737"/>
      <c r="K4668" s="737"/>
      <c r="L4668" s="737"/>
    </row>
    <row r="4669" spans="2:12" s="10" customFormat="1" ht="75" customHeight="1" x14ac:dyDescent="0.25">
      <c r="B4669" s="234">
        <v>80111600</v>
      </c>
      <c r="C4669" s="293" t="s">
        <v>4881</v>
      </c>
      <c r="D4669" s="514">
        <v>41654</v>
      </c>
      <c r="E4669" s="234">
        <v>11.5</v>
      </c>
      <c r="F4669" s="234" t="s">
        <v>4882</v>
      </c>
      <c r="G4669" s="234" t="s">
        <v>4883</v>
      </c>
      <c r="H4669" s="232">
        <f>I4669*103%</f>
        <v>41457500</v>
      </c>
      <c r="I4669" s="232">
        <f>3500000*E4669</f>
        <v>40250000</v>
      </c>
      <c r="J4669" s="234" t="s">
        <v>241</v>
      </c>
      <c r="K4669" s="234" t="s">
        <v>241</v>
      </c>
      <c r="L4669" s="515" t="s">
        <v>4884</v>
      </c>
    </row>
    <row r="4670" spans="2:12" s="10" customFormat="1" ht="75" customHeight="1" x14ac:dyDescent="0.25">
      <c r="B4670" s="234">
        <v>80111600</v>
      </c>
      <c r="C4670" s="293" t="s">
        <v>4885</v>
      </c>
      <c r="D4670" s="514">
        <v>41289</v>
      </c>
      <c r="E4670" s="234">
        <v>11.5</v>
      </c>
      <c r="F4670" s="234" t="s">
        <v>4882</v>
      </c>
      <c r="G4670" s="234" t="s">
        <v>4883</v>
      </c>
      <c r="H4670" s="232">
        <f t="shared" ref="H4670:H4700" si="23">I4670*103%</f>
        <v>14396413</v>
      </c>
      <c r="I4670" s="232">
        <f>1215400*E4670</f>
        <v>13977100</v>
      </c>
      <c r="J4670" s="234" t="s">
        <v>241</v>
      </c>
      <c r="K4670" s="234" t="s">
        <v>241</v>
      </c>
      <c r="L4670" s="515" t="s">
        <v>4884</v>
      </c>
    </row>
    <row r="4671" spans="2:12" s="10" customFormat="1" ht="75" customHeight="1" x14ac:dyDescent="0.25">
      <c r="B4671" s="234">
        <v>80111600</v>
      </c>
      <c r="C4671" s="293" t="s">
        <v>4886</v>
      </c>
      <c r="D4671" s="514">
        <v>41289</v>
      </c>
      <c r="E4671" s="234">
        <v>11.5</v>
      </c>
      <c r="F4671" s="234" t="s">
        <v>4882</v>
      </c>
      <c r="G4671" s="234" t="s">
        <v>4883</v>
      </c>
      <c r="H4671" s="232">
        <f t="shared" si="23"/>
        <v>37821085</v>
      </c>
      <c r="I4671" s="232">
        <f>3193000*E4671</f>
        <v>36719500</v>
      </c>
      <c r="J4671" s="234" t="s">
        <v>241</v>
      </c>
      <c r="K4671" s="234" t="s">
        <v>241</v>
      </c>
      <c r="L4671" s="515" t="s">
        <v>4884</v>
      </c>
    </row>
    <row r="4672" spans="2:12" s="10" customFormat="1" ht="75" customHeight="1" x14ac:dyDescent="0.25">
      <c r="B4672" s="234">
        <v>80111600</v>
      </c>
      <c r="C4672" s="293" t="s">
        <v>4887</v>
      </c>
      <c r="D4672" s="514">
        <v>41289</v>
      </c>
      <c r="E4672" s="234">
        <v>11.5</v>
      </c>
      <c r="F4672" s="234" t="s">
        <v>4882</v>
      </c>
      <c r="G4672" s="234" t="s">
        <v>4883</v>
      </c>
      <c r="H4672" s="232">
        <f t="shared" si="23"/>
        <v>31448475</v>
      </c>
      <c r="I4672" s="232">
        <f>2655000*E4672</f>
        <v>30532500</v>
      </c>
      <c r="J4672" s="234" t="s">
        <v>241</v>
      </c>
      <c r="K4672" s="234" t="s">
        <v>241</v>
      </c>
      <c r="L4672" s="515" t="s">
        <v>4888</v>
      </c>
    </row>
    <row r="4673" spans="2:12" s="10" customFormat="1" ht="75" customHeight="1" x14ac:dyDescent="0.25">
      <c r="B4673" s="234">
        <v>80111600</v>
      </c>
      <c r="C4673" s="293" t="s">
        <v>4889</v>
      </c>
      <c r="D4673" s="514">
        <v>41289</v>
      </c>
      <c r="E4673" s="234">
        <v>11.5</v>
      </c>
      <c r="F4673" s="234" t="s">
        <v>4882</v>
      </c>
      <c r="G4673" s="234" t="s">
        <v>4883</v>
      </c>
      <c r="H4673" s="232">
        <f t="shared" si="23"/>
        <v>19039866.210000001</v>
      </c>
      <c r="I4673" s="232">
        <f>1607418*E4673</f>
        <v>18485307</v>
      </c>
      <c r="J4673" s="234" t="s">
        <v>4890</v>
      </c>
      <c r="K4673" s="234" t="s">
        <v>241</v>
      </c>
      <c r="L4673" s="515" t="s">
        <v>4888</v>
      </c>
    </row>
    <row r="4674" spans="2:12" s="10" customFormat="1" ht="75" customHeight="1" x14ac:dyDescent="0.25">
      <c r="B4674" s="234">
        <v>80111600</v>
      </c>
      <c r="C4674" s="293" t="s">
        <v>4891</v>
      </c>
      <c r="D4674" s="514">
        <v>41289</v>
      </c>
      <c r="E4674" s="234">
        <v>11.5</v>
      </c>
      <c r="F4674" s="234" t="s">
        <v>4882</v>
      </c>
      <c r="G4674" s="234" t="s">
        <v>4883</v>
      </c>
      <c r="H4674" s="232">
        <f t="shared" si="23"/>
        <v>24888714</v>
      </c>
      <c r="I4674" s="232">
        <f>2101200*E4674</f>
        <v>24163800</v>
      </c>
      <c r="J4674" s="234" t="s">
        <v>241</v>
      </c>
      <c r="K4674" s="234" t="s">
        <v>241</v>
      </c>
      <c r="L4674" s="515" t="s">
        <v>4888</v>
      </c>
    </row>
    <row r="4675" spans="2:12" s="10" customFormat="1" ht="75" customHeight="1" x14ac:dyDescent="0.25">
      <c r="B4675" s="234">
        <v>80111600</v>
      </c>
      <c r="C4675" s="293" t="s">
        <v>4892</v>
      </c>
      <c r="D4675" s="514">
        <v>41289</v>
      </c>
      <c r="E4675" s="234">
        <v>11.5</v>
      </c>
      <c r="F4675" s="234" t="s">
        <v>4882</v>
      </c>
      <c r="G4675" s="234" t="s">
        <v>4883</v>
      </c>
      <c r="H4675" s="232">
        <f t="shared" si="23"/>
        <v>14396413</v>
      </c>
      <c r="I4675" s="232">
        <f>1215400*E4675</f>
        <v>13977100</v>
      </c>
      <c r="J4675" s="234" t="s">
        <v>241</v>
      </c>
      <c r="K4675" s="234" t="s">
        <v>241</v>
      </c>
      <c r="L4675" s="515" t="s">
        <v>4893</v>
      </c>
    </row>
    <row r="4676" spans="2:12" s="10" customFormat="1" ht="75" customHeight="1" x14ac:dyDescent="0.25">
      <c r="B4676" s="234">
        <v>80111600</v>
      </c>
      <c r="C4676" s="293" t="s">
        <v>4894</v>
      </c>
      <c r="D4676" s="514">
        <v>41289</v>
      </c>
      <c r="E4676" s="234">
        <v>11.5</v>
      </c>
      <c r="F4676" s="234" t="s">
        <v>4882</v>
      </c>
      <c r="G4676" s="234" t="s">
        <v>4895</v>
      </c>
      <c r="H4676" s="232">
        <f t="shared" si="23"/>
        <v>20136500</v>
      </c>
      <c r="I4676" s="232">
        <f>1700000*E4676</f>
        <v>19550000</v>
      </c>
      <c r="J4676" s="234" t="s">
        <v>241</v>
      </c>
      <c r="K4676" s="234" t="s">
        <v>241</v>
      </c>
      <c r="L4676" s="515" t="s">
        <v>4893</v>
      </c>
    </row>
    <row r="4677" spans="2:12" s="10" customFormat="1" ht="75" customHeight="1" x14ac:dyDescent="0.25">
      <c r="B4677" s="234">
        <v>80111600</v>
      </c>
      <c r="C4677" s="293" t="s">
        <v>4896</v>
      </c>
      <c r="D4677" s="514">
        <v>41289</v>
      </c>
      <c r="E4677" s="234">
        <v>11.5</v>
      </c>
      <c r="F4677" s="234" t="s">
        <v>4882</v>
      </c>
      <c r="G4677" s="234" t="s">
        <v>4883</v>
      </c>
      <c r="H4677" s="232">
        <f t="shared" si="23"/>
        <v>34231931.550000004</v>
      </c>
      <c r="I4677" s="232">
        <f>2889990*E4677</f>
        <v>33234885</v>
      </c>
      <c r="J4677" s="234" t="s">
        <v>241</v>
      </c>
      <c r="K4677" s="234" t="s">
        <v>241</v>
      </c>
      <c r="L4677" s="515" t="s">
        <v>4893</v>
      </c>
    </row>
    <row r="4678" spans="2:12" s="10" customFormat="1" ht="75" customHeight="1" x14ac:dyDescent="0.25">
      <c r="B4678" s="234">
        <v>80111600</v>
      </c>
      <c r="C4678" s="293" t="str">
        <f>LOWER("PRESTAR LOS SERVICIOS DE CARACTER TEMPORAL PARA APOYO DE GRUPO SERVICIO AL CLIENTE EN ACTIVIDADES QUE SE REQUIERAN CON EL OBJETO DE MEJORAR LAS RESPUESTAS EN OPORTUNIDAD SERVICIO CANALES DE ATENCION")</f>
        <v>prestar los servicios de caracter temporal para apoyo de grupo servicio al cliente en actividades que se requieran con el objeto de mejorar las respuestas en oportunidad servicio canales de atencion</v>
      </c>
      <c r="D4678" s="514">
        <v>41289</v>
      </c>
      <c r="E4678" s="234">
        <v>11.5</v>
      </c>
      <c r="F4678" s="234" t="s">
        <v>4882</v>
      </c>
      <c r="G4678" s="234" t="s">
        <v>4895</v>
      </c>
      <c r="H4678" s="232">
        <f t="shared" si="23"/>
        <v>13176378</v>
      </c>
      <c r="I4678" s="232">
        <f>1112400*E4678</f>
        <v>12792600</v>
      </c>
      <c r="J4678" s="234" t="s">
        <v>241</v>
      </c>
      <c r="K4678" s="234" t="s">
        <v>241</v>
      </c>
      <c r="L4678" s="515" t="s">
        <v>4893</v>
      </c>
    </row>
    <row r="4679" spans="2:12" s="10" customFormat="1" ht="75" customHeight="1" x14ac:dyDescent="0.25">
      <c r="B4679" s="234">
        <v>80111600</v>
      </c>
      <c r="C4679" s="293" t="s">
        <v>4897</v>
      </c>
      <c r="D4679" s="514">
        <v>41289</v>
      </c>
      <c r="E4679" s="234">
        <v>11.5</v>
      </c>
      <c r="F4679" s="234" t="s">
        <v>4882</v>
      </c>
      <c r="G4679" s="234" t="s">
        <v>4883</v>
      </c>
      <c r="H4679" s="232">
        <f t="shared" si="23"/>
        <v>14396413</v>
      </c>
      <c r="I4679" s="232">
        <f>1215400*E4679</f>
        <v>13977100</v>
      </c>
      <c r="J4679" s="234" t="s">
        <v>241</v>
      </c>
      <c r="K4679" s="234" t="s">
        <v>241</v>
      </c>
      <c r="L4679" s="515" t="s">
        <v>4893</v>
      </c>
    </row>
    <row r="4680" spans="2:12" s="10" customFormat="1" ht="75" customHeight="1" x14ac:dyDescent="0.25">
      <c r="B4680" s="234">
        <v>80111600</v>
      </c>
      <c r="C4680" s="293" t="s">
        <v>4898</v>
      </c>
      <c r="D4680" s="514">
        <v>41289</v>
      </c>
      <c r="E4680" s="234">
        <v>11.5</v>
      </c>
      <c r="F4680" s="234" t="s">
        <v>4882</v>
      </c>
      <c r="G4680" s="234" t="s">
        <v>4895</v>
      </c>
      <c r="H4680" s="232">
        <f t="shared" si="23"/>
        <v>20136500</v>
      </c>
      <c r="I4680" s="232">
        <f>1700000*E4680</f>
        <v>19550000</v>
      </c>
      <c r="J4680" s="234" t="s">
        <v>241</v>
      </c>
      <c r="K4680" s="234" t="s">
        <v>241</v>
      </c>
      <c r="L4680" s="515" t="s">
        <v>4899</v>
      </c>
    </row>
    <row r="4681" spans="2:12" s="10" customFormat="1" ht="75" customHeight="1" x14ac:dyDescent="0.25">
      <c r="B4681" s="234">
        <v>80111600</v>
      </c>
      <c r="C4681" s="293" t="s">
        <v>4898</v>
      </c>
      <c r="D4681" s="514">
        <v>41289</v>
      </c>
      <c r="E4681" s="234">
        <v>11.5</v>
      </c>
      <c r="F4681" s="234" t="s">
        <v>4882</v>
      </c>
      <c r="G4681" s="234" t="s">
        <v>4895</v>
      </c>
      <c r="H4681" s="232">
        <f t="shared" si="23"/>
        <v>20136500</v>
      </c>
      <c r="I4681" s="232">
        <f>1700000*E4681</f>
        <v>19550000</v>
      </c>
      <c r="J4681" s="234" t="s">
        <v>241</v>
      </c>
      <c r="K4681" s="234" t="s">
        <v>241</v>
      </c>
      <c r="L4681" s="515" t="s">
        <v>4899</v>
      </c>
    </row>
    <row r="4682" spans="2:12" s="10" customFormat="1" ht="75" customHeight="1" x14ac:dyDescent="0.25">
      <c r="B4682" s="234">
        <v>80111600</v>
      </c>
      <c r="C4682" s="293" t="s">
        <v>4900</v>
      </c>
      <c r="D4682" s="514">
        <v>41289</v>
      </c>
      <c r="E4682" s="234">
        <v>11.5</v>
      </c>
      <c r="F4682" s="234" t="s">
        <v>4882</v>
      </c>
      <c r="G4682" s="234" t="s">
        <v>4883</v>
      </c>
      <c r="H4682" s="232">
        <f t="shared" si="23"/>
        <v>14396413</v>
      </c>
      <c r="I4682" s="232">
        <f>1215400*E4682</f>
        <v>13977100</v>
      </c>
      <c r="J4682" s="234" t="s">
        <v>241</v>
      </c>
      <c r="K4682" s="234" t="s">
        <v>241</v>
      </c>
      <c r="L4682" s="515" t="s">
        <v>4899</v>
      </c>
    </row>
    <row r="4683" spans="2:12" s="10" customFormat="1" ht="75" customHeight="1" x14ac:dyDescent="0.25">
      <c r="B4683" s="234">
        <v>80111600</v>
      </c>
      <c r="C4683" s="293" t="s">
        <v>4901</v>
      </c>
      <c r="D4683" s="514">
        <v>41289</v>
      </c>
      <c r="E4683" s="234">
        <v>11.5</v>
      </c>
      <c r="F4683" s="234" t="s">
        <v>4882</v>
      </c>
      <c r="G4683" s="234" t="s">
        <v>4883</v>
      </c>
      <c r="H4683" s="232">
        <f t="shared" si="23"/>
        <v>16843933.504999999</v>
      </c>
      <c r="I4683" s="232">
        <f>1422029*E4683</f>
        <v>16353333.5</v>
      </c>
      <c r="J4683" s="234" t="s">
        <v>241</v>
      </c>
      <c r="K4683" s="234" t="s">
        <v>241</v>
      </c>
      <c r="L4683" s="515" t="s">
        <v>4899</v>
      </c>
    </row>
    <row r="4684" spans="2:12" s="10" customFormat="1" ht="75" customHeight="1" x14ac:dyDescent="0.25">
      <c r="B4684" s="234">
        <v>80111600</v>
      </c>
      <c r="C4684" s="293" t="s">
        <v>4902</v>
      </c>
      <c r="D4684" s="514">
        <v>41289</v>
      </c>
      <c r="E4684" s="234">
        <v>11.5</v>
      </c>
      <c r="F4684" s="234" t="s">
        <v>4882</v>
      </c>
      <c r="G4684" s="234" t="s">
        <v>4883</v>
      </c>
      <c r="H4684" s="232">
        <f t="shared" si="23"/>
        <v>17422099.800000001</v>
      </c>
      <c r="I4684" s="232">
        <f>1470840*E4684</f>
        <v>16914660</v>
      </c>
      <c r="J4684" s="234" t="s">
        <v>241</v>
      </c>
      <c r="K4684" s="234" t="s">
        <v>241</v>
      </c>
      <c r="L4684" s="515" t="s">
        <v>4899</v>
      </c>
    </row>
    <row r="4685" spans="2:12" s="10" customFormat="1" ht="75" customHeight="1" x14ac:dyDescent="0.25">
      <c r="B4685" s="234">
        <v>80111600</v>
      </c>
      <c r="C4685" s="293" t="s">
        <v>4903</v>
      </c>
      <c r="D4685" s="514">
        <v>41289</v>
      </c>
      <c r="E4685" s="234">
        <v>11.5</v>
      </c>
      <c r="F4685" s="234" t="s">
        <v>4882</v>
      </c>
      <c r="G4685" s="234" t="s">
        <v>4883</v>
      </c>
      <c r="H4685" s="232">
        <f t="shared" si="23"/>
        <v>13176378</v>
      </c>
      <c r="I4685" s="232">
        <f>1112400*E4685</f>
        <v>12792600</v>
      </c>
      <c r="J4685" s="234" t="s">
        <v>241</v>
      </c>
      <c r="K4685" s="234" t="s">
        <v>241</v>
      </c>
      <c r="L4685" s="515" t="s">
        <v>4899</v>
      </c>
    </row>
    <row r="4686" spans="2:12" s="10" customFormat="1" ht="75" customHeight="1" x14ac:dyDescent="0.25">
      <c r="B4686" s="234">
        <v>80111600</v>
      </c>
      <c r="C4686" s="293" t="s">
        <v>4904</v>
      </c>
      <c r="D4686" s="514">
        <v>41289</v>
      </c>
      <c r="E4686" s="234">
        <v>11.5</v>
      </c>
      <c r="F4686" s="234" t="s">
        <v>4882</v>
      </c>
      <c r="G4686" s="234" t="s">
        <v>4895</v>
      </c>
      <c r="H4686" s="232">
        <f t="shared" si="23"/>
        <v>28428000</v>
      </c>
      <c r="I4686" s="232">
        <f>2400000*E4686</f>
        <v>27600000</v>
      </c>
      <c r="J4686" s="234" t="s">
        <v>241</v>
      </c>
      <c r="K4686" s="234" t="s">
        <v>241</v>
      </c>
      <c r="L4686" s="515" t="s">
        <v>4899</v>
      </c>
    </row>
    <row r="4687" spans="2:12" s="10" customFormat="1" ht="75" customHeight="1" x14ac:dyDescent="0.25">
      <c r="B4687" s="234">
        <v>80111600</v>
      </c>
      <c r="C4687" s="293" t="s">
        <v>4905</v>
      </c>
      <c r="D4687" s="514">
        <v>41289</v>
      </c>
      <c r="E4687" s="234">
        <v>11.5</v>
      </c>
      <c r="F4687" s="234" t="s">
        <v>4882</v>
      </c>
      <c r="G4687" s="234" t="s">
        <v>4883</v>
      </c>
      <c r="H4687" s="232">
        <f t="shared" si="23"/>
        <v>13176378</v>
      </c>
      <c r="I4687" s="232">
        <f>1112400*E4687</f>
        <v>12792600</v>
      </c>
      <c r="J4687" s="234" t="s">
        <v>241</v>
      </c>
      <c r="K4687" s="234" t="s">
        <v>241</v>
      </c>
      <c r="L4687" s="515" t="s">
        <v>4899</v>
      </c>
    </row>
    <row r="4688" spans="2:12" s="10" customFormat="1" ht="75" customHeight="1" x14ac:dyDescent="0.25">
      <c r="B4688" s="234">
        <v>80111600</v>
      </c>
      <c r="C4688" s="293" t="s">
        <v>4906</v>
      </c>
      <c r="D4688" s="514">
        <v>41289</v>
      </c>
      <c r="E4688" s="234">
        <v>11.5</v>
      </c>
      <c r="F4688" s="234" t="s">
        <v>4882</v>
      </c>
      <c r="G4688" s="234" t="s">
        <v>4895</v>
      </c>
      <c r="H4688" s="232">
        <f t="shared" si="23"/>
        <v>14396413</v>
      </c>
      <c r="I4688" s="232">
        <f>1215400*E4688</f>
        <v>13977100</v>
      </c>
      <c r="J4688" s="234" t="s">
        <v>241</v>
      </c>
      <c r="K4688" s="234" t="s">
        <v>241</v>
      </c>
      <c r="L4688" s="515" t="s">
        <v>4899</v>
      </c>
    </row>
    <row r="4689" spans="2:12" s="10" customFormat="1" ht="75" customHeight="1" x14ac:dyDescent="0.25">
      <c r="B4689" s="234">
        <v>80111600</v>
      </c>
      <c r="C4689" s="293" t="s">
        <v>4907</v>
      </c>
      <c r="D4689" s="514">
        <v>41289</v>
      </c>
      <c r="E4689" s="234">
        <v>11.5</v>
      </c>
      <c r="F4689" s="234" t="s">
        <v>4882</v>
      </c>
      <c r="G4689" s="234" t="s">
        <v>4883</v>
      </c>
      <c r="H4689" s="232">
        <f t="shared" si="23"/>
        <v>29612500</v>
      </c>
      <c r="I4689" s="232">
        <f>2500000*E4689</f>
        <v>28750000</v>
      </c>
      <c r="J4689" s="234" t="s">
        <v>241</v>
      </c>
      <c r="K4689" s="234" t="s">
        <v>241</v>
      </c>
      <c r="L4689" s="515" t="s">
        <v>4899</v>
      </c>
    </row>
    <row r="4690" spans="2:12" s="10" customFormat="1" ht="75" customHeight="1" x14ac:dyDescent="0.25">
      <c r="B4690" s="234">
        <v>80111600</v>
      </c>
      <c r="C4690" s="293" t="s">
        <v>4908</v>
      </c>
      <c r="D4690" s="514">
        <v>41289</v>
      </c>
      <c r="E4690" s="234">
        <v>11.5</v>
      </c>
      <c r="F4690" s="234" t="s">
        <v>4882</v>
      </c>
      <c r="G4690" s="234" t="s">
        <v>4883</v>
      </c>
      <c r="H4690" s="232">
        <f t="shared" si="23"/>
        <v>24400700</v>
      </c>
      <c r="I4690" s="232">
        <f>2060000*E4690</f>
        <v>23690000</v>
      </c>
      <c r="J4690" s="234" t="s">
        <v>241</v>
      </c>
      <c r="K4690" s="234" t="s">
        <v>241</v>
      </c>
      <c r="L4690" s="515" t="s">
        <v>4899</v>
      </c>
    </row>
    <row r="4691" spans="2:12" s="10" customFormat="1" ht="75" customHeight="1" x14ac:dyDescent="0.25">
      <c r="B4691" s="234">
        <v>80111600</v>
      </c>
      <c r="C4691" s="293" t="s">
        <v>4909</v>
      </c>
      <c r="D4691" s="514">
        <v>41289</v>
      </c>
      <c r="E4691" s="234">
        <v>11.5</v>
      </c>
      <c r="F4691" s="234" t="s">
        <v>4882</v>
      </c>
      <c r="G4691" s="234" t="s">
        <v>4883</v>
      </c>
      <c r="H4691" s="232">
        <f t="shared" si="23"/>
        <v>20136500</v>
      </c>
      <c r="I4691" s="232">
        <f>1700000*E4691</f>
        <v>19550000</v>
      </c>
      <c r="J4691" s="234" t="s">
        <v>241</v>
      </c>
      <c r="K4691" s="234" t="s">
        <v>241</v>
      </c>
      <c r="L4691" s="515" t="s">
        <v>4899</v>
      </c>
    </row>
    <row r="4692" spans="2:12" s="10" customFormat="1" ht="75" customHeight="1" x14ac:dyDescent="0.25">
      <c r="B4692" s="234">
        <v>80111600</v>
      </c>
      <c r="C4692" s="293" t="s">
        <v>4910</v>
      </c>
      <c r="D4692" s="514">
        <v>41289</v>
      </c>
      <c r="E4692" s="234">
        <v>11.5</v>
      </c>
      <c r="F4692" s="234" t="s">
        <v>4882</v>
      </c>
      <c r="G4692" s="234" t="s">
        <v>4911</v>
      </c>
      <c r="H4692" s="232">
        <f t="shared" si="23"/>
        <v>14396413</v>
      </c>
      <c r="I4692" s="232">
        <f>1215400*E4692</f>
        <v>13977100</v>
      </c>
      <c r="J4692" s="234" t="s">
        <v>241</v>
      </c>
      <c r="K4692" s="234" t="s">
        <v>241</v>
      </c>
      <c r="L4692" s="515" t="s">
        <v>4899</v>
      </c>
    </row>
    <row r="4693" spans="2:12" s="10" customFormat="1" ht="75" customHeight="1" x14ac:dyDescent="0.25">
      <c r="B4693" s="234">
        <v>80111600</v>
      </c>
      <c r="C4693" s="293" t="s">
        <v>4910</v>
      </c>
      <c r="D4693" s="514">
        <v>41289</v>
      </c>
      <c r="E4693" s="234">
        <v>11.5</v>
      </c>
      <c r="F4693" s="234" t="s">
        <v>4882</v>
      </c>
      <c r="G4693" s="234" t="s">
        <v>4911</v>
      </c>
      <c r="H4693" s="232">
        <f t="shared" si="23"/>
        <v>14396413</v>
      </c>
      <c r="I4693" s="232">
        <f>1215400*E4693</f>
        <v>13977100</v>
      </c>
      <c r="J4693" s="234" t="s">
        <v>241</v>
      </c>
      <c r="K4693" s="234" t="s">
        <v>241</v>
      </c>
      <c r="L4693" s="515" t="s">
        <v>4899</v>
      </c>
    </row>
    <row r="4694" spans="2:12" s="10" customFormat="1" ht="75" customHeight="1" x14ac:dyDescent="0.25">
      <c r="B4694" s="234">
        <v>80111600</v>
      </c>
      <c r="C4694" s="293" t="s">
        <v>4910</v>
      </c>
      <c r="D4694" s="514">
        <v>41289</v>
      </c>
      <c r="E4694" s="234">
        <v>11.5</v>
      </c>
      <c r="F4694" s="234" t="s">
        <v>4882</v>
      </c>
      <c r="G4694" s="234" t="s">
        <v>4911</v>
      </c>
      <c r="H4694" s="232">
        <f>I4694*103%</f>
        <v>14396413</v>
      </c>
      <c r="I4694" s="232">
        <f>1215400*E4694</f>
        <v>13977100</v>
      </c>
      <c r="J4694" s="234" t="s">
        <v>241</v>
      </c>
      <c r="K4694" s="234" t="s">
        <v>241</v>
      </c>
      <c r="L4694" s="515" t="s">
        <v>4899</v>
      </c>
    </row>
    <row r="4695" spans="2:12" s="10" customFormat="1" ht="75" customHeight="1" x14ac:dyDescent="0.25">
      <c r="B4695" s="234">
        <v>80111600</v>
      </c>
      <c r="C4695" s="293" t="s">
        <v>4912</v>
      </c>
      <c r="D4695" s="514">
        <v>41289</v>
      </c>
      <c r="E4695" s="234">
        <v>11.5</v>
      </c>
      <c r="F4695" s="234" t="s">
        <v>4882</v>
      </c>
      <c r="G4695" s="234" t="s">
        <v>4883</v>
      </c>
      <c r="H4695" s="232">
        <f t="shared" si="23"/>
        <v>16513659.370000001</v>
      </c>
      <c r="I4695" s="232">
        <f>1394146*E4695</f>
        <v>16032679</v>
      </c>
      <c r="J4695" s="234" t="s">
        <v>241</v>
      </c>
      <c r="K4695" s="234" t="s">
        <v>241</v>
      </c>
      <c r="L4695" s="515" t="s">
        <v>4899</v>
      </c>
    </row>
    <row r="4696" spans="2:12" s="10" customFormat="1" ht="75" customHeight="1" x14ac:dyDescent="0.25">
      <c r="B4696" s="234">
        <v>80111600</v>
      </c>
      <c r="C4696" s="516" t="s">
        <v>4913</v>
      </c>
      <c r="D4696" s="514">
        <v>41289</v>
      </c>
      <c r="E4696" s="234">
        <v>11.5</v>
      </c>
      <c r="F4696" s="234" t="s">
        <v>4882</v>
      </c>
      <c r="G4696" s="234" t="s">
        <v>4883</v>
      </c>
      <c r="H4696" s="232">
        <f t="shared" si="23"/>
        <v>30992667.555</v>
      </c>
      <c r="I4696" s="232">
        <f>2616519*E4696</f>
        <v>30089968.5</v>
      </c>
      <c r="J4696" s="234" t="s">
        <v>241</v>
      </c>
      <c r="K4696" s="234" t="s">
        <v>241</v>
      </c>
      <c r="L4696" s="515" t="s">
        <v>4888</v>
      </c>
    </row>
    <row r="4697" spans="2:12" s="10" customFormat="1" ht="75" customHeight="1" x14ac:dyDescent="0.25">
      <c r="B4697" s="234">
        <v>80111600</v>
      </c>
      <c r="C4697" s="293" t="s">
        <v>4914</v>
      </c>
      <c r="D4697" s="514">
        <v>41289</v>
      </c>
      <c r="E4697" s="234">
        <v>11.5</v>
      </c>
      <c r="F4697" s="234" t="s">
        <v>4882</v>
      </c>
      <c r="G4697" s="234" t="s">
        <v>4883</v>
      </c>
      <c r="H4697" s="232">
        <f t="shared" si="23"/>
        <v>24888714</v>
      </c>
      <c r="I4697" s="232">
        <f>2101200*E4697</f>
        <v>24163800</v>
      </c>
      <c r="J4697" s="234" t="s">
        <v>241</v>
      </c>
      <c r="K4697" s="234" t="s">
        <v>241</v>
      </c>
      <c r="L4697" s="515" t="s">
        <v>4888</v>
      </c>
    </row>
    <row r="4698" spans="2:12" s="10" customFormat="1" ht="75" customHeight="1" x14ac:dyDescent="0.25">
      <c r="B4698" s="234">
        <v>80111600</v>
      </c>
      <c r="C4698" s="293" t="s">
        <v>4915</v>
      </c>
      <c r="D4698" s="514">
        <v>41289</v>
      </c>
      <c r="E4698" s="234">
        <v>11.5</v>
      </c>
      <c r="F4698" s="234" t="s">
        <v>4882</v>
      </c>
      <c r="G4698" s="234" t="s">
        <v>4883</v>
      </c>
      <c r="H4698" s="232">
        <f t="shared" si="23"/>
        <v>14821233.925000001</v>
      </c>
      <c r="I4698" s="232">
        <f>1251265*E4698</f>
        <v>14389547.5</v>
      </c>
      <c r="J4698" s="234" t="s">
        <v>241</v>
      </c>
      <c r="K4698" s="234" t="s">
        <v>241</v>
      </c>
      <c r="L4698" s="515" t="s">
        <v>4888</v>
      </c>
    </row>
    <row r="4699" spans="2:12" s="10" customFormat="1" ht="75" customHeight="1" x14ac:dyDescent="0.25">
      <c r="B4699" s="234">
        <v>80111600</v>
      </c>
      <c r="C4699" s="517" t="s">
        <v>4916</v>
      </c>
      <c r="D4699" s="514">
        <v>41289</v>
      </c>
      <c r="E4699" s="234">
        <v>11.5</v>
      </c>
      <c r="F4699" s="234" t="s">
        <v>4882</v>
      </c>
      <c r="G4699" s="234" t="s">
        <v>4883</v>
      </c>
      <c r="H4699" s="232">
        <f t="shared" si="23"/>
        <v>14385752.5</v>
      </c>
      <c r="I4699" s="232">
        <f>1214500*E4699</f>
        <v>13966750</v>
      </c>
      <c r="J4699" s="234" t="s">
        <v>241</v>
      </c>
      <c r="K4699" s="234" t="s">
        <v>241</v>
      </c>
      <c r="L4699" s="515" t="s">
        <v>4888</v>
      </c>
    </row>
    <row r="4700" spans="2:12" s="10" customFormat="1" ht="75" customHeight="1" x14ac:dyDescent="0.25">
      <c r="B4700" s="234">
        <v>80111600</v>
      </c>
      <c r="C4700" s="293" t="s">
        <v>4917</v>
      </c>
      <c r="D4700" s="514">
        <v>41289</v>
      </c>
      <c r="E4700" s="234">
        <v>11.5</v>
      </c>
      <c r="F4700" s="234" t="s">
        <v>4882</v>
      </c>
      <c r="G4700" s="234" t="s">
        <v>4883</v>
      </c>
      <c r="H4700" s="232">
        <f t="shared" si="23"/>
        <v>13176378</v>
      </c>
      <c r="I4700" s="232">
        <f>1112400*E4700</f>
        <v>12792600</v>
      </c>
      <c r="J4700" s="234" t="s">
        <v>241</v>
      </c>
      <c r="K4700" s="234" t="s">
        <v>241</v>
      </c>
      <c r="L4700" s="515" t="s">
        <v>4888</v>
      </c>
    </row>
    <row r="4701" spans="2:12" s="10" customFormat="1" ht="75" customHeight="1" x14ac:dyDescent="0.25">
      <c r="B4701" s="234">
        <v>42201502</v>
      </c>
      <c r="C4701" s="293" t="s">
        <v>4918</v>
      </c>
      <c r="D4701" s="514">
        <v>41284</v>
      </c>
      <c r="E4701" s="234">
        <v>12</v>
      </c>
      <c r="F4701" s="234" t="s">
        <v>4882</v>
      </c>
      <c r="G4701" s="234" t="s">
        <v>4883</v>
      </c>
      <c r="H4701" s="232">
        <v>860000000</v>
      </c>
      <c r="I4701" s="232">
        <v>130000000</v>
      </c>
      <c r="J4701" s="234" t="s">
        <v>241</v>
      </c>
      <c r="K4701" s="234" t="s">
        <v>241</v>
      </c>
      <c r="L4701" s="515" t="s">
        <v>4899</v>
      </c>
    </row>
    <row r="4702" spans="2:12" s="10" customFormat="1" ht="75" customHeight="1" x14ac:dyDescent="0.25">
      <c r="B4702" s="234">
        <v>80111600</v>
      </c>
      <c r="C4702" s="293" t="s">
        <v>4917</v>
      </c>
      <c r="D4702" s="514">
        <v>41289</v>
      </c>
      <c r="E4702" s="234">
        <v>11.5</v>
      </c>
      <c r="F4702" s="234" t="s">
        <v>4882</v>
      </c>
      <c r="G4702" s="234" t="s">
        <v>4883</v>
      </c>
      <c r="H4702" s="232">
        <f>I4702*103%</f>
        <v>20927674.93</v>
      </c>
      <c r="I4702" s="232">
        <f>1766794*E4702</f>
        <v>20318131</v>
      </c>
      <c r="J4702" s="234" t="s">
        <v>241</v>
      </c>
      <c r="K4702" s="234" t="s">
        <v>241</v>
      </c>
      <c r="L4702" s="515" t="s">
        <v>4888</v>
      </c>
    </row>
    <row r="4703" spans="2:12" s="10" customFormat="1" ht="75" customHeight="1" x14ac:dyDescent="0.25">
      <c r="B4703" s="234">
        <v>80111600</v>
      </c>
      <c r="C4703" s="518" t="s">
        <v>4919</v>
      </c>
      <c r="D4703" s="514">
        <v>41289</v>
      </c>
      <c r="E4703" s="234">
        <v>11.5</v>
      </c>
      <c r="F4703" s="234" t="s">
        <v>4882</v>
      </c>
      <c r="G4703" s="234" t="s">
        <v>4883</v>
      </c>
      <c r="H4703" s="232">
        <f t="shared" ref="H4703:H4751" si="24">I4703*103%</f>
        <v>13176378</v>
      </c>
      <c r="I4703" s="232">
        <f>1112400*E4703</f>
        <v>12792600</v>
      </c>
      <c r="J4703" s="234" t="s">
        <v>241</v>
      </c>
      <c r="K4703" s="234" t="s">
        <v>241</v>
      </c>
      <c r="L4703" s="515" t="s">
        <v>4920</v>
      </c>
    </row>
    <row r="4704" spans="2:12" s="10" customFormat="1" ht="75" customHeight="1" x14ac:dyDescent="0.25">
      <c r="B4704" s="234">
        <v>80111600</v>
      </c>
      <c r="C4704" s="518" t="s">
        <v>4919</v>
      </c>
      <c r="D4704" s="514">
        <v>41289</v>
      </c>
      <c r="E4704" s="234">
        <v>11.5</v>
      </c>
      <c r="F4704" s="234" t="s">
        <v>4882</v>
      </c>
      <c r="G4704" s="234" t="s">
        <v>4883</v>
      </c>
      <c r="H4704" s="232">
        <f t="shared" si="24"/>
        <v>13176378</v>
      </c>
      <c r="I4704" s="232">
        <f>1112400*E4704</f>
        <v>12792600</v>
      </c>
      <c r="J4704" s="234" t="s">
        <v>241</v>
      </c>
      <c r="K4704" s="234" t="s">
        <v>241</v>
      </c>
      <c r="L4704" s="515" t="s">
        <v>4920</v>
      </c>
    </row>
    <row r="4705" spans="2:12" s="10" customFormat="1" ht="75" customHeight="1" x14ac:dyDescent="0.25">
      <c r="B4705" s="234">
        <v>80111600</v>
      </c>
      <c r="C4705" s="518" t="s">
        <v>4919</v>
      </c>
      <c r="D4705" s="514">
        <v>41289</v>
      </c>
      <c r="E4705" s="234">
        <v>11.5</v>
      </c>
      <c r="F4705" s="234" t="s">
        <v>4882</v>
      </c>
      <c r="G4705" s="234" t="s">
        <v>4883</v>
      </c>
      <c r="H4705" s="232">
        <f t="shared" si="24"/>
        <v>13176378</v>
      </c>
      <c r="I4705" s="232">
        <f>1112400*E4705</f>
        <v>12792600</v>
      </c>
      <c r="J4705" s="234" t="s">
        <v>241</v>
      </c>
      <c r="K4705" s="234" t="s">
        <v>241</v>
      </c>
      <c r="L4705" s="515" t="s">
        <v>4920</v>
      </c>
    </row>
    <row r="4706" spans="2:12" s="10" customFormat="1" ht="75" customHeight="1" x14ac:dyDescent="0.25">
      <c r="B4706" s="234">
        <v>80111600</v>
      </c>
      <c r="C4706" s="518" t="s">
        <v>4919</v>
      </c>
      <c r="D4706" s="514">
        <v>41289</v>
      </c>
      <c r="E4706" s="234">
        <v>11.5</v>
      </c>
      <c r="F4706" s="234" t="s">
        <v>4882</v>
      </c>
      <c r="G4706" s="234" t="s">
        <v>4883</v>
      </c>
      <c r="H4706" s="232">
        <f t="shared" si="24"/>
        <v>13176378</v>
      </c>
      <c r="I4706" s="232">
        <f>1112400*E4706</f>
        <v>12792600</v>
      </c>
      <c r="J4706" s="234" t="s">
        <v>241</v>
      </c>
      <c r="K4706" s="234" t="s">
        <v>241</v>
      </c>
      <c r="L4706" s="515" t="s">
        <v>4920</v>
      </c>
    </row>
    <row r="4707" spans="2:12" s="10" customFormat="1" ht="75" customHeight="1" x14ac:dyDescent="0.25">
      <c r="B4707" s="234">
        <v>80111600</v>
      </c>
      <c r="C4707" s="518" t="s">
        <v>4921</v>
      </c>
      <c r="D4707" s="514">
        <v>41289</v>
      </c>
      <c r="E4707" s="234">
        <v>11.5</v>
      </c>
      <c r="F4707" s="234" t="s">
        <v>4882</v>
      </c>
      <c r="G4707" s="234" t="s">
        <v>4883</v>
      </c>
      <c r="H4707" s="232">
        <f t="shared" si="24"/>
        <v>15039371.445</v>
      </c>
      <c r="I4707" s="232">
        <f>1269681*E4707</f>
        <v>14601331.5</v>
      </c>
      <c r="J4707" s="234" t="s">
        <v>241</v>
      </c>
      <c r="K4707" s="234" t="s">
        <v>241</v>
      </c>
      <c r="L4707" s="515" t="s">
        <v>4920</v>
      </c>
    </row>
    <row r="4708" spans="2:12" s="10" customFormat="1" ht="75" customHeight="1" x14ac:dyDescent="0.25">
      <c r="B4708" s="234">
        <v>80111600</v>
      </c>
      <c r="C4708" s="518" t="s">
        <v>4922</v>
      </c>
      <c r="D4708" s="514">
        <v>41289</v>
      </c>
      <c r="E4708" s="234">
        <v>11.5</v>
      </c>
      <c r="F4708" s="234" t="s">
        <v>4882</v>
      </c>
      <c r="G4708" s="234" t="s">
        <v>4883</v>
      </c>
      <c r="H4708" s="232">
        <f t="shared" si="24"/>
        <v>15039596.5</v>
      </c>
      <c r="I4708" s="232">
        <f>1269700*E4708</f>
        <v>14601550</v>
      </c>
      <c r="J4708" s="234" t="s">
        <v>241</v>
      </c>
      <c r="K4708" s="234" t="s">
        <v>241</v>
      </c>
      <c r="L4708" s="515" t="s">
        <v>4920</v>
      </c>
    </row>
    <row r="4709" spans="2:12" s="10" customFormat="1" ht="75" customHeight="1" x14ac:dyDescent="0.25">
      <c r="B4709" s="234">
        <v>80111600</v>
      </c>
      <c r="C4709" s="518" t="s">
        <v>4922</v>
      </c>
      <c r="D4709" s="514">
        <v>41289</v>
      </c>
      <c r="E4709" s="234">
        <v>11.5</v>
      </c>
      <c r="F4709" s="234" t="s">
        <v>4882</v>
      </c>
      <c r="G4709" s="234" t="s">
        <v>4883</v>
      </c>
      <c r="H4709" s="232">
        <f t="shared" si="24"/>
        <v>15039596.5</v>
      </c>
      <c r="I4709" s="232">
        <f>1269700*E4709</f>
        <v>14601550</v>
      </c>
      <c r="J4709" s="234" t="s">
        <v>241</v>
      </c>
      <c r="K4709" s="234" t="s">
        <v>241</v>
      </c>
      <c r="L4709" s="515" t="s">
        <v>4920</v>
      </c>
    </row>
    <row r="4710" spans="2:12" s="10" customFormat="1" ht="75" customHeight="1" x14ac:dyDescent="0.25">
      <c r="B4710" s="234">
        <v>80111600</v>
      </c>
      <c r="C4710" s="518" t="s">
        <v>4922</v>
      </c>
      <c r="D4710" s="514">
        <v>41289</v>
      </c>
      <c r="E4710" s="234">
        <v>11.5</v>
      </c>
      <c r="F4710" s="234" t="s">
        <v>4882</v>
      </c>
      <c r="G4710" s="234" t="s">
        <v>4883</v>
      </c>
      <c r="H4710" s="232">
        <f t="shared" si="24"/>
        <v>15039596.5</v>
      </c>
      <c r="I4710" s="232">
        <f>1269700*E4710</f>
        <v>14601550</v>
      </c>
      <c r="J4710" s="234" t="s">
        <v>241</v>
      </c>
      <c r="K4710" s="234" t="s">
        <v>241</v>
      </c>
      <c r="L4710" s="515" t="s">
        <v>4920</v>
      </c>
    </row>
    <row r="4711" spans="2:12" s="10" customFormat="1" ht="75" customHeight="1" x14ac:dyDescent="0.25">
      <c r="B4711" s="234">
        <v>80111600</v>
      </c>
      <c r="C4711" s="519" t="s">
        <v>4923</v>
      </c>
      <c r="D4711" s="514">
        <v>41289</v>
      </c>
      <c r="E4711" s="234">
        <v>11.5</v>
      </c>
      <c r="F4711" s="234" t="s">
        <v>4882</v>
      </c>
      <c r="G4711" s="234" t="s">
        <v>4883</v>
      </c>
      <c r="H4711" s="232">
        <f t="shared" si="24"/>
        <v>17293700</v>
      </c>
      <c r="I4711" s="232">
        <f>1460000*E4711</f>
        <v>16790000</v>
      </c>
      <c r="J4711" s="234" t="s">
        <v>241</v>
      </c>
      <c r="K4711" s="234" t="s">
        <v>241</v>
      </c>
      <c r="L4711" s="515" t="s">
        <v>4920</v>
      </c>
    </row>
    <row r="4712" spans="2:12" s="10" customFormat="1" ht="75" customHeight="1" x14ac:dyDescent="0.25">
      <c r="B4712" s="234">
        <v>80111600</v>
      </c>
      <c r="C4712" s="293" t="s">
        <v>4924</v>
      </c>
      <c r="D4712" s="514">
        <v>41289</v>
      </c>
      <c r="E4712" s="234">
        <v>11</v>
      </c>
      <c r="F4712" s="234" t="s">
        <v>4882</v>
      </c>
      <c r="G4712" s="234" t="s">
        <v>4883</v>
      </c>
      <c r="H4712" s="232">
        <f t="shared" si="24"/>
        <v>12603492</v>
      </c>
      <c r="I4712" s="232">
        <f>1112400*E4712</f>
        <v>12236400</v>
      </c>
      <c r="J4712" s="234" t="s">
        <v>241</v>
      </c>
      <c r="K4712" s="234" t="s">
        <v>241</v>
      </c>
      <c r="L4712" s="234" t="s">
        <v>4925</v>
      </c>
    </row>
    <row r="4713" spans="2:12" s="10" customFormat="1" ht="75" customHeight="1" x14ac:dyDescent="0.25">
      <c r="B4713" s="234">
        <v>80111600</v>
      </c>
      <c r="C4713" s="519" t="s">
        <v>4923</v>
      </c>
      <c r="D4713" s="514">
        <v>41289</v>
      </c>
      <c r="E4713" s="234">
        <v>11.5</v>
      </c>
      <c r="F4713" s="234" t="s">
        <v>4882</v>
      </c>
      <c r="G4713" s="234" t="s">
        <v>4895</v>
      </c>
      <c r="H4713" s="232">
        <f t="shared" si="24"/>
        <v>20136500</v>
      </c>
      <c r="I4713" s="232">
        <f>1700000*E4713</f>
        <v>19550000</v>
      </c>
      <c r="J4713" s="234" t="s">
        <v>241</v>
      </c>
      <c r="K4713" s="234" t="s">
        <v>241</v>
      </c>
      <c r="L4713" s="515" t="s">
        <v>4920</v>
      </c>
    </row>
    <row r="4714" spans="2:12" s="10" customFormat="1" ht="75" customHeight="1" x14ac:dyDescent="0.25">
      <c r="B4714" s="234">
        <v>80111600</v>
      </c>
      <c r="C4714" s="519" t="s">
        <v>4923</v>
      </c>
      <c r="D4714" s="514">
        <v>41289</v>
      </c>
      <c r="E4714" s="234">
        <v>11.5</v>
      </c>
      <c r="F4714" s="234" t="s">
        <v>4882</v>
      </c>
      <c r="G4714" s="234" t="s">
        <v>4895</v>
      </c>
      <c r="H4714" s="232">
        <f t="shared" si="24"/>
        <v>20136500</v>
      </c>
      <c r="I4714" s="232">
        <f>1700000*E4714</f>
        <v>19550000</v>
      </c>
      <c r="J4714" s="234" t="s">
        <v>241</v>
      </c>
      <c r="K4714" s="234" t="s">
        <v>241</v>
      </c>
      <c r="L4714" s="515" t="s">
        <v>4920</v>
      </c>
    </row>
    <row r="4715" spans="2:12" s="10" customFormat="1" ht="75" customHeight="1" x14ac:dyDescent="0.25">
      <c r="B4715" s="234">
        <v>80111600</v>
      </c>
      <c r="C4715" s="519" t="s">
        <v>4923</v>
      </c>
      <c r="D4715" s="514">
        <v>41289</v>
      </c>
      <c r="E4715" s="234">
        <v>11.5</v>
      </c>
      <c r="F4715" s="234" t="s">
        <v>4882</v>
      </c>
      <c r="G4715" s="234" t="s">
        <v>4895</v>
      </c>
      <c r="H4715" s="232">
        <f t="shared" si="24"/>
        <v>20136500</v>
      </c>
      <c r="I4715" s="232">
        <f>1700000*E4715</f>
        <v>19550000</v>
      </c>
      <c r="J4715" s="234" t="s">
        <v>241</v>
      </c>
      <c r="K4715" s="234" t="s">
        <v>241</v>
      </c>
      <c r="L4715" s="515" t="s">
        <v>4920</v>
      </c>
    </row>
    <row r="4716" spans="2:12" s="10" customFormat="1" ht="75" customHeight="1" x14ac:dyDescent="0.25">
      <c r="B4716" s="234">
        <v>80111600</v>
      </c>
      <c r="C4716" s="519" t="s">
        <v>4923</v>
      </c>
      <c r="D4716" s="514">
        <v>41289</v>
      </c>
      <c r="E4716" s="234">
        <v>11.5</v>
      </c>
      <c r="F4716" s="234" t="s">
        <v>4882</v>
      </c>
      <c r="G4716" s="234" t="s">
        <v>4895</v>
      </c>
      <c r="H4716" s="232">
        <f t="shared" si="24"/>
        <v>20136500</v>
      </c>
      <c r="I4716" s="232">
        <f>1700000*E4716</f>
        <v>19550000</v>
      </c>
      <c r="J4716" s="234" t="s">
        <v>241</v>
      </c>
      <c r="K4716" s="234" t="s">
        <v>241</v>
      </c>
      <c r="L4716" s="515" t="s">
        <v>4920</v>
      </c>
    </row>
    <row r="4717" spans="2:12" s="10" customFormat="1" ht="75" customHeight="1" x14ac:dyDescent="0.25">
      <c r="B4717" s="234">
        <v>80111600</v>
      </c>
      <c r="C4717" s="518" t="s">
        <v>4922</v>
      </c>
      <c r="D4717" s="514">
        <v>41289</v>
      </c>
      <c r="E4717" s="234">
        <v>11.5</v>
      </c>
      <c r="F4717" s="234" t="s">
        <v>4882</v>
      </c>
      <c r="G4717" s="234" t="s">
        <v>4883</v>
      </c>
      <c r="H4717" s="232">
        <v>15039597</v>
      </c>
      <c r="I4717" s="232">
        <v>14601550</v>
      </c>
      <c r="J4717" s="234" t="s">
        <v>241</v>
      </c>
      <c r="K4717" s="234" t="s">
        <v>241</v>
      </c>
      <c r="L4717" s="515" t="s">
        <v>4920</v>
      </c>
    </row>
    <row r="4718" spans="2:12" s="10" customFormat="1" ht="75" customHeight="1" x14ac:dyDescent="0.25">
      <c r="B4718" s="234">
        <v>80111600</v>
      </c>
      <c r="C4718" s="518" t="s">
        <v>4926</v>
      </c>
      <c r="D4718" s="514">
        <v>41289</v>
      </c>
      <c r="E4718" s="234">
        <v>11.5</v>
      </c>
      <c r="F4718" s="234" t="s">
        <v>4882</v>
      </c>
      <c r="G4718" s="234" t="s">
        <v>4883</v>
      </c>
      <c r="H4718" s="232">
        <f t="shared" si="24"/>
        <v>30797000</v>
      </c>
      <c r="I4718" s="232">
        <f>2600000*E4718</f>
        <v>29900000</v>
      </c>
      <c r="J4718" s="234" t="s">
        <v>241</v>
      </c>
      <c r="K4718" s="234" t="s">
        <v>241</v>
      </c>
      <c r="L4718" s="515" t="s">
        <v>4920</v>
      </c>
    </row>
    <row r="4719" spans="2:12" s="10" customFormat="1" ht="75" customHeight="1" x14ac:dyDescent="0.25">
      <c r="B4719" s="234">
        <v>80111600</v>
      </c>
      <c r="C4719" s="518" t="s">
        <v>4926</v>
      </c>
      <c r="D4719" s="514">
        <v>41289</v>
      </c>
      <c r="E4719" s="234">
        <v>11.5</v>
      </c>
      <c r="F4719" s="234" t="s">
        <v>4882</v>
      </c>
      <c r="G4719" s="234" t="s">
        <v>4883</v>
      </c>
      <c r="H4719" s="232">
        <f t="shared" si="24"/>
        <v>30797000</v>
      </c>
      <c r="I4719" s="232">
        <f>2600000*E4719</f>
        <v>29900000</v>
      </c>
      <c r="J4719" s="234" t="s">
        <v>241</v>
      </c>
      <c r="K4719" s="234" t="s">
        <v>241</v>
      </c>
      <c r="L4719" s="515" t="s">
        <v>4920</v>
      </c>
    </row>
    <row r="4720" spans="2:12" s="10" customFormat="1" ht="75" customHeight="1" x14ac:dyDescent="0.25">
      <c r="B4720" s="234">
        <v>80111600</v>
      </c>
      <c r="C4720" s="518" t="s">
        <v>4926</v>
      </c>
      <c r="D4720" s="514">
        <v>41289</v>
      </c>
      <c r="E4720" s="234">
        <v>11.5</v>
      </c>
      <c r="F4720" s="234" t="s">
        <v>4882</v>
      </c>
      <c r="G4720" s="234" t="s">
        <v>4883</v>
      </c>
      <c r="H4720" s="232">
        <f t="shared" si="24"/>
        <v>30797000</v>
      </c>
      <c r="I4720" s="232">
        <f>2600000*E4720</f>
        <v>29900000</v>
      </c>
      <c r="J4720" s="234" t="s">
        <v>241</v>
      </c>
      <c r="K4720" s="234" t="s">
        <v>241</v>
      </c>
      <c r="L4720" s="515" t="s">
        <v>4920</v>
      </c>
    </row>
    <row r="4721" spans="2:12" s="10" customFormat="1" ht="75" customHeight="1" x14ac:dyDescent="0.25">
      <c r="B4721" s="234">
        <v>80111600</v>
      </c>
      <c r="C4721" s="518" t="s">
        <v>4927</v>
      </c>
      <c r="D4721" s="514">
        <v>41289</v>
      </c>
      <c r="E4721" s="234">
        <v>11.5</v>
      </c>
      <c r="F4721" s="234" t="s">
        <v>4882</v>
      </c>
      <c r="G4721" s="234" t="s">
        <v>4883</v>
      </c>
      <c r="H4721" s="232">
        <f t="shared" si="24"/>
        <v>31720910</v>
      </c>
      <c r="I4721" s="232">
        <f>2678000*E4721</f>
        <v>30797000</v>
      </c>
      <c r="J4721" s="234" t="s">
        <v>241</v>
      </c>
      <c r="K4721" s="234" t="s">
        <v>241</v>
      </c>
      <c r="L4721" s="515" t="s">
        <v>4920</v>
      </c>
    </row>
    <row r="4722" spans="2:12" s="10" customFormat="1" ht="75" customHeight="1" x14ac:dyDescent="0.25">
      <c r="B4722" s="234">
        <v>80111600</v>
      </c>
      <c r="C4722" s="518" t="s">
        <v>4928</v>
      </c>
      <c r="D4722" s="514">
        <v>41289</v>
      </c>
      <c r="E4722" s="234">
        <v>11.5</v>
      </c>
      <c r="F4722" s="234" t="s">
        <v>4882</v>
      </c>
      <c r="G4722" s="234" t="s">
        <v>4883</v>
      </c>
      <c r="H4722" s="232">
        <f t="shared" si="24"/>
        <v>31720910</v>
      </c>
      <c r="I4722" s="232">
        <f>2678000*E4722</f>
        <v>30797000</v>
      </c>
      <c r="J4722" s="234" t="s">
        <v>241</v>
      </c>
      <c r="K4722" s="234" t="s">
        <v>241</v>
      </c>
      <c r="L4722" s="515" t="s">
        <v>4920</v>
      </c>
    </row>
    <row r="4723" spans="2:12" s="10" customFormat="1" ht="75" customHeight="1" x14ac:dyDescent="0.25">
      <c r="B4723" s="234">
        <v>80111600</v>
      </c>
      <c r="C4723" s="518" t="s">
        <v>4929</v>
      </c>
      <c r="D4723" s="514">
        <v>41289</v>
      </c>
      <c r="E4723" s="234">
        <v>11.5</v>
      </c>
      <c r="F4723" s="234" t="s">
        <v>4882</v>
      </c>
      <c r="G4723" s="234" t="s">
        <v>4883</v>
      </c>
      <c r="H4723" s="232">
        <f t="shared" si="24"/>
        <v>31720910</v>
      </c>
      <c r="I4723" s="232">
        <f>2678000*E4723</f>
        <v>30797000</v>
      </c>
      <c r="J4723" s="234" t="s">
        <v>241</v>
      </c>
      <c r="K4723" s="234" t="s">
        <v>241</v>
      </c>
      <c r="L4723" s="515" t="s">
        <v>4920</v>
      </c>
    </row>
    <row r="4724" spans="2:12" s="10" customFormat="1" ht="75" customHeight="1" x14ac:dyDescent="0.25">
      <c r="B4724" s="234">
        <v>80111600</v>
      </c>
      <c r="C4724" s="518" t="s">
        <v>4930</v>
      </c>
      <c r="D4724" s="514">
        <v>41289</v>
      </c>
      <c r="E4724" s="234">
        <v>11.5</v>
      </c>
      <c r="F4724" s="234" t="s">
        <v>4882</v>
      </c>
      <c r="G4724" s="234" t="s">
        <v>4895</v>
      </c>
      <c r="H4724" s="232">
        <f t="shared" si="24"/>
        <v>35535000</v>
      </c>
      <c r="I4724" s="232">
        <f>3000000*E4724</f>
        <v>34500000</v>
      </c>
      <c r="J4724" s="234" t="s">
        <v>241</v>
      </c>
      <c r="K4724" s="234" t="s">
        <v>241</v>
      </c>
      <c r="L4724" s="515" t="s">
        <v>4920</v>
      </c>
    </row>
    <row r="4725" spans="2:12" s="10" customFormat="1" ht="75" customHeight="1" x14ac:dyDescent="0.25">
      <c r="B4725" s="234">
        <v>80111600</v>
      </c>
      <c r="C4725" s="518" t="s">
        <v>4926</v>
      </c>
      <c r="D4725" s="514">
        <v>41289</v>
      </c>
      <c r="E4725" s="234">
        <v>11.5</v>
      </c>
      <c r="F4725" s="234" t="s">
        <v>4882</v>
      </c>
      <c r="G4725" s="234" t="s">
        <v>4895</v>
      </c>
      <c r="H4725" s="232">
        <f t="shared" si="24"/>
        <v>35535000</v>
      </c>
      <c r="I4725" s="232">
        <f t="shared" ref="I4725:I4734" si="25">3000000*E4725</f>
        <v>34500000</v>
      </c>
      <c r="J4725" s="234" t="s">
        <v>241</v>
      </c>
      <c r="K4725" s="234" t="s">
        <v>241</v>
      </c>
      <c r="L4725" s="515" t="s">
        <v>4920</v>
      </c>
    </row>
    <row r="4726" spans="2:12" s="10" customFormat="1" ht="75" customHeight="1" x14ac:dyDescent="0.25">
      <c r="B4726" s="234">
        <v>80111600</v>
      </c>
      <c r="C4726" s="518" t="s">
        <v>4926</v>
      </c>
      <c r="D4726" s="514">
        <v>41289</v>
      </c>
      <c r="E4726" s="234">
        <v>11.5</v>
      </c>
      <c r="F4726" s="234" t="s">
        <v>4882</v>
      </c>
      <c r="G4726" s="234" t="s">
        <v>4895</v>
      </c>
      <c r="H4726" s="232">
        <f t="shared" si="24"/>
        <v>35535000</v>
      </c>
      <c r="I4726" s="232">
        <f t="shared" si="25"/>
        <v>34500000</v>
      </c>
      <c r="J4726" s="234" t="s">
        <v>241</v>
      </c>
      <c r="K4726" s="234" t="s">
        <v>241</v>
      </c>
      <c r="L4726" s="515" t="s">
        <v>4920</v>
      </c>
    </row>
    <row r="4727" spans="2:12" s="10" customFormat="1" ht="75" customHeight="1" x14ac:dyDescent="0.25">
      <c r="B4727" s="234">
        <v>80111600</v>
      </c>
      <c r="C4727" s="518" t="s">
        <v>4926</v>
      </c>
      <c r="D4727" s="514">
        <v>41289</v>
      </c>
      <c r="E4727" s="234">
        <v>11.5</v>
      </c>
      <c r="F4727" s="234" t="s">
        <v>4882</v>
      </c>
      <c r="G4727" s="234" t="s">
        <v>4895</v>
      </c>
      <c r="H4727" s="232">
        <f t="shared" si="24"/>
        <v>35535000</v>
      </c>
      <c r="I4727" s="232">
        <f t="shared" si="25"/>
        <v>34500000</v>
      </c>
      <c r="J4727" s="234" t="s">
        <v>241</v>
      </c>
      <c r="K4727" s="234" t="s">
        <v>241</v>
      </c>
      <c r="L4727" s="515" t="s">
        <v>4920</v>
      </c>
    </row>
    <row r="4728" spans="2:12" s="10" customFormat="1" ht="75" customHeight="1" x14ac:dyDescent="0.25">
      <c r="B4728" s="234">
        <v>80111600</v>
      </c>
      <c r="C4728" s="518" t="s">
        <v>4926</v>
      </c>
      <c r="D4728" s="514">
        <v>41289</v>
      </c>
      <c r="E4728" s="234">
        <v>11.5</v>
      </c>
      <c r="F4728" s="234" t="s">
        <v>4882</v>
      </c>
      <c r="G4728" s="234" t="s">
        <v>4895</v>
      </c>
      <c r="H4728" s="232">
        <f t="shared" si="24"/>
        <v>35535000</v>
      </c>
      <c r="I4728" s="232">
        <f t="shared" si="25"/>
        <v>34500000</v>
      </c>
      <c r="J4728" s="234" t="s">
        <v>241</v>
      </c>
      <c r="K4728" s="234" t="s">
        <v>241</v>
      </c>
      <c r="L4728" s="515" t="s">
        <v>4920</v>
      </c>
    </row>
    <row r="4729" spans="2:12" s="10" customFormat="1" ht="75" customHeight="1" x14ac:dyDescent="0.25">
      <c r="B4729" s="234">
        <v>80111600</v>
      </c>
      <c r="C4729" s="518" t="s">
        <v>4931</v>
      </c>
      <c r="D4729" s="514">
        <v>41289</v>
      </c>
      <c r="E4729" s="234">
        <v>11.5</v>
      </c>
      <c r="F4729" s="234" t="s">
        <v>4882</v>
      </c>
      <c r="G4729" s="234" t="s">
        <v>4895</v>
      </c>
      <c r="H4729" s="232">
        <f t="shared" si="24"/>
        <v>35535000</v>
      </c>
      <c r="I4729" s="232">
        <f t="shared" si="25"/>
        <v>34500000</v>
      </c>
      <c r="J4729" s="234" t="s">
        <v>241</v>
      </c>
      <c r="K4729" s="234" t="s">
        <v>241</v>
      </c>
      <c r="L4729" s="515" t="s">
        <v>4920</v>
      </c>
    </row>
    <row r="4730" spans="2:12" s="10" customFormat="1" ht="75" customHeight="1" x14ac:dyDescent="0.25">
      <c r="B4730" s="234">
        <v>80111600</v>
      </c>
      <c r="C4730" s="518" t="s">
        <v>4932</v>
      </c>
      <c r="D4730" s="514">
        <v>41289</v>
      </c>
      <c r="E4730" s="234">
        <v>11.5</v>
      </c>
      <c r="F4730" s="234" t="s">
        <v>4882</v>
      </c>
      <c r="G4730" s="234" t="s">
        <v>4895</v>
      </c>
      <c r="H4730" s="232">
        <f t="shared" si="24"/>
        <v>35535000</v>
      </c>
      <c r="I4730" s="232">
        <f t="shared" si="25"/>
        <v>34500000</v>
      </c>
      <c r="J4730" s="234" t="s">
        <v>241</v>
      </c>
      <c r="K4730" s="234" t="s">
        <v>241</v>
      </c>
      <c r="L4730" s="515" t="s">
        <v>4920</v>
      </c>
    </row>
    <row r="4731" spans="2:12" s="10" customFormat="1" ht="75" customHeight="1" x14ac:dyDescent="0.25">
      <c r="B4731" s="234">
        <v>80111600</v>
      </c>
      <c r="C4731" s="518" t="s">
        <v>4932</v>
      </c>
      <c r="D4731" s="514">
        <v>41289</v>
      </c>
      <c r="E4731" s="234">
        <v>11.5</v>
      </c>
      <c r="F4731" s="234" t="s">
        <v>4882</v>
      </c>
      <c r="G4731" s="234" t="s">
        <v>4895</v>
      </c>
      <c r="H4731" s="232">
        <f t="shared" si="24"/>
        <v>35535000</v>
      </c>
      <c r="I4731" s="232">
        <f t="shared" si="25"/>
        <v>34500000</v>
      </c>
      <c r="J4731" s="234" t="s">
        <v>241</v>
      </c>
      <c r="K4731" s="234" t="s">
        <v>241</v>
      </c>
      <c r="L4731" s="515" t="s">
        <v>4920</v>
      </c>
    </row>
    <row r="4732" spans="2:12" s="10" customFormat="1" ht="75" customHeight="1" x14ac:dyDescent="0.25">
      <c r="B4732" s="234">
        <v>80111600</v>
      </c>
      <c r="C4732" s="518" t="s">
        <v>4932</v>
      </c>
      <c r="D4732" s="514">
        <v>41289</v>
      </c>
      <c r="E4732" s="234">
        <v>11.5</v>
      </c>
      <c r="F4732" s="234" t="s">
        <v>4882</v>
      </c>
      <c r="G4732" s="234" t="s">
        <v>4895</v>
      </c>
      <c r="H4732" s="232">
        <f t="shared" si="24"/>
        <v>35535000</v>
      </c>
      <c r="I4732" s="232">
        <f t="shared" si="25"/>
        <v>34500000</v>
      </c>
      <c r="J4732" s="234" t="s">
        <v>241</v>
      </c>
      <c r="K4732" s="234" t="s">
        <v>241</v>
      </c>
      <c r="L4732" s="515" t="s">
        <v>4920</v>
      </c>
    </row>
    <row r="4733" spans="2:12" s="10" customFormat="1" ht="75" customHeight="1" x14ac:dyDescent="0.25">
      <c r="B4733" s="234">
        <v>80111600</v>
      </c>
      <c r="C4733" s="518" t="s">
        <v>4933</v>
      </c>
      <c r="D4733" s="514">
        <v>41289</v>
      </c>
      <c r="E4733" s="234">
        <v>11.5</v>
      </c>
      <c r="F4733" s="234" t="s">
        <v>4882</v>
      </c>
      <c r="G4733" s="234" t="s">
        <v>4895</v>
      </c>
      <c r="H4733" s="232">
        <f t="shared" si="24"/>
        <v>35535000</v>
      </c>
      <c r="I4733" s="232">
        <f t="shared" si="25"/>
        <v>34500000</v>
      </c>
      <c r="J4733" s="234" t="s">
        <v>241</v>
      </c>
      <c r="K4733" s="234" t="s">
        <v>241</v>
      </c>
      <c r="L4733" s="515" t="s">
        <v>4920</v>
      </c>
    </row>
    <row r="4734" spans="2:12" s="10" customFormat="1" ht="75" customHeight="1" x14ac:dyDescent="0.25">
      <c r="B4734" s="234">
        <v>80111600</v>
      </c>
      <c r="C4734" s="518" t="s">
        <v>4933</v>
      </c>
      <c r="D4734" s="514">
        <v>41289</v>
      </c>
      <c r="E4734" s="234">
        <v>11.5</v>
      </c>
      <c r="F4734" s="234" t="s">
        <v>4882</v>
      </c>
      <c r="G4734" s="234" t="s">
        <v>4895</v>
      </c>
      <c r="H4734" s="232">
        <f t="shared" si="24"/>
        <v>35535000</v>
      </c>
      <c r="I4734" s="232">
        <f t="shared" si="25"/>
        <v>34500000</v>
      </c>
      <c r="J4734" s="234" t="s">
        <v>241</v>
      </c>
      <c r="K4734" s="234" t="s">
        <v>241</v>
      </c>
      <c r="L4734" s="515" t="s">
        <v>4920</v>
      </c>
    </row>
    <row r="4735" spans="2:12" s="10" customFormat="1" ht="75" customHeight="1" x14ac:dyDescent="0.25">
      <c r="B4735" s="234">
        <v>80111600</v>
      </c>
      <c r="C4735" s="518" t="s">
        <v>4934</v>
      </c>
      <c r="D4735" s="514">
        <v>41289</v>
      </c>
      <c r="E4735" s="234">
        <v>11.5</v>
      </c>
      <c r="F4735" s="234" t="s">
        <v>4882</v>
      </c>
      <c r="G4735" s="234" t="s">
        <v>4883</v>
      </c>
      <c r="H4735" s="232">
        <f t="shared" si="24"/>
        <v>36601050</v>
      </c>
      <c r="I4735" s="232">
        <f>3090000*E4735</f>
        <v>35535000</v>
      </c>
      <c r="J4735" s="234" t="s">
        <v>241</v>
      </c>
      <c r="K4735" s="234" t="s">
        <v>241</v>
      </c>
      <c r="L4735" s="515" t="s">
        <v>4920</v>
      </c>
    </row>
    <row r="4736" spans="2:12" s="10" customFormat="1" ht="75" customHeight="1" x14ac:dyDescent="0.25">
      <c r="B4736" s="234">
        <v>80111600</v>
      </c>
      <c r="C4736" s="518" t="s">
        <v>4935</v>
      </c>
      <c r="D4736" s="514">
        <v>41289</v>
      </c>
      <c r="E4736" s="234">
        <v>11.5</v>
      </c>
      <c r="F4736" s="234" t="s">
        <v>4882</v>
      </c>
      <c r="G4736" s="234" t="s">
        <v>4883</v>
      </c>
      <c r="H4736" s="232">
        <f t="shared" si="24"/>
        <v>36601050</v>
      </c>
      <c r="I4736" s="232">
        <f>3090000*E4736</f>
        <v>35535000</v>
      </c>
      <c r="J4736" s="234" t="s">
        <v>241</v>
      </c>
      <c r="K4736" s="234" t="s">
        <v>241</v>
      </c>
      <c r="L4736" s="515" t="s">
        <v>4920</v>
      </c>
    </row>
    <row r="4737" spans="2:12" s="10" customFormat="1" ht="75" customHeight="1" x14ac:dyDescent="0.25">
      <c r="B4737" s="234">
        <v>80111600</v>
      </c>
      <c r="C4737" s="518" t="s">
        <v>4936</v>
      </c>
      <c r="D4737" s="514">
        <v>41289</v>
      </c>
      <c r="E4737" s="234">
        <v>11.5</v>
      </c>
      <c r="F4737" s="234" t="s">
        <v>4882</v>
      </c>
      <c r="G4737" s="234" t="s">
        <v>4883</v>
      </c>
      <c r="H4737" s="232">
        <f t="shared" si="24"/>
        <v>36601050</v>
      </c>
      <c r="I4737" s="232">
        <f>3090000*E4737</f>
        <v>35535000</v>
      </c>
      <c r="J4737" s="234" t="s">
        <v>241</v>
      </c>
      <c r="K4737" s="234" t="s">
        <v>241</v>
      </c>
      <c r="L4737" s="515" t="s">
        <v>4920</v>
      </c>
    </row>
    <row r="4738" spans="2:12" s="10" customFormat="1" ht="75" customHeight="1" x14ac:dyDescent="0.25">
      <c r="B4738" s="234">
        <v>80111600</v>
      </c>
      <c r="C4738" s="518" t="s">
        <v>4937</v>
      </c>
      <c r="D4738" s="514">
        <v>41289</v>
      </c>
      <c r="E4738" s="234">
        <v>11.5</v>
      </c>
      <c r="F4738" s="234" t="s">
        <v>4882</v>
      </c>
      <c r="G4738" s="234" t="s">
        <v>4883</v>
      </c>
      <c r="H4738" s="232">
        <f t="shared" si="24"/>
        <v>37323595</v>
      </c>
      <c r="I4738" s="232">
        <f>3151000*E4738</f>
        <v>36236500</v>
      </c>
      <c r="J4738" s="234" t="s">
        <v>241</v>
      </c>
      <c r="K4738" s="234" t="s">
        <v>241</v>
      </c>
      <c r="L4738" s="515" t="s">
        <v>4920</v>
      </c>
    </row>
    <row r="4739" spans="2:12" s="10" customFormat="1" ht="75" customHeight="1" x14ac:dyDescent="0.25">
      <c r="B4739" s="234">
        <v>80111600</v>
      </c>
      <c r="C4739" s="293" t="s">
        <v>4938</v>
      </c>
      <c r="D4739" s="514">
        <v>41289</v>
      </c>
      <c r="E4739" s="234">
        <v>11.5</v>
      </c>
      <c r="F4739" s="234" t="s">
        <v>4882</v>
      </c>
      <c r="G4739" s="234" t="s">
        <v>4883</v>
      </c>
      <c r="H4739" s="232">
        <f t="shared" si="24"/>
        <v>14396413</v>
      </c>
      <c r="I4739" s="232">
        <f>1215400*E4739</f>
        <v>13977100</v>
      </c>
      <c r="J4739" s="234" t="s">
        <v>241</v>
      </c>
      <c r="K4739" s="234" t="s">
        <v>241</v>
      </c>
      <c r="L4739" s="515" t="s">
        <v>4939</v>
      </c>
    </row>
    <row r="4740" spans="2:12" s="10" customFormat="1" ht="75" customHeight="1" x14ac:dyDescent="0.25">
      <c r="B4740" s="234">
        <v>80111600</v>
      </c>
      <c r="C4740" s="293" t="s">
        <v>4940</v>
      </c>
      <c r="D4740" s="514">
        <v>41289</v>
      </c>
      <c r="E4740" s="234">
        <v>11.5</v>
      </c>
      <c r="F4740" s="234" t="s">
        <v>4882</v>
      </c>
      <c r="G4740" s="234" t="s">
        <v>4895</v>
      </c>
      <c r="H4740" s="232">
        <f t="shared" si="24"/>
        <v>20136500</v>
      </c>
      <c r="I4740" s="232">
        <f>1700000*E4740</f>
        <v>19550000</v>
      </c>
      <c r="J4740" s="234" t="s">
        <v>241</v>
      </c>
      <c r="K4740" s="234" t="s">
        <v>241</v>
      </c>
      <c r="L4740" s="515" t="s">
        <v>4939</v>
      </c>
    </row>
    <row r="4741" spans="2:12" s="10" customFormat="1" ht="75" customHeight="1" x14ac:dyDescent="0.25">
      <c r="B4741" s="234">
        <v>80111600</v>
      </c>
      <c r="C4741" s="293" t="s">
        <v>4941</v>
      </c>
      <c r="D4741" s="514">
        <v>41289</v>
      </c>
      <c r="E4741" s="234">
        <v>11.5</v>
      </c>
      <c r="F4741" s="234" t="s">
        <v>4882</v>
      </c>
      <c r="G4741" s="234" t="s">
        <v>4883</v>
      </c>
      <c r="H4741" s="232">
        <f t="shared" si="24"/>
        <v>14396413</v>
      </c>
      <c r="I4741" s="232">
        <f>1215400*E4741</f>
        <v>13977100</v>
      </c>
      <c r="J4741" s="234" t="s">
        <v>241</v>
      </c>
      <c r="K4741" s="234" t="s">
        <v>241</v>
      </c>
      <c r="L4741" s="515" t="s">
        <v>4939</v>
      </c>
    </row>
    <row r="4742" spans="2:12" s="10" customFormat="1" ht="75" customHeight="1" x14ac:dyDescent="0.25">
      <c r="B4742" s="234">
        <v>80111600</v>
      </c>
      <c r="C4742" s="293" t="s">
        <v>4941</v>
      </c>
      <c r="D4742" s="514">
        <v>41289</v>
      </c>
      <c r="E4742" s="234">
        <v>11.5</v>
      </c>
      <c r="F4742" s="234" t="s">
        <v>4882</v>
      </c>
      <c r="G4742" s="234" t="s">
        <v>4883</v>
      </c>
      <c r="H4742" s="232">
        <f t="shared" si="24"/>
        <v>14396413</v>
      </c>
      <c r="I4742" s="232">
        <f>1215400*E4742</f>
        <v>13977100</v>
      </c>
      <c r="J4742" s="234" t="s">
        <v>241</v>
      </c>
      <c r="K4742" s="234" t="s">
        <v>241</v>
      </c>
      <c r="L4742" s="515" t="s">
        <v>4939</v>
      </c>
    </row>
    <row r="4743" spans="2:12" s="10" customFormat="1" ht="75" customHeight="1" x14ac:dyDescent="0.25">
      <c r="B4743" s="234">
        <v>80111600</v>
      </c>
      <c r="C4743" s="293" t="s">
        <v>4942</v>
      </c>
      <c r="D4743" s="514">
        <v>41289</v>
      </c>
      <c r="E4743" s="234">
        <v>11.5</v>
      </c>
      <c r="F4743" s="234" t="s">
        <v>4882</v>
      </c>
      <c r="G4743" s="234" t="s">
        <v>4895</v>
      </c>
      <c r="H4743" s="232">
        <f t="shared" si="24"/>
        <v>20136500</v>
      </c>
      <c r="I4743" s="232">
        <f>1700000*E4743</f>
        <v>19550000</v>
      </c>
      <c r="J4743" s="234" t="s">
        <v>241</v>
      </c>
      <c r="K4743" s="234" t="s">
        <v>241</v>
      </c>
      <c r="L4743" s="515" t="s">
        <v>4943</v>
      </c>
    </row>
    <row r="4744" spans="2:12" s="10" customFormat="1" ht="75" customHeight="1" x14ac:dyDescent="0.25">
      <c r="B4744" s="234">
        <v>80111600</v>
      </c>
      <c r="C4744" s="293" t="s">
        <v>4944</v>
      </c>
      <c r="D4744" s="514">
        <v>41289</v>
      </c>
      <c r="E4744" s="234">
        <v>11.5</v>
      </c>
      <c r="F4744" s="234" t="s">
        <v>4882</v>
      </c>
      <c r="G4744" s="234" t="s">
        <v>4883</v>
      </c>
      <c r="H4744" s="232">
        <f t="shared" si="24"/>
        <v>14396413</v>
      </c>
      <c r="I4744" s="232">
        <f>1215400*E4744</f>
        <v>13977100</v>
      </c>
      <c r="J4744" s="234" t="s">
        <v>241</v>
      </c>
      <c r="K4744" s="234" t="s">
        <v>241</v>
      </c>
      <c r="L4744" s="515" t="s">
        <v>4943</v>
      </c>
    </row>
    <row r="4745" spans="2:12" s="10" customFormat="1" ht="75" customHeight="1" x14ac:dyDescent="0.25">
      <c r="B4745" s="234">
        <v>80111600</v>
      </c>
      <c r="C4745" s="293" t="s">
        <v>4944</v>
      </c>
      <c r="D4745" s="514">
        <v>41289</v>
      </c>
      <c r="E4745" s="234">
        <v>11.5</v>
      </c>
      <c r="F4745" s="234" t="s">
        <v>4882</v>
      </c>
      <c r="G4745" s="234" t="s">
        <v>4883</v>
      </c>
      <c r="H4745" s="232">
        <f t="shared" si="24"/>
        <v>14396413</v>
      </c>
      <c r="I4745" s="232">
        <f>1215400*E4745</f>
        <v>13977100</v>
      </c>
      <c r="J4745" s="234" t="s">
        <v>241</v>
      </c>
      <c r="K4745" s="234" t="s">
        <v>241</v>
      </c>
      <c r="L4745" s="515" t="s">
        <v>4943</v>
      </c>
    </row>
    <row r="4746" spans="2:12" s="10" customFormat="1" ht="75" customHeight="1" x14ac:dyDescent="0.25">
      <c r="B4746" s="552">
        <v>80111600</v>
      </c>
      <c r="C4746" s="532" t="s">
        <v>4945</v>
      </c>
      <c r="D4746" s="553">
        <v>41654</v>
      </c>
      <c r="E4746" s="552">
        <v>11.5</v>
      </c>
      <c r="F4746" s="552" t="s">
        <v>4882</v>
      </c>
      <c r="G4746" s="552" t="s">
        <v>4883</v>
      </c>
      <c r="H4746" s="554">
        <f>3000000*E4746</f>
        <v>34500000</v>
      </c>
      <c r="I4746" s="554">
        <v>30204750</v>
      </c>
      <c r="J4746" s="552" t="s">
        <v>241</v>
      </c>
      <c r="K4746" s="552" t="s">
        <v>241</v>
      </c>
      <c r="L4746" s="555" t="s">
        <v>4946</v>
      </c>
    </row>
    <row r="4747" spans="2:12" s="10" customFormat="1" ht="75" customHeight="1" x14ac:dyDescent="0.25">
      <c r="B4747" s="234">
        <v>80111600</v>
      </c>
      <c r="C4747" s="293" t="s">
        <v>4947</v>
      </c>
      <c r="D4747" s="514">
        <v>41654</v>
      </c>
      <c r="E4747" s="234">
        <v>11.5</v>
      </c>
      <c r="F4747" s="234" t="s">
        <v>4882</v>
      </c>
      <c r="G4747" s="234" t="s">
        <v>4883</v>
      </c>
      <c r="H4747" s="232">
        <f t="shared" si="24"/>
        <v>13176378</v>
      </c>
      <c r="I4747" s="232">
        <f>1112400*E4747</f>
        <v>12792600</v>
      </c>
      <c r="J4747" s="234" t="s">
        <v>241</v>
      </c>
      <c r="K4747" s="234" t="s">
        <v>241</v>
      </c>
      <c r="L4747" s="515" t="s">
        <v>4946</v>
      </c>
    </row>
    <row r="4748" spans="2:12" s="10" customFormat="1" ht="75" customHeight="1" x14ac:dyDescent="0.25">
      <c r="B4748" s="234">
        <v>80111600</v>
      </c>
      <c r="C4748" s="293" t="s">
        <v>4948</v>
      </c>
      <c r="D4748" s="514">
        <v>41289</v>
      </c>
      <c r="E4748" s="234">
        <v>11.5</v>
      </c>
      <c r="F4748" s="234" t="s">
        <v>4882</v>
      </c>
      <c r="G4748" s="234" t="s">
        <v>4883</v>
      </c>
      <c r="H4748" s="232">
        <f t="shared" si="24"/>
        <v>13176378</v>
      </c>
      <c r="I4748" s="232">
        <f>1112400*E4748</f>
        <v>12792600</v>
      </c>
      <c r="J4748" s="234" t="s">
        <v>241</v>
      </c>
      <c r="K4748" s="234" t="s">
        <v>241</v>
      </c>
      <c r="L4748" s="515" t="s">
        <v>4946</v>
      </c>
    </row>
    <row r="4749" spans="2:12" s="10" customFormat="1" ht="75" customHeight="1" x14ac:dyDescent="0.25">
      <c r="B4749" s="234">
        <v>80111600</v>
      </c>
      <c r="C4749" s="293" t="s">
        <v>4949</v>
      </c>
      <c r="D4749" s="514">
        <v>41289</v>
      </c>
      <c r="E4749" s="234">
        <v>11.5</v>
      </c>
      <c r="F4749" s="234" t="s">
        <v>4882</v>
      </c>
      <c r="G4749" s="234" t="s">
        <v>4883</v>
      </c>
      <c r="H4749" s="232">
        <f t="shared" si="24"/>
        <v>27243500</v>
      </c>
      <c r="I4749" s="232">
        <f>2300000*E4749</f>
        <v>26450000</v>
      </c>
      <c r="J4749" s="234" t="s">
        <v>241</v>
      </c>
      <c r="K4749" s="234" t="s">
        <v>241</v>
      </c>
      <c r="L4749" s="515" t="s">
        <v>4946</v>
      </c>
    </row>
    <row r="4750" spans="2:12" s="10" customFormat="1" ht="75" customHeight="1" x14ac:dyDescent="0.25">
      <c r="B4750" s="234">
        <v>80111600</v>
      </c>
      <c r="C4750" s="293" t="s">
        <v>4950</v>
      </c>
      <c r="D4750" s="514">
        <v>41289</v>
      </c>
      <c r="E4750" s="234">
        <v>11.5</v>
      </c>
      <c r="F4750" s="234" t="s">
        <v>4882</v>
      </c>
      <c r="G4750" s="234" t="s">
        <v>128</v>
      </c>
      <c r="H4750" s="232">
        <f t="shared" si="24"/>
        <v>21321000</v>
      </c>
      <c r="I4750" s="232">
        <f>1800000*E4750</f>
        <v>20700000</v>
      </c>
      <c r="J4750" s="234" t="s">
        <v>241</v>
      </c>
      <c r="K4750" s="234" t="s">
        <v>241</v>
      </c>
      <c r="L4750" s="515" t="s">
        <v>4951</v>
      </c>
    </row>
    <row r="4751" spans="2:12" s="10" customFormat="1" ht="75" customHeight="1" x14ac:dyDescent="0.25">
      <c r="B4751" s="234">
        <v>80111600</v>
      </c>
      <c r="C4751" s="293" t="s">
        <v>4952</v>
      </c>
      <c r="D4751" s="514">
        <v>41289</v>
      </c>
      <c r="E4751" s="234">
        <v>11.5</v>
      </c>
      <c r="F4751" s="234" t="s">
        <v>4882</v>
      </c>
      <c r="G4751" s="234" t="s">
        <v>4883</v>
      </c>
      <c r="H4751" s="232">
        <f t="shared" si="24"/>
        <v>13176378</v>
      </c>
      <c r="I4751" s="232">
        <f>1112400*E4751</f>
        <v>12792600</v>
      </c>
      <c r="J4751" s="234" t="s">
        <v>241</v>
      </c>
      <c r="K4751" s="234" t="s">
        <v>241</v>
      </c>
      <c r="L4751" s="515" t="s">
        <v>4951</v>
      </c>
    </row>
    <row r="4752" spans="2:12" s="10" customFormat="1" ht="75" customHeight="1" x14ac:dyDescent="0.25">
      <c r="B4752" s="234">
        <v>93141506</v>
      </c>
      <c r="C4752" s="293" t="s">
        <v>4953</v>
      </c>
      <c r="D4752" s="234" t="s">
        <v>4954</v>
      </c>
      <c r="E4752" s="234" t="s">
        <v>4955</v>
      </c>
      <c r="F4752" s="520" t="s">
        <v>233</v>
      </c>
      <c r="G4752" s="234" t="s">
        <v>4883</v>
      </c>
      <c r="H4752" s="232">
        <v>54740000</v>
      </c>
      <c r="I4752" s="232">
        <v>39100000</v>
      </c>
      <c r="J4752" s="234" t="s">
        <v>676</v>
      </c>
      <c r="K4752" s="234" t="s">
        <v>676</v>
      </c>
      <c r="L4752" s="234" t="s">
        <v>4956</v>
      </c>
    </row>
    <row r="4753" spans="2:12" s="10" customFormat="1" ht="75" customHeight="1" x14ac:dyDescent="0.25">
      <c r="B4753" s="234">
        <v>93141506</v>
      </c>
      <c r="C4753" s="293" t="s">
        <v>4957</v>
      </c>
      <c r="D4753" s="234" t="s">
        <v>4954</v>
      </c>
      <c r="E4753" s="234" t="s">
        <v>4955</v>
      </c>
      <c r="F4753" s="520" t="s">
        <v>233</v>
      </c>
      <c r="G4753" s="234" t="s">
        <v>4883</v>
      </c>
      <c r="H4753" s="232">
        <v>60480000</v>
      </c>
      <c r="I4753" s="232">
        <v>57600000</v>
      </c>
      <c r="J4753" s="234" t="s">
        <v>676</v>
      </c>
      <c r="K4753" s="234" t="s">
        <v>676</v>
      </c>
      <c r="L4753" s="234" t="s">
        <v>4956</v>
      </c>
    </row>
    <row r="4754" spans="2:12" s="10" customFormat="1" ht="75" customHeight="1" x14ac:dyDescent="0.25">
      <c r="B4754" s="234">
        <v>93141506</v>
      </c>
      <c r="C4754" s="293" t="s">
        <v>4958</v>
      </c>
      <c r="D4754" s="234" t="s">
        <v>4954</v>
      </c>
      <c r="E4754" s="234" t="s">
        <v>4955</v>
      </c>
      <c r="F4754" s="520" t="s">
        <v>233</v>
      </c>
      <c r="G4754" s="234" t="s">
        <v>4883</v>
      </c>
      <c r="H4754" s="232">
        <v>60000000</v>
      </c>
      <c r="I4754" s="232">
        <v>50000000</v>
      </c>
      <c r="J4754" s="234" t="s">
        <v>676</v>
      </c>
      <c r="K4754" s="234" t="s">
        <v>676</v>
      </c>
      <c r="L4754" s="234" t="s">
        <v>4956</v>
      </c>
    </row>
    <row r="4755" spans="2:12" s="10" customFormat="1" ht="75" customHeight="1" x14ac:dyDescent="0.25">
      <c r="B4755" s="234">
        <v>93141508</v>
      </c>
      <c r="C4755" s="293" t="s">
        <v>4959</v>
      </c>
      <c r="D4755" s="234" t="s">
        <v>4954</v>
      </c>
      <c r="E4755" s="234" t="s">
        <v>4955</v>
      </c>
      <c r="F4755" s="520" t="s">
        <v>233</v>
      </c>
      <c r="G4755" s="234" t="s">
        <v>4883</v>
      </c>
      <c r="H4755" s="232">
        <v>10473750</v>
      </c>
      <c r="I4755" s="232">
        <v>9975000</v>
      </c>
      <c r="J4755" s="234" t="s">
        <v>676</v>
      </c>
      <c r="K4755" s="234" t="s">
        <v>676</v>
      </c>
      <c r="L4755" s="234" t="s">
        <v>4956</v>
      </c>
    </row>
    <row r="4756" spans="2:12" s="10" customFormat="1" ht="75" customHeight="1" x14ac:dyDescent="0.25">
      <c r="B4756" s="234">
        <v>93141506</v>
      </c>
      <c r="C4756" s="293" t="s">
        <v>4960</v>
      </c>
      <c r="D4756" s="234" t="s">
        <v>4954</v>
      </c>
      <c r="E4756" s="234" t="s">
        <v>4955</v>
      </c>
      <c r="F4756" s="520" t="s">
        <v>233</v>
      </c>
      <c r="G4756" s="234" t="s">
        <v>4883</v>
      </c>
      <c r="H4756" s="232">
        <v>50000000</v>
      </c>
      <c r="I4756" s="232">
        <v>52500000</v>
      </c>
      <c r="J4756" s="234" t="s">
        <v>676</v>
      </c>
      <c r="K4756" s="234" t="s">
        <v>676</v>
      </c>
      <c r="L4756" s="234" t="s">
        <v>4956</v>
      </c>
    </row>
    <row r="4757" spans="2:12" s="10" customFormat="1" ht="75" customHeight="1" x14ac:dyDescent="0.25">
      <c r="B4757" s="234">
        <v>93141506</v>
      </c>
      <c r="C4757" s="293" t="s">
        <v>4961</v>
      </c>
      <c r="D4757" s="234" t="s">
        <v>4962</v>
      </c>
      <c r="E4757" s="234" t="s">
        <v>662</v>
      </c>
      <c r="F4757" s="520" t="s">
        <v>233</v>
      </c>
      <c r="G4757" s="234" t="s">
        <v>4883</v>
      </c>
      <c r="H4757" s="232">
        <v>44614000</v>
      </c>
      <c r="I4757" s="232">
        <v>42490290</v>
      </c>
      <c r="J4757" s="234" t="s">
        <v>676</v>
      </c>
      <c r="K4757" s="234" t="s">
        <v>676</v>
      </c>
      <c r="L4757" s="234" t="s">
        <v>4956</v>
      </c>
    </row>
    <row r="4758" spans="2:12" s="10" customFormat="1" ht="75" customHeight="1" x14ac:dyDescent="0.25">
      <c r="B4758" s="234">
        <v>93141506</v>
      </c>
      <c r="C4758" s="293" t="s">
        <v>4963</v>
      </c>
      <c r="D4758" s="234" t="s">
        <v>4954</v>
      </c>
      <c r="E4758" s="234" t="s">
        <v>647</v>
      </c>
      <c r="F4758" s="520" t="s">
        <v>233</v>
      </c>
      <c r="G4758" s="234" t="s">
        <v>4883</v>
      </c>
      <c r="H4758" s="232">
        <v>80000000</v>
      </c>
      <c r="I4758" s="232">
        <v>20000000</v>
      </c>
      <c r="J4758" s="234" t="s">
        <v>676</v>
      </c>
      <c r="K4758" s="234" t="s">
        <v>676</v>
      </c>
      <c r="L4758" s="234" t="s">
        <v>4956</v>
      </c>
    </row>
    <row r="4759" spans="2:12" s="10" customFormat="1" ht="75" customHeight="1" x14ac:dyDescent="0.25">
      <c r="B4759" s="234">
        <v>93141506</v>
      </c>
      <c r="C4759" s="293" t="s">
        <v>4964</v>
      </c>
      <c r="D4759" s="234" t="s">
        <v>4962</v>
      </c>
      <c r="E4759" s="234" t="s">
        <v>662</v>
      </c>
      <c r="F4759" s="520" t="s">
        <v>233</v>
      </c>
      <c r="G4759" s="234" t="s">
        <v>4883</v>
      </c>
      <c r="H4759" s="232">
        <v>47250000</v>
      </c>
      <c r="I4759" s="232">
        <v>45000000</v>
      </c>
      <c r="J4759" s="234" t="s">
        <v>676</v>
      </c>
      <c r="K4759" s="234" t="s">
        <v>676</v>
      </c>
      <c r="L4759" s="234" t="s">
        <v>4956</v>
      </c>
    </row>
    <row r="4760" spans="2:12" s="10" customFormat="1" ht="75" customHeight="1" x14ac:dyDescent="0.25">
      <c r="B4760" s="234">
        <v>93141506</v>
      </c>
      <c r="C4760" s="293" t="s">
        <v>4965</v>
      </c>
      <c r="D4760" s="514">
        <v>41699</v>
      </c>
      <c r="E4760" s="514">
        <v>41974</v>
      </c>
      <c r="F4760" s="520" t="s">
        <v>233</v>
      </c>
      <c r="G4760" s="234" t="s">
        <v>118</v>
      </c>
      <c r="H4760" s="232">
        <v>13000000</v>
      </c>
      <c r="I4760" s="232">
        <v>10295000</v>
      </c>
      <c r="J4760" s="234" t="s">
        <v>676</v>
      </c>
      <c r="K4760" s="234" t="s">
        <v>676</v>
      </c>
      <c r="L4760" s="234" t="s">
        <v>4966</v>
      </c>
    </row>
    <row r="4761" spans="2:12" s="10" customFormat="1" ht="75" customHeight="1" x14ac:dyDescent="0.25">
      <c r="B4761" s="234">
        <v>49201600</v>
      </c>
      <c r="C4761" s="293" t="s">
        <v>4967</v>
      </c>
      <c r="D4761" s="514">
        <v>41730</v>
      </c>
      <c r="E4761" s="514">
        <v>41791</v>
      </c>
      <c r="F4761" s="520" t="s">
        <v>233</v>
      </c>
      <c r="G4761" s="234" t="s">
        <v>118</v>
      </c>
      <c r="H4761" s="232">
        <v>5000000</v>
      </c>
      <c r="I4761" s="232">
        <v>3500000</v>
      </c>
      <c r="J4761" s="234" t="s">
        <v>676</v>
      </c>
      <c r="K4761" s="234" t="s">
        <v>676</v>
      </c>
      <c r="L4761" s="234" t="s">
        <v>4966</v>
      </c>
    </row>
    <row r="4762" spans="2:12" s="10" customFormat="1" ht="75" customHeight="1" x14ac:dyDescent="0.25">
      <c r="B4762" s="234">
        <v>49220000</v>
      </c>
      <c r="C4762" s="293" t="s">
        <v>4968</v>
      </c>
      <c r="D4762" s="514">
        <v>41730</v>
      </c>
      <c r="E4762" s="514">
        <v>41791</v>
      </c>
      <c r="F4762" s="520" t="s">
        <v>233</v>
      </c>
      <c r="G4762" s="234" t="s">
        <v>118</v>
      </c>
      <c r="H4762" s="232">
        <v>2500000</v>
      </c>
      <c r="I4762" s="232">
        <v>2000000</v>
      </c>
      <c r="J4762" s="234" t="s">
        <v>676</v>
      </c>
      <c r="K4762" s="234" t="s">
        <v>676</v>
      </c>
      <c r="L4762" s="234" t="s">
        <v>4966</v>
      </c>
    </row>
    <row r="4763" spans="2:12" s="10" customFormat="1" ht="75" customHeight="1" x14ac:dyDescent="0.25">
      <c r="B4763" s="234">
        <v>93141506</v>
      </c>
      <c r="C4763" s="293" t="s">
        <v>4969</v>
      </c>
      <c r="D4763" s="514">
        <v>41699</v>
      </c>
      <c r="E4763" s="514">
        <v>41974</v>
      </c>
      <c r="F4763" s="520" t="s">
        <v>233</v>
      </c>
      <c r="G4763" s="234" t="s">
        <v>118</v>
      </c>
      <c r="H4763" s="232">
        <v>26000000</v>
      </c>
      <c r="I4763" s="232">
        <v>6172000</v>
      </c>
      <c r="J4763" s="234" t="s">
        <v>676</v>
      </c>
      <c r="K4763" s="234" t="s">
        <v>676</v>
      </c>
      <c r="L4763" s="234" t="s">
        <v>4966</v>
      </c>
    </row>
    <row r="4764" spans="2:12" s="10" customFormat="1" ht="75" customHeight="1" x14ac:dyDescent="0.25">
      <c r="B4764" s="234">
        <v>53102710</v>
      </c>
      <c r="C4764" s="293" t="s">
        <v>4970</v>
      </c>
      <c r="D4764" s="514">
        <v>41730</v>
      </c>
      <c r="E4764" s="514">
        <v>41791</v>
      </c>
      <c r="F4764" s="520" t="s">
        <v>233</v>
      </c>
      <c r="G4764" s="234" t="s">
        <v>118</v>
      </c>
      <c r="H4764" s="232">
        <v>2000000</v>
      </c>
      <c r="I4764" s="232">
        <v>1200000</v>
      </c>
      <c r="J4764" s="234" t="s">
        <v>676</v>
      </c>
      <c r="K4764" s="234" t="s">
        <v>676</v>
      </c>
      <c r="L4764" s="234" t="s">
        <v>4966</v>
      </c>
    </row>
    <row r="4765" spans="2:12" s="10" customFormat="1" ht="75" customHeight="1" x14ac:dyDescent="0.25">
      <c r="B4765" s="234">
        <v>49201603</v>
      </c>
      <c r="C4765" s="293" t="s">
        <v>4971</v>
      </c>
      <c r="D4765" s="514">
        <v>41730</v>
      </c>
      <c r="E4765" s="514">
        <v>41791</v>
      </c>
      <c r="F4765" s="520" t="s">
        <v>233</v>
      </c>
      <c r="G4765" s="234" t="s">
        <v>118</v>
      </c>
      <c r="H4765" s="232">
        <v>8000000</v>
      </c>
      <c r="I4765" s="232">
        <v>6500000</v>
      </c>
      <c r="J4765" s="234" t="s">
        <v>676</v>
      </c>
      <c r="K4765" s="234" t="s">
        <v>676</v>
      </c>
      <c r="L4765" s="234" t="s">
        <v>4966</v>
      </c>
    </row>
    <row r="4766" spans="2:12" s="10" customFormat="1" ht="75" customHeight="1" x14ac:dyDescent="0.25">
      <c r="B4766" s="234">
        <v>49221505</v>
      </c>
      <c r="C4766" s="293" t="s">
        <v>4972</v>
      </c>
      <c r="D4766" s="514">
        <v>41730</v>
      </c>
      <c r="E4766" s="514">
        <v>41791</v>
      </c>
      <c r="F4766" s="520" t="s">
        <v>233</v>
      </c>
      <c r="G4766" s="234" t="s">
        <v>118</v>
      </c>
      <c r="H4766" s="232">
        <v>1000000</v>
      </c>
      <c r="I4766" s="232">
        <v>600000</v>
      </c>
      <c r="J4766" s="234" t="s">
        <v>676</v>
      </c>
      <c r="K4766" s="234" t="s">
        <v>676</v>
      </c>
      <c r="L4766" s="234" t="s">
        <v>4966</v>
      </c>
    </row>
    <row r="4767" spans="2:12" s="10" customFormat="1" ht="75" customHeight="1" x14ac:dyDescent="0.25">
      <c r="B4767" s="234">
        <v>60131303</v>
      </c>
      <c r="C4767" s="293" t="s">
        <v>4973</v>
      </c>
      <c r="D4767" s="514">
        <v>41671</v>
      </c>
      <c r="E4767" s="514">
        <v>41821</v>
      </c>
      <c r="F4767" s="520" t="s">
        <v>233</v>
      </c>
      <c r="G4767" s="234" t="s">
        <v>118</v>
      </c>
      <c r="H4767" s="232">
        <v>3000000</v>
      </c>
      <c r="I4767" s="232">
        <v>2000000</v>
      </c>
      <c r="J4767" s="234" t="s">
        <v>676</v>
      </c>
      <c r="K4767" s="234" t="s">
        <v>676</v>
      </c>
      <c r="L4767" s="234" t="s">
        <v>4966</v>
      </c>
    </row>
    <row r="4768" spans="2:12" s="10" customFormat="1" ht="75" customHeight="1" x14ac:dyDescent="0.25">
      <c r="B4768" s="234">
        <v>60131304</v>
      </c>
      <c r="C4768" s="293" t="s">
        <v>4974</v>
      </c>
      <c r="D4768" s="514">
        <v>41671</v>
      </c>
      <c r="E4768" s="514">
        <v>41821</v>
      </c>
      <c r="F4768" s="520" t="s">
        <v>233</v>
      </c>
      <c r="G4768" s="234" t="s">
        <v>118</v>
      </c>
      <c r="H4768" s="232">
        <v>2000000</v>
      </c>
      <c r="I4768" s="232">
        <v>1500000</v>
      </c>
      <c r="J4768" s="234" t="s">
        <v>676</v>
      </c>
      <c r="K4768" s="234" t="s">
        <v>676</v>
      </c>
      <c r="L4768" s="234" t="s">
        <v>4966</v>
      </c>
    </row>
    <row r="4769" spans="2:12" s="10" customFormat="1" ht="75" customHeight="1" x14ac:dyDescent="0.25">
      <c r="B4769" s="234">
        <v>60131520</v>
      </c>
      <c r="C4769" s="293" t="s">
        <v>4975</v>
      </c>
      <c r="D4769" s="514">
        <v>41671</v>
      </c>
      <c r="E4769" s="514">
        <v>41821</v>
      </c>
      <c r="F4769" s="520" t="s">
        <v>233</v>
      </c>
      <c r="G4769" s="234" t="s">
        <v>118</v>
      </c>
      <c r="H4769" s="232">
        <v>200000</v>
      </c>
      <c r="I4769" s="232">
        <v>100000</v>
      </c>
      <c r="J4769" s="234" t="s">
        <v>676</v>
      </c>
      <c r="K4769" s="234" t="s">
        <v>676</v>
      </c>
      <c r="L4769" s="234" t="s">
        <v>4966</v>
      </c>
    </row>
    <row r="4770" spans="2:12" s="10" customFormat="1" ht="75" customHeight="1" x14ac:dyDescent="0.25">
      <c r="B4770" s="234">
        <v>60131309</v>
      </c>
      <c r="C4770" s="293" t="s">
        <v>4976</v>
      </c>
      <c r="D4770" s="514">
        <v>41671</v>
      </c>
      <c r="E4770" s="514">
        <v>41821</v>
      </c>
      <c r="F4770" s="520" t="s">
        <v>233</v>
      </c>
      <c r="G4770" s="234" t="s">
        <v>118</v>
      </c>
      <c r="H4770" s="232">
        <v>2000000</v>
      </c>
      <c r="I4770" s="232">
        <v>1500000</v>
      </c>
      <c r="J4770" s="234" t="s">
        <v>676</v>
      </c>
      <c r="K4770" s="234" t="s">
        <v>676</v>
      </c>
      <c r="L4770" s="234" t="s">
        <v>4966</v>
      </c>
    </row>
    <row r="4771" spans="2:12" s="10" customFormat="1" ht="75" customHeight="1" x14ac:dyDescent="0.25">
      <c r="B4771" s="234">
        <v>60131400</v>
      </c>
      <c r="C4771" s="293" t="s">
        <v>4977</v>
      </c>
      <c r="D4771" s="514">
        <v>41671</v>
      </c>
      <c r="E4771" s="514">
        <v>41821</v>
      </c>
      <c r="F4771" s="520" t="s">
        <v>233</v>
      </c>
      <c r="G4771" s="234" t="s">
        <v>118</v>
      </c>
      <c r="H4771" s="232">
        <v>2000000</v>
      </c>
      <c r="I4771" s="232">
        <v>1500000</v>
      </c>
      <c r="J4771" s="234" t="s">
        <v>676</v>
      </c>
      <c r="K4771" s="234" t="s">
        <v>676</v>
      </c>
      <c r="L4771" s="234" t="s">
        <v>4966</v>
      </c>
    </row>
    <row r="4772" spans="2:12" s="10" customFormat="1" ht="75" customHeight="1" x14ac:dyDescent="0.25">
      <c r="B4772" s="234">
        <v>60131454</v>
      </c>
      <c r="C4772" s="293" t="s">
        <v>4978</v>
      </c>
      <c r="D4772" s="514">
        <v>41671</v>
      </c>
      <c r="E4772" s="514">
        <v>41821</v>
      </c>
      <c r="F4772" s="520" t="s">
        <v>233</v>
      </c>
      <c r="G4772" s="234" t="s">
        <v>118</v>
      </c>
      <c r="H4772" s="232">
        <v>100000</v>
      </c>
      <c r="I4772" s="232">
        <v>60000</v>
      </c>
      <c r="J4772" s="234" t="s">
        <v>676</v>
      </c>
      <c r="K4772" s="234" t="s">
        <v>676</v>
      </c>
      <c r="L4772" s="234" t="s">
        <v>4966</v>
      </c>
    </row>
    <row r="4773" spans="2:12" s="10" customFormat="1" ht="75" customHeight="1" x14ac:dyDescent="0.25">
      <c r="B4773" s="234">
        <v>60131501</v>
      </c>
      <c r="C4773" s="293" t="s">
        <v>4979</v>
      </c>
      <c r="D4773" s="514">
        <v>41671</v>
      </c>
      <c r="E4773" s="514">
        <v>41821</v>
      </c>
      <c r="F4773" s="520" t="s">
        <v>233</v>
      </c>
      <c r="G4773" s="234" t="s">
        <v>118</v>
      </c>
      <c r="H4773" s="232">
        <v>80000</v>
      </c>
      <c r="I4773" s="232">
        <v>50000</v>
      </c>
      <c r="J4773" s="234" t="s">
        <v>676</v>
      </c>
      <c r="K4773" s="234" t="s">
        <v>676</v>
      </c>
      <c r="L4773" s="234" t="s">
        <v>4966</v>
      </c>
    </row>
    <row r="4774" spans="2:12" s="10" customFormat="1" ht="75" customHeight="1" x14ac:dyDescent="0.25">
      <c r="B4774" s="234">
        <v>60131104</v>
      </c>
      <c r="C4774" s="293" t="s">
        <v>4980</v>
      </c>
      <c r="D4774" s="514">
        <v>41671</v>
      </c>
      <c r="E4774" s="514">
        <v>41821</v>
      </c>
      <c r="F4774" s="520" t="s">
        <v>233</v>
      </c>
      <c r="G4774" s="234" t="s">
        <v>118</v>
      </c>
      <c r="H4774" s="232">
        <v>1200000</v>
      </c>
      <c r="I4774" s="232">
        <v>800000</v>
      </c>
      <c r="J4774" s="234" t="s">
        <v>676</v>
      </c>
      <c r="K4774" s="234" t="s">
        <v>676</v>
      </c>
      <c r="L4774" s="234" t="s">
        <v>4966</v>
      </c>
    </row>
    <row r="4775" spans="2:12" s="10" customFormat="1" ht="75" customHeight="1" x14ac:dyDescent="0.25">
      <c r="B4775" s="234">
        <v>60131458</v>
      </c>
      <c r="C4775" s="293" t="s">
        <v>4981</v>
      </c>
      <c r="D4775" s="514">
        <v>41671</v>
      </c>
      <c r="E4775" s="514">
        <v>41821</v>
      </c>
      <c r="F4775" s="520" t="s">
        <v>233</v>
      </c>
      <c r="G4775" s="234" t="s">
        <v>118</v>
      </c>
      <c r="H4775" s="232">
        <v>100000</v>
      </c>
      <c r="I4775" s="232">
        <v>50000</v>
      </c>
      <c r="J4775" s="234" t="s">
        <v>676</v>
      </c>
      <c r="K4775" s="234" t="s">
        <v>676</v>
      </c>
      <c r="L4775" s="234" t="s">
        <v>4966</v>
      </c>
    </row>
    <row r="4776" spans="2:12" s="10" customFormat="1" ht="75" customHeight="1" x14ac:dyDescent="0.25">
      <c r="B4776" s="234">
        <v>60131000</v>
      </c>
      <c r="C4776" s="293" t="s">
        <v>4982</v>
      </c>
      <c r="D4776" s="514">
        <v>41671</v>
      </c>
      <c r="E4776" s="514">
        <v>41821</v>
      </c>
      <c r="F4776" s="520" t="s">
        <v>233</v>
      </c>
      <c r="G4776" s="234" t="s">
        <v>118</v>
      </c>
      <c r="H4776" s="232">
        <v>3500000</v>
      </c>
      <c r="I4776" s="232">
        <v>2000000</v>
      </c>
      <c r="J4776" s="234" t="s">
        <v>676</v>
      </c>
      <c r="K4776" s="234" t="s">
        <v>676</v>
      </c>
      <c r="L4776" s="234" t="s">
        <v>4966</v>
      </c>
    </row>
    <row r="4777" spans="2:12" s="10" customFormat="1" ht="75" customHeight="1" x14ac:dyDescent="0.25">
      <c r="B4777" s="234">
        <v>60131101</v>
      </c>
      <c r="C4777" s="293" t="s">
        <v>4983</v>
      </c>
      <c r="D4777" s="514">
        <v>41671</v>
      </c>
      <c r="E4777" s="514">
        <v>41821</v>
      </c>
      <c r="F4777" s="520" t="s">
        <v>233</v>
      </c>
      <c r="G4777" s="234" t="s">
        <v>118</v>
      </c>
      <c r="H4777" s="232">
        <v>1200000</v>
      </c>
      <c r="I4777" s="232">
        <v>1000000</v>
      </c>
      <c r="J4777" s="234" t="s">
        <v>676</v>
      </c>
      <c r="K4777" s="234" t="s">
        <v>676</v>
      </c>
      <c r="L4777" s="234" t="s">
        <v>4966</v>
      </c>
    </row>
    <row r="4778" spans="2:12" s="10" customFormat="1" ht="75" customHeight="1" x14ac:dyDescent="0.25">
      <c r="B4778" s="234">
        <v>60131200</v>
      </c>
      <c r="C4778" s="293" t="s">
        <v>4984</v>
      </c>
      <c r="D4778" s="514">
        <v>41671</v>
      </c>
      <c r="E4778" s="514">
        <v>41821</v>
      </c>
      <c r="F4778" s="520" t="s">
        <v>233</v>
      </c>
      <c r="G4778" s="234" t="s">
        <v>118</v>
      </c>
      <c r="H4778" s="232">
        <v>2500000</v>
      </c>
      <c r="I4778" s="232">
        <v>2000000</v>
      </c>
      <c r="J4778" s="234" t="s">
        <v>676</v>
      </c>
      <c r="K4778" s="234" t="s">
        <v>676</v>
      </c>
      <c r="L4778" s="234" t="s">
        <v>4966</v>
      </c>
    </row>
    <row r="4779" spans="2:12" s="10" customFormat="1" ht="75" customHeight="1" x14ac:dyDescent="0.25">
      <c r="B4779" s="234">
        <v>60131451</v>
      </c>
      <c r="C4779" s="293" t="s">
        <v>4985</v>
      </c>
      <c r="D4779" s="514">
        <v>41671</v>
      </c>
      <c r="E4779" s="514">
        <v>41821</v>
      </c>
      <c r="F4779" s="520" t="s">
        <v>233</v>
      </c>
      <c r="G4779" s="234" t="s">
        <v>118</v>
      </c>
      <c r="H4779" s="232">
        <v>100000</v>
      </c>
      <c r="I4779" s="232">
        <v>50000</v>
      </c>
      <c r="J4779" s="234" t="s">
        <v>676</v>
      </c>
      <c r="K4779" s="234" t="s">
        <v>676</v>
      </c>
      <c r="L4779" s="234" t="s">
        <v>4966</v>
      </c>
    </row>
    <row r="4780" spans="2:12" s="10" customFormat="1" ht="75" customHeight="1" x14ac:dyDescent="0.25">
      <c r="B4780" s="234">
        <v>60131507</v>
      </c>
      <c r="C4780" s="293" t="s">
        <v>4986</v>
      </c>
      <c r="D4780" s="514">
        <v>41671</v>
      </c>
      <c r="E4780" s="514">
        <v>41821</v>
      </c>
      <c r="F4780" s="520" t="s">
        <v>233</v>
      </c>
      <c r="G4780" s="234" t="s">
        <v>118</v>
      </c>
      <c r="H4780" s="232">
        <v>500000</v>
      </c>
      <c r="I4780" s="232">
        <v>400000</v>
      </c>
      <c r="J4780" s="234" t="s">
        <v>676</v>
      </c>
      <c r="K4780" s="234" t="s">
        <v>676</v>
      </c>
      <c r="L4780" s="234" t="s">
        <v>4966</v>
      </c>
    </row>
    <row r="4781" spans="2:12" s="10" customFormat="1" ht="75" customHeight="1" x14ac:dyDescent="0.25">
      <c r="B4781" s="234">
        <v>53102202</v>
      </c>
      <c r="C4781" s="293" t="s">
        <v>4987</v>
      </c>
      <c r="D4781" s="514">
        <v>41671</v>
      </c>
      <c r="E4781" s="514">
        <v>41821</v>
      </c>
      <c r="F4781" s="520" t="s">
        <v>233</v>
      </c>
      <c r="G4781" s="234" t="s">
        <v>118</v>
      </c>
      <c r="H4781" s="232">
        <v>5000000</v>
      </c>
      <c r="I4781" s="232">
        <v>4000000</v>
      </c>
      <c r="J4781" s="234" t="s">
        <v>676</v>
      </c>
      <c r="K4781" s="234" t="s">
        <v>676</v>
      </c>
      <c r="L4781" s="234" t="s">
        <v>4966</v>
      </c>
    </row>
    <row r="4782" spans="2:12" s="10" customFormat="1" ht="75" customHeight="1" x14ac:dyDescent="0.25">
      <c r="B4782" s="234">
        <v>53102204</v>
      </c>
      <c r="C4782" s="293" t="s">
        <v>4988</v>
      </c>
      <c r="D4782" s="514">
        <v>41671</v>
      </c>
      <c r="E4782" s="514">
        <v>41821</v>
      </c>
      <c r="F4782" s="520" t="s">
        <v>233</v>
      </c>
      <c r="G4782" s="234" t="s">
        <v>118</v>
      </c>
      <c r="H4782" s="232">
        <v>10000000</v>
      </c>
      <c r="I4782" s="232">
        <v>8000000</v>
      </c>
      <c r="J4782" s="234" t="s">
        <v>676</v>
      </c>
      <c r="K4782" s="234" t="s">
        <v>676</v>
      </c>
      <c r="L4782" s="234" t="s">
        <v>4966</v>
      </c>
    </row>
    <row r="4783" spans="2:12" s="10" customFormat="1" ht="75" customHeight="1" x14ac:dyDescent="0.25">
      <c r="B4783" s="234">
        <v>53102505</v>
      </c>
      <c r="C4783" s="293" t="s">
        <v>4989</v>
      </c>
      <c r="D4783" s="514">
        <v>41671</v>
      </c>
      <c r="E4783" s="514">
        <v>41821</v>
      </c>
      <c r="F4783" s="520" t="s">
        <v>233</v>
      </c>
      <c r="G4783" s="234" t="s">
        <v>118</v>
      </c>
      <c r="H4783" s="232">
        <v>600000</v>
      </c>
      <c r="I4783" s="232">
        <v>500000</v>
      </c>
      <c r="J4783" s="234" t="s">
        <v>676</v>
      </c>
      <c r="K4783" s="234" t="s">
        <v>676</v>
      </c>
      <c r="L4783" s="234" t="s">
        <v>4966</v>
      </c>
    </row>
    <row r="4784" spans="2:12" s="10" customFormat="1" ht="75" customHeight="1" x14ac:dyDescent="0.25">
      <c r="B4784" s="234">
        <v>53102701</v>
      </c>
      <c r="C4784" s="293" t="s">
        <v>4990</v>
      </c>
      <c r="D4784" s="514">
        <v>41671</v>
      </c>
      <c r="E4784" s="514">
        <v>41821</v>
      </c>
      <c r="F4784" s="520" t="s">
        <v>233</v>
      </c>
      <c r="G4784" s="234" t="s">
        <v>118</v>
      </c>
      <c r="H4784" s="232">
        <v>4000000</v>
      </c>
      <c r="I4784" s="232">
        <v>3000000</v>
      </c>
      <c r="J4784" s="234" t="s">
        <v>676</v>
      </c>
      <c r="K4784" s="234" t="s">
        <v>676</v>
      </c>
      <c r="L4784" s="234" t="s">
        <v>4966</v>
      </c>
    </row>
    <row r="4785" spans="2:12" s="10" customFormat="1" ht="75" customHeight="1" x14ac:dyDescent="0.25">
      <c r="B4785" s="234">
        <v>53110000</v>
      </c>
      <c r="C4785" s="293" t="s">
        <v>4991</v>
      </c>
      <c r="D4785" s="514">
        <v>41671</v>
      </c>
      <c r="E4785" s="514">
        <v>41821</v>
      </c>
      <c r="F4785" s="520" t="s">
        <v>233</v>
      </c>
      <c r="G4785" s="234" t="s">
        <v>118</v>
      </c>
      <c r="H4785" s="232">
        <v>1500000</v>
      </c>
      <c r="I4785" s="232">
        <v>1000000</v>
      </c>
      <c r="J4785" s="234" t="s">
        <v>676</v>
      </c>
      <c r="K4785" s="234" t="s">
        <v>676</v>
      </c>
      <c r="L4785" s="234" t="s">
        <v>4966</v>
      </c>
    </row>
    <row r="4786" spans="2:12" s="10" customFormat="1" ht="75" customHeight="1" x14ac:dyDescent="0.25">
      <c r="B4786" s="234">
        <v>53111501</v>
      </c>
      <c r="C4786" s="293" t="s">
        <v>4992</v>
      </c>
      <c r="D4786" s="514">
        <v>41671</v>
      </c>
      <c r="E4786" s="514">
        <v>41821</v>
      </c>
      <c r="F4786" s="520" t="s">
        <v>233</v>
      </c>
      <c r="G4786" s="234" t="s">
        <v>118</v>
      </c>
      <c r="H4786" s="232">
        <v>1000000</v>
      </c>
      <c r="I4786" s="232">
        <v>800000</v>
      </c>
      <c r="J4786" s="234" t="s">
        <v>676</v>
      </c>
      <c r="K4786" s="234" t="s">
        <v>676</v>
      </c>
      <c r="L4786" s="234" t="s">
        <v>4966</v>
      </c>
    </row>
    <row r="4787" spans="2:12" s="10" customFormat="1" ht="75" customHeight="1" x14ac:dyDescent="0.25">
      <c r="B4787" s="234">
        <v>53111502</v>
      </c>
      <c r="C4787" s="293" t="s">
        <v>4993</v>
      </c>
      <c r="D4787" s="514">
        <v>41671</v>
      </c>
      <c r="E4787" s="514">
        <v>41821</v>
      </c>
      <c r="F4787" s="520" t="s">
        <v>233</v>
      </c>
      <c r="G4787" s="234" t="s">
        <v>118</v>
      </c>
      <c r="H4787" s="232">
        <v>1500000</v>
      </c>
      <c r="I4787" s="232">
        <v>1200000</v>
      </c>
      <c r="J4787" s="234" t="s">
        <v>676</v>
      </c>
      <c r="K4787" s="234" t="s">
        <v>676</v>
      </c>
      <c r="L4787" s="234" t="s">
        <v>4966</v>
      </c>
    </row>
    <row r="4788" spans="2:12" s="10" customFormat="1" ht="75" customHeight="1" x14ac:dyDescent="0.25">
      <c r="B4788" s="234">
        <v>60102310</v>
      </c>
      <c r="C4788" s="293" t="s">
        <v>4994</v>
      </c>
      <c r="D4788" s="514">
        <v>41671</v>
      </c>
      <c r="E4788" s="514">
        <v>41821</v>
      </c>
      <c r="F4788" s="520" t="s">
        <v>233</v>
      </c>
      <c r="G4788" s="234" t="s">
        <v>118</v>
      </c>
      <c r="H4788" s="232">
        <v>500000</v>
      </c>
      <c r="I4788" s="232">
        <v>300000</v>
      </c>
      <c r="J4788" s="234" t="s">
        <v>676</v>
      </c>
      <c r="K4788" s="234" t="s">
        <v>676</v>
      </c>
      <c r="L4788" s="234" t="s">
        <v>4966</v>
      </c>
    </row>
    <row r="4789" spans="2:12" s="10" customFormat="1" ht="75" customHeight="1" x14ac:dyDescent="0.25">
      <c r="B4789" s="234">
        <v>53101600</v>
      </c>
      <c r="C4789" s="293" t="s">
        <v>4995</v>
      </c>
      <c r="D4789" s="514">
        <v>41671</v>
      </c>
      <c r="E4789" s="514">
        <v>41821</v>
      </c>
      <c r="F4789" s="520" t="s">
        <v>233</v>
      </c>
      <c r="G4789" s="234" t="s">
        <v>118</v>
      </c>
      <c r="H4789" s="232">
        <v>500000</v>
      </c>
      <c r="I4789" s="232">
        <v>400000</v>
      </c>
      <c r="J4789" s="234" t="s">
        <v>676</v>
      </c>
      <c r="K4789" s="234" t="s">
        <v>676</v>
      </c>
      <c r="L4789" s="234" t="s">
        <v>4966</v>
      </c>
    </row>
    <row r="4790" spans="2:12" s="10" customFormat="1" ht="75" customHeight="1" x14ac:dyDescent="0.25">
      <c r="B4790" s="234">
        <v>53101602</v>
      </c>
      <c r="C4790" s="293" t="s">
        <v>4996</v>
      </c>
      <c r="D4790" s="514">
        <v>41671</v>
      </c>
      <c r="E4790" s="514">
        <v>41821</v>
      </c>
      <c r="F4790" s="520" t="s">
        <v>233</v>
      </c>
      <c r="G4790" s="234" t="s">
        <v>118</v>
      </c>
      <c r="H4790" s="232">
        <v>300000</v>
      </c>
      <c r="I4790" s="232">
        <v>200000</v>
      </c>
      <c r="J4790" s="234" t="s">
        <v>676</v>
      </c>
      <c r="K4790" s="234" t="s">
        <v>676</v>
      </c>
      <c r="L4790" s="234" t="s">
        <v>4966</v>
      </c>
    </row>
    <row r="4791" spans="2:12" s="10" customFormat="1" ht="75" customHeight="1" x14ac:dyDescent="0.25">
      <c r="B4791" s="234">
        <v>53101800</v>
      </c>
      <c r="C4791" s="293" t="s">
        <v>4997</v>
      </c>
      <c r="D4791" s="514">
        <v>41671</v>
      </c>
      <c r="E4791" s="514">
        <v>41821</v>
      </c>
      <c r="F4791" s="520" t="s">
        <v>233</v>
      </c>
      <c r="G4791" s="234" t="s">
        <v>118</v>
      </c>
      <c r="H4791" s="232">
        <v>700000</v>
      </c>
      <c r="I4791" s="232">
        <v>500000</v>
      </c>
      <c r="J4791" s="234" t="s">
        <v>676</v>
      </c>
      <c r="K4791" s="234" t="s">
        <v>676</v>
      </c>
      <c r="L4791" s="234" t="s">
        <v>4966</v>
      </c>
    </row>
    <row r="4792" spans="2:12" s="10" customFormat="1" ht="75" customHeight="1" x14ac:dyDescent="0.25">
      <c r="B4792" s="234">
        <v>53101902</v>
      </c>
      <c r="C4792" s="293" t="s">
        <v>4998</v>
      </c>
      <c r="D4792" s="514">
        <v>41671</v>
      </c>
      <c r="E4792" s="514">
        <v>41821</v>
      </c>
      <c r="F4792" s="520" t="s">
        <v>233</v>
      </c>
      <c r="G4792" s="234" t="s">
        <v>118</v>
      </c>
      <c r="H4792" s="232">
        <v>800000</v>
      </c>
      <c r="I4792" s="232">
        <v>600000</v>
      </c>
      <c r="J4792" s="234" t="s">
        <v>676</v>
      </c>
      <c r="K4792" s="234" t="s">
        <v>676</v>
      </c>
      <c r="L4792" s="234" t="s">
        <v>4966</v>
      </c>
    </row>
    <row r="4793" spans="2:12" s="10" customFormat="1" ht="75" customHeight="1" x14ac:dyDescent="0.25">
      <c r="B4793" s="234">
        <v>53101904</v>
      </c>
      <c r="C4793" s="293" t="s">
        <v>4999</v>
      </c>
      <c r="D4793" s="514">
        <v>41671</v>
      </c>
      <c r="E4793" s="514">
        <v>41821</v>
      </c>
      <c r="F4793" s="520" t="s">
        <v>233</v>
      </c>
      <c r="G4793" s="234" t="s">
        <v>118</v>
      </c>
      <c r="H4793" s="232">
        <v>1000000</v>
      </c>
      <c r="I4793" s="232">
        <v>800000</v>
      </c>
      <c r="J4793" s="234" t="s">
        <v>676</v>
      </c>
      <c r="K4793" s="234" t="s">
        <v>676</v>
      </c>
      <c r="L4793" s="234" t="s">
        <v>4966</v>
      </c>
    </row>
    <row r="4794" spans="2:12" s="10" customFormat="1" ht="75" customHeight="1" x14ac:dyDescent="0.25">
      <c r="B4794" s="234">
        <v>53102000</v>
      </c>
      <c r="C4794" s="293" t="s">
        <v>5000</v>
      </c>
      <c r="D4794" s="514">
        <v>41671</v>
      </c>
      <c r="E4794" s="514">
        <v>41821</v>
      </c>
      <c r="F4794" s="520" t="s">
        <v>233</v>
      </c>
      <c r="G4794" s="234" t="s">
        <v>118</v>
      </c>
      <c r="H4794" s="232">
        <v>500000</v>
      </c>
      <c r="I4794" s="232">
        <v>300000</v>
      </c>
      <c r="J4794" s="234" t="s">
        <v>676</v>
      </c>
      <c r="K4794" s="234" t="s">
        <v>676</v>
      </c>
      <c r="L4794" s="234" t="s">
        <v>4966</v>
      </c>
    </row>
    <row r="4795" spans="2:12" s="10" customFormat="1" ht="75" customHeight="1" x14ac:dyDescent="0.25">
      <c r="B4795" s="234">
        <v>53102102</v>
      </c>
      <c r="C4795" s="293" t="s">
        <v>5001</v>
      </c>
      <c r="D4795" s="514">
        <v>41671</v>
      </c>
      <c r="E4795" s="514">
        <v>41821</v>
      </c>
      <c r="F4795" s="520" t="s">
        <v>233</v>
      </c>
      <c r="G4795" s="234" t="s">
        <v>118</v>
      </c>
      <c r="H4795" s="232">
        <v>500000</v>
      </c>
      <c r="I4795" s="232">
        <v>300000</v>
      </c>
      <c r="J4795" s="234" t="s">
        <v>676</v>
      </c>
      <c r="K4795" s="234" t="s">
        <v>676</v>
      </c>
      <c r="L4795" s="234" t="s">
        <v>4966</v>
      </c>
    </row>
    <row r="4796" spans="2:12" s="10" customFormat="1" ht="75" customHeight="1" x14ac:dyDescent="0.25">
      <c r="B4796" s="234">
        <v>53102104</v>
      </c>
      <c r="C4796" s="293" t="s">
        <v>5002</v>
      </c>
      <c r="D4796" s="514">
        <v>41671</v>
      </c>
      <c r="E4796" s="514">
        <v>41821</v>
      </c>
      <c r="F4796" s="520" t="s">
        <v>233</v>
      </c>
      <c r="G4796" s="234" t="s">
        <v>118</v>
      </c>
      <c r="H4796" s="232">
        <v>600000</v>
      </c>
      <c r="I4796" s="232">
        <v>500000</v>
      </c>
      <c r="J4796" s="234" t="s">
        <v>676</v>
      </c>
      <c r="K4796" s="234" t="s">
        <v>676</v>
      </c>
      <c r="L4796" s="234" t="s">
        <v>4966</v>
      </c>
    </row>
    <row r="4797" spans="2:12" s="10" customFormat="1" ht="75" customHeight="1" x14ac:dyDescent="0.25">
      <c r="B4797" s="234">
        <v>53102309</v>
      </c>
      <c r="C4797" s="293" t="s">
        <v>5003</v>
      </c>
      <c r="D4797" s="514">
        <v>41671</v>
      </c>
      <c r="E4797" s="514">
        <v>41821</v>
      </c>
      <c r="F4797" s="520" t="s">
        <v>233</v>
      </c>
      <c r="G4797" s="234" t="s">
        <v>118</v>
      </c>
      <c r="H4797" s="232">
        <v>500000</v>
      </c>
      <c r="I4797" s="232">
        <v>400000</v>
      </c>
      <c r="J4797" s="234" t="s">
        <v>676</v>
      </c>
      <c r="K4797" s="234" t="s">
        <v>676</v>
      </c>
      <c r="L4797" s="234" t="s">
        <v>4966</v>
      </c>
    </row>
    <row r="4798" spans="2:12" s="10" customFormat="1" ht="75" customHeight="1" x14ac:dyDescent="0.25">
      <c r="B4798" s="234">
        <v>53102500</v>
      </c>
      <c r="C4798" s="293" t="s">
        <v>5004</v>
      </c>
      <c r="D4798" s="514">
        <v>41671</v>
      </c>
      <c r="E4798" s="514">
        <v>41821</v>
      </c>
      <c r="F4798" s="520" t="s">
        <v>233</v>
      </c>
      <c r="G4798" s="234" t="s">
        <v>118</v>
      </c>
      <c r="H4798" s="232">
        <v>1000000</v>
      </c>
      <c r="I4798" s="232">
        <v>800000</v>
      </c>
      <c r="J4798" s="234" t="s">
        <v>676</v>
      </c>
      <c r="K4798" s="234" t="s">
        <v>676</v>
      </c>
      <c r="L4798" s="234" t="s">
        <v>4966</v>
      </c>
    </row>
    <row r="4799" spans="2:12" s="10" customFormat="1" ht="75" customHeight="1" x14ac:dyDescent="0.25">
      <c r="B4799" s="234">
        <v>53102501</v>
      </c>
      <c r="C4799" s="293" t="s">
        <v>5005</v>
      </c>
      <c r="D4799" s="514">
        <v>41671</v>
      </c>
      <c r="E4799" s="514">
        <v>41821</v>
      </c>
      <c r="F4799" s="520" t="s">
        <v>233</v>
      </c>
      <c r="G4799" s="234" t="s">
        <v>118</v>
      </c>
      <c r="H4799" s="232">
        <v>300000</v>
      </c>
      <c r="I4799" s="232">
        <v>200000</v>
      </c>
      <c r="J4799" s="234" t="s">
        <v>676</v>
      </c>
      <c r="K4799" s="234" t="s">
        <v>676</v>
      </c>
      <c r="L4799" s="234" t="s">
        <v>4966</v>
      </c>
    </row>
    <row r="4800" spans="2:12" s="10" customFormat="1" ht="75" customHeight="1" x14ac:dyDescent="0.25">
      <c r="B4800" s="234">
        <v>53102502</v>
      </c>
      <c r="C4800" s="293" t="s">
        <v>5006</v>
      </c>
      <c r="D4800" s="514">
        <v>41671</v>
      </c>
      <c r="E4800" s="514">
        <v>41821</v>
      </c>
      <c r="F4800" s="520" t="s">
        <v>233</v>
      </c>
      <c r="G4800" s="234" t="s">
        <v>118</v>
      </c>
      <c r="H4800" s="232">
        <v>200000</v>
      </c>
      <c r="I4800" s="232">
        <v>150000</v>
      </c>
      <c r="J4800" s="234" t="s">
        <v>676</v>
      </c>
      <c r="K4800" s="234" t="s">
        <v>676</v>
      </c>
      <c r="L4800" s="234" t="s">
        <v>4966</v>
      </c>
    </row>
    <row r="4801" spans="2:12" s="10" customFormat="1" ht="75" customHeight="1" x14ac:dyDescent="0.25">
      <c r="B4801" s="234">
        <v>53102503</v>
      </c>
      <c r="C4801" s="293" t="s">
        <v>5007</v>
      </c>
      <c r="D4801" s="514">
        <v>41671</v>
      </c>
      <c r="E4801" s="514">
        <v>41821</v>
      </c>
      <c r="F4801" s="520" t="s">
        <v>233</v>
      </c>
      <c r="G4801" s="234" t="s">
        <v>118</v>
      </c>
      <c r="H4801" s="232">
        <v>500000</v>
      </c>
      <c r="I4801" s="232">
        <v>400000</v>
      </c>
      <c r="J4801" s="234" t="s">
        <v>676</v>
      </c>
      <c r="K4801" s="234" t="s">
        <v>676</v>
      </c>
      <c r="L4801" s="234" t="s">
        <v>4966</v>
      </c>
    </row>
    <row r="4802" spans="2:12" s="10" customFormat="1" ht="75" customHeight="1" x14ac:dyDescent="0.25">
      <c r="B4802" s="234">
        <v>53102504</v>
      </c>
      <c r="C4802" s="293" t="s">
        <v>5008</v>
      </c>
      <c r="D4802" s="514">
        <v>41671</v>
      </c>
      <c r="E4802" s="514">
        <v>41821</v>
      </c>
      <c r="F4802" s="520" t="s">
        <v>233</v>
      </c>
      <c r="G4802" s="234" t="s">
        <v>118</v>
      </c>
      <c r="H4802" s="232">
        <v>200000</v>
      </c>
      <c r="I4802" s="232">
        <v>150000</v>
      </c>
      <c r="J4802" s="234" t="s">
        <v>676</v>
      </c>
      <c r="K4802" s="234" t="s">
        <v>676</v>
      </c>
      <c r="L4802" s="234" t="s">
        <v>4966</v>
      </c>
    </row>
    <row r="4803" spans="2:12" s="10" customFormat="1" ht="75" customHeight="1" x14ac:dyDescent="0.25">
      <c r="B4803" s="234">
        <v>53102507</v>
      </c>
      <c r="C4803" s="293" t="s">
        <v>5009</v>
      </c>
      <c r="D4803" s="514">
        <v>41671</v>
      </c>
      <c r="E4803" s="514">
        <v>41821</v>
      </c>
      <c r="F4803" s="520" t="s">
        <v>233</v>
      </c>
      <c r="G4803" s="234" t="s">
        <v>118</v>
      </c>
      <c r="H4803" s="232">
        <v>200000</v>
      </c>
      <c r="I4803" s="232">
        <v>150000</v>
      </c>
      <c r="J4803" s="234" t="s">
        <v>676</v>
      </c>
      <c r="K4803" s="234" t="s">
        <v>676</v>
      </c>
      <c r="L4803" s="234" t="s">
        <v>4966</v>
      </c>
    </row>
    <row r="4804" spans="2:12" s="10" customFormat="1" ht="75" customHeight="1" x14ac:dyDescent="0.25">
      <c r="B4804" s="234">
        <v>53102520</v>
      </c>
      <c r="C4804" s="293" t="s">
        <v>5010</v>
      </c>
      <c r="D4804" s="514">
        <v>41671</v>
      </c>
      <c r="E4804" s="514">
        <v>41821</v>
      </c>
      <c r="F4804" s="520" t="s">
        <v>233</v>
      </c>
      <c r="G4804" s="234" t="s">
        <v>118</v>
      </c>
      <c r="H4804" s="232">
        <v>300000</v>
      </c>
      <c r="I4804" s="232">
        <v>250000</v>
      </c>
      <c r="J4804" s="234" t="s">
        <v>676</v>
      </c>
      <c r="K4804" s="234" t="s">
        <v>676</v>
      </c>
      <c r="L4804" s="234" t="s">
        <v>4966</v>
      </c>
    </row>
    <row r="4805" spans="2:12" s="10" customFormat="1" ht="75" customHeight="1" x14ac:dyDescent="0.25">
      <c r="B4805" s="234">
        <v>53102703</v>
      </c>
      <c r="C4805" s="293" t="s">
        <v>5011</v>
      </c>
      <c r="D4805" s="514">
        <v>41671</v>
      </c>
      <c r="E4805" s="514">
        <v>41821</v>
      </c>
      <c r="F4805" s="520" t="s">
        <v>233</v>
      </c>
      <c r="G4805" s="234" t="s">
        <v>118</v>
      </c>
      <c r="H4805" s="232">
        <v>1500000</v>
      </c>
      <c r="I4805" s="232">
        <v>1300000</v>
      </c>
      <c r="J4805" s="234" t="s">
        <v>676</v>
      </c>
      <c r="K4805" s="234" t="s">
        <v>676</v>
      </c>
      <c r="L4805" s="234" t="s">
        <v>4966</v>
      </c>
    </row>
    <row r="4806" spans="2:12" s="10" customFormat="1" ht="75" customHeight="1" x14ac:dyDescent="0.25">
      <c r="B4806" s="234">
        <v>53102602</v>
      </c>
      <c r="C4806" s="293" t="s">
        <v>5012</v>
      </c>
      <c r="D4806" s="514">
        <v>41671</v>
      </c>
      <c r="E4806" s="514">
        <v>41821</v>
      </c>
      <c r="F4806" s="520" t="s">
        <v>233</v>
      </c>
      <c r="G4806" s="234" t="s">
        <v>118</v>
      </c>
      <c r="H4806" s="232">
        <v>500000</v>
      </c>
      <c r="I4806" s="232">
        <v>400000</v>
      </c>
      <c r="J4806" s="234" t="s">
        <v>676</v>
      </c>
      <c r="K4806" s="234" t="s">
        <v>676</v>
      </c>
      <c r="L4806" s="234" t="s">
        <v>4966</v>
      </c>
    </row>
    <row r="4807" spans="2:12" s="10" customFormat="1" ht="75" customHeight="1" x14ac:dyDescent="0.25">
      <c r="B4807" s="234">
        <v>53102604</v>
      </c>
      <c r="C4807" s="293" t="s">
        <v>5013</v>
      </c>
      <c r="D4807" s="514">
        <v>41671</v>
      </c>
      <c r="E4807" s="514">
        <v>41821</v>
      </c>
      <c r="F4807" s="520" t="s">
        <v>233</v>
      </c>
      <c r="G4807" s="234" t="s">
        <v>118</v>
      </c>
      <c r="H4807" s="232">
        <v>700000</v>
      </c>
      <c r="I4807" s="232">
        <v>500000</v>
      </c>
      <c r="J4807" s="234" t="s">
        <v>676</v>
      </c>
      <c r="K4807" s="234" t="s">
        <v>676</v>
      </c>
      <c r="L4807" s="234" t="s">
        <v>4966</v>
      </c>
    </row>
    <row r="4808" spans="2:12" s="10" customFormat="1" ht="75" customHeight="1" x14ac:dyDescent="0.25">
      <c r="B4808" s="234">
        <v>53102707</v>
      </c>
      <c r="C4808" s="293" t="s">
        <v>5014</v>
      </c>
      <c r="D4808" s="514">
        <v>41671</v>
      </c>
      <c r="E4808" s="514">
        <v>41821</v>
      </c>
      <c r="F4808" s="520" t="s">
        <v>233</v>
      </c>
      <c r="G4808" s="234" t="s">
        <v>118</v>
      </c>
      <c r="H4808" s="232">
        <v>300000</v>
      </c>
      <c r="I4808" s="232">
        <v>250000</v>
      </c>
      <c r="J4808" s="234" t="s">
        <v>676</v>
      </c>
      <c r="K4808" s="234" t="s">
        <v>676</v>
      </c>
      <c r="L4808" s="234" t="s">
        <v>4966</v>
      </c>
    </row>
    <row r="4809" spans="2:12" s="10" customFormat="1" ht="75" customHeight="1" x14ac:dyDescent="0.25">
      <c r="B4809" s="234">
        <v>53102708</v>
      </c>
      <c r="C4809" s="293" t="s">
        <v>5015</v>
      </c>
      <c r="D4809" s="514">
        <v>41671</v>
      </c>
      <c r="E4809" s="514">
        <v>41821</v>
      </c>
      <c r="F4809" s="520" t="s">
        <v>233</v>
      </c>
      <c r="G4809" s="234" t="s">
        <v>118</v>
      </c>
      <c r="H4809" s="232">
        <v>300000</v>
      </c>
      <c r="I4809" s="232">
        <v>250000</v>
      </c>
      <c r="J4809" s="234" t="s">
        <v>676</v>
      </c>
      <c r="K4809" s="234" t="s">
        <v>676</v>
      </c>
      <c r="L4809" s="234" t="s">
        <v>4966</v>
      </c>
    </row>
    <row r="4810" spans="2:12" s="10" customFormat="1" ht="75" customHeight="1" x14ac:dyDescent="0.25">
      <c r="B4810" s="234">
        <v>53102714</v>
      </c>
      <c r="C4810" s="293" t="s">
        <v>5016</v>
      </c>
      <c r="D4810" s="514">
        <v>41671</v>
      </c>
      <c r="E4810" s="514">
        <v>41821</v>
      </c>
      <c r="F4810" s="520" t="s">
        <v>233</v>
      </c>
      <c r="G4810" s="234" t="s">
        <v>118</v>
      </c>
      <c r="H4810" s="232">
        <v>500000</v>
      </c>
      <c r="I4810" s="232">
        <v>250000</v>
      </c>
      <c r="J4810" s="234" t="s">
        <v>676</v>
      </c>
      <c r="K4810" s="234" t="s">
        <v>676</v>
      </c>
      <c r="L4810" s="234" t="s">
        <v>4966</v>
      </c>
    </row>
    <row r="4811" spans="2:12" s="10" customFormat="1" ht="75" customHeight="1" x14ac:dyDescent="0.25">
      <c r="B4811" s="234">
        <v>53102715</v>
      </c>
      <c r="C4811" s="293" t="s">
        <v>5017</v>
      </c>
      <c r="D4811" s="514">
        <v>41671</v>
      </c>
      <c r="E4811" s="514">
        <v>41821</v>
      </c>
      <c r="F4811" s="520" t="s">
        <v>233</v>
      </c>
      <c r="G4811" s="234" t="s">
        <v>118</v>
      </c>
      <c r="H4811" s="232">
        <v>1000000</v>
      </c>
      <c r="I4811" s="232">
        <v>800000</v>
      </c>
      <c r="J4811" s="234" t="s">
        <v>676</v>
      </c>
      <c r="K4811" s="234" t="s">
        <v>676</v>
      </c>
      <c r="L4811" s="234" t="s">
        <v>4966</v>
      </c>
    </row>
    <row r="4812" spans="2:12" s="10" customFormat="1" ht="75" customHeight="1" x14ac:dyDescent="0.25">
      <c r="B4812" s="234">
        <v>53102716</v>
      </c>
      <c r="C4812" s="293" t="s">
        <v>5018</v>
      </c>
      <c r="D4812" s="514">
        <v>41671</v>
      </c>
      <c r="E4812" s="514">
        <v>41821</v>
      </c>
      <c r="F4812" s="520" t="s">
        <v>233</v>
      </c>
      <c r="G4812" s="234" t="s">
        <v>118</v>
      </c>
      <c r="H4812" s="232">
        <v>500000</v>
      </c>
      <c r="I4812" s="232">
        <v>300000</v>
      </c>
      <c r="J4812" s="234" t="s">
        <v>676</v>
      </c>
      <c r="K4812" s="234" t="s">
        <v>676</v>
      </c>
      <c r="L4812" s="234" t="s">
        <v>4966</v>
      </c>
    </row>
    <row r="4813" spans="2:12" s="10" customFormat="1" ht="75" customHeight="1" x14ac:dyDescent="0.25">
      <c r="B4813" s="234">
        <v>53103000</v>
      </c>
      <c r="C4813" s="293" t="s">
        <v>5019</v>
      </c>
      <c r="D4813" s="514">
        <v>41671</v>
      </c>
      <c r="E4813" s="514">
        <v>41821</v>
      </c>
      <c r="F4813" s="520" t="s">
        <v>233</v>
      </c>
      <c r="G4813" s="234" t="s">
        <v>118</v>
      </c>
      <c r="H4813" s="232">
        <v>500000</v>
      </c>
      <c r="I4813" s="232">
        <v>300000</v>
      </c>
      <c r="J4813" s="234" t="s">
        <v>676</v>
      </c>
      <c r="K4813" s="234" t="s">
        <v>676</v>
      </c>
      <c r="L4813" s="234" t="s">
        <v>4966</v>
      </c>
    </row>
    <row r="4814" spans="2:12" s="10" customFormat="1" ht="75" customHeight="1" x14ac:dyDescent="0.25">
      <c r="B4814" s="234">
        <v>53103100</v>
      </c>
      <c r="C4814" s="293" t="s">
        <v>5020</v>
      </c>
      <c r="D4814" s="514">
        <v>41671</v>
      </c>
      <c r="E4814" s="514">
        <v>41821</v>
      </c>
      <c r="F4814" s="520" t="s">
        <v>233</v>
      </c>
      <c r="G4814" s="234" t="s">
        <v>118</v>
      </c>
      <c r="H4814" s="232">
        <v>500000</v>
      </c>
      <c r="I4814" s="232">
        <v>300000</v>
      </c>
      <c r="J4814" s="234" t="s">
        <v>676</v>
      </c>
      <c r="K4814" s="234" t="s">
        <v>676</v>
      </c>
      <c r="L4814" s="234" t="s">
        <v>4966</v>
      </c>
    </row>
    <row r="4815" spans="2:12" s="10" customFormat="1" ht="75" customHeight="1" x14ac:dyDescent="0.25">
      <c r="B4815" s="234">
        <v>53111500</v>
      </c>
      <c r="C4815" s="293" t="s">
        <v>5021</v>
      </c>
      <c r="D4815" s="514">
        <v>41671</v>
      </c>
      <c r="E4815" s="514">
        <v>41821</v>
      </c>
      <c r="F4815" s="520" t="s">
        <v>233</v>
      </c>
      <c r="G4815" s="234" t="s">
        <v>118</v>
      </c>
      <c r="H4815" s="232">
        <v>1000000</v>
      </c>
      <c r="I4815" s="232">
        <v>800000</v>
      </c>
      <c r="J4815" s="234" t="s">
        <v>676</v>
      </c>
      <c r="K4815" s="234" t="s">
        <v>676</v>
      </c>
      <c r="L4815" s="234" t="s">
        <v>4966</v>
      </c>
    </row>
    <row r="4816" spans="2:12" s="10" customFormat="1" ht="75" customHeight="1" x14ac:dyDescent="0.25">
      <c r="B4816" s="234">
        <v>53111600</v>
      </c>
      <c r="C4816" s="293" t="s">
        <v>5022</v>
      </c>
      <c r="D4816" s="514">
        <v>41671</v>
      </c>
      <c r="E4816" s="514">
        <v>41821</v>
      </c>
      <c r="F4816" s="520" t="s">
        <v>233</v>
      </c>
      <c r="G4816" s="234" t="s">
        <v>118</v>
      </c>
      <c r="H4816" s="232">
        <v>2000000</v>
      </c>
      <c r="I4816" s="232">
        <v>1600000</v>
      </c>
      <c r="J4816" s="234" t="s">
        <v>676</v>
      </c>
      <c r="K4816" s="234" t="s">
        <v>676</v>
      </c>
      <c r="L4816" s="234" t="s">
        <v>4966</v>
      </c>
    </row>
    <row r="4817" spans="2:12" s="10" customFormat="1" ht="75" customHeight="1" x14ac:dyDescent="0.25">
      <c r="B4817" s="234">
        <v>53111700</v>
      </c>
      <c r="C4817" s="293" t="s">
        <v>5023</v>
      </c>
      <c r="D4817" s="514">
        <v>41671</v>
      </c>
      <c r="E4817" s="514">
        <v>41821</v>
      </c>
      <c r="F4817" s="520" t="s">
        <v>233</v>
      </c>
      <c r="G4817" s="234" t="s">
        <v>118</v>
      </c>
      <c r="H4817" s="232">
        <v>500000</v>
      </c>
      <c r="I4817" s="232">
        <v>350000</v>
      </c>
      <c r="J4817" s="234" t="s">
        <v>676</v>
      </c>
      <c r="K4817" s="234" t="s">
        <v>676</v>
      </c>
      <c r="L4817" s="234" t="s">
        <v>4966</v>
      </c>
    </row>
    <row r="4818" spans="2:12" s="10" customFormat="1" ht="75" customHeight="1" x14ac:dyDescent="0.25">
      <c r="B4818" s="234">
        <v>53111701</v>
      </c>
      <c r="C4818" s="293" t="s">
        <v>5024</v>
      </c>
      <c r="D4818" s="514">
        <v>41671</v>
      </c>
      <c r="E4818" s="514">
        <v>41821</v>
      </c>
      <c r="F4818" s="520" t="s">
        <v>233</v>
      </c>
      <c r="G4818" s="234" t="s">
        <v>118</v>
      </c>
      <c r="H4818" s="232">
        <v>300000</v>
      </c>
      <c r="I4818" s="232">
        <v>200000</v>
      </c>
      <c r="J4818" s="234" t="s">
        <v>676</v>
      </c>
      <c r="K4818" s="234" t="s">
        <v>676</v>
      </c>
      <c r="L4818" s="234" t="s">
        <v>4966</v>
      </c>
    </row>
    <row r="4819" spans="2:12" s="10" customFormat="1" ht="75" customHeight="1" x14ac:dyDescent="0.25">
      <c r="B4819" s="234">
        <v>53120000</v>
      </c>
      <c r="C4819" s="293" t="s">
        <v>5025</v>
      </c>
      <c r="D4819" s="514">
        <v>41671</v>
      </c>
      <c r="E4819" s="514">
        <v>41821</v>
      </c>
      <c r="F4819" s="520" t="s">
        <v>233</v>
      </c>
      <c r="G4819" s="234" t="s">
        <v>118</v>
      </c>
      <c r="H4819" s="232">
        <v>500000</v>
      </c>
      <c r="I4819" s="232">
        <v>300000</v>
      </c>
      <c r="J4819" s="234" t="s">
        <v>676</v>
      </c>
      <c r="K4819" s="234" t="s">
        <v>676</v>
      </c>
      <c r="L4819" s="234" t="s">
        <v>4966</v>
      </c>
    </row>
    <row r="4820" spans="2:12" s="10" customFormat="1" ht="75" customHeight="1" x14ac:dyDescent="0.25">
      <c r="B4820" s="234">
        <v>53131619</v>
      </c>
      <c r="C4820" s="293" t="s">
        <v>5026</v>
      </c>
      <c r="D4820" s="514">
        <v>41671</v>
      </c>
      <c r="E4820" s="514">
        <v>41821</v>
      </c>
      <c r="F4820" s="520" t="s">
        <v>233</v>
      </c>
      <c r="G4820" s="234" t="s">
        <v>118</v>
      </c>
      <c r="H4820" s="232">
        <v>2000000</v>
      </c>
      <c r="I4820" s="232">
        <v>1500000</v>
      </c>
      <c r="J4820" s="234" t="s">
        <v>676</v>
      </c>
      <c r="K4820" s="234" t="s">
        <v>676</v>
      </c>
      <c r="L4820" s="234" t="s">
        <v>4966</v>
      </c>
    </row>
    <row r="4821" spans="2:12" s="10" customFormat="1" ht="75" customHeight="1" x14ac:dyDescent="0.25">
      <c r="B4821" s="234">
        <v>53131629</v>
      </c>
      <c r="C4821" s="293" t="s">
        <v>5027</v>
      </c>
      <c r="D4821" s="514">
        <v>41671</v>
      </c>
      <c r="E4821" s="514">
        <v>41821</v>
      </c>
      <c r="F4821" s="520" t="s">
        <v>233</v>
      </c>
      <c r="G4821" s="234" t="s">
        <v>118</v>
      </c>
      <c r="H4821" s="232">
        <v>1000000</v>
      </c>
      <c r="I4821" s="232">
        <v>800000</v>
      </c>
      <c r="J4821" s="234" t="s">
        <v>676</v>
      </c>
      <c r="K4821" s="234" t="s">
        <v>676</v>
      </c>
      <c r="L4821" s="234" t="s">
        <v>4966</v>
      </c>
    </row>
    <row r="4822" spans="2:12" s="10" customFormat="1" ht="75" customHeight="1" x14ac:dyDescent="0.25">
      <c r="B4822" s="234">
        <v>53141602</v>
      </c>
      <c r="C4822" s="293" t="s">
        <v>5028</v>
      </c>
      <c r="D4822" s="514">
        <v>41671</v>
      </c>
      <c r="E4822" s="514">
        <v>41821</v>
      </c>
      <c r="F4822" s="520" t="s">
        <v>233</v>
      </c>
      <c r="G4822" s="234" t="s">
        <v>118</v>
      </c>
      <c r="H4822" s="232">
        <v>500000</v>
      </c>
      <c r="I4822" s="232">
        <v>300000</v>
      </c>
      <c r="J4822" s="234" t="s">
        <v>676</v>
      </c>
      <c r="K4822" s="234" t="s">
        <v>676</v>
      </c>
      <c r="L4822" s="234" t="s">
        <v>4966</v>
      </c>
    </row>
    <row r="4823" spans="2:12" s="10" customFormat="1" ht="75" customHeight="1" x14ac:dyDescent="0.25">
      <c r="B4823" s="234">
        <v>54101600</v>
      </c>
      <c r="C4823" s="293" t="s">
        <v>5029</v>
      </c>
      <c r="D4823" s="514">
        <v>41671</v>
      </c>
      <c r="E4823" s="514">
        <v>41821</v>
      </c>
      <c r="F4823" s="520" t="s">
        <v>233</v>
      </c>
      <c r="G4823" s="234" t="s">
        <v>118</v>
      </c>
      <c r="H4823" s="232">
        <v>500000</v>
      </c>
      <c r="I4823" s="232">
        <v>300000</v>
      </c>
      <c r="J4823" s="234" t="s">
        <v>676</v>
      </c>
      <c r="K4823" s="234" t="s">
        <v>676</v>
      </c>
      <c r="L4823" s="234" t="s">
        <v>4966</v>
      </c>
    </row>
    <row r="4824" spans="2:12" s="10" customFormat="1" ht="75" customHeight="1" x14ac:dyDescent="0.25">
      <c r="B4824" s="234">
        <v>54111604</v>
      </c>
      <c r="C4824" s="293" t="s">
        <v>5030</v>
      </c>
      <c r="D4824" s="514">
        <v>41671</v>
      </c>
      <c r="E4824" s="514">
        <v>41821</v>
      </c>
      <c r="F4824" s="520" t="s">
        <v>233</v>
      </c>
      <c r="G4824" s="234" t="s">
        <v>118</v>
      </c>
      <c r="H4824" s="232">
        <v>200000</v>
      </c>
      <c r="I4824" s="232">
        <v>150000</v>
      </c>
      <c r="J4824" s="234" t="s">
        <v>676</v>
      </c>
      <c r="K4824" s="234" t="s">
        <v>676</v>
      </c>
      <c r="L4824" s="234" t="s">
        <v>4966</v>
      </c>
    </row>
    <row r="4825" spans="2:12" s="10" customFormat="1" ht="75" customHeight="1" x14ac:dyDescent="0.25">
      <c r="B4825" s="234">
        <v>47111501</v>
      </c>
      <c r="C4825" s="293" t="s">
        <v>5031</v>
      </c>
      <c r="D4825" s="514">
        <v>41671</v>
      </c>
      <c r="E4825" s="514">
        <v>41821</v>
      </c>
      <c r="F4825" s="520" t="s">
        <v>233</v>
      </c>
      <c r="G4825" s="234" t="s">
        <v>118</v>
      </c>
      <c r="H4825" s="232">
        <v>4000000</v>
      </c>
      <c r="I4825" s="232">
        <v>2500000</v>
      </c>
      <c r="J4825" s="234" t="s">
        <v>676</v>
      </c>
      <c r="K4825" s="234" t="s">
        <v>676</v>
      </c>
      <c r="L4825" s="234" t="s">
        <v>4966</v>
      </c>
    </row>
    <row r="4826" spans="2:12" s="10" customFormat="1" ht="75" customHeight="1" x14ac:dyDescent="0.25">
      <c r="B4826" s="234">
        <v>52161502</v>
      </c>
      <c r="C4826" s="293" t="s">
        <v>5032</v>
      </c>
      <c r="D4826" s="514">
        <v>41671</v>
      </c>
      <c r="E4826" s="514">
        <v>41821</v>
      </c>
      <c r="F4826" s="520" t="s">
        <v>233</v>
      </c>
      <c r="G4826" s="234" t="s">
        <v>118</v>
      </c>
      <c r="H4826" s="232">
        <v>800000</v>
      </c>
      <c r="I4826" s="232">
        <v>600000</v>
      </c>
      <c r="J4826" s="234" t="s">
        <v>676</v>
      </c>
      <c r="K4826" s="234" t="s">
        <v>676</v>
      </c>
      <c r="L4826" s="234" t="s">
        <v>4966</v>
      </c>
    </row>
    <row r="4827" spans="2:12" s="10" customFormat="1" ht="75" customHeight="1" x14ac:dyDescent="0.25">
      <c r="B4827" s="234">
        <v>11162100</v>
      </c>
      <c r="C4827" s="293" t="s">
        <v>5033</v>
      </c>
      <c r="D4827" s="514">
        <v>41671</v>
      </c>
      <c r="E4827" s="514">
        <v>41821</v>
      </c>
      <c r="F4827" s="520" t="s">
        <v>233</v>
      </c>
      <c r="G4827" s="234" t="s">
        <v>118</v>
      </c>
      <c r="H4827" s="232">
        <v>4000000</v>
      </c>
      <c r="I4827" s="232">
        <v>3000000</v>
      </c>
      <c r="J4827" s="234" t="s">
        <v>676</v>
      </c>
      <c r="K4827" s="234" t="s">
        <v>676</v>
      </c>
      <c r="L4827" s="234" t="s">
        <v>4966</v>
      </c>
    </row>
    <row r="4828" spans="2:12" s="10" customFormat="1" ht="75" customHeight="1" x14ac:dyDescent="0.25">
      <c r="B4828" s="234">
        <v>30103604</v>
      </c>
      <c r="C4828" s="293" t="s">
        <v>5034</v>
      </c>
      <c r="D4828" s="514">
        <v>41671</v>
      </c>
      <c r="E4828" s="514">
        <v>41821</v>
      </c>
      <c r="F4828" s="520" t="s">
        <v>233</v>
      </c>
      <c r="G4828" s="234" t="s">
        <v>118</v>
      </c>
      <c r="H4828" s="232">
        <v>2000000</v>
      </c>
      <c r="I4828" s="232">
        <v>1500000</v>
      </c>
      <c r="J4828" s="234" t="s">
        <v>676</v>
      </c>
      <c r="K4828" s="234" t="s">
        <v>676</v>
      </c>
      <c r="L4828" s="234" t="s">
        <v>4966</v>
      </c>
    </row>
    <row r="4829" spans="2:12" s="10" customFormat="1" ht="75" customHeight="1" x14ac:dyDescent="0.25">
      <c r="B4829" s="234">
        <v>23101501</v>
      </c>
      <c r="C4829" s="293" t="s">
        <v>5035</v>
      </c>
      <c r="D4829" s="514">
        <v>41671</v>
      </c>
      <c r="E4829" s="514">
        <v>41821</v>
      </c>
      <c r="F4829" s="520" t="s">
        <v>233</v>
      </c>
      <c r="G4829" s="234" t="s">
        <v>118</v>
      </c>
      <c r="H4829" s="232">
        <v>700000</v>
      </c>
      <c r="I4829" s="232">
        <v>500000</v>
      </c>
      <c r="J4829" s="234" t="s">
        <v>676</v>
      </c>
      <c r="K4829" s="234" t="s">
        <v>676</v>
      </c>
      <c r="L4829" s="234" t="s">
        <v>4966</v>
      </c>
    </row>
    <row r="4830" spans="2:12" s="10" customFormat="1" ht="75" customHeight="1" x14ac:dyDescent="0.25">
      <c r="B4830" s="234">
        <v>60121001</v>
      </c>
      <c r="C4830" s="293" t="s">
        <v>5036</v>
      </c>
      <c r="D4830" s="514">
        <v>41671</v>
      </c>
      <c r="E4830" s="514">
        <v>41821</v>
      </c>
      <c r="F4830" s="520" t="s">
        <v>233</v>
      </c>
      <c r="G4830" s="234" t="s">
        <v>118</v>
      </c>
      <c r="H4830" s="232">
        <v>800000</v>
      </c>
      <c r="I4830" s="232">
        <v>500000</v>
      </c>
      <c r="J4830" s="234" t="s">
        <v>676</v>
      </c>
      <c r="K4830" s="234" t="s">
        <v>676</v>
      </c>
      <c r="L4830" s="234" t="s">
        <v>4966</v>
      </c>
    </row>
    <row r="4831" spans="2:12" s="10" customFormat="1" ht="75" customHeight="1" x14ac:dyDescent="0.25">
      <c r="B4831" s="234">
        <v>60121104</v>
      </c>
      <c r="C4831" s="293" t="s">
        <v>5037</v>
      </c>
      <c r="D4831" s="514">
        <v>41671</v>
      </c>
      <c r="E4831" s="514">
        <v>41821</v>
      </c>
      <c r="F4831" s="520" t="s">
        <v>233</v>
      </c>
      <c r="G4831" s="234" t="s">
        <v>118</v>
      </c>
      <c r="H4831" s="232">
        <v>500000</v>
      </c>
      <c r="I4831" s="232">
        <v>300000</v>
      </c>
      <c r="J4831" s="234" t="s">
        <v>676</v>
      </c>
      <c r="K4831" s="234" t="s">
        <v>676</v>
      </c>
      <c r="L4831" s="234" t="s">
        <v>4966</v>
      </c>
    </row>
    <row r="4832" spans="2:12" s="10" customFormat="1" ht="75" customHeight="1" x14ac:dyDescent="0.25">
      <c r="B4832" s="234">
        <v>60121105</v>
      </c>
      <c r="C4832" s="293" t="s">
        <v>5038</v>
      </c>
      <c r="D4832" s="514">
        <v>41671</v>
      </c>
      <c r="E4832" s="514">
        <v>41821</v>
      </c>
      <c r="F4832" s="520" t="s">
        <v>233</v>
      </c>
      <c r="G4832" s="234" t="s">
        <v>118</v>
      </c>
      <c r="H4832" s="232">
        <v>200000</v>
      </c>
      <c r="I4832" s="232">
        <v>100000</v>
      </c>
      <c r="J4832" s="234" t="s">
        <v>676</v>
      </c>
      <c r="K4832" s="234" t="s">
        <v>676</v>
      </c>
      <c r="L4832" s="234" t="s">
        <v>4966</v>
      </c>
    </row>
    <row r="4833" spans="2:12" s="10" customFormat="1" ht="75" customHeight="1" x14ac:dyDescent="0.25">
      <c r="B4833" s="234">
        <v>60121107</v>
      </c>
      <c r="C4833" s="293" t="s">
        <v>5039</v>
      </c>
      <c r="D4833" s="514">
        <v>41671</v>
      </c>
      <c r="E4833" s="514">
        <v>41821</v>
      </c>
      <c r="F4833" s="520" t="s">
        <v>233</v>
      </c>
      <c r="G4833" s="234" t="s">
        <v>118</v>
      </c>
      <c r="H4833" s="232">
        <v>200000</v>
      </c>
      <c r="I4833" s="232">
        <v>100000</v>
      </c>
      <c r="J4833" s="234" t="s">
        <v>676</v>
      </c>
      <c r="K4833" s="234" t="s">
        <v>676</v>
      </c>
      <c r="L4833" s="234" t="s">
        <v>4966</v>
      </c>
    </row>
    <row r="4834" spans="2:12" s="10" customFormat="1" ht="75" customHeight="1" x14ac:dyDescent="0.25">
      <c r="B4834" s="234">
        <v>60121112</v>
      </c>
      <c r="C4834" s="293" t="s">
        <v>5040</v>
      </c>
      <c r="D4834" s="514">
        <v>41671</v>
      </c>
      <c r="E4834" s="514">
        <v>41821</v>
      </c>
      <c r="F4834" s="520" t="s">
        <v>233</v>
      </c>
      <c r="G4834" s="234" t="s">
        <v>118</v>
      </c>
      <c r="H4834" s="232">
        <v>200000</v>
      </c>
      <c r="I4834" s="232">
        <v>100000</v>
      </c>
      <c r="J4834" s="234" t="s">
        <v>676</v>
      </c>
      <c r="K4834" s="234" t="s">
        <v>676</v>
      </c>
      <c r="L4834" s="234" t="s">
        <v>4966</v>
      </c>
    </row>
    <row r="4835" spans="2:12" s="10" customFormat="1" ht="75" customHeight="1" x14ac:dyDescent="0.25">
      <c r="B4835" s="234">
        <v>60121114</v>
      </c>
      <c r="C4835" s="293" t="s">
        <v>5041</v>
      </c>
      <c r="D4835" s="514">
        <v>41671</v>
      </c>
      <c r="E4835" s="514">
        <v>41821</v>
      </c>
      <c r="F4835" s="520" t="s">
        <v>233</v>
      </c>
      <c r="G4835" s="234" t="s">
        <v>118</v>
      </c>
      <c r="H4835" s="232">
        <v>200000</v>
      </c>
      <c r="I4835" s="232">
        <v>100000</v>
      </c>
      <c r="J4835" s="234" t="s">
        <v>676</v>
      </c>
      <c r="K4835" s="234" t="s">
        <v>676</v>
      </c>
      <c r="L4835" s="234" t="s">
        <v>4966</v>
      </c>
    </row>
    <row r="4836" spans="2:12" s="10" customFormat="1" ht="75" customHeight="1" x14ac:dyDescent="0.25">
      <c r="B4836" s="234">
        <v>60121116</v>
      </c>
      <c r="C4836" s="293" t="s">
        <v>5042</v>
      </c>
      <c r="D4836" s="514">
        <v>41671</v>
      </c>
      <c r="E4836" s="514">
        <v>41821</v>
      </c>
      <c r="F4836" s="520" t="s">
        <v>233</v>
      </c>
      <c r="G4836" s="234" t="s">
        <v>118</v>
      </c>
      <c r="H4836" s="232">
        <v>200000</v>
      </c>
      <c r="I4836" s="232">
        <v>100000</v>
      </c>
      <c r="J4836" s="234" t="s">
        <v>676</v>
      </c>
      <c r="K4836" s="234" t="s">
        <v>676</v>
      </c>
      <c r="L4836" s="234" t="s">
        <v>4966</v>
      </c>
    </row>
    <row r="4837" spans="2:12" s="10" customFormat="1" ht="75" customHeight="1" x14ac:dyDescent="0.25">
      <c r="B4837" s="234">
        <v>60121117</v>
      </c>
      <c r="C4837" s="293" t="s">
        <v>5043</v>
      </c>
      <c r="D4837" s="514">
        <v>41671</v>
      </c>
      <c r="E4837" s="514">
        <v>41821</v>
      </c>
      <c r="F4837" s="520" t="s">
        <v>233</v>
      </c>
      <c r="G4837" s="234" t="s">
        <v>118</v>
      </c>
      <c r="H4837" s="232">
        <v>200000</v>
      </c>
      <c r="I4837" s="232">
        <v>100000</v>
      </c>
      <c r="J4837" s="234" t="s">
        <v>676</v>
      </c>
      <c r="K4837" s="234" t="s">
        <v>676</v>
      </c>
      <c r="L4837" s="234" t="s">
        <v>4966</v>
      </c>
    </row>
    <row r="4838" spans="2:12" s="10" customFormat="1" ht="75" customHeight="1" x14ac:dyDescent="0.25">
      <c r="B4838" s="234">
        <v>60121119</v>
      </c>
      <c r="C4838" s="293" t="s">
        <v>5044</v>
      </c>
      <c r="D4838" s="514">
        <v>41671</v>
      </c>
      <c r="E4838" s="514">
        <v>41821</v>
      </c>
      <c r="F4838" s="520" t="s">
        <v>233</v>
      </c>
      <c r="G4838" s="234" t="s">
        <v>118</v>
      </c>
      <c r="H4838" s="232">
        <v>200000</v>
      </c>
      <c r="I4838" s="232">
        <v>100000</v>
      </c>
      <c r="J4838" s="234" t="s">
        <v>676</v>
      </c>
      <c r="K4838" s="234" t="s">
        <v>676</v>
      </c>
      <c r="L4838" s="234" t="s">
        <v>4966</v>
      </c>
    </row>
    <row r="4839" spans="2:12" s="10" customFormat="1" ht="75" customHeight="1" x14ac:dyDescent="0.25">
      <c r="B4839" s="234">
        <v>60121119</v>
      </c>
      <c r="C4839" s="293" t="s">
        <v>5045</v>
      </c>
      <c r="D4839" s="514">
        <v>41671</v>
      </c>
      <c r="E4839" s="514">
        <v>41821</v>
      </c>
      <c r="F4839" s="520" t="s">
        <v>233</v>
      </c>
      <c r="G4839" s="234" t="s">
        <v>118</v>
      </c>
      <c r="H4839" s="232">
        <v>200000</v>
      </c>
      <c r="I4839" s="232">
        <v>100000</v>
      </c>
      <c r="J4839" s="234" t="s">
        <v>676</v>
      </c>
      <c r="K4839" s="234" t="s">
        <v>676</v>
      </c>
      <c r="L4839" s="234" t="s">
        <v>4966</v>
      </c>
    </row>
    <row r="4840" spans="2:12" s="10" customFormat="1" ht="75" customHeight="1" x14ac:dyDescent="0.25">
      <c r="B4840" s="234">
        <v>60121124</v>
      </c>
      <c r="C4840" s="293" t="s">
        <v>5046</v>
      </c>
      <c r="D4840" s="514">
        <v>41671</v>
      </c>
      <c r="E4840" s="514">
        <v>41821</v>
      </c>
      <c r="F4840" s="520" t="s">
        <v>233</v>
      </c>
      <c r="G4840" s="234" t="s">
        <v>118</v>
      </c>
      <c r="H4840" s="232">
        <v>200000</v>
      </c>
      <c r="I4840" s="232">
        <v>100000</v>
      </c>
      <c r="J4840" s="234" t="s">
        <v>676</v>
      </c>
      <c r="K4840" s="234" t="s">
        <v>676</v>
      </c>
      <c r="L4840" s="234" t="s">
        <v>4966</v>
      </c>
    </row>
    <row r="4841" spans="2:12" s="10" customFormat="1" ht="75" customHeight="1" x14ac:dyDescent="0.25">
      <c r="B4841" s="234">
        <v>60121125</v>
      </c>
      <c r="C4841" s="293" t="s">
        <v>5047</v>
      </c>
      <c r="D4841" s="514">
        <v>41671</v>
      </c>
      <c r="E4841" s="514">
        <v>41821</v>
      </c>
      <c r="F4841" s="520" t="s">
        <v>233</v>
      </c>
      <c r="G4841" s="234" t="s">
        <v>118</v>
      </c>
      <c r="H4841" s="232">
        <v>800000</v>
      </c>
      <c r="I4841" s="232">
        <v>500000</v>
      </c>
      <c r="J4841" s="234" t="s">
        <v>676</v>
      </c>
      <c r="K4841" s="234" t="s">
        <v>676</v>
      </c>
      <c r="L4841" s="234" t="s">
        <v>4966</v>
      </c>
    </row>
    <row r="4842" spans="2:12" s="10" customFormat="1" ht="75" customHeight="1" x14ac:dyDescent="0.25">
      <c r="B4842" s="234">
        <v>60121127</v>
      </c>
      <c r="C4842" s="293" t="s">
        <v>5048</v>
      </c>
      <c r="D4842" s="514">
        <v>41671</v>
      </c>
      <c r="E4842" s="514">
        <v>41821</v>
      </c>
      <c r="F4842" s="520" t="s">
        <v>233</v>
      </c>
      <c r="G4842" s="234" t="s">
        <v>118</v>
      </c>
      <c r="H4842" s="232">
        <v>800000</v>
      </c>
      <c r="I4842" s="232">
        <v>500000</v>
      </c>
      <c r="J4842" s="234" t="s">
        <v>676</v>
      </c>
      <c r="K4842" s="234" t="s">
        <v>676</v>
      </c>
      <c r="L4842" s="234" t="s">
        <v>4966</v>
      </c>
    </row>
    <row r="4843" spans="2:12" s="10" customFormat="1" ht="75" customHeight="1" x14ac:dyDescent="0.25">
      <c r="B4843" s="234">
        <v>60121131</v>
      </c>
      <c r="C4843" s="293" t="s">
        <v>5049</v>
      </c>
      <c r="D4843" s="514">
        <v>41671</v>
      </c>
      <c r="E4843" s="514">
        <v>41821</v>
      </c>
      <c r="F4843" s="520" t="s">
        <v>233</v>
      </c>
      <c r="G4843" s="234" t="s">
        <v>118</v>
      </c>
      <c r="H4843" s="232">
        <v>700000</v>
      </c>
      <c r="I4843" s="232">
        <v>500000</v>
      </c>
      <c r="J4843" s="234" t="s">
        <v>676</v>
      </c>
      <c r="K4843" s="234" t="s">
        <v>676</v>
      </c>
      <c r="L4843" s="234" t="s">
        <v>4966</v>
      </c>
    </row>
    <row r="4844" spans="2:12" s="10" customFormat="1" ht="75" customHeight="1" x14ac:dyDescent="0.25">
      <c r="B4844" s="234">
        <v>60121132</v>
      </c>
      <c r="C4844" s="293" t="s">
        <v>5050</v>
      </c>
      <c r="D4844" s="514">
        <v>41671</v>
      </c>
      <c r="E4844" s="514">
        <v>41821</v>
      </c>
      <c r="F4844" s="520" t="s">
        <v>233</v>
      </c>
      <c r="G4844" s="234" t="s">
        <v>118</v>
      </c>
      <c r="H4844" s="232">
        <v>700000</v>
      </c>
      <c r="I4844" s="232">
        <v>500000</v>
      </c>
      <c r="J4844" s="234" t="s">
        <v>676</v>
      </c>
      <c r="K4844" s="234" t="s">
        <v>676</v>
      </c>
      <c r="L4844" s="234" t="s">
        <v>4966</v>
      </c>
    </row>
    <row r="4845" spans="2:12" s="10" customFormat="1" ht="75" customHeight="1" x14ac:dyDescent="0.25">
      <c r="B4845" s="234">
        <v>60121136</v>
      </c>
      <c r="C4845" s="293" t="s">
        <v>5051</v>
      </c>
      <c r="D4845" s="514">
        <v>41671</v>
      </c>
      <c r="E4845" s="514">
        <v>41821</v>
      </c>
      <c r="F4845" s="520" t="s">
        <v>233</v>
      </c>
      <c r="G4845" s="234" t="s">
        <v>118</v>
      </c>
      <c r="H4845" s="232">
        <v>700000</v>
      </c>
      <c r="I4845" s="232">
        <v>500000</v>
      </c>
      <c r="J4845" s="234" t="s">
        <v>676</v>
      </c>
      <c r="K4845" s="234" t="s">
        <v>676</v>
      </c>
      <c r="L4845" s="234" t="s">
        <v>4966</v>
      </c>
    </row>
    <row r="4846" spans="2:12" s="10" customFormat="1" ht="75" customHeight="1" x14ac:dyDescent="0.25">
      <c r="B4846" s="234">
        <v>60121142</v>
      </c>
      <c r="C4846" s="293" t="s">
        <v>5052</v>
      </c>
      <c r="D4846" s="514">
        <v>41671</v>
      </c>
      <c r="E4846" s="514">
        <v>41821</v>
      </c>
      <c r="F4846" s="520" t="s">
        <v>233</v>
      </c>
      <c r="G4846" s="234" t="s">
        <v>118</v>
      </c>
      <c r="H4846" s="232">
        <v>400000</v>
      </c>
      <c r="I4846" s="232">
        <v>200000</v>
      </c>
      <c r="J4846" s="234" t="s">
        <v>676</v>
      </c>
      <c r="K4846" s="234" t="s">
        <v>676</v>
      </c>
      <c r="L4846" s="234" t="s">
        <v>4966</v>
      </c>
    </row>
    <row r="4847" spans="2:12" s="10" customFormat="1" ht="75" customHeight="1" x14ac:dyDescent="0.25">
      <c r="B4847" s="234">
        <v>60121147</v>
      </c>
      <c r="C4847" s="293" t="s">
        <v>5053</v>
      </c>
      <c r="D4847" s="514">
        <v>41671</v>
      </c>
      <c r="E4847" s="514">
        <v>41821</v>
      </c>
      <c r="F4847" s="520" t="s">
        <v>233</v>
      </c>
      <c r="G4847" s="234" t="s">
        <v>118</v>
      </c>
      <c r="H4847" s="232">
        <v>400000</v>
      </c>
      <c r="I4847" s="232">
        <v>200000</v>
      </c>
      <c r="J4847" s="234" t="s">
        <v>676</v>
      </c>
      <c r="K4847" s="234" t="s">
        <v>676</v>
      </c>
      <c r="L4847" s="234" t="s">
        <v>4966</v>
      </c>
    </row>
    <row r="4848" spans="2:12" s="10" customFormat="1" ht="75" customHeight="1" x14ac:dyDescent="0.25">
      <c r="B4848" s="234">
        <v>60121148</v>
      </c>
      <c r="C4848" s="293" t="s">
        <v>5054</v>
      </c>
      <c r="D4848" s="514">
        <v>41671</v>
      </c>
      <c r="E4848" s="514">
        <v>41821</v>
      </c>
      <c r="F4848" s="520" t="s">
        <v>233</v>
      </c>
      <c r="G4848" s="234" t="s">
        <v>118</v>
      </c>
      <c r="H4848" s="232">
        <v>400000</v>
      </c>
      <c r="I4848" s="232">
        <v>200000</v>
      </c>
      <c r="J4848" s="234" t="s">
        <v>676</v>
      </c>
      <c r="K4848" s="234" t="s">
        <v>676</v>
      </c>
      <c r="L4848" s="234" t="s">
        <v>4966</v>
      </c>
    </row>
    <row r="4849" spans="2:12" s="10" customFormat="1" ht="75" customHeight="1" x14ac:dyDescent="0.25">
      <c r="B4849" s="234">
        <v>60121200</v>
      </c>
      <c r="C4849" s="293" t="s">
        <v>5055</v>
      </c>
      <c r="D4849" s="514">
        <v>41671</v>
      </c>
      <c r="E4849" s="514">
        <v>41821</v>
      </c>
      <c r="F4849" s="520" t="s">
        <v>233</v>
      </c>
      <c r="G4849" s="234" t="s">
        <v>118</v>
      </c>
      <c r="H4849" s="232">
        <v>600000</v>
      </c>
      <c r="I4849" s="232">
        <v>400000</v>
      </c>
      <c r="J4849" s="234" t="s">
        <v>676</v>
      </c>
      <c r="K4849" s="234" t="s">
        <v>676</v>
      </c>
      <c r="L4849" s="234" t="s">
        <v>4966</v>
      </c>
    </row>
    <row r="4850" spans="2:12" s="10" customFormat="1" ht="75" customHeight="1" x14ac:dyDescent="0.25">
      <c r="B4850" s="234">
        <v>60121200</v>
      </c>
      <c r="C4850" s="293" t="s">
        <v>5056</v>
      </c>
      <c r="D4850" s="514">
        <v>41671</v>
      </c>
      <c r="E4850" s="514">
        <v>41821</v>
      </c>
      <c r="F4850" s="520" t="s">
        <v>233</v>
      </c>
      <c r="G4850" s="234" t="s">
        <v>118</v>
      </c>
      <c r="H4850" s="232">
        <v>600000</v>
      </c>
      <c r="I4850" s="232">
        <v>400000</v>
      </c>
      <c r="J4850" s="234" t="s">
        <v>676</v>
      </c>
      <c r="K4850" s="234" t="s">
        <v>676</v>
      </c>
      <c r="L4850" s="234" t="s">
        <v>4966</v>
      </c>
    </row>
    <row r="4851" spans="2:12" s="10" customFormat="1" ht="75" customHeight="1" x14ac:dyDescent="0.25">
      <c r="B4851" s="234">
        <v>60121202</v>
      </c>
      <c r="C4851" s="293" t="s">
        <v>5057</v>
      </c>
      <c r="D4851" s="514">
        <v>41671</v>
      </c>
      <c r="E4851" s="514">
        <v>41821</v>
      </c>
      <c r="F4851" s="520" t="s">
        <v>233</v>
      </c>
      <c r="G4851" s="234" t="s">
        <v>118</v>
      </c>
      <c r="H4851" s="232">
        <v>800000</v>
      </c>
      <c r="I4851" s="232">
        <v>500000</v>
      </c>
      <c r="J4851" s="234" t="s">
        <v>676</v>
      </c>
      <c r="K4851" s="234" t="s">
        <v>676</v>
      </c>
      <c r="L4851" s="234" t="s">
        <v>4966</v>
      </c>
    </row>
    <row r="4852" spans="2:12" s="10" customFormat="1" ht="75" customHeight="1" x14ac:dyDescent="0.25">
      <c r="B4852" s="234">
        <v>60121211</v>
      </c>
      <c r="C4852" s="293" t="s">
        <v>5058</v>
      </c>
      <c r="D4852" s="514">
        <v>41671</v>
      </c>
      <c r="E4852" s="514">
        <v>41821</v>
      </c>
      <c r="F4852" s="520" t="s">
        <v>233</v>
      </c>
      <c r="G4852" s="234" t="s">
        <v>118</v>
      </c>
      <c r="H4852" s="232">
        <v>800000</v>
      </c>
      <c r="I4852" s="232">
        <v>500000</v>
      </c>
      <c r="J4852" s="234" t="s">
        <v>676</v>
      </c>
      <c r="K4852" s="234" t="s">
        <v>676</v>
      </c>
      <c r="L4852" s="234" t="s">
        <v>4966</v>
      </c>
    </row>
    <row r="4853" spans="2:12" s="10" customFormat="1" ht="75" customHeight="1" x14ac:dyDescent="0.25">
      <c r="B4853" s="234">
        <v>60121216</v>
      </c>
      <c r="C4853" s="293" t="s">
        <v>5059</v>
      </c>
      <c r="D4853" s="514">
        <v>41671</v>
      </c>
      <c r="E4853" s="514">
        <v>41821</v>
      </c>
      <c r="F4853" s="520" t="s">
        <v>233</v>
      </c>
      <c r="G4853" s="234" t="s">
        <v>118</v>
      </c>
      <c r="H4853" s="232">
        <v>800000</v>
      </c>
      <c r="I4853" s="232">
        <v>500000</v>
      </c>
      <c r="J4853" s="234" t="s">
        <v>676</v>
      </c>
      <c r="K4853" s="234" t="s">
        <v>676</v>
      </c>
      <c r="L4853" s="234" t="s">
        <v>4966</v>
      </c>
    </row>
    <row r="4854" spans="2:12" s="10" customFormat="1" ht="75" customHeight="1" x14ac:dyDescent="0.25">
      <c r="B4854" s="234">
        <v>60121218</v>
      </c>
      <c r="C4854" s="293" t="s">
        <v>5060</v>
      </c>
      <c r="D4854" s="514">
        <v>41671</v>
      </c>
      <c r="E4854" s="514">
        <v>41821</v>
      </c>
      <c r="F4854" s="520" t="s">
        <v>233</v>
      </c>
      <c r="G4854" s="234" t="s">
        <v>118</v>
      </c>
      <c r="H4854" s="232">
        <v>800000</v>
      </c>
      <c r="I4854" s="232">
        <v>500000</v>
      </c>
      <c r="J4854" s="234" t="s">
        <v>676</v>
      </c>
      <c r="K4854" s="234" t="s">
        <v>676</v>
      </c>
      <c r="L4854" s="234" t="s">
        <v>4966</v>
      </c>
    </row>
    <row r="4855" spans="2:12" s="10" customFormat="1" ht="75" customHeight="1" x14ac:dyDescent="0.25">
      <c r="B4855" s="234">
        <v>60121230</v>
      </c>
      <c r="C4855" s="293" t="s">
        <v>5061</v>
      </c>
      <c r="D4855" s="514">
        <v>41671</v>
      </c>
      <c r="E4855" s="514">
        <v>41821</v>
      </c>
      <c r="F4855" s="520" t="s">
        <v>233</v>
      </c>
      <c r="G4855" s="234" t="s">
        <v>118</v>
      </c>
      <c r="H4855" s="232">
        <v>400000</v>
      </c>
      <c r="I4855" s="232">
        <v>200000</v>
      </c>
      <c r="J4855" s="234" t="s">
        <v>676</v>
      </c>
      <c r="K4855" s="234" t="s">
        <v>676</v>
      </c>
      <c r="L4855" s="234" t="s">
        <v>4966</v>
      </c>
    </row>
    <row r="4856" spans="2:12" s="10" customFormat="1" ht="75" customHeight="1" x14ac:dyDescent="0.25">
      <c r="B4856" s="234">
        <v>60121231</v>
      </c>
      <c r="C4856" s="293" t="s">
        <v>5062</v>
      </c>
      <c r="D4856" s="514">
        <v>41671</v>
      </c>
      <c r="E4856" s="514">
        <v>41821</v>
      </c>
      <c r="F4856" s="520" t="s">
        <v>233</v>
      </c>
      <c r="G4856" s="234" t="s">
        <v>118</v>
      </c>
      <c r="H4856" s="232">
        <v>200000</v>
      </c>
      <c r="I4856" s="232">
        <v>100000</v>
      </c>
      <c r="J4856" s="234" t="s">
        <v>676</v>
      </c>
      <c r="K4856" s="234" t="s">
        <v>676</v>
      </c>
      <c r="L4856" s="234" t="s">
        <v>4966</v>
      </c>
    </row>
    <row r="4857" spans="2:12" s="10" customFormat="1" ht="75" customHeight="1" x14ac:dyDescent="0.25">
      <c r="B4857" s="234">
        <v>60121242</v>
      </c>
      <c r="C4857" s="293" t="s">
        <v>5063</v>
      </c>
      <c r="D4857" s="514">
        <v>41671</v>
      </c>
      <c r="E4857" s="514">
        <v>41821</v>
      </c>
      <c r="F4857" s="520" t="s">
        <v>233</v>
      </c>
      <c r="G4857" s="234" t="s">
        <v>118</v>
      </c>
      <c r="H4857" s="232">
        <v>200000</v>
      </c>
      <c r="I4857" s="232">
        <v>100000</v>
      </c>
      <c r="J4857" s="234" t="s">
        <v>676</v>
      </c>
      <c r="K4857" s="234" t="s">
        <v>676</v>
      </c>
      <c r="L4857" s="234" t="s">
        <v>4966</v>
      </c>
    </row>
    <row r="4858" spans="2:12" s="10" customFormat="1" ht="75" customHeight="1" x14ac:dyDescent="0.25">
      <c r="B4858" s="234">
        <v>60121500</v>
      </c>
      <c r="C4858" s="293" t="s">
        <v>5064</v>
      </c>
      <c r="D4858" s="514">
        <v>41671</v>
      </c>
      <c r="E4858" s="514">
        <v>41821</v>
      </c>
      <c r="F4858" s="520" t="s">
        <v>233</v>
      </c>
      <c r="G4858" s="234" t="s">
        <v>118</v>
      </c>
      <c r="H4858" s="232">
        <v>200000</v>
      </c>
      <c r="I4858" s="232">
        <v>100000</v>
      </c>
      <c r="J4858" s="234" t="s">
        <v>676</v>
      </c>
      <c r="K4858" s="234" t="s">
        <v>676</v>
      </c>
      <c r="L4858" s="234" t="s">
        <v>4966</v>
      </c>
    </row>
    <row r="4859" spans="2:12" s="10" customFormat="1" ht="75" customHeight="1" x14ac:dyDescent="0.25">
      <c r="B4859" s="234">
        <v>60121515</v>
      </c>
      <c r="C4859" s="293" t="s">
        <v>5065</v>
      </c>
      <c r="D4859" s="514">
        <v>41671</v>
      </c>
      <c r="E4859" s="514">
        <v>41821</v>
      </c>
      <c r="F4859" s="520" t="s">
        <v>233</v>
      </c>
      <c r="G4859" s="234" t="s">
        <v>118</v>
      </c>
      <c r="H4859" s="232">
        <v>400000</v>
      </c>
      <c r="I4859" s="232">
        <v>200000</v>
      </c>
      <c r="J4859" s="234" t="s">
        <v>676</v>
      </c>
      <c r="K4859" s="234" t="s">
        <v>676</v>
      </c>
      <c r="L4859" s="234" t="s">
        <v>4966</v>
      </c>
    </row>
    <row r="4860" spans="2:12" s="10" customFormat="1" ht="75" customHeight="1" x14ac:dyDescent="0.25">
      <c r="B4860" s="234">
        <v>60121516</v>
      </c>
      <c r="C4860" s="293" t="s">
        <v>5066</v>
      </c>
      <c r="D4860" s="514">
        <v>41671</v>
      </c>
      <c r="E4860" s="514">
        <v>41821</v>
      </c>
      <c r="F4860" s="520" t="s">
        <v>233</v>
      </c>
      <c r="G4860" s="234" t="s">
        <v>118</v>
      </c>
      <c r="H4860" s="232">
        <v>200000</v>
      </c>
      <c r="I4860" s="232">
        <v>100000</v>
      </c>
      <c r="J4860" s="234" t="s">
        <v>676</v>
      </c>
      <c r="K4860" s="234" t="s">
        <v>676</v>
      </c>
      <c r="L4860" s="234" t="s">
        <v>4966</v>
      </c>
    </row>
    <row r="4861" spans="2:12" s="10" customFormat="1" ht="75" customHeight="1" x14ac:dyDescent="0.25">
      <c r="B4861" s="234">
        <v>60121518</v>
      </c>
      <c r="C4861" s="293" t="s">
        <v>5067</v>
      </c>
      <c r="D4861" s="514">
        <v>41671</v>
      </c>
      <c r="E4861" s="514">
        <v>41821</v>
      </c>
      <c r="F4861" s="520" t="s">
        <v>233</v>
      </c>
      <c r="G4861" s="234" t="s">
        <v>118</v>
      </c>
      <c r="H4861" s="232">
        <v>200000</v>
      </c>
      <c r="I4861" s="232">
        <v>100000</v>
      </c>
      <c r="J4861" s="234" t="s">
        <v>676</v>
      </c>
      <c r="K4861" s="234" t="s">
        <v>676</v>
      </c>
      <c r="L4861" s="234" t="s">
        <v>4966</v>
      </c>
    </row>
    <row r="4862" spans="2:12" s="10" customFormat="1" ht="75" customHeight="1" x14ac:dyDescent="0.25">
      <c r="B4862" s="234">
        <v>60121519</v>
      </c>
      <c r="C4862" s="293" t="s">
        <v>5068</v>
      </c>
      <c r="D4862" s="514">
        <v>41671</v>
      </c>
      <c r="E4862" s="514">
        <v>41821</v>
      </c>
      <c r="F4862" s="520" t="s">
        <v>233</v>
      </c>
      <c r="G4862" s="234" t="s">
        <v>118</v>
      </c>
      <c r="H4862" s="232">
        <v>200000</v>
      </c>
      <c r="I4862" s="232">
        <v>100000</v>
      </c>
      <c r="J4862" s="234" t="s">
        <v>676</v>
      </c>
      <c r="K4862" s="234" t="s">
        <v>676</v>
      </c>
      <c r="L4862" s="234" t="s">
        <v>4966</v>
      </c>
    </row>
    <row r="4863" spans="2:12" s="10" customFormat="1" ht="75" customHeight="1" x14ac:dyDescent="0.25">
      <c r="B4863" s="234">
        <v>60121520</v>
      </c>
      <c r="C4863" s="293" t="s">
        <v>5069</v>
      </c>
      <c r="D4863" s="514">
        <v>41671</v>
      </c>
      <c r="E4863" s="514">
        <v>41821</v>
      </c>
      <c r="F4863" s="520" t="s">
        <v>233</v>
      </c>
      <c r="G4863" s="234" t="s">
        <v>118</v>
      </c>
      <c r="H4863" s="232">
        <v>200000</v>
      </c>
      <c r="I4863" s="232">
        <v>100000</v>
      </c>
      <c r="J4863" s="234" t="s">
        <v>676</v>
      </c>
      <c r="K4863" s="234" t="s">
        <v>676</v>
      </c>
      <c r="L4863" s="234" t="s">
        <v>4966</v>
      </c>
    </row>
    <row r="4864" spans="2:12" s="10" customFormat="1" ht="75" customHeight="1" x14ac:dyDescent="0.25">
      <c r="B4864" s="234">
        <v>60121532</v>
      </c>
      <c r="C4864" s="293" t="s">
        <v>5070</v>
      </c>
      <c r="D4864" s="514">
        <v>41671</v>
      </c>
      <c r="E4864" s="514">
        <v>41821</v>
      </c>
      <c r="F4864" s="520" t="s">
        <v>233</v>
      </c>
      <c r="G4864" s="234" t="s">
        <v>118</v>
      </c>
      <c r="H4864" s="232">
        <v>200000</v>
      </c>
      <c r="I4864" s="232">
        <v>100000</v>
      </c>
      <c r="J4864" s="234" t="s">
        <v>676</v>
      </c>
      <c r="K4864" s="234" t="s">
        <v>676</v>
      </c>
      <c r="L4864" s="234" t="s">
        <v>4966</v>
      </c>
    </row>
    <row r="4865" spans="2:12" s="10" customFormat="1" ht="75" customHeight="1" x14ac:dyDescent="0.25">
      <c r="B4865" s="234">
        <v>60121700</v>
      </c>
      <c r="C4865" s="293" t="s">
        <v>5071</v>
      </c>
      <c r="D4865" s="514">
        <v>41671</v>
      </c>
      <c r="E4865" s="514">
        <v>41821</v>
      </c>
      <c r="F4865" s="520" t="s">
        <v>233</v>
      </c>
      <c r="G4865" s="234" t="s">
        <v>118</v>
      </c>
      <c r="H4865" s="232">
        <v>500000</v>
      </c>
      <c r="I4865" s="232">
        <v>300000</v>
      </c>
      <c r="J4865" s="234" t="s">
        <v>676</v>
      </c>
      <c r="K4865" s="234" t="s">
        <v>676</v>
      </c>
      <c r="L4865" s="234" t="s">
        <v>4966</v>
      </c>
    </row>
    <row r="4866" spans="2:12" s="10" customFormat="1" ht="75" customHeight="1" x14ac:dyDescent="0.25">
      <c r="B4866" s="234">
        <v>60121704</v>
      </c>
      <c r="C4866" s="293" t="s">
        <v>5072</v>
      </c>
      <c r="D4866" s="514">
        <v>41671</v>
      </c>
      <c r="E4866" s="514">
        <v>41821</v>
      </c>
      <c r="F4866" s="520" t="s">
        <v>233</v>
      </c>
      <c r="G4866" s="234" t="s">
        <v>118</v>
      </c>
      <c r="H4866" s="232">
        <v>500000</v>
      </c>
      <c r="I4866" s="232">
        <v>300000</v>
      </c>
      <c r="J4866" s="234" t="s">
        <v>676</v>
      </c>
      <c r="K4866" s="234" t="s">
        <v>676</v>
      </c>
      <c r="L4866" s="234" t="s">
        <v>4966</v>
      </c>
    </row>
    <row r="4867" spans="2:12" s="10" customFormat="1" ht="75" customHeight="1" x14ac:dyDescent="0.25">
      <c r="B4867" s="234">
        <v>60121713</v>
      </c>
      <c r="C4867" s="293" t="s">
        <v>5073</v>
      </c>
      <c r="D4867" s="514">
        <v>41671</v>
      </c>
      <c r="E4867" s="514">
        <v>41821</v>
      </c>
      <c r="F4867" s="520" t="s">
        <v>233</v>
      </c>
      <c r="G4867" s="234" t="s">
        <v>118</v>
      </c>
      <c r="H4867" s="232">
        <v>800000</v>
      </c>
      <c r="I4867" s="232">
        <v>500000</v>
      </c>
      <c r="J4867" s="234" t="s">
        <v>676</v>
      </c>
      <c r="K4867" s="234" t="s">
        <v>676</v>
      </c>
      <c r="L4867" s="234" t="s">
        <v>4966</v>
      </c>
    </row>
    <row r="4868" spans="2:12" s="10" customFormat="1" ht="75" customHeight="1" x14ac:dyDescent="0.25">
      <c r="B4868" s="234">
        <v>60121717</v>
      </c>
      <c r="C4868" s="293" t="s">
        <v>5074</v>
      </c>
      <c r="D4868" s="514">
        <v>41671</v>
      </c>
      <c r="E4868" s="514">
        <v>41821</v>
      </c>
      <c r="F4868" s="520" t="s">
        <v>233</v>
      </c>
      <c r="G4868" s="234" t="s">
        <v>118</v>
      </c>
      <c r="H4868" s="232">
        <v>500000</v>
      </c>
      <c r="I4868" s="232">
        <v>200000</v>
      </c>
      <c r="J4868" s="234" t="s">
        <v>676</v>
      </c>
      <c r="K4868" s="234" t="s">
        <v>676</v>
      </c>
      <c r="L4868" s="234" t="s">
        <v>4966</v>
      </c>
    </row>
    <row r="4869" spans="2:12" s="10" customFormat="1" ht="75" customHeight="1" x14ac:dyDescent="0.25">
      <c r="B4869" s="234">
        <v>60121807</v>
      </c>
      <c r="C4869" s="293" t="s">
        <v>5075</v>
      </c>
      <c r="D4869" s="514">
        <v>41671</v>
      </c>
      <c r="E4869" s="514">
        <v>41821</v>
      </c>
      <c r="F4869" s="520" t="s">
        <v>233</v>
      </c>
      <c r="G4869" s="234" t="s">
        <v>118</v>
      </c>
      <c r="H4869" s="232">
        <v>600000</v>
      </c>
      <c r="I4869" s="232">
        <v>400000</v>
      </c>
      <c r="J4869" s="234" t="s">
        <v>676</v>
      </c>
      <c r="K4869" s="234" t="s">
        <v>676</v>
      </c>
      <c r="L4869" s="234" t="s">
        <v>4966</v>
      </c>
    </row>
    <row r="4870" spans="2:12" s="10" customFormat="1" ht="75" customHeight="1" x14ac:dyDescent="0.25">
      <c r="B4870" s="234">
        <v>60121807</v>
      </c>
      <c r="C4870" s="293" t="s">
        <v>5076</v>
      </c>
      <c r="D4870" s="514">
        <v>41671</v>
      </c>
      <c r="E4870" s="514">
        <v>41821</v>
      </c>
      <c r="F4870" s="520" t="s">
        <v>233</v>
      </c>
      <c r="G4870" s="234" t="s">
        <v>118</v>
      </c>
      <c r="H4870" s="232">
        <v>600000</v>
      </c>
      <c r="I4870" s="232">
        <v>400000</v>
      </c>
      <c r="J4870" s="234" t="s">
        <v>676</v>
      </c>
      <c r="K4870" s="234" t="s">
        <v>676</v>
      </c>
      <c r="L4870" s="234" t="s">
        <v>4966</v>
      </c>
    </row>
    <row r="4871" spans="2:12" s="10" customFormat="1" ht="75" customHeight="1" x14ac:dyDescent="0.25">
      <c r="B4871" s="234">
        <v>60121902</v>
      </c>
      <c r="C4871" s="293" t="s">
        <v>5077</v>
      </c>
      <c r="D4871" s="514">
        <v>41671</v>
      </c>
      <c r="E4871" s="514">
        <v>41821</v>
      </c>
      <c r="F4871" s="520" t="s">
        <v>233</v>
      </c>
      <c r="G4871" s="234" t="s">
        <v>118</v>
      </c>
      <c r="H4871" s="232">
        <v>200000</v>
      </c>
      <c r="I4871" s="232">
        <v>100000</v>
      </c>
      <c r="J4871" s="234" t="s">
        <v>676</v>
      </c>
      <c r="K4871" s="234" t="s">
        <v>676</v>
      </c>
      <c r="L4871" s="234" t="s">
        <v>4966</v>
      </c>
    </row>
    <row r="4872" spans="2:12" s="10" customFormat="1" ht="75" customHeight="1" x14ac:dyDescent="0.25">
      <c r="B4872" s="234">
        <v>60121912</v>
      </c>
      <c r="C4872" s="293" t="s">
        <v>5078</v>
      </c>
      <c r="D4872" s="514">
        <v>41671</v>
      </c>
      <c r="E4872" s="514">
        <v>41821</v>
      </c>
      <c r="F4872" s="520" t="s">
        <v>233</v>
      </c>
      <c r="G4872" s="234" t="s">
        <v>118</v>
      </c>
      <c r="H4872" s="232">
        <v>200000</v>
      </c>
      <c r="I4872" s="232">
        <v>100000</v>
      </c>
      <c r="J4872" s="234" t="s">
        <v>676</v>
      </c>
      <c r="K4872" s="234" t="s">
        <v>676</v>
      </c>
      <c r="L4872" s="234" t="s">
        <v>4966</v>
      </c>
    </row>
    <row r="4873" spans="2:12" s="10" customFormat="1" ht="75" customHeight="1" x14ac:dyDescent="0.25">
      <c r="B4873" s="234">
        <v>60122700</v>
      </c>
      <c r="C4873" s="293" t="s">
        <v>5079</v>
      </c>
      <c r="D4873" s="514">
        <v>41671</v>
      </c>
      <c r="E4873" s="514">
        <v>41821</v>
      </c>
      <c r="F4873" s="520" t="s">
        <v>233</v>
      </c>
      <c r="G4873" s="234" t="s">
        <v>118</v>
      </c>
      <c r="H4873" s="232">
        <v>600000</v>
      </c>
      <c r="I4873" s="232">
        <v>400000</v>
      </c>
      <c r="J4873" s="234" t="s">
        <v>676</v>
      </c>
      <c r="K4873" s="234" t="s">
        <v>676</v>
      </c>
      <c r="L4873" s="234" t="s">
        <v>4966</v>
      </c>
    </row>
    <row r="4874" spans="2:12" s="10" customFormat="1" ht="75" customHeight="1" x14ac:dyDescent="0.25">
      <c r="B4874" s="234">
        <v>60123600</v>
      </c>
      <c r="C4874" s="293" t="s">
        <v>5080</v>
      </c>
      <c r="D4874" s="514">
        <v>41671</v>
      </c>
      <c r="E4874" s="514">
        <v>41821</v>
      </c>
      <c r="F4874" s="520" t="s">
        <v>233</v>
      </c>
      <c r="G4874" s="234" t="s">
        <v>118</v>
      </c>
      <c r="H4874" s="232">
        <v>100000</v>
      </c>
      <c r="I4874" s="232">
        <v>50000</v>
      </c>
      <c r="J4874" s="234" t="s">
        <v>676</v>
      </c>
      <c r="K4874" s="234" t="s">
        <v>676</v>
      </c>
      <c r="L4874" s="234" t="s">
        <v>4966</v>
      </c>
    </row>
    <row r="4875" spans="2:12" s="10" customFormat="1" ht="75" customHeight="1" x14ac:dyDescent="0.25">
      <c r="B4875" s="234">
        <v>60124300</v>
      </c>
      <c r="C4875" s="293" t="s">
        <v>5081</v>
      </c>
      <c r="D4875" s="514">
        <v>41671</v>
      </c>
      <c r="E4875" s="514">
        <v>41821</v>
      </c>
      <c r="F4875" s="520" t="s">
        <v>233</v>
      </c>
      <c r="G4875" s="234" t="s">
        <v>118</v>
      </c>
      <c r="H4875" s="232">
        <v>300000</v>
      </c>
      <c r="I4875" s="232">
        <v>200000</v>
      </c>
      <c r="J4875" s="234" t="s">
        <v>676</v>
      </c>
      <c r="K4875" s="234" t="s">
        <v>676</v>
      </c>
      <c r="L4875" s="234" t="s">
        <v>4966</v>
      </c>
    </row>
    <row r="4876" spans="2:12" s="10" customFormat="1" ht="75" customHeight="1" x14ac:dyDescent="0.25">
      <c r="B4876" s="234">
        <v>60124300</v>
      </c>
      <c r="C4876" s="293" t="s">
        <v>5082</v>
      </c>
      <c r="D4876" s="514">
        <v>41671</v>
      </c>
      <c r="E4876" s="514">
        <v>41821</v>
      </c>
      <c r="F4876" s="520" t="s">
        <v>233</v>
      </c>
      <c r="G4876" s="234" t="s">
        <v>118</v>
      </c>
      <c r="H4876" s="232">
        <v>300000</v>
      </c>
      <c r="I4876" s="232">
        <v>200000</v>
      </c>
      <c r="J4876" s="234" t="s">
        <v>676</v>
      </c>
      <c r="K4876" s="234" t="s">
        <v>676</v>
      </c>
      <c r="L4876" s="234" t="s">
        <v>4966</v>
      </c>
    </row>
    <row r="4877" spans="2:12" s="10" customFormat="1" ht="75" customHeight="1" x14ac:dyDescent="0.25">
      <c r="B4877" s="234">
        <v>60124301</v>
      </c>
      <c r="C4877" s="293" t="s">
        <v>5083</v>
      </c>
      <c r="D4877" s="514">
        <v>41671</v>
      </c>
      <c r="E4877" s="514">
        <v>41821</v>
      </c>
      <c r="F4877" s="520" t="s">
        <v>233</v>
      </c>
      <c r="G4877" s="234" t="s">
        <v>118</v>
      </c>
      <c r="H4877" s="232">
        <v>200000</v>
      </c>
      <c r="I4877" s="232">
        <v>100000</v>
      </c>
      <c r="J4877" s="234" t="s">
        <v>676</v>
      </c>
      <c r="K4877" s="234" t="s">
        <v>676</v>
      </c>
      <c r="L4877" s="234" t="s">
        <v>4966</v>
      </c>
    </row>
    <row r="4878" spans="2:12" s="10" customFormat="1" ht="75" customHeight="1" x14ac:dyDescent="0.25">
      <c r="B4878" s="234">
        <v>60124311</v>
      </c>
      <c r="C4878" s="293" t="s">
        <v>5084</v>
      </c>
      <c r="D4878" s="514">
        <v>41671</v>
      </c>
      <c r="E4878" s="514">
        <v>41821</v>
      </c>
      <c r="F4878" s="520" t="s">
        <v>233</v>
      </c>
      <c r="G4878" s="234" t="s">
        <v>118</v>
      </c>
      <c r="H4878" s="232">
        <v>200000</v>
      </c>
      <c r="I4878" s="232">
        <v>100000</v>
      </c>
      <c r="J4878" s="234" t="s">
        <v>676</v>
      </c>
      <c r="K4878" s="234" t="s">
        <v>676</v>
      </c>
      <c r="L4878" s="234" t="s">
        <v>4966</v>
      </c>
    </row>
    <row r="4879" spans="2:12" s="10" customFormat="1" ht="75" customHeight="1" x14ac:dyDescent="0.25">
      <c r="B4879" s="234">
        <v>60124324</v>
      </c>
      <c r="C4879" s="293" t="s">
        <v>5085</v>
      </c>
      <c r="D4879" s="514">
        <v>41671</v>
      </c>
      <c r="E4879" s="514">
        <v>41821</v>
      </c>
      <c r="F4879" s="520" t="s">
        <v>233</v>
      </c>
      <c r="G4879" s="234" t="s">
        <v>118</v>
      </c>
      <c r="H4879" s="232">
        <v>200000</v>
      </c>
      <c r="I4879" s="232">
        <v>100000</v>
      </c>
      <c r="J4879" s="234" t="s">
        <v>676</v>
      </c>
      <c r="K4879" s="234" t="s">
        <v>676</v>
      </c>
      <c r="L4879" s="234" t="s">
        <v>4966</v>
      </c>
    </row>
    <row r="4880" spans="2:12" s="10" customFormat="1" ht="75" customHeight="1" x14ac:dyDescent="0.25">
      <c r="B4880" s="234">
        <v>60121214</v>
      </c>
      <c r="C4880" s="293" t="s">
        <v>5086</v>
      </c>
      <c r="D4880" s="514">
        <v>41671</v>
      </c>
      <c r="E4880" s="514">
        <v>41821</v>
      </c>
      <c r="F4880" s="520" t="s">
        <v>233</v>
      </c>
      <c r="G4880" s="234" t="s">
        <v>118</v>
      </c>
      <c r="H4880" s="232">
        <v>200000</v>
      </c>
      <c r="I4880" s="232">
        <v>100000</v>
      </c>
      <c r="J4880" s="234" t="s">
        <v>676</v>
      </c>
      <c r="K4880" s="234" t="s">
        <v>676</v>
      </c>
      <c r="L4880" s="234" t="s">
        <v>4966</v>
      </c>
    </row>
    <row r="4881" spans="2:12" s="10" customFormat="1" ht="75" customHeight="1" x14ac:dyDescent="0.25">
      <c r="B4881" s="234">
        <v>11121802</v>
      </c>
      <c r="C4881" s="293" t="s">
        <v>5087</v>
      </c>
      <c r="D4881" s="514">
        <v>41671</v>
      </c>
      <c r="E4881" s="514">
        <v>41760</v>
      </c>
      <c r="F4881" s="520" t="s">
        <v>233</v>
      </c>
      <c r="G4881" s="234" t="s">
        <v>118</v>
      </c>
      <c r="H4881" s="232">
        <v>50000</v>
      </c>
      <c r="I4881" s="232">
        <v>35000</v>
      </c>
      <c r="J4881" s="234" t="s">
        <v>676</v>
      </c>
      <c r="K4881" s="234" t="s">
        <v>676</v>
      </c>
      <c r="L4881" s="234" t="s">
        <v>4966</v>
      </c>
    </row>
    <row r="4882" spans="2:12" s="10" customFormat="1" ht="75" customHeight="1" x14ac:dyDescent="0.25">
      <c r="B4882" s="234">
        <v>51142001</v>
      </c>
      <c r="C4882" s="293" t="s">
        <v>5088</v>
      </c>
      <c r="D4882" s="514">
        <v>41671</v>
      </c>
      <c r="E4882" s="514">
        <v>41760</v>
      </c>
      <c r="F4882" s="520" t="s">
        <v>233</v>
      </c>
      <c r="G4882" s="234" t="s">
        <v>118</v>
      </c>
      <c r="H4882" s="232">
        <v>380000</v>
      </c>
      <c r="I4882" s="232">
        <v>175000</v>
      </c>
      <c r="J4882" s="234" t="s">
        <v>676</v>
      </c>
      <c r="K4882" s="234" t="s">
        <v>676</v>
      </c>
      <c r="L4882" s="234" t="s">
        <v>4966</v>
      </c>
    </row>
    <row r="4883" spans="2:12" s="10" customFormat="1" ht="75" customHeight="1" x14ac:dyDescent="0.25">
      <c r="B4883" s="234">
        <v>51142002</v>
      </c>
      <c r="C4883" s="293" t="s">
        <v>5089</v>
      </c>
      <c r="D4883" s="514">
        <v>41671</v>
      </c>
      <c r="E4883" s="514">
        <v>41760</v>
      </c>
      <c r="F4883" s="520" t="s">
        <v>233</v>
      </c>
      <c r="G4883" s="234" t="s">
        <v>118</v>
      </c>
      <c r="H4883" s="232">
        <v>310000</v>
      </c>
      <c r="I4883" s="232">
        <v>150000</v>
      </c>
      <c r="J4883" s="234" t="s">
        <v>676</v>
      </c>
      <c r="K4883" s="234" t="s">
        <v>676</v>
      </c>
      <c r="L4883" s="234" t="s">
        <v>4966</v>
      </c>
    </row>
    <row r="4884" spans="2:12" s="10" customFormat="1" ht="75" customHeight="1" x14ac:dyDescent="0.25">
      <c r="B4884" s="234">
        <v>51142104</v>
      </c>
      <c r="C4884" s="293" t="s">
        <v>5090</v>
      </c>
      <c r="D4884" s="514">
        <v>41671</v>
      </c>
      <c r="E4884" s="514">
        <v>41760</v>
      </c>
      <c r="F4884" s="520" t="s">
        <v>233</v>
      </c>
      <c r="G4884" s="234" t="s">
        <v>118</v>
      </c>
      <c r="H4884" s="232">
        <v>50000</v>
      </c>
      <c r="I4884" s="232">
        <v>15000</v>
      </c>
      <c r="J4884" s="234" t="s">
        <v>676</v>
      </c>
      <c r="K4884" s="234" t="s">
        <v>676</v>
      </c>
      <c r="L4884" s="234" t="s">
        <v>4966</v>
      </c>
    </row>
    <row r="4885" spans="2:12" s="10" customFormat="1" ht="75" customHeight="1" x14ac:dyDescent="0.25">
      <c r="B4885" s="234">
        <v>51142106</v>
      </c>
      <c r="C4885" s="293" t="s">
        <v>5091</v>
      </c>
      <c r="D4885" s="514">
        <v>41671</v>
      </c>
      <c r="E4885" s="514">
        <v>41760</v>
      </c>
      <c r="F4885" s="520" t="s">
        <v>233</v>
      </c>
      <c r="G4885" s="234" t="s">
        <v>118</v>
      </c>
      <c r="H4885" s="232">
        <v>450000</v>
      </c>
      <c r="I4885" s="232">
        <v>220000</v>
      </c>
      <c r="J4885" s="234" t="s">
        <v>676</v>
      </c>
      <c r="K4885" s="234" t="s">
        <v>676</v>
      </c>
      <c r="L4885" s="234" t="s">
        <v>4966</v>
      </c>
    </row>
    <row r="4886" spans="2:12" s="10" customFormat="1" ht="75" customHeight="1" x14ac:dyDescent="0.25">
      <c r="B4886" s="234">
        <v>51142109</v>
      </c>
      <c r="C4886" s="293" t="s">
        <v>5092</v>
      </c>
      <c r="D4886" s="514">
        <v>41671</v>
      </c>
      <c r="E4886" s="514">
        <v>41760</v>
      </c>
      <c r="F4886" s="520" t="s">
        <v>233</v>
      </c>
      <c r="G4886" s="234" t="s">
        <v>118</v>
      </c>
      <c r="H4886" s="232">
        <v>330000</v>
      </c>
      <c r="I4886" s="232">
        <v>150000</v>
      </c>
      <c r="J4886" s="234" t="s">
        <v>676</v>
      </c>
      <c r="K4886" s="234" t="s">
        <v>676</v>
      </c>
      <c r="L4886" s="234" t="s">
        <v>4966</v>
      </c>
    </row>
    <row r="4887" spans="2:12" s="10" customFormat="1" ht="75" customHeight="1" x14ac:dyDescent="0.25">
      <c r="B4887" s="234">
        <v>51142121</v>
      </c>
      <c r="C4887" s="293" t="s">
        <v>5093</v>
      </c>
      <c r="D4887" s="514">
        <v>41671</v>
      </c>
      <c r="E4887" s="514">
        <v>41760</v>
      </c>
      <c r="F4887" s="520" t="s">
        <v>233</v>
      </c>
      <c r="G4887" s="234" t="s">
        <v>118</v>
      </c>
      <c r="H4887" s="232">
        <v>180000</v>
      </c>
      <c r="I4887" s="232">
        <v>75000</v>
      </c>
      <c r="J4887" s="234" t="s">
        <v>676</v>
      </c>
      <c r="K4887" s="234" t="s">
        <v>676</v>
      </c>
      <c r="L4887" s="234" t="s">
        <v>4966</v>
      </c>
    </row>
    <row r="4888" spans="2:12" s="10" customFormat="1" ht="75" customHeight="1" x14ac:dyDescent="0.25">
      <c r="B4888" s="234">
        <v>51161622</v>
      </c>
      <c r="C4888" s="293" t="s">
        <v>5094</v>
      </c>
      <c r="D4888" s="514">
        <v>41671</v>
      </c>
      <c r="E4888" s="514">
        <v>41760</v>
      </c>
      <c r="F4888" s="520" t="s">
        <v>233</v>
      </c>
      <c r="G4888" s="234" t="s">
        <v>118</v>
      </c>
      <c r="H4888" s="232">
        <v>45000</v>
      </c>
      <c r="I4888" s="232">
        <v>16000</v>
      </c>
      <c r="J4888" s="234" t="s">
        <v>676</v>
      </c>
      <c r="K4888" s="234" t="s">
        <v>676</v>
      </c>
      <c r="L4888" s="234" t="s">
        <v>4966</v>
      </c>
    </row>
    <row r="4889" spans="2:12" s="10" customFormat="1" ht="75" customHeight="1" x14ac:dyDescent="0.25">
      <c r="B4889" s="234">
        <v>51161620</v>
      </c>
      <c r="C4889" s="293" t="s">
        <v>5095</v>
      </c>
      <c r="D4889" s="514">
        <v>41671</v>
      </c>
      <c r="E4889" s="514">
        <v>41760</v>
      </c>
      <c r="F4889" s="520" t="s">
        <v>233</v>
      </c>
      <c r="G4889" s="234" t="s">
        <v>118</v>
      </c>
      <c r="H4889" s="232">
        <v>60000</v>
      </c>
      <c r="I4889" s="232">
        <v>20000</v>
      </c>
      <c r="J4889" s="234" t="s">
        <v>676</v>
      </c>
      <c r="K4889" s="234" t="s">
        <v>676</v>
      </c>
      <c r="L4889" s="234" t="s">
        <v>4966</v>
      </c>
    </row>
    <row r="4890" spans="2:12" s="10" customFormat="1" ht="75" customHeight="1" x14ac:dyDescent="0.25">
      <c r="B4890" s="234">
        <v>51171503</v>
      </c>
      <c r="C4890" s="293" t="s">
        <v>5096</v>
      </c>
      <c r="D4890" s="514">
        <v>41671</v>
      </c>
      <c r="E4890" s="514">
        <v>41760</v>
      </c>
      <c r="F4890" s="520" t="s">
        <v>233</v>
      </c>
      <c r="G4890" s="234" t="s">
        <v>118</v>
      </c>
      <c r="H4890" s="232">
        <v>1000000</v>
      </c>
      <c r="I4890" s="232">
        <v>450000</v>
      </c>
      <c r="J4890" s="234" t="s">
        <v>676</v>
      </c>
      <c r="K4890" s="234" t="s">
        <v>676</v>
      </c>
      <c r="L4890" s="234" t="s">
        <v>4966</v>
      </c>
    </row>
    <row r="4891" spans="2:12" s="10" customFormat="1" ht="75" customHeight="1" x14ac:dyDescent="0.25">
      <c r="B4891" s="234">
        <v>51171511</v>
      </c>
      <c r="C4891" s="293" t="s">
        <v>5097</v>
      </c>
      <c r="D4891" s="514">
        <v>41671</v>
      </c>
      <c r="E4891" s="514">
        <v>41760</v>
      </c>
      <c r="F4891" s="520" t="s">
        <v>233</v>
      </c>
      <c r="G4891" s="234" t="s">
        <v>118</v>
      </c>
      <c r="H4891" s="232">
        <v>1000000</v>
      </c>
      <c r="I4891" s="232">
        <v>450000</v>
      </c>
      <c r="J4891" s="234" t="s">
        <v>676</v>
      </c>
      <c r="K4891" s="234" t="s">
        <v>676</v>
      </c>
      <c r="L4891" s="234" t="s">
        <v>4966</v>
      </c>
    </row>
    <row r="4892" spans="2:12" s="10" customFormat="1" ht="75" customHeight="1" x14ac:dyDescent="0.25">
      <c r="B4892" s="234">
        <v>51171806</v>
      </c>
      <c r="C4892" s="293" t="s">
        <v>5098</v>
      </c>
      <c r="D4892" s="514">
        <v>41671</v>
      </c>
      <c r="E4892" s="514">
        <v>41760</v>
      </c>
      <c r="F4892" s="520" t="s">
        <v>233</v>
      </c>
      <c r="G4892" s="234" t="s">
        <v>118</v>
      </c>
      <c r="H4892" s="232">
        <v>200000</v>
      </c>
      <c r="I4892" s="232">
        <v>160000</v>
      </c>
      <c r="J4892" s="234" t="s">
        <v>676</v>
      </c>
      <c r="K4892" s="234" t="s">
        <v>676</v>
      </c>
      <c r="L4892" s="234" t="s">
        <v>4966</v>
      </c>
    </row>
    <row r="4893" spans="2:12" s="10" customFormat="1" ht="75" customHeight="1" x14ac:dyDescent="0.25">
      <c r="B4893" s="234">
        <v>51171909</v>
      </c>
      <c r="C4893" s="293" t="s">
        <v>5099</v>
      </c>
      <c r="D4893" s="514">
        <v>41671</v>
      </c>
      <c r="E4893" s="514">
        <v>41760</v>
      </c>
      <c r="F4893" s="520" t="s">
        <v>233</v>
      </c>
      <c r="G4893" s="234" t="s">
        <v>118</v>
      </c>
      <c r="H4893" s="232">
        <v>100000</v>
      </c>
      <c r="I4893" s="232">
        <v>50000</v>
      </c>
      <c r="J4893" s="234" t="s">
        <v>676</v>
      </c>
      <c r="K4893" s="234" t="s">
        <v>676</v>
      </c>
      <c r="L4893" s="234" t="s">
        <v>4966</v>
      </c>
    </row>
    <row r="4894" spans="2:12" s="10" customFormat="1" ht="75" customHeight="1" x14ac:dyDescent="0.25">
      <c r="B4894" s="234">
        <v>51181701</v>
      </c>
      <c r="C4894" s="293" t="s">
        <v>5100</v>
      </c>
      <c r="D4894" s="514">
        <v>41671</v>
      </c>
      <c r="E4894" s="514">
        <v>41760</v>
      </c>
      <c r="F4894" s="520" t="s">
        <v>233</v>
      </c>
      <c r="G4894" s="234" t="s">
        <v>118</v>
      </c>
      <c r="H4894" s="232">
        <v>120000</v>
      </c>
      <c r="I4894" s="232">
        <v>80000</v>
      </c>
      <c r="J4894" s="234" t="s">
        <v>676</v>
      </c>
      <c r="K4894" s="234" t="s">
        <v>676</v>
      </c>
      <c r="L4894" s="234" t="s">
        <v>4966</v>
      </c>
    </row>
    <row r="4895" spans="2:12" s="10" customFormat="1" ht="75" customHeight="1" x14ac:dyDescent="0.25">
      <c r="B4895" s="234">
        <v>51181704</v>
      </c>
      <c r="C4895" s="293" t="s">
        <v>5101</v>
      </c>
      <c r="D4895" s="514">
        <v>41671</v>
      </c>
      <c r="E4895" s="514">
        <v>41760</v>
      </c>
      <c r="F4895" s="520" t="s">
        <v>233</v>
      </c>
      <c r="G4895" s="234" t="s">
        <v>118</v>
      </c>
      <c r="H4895" s="232">
        <v>120000</v>
      </c>
      <c r="I4895" s="232">
        <v>80000</v>
      </c>
      <c r="J4895" s="234" t="s">
        <v>676</v>
      </c>
      <c r="K4895" s="234" t="s">
        <v>676</v>
      </c>
      <c r="L4895" s="234" t="s">
        <v>4966</v>
      </c>
    </row>
    <row r="4896" spans="2:12" s="10" customFormat="1" ht="75" customHeight="1" x14ac:dyDescent="0.25">
      <c r="B4896" s="234">
        <v>51181706</v>
      </c>
      <c r="C4896" s="293" t="s">
        <v>5102</v>
      </c>
      <c r="D4896" s="514">
        <v>41671</v>
      </c>
      <c r="E4896" s="514">
        <v>41760</v>
      </c>
      <c r="F4896" s="520" t="s">
        <v>233</v>
      </c>
      <c r="G4896" s="234" t="s">
        <v>118</v>
      </c>
      <c r="H4896" s="232">
        <v>120000</v>
      </c>
      <c r="I4896" s="232">
        <v>80000</v>
      </c>
      <c r="J4896" s="234" t="s">
        <v>676</v>
      </c>
      <c r="K4896" s="234" t="s">
        <v>676</v>
      </c>
      <c r="L4896" s="234" t="s">
        <v>4966</v>
      </c>
    </row>
    <row r="4897" spans="2:12" s="10" customFormat="1" ht="75" customHeight="1" x14ac:dyDescent="0.25">
      <c r="B4897" s="234">
        <v>51191602</v>
      </c>
      <c r="C4897" s="293" t="s">
        <v>5103</v>
      </c>
      <c r="D4897" s="514">
        <v>41671</v>
      </c>
      <c r="E4897" s="514">
        <v>41760</v>
      </c>
      <c r="F4897" s="520" t="s">
        <v>233</v>
      </c>
      <c r="G4897" s="234" t="s">
        <v>118</v>
      </c>
      <c r="H4897" s="232">
        <v>50000</v>
      </c>
      <c r="I4897" s="232">
        <v>20000</v>
      </c>
      <c r="J4897" s="234" t="s">
        <v>676</v>
      </c>
      <c r="K4897" s="234" t="s">
        <v>676</v>
      </c>
      <c r="L4897" s="234" t="s">
        <v>4966</v>
      </c>
    </row>
    <row r="4898" spans="2:12" s="10" customFormat="1" ht="75" customHeight="1" x14ac:dyDescent="0.25">
      <c r="B4898" s="234">
        <v>51241120</v>
      </c>
      <c r="C4898" s="293" t="s">
        <v>5104</v>
      </c>
      <c r="D4898" s="514">
        <v>41671</v>
      </c>
      <c r="E4898" s="514">
        <v>41760</v>
      </c>
      <c r="F4898" s="520" t="s">
        <v>233</v>
      </c>
      <c r="G4898" s="234" t="s">
        <v>118</v>
      </c>
      <c r="H4898" s="232">
        <v>240000</v>
      </c>
      <c r="I4898" s="232">
        <v>120000</v>
      </c>
      <c r="J4898" s="234" t="s">
        <v>676</v>
      </c>
      <c r="K4898" s="234" t="s">
        <v>676</v>
      </c>
      <c r="L4898" s="234" t="s">
        <v>4966</v>
      </c>
    </row>
    <row r="4899" spans="2:12" s="10" customFormat="1" ht="75" customHeight="1" x14ac:dyDescent="0.25">
      <c r="B4899" s="234">
        <v>52121505</v>
      </c>
      <c r="C4899" s="293" t="s">
        <v>5105</v>
      </c>
      <c r="D4899" s="514">
        <v>41671</v>
      </c>
      <c r="E4899" s="514">
        <v>41760</v>
      </c>
      <c r="F4899" s="520" t="s">
        <v>233</v>
      </c>
      <c r="G4899" s="234" t="s">
        <v>118</v>
      </c>
      <c r="H4899" s="232">
        <v>200000</v>
      </c>
      <c r="I4899" s="232">
        <v>50000</v>
      </c>
      <c r="J4899" s="234" t="s">
        <v>676</v>
      </c>
      <c r="K4899" s="234" t="s">
        <v>676</v>
      </c>
      <c r="L4899" s="234" t="s">
        <v>4966</v>
      </c>
    </row>
    <row r="4900" spans="2:12" s="10" customFormat="1" ht="75" customHeight="1" x14ac:dyDescent="0.25">
      <c r="B4900" s="234">
        <v>52121508</v>
      </c>
      <c r="C4900" s="293" t="s">
        <v>5106</v>
      </c>
      <c r="D4900" s="514">
        <v>41671</v>
      </c>
      <c r="E4900" s="514">
        <v>41760</v>
      </c>
      <c r="F4900" s="520" t="s">
        <v>233</v>
      </c>
      <c r="G4900" s="234" t="s">
        <v>118</v>
      </c>
      <c r="H4900" s="232">
        <v>160000</v>
      </c>
      <c r="I4900" s="232">
        <v>40000</v>
      </c>
      <c r="J4900" s="234" t="s">
        <v>676</v>
      </c>
      <c r="K4900" s="234" t="s">
        <v>676</v>
      </c>
      <c r="L4900" s="234" t="s">
        <v>4966</v>
      </c>
    </row>
    <row r="4901" spans="2:12" s="10" customFormat="1" ht="75" customHeight="1" x14ac:dyDescent="0.25">
      <c r="B4901" s="234">
        <v>52121509</v>
      </c>
      <c r="C4901" s="293" t="s">
        <v>5107</v>
      </c>
      <c r="D4901" s="514">
        <v>41671</v>
      </c>
      <c r="E4901" s="514">
        <v>41760</v>
      </c>
      <c r="F4901" s="520" t="s">
        <v>233</v>
      </c>
      <c r="G4901" s="234" t="s">
        <v>118</v>
      </c>
      <c r="H4901" s="232">
        <v>100000</v>
      </c>
      <c r="I4901" s="232">
        <v>50000</v>
      </c>
      <c r="J4901" s="234" t="s">
        <v>676</v>
      </c>
      <c r="K4901" s="234" t="s">
        <v>676</v>
      </c>
      <c r="L4901" s="234" t="s">
        <v>4966</v>
      </c>
    </row>
    <row r="4902" spans="2:12" s="10" customFormat="1" ht="75" customHeight="1" x14ac:dyDescent="0.25">
      <c r="B4902" s="234">
        <v>52121512</v>
      </c>
      <c r="C4902" s="293" t="s">
        <v>5108</v>
      </c>
      <c r="D4902" s="514">
        <v>41671</v>
      </c>
      <c r="E4902" s="514">
        <v>41760</v>
      </c>
      <c r="F4902" s="520" t="s">
        <v>233</v>
      </c>
      <c r="G4902" s="234" t="s">
        <v>118</v>
      </c>
      <c r="H4902" s="232">
        <v>60000</v>
      </c>
      <c r="I4902" s="232">
        <v>40000</v>
      </c>
      <c r="J4902" s="234" t="s">
        <v>676</v>
      </c>
      <c r="K4902" s="234" t="s">
        <v>676</v>
      </c>
      <c r="L4902" s="234" t="s">
        <v>4966</v>
      </c>
    </row>
    <row r="4903" spans="2:12" s="10" customFormat="1" ht="75" customHeight="1" x14ac:dyDescent="0.25">
      <c r="B4903" s="234">
        <v>52121704</v>
      </c>
      <c r="C4903" s="293" t="s">
        <v>5109</v>
      </c>
      <c r="D4903" s="514">
        <v>41671</v>
      </c>
      <c r="E4903" s="514">
        <v>41760</v>
      </c>
      <c r="F4903" s="520" t="s">
        <v>233</v>
      </c>
      <c r="G4903" s="234" t="s">
        <v>118</v>
      </c>
      <c r="H4903" s="232">
        <v>70000</v>
      </c>
      <c r="I4903" s="232">
        <v>40000</v>
      </c>
      <c r="J4903" s="234" t="s">
        <v>676</v>
      </c>
      <c r="K4903" s="234" t="s">
        <v>676</v>
      </c>
      <c r="L4903" s="234" t="s">
        <v>4966</v>
      </c>
    </row>
    <row r="4904" spans="2:12" s="10" customFormat="1" ht="75" customHeight="1" x14ac:dyDescent="0.25">
      <c r="B4904" s="234">
        <v>52141501</v>
      </c>
      <c r="C4904" s="293" t="s">
        <v>5110</v>
      </c>
      <c r="D4904" s="514">
        <v>41671</v>
      </c>
      <c r="E4904" s="514">
        <v>41760</v>
      </c>
      <c r="F4904" s="520" t="s">
        <v>233</v>
      </c>
      <c r="G4904" s="234" t="s">
        <v>118</v>
      </c>
      <c r="H4904" s="232">
        <v>420000</v>
      </c>
      <c r="I4904" s="232">
        <v>350000</v>
      </c>
      <c r="J4904" s="234" t="s">
        <v>676</v>
      </c>
      <c r="K4904" s="234" t="s">
        <v>676</v>
      </c>
      <c r="L4904" s="234" t="s">
        <v>4966</v>
      </c>
    </row>
    <row r="4905" spans="2:12" s="10" customFormat="1" ht="75" customHeight="1" x14ac:dyDescent="0.25">
      <c r="B4905" s="234">
        <v>52141805</v>
      </c>
      <c r="C4905" s="293" t="s">
        <v>5111</v>
      </c>
      <c r="D4905" s="514">
        <v>41671</v>
      </c>
      <c r="E4905" s="514">
        <v>41760</v>
      </c>
      <c r="F4905" s="520" t="s">
        <v>233</v>
      </c>
      <c r="G4905" s="234" t="s">
        <v>118</v>
      </c>
      <c r="H4905" s="232">
        <v>440000</v>
      </c>
      <c r="I4905" s="232">
        <v>220000</v>
      </c>
      <c r="J4905" s="234" t="s">
        <v>676</v>
      </c>
      <c r="K4905" s="234" t="s">
        <v>676</v>
      </c>
      <c r="L4905" s="234" t="s">
        <v>4966</v>
      </c>
    </row>
    <row r="4906" spans="2:12" s="10" customFormat="1" ht="75" customHeight="1" x14ac:dyDescent="0.25">
      <c r="B4906" s="234">
        <v>42171612</v>
      </c>
      <c r="C4906" s="293" t="s">
        <v>5112</v>
      </c>
      <c r="D4906" s="514">
        <v>41671</v>
      </c>
      <c r="E4906" s="514">
        <v>41760</v>
      </c>
      <c r="F4906" s="520" t="s">
        <v>233</v>
      </c>
      <c r="G4906" s="234" t="s">
        <v>118</v>
      </c>
      <c r="H4906" s="232">
        <v>1100000</v>
      </c>
      <c r="I4906" s="232">
        <v>520000</v>
      </c>
      <c r="J4906" s="234" t="s">
        <v>676</v>
      </c>
      <c r="K4906" s="234" t="s">
        <v>676</v>
      </c>
      <c r="L4906" s="234" t="s">
        <v>4966</v>
      </c>
    </row>
    <row r="4907" spans="2:12" s="10" customFormat="1" ht="75" customHeight="1" x14ac:dyDescent="0.25">
      <c r="B4907" s="234">
        <v>42172001</v>
      </c>
      <c r="C4907" s="293" t="s">
        <v>5113</v>
      </c>
      <c r="D4907" s="514">
        <v>41671</v>
      </c>
      <c r="E4907" s="514">
        <v>41760</v>
      </c>
      <c r="F4907" s="520" t="s">
        <v>233</v>
      </c>
      <c r="G4907" s="234" t="s">
        <v>118</v>
      </c>
      <c r="H4907" s="232">
        <v>220000</v>
      </c>
      <c r="I4907" s="232">
        <v>90000</v>
      </c>
      <c r="J4907" s="234" t="s">
        <v>676</v>
      </c>
      <c r="K4907" s="234" t="s">
        <v>676</v>
      </c>
      <c r="L4907" s="234" t="s">
        <v>4966</v>
      </c>
    </row>
    <row r="4908" spans="2:12" s="10" customFormat="1" ht="75" customHeight="1" x14ac:dyDescent="0.25">
      <c r="B4908" s="234">
        <v>42181800</v>
      </c>
      <c r="C4908" s="293" t="s">
        <v>5114</v>
      </c>
      <c r="D4908" s="514">
        <v>41671</v>
      </c>
      <c r="E4908" s="514">
        <v>41760</v>
      </c>
      <c r="F4908" s="520" t="s">
        <v>233</v>
      </c>
      <c r="G4908" s="234" t="s">
        <v>118</v>
      </c>
      <c r="H4908" s="232">
        <v>300000</v>
      </c>
      <c r="I4908" s="232">
        <v>150000</v>
      </c>
      <c r="J4908" s="234" t="s">
        <v>676</v>
      </c>
      <c r="K4908" s="234" t="s">
        <v>676</v>
      </c>
      <c r="L4908" s="234" t="s">
        <v>4966</v>
      </c>
    </row>
    <row r="4909" spans="2:12" s="10" customFormat="1" ht="75" customHeight="1" x14ac:dyDescent="0.25">
      <c r="B4909" s="234">
        <v>42182005</v>
      </c>
      <c r="C4909" s="293" t="s">
        <v>5115</v>
      </c>
      <c r="D4909" s="514">
        <v>41671</v>
      </c>
      <c r="E4909" s="514">
        <v>41760</v>
      </c>
      <c r="F4909" s="520" t="s">
        <v>233</v>
      </c>
      <c r="G4909" s="234" t="s">
        <v>118</v>
      </c>
      <c r="H4909" s="232">
        <v>1500000</v>
      </c>
      <c r="I4909" s="232">
        <v>110000</v>
      </c>
      <c r="J4909" s="234" t="s">
        <v>676</v>
      </c>
      <c r="K4909" s="234" t="s">
        <v>676</v>
      </c>
      <c r="L4909" s="234" t="s">
        <v>4966</v>
      </c>
    </row>
    <row r="4910" spans="2:12" s="10" customFormat="1" ht="75" customHeight="1" x14ac:dyDescent="0.25">
      <c r="B4910" s="234">
        <v>42181904</v>
      </c>
      <c r="C4910" s="293" t="s">
        <v>5116</v>
      </c>
      <c r="D4910" s="514">
        <v>41671</v>
      </c>
      <c r="E4910" s="514">
        <v>41760</v>
      </c>
      <c r="F4910" s="520" t="s">
        <v>233</v>
      </c>
      <c r="G4910" s="234" t="s">
        <v>118</v>
      </c>
      <c r="H4910" s="232">
        <v>6500000</v>
      </c>
      <c r="I4910" s="232">
        <v>420000</v>
      </c>
      <c r="J4910" s="234" t="s">
        <v>676</v>
      </c>
      <c r="K4910" s="234" t="s">
        <v>676</v>
      </c>
      <c r="L4910" s="234" t="s">
        <v>4966</v>
      </c>
    </row>
    <row r="4911" spans="2:12" s="10" customFormat="1" ht="75" customHeight="1" x14ac:dyDescent="0.25">
      <c r="B4911" s="234">
        <v>42182014</v>
      </c>
      <c r="C4911" s="293" t="s">
        <v>5117</v>
      </c>
      <c r="D4911" s="514">
        <v>41671</v>
      </c>
      <c r="E4911" s="514">
        <v>41760</v>
      </c>
      <c r="F4911" s="520" t="s">
        <v>233</v>
      </c>
      <c r="G4911" s="234" t="s">
        <v>118</v>
      </c>
      <c r="H4911" s="232">
        <v>200000</v>
      </c>
      <c r="I4911" s="232">
        <v>110000</v>
      </c>
      <c r="J4911" s="234" t="s">
        <v>676</v>
      </c>
      <c r="K4911" s="234" t="s">
        <v>676</v>
      </c>
      <c r="L4911" s="234" t="s">
        <v>4966</v>
      </c>
    </row>
    <row r="4912" spans="2:12" s="10" customFormat="1" ht="75" customHeight="1" x14ac:dyDescent="0.25">
      <c r="B4912" s="234">
        <v>42182017</v>
      </c>
      <c r="C4912" s="293" t="s">
        <v>5118</v>
      </c>
      <c r="D4912" s="514">
        <v>41671</v>
      </c>
      <c r="E4912" s="514">
        <v>41760</v>
      </c>
      <c r="F4912" s="520" t="s">
        <v>233</v>
      </c>
      <c r="G4912" s="234" t="s">
        <v>118</v>
      </c>
      <c r="H4912" s="232">
        <v>200000</v>
      </c>
      <c r="I4912" s="232">
        <v>110000</v>
      </c>
      <c r="J4912" s="234" t="s">
        <v>676</v>
      </c>
      <c r="K4912" s="234" t="s">
        <v>676</v>
      </c>
      <c r="L4912" s="234" t="s">
        <v>4966</v>
      </c>
    </row>
    <row r="4913" spans="2:12" s="10" customFormat="1" ht="75" customHeight="1" x14ac:dyDescent="0.25">
      <c r="B4913" s="234">
        <v>42182201</v>
      </c>
      <c r="C4913" s="293" t="s">
        <v>5119</v>
      </c>
      <c r="D4913" s="514">
        <v>41671</v>
      </c>
      <c r="E4913" s="514">
        <v>41760</v>
      </c>
      <c r="F4913" s="520" t="s">
        <v>233</v>
      </c>
      <c r="G4913" s="234" t="s">
        <v>118</v>
      </c>
      <c r="H4913" s="232">
        <v>110000</v>
      </c>
      <c r="I4913" s="232">
        <v>55000</v>
      </c>
      <c r="J4913" s="234" t="s">
        <v>676</v>
      </c>
      <c r="K4913" s="234" t="s">
        <v>676</v>
      </c>
      <c r="L4913" s="234" t="s">
        <v>4966</v>
      </c>
    </row>
    <row r="4914" spans="2:12" s="10" customFormat="1" ht="75" customHeight="1" x14ac:dyDescent="0.25">
      <c r="B4914" s="234">
        <v>42182210</v>
      </c>
      <c r="C4914" s="293" t="s">
        <v>5120</v>
      </c>
      <c r="D4914" s="514">
        <v>41671</v>
      </c>
      <c r="E4914" s="514">
        <v>41760</v>
      </c>
      <c r="F4914" s="520" t="s">
        <v>233</v>
      </c>
      <c r="G4914" s="234" t="s">
        <v>118</v>
      </c>
      <c r="H4914" s="232">
        <v>90000</v>
      </c>
      <c r="I4914" s="232">
        <v>30000</v>
      </c>
      <c r="J4914" s="234" t="s">
        <v>676</v>
      </c>
      <c r="K4914" s="234" t="s">
        <v>676</v>
      </c>
      <c r="L4914" s="234" t="s">
        <v>4966</v>
      </c>
    </row>
    <row r="4915" spans="2:12" s="10" customFormat="1" ht="75" customHeight="1" x14ac:dyDescent="0.25">
      <c r="B4915" s="234">
        <v>42182800</v>
      </c>
      <c r="C4915" s="293" t="s">
        <v>5121</v>
      </c>
      <c r="D4915" s="514">
        <v>41671</v>
      </c>
      <c r="E4915" s="514">
        <v>41760</v>
      </c>
      <c r="F4915" s="520" t="s">
        <v>233</v>
      </c>
      <c r="G4915" s="234" t="s">
        <v>118</v>
      </c>
      <c r="H4915" s="232">
        <v>500000</v>
      </c>
      <c r="I4915" s="232">
        <v>400000</v>
      </c>
      <c r="J4915" s="234" t="s">
        <v>676</v>
      </c>
      <c r="K4915" s="234" t="s">
        <v>676</v>
      </c>
      <c r="L4915" s="234" t="s">
        <v>4966</v>
      </c>
    </row>
    <row r="4916" spans="2:12" s="10" customFormat="1" ht="75" customHeight="1" x14ac:dyDescent="0.25">
      <c r="B4916" s="234">
        <v>42182805</v>
      </c>
      <c r="C4916" s="293" t="s">
        <v>5122</v>
      </c>
      <c r="D4916" s="514">
        <v>41671</v>
      </c>
      <c r="E4916" s="514">
        <v>41760</v>
      </c>
      <c r="F4916" s="520" t="s">
        <v>233</v>
      </c>
      <c r="G4916" s="234" t="s">
        <v>118</v>
      </c>
      <c r="H4916" s="232">
        <v>70000</v>
      </c>
      <c r="I4916" s="232">
        <v>35000</v>
      </c>
      <c r="J4916" s="234" t="s">
        <v>676</v>
      </c>
      <c r="K4916" s="234" t="s">
        <v>676</v>
      </c>
      <c r="L4916" s="234" t="s">
        <v>4966</v>
      </c>
    </row>
    <row r="4917" spans="2:12" s="10" customFormat="1" ht="75" customHeight="1" x14ac:dyDescent="0.25">
      <c r="B4917" s="234">
        <v>42192207</v>
      </c>
      <c r="C4917" s="293" t="s">
        <v>5123</v>
      </c>
      <c r="D4917" s="514">
        <v>41671</v>
      </c>
      <c r="E4917" s="514">
        <v>41760</v>
      </c>
      <c r="F4917" s="520" t="s">
        <v>233</v>
      </c>
      <c r="G4917" s="234" t="s">
        <v>118</v>
      </c>
      <c r="H4917" s="232">
        <v>1000000</v>
      </c>
      <c r="I4917" s="232">
        <v>800000</v>
      </c>
      <c r="J4917" s="234" t="s">
        <v>676</v>
      </c>
      <c r="K4917" s="234" t="s">
        <v>676</v>
      </c>
      <c r="L4917" s="234" t="s">
        <v>4966</v>
      </c>
    </row>
    <row r="4918" spans="2:12" s="10" customFormat="1" ht="75" customHeight="1" x14ac:dyDescent="0.25">
      <c r="B4918" s="234">
        <v>42192210</v>
      </c>
      <c r="C4918" s="293" t="s">
        <v>5124</v>
      </c>
      <c r="D4918" s="514">
        <v>41671</v>
      </c>
      <c r="E4918" s="514">
        <v>41760</v>
      </c>
      <c r="F4918" s="520" t="s">
        <v>233</v>
      </c>
      <c r="G4918" s="234" t="s">
        <v>118</v>
      </c>
      <c r="H4918" s="232">
        <v>1000000</v>
      </c>
      <c r="I4918" s="232">
        <v>800000</v>
      </c>
      <c r="J4918" s="234" t="s">
        <v>676</v>
      </c>
      <c r="K4918" s="234" t="s">
        <v>676</v>
      </c>
      <c r="L4918" s="234" t="s">
        <v>4966</v>
      </c>
    </row>
    <row r="4919" spans="2:12" s="10" customFormat="1" ht="75" customHeight="1" x14ac:dyDescent="0.25">
      <c r="B4919" s="234">
        <v>42192210</v>
      </c>
      <c r="C4919" s="293" t="s">
        <v>5125</v>
      </c>
      <c r="D4919" s="514">
        <v>41671</v>
      </c>
      <c r="E4919" s="514">
        <v>41760</v>
      </c>
      <c r="F4919" s="520" t="s">
        <v>233</v>
      </c>
      <c r="G4919" s="234" t="s">
        <v>118</v>
      </c>
      <c r="H4919" s="232">
        <v>400000</v>
      </c>
      <c r="I4919" s="232">
        <v>310000</v>
      </c>
      <c r="J4919" s="234" t="s">
        <v>676</v>
      </c>
      <c r="K4919" s="234" t="s">
        <v>676</v>
      </c>
      <c r="L4919" s="234" t="s">
        <v>4966</v>
      </c>
    </row>
    <row r="4920" spans="2:12" s="10" customFormat="1" ht="75" customHeight="1" x14ac:dyDescent="0.25">
      <c r="B4920" s="234">
        <v>42192208</v>
      </c>
      <c r="C4920" s="293" t="s">
        <v>5126</v>
      </c>
      <c r="D4920" s="514">
        <v>41671</v>
      </c>
      <c r="E4920" s="514">
        <v>41760</v>
      </c>
      <c r="F4920" s="520" t="s">
        <v>233</v>
      </c>
      <c r="G4920" s="234" t="s">
        <v>118</v>
      </c>
      <c r="H4920" s="232">
        <v>100000</v>
      </c>
      <c r="I4920" s="232">
        <v>80000</v>
      </c>
      <c r="J4920" s="234" t="s">
        <v>676</v>
      </c>
      <c r="K4920" s="234" t="s">
        <v>676</v>
      </c>
      <c r="L4920" s="234" t="s">
        <v>4966</v>
      </c>
    </row>
    <row r="4921" spans="2:12" s="10" customFormat="1" ht="75" customHeight="1" x14ac:dyDescent="0.25">
      <c r="B4921" s="234">
        <v>42192404</v>
      </c>
      <c r="C4921" s="293" t="s">
        <v>5127</v>
      </c>
      <c r="D4921" s="514">
        <v>41671</v>
      </c>
      <c r="E4921" s="514">
        <v>41760</v>
      </c>
      <c r="F4921" s="520" t="s">
        <v>233</v>
      </c>
      <c r="G4921" s="234" t="s">
        <v>118</v>
      </c>
      <c r="H4921" s="232">
        <v>400000</v>
      </c>
      <c r="I4921" s="232">
        <v>193000</v>
      </c>
      <c r="J4921" s="234" t="s">
        <v>676</v>
      </c>
      <c r="K4921" s="234" t="s">
        <v>676</v>
      </c>
      <c r="L4921" s="234" t="s">
        <v>4966</v>
      </c>
    </row>
    <row r="4922" spans="2:12" s="10" customFormat="1" ht="75" customHeight="1" x14ac:dyDescent="0.25">
      <c r="B4922" s="234">
        <v>42201714</v>
      </c>
      <c r="C4922" s="293" t="s">
        <v>5128</v>
      </c>
      <c r="D4922" s="514">
        <v>41671</v>
      </c>
      <c r="E4922" s="514">
        <v>41760</v>
      </c>
      <c r="F4922" s="520" t="s">
        <v>233</v>
      </c>
      <c r="G4922" s="234" t="s">
        <v>118</v>
      </c>
      <c r="H4922" s="232">
        <v>210000</v>
      </c>
      <c r="I4922" s="232">
        <v>103391</v>
      </c>
      <c r="J4922" s="234" t="s">
        <v>676</v>
      </c>
      <c r="K4922" s="234" t="s">
        <v>676</v>
      </c>
      <c r="L4922" s="234" t="s">
        <v>4966</v>
      </c>
    </row>
    <row r="4923" spans="2:12" s="10" customFormat="1" ht="75" customHeight="1" x14ac:dyDescent="0.25">
      <c r="B4923" s="234">
        <v>42211502</v>
      </c>
      <c r="C4923" s="293" t="s">
        <v>5129</v>
      </c>
      <c r="D4923" s="514">
        <v>41671</v>
      </c>
      <c r="E4923" s="514">
        <v>41760</v>
      </c>
      <c r="F4923" s="520" t="s">
        <v>233</v>
      </c>
      <c r="G4923" s="234" t="s">
        <v>118</v>
      </c>
      <c r="H4923" s="232">
        <v>200000</v>
      </c>
      <c r="I4923" s="232">
        <v>100000</v>
      </c>
      <c r="J4923" s="234" t="s">
        <v>676</v>
      </c>
      <c r="K4923" s="234" t="s">
        <v>676</v>
      </c>
      <c r="L4923" s="234" t="s">
        <v>4966</v>
      </c>
    </row>
    <row r="4924" spans="2:12" s="10" customFormat="1" ht="75" customHeight="1" x14ac:dyDescent="0.25">
      <c r="B4924" s="234">
        <v>42241803</v>
      </c>
      <c r="C4924" s="293" t="s">
        <v>5130</v>
      </c>
      <c r="D4924" s="514">
        <v>41671</v>
      </c>
      <c r="E4924" s="514">
        <v>41760</v>
      </c>
      <c r="F4924" s="520" t="s">
        <v>233</v>
      </c>
      <c r="G4924" s="234" t="s">
        <v>118</v>
      </c>
      <c r="H4924" s="232">
        <v>120000</v>
      </c>
      <c r="I4924" s="232">
        <v>90000</v>
      </c>
      <c r="J4924" s="234" t="s">
        <v>676</v>
      </c>
      <c r="K4924" s="234" t="s">
        <v>676</v>
      </c>
      <c r="L4924" s="234" t="s">
        <v>4966</v>
      </c>
    </row>
    <row r="4925" spans="2:12" s="10" customFormat="1" ht="75" customHeight="1" x14ac:dyDescent="0.25">
      <c r="B4925" s="234">
        <v>42262008</v>
      </c>
      <c r="C4925" s="293" t="s">
        <v>5131</v>
      </c>
      <c r="D4925" s="514">
        <v>41671</v>
      </c>
      <c r="E4925" s="514">
        <v>41760</v>
      </c>
      <c r="F4925" s="520" t="s">
        <v>233</v>
      </c>
      <c r="G4925" s="234" t="s">
        <v>118</v>
      </c>
      <c r="H4925" s="232">
        <v>125000</v>
      </c>
      <c r="I4925" s="232">
        <v>32500</v>
      </c>
      <c r="J4925" s="234" t="s">
        <v>676</v>
      </c>
      <c r="K4925" s="234" t="s">
        <v>676</v>
      </c>
      <c r="L4925" s="234" t="s">
        <v>4966</v>
      </c>
    </row>
    <row r="4926" spans="2:12" s="10" customFormat="1" ht="75" customHeight="1" x14ac:dyDescent="0.25">
      <c r="B4926" s="234">
        <v>42311500</v>
      </c>
      <c r="C4926" s="293" t="s">
        <v>5132</v>
      </c>
      <c r="D4926" s="514">
        <v>41671</v>
      </c>
      <c r="E4926" s="514">
        <v>41760</v>
      </c>
      <c r="F4926" s="520" t="s">
        <v>233</v>
      </c>
      <c r="G4926" s="234" t="s">
        <v>118</v>
      </c>
      <c r="H4926" s="232">
        <v>45000</v>
      </c>
      <c r="I4926" s="232">
        <v>150000</v>
      </c>
      <c r="J4926" s="234" t="s">
        <v>676</v>
      </c>
      <c r="K4926" s="234" t="s">
        <v>676</v>
      </c>
      <c r="L4926" s="234" t="s">
        <v>4966</v>
      </c>
    </row>
    <row r="4927" spans="2:12" s="10" customFormat="1" ht="75" customHeight="1" x14ac:dyDescent="0.25">
      <c r="B4927" s="234">
        <v>42311505</v>
      </c>
      <c r="C4927" s="293" t="s">
        <v>5133</v>
      </c>
      <c r="D4927" s="514">
        <v>41671</v>
      </c>
      <c r="E4927" s="514">
        <v>41760</v>
      </c>
      <c r="F4927" s="520" t="s">
        <v>233</v>
      </c>
      <c r="G4927" s="234" t="s">
        <v>118</v>
      </c>
      <c r="H4927" s="232">
        <v>45000</v>
      </c>
      <c r="I4927" s="232">
        <v>15000</v>
      </c>
      <c r="J4927" s="234" t="s">
        <v>676</v>
      </c>
      <c r="K4927" s="234" t="s">
        <v>676</v>
      </c>
      <c r="L4927" s="234" t="s">
        <v>4966</v>
      </c>
    </row>
    <row r="4928" spans="2:12" s="10" customFormat="1" ht="75" customHeight="1" x14ac:dyDescent="0.25">
      <c r="B4928" s="234">
        <v>42311518</v>
      </c>
      <c r="C4928" s="293" t="s">
        <v>5134</v>
      </c>
      <c r="D4928" s="514">
        <v>41671</v>
      </c>
      <c r="E4928" s="514">
        <v>41760</v>
      </c>
      <c r="F4928" s="520" t="s">
        <v>233</v>
      </c>
      <c r="G4928" s="234" t="s">
        <v>118</v>
      </c>
      <c r="H4928" s="232">
        <v>125000</v>
      </c>
      <c r="I4928" s="232">
        <v>32500</v>
      </c>
      <c r="J4928" s="234" t="s">
        <v>676</v>
      </c>
      <c r="K4928" s="234" t="s">
        <v>676</v>
      </c>
      <c r="L4928" s="234" t="s">
        <v>4966</v>
      </c>
    </row>
    <row r="4929" spans="2:12" s="10" customFormat="1" ht="75" customHeight="1" x14ac:dyDescent="0.25">
      <c r="B4929" s="234">
        <v>42311708</v>
      </c>
      <c r="C4929" s="293" t="s">
        <v>5135</v>
      </c>
      <c r="D4929" s="514">
        <v>41671</v>
      </c>
      <c r="E4929" s="514">
        <v>41760</v>
      </c>
      <c r="F4929" s="520" t="s">
        <v>233</v>
      </c>
      <c r="G4929" s="234" t="s">
        <v>118</v>
      </c>
      <c r="H4929" s="232">
        <v>220000</v>
      </c>
      <c r="I4929" s="232">
        <v>170000</v>
      </c>
      <c r="J4929" s="234" t="s">
        <v>676</v>
      </c>
      <c r="K4929" s="234" t="s">
        <v>676</v>
      </c>
      <c r="L4929" s="234" t="s">
        <v>4966</v>
      </c>
    </row>
    <row r="4930" spans="2:12" s="10" customFormat="1" ht="75" customHeight="1" x14ac:dyDescent="0.25">
      <c r="B4930" s="234">
        <v>51161606</v>
      </c>
      <c r="C4930" s="293" t="s">
        <v>5136</v>
      </c>
      <c r="D4930" s="514">
        <v>41671</v>
      </c>
      <c r="E4930" s="514">
        <v>41760</v>
      </c>
      <c r="F4930" s="520" t="s">
        <v>233</v>
      </c>
      <c r="G4930" s="234" t="s">
        <v>118</v>
      </c>
      <c r="H4930" s="232">
        <v>70000</v>
      </c>
      <c r="I4930" s="232">
        <v>50000</v>
      </c>
      <c r="J4930" s="234" t="s">
        <v>676</v>
      </c>
      <c r="K4930" s="234" t="s">
        <v>676</v>
      </c>
      <c r="L4930" s="234" t="s">
        <v>4966</v>
      </c>
    </row>
    <row r="4931" spans="2:12" s="10" customFormat="1" ht="75" customHeight="1" x14ac:dyDescent="0.25">
      <c r="B4931" s="234">
        <v>51161508</v>
      </c>
      <c r="C4931" s="293" t="s">
        <v>5137</v>
      </c>
      <c r="D4931" s="514">
        <v>41671</v>
      </c>
      <c r="E4931" s="514">
        <v>41760</v>
      </c>
      <c r="F4931" s="520" t="s">
        <v>233</v>
      </c>
      <c r="G4931" s="234" t="s">
        <v>118</v>
      </c>
      <c r="H4931" s="232">
        <v>80000</v>
      </c>
      <c r="I4931" s="232">
        <v>35000</v>
      </c>
      <c r="J4931" s="234" t="s">
        <v>676</v>
      </c>
      <c r="K4931" s="234" t="s">
        <v>676</v>
      </c>
      <c r="L4931" s="234" t="s">
        <v>4966</v>
      </c>
    </row>
    <row r="4932" spans="2:12" s="10" customFormat="1" ht="75" customHeight="1" x14ac:dyDescent="0.25">
      <c r="B4932" s="234">
        <v>51161511</v>
      </c>
      <c r="C4932" s="293" t="s">
        <v>5094</v>
      </c>
      <c r="D4932" s="514">
        <v>41671</v>
      </c>
      <c r="E4932" s="514">
        <v>41760</v>
      </c>
      <c r="F4932" s="520" t="s">
        <v>233</v>
      </c>
      <c r="G4932" s="234" t="s">
        <v>118</v>
      </c>
      <c r="H4932" s="232">
        <v>320000</v>
      </c>
      <c r="I4932" s="232">
        <v>160000</v>
      </c>
      <c r="J4932" s="234" t="s">
        <v>676</v>
      </c>
      <c r="K4932" s="234" t="s">
        <v>676</v>
      </c>
      <c r="L4932" s="234" t="s">
        <v>4966</v>
      </c>
    </row>
    <row r="4933" spans="2:12" s="10" customFormat="1" ht="75" customHeight="1" x14ac:dyDescent="0.25">
      <c r="B4933" s="234">
        <v>51161820</v>
      </c>
      <c r="C4933" s="293" t="s">
        <v>5138</v>
      </c>
      <c r="D4933" s="514">
        <v>41671</v>
      </c>
      <c r="E4933" s="514">
        <v>41760</v>
      </c>
      <c r="F4933" s="520" t="s">
        <v>233</v>
      </c>
      <c r="G4933" s="234" t="s">
        <v>118</v>
      </c>
      <c r="H4933" s="232">
        <v>150000</v>
      </c>
      <c r="I4933" s="232">
        <v>100000</v>
      </c>
      <c r="J4933" s="234" t="s">
        <v>676</v>
      </c>
      <c r="K4933" s="234" t="s">
        <v>676</v>
      </c>
      <c r="L4933" s="234" t="s">
        <v>4966</v>
      </c>
    </row>
    <row r="4934" spans="2:12" s="10" customFormat="1" ht="75" customHeight="1" x14ac:dyDescent="0.25">
      <c r="B4934" s="234">
        <v>51102710</v>
      </c>
      <c r="C4934" s="293" t="s">
        <v>5139</v>
      </c>
      <c r="D4934" s="514">
        <v>41671</v>
      </c>
      <c r="E4934" s="514">
        <v>41760</v>
      </c>
      <c r="F4934" s="520" t="s">
        <v>233</v>
      </c>
      <c r="G4934" s="234" t="s">
        <v>118</v>
      </c>
      <c r="H4934" s="232">
        <v>300000</v>
      </c>
      <c r="I4934" s="232">
        <v>200000</v>
      </c>
      <c r="J4934" s="234" t="s">
        <v>676</v>
      </c>
      <c r="K4934" s="234" t="s">
        <v>676</v>
      </c>
      <c r="L4934" s="234" t="s">
        <v>4966</v>
      </c>
    </row>
    <row r="4935" spans="2:12" s="10" customFormat="1" ht="75" customHeight="1" x14ac:dyDescent="0.25">
      <c r="B4935" s="234">
        <v>85161502</v>
      </c>
      <c r="C4935" s="293" t="s">
        <v>5140</v>
      </c>
      <c r="D4935" s="514">
        <v>41671</v>
      </c>
      <c r="E4935" s="514">
        <v>41760</v>
      </c>
      <c r="F4935" s="520" t="s">
        <v>233</v>
      </c>
      <c r="G4935" s="234" t="s">
        <v>118</v>
      </c>
      <c r="H4935" s="232">
        <v>3000000</v>
      </c>
      <c r="I4935" s="232">
        <v>1500000</v>
      </c>
      <c r="J4935" s="234" t="s">
        <v>676</v>
      </c>
      <c r="K4935" s="234" t="s">
        <v>676</v>
      </c>
      <c r="L4935" s="234" t="s">
        <v>4966</v>
      </c>
    </row>
    <row r="4936" spans="2:12" s="10" customFormat="1" ht="75" customHeight="1" x14ac:dyDescent="0.25">
      <c r="B4936" s="234">
        <v>91111500</v>
      </c>
      <c r="C4936" s="293" t="s">
        <v>5141</v>
      </c>
      <c r="D4936" s="514">
        <v>41671</v>
      </c>
      <c r="E4936" s="514">
        <v>41760</v>
      </c>
      <c r="F4936" s="520" t="s">
        <v>233</v>
      </c>
      <c r="G4936" s="234" t="s">
        <v>118</v>
      </c>
      <c r="H4936" s="232">
        <v>200000</v>
      </c>
      <c r="I4936" s="232">
        <v>1200000</v>
      </c>
      <c r="J4936" s="234" t="s">
        <v>676</v>
      </c>
      <c r="K4936" s="234" t="s">
        <v>676</v>
      </c>
      <c r="L4936" s="234" t="s">
        <v>4966</v>
      </c>
    </row>
    <row r="4937" spans="2:12" s="10" customFormat="1" ht="75" customHeight="1" x14ac:dyDescent="0.25">
      <c r="B4937" s="234">
        <v>26142310</v>
      </c>
      <c r="C4937" s="293" t="s">
        <v>5142</v>
      </c>
      <c r="D4937" s="514">
        <v>41671</v>
      </c>
      <c r="E4937" s="514">
        <v>41760</v>
      </c>
      <c r="F4937" s="520" t="s">
        <v>233</v>
      </c>
      <c r="G4937" s="234" t="s">
        <v>118</v>
      </c>
      <c r="H4937" s="232">
        <v>1600000</v>
      </c>
      <c r="I4937" s="232">
        <v>800000</v>
      </c>
      <c r="J4937" s="234" t="s">
        <v>676</v>
      </c>
      <c r="K4937" s="234" t="s">
        <v>676</v>
      </c>
      <c r="L4937" s="234" t="s">
        <v>4966</v>
      </c>
    </row>
    <row r="4938" spans="2:12" s="10" customFormat="1" ht="75" customHeight="1" x14ac:dyDescent="0.25">
      <c r="B4938" s="234">
        <v>80111600</v>
      </c>
      <c r="C4938" s="293" t="s">
        <v>5143</v>
      </c>
      <c r="D4938" s="514">
        <v>41289</v>
      </c>
      <c r="E4938" s="234">
        <v>11.5</v>
      </c>
      <c r="F4938" s="520" t="s">
        <v>4882</v>
      </c>
      <c r="G4938" s="234" t="s">
        <v>118</v>
      </c>
      <c r="H4938" s="232">
        <f t="shared" ref="H4938:H4943" si="26">I4938*103%</f>
        <v>17422099.800000001</v>
      </c>
      <c r="I4938" s="232">
        <f>1470840*E4938</f>
        <v>16914660</v>
      </c>
      <c r="J4938" s="234" t="s">
        <v>676</v>
      </c>
      <c r="K4938" s="234" t="s">
        <v>676</v>
      </c>
      <c r="L4938" s="234" t="s">
        <v>5144</v>
      </c>
    </row>
    <row r="4939" spans="2:12" s="10" customFormat="1" ht="75" customHeight="1" x14ac:dyDescent="0.25">
      <c r="B4939" s="234">
        <v>80111600</v>
      </c>
      <c r="C4939" s="293" t="s">
        <v>4952</v>
      </c>
      <c r="D4939" s="514">
        <v>41289</v>
      </c>
      <c r="E4939" s="234">
        <v>11.5</v>
      </c>
      <c r="F4939" s="520" t="s">
        <v>4882</v>
      </c>
      <c r="G4939" s="234" t="s">
        <v>118</v>
      </c>
      <c r="H4939" s="232">
        <f t="shared" si="26"/>
        <v>14396413</v>
      </c>
      <c r="I4939" s="232">
        <f>1215400*E4939</f>
        <v>13977100</v>
      </c>
      <c r="J4939" s="234" t="s">
        <v>676</v>
      </c>
      <c r="K4939" s="234" t="s">
        <v>676</v>
      </c>
      <c r="L4939" s="234" t="s">
        <v>5144</v>
      </c>
    </row>
    <row r="4940" spans="2:12" s="10" customFormat="1" ht="75" customHeight="1" x14ac:dyDescent="0.25">
      <c r="B4940" s="234">
        <v>80111600</v>
      </c>
      <c r="C4940" s="293" t="s">
        <v>5145</v>
      </c>
      <c r="D4940" s="514">
        <v>41289</v>
      </c>
      <c r="E4940" s="234">
        <v>11.5</v>
      </c>
      <c r="F4940" s="520" t="s">
        <v>4882</v>
      </c>
      <c r="G4940" s="234" t="s">
        <v>118</v>
      </c>
      <c r="H4940" s="232">
        <f t="shared" si="26"/>
        <v>14396413</v>
      </c>
      <c r="I4940" s="232">
        <f>1215400*E4940</f>
        <v>13977100</v>
      </c>
      <c r="J4940" s="234" t="s">
        <v>676</v>
      </c>
      <c r="K4940" s="234" t="s">
        <v>676</v>
      </c>
      <c r="L4940" s="234" t="s">
        <v>5144</v>
      </c>
    </row>
    <row r="4941" spans="2:12" s="10" customFormat="1" ht="75" customHeight="1" x14ac:dyDescent="0.25">
      <c r="B4941" s="234">
        <v>80111600</v>
      </c>
      <c r="C4941" s="293" t="s">
        <v>5146</v>
      </c>
      <c r="D4941" s="514">
        <v>41289</v>
      </c>
      <c r="E4941" s="234">
        <v>11</v>
      </c>
      <c r="F4941" s="234" t="s">
        <v>4882</v>
      </c>
      <c r="G4941" s="234" t="s">
        <v>4883</v>
      </c>
      <c r="H4941" s="232">
        <f t="shared" si="26"/>
        <v>18059680.100000001</v>
      </c>
      <c r="I4941" s="232">
        <f>1593970*E4941</f>
        <v>17533670</v>
      </c>
      <c r="J4941" s="234" t="s">
        <v>241</v>
      </c>
      <c r="K4941" s="234" t="s">
        <v>241</v>
      </c>
      <c r="L4941" s="234" t="s">
        <v>4925</v>
      </c>
    </row>
    <row r="4942" spans="2:12" s="10" customFormat="1" ht="75" customHeight="1" x14ac:dyDescent="0.25">
      <c r="B4942" s="234">
        <v>80111600</v>
      </c>
      <c r="C4942" s="293" t="s">
        <v>5147</v>
      </c>
      <c r="D4942" s="514">
        <v>41289</v>
      </c>
      <c r="E4942" s="234">
        <v>11</v>
      </c>
      <c r="F4942" s="234" t="s">
        <v>4882</v>
      </c>
      <c r="G4942" s="234" t="s">
        <v>4883</v>
      </c>
      <c r="H4942" s="232">
        <f t="shared" si="26"/>
        <v>16997900.48</v>
      </c>
      <c r="I4942" s="232">
        <f>1500256*E4942</f>
        <v>16502816</v>
      </c>
      <c r="J4942" s="234" t="s">
        <v>241</v>
      </c>
      <c r="K4942" s="234" t="s">
        <v>241</v>
      </c>
      <c r="L4942" s="234" t="s">
        <v>4925</v>
      </c>
    </row>
    <row r="4943" spans="2:12" s="10" customFormat="1" ht="75" customHeight="1" x14ac:dyDescent="0.25">
      <c r="B4943" s="234">
        <v>80111600</v>
      </c>
      <c r="C4943" s="293" t="s">
        <v>5147</v>
      </c>
      <c r="D4943" s="514">
        <v>41289</v>
      </c>
      <c r="E4943" s="234">
        <v>11</v>
      </c>
      <c r="F4943" s="234" t="s">
        <v>4882</v>
      </c>
      <c r="G4943" s="234" t="s">
        <v>4883</v>
      </c>
      <c r="H4943" s="232">
        <f t="shared" si="26"/>
        <v>16997900.48</v>
      </c>
      <c r="I4943" s="232">
        <f>1500256*E4943</f>
        <v>16502816</v>
      </c>
      <c r="J4943" s="234" t="s">
        <v>241</v>
      </c>
      <c r="K4943" s="234" t="s">
        <v>241</v>
      </c>
      <c r="L4943" s="234" t="s">
        <v>4925</v>
      </c>
    </row>
    <row r="4944" spans="2:12" s="620" customFormat="1" ht="75" customHeight="1" x14ac:dyDescent="0.25">
      <c r="B4944" s="234">
        <v>80111600</v>
      </c>
      <c r="C4944" s="653" t="s">
        <v>4924</v>
      </c>
      <c r="D4944" s="514">
        <v>41289</v>
      </c>
      <c r="E4944" s="234">
        <v>11</v>
      </c>
      <c r="F4944" s="234" t="s">
        <v>4882</v>
      </c>
      <c r="G4944" s="234" t="s">
        <v>4883</v>
      </c>
      <c r="H4944" s="232">
        <v>12606000</v>
      </c>
      <c r="I4944" s="232">
        <f>1112400*E4944</f>
        <v>12236400</v>
      </c>
      <c r="J4944" s="234" t="s">
        <v>241</v>
      </c>
      <c r="K4944" s="234" t="s">
        <v>241</v>
      </c>
      <c r="L4944" s="234" t="s">
        <v>4925</v>
      </c>
    </row>
    <row r="4945" spans="2:12" s="620" customFormat="1" ht="75" customHeight="1" x14ac:dyDescent="0.25">
      <c r="B4945" s="234">
        <v>80111600</v>
      </c>
      <c r="C4945" s="653" t="s">
        <v>5148</v>
      </c>
      <c r="D4945" s="514">
        <v>41289</v>
      </c>
      <c r="E4945" s="234">
        <v>11</v>
      </c>
      <c r="F4945" s="234" t="s">
        <v>4882</v>
      </c>
      <c r="G4945" s="234" t="s">
        <v>4883</v>
      </c>
      <c r="H4945" s="232">
        <v>12606000</v>
      </c>
      <c r="I4945" s="232">
        <f>1112400*E4945</f>
        <v>12236400</v>
      </c>
      <c r="J4945" s="234" t="s">
        <v>241</v>
      </c>
      <c r="K4945" s="234" t="s">
        <v>241</v>
      </c>
      <c r="L4945" s="234" t="s">
        <v>4925</v>
      </c>
    </row>
    <row r="4946" spans="2:12" s="620" customFormat="1" ht="75" customHeight="1" x14ac:dyDescent="0.25">
      <c r="B4946" s="234">
        <v>80111600</v>
      </c>
      <c r="C4946" s="653" t="s">
        <v>5148</v>
      </c>
      <c r="D4946" s="514">
        <v>41289</v>
      </c>
      <c r="E4946" s="234">
        <v>11</v>
      </c>
      <c r="F4946" s="234" t="s">
        <v>4882</v>
      </c>
      <c r="G4946" s="234" t="s">
        <v>4883</v>
      </c>
      <c r="H4946" s="232">
        <v>12606000</v>
      </c>
      <c r="I4946" s="232">
        <f>1112400*E4946</f>
        <v>12236400</v>
      </c>
      <c r="J4946" s="234" t="s">
        <v>241</v>
      </c>
      <c r="K4946" s="234" t="s">
        <v>241</v>
      </c>
      <c r="L4946" s="234" t="s">
        <v>4925</v>
      </c>
    </row>
    <row r="4947" spans="2:12" s="620" customFormat="1" ht="75" customHeight="1" x14ac:dyDescent="0.25">
      <c r="B4947" s="234">
        <v>80111600</v>
      </c>
      <c r="C4947" s="653" t="s">
        <v>5148</v>
      </c>
      <c r="D4947" s="514">
        <v>41289</v>
      </c>
      <c r="E4947" s="234">
        <v>11</v>
      </c>
      <c r="F4947" s="234" t="s">
        <v>4882</v>
      </c>
      <c r="G4947" s="234" t="s">
        <v>4883</v>
      </c>
      <c r="H4947" s="232">
        <v>12606000</v>
      </c>
      <c r="I4947" s="232">
        <f>1112400*E4947</f>
        <v>12236400</v>
      </c>
      <c r="J4947" s="234" t="s">
        <v>241</v>
      </c>
      <c r="K4947" s="234" t="s">
        <v>241</v>
      </c>
      <c r="L4947" s="234" t="s">
        <v>4925</v>
      </c>
    </row>
    <row r="4948" spans="2:12" s="620" customFormat="1" ht="75" customHeight="1" x14ac:dyDescent="0.25">
      <c r="B4948" s="234">
        <v>80111600</v>
      </c>
      <c r="C4948" s="293" t="s">
        <v>14058</v>
      </c>
      <c r="D4948" s="514">
        <v>41289</v>
      </c>
      <c r="E4948" s="234">
        <v>11</v>
      </c>
      <c r="F4948" s="234" t="s">
        <v>4882</v>
      </c>
      <c r="G4948" s="234" t="s">
        <v>4883</v>
      </c>
      <c r="H4948" s="232">
        <v>12606000</v>
      </c>
      <c r="I4948" s="232">
        <f>1112400*E4948</f>
        <v>12236400</v>
      </c>
      <c r="J4948" s="234" t="s">
        <v>241</v>
      </c>
      <c r="K4948" s="234" t="s">
        <v>241</v>
      </c>
      <c r="L4948" s="234" t="s">
        <v>4966</v>
      </c>
    </row>
    <row r="4949" spans="2:12" s="620" customFormat="1" ht="75" customHeight="1" x14ac:dyDescent="0.25">
      <c r="B4949" s="234">
        <v>44222206</v>
      </c>
      <c r="C4949" s="293" t="s">
        <v>5149</v>
      </c>
      <c r="D4949" s="514" t="s">
        <v>5150</v>
      </c>
      <c r="E4949" s="234">
        <v>11</v>
      </c>
      <c r="F4949" s="233" t="s">
        <v>5151</v>
      </c>
      <c r="G4949" s="234" t="s">
        <v>4883</v>
      </c>
      <c r="H4949" s="521">
        <f>I4949*103%</f>
        <v>927000</v>
      </c>
      <c r="I4949" s="522">
        <f>1000*900</f>
        <v>900000</v>
      </c>
      <c r="J4949" s="235" t="s">
        <v>241</v>
      </c>
      <c r="K4949" s="235" t="s">
        <v>241</v>
      </c>
      <c r="L4949" s="234" t="s">
        <v>5152</v>
      </c>
    </row>
    <row r="4950" spans="2:12" s="620" customFormat="1" ht="75" customHeight="1" x14ac:dyDescent="0.25">
      <c r="B4950" s="234">
        <v>80232502</v>
      </c>
      <c r="C4950" s="293" t="s">
        <v>5153</v>
      </c>
      <c r="D4950" s="514" t="s">
        <v>5154</v>
      </c>
      <c r="E4950" s="234">
        <v>11</v>
      </c>
      <c r="F4950" s="233" t="s">
        <v>4882</v>
      </c>
      <c r="G4950" s="234" t="s">
        <v>4883</v>
      </c>
      <c r="H4950" s="232">
        <f>I4950*103%</f>
        <v>1668600000</v>
      </c>
      <c r="I4950" s="523">
        <v>1620000000</v>
      </c>
      <c r="J4950" s="235" t="s">
        <v>5155</v>
      </c>
      <c r="K4950" s="235" t="s">
        <v>5156</v>
      </c>
      <c r="L4950" s="234" t="s">
        <v>4899</v>
      </c>
    </row>
    <row r="4951" spans="2:12" s="620" customFormat="1" ht="75" customHeight="1" x14ac:dyDescent="0.25">
      <c r="B4951" s="234">
        <v>80232502</v>
      </c>
      <c r="C4951" s="293" t="s">
        <v>5153</v>
      </c>
      <c r="D4951" s="514" t="s">
        <v>5154</v>
      </c>
      <c r="E4951" s="234">
        <v>11</v>
      </c>
      <c r="F4951" s="233" t="s">
        <v>4882</v>
      </c>
      <c r="G4951" s="234" t="s">
        <v>4883</v>
      </c>
      <c r="H4951" s="232">
        <f t="shared" ref="H4951:H4964" si="27">I4951*103%</f>
        <v>260590000</v>
      </c>
      <c r="I4951" s="523">
        <v>253000000</v>
      </c>
      <c r="J4951" s="235" t="s">
        <v>241</v>
      </c>
      <c r="K4951" s="235" t="s">
        <v>241</v>
      </c>
      <c r="L4951" s="234" t="s">
        <v>4899</v>
      </c>
    </row>
    <row r="4952" spans="2:12" s="620" customFormat="1" ht="75" customHeight="1" x14ac:dyDescent="0.25">
      <c r="B4952" s="234">
        <v>80232502</v>
      </c>
      <c r="C4952" s="293" t="s">
        <v>5153</v>
      </c>
      <c r="D4952" s="514" t="s">
        <v>5154</v>
      </c>
      <c r="E4952" s="234">
        <v>11</v>
      </c>
      <c r="F4952" s="233" t="s">
        <v>4882</v>
      </c>
      <c r="G4952" s="234" t="s">
        <v>4883</v>
      </c>
      <c r="H4952" s="232">
        <f t="shared" si="27"/>
        <v>249260000</v>
      </c>
      <c r="I4952" s="523">
        <v>242000000</v>
      </c>
      <c r="J4952" s="235" t="s">
        <v>241</v>
      </c>
      <c r="K4952" s="235" t="s">
        <v>241</v>
      </c>
      <c r="L4952" s="234" t="s">
        <v>4899</v>
      </c>
    </row>
    <row r="4953" spans="2:12" s="620" customFormat="1" ht="75" customHeight="1" x14ac:dyDescent="0.25">
      <c r="B4953" s="234">
        <v>24222524</v>
      </c>
      <c r="C4953" s="293" t="s">
        <v>5157</v>
      </c>
      <c r="D4953" s="514" t="s">
        <v>5150</v>
      </c>
      <c r="E4953" s="234">
        <v>11</v>
      </c>
      <c r="F4953" s="233" t="s">
        <v>5151</v>
      </c>
      <c r="G4953" s="234" t="s">
        <v>4883</v>
      </c>
      <c r="H4953" s="232">
        <f t="shared" si="27"/>
        <v>10815000</v>
      </c>
      <c r="I4953" s="232">
        <f>7000*1500</f>
        <v>10500000</v>
      </c>
      <c r="J4953" s="235" t="s">
        <v>241</v>
      </c>
      <c r="K4953" s="235" t="s">
        <v>241</v>
      </c>
      <c r="L4953" s="234" t="s">
        <v>5152</v>
      </c>
    </row>
    <row r="4954" spans="2:12" s="10" customFormat="1" ht="75" customHeight="1" x14ac:dyDescent="0.25">
      <c r="B4954" s="234">
        <v>44222702</v>
      </c>
      <c r="C4954" s="293" t="s">
        <v>5158</v>
      </c>
      <c r="D4954" s="514" t="s">
        <v>5150</v>
      </c>
      <c r="E4954" s="234">
        <v>11</v>
      </c>
      <c r="F4954" s="233" t="s">
        <v>5151</v>
      </c>
      <c r="G4954" s="234" t="s">
        <v>4883</v>
      </c>
      <c r="H4954" s="232">
        <f t="shared" si="27"/>
        <v>1390500</v>
      </c>
      <c r="I4954" s="232">
        <f>1500*900</f>
        <v>1350000</v>
      </c>
      <c r="J4954" s="235" t="s">
        <v>241</v>
      </c>
      <c r="K4954" s="235" t="s">
        <v>241</v>
      </c>
      <c r="L4954" s="234" t="s">
        <v>5152</v>
      </c>
    </row>
    <row r="4955" spans="2:12" s="10" customFormat="1" ht="75" customHeight="1" x14ac:dyDescent="0.25">
      <c r="B4955" s="234">
        <v>44222804</v>
      </c>
      <c r="C4955" s="293" t="s">
        <v>5159</v>
      </c>
      <c r="D4955" s="514" t="s">
        <v>5150</v>
      </c>
      <c r="E4955" s="234">
        <v>11</v>
      </c>
      <c r="F4955" s="233" t="s">
        <v>5151</v>
      </c>
      <c r="G4955" s="234" t="s">
        <v>4883</v>
      </c>
      <c r="H4955" s="232">
        <f t="shared" si="27"/>
        <v>46350</v>
      </c>
      <c r="I4955" s="232">
        <f>300*150</f>
        <v>45000</v>
      </c>
      <c r="J4955" s="235" t="s">
        <v>241</v>
      </c>
      <c r="K4955" s="235" t="s">
        <v>241</v>
      </c>
      <c r="L4955" s="234" t="s">
        <v>5152</v>
      </c>
    </row>
    <row r="4956" spans="2:12" s="10" customFormat="1" ht="75" customHeight="1" x14ac:dyDescent="0.25">
      <c r="B4956" s="234">
        <v>44222525</v>
      </c>
      <c r="C4956" s="293" t="s">
        <v>5160</v>
      </c>
      <c r="D4956" s="514" t="s">
        <v>5150</v>
      </c>
      <c r="E4956" s="234">
        <v>11</v>
      </c>
      <c r="F4956" s="233" t="s">
        <v>5151</v>
      </c>
      <c r="G4956" s="234" t="s">
        <v>4883</v>
      </c>
      <c r="H4956" s="232">
        <f t="shared" si="27"/>
        <v>494400</v>
      </c>
      <c r="I4956" s="232">
        <f>400*1200</f>
        <v>480000</v>
      </c>
      <c r="J4956" s="235" t="s">
        <v>241</v>
      </c>
      <c r="K4956" s="235" t="s">
        <v>241</v>
      </c>
      <c r="L4956" s="234" t="s">
        <v>5152</v>
      </c>
    </row>
    <row r="4957" spans="2:12" s="10" customFormat="1" ht="75" customHeight="1" x14ac:dyDescent="0.25">
      <c r="B4957" s="234">
        <v>44203205</v>
      </c>
      <c r="C4957" s="293" t="s">
        <v>5161</v>
      </c>
      <c r="D4957" s="514" t="s">
        <v>5150</v>
      </c>
      <c r="E4957" s="234">
        <v>11</v>
      </c>
      <c r="F4957" s="233" t="s">
        <v>5151</v>
      </c>
      <c r="G4957" s="234" t="s">
        <v>4883</v>
      </c>
      <c r="H4957" s="232">
        <f t="shared" si="27"/>
        <v>2191840</v>
      </c>
      <c r="I4957" s="232">
        <f>76000*28</f>
        <v>2128000</v>
      </c>
      <c r="J4957" s="235" t="s">
        <v>241</v>
      </c>
      <c r="K4957" s="235" t="s">
        <v>241</v>
      </c>
      <c r="L4957" s="234" t="s">
        <v>5152</v>
      </c>
    </row>
    <row r="4958" spans="2:12" s="10" customFormat="1" ht="75" customHeight="1" x14ac:dyDescent="0.25">
      <c r="B4958" s="234">
        <v>32202502</v>
      </c>
      <c r="C4958" s="293" t="s">
        <v>5162</v>
      </c>
      <c r="D4958" s="514" t="s">
        <v>5150</v>
      </c>
      <c r="E4958" s="234">
        <v>11</v>
      </c>
      <c r="F4958" s="233" t="s">
        <v>5151</v>
      </c>
      <c r="G4958" s="234" t="s">
        <v>4883</v>
      </c>
      <c r="H4958" s="232">
        <f t="shared" si="27"/>
        <v>1545000</v>
      </c>
      <c r="I4958" s="232">
        <f>1500*1000</f>
        <v>1500000</v>
      </c>
      <c r="J4958" s="235" t="s">
        <v>241</v>
      </c>
      <c r="K4958" s="235" t="s">
        <v>241</v>
      </c>
      <c r="L4958" s="234" t="s">
        <v>5152</v>
      </c>
    </row>
    <row r="4959" spans="2:12" s="10" customFormat="1" ht="75" customHeight="1" x14ac:dyDescent="0.25">
      <c r="B4959" s="234">
        <v>32202503</v>
      </c>
      <c r="C4959" s="293" t="s">
        <v>5163</v>
      </c>
      <c r="D4959" s="514" t="s">
        <v>5150</v>
      </c>
      <c r="E4959" s="234">
        <v>11</v>
      </c>
      <c r="F4959" s="233" t="s">
        <v>5151</v>
      </c>
      <c r="G4959" s="234" t="s">
        <v>4883</v>
      </c>
      <c r="H4959" s="232">
        <f t="shared" si="27"/>
        <v>772500</v>
      </c>
      <c r="I4959" s="232">
        <f>2500*300</f>
        <v>750000</v>
      </c>
      <c r="J4959" s="235" t="s">
        <v>241</v>
      </c>
      <c r="K4959" s="235" t="s">
        <v>241</v>
      </c>
      <c r="L4959" s="234" t="s">
        <v>5152</v>
      </c>
    </row>
    <row r="4960" spans="2:12" s="10" customFormat="1" ht="75" customHeight="1" x14ac:dyDescent="0.25">
      <c r="B4960" s="234">
        <v>32502522</v>
      </c>
      <c r="C4960" s="293" t="s">
        <v>5164</v>
      </c>
      <c r="D4960" s="514" t="s">
        <v>5150</v>
      </c>
      <c r="E4960" s="234">
        <v>11</v>
      </c>
      <c r="F4960" s="233" t="s">
        <v>5151</v>
      </c>
      <c r="G4960" s="234" t="s">
        <v>4883</v>
      </c>
      <c r="H4960" s="232">
        <f t="shared" si="27"/>
        <v>432600</v>
      </c>
      <c r="I4960" s="232">
        <f>2100*200</f>
        <v>420000</v>
      </c>
      <c r="J4960" s="235" t="s">
        <v>241</v>
      </c>
      <c r="K4960" s="235" t="s">
        <v>241</v>
      </c>
      <c r="L4960" s="234" t="s">
        <v>5152</v>
      </c>
    </row>
    <row r="4961" spans="2:12" s="10" customFormat="1" ht="75" customHeight="1" x14ac:dyDescent="0.25">
      <c r="B4961" s="234">
        <v>43202809</v>
      </c>
      <c r="C4961" s="293" t="s">
        <v>5165</v>
      </c>
      <c r="D4961" s="514" t="s">
        <v>5150</v>
      </c>
      <c r="E4961" s="234">
        <v>11</v>
      </c>
      <c r="F4961" s="233" t="s">
        <v>5151</v>
      </c>
      <c r="G4961" s="234" t="s">
        <v>4883</v>
      </c>
      <c r="H4961" s="232">
        <f t="shared" si="27"/>
        <v>9270000</v>
      </c>
      <c r="I4961" s="232">
        <f>1500*6000</f>
        <v>9000000</v>
      </c>
      <c r="J4961" s="235" t="s">
        <v>241</v>
      </c>
      <c r="K4961" s="235" t="s">
        <v>241</v>
      </c>
      <c r="L4961" s="234" t="s">
        <v>5152</v>
      </c>
    </row>
    <row r="4962" spans="2:12" s="10" customFormat="1" ht="75" customHeight="1" x14ac:dyDescent="0.25">
      <c r="B4962" s="234">
        <v>44222805</v>
      </c>
      <c r="C4962" s="293" t="s">
        <v>5166</v>
      </c>
      <c r="D4962" s="514" t="s">
        <v>5150</v>
      </c>
      <c r="E4962" s="234">
        <v>11</v>
      </c>
      <c r="F4962" s="233" t="s">
        <v>5151</v>
      </c>
      <c r="G4962" s="234" t="s">
        <v>4883</v>
      </c>
      <c r="H4962" s="232">
        <f t="shared" si="27"/>
        <v>865200</v>
      </c>
      <c r="I4962" s="232">
        <f>1200*700</f>
        <v>840000</v>
      </c>
      <c r="J4962" s="235" t="s">
        <v>241</v>
      </c>
      <c r="K4962" s="235" t="s">
        <v>241</v>
      </c>
      <c r="L4962" s="234" t="s">
        <v>5152</v>
      </c>
    </row>
    <row r="4963" spans="2:12" s="10" customFormat="1" ht="75" customHeight="1" x14ac:dyDescent="0.25">
      <c r="B4963" s="234">
        <v>44222704</v>
      </c>
      <c r="C4963" s="293" t="s">
        <v>5167</v>
      </c>
      <c r="D4963" s="514" t="s">
        <v>5150</v>
      </c>
      <c r="E4963" s="234">
        <v>11</v>
      </c>
      <c r="F4963" s="233" t="s">
        <v>5151</v>
      </c>
      <c r="G4963" s="234" t="s">
        <v>4883</v>
      </c>
      <c r="H4963" s="232">
        <f t="shared" si="27"/>
        <v>2188750</v>
      </c>
      <c r="I4963" s="232">
        <f>850*2500</f>
        <v>2125000</v>
      </c>
      <c r="J4963" s="235" t="s">
        <v>241</v>
      </c>
      <c r="K4963" s="235" t="s">
        <v>241</v>
      </c>
      <c r="L4963" s="234" t="s">
        <v>5152</v>
      </c>
    </row>
    <row r="4964" spans="2:12" s="10" customFormat="1" ht="75" customHeight="1" x14ac:dyDescent="0.25">
      <c r="B4964" s="234">
        <v>55222606</v>
      </c>
      <c r="C4964" s="293" t="s">
        <v>5168</v>
      </c>
      <c r="D4964" s="514" t="s">
        <v>5150</v>
      </c>
      <c r="E4964" s="234">
        <v>11</v>
      </c>
      <c r="F4964" s="233" t="s">
        <v>5151</v>
      </c>
      <c r="G4964" s="234" t="s">
        <v>4883</v>
      </c>
      <c r="H4964" s="232">
        <f t="shared" si="27"/>
        <v>3605000</v>
      </c>
      <c r="I4964" s="232">
        <f>1000*3500</f>
        <v>3500000</v>
      </c>
      <c r="J4964" s="235" t="s">
        <v>241</v>
      </c>
      <c r="K4964" s="235" t="s">
        <v>241</v>
      </c>
      <c r="L4964" s="234" t="s">
        <v>5152</v>
      </c>
    </row>
    <row r="4965" spans="2:12" s="10" customFormat="1" ht="75" customHeight="1" x14ac:dyDescent="0.25">
      <c r="B4965" s="234">
        <v>44222022</v>
      </c>
      <c r="C4965" s="293" t="s">
        <v>5169</v>
      </c>
      <c r="D4965" s="514" t="s">
        <v>5150</v>
      </c>
      <c r="E4965" s="234">
        <v>11</v>
      </c>
      <c r="F4965" s="233" t="s">
        <v>5151</v>
      </c>
      <c r="G4965" s="234" t="s">
        <v>4883</v>
      </c>
      <c r="H4965" s="232">
        <f>I4965*103%</f>
        <v>6437500</v>
      </c>
      <c r="I4965" s="232">
        <f>1250*5000</f>
        <v>6250000</v>
      </c>
      <c r="J4965" s="235" t="s">
        <v>241</v>
      </c>
      <c r="K4965" s="235" t="s">
        <v>241</v>
      </c>
      <c r="L4965" s="234" t="s">
        <v>5152</v>
      </c>
    </row>
    <row r="4966" spans="2:12" s="10" customFormat="1" ht="75" customHeight="1" x14ac:dyDescent="0.25">
      <c r="B4966" s="234">
        <v>44222625</v>
      </c>
      <c r="C4966" s="293" t="s">
        <v>5170</v>
      </c>
      <c r="D4966" s="514" t="s">
        <v>5150</v>
      </c>
      <c r="E4966" s="234">
        <v>11</v>
      </c>
      <c r="F4966" s="233" t="s">
        <v>5151</v>
      </c>
      <c r="G4966" s="234" t="s">
        <v>4883</v>
      </c>
      <c r="H4966" s="232">
        <f>I4966*103%</f>
        <v>5562000</v>
      </c>
      <c r="I4966" s="232">
        <f>180000*30</f>
        <v>5400000</v>
      </c>
      <c r="J4966" s="235" t="s">
        <v>241</v>
      </c>
      <c r="K4966" s="235" t="s">
        <v>241</v>
      </c>
      <c r="L4966" s="234" t="s">
        <v>5152</v>
      </c>
    </row>
    <row r="4967" spans="2:12" s="10" customFormat="1" ht="75" customHeight="1" x14ac:dyDescent="0.25">
      <c r="B4967" s="234">
        <v>44222708</v>
      </c>
      <c r="C4967" s="293" t="s">
        <v>5171</v>
      </c>
      <c r="D4967" s="514" t="s">
        <v>5150</v>
      </c>
      <c r="E4967" s="234">
        <v>11</v>
      </c>
      <c r="F4967" s="233" t="s">
        <v>5151</v>
      </c>
      <c r="G4967" s="234" t="s">
        <v>4883</v>
      </c>
      <c r="H4967" s="232">
        <f>I4967*103%</f>
        <v>4635000</v>
      </c>
      <c r="I4967" s="232">
        <f>3000*1500</f>
        <v>4500000</v>
      </c>
      <c r="J4967" s="235" t="s">
        <v>241</v>
      </c>
      <c r="K4967" s="235" t="s">
        <v>241</v>
      </c>
      <c r="L4967" s="234" t="s">
        <v>5152</v>
      </c>
    </row>
    <row r="4968" spans="2:12" s="10" customFormat="1" ht="75" customHeight="1" x14ac:dyDescent="0.25">
      <c r="B4968" s="234">
        <v>24222530</v>
      </c>
      <c r="C4968" s="293" t="s">
        <v>5172</v>
      </c>
      <c r="D4968" s="514" t="s">
        <v>5150</v>
      </c>
      <c r="E4968" s="234">
        <v>11</v>
      </c>
      <c r="F4968" s="233" t="s">
        <v>5151</v>
      </c>
      <c r="G4968" s="234" t="s">
        <v>4883</v>
      </c>
      <c r="H4968" s="232">
        <f>I4968*103%</f>
        <v>3862500</v>
      </c>
      <c r="I4968" s="232">
        <f>2500*1500</f>
        <v>3750000</v>
      </c>
      <c r="J4968" s="235" t="s">
        <v>241</v>
      </c>
      <c r="K4968" s="235" t="s">
        <v>241</v>
      </c>
      <c r="L4968" s="234" t="s">
        <v>5152</v>
      </c>
    </row>
    <row r="4969" spans="2:12" s="10" customFormat="1" ht="75" customHeight="1" x14ac:dyDescent="0.25">
      <c r="B4969" s="234">
        <v>52131600</v>
      </c>
      <c r="C4969" s="293" t="s">
        <v>5173</v>
      </c>
      <c r="D4969" s="514" t="s">
        <v>5150</v>
      </c>
      <c r="E4969" s="234">
        <v>11</v>
      </c>
      <c r="F4969" s="233" t="s">
        <v>5151</v>
      </c>
      <c r="G4969" s="234" t="s">
        <v>4883</v>
      </c>
      <c r="H4969" s="232">
        <f>(I4969*103%)*30</f>
        <v>4635000</v>
      </c>
      <c r="I4969" s="232">
        <v>150000</v>
      </c>
      <c r="J4969" s="235" t="s">
        <v>241</v>
      </c>
      <c r="K4969" s="235" t="s">
        <v>241</v>
      </c>
      <c r="L4969" s="234" t="s">
        <v>5174</v>
      </c>
    </row>
    <row r="4970" spans="2:12" s="10" customFormat="1" ht="75" customHeight="1" x14ac:dyDescent="0.25">
      <c r="B4970" s="234">
        <v>32202620</v>
      </c>
      <c r="C4970" s="293" t="s">
        <v>5175</v>
      </c>
      <c r="D4970" s="514" t="s">
        <v>5150</v>
      </c>
      <c r="E4970" s="234">
        <v>11</v>
      </c>
      <c r="F4970" s="233" t="s">
        <v>5151</v>
      </c>
      <c r="G4970" s="234" t="s">
        <v>4883</v>
      </c>
      <c r="H4970" s="232">
        <f t="shared" ref="H4970:H4994" si="28">I4970*103%</f>
        <v>432600</v>
      </c>
      <c r="I4970" s="232">
        <f>2100*200</f>
        <v>420000</v>
      </c>
      <c r="J4970" s="235" t="s">
        <v>241</v>
      </c>
      <c r="K4970" s="235" t="s">
        <v>241</v>
      </c>
      <c r="L4970" s="234" t="s">
        <v>5152</v>
      </c>
    </row>
    <row r="4971" spans="2:12" s="10" customFormat="1" ht="75" customHeight="1" x14ac:dyDescent="0.25">
      <c r="B4971" s="234">
        <v>44222623</v>
      </c>
      <c r="C4971" s="293" t="s">
        <v>5176</v>
      </c>
      <c r="D4971" s="514" t="s">
        <v>5150</v>
      </c>
      <c r="E4971" s="234">
        <v>11</v>
      </c>
      <c r="F4971" s="233" t="s">
        <v>5151</v>
      </c>
      <c r="G4971" s="234" t="s">
        <v>4883</v>
      </c>
      <c r="H4971" s="232">
        <f t="shared" si="28"/>
        <v>849750</v>
      </c>
      <c r="I4971" s="232">
        <f>750*1100</f>
        <v>825000</v>
      </c>
      <c r="J4971" s="235" t="s">
        <v>241</v>
      </c>
      <c r="K4971" s="235" t="s">
        <v>241</v>
      </c>
      <c r="L4971" s="234" t="s">
        <v>5152</v>
      </c>
    </row>
    <row r="4972" spans="2:12" s="10" customFormat="1" ht="75" customHeight="1" x14ac:dyDescent="0.25">
      <c r="B4972" s="234">
        <v>44222726</v>
      </c>
      <c r="C4972" s="293" t="s">
        <v>5177</v>
      </c>
      <c r="D4972" s="514" t="s">
        <v>5150</v>
      </c>
      <c r="E4972" s="234">
        <v>11</v>
      </c>
      <c r="F4972" s="233" t="s">
        <v>5151</v>
      </c>
      <c r="G4972" s="234" t="s">
        <v>4883</v>
      </c>
      <c r="H4972" s="232">
        <f t="shared" si="28"/>
        <v>1699500</v>
      </c>
      <c r="I4972" s="232">
        <f>1100*1500</f>
        <v>1650000</v>
      </c>
      <c r="J4972" s="235" t="s">
        <v>241</v>
      </c>
      <c r="K4972" s="235" t="s">
        <v>241</v>
      </c>
      <c r="L4972" s="234" t="s">
        <v>5152</v>
      </c>
    </row>
    <row r="4973" spans="2:12" s="10" customFormat="1" ht="75" customHeight="1" x14ac:dyDescent="0.25">
      <c r="B4973" s="234">
        <v>44222506</v>
      </c>
      <c r="C4973" s="293" t="s">
        <v>5178</v>
      </c>
      <c r="D4973" s="514" t="s">
        <v>5150</v>
      </c>
      <c r="E4973" s="234">
        <v>11</v>
      </c>
      <c r="F4973" s="233" t="s">
        <v>5151</v>
      </c>
      <c r="G4973" s="234" t="s">
        <v>4883</v>
      </c>
      <c r="H4973" s="232">
        <f t="shared" si="28"/>
        <v>1545000</v>
      </c>
      <c r="I4973" s="232">
        <f>600*2500</f>
        <v>1500000</v>
      </c>
      <c r="J4973" s="235" t="s">
        <v>241</v>
      </c>
      <c r="K4973" s="235" t="s">
        <v>241</v>
      </c>
      <c r="L4973" s="234" t="s">
        <v>5152</v>
      </c>
    </row>
    <row r="4974" spans="2:12" s="10" customFormat="1" ht="75" customHeight="1" x14ac:dyDescent="0.25">
      <c r="B4974" s="234">
        <v>44222629</v>
      </c>
      <c r="C4974" s="293" t="s">
        <v>5179</v>
      </c>
      <c r="D4974" s="514" t="s">
        <v>5150</v>
      </c>
      <c r="E4974" s="234">
        <v>11</v>
      </c>
      <c r="F4974" s="233" t="s">
        <v>5151</v>
      </c>
      <c r="G4974" s="234" t="s">
        <v>4883</v>
      </c>
      <c r="H4974" s="232">
        <f t="shared" si="28"/>
        <v>123600</v>
      </c>
      <c r="I4974" s="232">
        <f>300*400</f>
        <v>120000</v>
      </c>
      <c r="J4974" s="235" t="s">
        <v>241</v>
      </c>
      <c r="K4974" s="235" t="s">
        <v>241</v>
      </c>
      <c r="L4974" s="234" t="s">
        <v>5152</v>
      </c>
    </row>
    <row r="4975" spans="2:12" s="10" customFormat="1" ht="75" customHeight="1" x14ac:dyDescent="0.25">
      <c r="B4975" s="234">
        <v>44222628</v>
      </c>
      <c r="C4975" s="293" t="s">
        <v>5180</v>
      </c>
      <c r="D4975" s="514" t="s">
        <v>5150</v>
      </c>
      <c r="E4975" s="234">
        <v>11</v>
      </c>
      <c r="F4975" s="233" t="s">
        <v>5151</v>
      </c>
      <c r="G4975" s="234" t="s">
        <v>4883</v>
      </c>
      <c r="H4975" s="232">
        <f t="shared" si="28"/>
        <v>885800</v>
      </c>
      <c r="I4975" s="232">
        <f>200*4300</f>
        <v>860000</v>
      </c>
      <c r="J4975" s="235" t="s">
        <v>241</v>
      </c>
      <c r="K4975" s="235" t="s">
        <v>241</v>
      </c>
      <c r="L4975" s="234" t="s">
        <v>5152</v>
      </c>
    </row>
    <row r="4976" spans="2:12" s="10" customFormat="1" ht="75" customHeight="1" x14ac:dyDescent="0.25">
      <c r="B4976" s="234">
        <v>44203203</v>
      </c>
      <c r="C4976" s="293" t="s">
        <v>5181</v>
      </c>
      <c r="D4976" s="514" t="s">
        <v>5150</v>
      </c>
      <c r="E4976" s="234">
        <v>11</v>
      </c>
      <c r="F4976" s="233" t="s">
        <v>5151</v>
      </c>
      <c r="G4976" s="234" t="s">
        <v>4883</v>
      </c>
      <c r="H4976" s="232">
        <f t="shared" si="28"/>
        <v>834300</v>
      </c>
      <c r="I4976" s="232">
        <f>405000*2</f>
        <v>810000</v>
      </c>
      <c r="J4976" s="235" t="s">
        <v>241</v>
      </c>
      <c r="K4976" s="235" t="s">
        <v>241</v>
      </c>
      <c r="L4976" s="234" t="s">
        <v>5152</v>
      </c>
    </row>
    <row r="4977" spans="2:12" s="10" customFormat="1" ht="75" customHeight="1" x14ac:dyDescent="0.25">
      <c r="B4977" s="234">
        <v>44202726</v>
      </c>
      <c r="C4977" s="293" t="s">
        <v>5182</v>
      </c>
      <c r="D4977" s="514" t="s">
        <v>5150</v>
      </c>
      <c r="E4977" s="234">
        <v>11</v>
      </c>
      <c r="F4977" s="233" t="s">
        <v>5151</v>
      </c>
      <c r="G4977" s="234" t="s">
        <v>4883</v>
      </c>
      <c r="H4977" s="232">
        <f t="shared" si="28"/>
        <v>1246300</v>
      </c>
      <c r="I4977" s="232">
        <f>(4200*50)+(25000*40)</f>
        <v>1210000</v>
      </c>
      <c r="J4977" s="235" t="s">
        <v>241</v>
      </c>
      <c r="K4977" s="235" t="s">
        <v>241</v>
      </c>
      <c r="L4977" s="234" t="s">
        <v>5152</v>
      </c>
    </row>
    <row r="4978" spans="2:12" s="10" customFormat="1" ht="75" customHeight="1" x14ac:dyDescent="0.25">
      <c r="B4978" s="234">
        <v>32101622</v>
      </c>
      <c r="C4978" s="293" t="s">
        <v>5183</v>
      </c>
      <c r="D4978" s="514" t="s">
        <v>5150</v>
      </c>
      <c r="E4978" s="234">
        <v>11</v>
      </c>
      <c r="F4978" s="233" t="s">
        <v>5151</v>
      </c>
      <c r="G4978" s="234" t="s">
        <v>4883</v>
      </c>
      <c r="H4978" s="232">
        <f t="shared" si="28"/>
        <v>96408000</v>
      </c>
      <c r="I4978" s="232">
        <f>12000*7800</f>
        <v>93600000</v>
      </c>
      <c r="J4978" s="235" t="s">
        <v>241</v>
      </c>
      <c r="K4978" s="235" t="s">
        <v>241</v>
      </c>
      <c r="L4978" s="234" t="s">
        <v>5152</v>
      </c>
    </row>
    <row r="4979" spans="2:12" s="10" customFormat="1" ht="75" customHeight="1" x14ac:dyDescent="0.25">
      <c r="B4979" s="234">
        <v>14111519</v>
      </c>
      <c r="C4979" s="293" t="s">
        <v>5184</v>
      </c>
      <c r="D4979" s="514" t="s">
        <v>5150</v>
      </c>
      <c r="E4979" s="234">
        <v>11</v>
      </c>
      <c r="F4979" s="233" t="s">
        <v>5151</v>
      </c>
      <c r="G4979" s="234" t="s">
        <v>5185</v>
      </c>
      <c r="H4979" s="232">
        <f t="shared" si="28"/>
        <v>2575000</v>
      </c>
      <c r="I4979" s="232">
        <f>25000*100</f>
        <v>2500000</v>
      </c>
      <c r="J4979" s="235" t="s">
        <v>241</v>
      </c>
      <c r="K4979" s="235" t="s">
        <v>241</v>
      </c>
      <c r="L4979" s="234" t="s">
        <v>5152</v>
      </c>
    </row>
    <row r="4980" spans="2:12" s="10" customFormat="1" ht="75" customHeight="1" x14ac:dyDescent="0.25">
      <c r="B4980" s="234">
        <v>44122000</v>
      </c>
      <c r="C4980" s="293" t="s">
        <v>5186</v>
      </c>
      <c r="D4980" s="514" t="s">
        <v>5150</v>
      </c>
      <c r="E4980" s="234">
        <v>11</v>
      </c>
      <c r="F4980" s="233" t="s">
        <v>5187</v>
      </c>
      <c r="G4980" s="234" t="s">
        <v>4883</v>
      </c>
      <c r="H4980" s="232">
        <f t="shared" si="28"/>
        <v>9141250</v>
      </c>
      <c r="I4980" s="232">
        <f>(1000*200)+(5000*550)+(3000*800)+(2500*550)+(2500*550)+(15500*50)</f>
        <v>8875000</v>
      </c>
      <c r="J4980" s="235" t="s">
        <v>241</v>
      </c>
      <c r="K4980" s="235" t="s">
        <v>241</v>
      </c>
      <c r="L4980" s="234" t="s">
        <v>5152</v>
      </c>
    </row>
    <row r="4981" spans="2:12" s="10" customFormat="1" ht="75" customHeight="1" x14ac:dyDescent="0.25">
      <c r="B4981" s="234">
        <v>44121904</v>
      </c>
      <c r="C4981" s="293" t="s">
        <v>5188</v>
      </c>
      <c r="D4981" s="514" t="s">
        <v>5150</v>
      </c>
      <c r="E4981" s="234">
        <v>11</v>
      </c>
      <c r="F4981" s="233" t="s">
        <v>5151</v>
      </c>
      <c r="G4981" s="234" t="s">
        <v>4883</v>
      </c>
      <c r="H4981" s="232">
        <f t="shared" si="28"/>
        <v>180250</v>
      </c>
      <c r="I4981" s="232">
        <f>2500*70</f>
        <v>175000</v>
      </c>
      <c r="J4981" s="235" t="s">
        <v>241</v>
      </c>
      <c r="K4981" s="235" t="s">
        <v>241</v>
      </c>
      <c r="L4981" s="234" t="s">
        <v>5152</v>
      </c>
    </row>
    <row r="4982" spans="2:12" s="10" customFormat="1" ht="75" customHeight="1" x14ac:dyDescent="0.25">
      <c r="B4982" s="234">
        <v>31162600</v>
      </c>
      <c r="C4982" s="293" t="s">
        <v>5189</v>
      </c>
      <c r="D4982" s="514" t="s">
        <v>5150</v>
      </c>
      <c r="E4982" s="234">
        <v>11</v>
      </c>
      <c r="F4982" s="233" t="s">
        <v>5187</v>
      </c>
      <c r="G4982" s="234" t="s">
        <v>4883</v>
      </c>
      <c r="H4982" s="232">
        <f t="shared" si="28"/>
        <v>4367200</v>
      </c>
      <c r="I4982" s="232">
        <f>(2000*750)+(4600*50)+(1000*100)+(1700*100)+(5200*100)+(1100*100)+(2100*100)+(2000*700)</f>
        <v>4240000</v>
      </c>
      <c r="J4982" s="235" t="s">
        <v>241</v>
      </c>
      <c r="K4982" s="235" t="s">
        <v>241</v>
      </c>
      <c r="L4982" s="234" t="s">
        <v>5152</v>
      </c>
    </row>
    <row r="4983" spans="2:12" s="10" customFormat="1" ht="75" customHeight="1" x14ac:dyDescent="0.25">
      <c r="B4983" s="234">
        <v>80111600</v>
      </c>
      <c r="C4983" s="293" t="s">
        <v>5190</v>
      </c>
      <c r="D4983" s="514">
        <v>41289</v>
      </c>
      <c r="E4983" s="234">
        <v>11</v>
      </c>
      <c r="F4983" s="234" t="s">
        <v>4882</v>
      </c>
      <c r="G4983" s="234" t="s">
        <v>118</v>
      </c>
      <c r="H4983" s="232">
        <f t="shared" si="28"/>
        <v>12603492</v>
      </c>
      <c r="I4983" s="232">
        <f>1112400*E4983</f>
        <v>12236400</v>
      </c>
      <c r="J4983" s="234" t="s">
        <v>241</v>
      </c>
      <c r="K4983" s="234" t="s">
        <v>241</v>
      </c>
      <c r="L4983" s="234" t="s">
        <v>4946</v>
      </c>
    </row>
    <row r="4984" spans="2:12" s="10" customFormat="1" ht="75" customHeight="1" x14ac:dyDescent="0.25">
      <c r="B4984" s="234">
        <v>80111600</v>
      </c>
      <c r="C4984" s="293" t="s">
        <v>5191</v>
      </c>
      <c r="D4984" s="514">
        <v>41289</v>
      </c>
      <c r="E4984" s="234">
        <v>11</v>
      </c>
      <c r="F4984" s="234" t="s">
        <v>4882</v>
      </c>
      <c r="G4984" s="234" t="s">
        <v>118</v>
      </c>
      <c r="H4984" s="232">
        <f t="shared" si="28"/>
        <v>12603492</v>
      </c>
      <c r="I4984" s="232">
        <f>1112400*E4984</f>
        <v>12236400</v>
      </c>
      <c r="J4984" s="234" t="s">
        <v>241</v>
      </c>
      <c r="K4984" s="234" t="s">
        <v>241</v>
      </c>
      <c r="L4984" s="234" t="s">
        <v>5192</v>
      </c>
    </row>
    <row r="4985" spans="2:12" s="10" customFormat="1" ht="75" customHeight="1" x14ac:dyDescent="0.25">
      <c r="B4985" s="234">
        <v>80111600</v>
      </c>
      <c r="C4985" s="293" t="s">
        <v>5193</v>
      </c>
      <c r="D4985" s="514">
        <v>41289</v>
      </c>
      <c r="E4985" s="234">
        <v>11</v>
      </c>
      <c r="F4985" s="234" t="s">
        <v>4882</v>
      </c>
      <c r="G4985" s="234" t="s">
        <v>184</v>
      </c>
      <c r="H4985" s="232">
        <f t="shared" si="28"/>
        <v>19261000</v>
      </c>
      <c r="I4985" s="232">
        <f>1700000*E4985</f>
        <v>18700000</v>
      </c>
      <c r="J4985" s="234" t="s">
        <v>241</v>
      </c>
      <c r="K4985" s="234" t="s">
        <v>241</v>
      </c>
      <c r="L4985" s="234" t="s">
        <v>5192</v>
      </c>
    </row>
    <row r="4986" spans="2:12" s="10" customFormat="1" ht="75" customHeight="1" x14ac:dyDescent="0.25">
      <c r="B4986" s="234">
        <v>80111600</v>
      </c>
      <c r="C4986" s="293" t="s">
        <v>5194</v>
      </c>
      <c r="D4986" s="514">
        <v>41289</v>
      </c>
      <c r="E4986" s="234">
        <v>11</v>
      </c>
      <c r="F4986" s="234" t="s">
        <v>4882</v>
      </c>
      <c r="G4986" s="234" t="s">
        <v>4883</v>
      </c>
      <c r="H4986" s="232">
        <f t="shared" si="28"/>
        <v>35009700</v>
      </c>
      <c r="I4986" s="232">
        <f>3090000*E4986</f>
        <v>33990000</v>
      </c>
      <c r="J4986" s="234" t="s">
        <v>241</v>
      </c>
      <c r="K4986" s="234" t="s">
        <v>241</v>
      </c>
      <c r="L4986" s="234" t="s">
        <v>5192</v>
      </c>
    </row>
    <row r="4987" spans="2:12" s="10" customFormat="1" ht="75" customHeight="1" x14ac:dyDescent="0.25">
      <c r="B4987" s="234">
        <v>80111600</v>
      </c>
      <c r="C4987" s="293" t="s">
        <v>5195</v>
      </c>
      <c r="D4987" s="514">
        <v>41289</v>
      </c>
      <c r="E4987" s="234">
        <v>11</v>
      </c>
      <c r="F4987" s="234" t="s">
        <v>4882</v>
      </c>
      <c r="G4987" s="234" t="s">
        <v>4883</v>
      </c>
      <c r="H4987" s="232">
        <f t="shared" si="28"/>
        <v>35009700</v>
      </c>
      <c r="I4987" s="232">
        <f>3090000*E4987</f>
        <v>33990000</v>
      </c>
      <c r="J4987" s="234" t="s">
        <v>241</v>
      </c>
      <c r="K4987" s="234" t="s">
        <v>241</v>
      </c>
      <c r="L4987" s="234" t="s">
        <v>5192</v>
      </c>
    </row>
    <row r="4988" spans="2:12" s="10" customFormat="1" ht="75" customHeight="1" x14ac:dyDescent="0.25">
      <c r="B4988" s="234">
        <v>80111600</v>
      </c>
      <c r="C4988" s="293" t="s">
        <v>5195</v>
      </c>
      <c r="D4988" s="514">
        <v>41289</v>
      </c>
      <c r="E4988" s="234">
        <v>11</v>
      </c>
      <c r="F4988" s="234" t="s">
        <v>4882</v>
      </c>
      <c r="G4988" s="234" t="s">
        <v>4883</v>
      </c>
      <c r="H4988" s="232">
        <f t="shared" si="28"/>
        <v>35009700</v>
      </c>
      <c r="I4988" s="232">
        <f>3090000*E4988</f>
        <v>33990000</v>
      </c>
      <c r="J4988" s="234" t="s">
        <v>241</v>
      </c>
      <c r="K4988" s="234" t="s">
        <v>241</v>
      </c>
      <c r="L4988" s="234" t="s">
        <v>5192</v>
      </c>
    </row>
    <row r="4989" spans="2:12" s="10" customFormat="1" ht="75" customHeight="1" x14ac:dyDescent="0.25">
      <c r="B4989" s="234">
        <v>80111600</v>
      </c>
      <c r="C4989" s="293" t="s">
        <v>5191</v>
      </c>
      <c r="D4989" s="514">
        <v>41289</v>
      </c>
      <c r="E4989" s="234">
        <v>11</v>
      </c>
      <c r="F4989" s="234" t="s">
        <v>4882</v>
      </c>
      <c r="G4989" s="234" t="s">
        <v>4883</v>
      </c>
      <c r="H4989" s="232">
        <f t="shared" si="28"/>
        <v>13770482</v>
      </c>
      <c r="I4989" s="232">
        <f>1215400*E4989</f>
        <v>13369400</v>
      </c>
      <c r="J4989" s="234" t="s">
        <v>241</v>
      </c>
      <c r="K4989" s="234" t="s">
        <v>241</v>
      </c>
      <c r="L4989" s="234" t="s">
        <v>5192</v>
      </c>
    </row>
    <row r="4990" spans="2:12" s="10" customFormat="1" ht="75" customHeight="1" x14ac:dyDescent="0.25">
      <c r="B4990" s="234">
        <v>80111600</v>
      </c>
      <c r="C4990" s="293" t="s">
        <v>5196</v>
      </c>
      <c r="D4990" s="514">
        <v>41289</v>
      </c>
      <c r="E4990" s="234">
        <v>11</v>
      </c>
      <c r="F4990" s="234" t="s">
        <v>4882</v>
      </c>
      <c r="G4990" s="234" t="s">
        <v>4883</v>
      </c>
      <c r="H4990" s="232">
        <f t="shared" si="28"/>
        <v>35009700</v>
      </c>
      <c r="I4990" s="232">
        <f>3090000*E4990</f>
        <v>33990000</v>
      </c>
      <c r="J4990" s="234" t="s">
        <v>241</v>
      </c>
      <c r="K4990" s="234" t="s">
        <v>241</v>
      </c>
      <c r="L4990" s="234" t="s">
        <v>5192</v>
      </c>
    </row>
    <row r="4991" spans="2:12" s="10" customFormat="1" ht="75" customHeight="1" x14ac:dyDescent="0.25">
      <c r="B4991" s="234">
        <v>80111600</v>
      </c>
      <c r="C4991" s="293" t="s">
        <v>5197</v>
      </c>
      <c r="D4991" s="514">
        <v>41289</v>
      </c>
      <c r="E4991" s="234">
        <v>11</v>
      </c>
      <c r="F4991" s="234" t="s">
        <v>4882</v>
      </c>
      <c r="G4991" s="234" t="s">
        <v>4883</v>
      </c>
      <c r="H4991" s="232">
        <f t="shared" si="28"/>
        <v>35009700</v>
      </c>
      <c r="I4991" s="232">
        <f>3090000*E4991</f>
        <v>33990000</v>
      </c>
      <c r="J4991" s="234" t="s">
        <v>241</v>
      </c>
      <c r="K4991" s="234" t="s">
        <v>241</v>
      </c>
      <c r="L4991" s="234" t="s">
        <v>5192</v>
      </c>
    </row>
    <row r="4992" spans="2:12" s="10" customFormat="1" ht="75" customHeight="1" x14ac:dyDescent="0.25">
      <c r="B4992" s="234">
        <v>80111600</v>
      </c>
      <c r="C4992" s="293" t="s">
        <v>5198</v>
      </c>
      <c r="D4992" s="514">
        <v>41289</v>
      </c>
      <c r="E4992" s="234">
        <v>11</v>
      </c>
      <c r="F4992" s="234" t="s">
        <v>4882</v>
      </c>
      <c r="G4992" s="234" t="s">
        <v>4883</v>
      </c>
      <c r="H4992" s="232">
        <f t="shared" si="28"/>
        <v>16997900.48</v>
      </c>
      <c r="I4992" s="232">
        <f>1500256*E4992</f>
        <v>16502816</v>
      </c>
      <c r="J4992" s="234" t="s">
        <v>241</v>
      </c>
      <c r="K4992" s="234" t="s">
        <v>241</v>
      </c>
      <c r="L4992" s="234" t="s">
        <v>5192</v>
      </c>
    </row>
    <row r="4993" spans="2:12" s="10" customFormat="1" ht="75" customHeight="1" x14ac:dyDescent="0.25">
      <c r="B4993" s="234">
        <v>80111600</v>
      </c>
      <c r="C4993" s="293" t="s">
        <v>5199</v>
      </c>
      <c r="D4993" s="514">
        <v>41289</v>
      </c>
      <c r="E4993" s="234">
        <v>11</v>
      </c>
      <c r="F4993" s="234" t="s">
        <v>4882</v>
      </c>
      <c r="G4993" s="234" t="s">
        <v>4883</v>
      </c>
      <c r="H4993" s="232">
        <f t="shared" si="28"/>
        <v>14385701</v>
      </c>
      <c r="I4993" s="232">
        <f>1269700*E4993</f>
        <v>13966700</v>
      </c>
      <c r="J4993" s="234" t="s">
        <v>241</v>
      </c>
      <c r="K4993" s="234" t="s">
        <v>241</v>
      </c>
      <c r="L4993" s="234" t="s">
        <v>5192</v>
      </c>
    </row>
    <row r="4994" spans="2:12" s="10" customFormat="1" ht="75" customHeight="1" x14ac:dyDescent="0.25">
      <c r="B4994" s="234">
        <v>80111600</v>
      </c>
      <c r="C4994" s="293" t="s">
        <v>5200</v>
      </c>
      <c r="D4994" s="514">
        <v>41289</v>
      </c>
      <c r="E4994" s="234">
        <v>11</v>
      </c>
      <c r="F4994" s="234" t="s">
        <v>4882</v>
      </c>
      <c r="G4994" s="234" t="s">
        <v>4883</v>
      </c>
      <c r="H4994" s="232">
        <f t="shared" si="28"/>
        <v>40844650</v>
      </c>
      <c r="I4994" s="232">
        <f>3605000*E4994</f>
        <v>39655000</v>
      </c>
      <c r="J4994" s="234" t="s">
        <v>241</v>
      </c>
      <c r="K4994" s="234" t="s">
        <v>241</v>
      </c>
      <c r="L4994" s="234" t="s">
        <v>5192</v>
      </c>
    </row>
    <row r="4995" spans="2:12" s="10" customFormat="1" ht="75" customHeight="1" x14ac:dyDescent="0.25">
      <c r="B4995" s="234">
        <v>86100000</v>
      </c>
      <c r="C4995" s="293" t="s">
        <v>5201</v>
      </c>
      <c r="D4995" s="78">
        <v>41654</v>
      </c>
      <c r="E4995" s="234">
        <v>11</v>
      </c>
      <c r="F4995" s="23" t="s">
        <v>674</v>
      </c>
      <c r="G4995" s="23" t="s">
        <v>118</v>
      </c>
      <c r="H4995" s="232">
        <f>3174200*E4995</f>
        <v>34916200</v>
      </c>
      <c r="I4995" s="232">
        <f>3081760*E4995</f>
        <v>33899360</v>
      </c>
      <c r="J4995" s="234" t="s">
        <v>241</v>
      </c>
      <c r="K4995" s="234" t="s">
        <v>241</v>
      </c>
      <c r="L4995" s="234" t="s">
        <v>5202</v>
      </c>
    </row>
    <row r="4996" spans="2:12" s="10" customFormat="1" ht="75" customHeight="1" x14ac:dyDescent="0.25">
      <c r="B4996" s="234">
        <v>86100000</v>
      </c>
      <c r="C4996" s="293" t="s">
        <v>5201</v>
      </c>
      <c r="D4996" s="78">
        <v>41654</v>
      </c>
      <c r="E4996" s="234">
        <v>11</v>
      </c>
      <c r="F4996" s="23" t="s">
        <v>674</v>
      </c>
      <c r="G4996" s="23" t="s">
        <v>118</v>
      </c>
      <c r="H4996" s="232">
        <f>3174200*E4996</f>
        <v>34916200</v>
      </c>
      <c r="I4996" s="232">
        <f>3081760*E4996</f>
        <v>33899360</v>
      </c>
      <c r="J4996" s="234" t="s">
        <v>241</v>
      </c>
      <c r="K4996" s="234" t="s">
        <v>241</v>
      </c>
      <c r="L4996" s="234" t="s">
        <v>5202</v>
      </c>
    </row>
    <row r="4997" spans="2:12" s="10" customFormat="1" ht="75" customHeight="1" x14ac:dyDescent="0.25">
      <c r="B4997" s="234">
        <v>86100000</v>
      </c>
      <c r="C4997" s="293" t="s">
        <v>5201</v>
      </c>
      <c r="D4997" s="78">
        <v>41654</v>
      </c>
      <c r="E4997" s="234">
        <v>11</v>
      </c>
      <c r="F4997" s="23" t="s">
        <v>674</v>
      </c>
      <c r="G4997" s="23" t="s">
        <v>118</v>
      </c>
      <c r="H4997" s="232">
        <f>3174200*E4997</f>
        <v>34916200</v>
      </c>
      <c r="I4997" s="232">
        <f>3081760*E4997</f>
        <v>33899360</v>
      </c>
      <c r="J4997" s="234" t="s">
        <v>241</v>
      </c>
      <c r="K4997" s="234" t="s">
        <v>241</v>
      </c>
      <c r="L4997" s="234" t="s">
        <v>5202</v>
      </c>
    </row>
    <row r="4998" spans="2:12" s="10" customFormat="1" ht="75" customHeight="1" x14ac:dyDescent="0.25">
      <c r="B4998" s="234">
        <v>86100000</v>
      </c>
      <c r="C4998" s="293" t="s">
        <v>5201</v>
      </c>
      <c r="D4998" s="78">
        <v>41654</v>
      </c>
      <c r="E4998" s="234">
        <v>11</v>
      </c>
      <c r="F4998" s="23" t="s">
        <v>674</v>
      </c>
      <c r="G4998" s="23" t="s">
        <v>118</v>
      </c>
      <c r="H4998" s="232">
        <f>3174200*E4998</f>
        <v>34916200</v>
      </c>
      <c r="I4998" s="232">
        <f>3081760*E4998</f>
        <v>33899360</v>
      </c>
      <c r="J4998" s="234" t="s">
        <v>241</v>
      </c>
      <c r="K4998" s="234" t="s">
        <v>241</v>
      </c>
      <c r="L4998" s="234" t="s">
        <v>5202</v>
      </c>
    </row>
    <row r="4999" spans="2:12" s="10" customFormat="1" ht="75" customHeight="1" x14ac:dyDescent="0.25">
      <c r="B4999" s="234">
        <v>86100000</v>
      </c>
      <c r="C4999" s="293" t="s">
        <v>5201</v>
      </c>
      <c r="D4999" s="78">
        <v>41654</v>
      </c>
      <c r="E4999" s="234">
        <v>11</v>
      </c>
      <c r="F4999" s="23" t="s">
        <v>674</v>
      </c>
      <c r="G4999" s="23" t="s">
        <v>118</v>
      </c>
      <c r="H4999" s="232">
        <f>3174200*E4999</f>
        <v>34916200</v>
      </c>
      <c r="I4999" s="232">
        <f>3081760*E4999</f>
        <v>33899360</v>
      </c>
      <c r="J4999" s="234" t="s">
        <v>241</v>
      </c>
      <c r="K4999" s="234" t="s">
        <v>241</v>
      </c>
      <c r="L4999" s="234" t="s">
        <v>5202</v>
      </c>
    </row>
    <row r="5000" spans="2:12" s="10" customFormat="1" ht="75" customHeight="1" x14ac:dyDescent="0.25">
      <c r="B5000" s="234">
        <v>86100000</v>
      </c>
      <c r="C5000" s="293" t="s">
        <v>5201</v>
      </c>
      <c r="D5000" s="78">
        <v>41654</v>
      </c>
      <c r="E5000" s="234">
        <v>1620</v>
      </c>
      <c r="F5000" s="23" t="s">
        <v>674</v>
      </c>
      <c r="G5000" s="23" t="s">
        <v>118</v>
      </c>
      <c r="H5000" s="232">
        <f>I5000*103%</f>
        <v>44252940.600000001</v>
      </c>
      <c r="I5000" s="232">
        <f>26521*E5000</f>
        <v>42964020</v>
      </c>
      <c r="J5000" s="234" t="s">
        <v>241</v>
      </c>
      <c r="K5000" s="234" t="s">
        <v>241</v>
      </c>
      <c r="L5000" s="234" t="s">
        <v>5202</v>
      </c>
    </row>
    <row r="5001" spans="2:12" s="10" customFormat="1" ht="75" customHeight="1" x14ac:dyDescent="0.25">
      <c r="B5001" s="234">
        <v>86100000</v>
      </c>
      <c r="C5001" s="293" t="s">
        <v>5201</v>
      </c>
      <c r="D5001" s="78">
        <v>41654</v>
      </c>
      <c r="E5001" s="234">
        <v>11</v>
      </c>
      <c r="F5001" s="23" t="s">
        <v>674</v>
      </c>
      <c r="G5001" s="23" t="s">
        <v>118</v>
      </c>
      <c r="H5001" s="232">
        <f>I5001*103%</f>
        <v>34916340.800000004</v>
      </c>
      <c r="I5001" s="232">
        <f>3081760*E5001</f>
        <v>33899360</v>
      </c>
      <c r="J5001" s="234" t="s">
        <v>241</v>
      </c>
      <c r="K5001" s="234" t="s">
        <v>241</v>
      </c>
      <c r="L5001" s="234" t="s">
        <v>5202</v>
      </c>
    </row>
    <row r="5002" spans="2:12" s="10" customFormat="1" ht="75" customHeight="1" x14ac:dyDescent="0.25">
      <c r="B5002" s="234">
        <v>86100000</v>
      </c>
      <c r="C5002" s="293" t="s">
        <v>5201</v>
      </c>
      <c r="D5002" s="78">
        <v>41654</v>
      </c>
      <c r="E5002" s="234">
        <v>11</v>
      </c>
      <c r="F5002" s="23" t="s">
        <v>674</v>
      </c>
      <c r="G5002" s="23" t="s">
        <v>118</v>
      </c>
      <c r="H5002" s="232">
        <f t="shared" ref="H5002:H5053" si="29">3174200*E5002</f>
        <v>34916200</v>
      </c>
      <c r="I5002" s="232">
        <f t="shared" ref="I5002:I5016" si="30">3081760*E5002</f>
        <v>33899360</v>
      </c>
      <c r="J5002" s="234" t="s">
        <v>241</v>
      </c>
      <c r="K5002" s="234" t="s">
        <v>241</v>
      </c>
      <c r="L5002" s="234" t="s">
        <v>5202</v>
      </c>
    </row>
    <row r="5003" spans="2:12" s="10" customFormat="1" ht="75" customHeight="1" x14ac:dyDescent="0.25">
      <c r="B5003" s="234">
        <v>86100000</v>
      </c>
      <c r="C5003" s="293" t="s">
        <v>5201</v>
      </c>
      <c r="D5003" s="78">
        <v>41654</v>
      </c>
      <c r="E5003" s="234">
        <v>11</v>
      </c>
      <c r="F5003" s="23" t="s">
        <v>674</v>
      </c>
      <c r="G5003" s="23" t="s">
        <v>118</v>
      </c>
      <c r="H5003" s="232">
        <f>I5003*103%</f>
        <v>34916340.800000004</v>
      </c>
      <c r="I5003" s="232">
        <f t="shared" si="30"/>
        <v>33899360</v>
      </c>
      <c r="J5003" s="234" t="s">
        <v>241</v>
      </c>
      <c r="K5003" s="234" t="s">
        <v>241</v>
      </c>
      <c r="L5003" s="234" t="s">
        <v>5202</v>
      </c>
    </row>
    <row r="5004" spans="2:12" s="10" customFormat="1" ht="75" customHeight="1" x14ac:dyDescent="0.25">
      <c r="B5004" s="234">
        <v>86100000</v>
      </c>
      <c r="C5004" s="293" t="s">
        <v>5201</v>
      </c>
      <c r="D5004" s="78">
        <v>41654</v>
      </c>
      <c r="E5004" s="234">
        <v>11</v>
      </c>
      <c r="F5004" s="23" t="s">
        <v>674</v>
      </c>
      <c r="G5004" s="23" t="s">
        <v>118</v>
      </c>
      <c r="H5004" s="232">
        <f t="shared" si="29"/>
        <v>34916200</v>
      </c>
      <c r="I5004" s="232">
        <f t="shared" si="30"/>
        <v>33899360</v>
      </c>
      <c r="J5004" s="234" t="s">
        <v>241</v>
      </c>
      <c r="K5004" s="234" t="s">
        <v>241</v>
      </c>
      <c r="L5004" s="234" t="s">
        <v>5202</v>
      </c>
    </row>
    <row r="5005" spans="2:12" s="10" customFormat="1" ht="75" customHeight="1" x14ac:dyDescent="0.25">
      <c r="B5005" s="234">
        <v>86100000</v>
      </c>
      <c r="C5005" s="293" t="s">
        <v>5201</v>
      </c>
      <c r="D5005" s="78">
        <v>41654</v>
      </c>
      <c r="E5005" s="234">
        <v>11</v>
      </c>
      <c r="F5005" s="23" t="s">
        <v>674</v>
      </c>
      <c r="G5005" s="23" t="s">
        <v>118</v>
      </c>
      <c r="H5005" s="232">
        <f t="shared" si="29"/>
        <v>34916200</v>
      </c>
      <c r="I5005" s="232">
        <f t="shared" si="30"/>
        <v>33899360</v>
      </c>
      <c r="J5005" s="234" t="s">
        <v>241</v>
      </c>
      <c r="K5005" s="234" t="s">
        <v>241</v>
      </c>
      <c r="L5005" s="234" t="s">
        <v>5202</v>
      </c>
    </row>
    <row r="5006" spans="2:12" s="10" customFormat="1" ht="75" customHeight="1" x14ac:dyDescent="0.25">
      <c r="B5006" s="234">
        <v>86100000</v>
      </c>
      <c r="C5006" s="293" t="s">
        <v>5201</v>
      </c>
      <c r="D5006" s="78">
        <v>41654</v>
      </c>
      <c r="E5006" s="234">
        <v>11</v>
      </c>
      <c r="F5006" s="23" t="s">
        <v>674</v>
      </c>
      <c r="G5006" s="23" t="s">
        <v>118</v>
      </c>
      <c r="H5006" s="232">
        <f t="shared" si="29"/>
        <v>34916200</v>
      </c>
      <c r="I5006" s="232">
        <f t="shared" si="30"/>
        <v>33899360</v>
      </c>
      <c r="J5006" s="234" t="s">
        <v>241</v>
      </c>
      <c r="K5006" s="234" t="s">
        <v>241</v>
      </c>
      <c r="L5006" s="234" t="s">
        <v>5202</v>
      </c>
    </row>
    <row r="5007" spans="2:12" s="10" customFormat="1" ht="75" customHeight="1" x14ac:dyDescent="0.25">
      <c r="B5007" s="234">
        <v>86100000</v>
      </c>
      <c r="C5007" s="293" t="s">
        <v>5201</v>
      </c>
      <c r="D5007" s="78">
        <v>41654</v>
      </c>
      <c r="E5007" s="234">
        <v>11</v>
      </c>
      <c r="F5007" s="23" t="s">
        <v>674</v>
      </c>
      <c r="G5007" s="23" t="s">
        <v>118</v>
      </c>
      <c r="H5007" s="232">
        <f t="shared" si="29"/>
        <v>34916200</v>
      </c>
      <c r="I5007" s="232">
        <f t="shared" si="30"/>
        <v>33899360</v>
      </c>
      <c r="J5007" s="234" t="s">
        <v>241</v>
      </c>
      <c r="K5007" s="234" t="s">
        <v>241</v>
      </c>
      <c r="L5007" s="234" t="s">
        <v>5202</v>
      </c>
    </row>
    <row r="5008" spans="2:12" s="10" customFormat="1" ht="75" customHeight="1" x14ac:dyDescent="0.25">
      <c r="B5008" s="234">
        <v>86100000</v>
      </c>
      <c r="C5008" s="293" t="s">
        <v>5201</v>
      </c>
      <c r="D5008" s="78">
        <v>41654</v>
      </c>
      <c r="E5008" s="234">
        <v>11</v>
      </c>
      <c r="F5008" s="23" t="s">
        <v>674</v>
      </c>
      <c r="G5008" s="23" t="s">
        <v>118</v>
      </c>
      <c r="H5008" s="232">
        <f t="shared" si="29"/>
        <v>34916200</v>
      </c>
      <c r="I5008" s="232">
        <f t="shared" si="30"/>
        <v>33899360</v>
      </c>
      <c r="J5008" s="234" t="s">
        <v>241</v>
      </c>
      <c r="K5008" s="234" t="s">
        <v>241</v>
      </c>
      <c r="L5008" s="234" t="s">
        <v>5202</v>
      </c>
    </row>
    <row r="5009" spans="2:12" s="10" customFormat="1" ht="75" customHeight="1" x14ac:dyDescent="0.25">
      <c r="B5009" s="234">
        <v>86100000</v>
      </c>
      <c r="C5009" s="293" t="s">
        <v>5201</v>
      </c>
      <c r="D5009" s="78">
        <v>41654</v>
      </c>
      <c r="E5009" s="234">
        <v>11</v>
      </c>
      <c r="F5009" s="23" t="s">
        <v>674</v>
      </c>
      <c r="G5009" s="23" t="s">
        <v>118</v>
      </c>
      <c r="H5009" s="232">
        <f t="shared" si="29"/>
        <v>34916200</v>
      </c>
      <c r="I5009" s="232">
        <f t="shared" si="30"/>
        <v>33899360</v>
      </c>
      <c r="J5009" s="234" t="s">
        <v>241</v>
      </c>
      <c r="K5009" s="234" t="s">
        <v>241</v>
      </c>
      <c r="L5009" s="234" t="s">
        <v>5202</v>
      </c>
    </row>
    <row r="5010" spans="2:12" s="10" customFormat="1" ht="75" customHeight="1" x14ac:dyDescent="0.25">
      <c r="B5010" s="234">
        <v>86100000</v>
      </c>
      <c r="C5010" s="293" t="s">
        <v>5201</v>
      </c>
      <c r="D5010" s="78">
        <v>41654</v>
      </c>
      <c r="E5010" s="234">
        <v>11</v>
      </c>
      <c r="F5010" s="23" t="s">
        <v>674</v>
      </c>
      <c r="G5010" s="23" t="s">
        <v>118</v>
      </c>
      <c r="H5010" s="232">
        <f t="shared" si="29"/>
        <v>34916200</v>
      </c>
      <c r="I5010" s="232">
        <f t="shared" si="30"/>
        <v>33899360</v>
      </c>
      <c r="J5010" s="234" t="s">
        <v>241</v>
      </c>
      <c r="K5010" s="234" t="s">
        <v>241</v>
      </c>
      <c r="L5010" s="234" t="s">
        <v>5202</v>
      </c>
    </row>
    <row r="5011" spans="2:12" s="10" customFormat="1" ht="75" customHeight="1" x14ac:dyDescent="0.25">
      <c r="B5011" s="234">
        <v>86100000</v>
      </c>
      <c r="C5011" s="293" t="s">
        <v>5201</v>
      </c>
      <c r="D5011" s="78">
        <v>41654</v>
      </c>
      <c r="E5011" s="234">
        <v>11</v>
      </c>
      <c r="F5011" s="23" t="s">
        <v>674</v>
      </c>
      <c r="G5011" s="23" t="s">
        <v>118</v>
      </c>
      <c r="H5011" s="232">
        <f t="shared" si="29"/>
        <v>34916200</v>
      </c>
      <c r="I5011" s="232">
        <f t="shared" si="30"/>
        <v>33899360</v>
      </c>
      <c r="J5011" s="234" t="s">
        <v>241</v>
      </c>
      <c r="K5011" s="234" t="s">
        <v>241</v>
      </c>
      <c r="L5011" s="234" t="s">
        <v>5202</v>
      </c>
    </row>
    <row r="5012" spans="2:12" s="10" customFormat="1" ht="75" customHeight="1" x14ac:dyDescent="0.25">
      <c r="B5012" s="234">
        <v>86100000</v>
      </c>
      <c r="C5012" s="293" t="s">
        <v>5201</v>
      </c>
      <c r="D5012" s="78">
        <v>41654</v>
      </c>
      <c r="E5012" s="234">
        <v>11</v>
      </c>
      <c r="F5012" s="23" t="s">
        <v>674</v>
      </c>
      <c r="G5012" s="23" t="s">
        <v>118</v>
      </c>
      <c r="H5012" s="232">
        <f t="shared" si="29"/>
        <v>34916200</v>
      </c>
      <c r="I5012" s="232">
        <f t="shared" si="30"/>
        <v>33899360</v>
      </c>
      <c r="J5012" s="234" t="s">
        <v>241</v>
      </c>
      <c r="K5012" s="234" t="s">
        <v>241</v>
      </c>
      <c r="L5012" s="234" t="s">
        <v>5202</v>
      </c>
    </row>
    <row r="5013" spans="2:12" s="10" customFormat="1" ht="75" customHeight="1" x14ac:dyDescent="0.25">
      <c r="B5013" s="234">
        <v>86100000</v>
      </c>
      <c r="C5013" s="293" t="s">
        <v>5201</v>
      </c>
      <c r="D5013" s="78">
        <v>41654</v>
      </c>
      <c r="E5013" s="234">
        <v>11</v>
      </c>
      <c r="F5013" s="23" t="s">
        <v>674</v>
      </c>
      <c r="G5013" s="23" t="s">
        <v>118</v>
      </c>
      <c r="H5013" s="232">
        <f t="shared" si="29"/>
        <v>34916200</v>
      </c>
      <c r="I5013" s="232">
        <f t="shared" si="30"/>
        <v>33899360</v>
      </c>
      <c r="J5013" s="234" t="s">
        <v>241</v>
      </c>
      <c r="K5013" s="234" t="s">
        <v>241</v>
      </c>
      <c r="L5013" s="234" t="s">
        <v>5202</v>
      </c>
    </row>
    <row r="5014" spans="2:12" s="10" customFormat="1" ht="75" customHeight="1" x14ac:dyDescent="0.25">
      <c r="B5014" s="234">
        <v>86100000</v>
      </c>
      <c r="C5014" s="293" t="s">
        <v>5201</v>
      </c>
      <c r="D5014" s="78">
        <v>41654</v>
      </c>
      <c r="E5014" s="234">
        <v>11</v>
      </c>
      <c r="F5014" s="23" t="s">
        <v>674</v>
      </c>
      <c r="G5014" s="23" t="s">
        <v>118</v>
      </c>
      <c r="H5014" s="232">
        <f t="shared" si="29"/>
        <v>34916200</v>
      </c>
      <c r="I5014" s="232">
        <f t="shared" si="30"/>
        <v>33899360</v>
      </c>
      <c r="J5014" s="234" t="s">
        <v>241</v>
      </c>
      <c r="K5014" s="234" t="s">
        <v>241</v>
      </c>
      <c r="L5014" s="234" t="s">
        <v>5202</v>
      </c>
    </row>
    <row r="5015" spans="2:12" s="10" customFormat="1" ht="75" customHeight="1" x14ac:dyDescent="0.25">
      <c r="B5015" s="234">
        <v>86100000</v>
      </c>
      <c r="C5015" s="293" t="s">
        <v>5201</v>
      </c>
      <c r="D5015" s="78">
        <v>41654</v>
      </c>
      <c r="E5015" s="234">
        <v>11</v>
      </c>
      <c r="F5015" s="23" t="s">
        <v>674</v>
      </c>
      <c r="G5015" s="23" t="s">
        <v>118</v>
      </c>
      <c r="H5015" s="232">
        <f t="shared" si="29"/>
        <v>34916200</v>
      </c>
      <c r="I5015" s="232">
        <f t="shared" si="30"/>
        <v>33899360</v>
      </c>
      <c r="J5015" s="234" t="s">
        <v>241</v>
      </c>
      <c r="K5015" s="234" t="s">
        <v>241</v>
      </c>
      <c r="L5015" s="234" t="s">
        <v>5202</v>
      </c>
    </row>
    <row r="5016" spans="2:12" s="10" customFormat="1" ht="75" customHeight="1" x14ac:dyDescent="0.25">
      <c r="B5016" s="234">
        <v>86100000</v>
      </c>
      <c r="C5016" s="293" t="s">
        <v>5201</v>
      </c>
      <c r="D5016" s="78">
        <v>41654</v>
      </c>
      <c r="E5016" s="234">
        <v>11</v>
      </c>
      <c r="F5016" s="23" t="s">
        <v>674</v>
      </c>
      <c r="G5016" s="23" t="s">
        <v>118</v>
      </c>
      <c r="H5016" s="232">
        <f t="shared" si="29"/>
        <v>34916200</v>
      </c>
      <c r="I5016" s="232">
        <f t="shared" si="30"/>
        <v>33899360</v>
      </c>
      <c r="J5016" s="234" t="s">
        <v>241</v>
      </c>
      <c r="K5016" s="234" t="s">
        <v>241</v>
      </c>
      <c r="L5016" s="234" t="s">
        <v>5202</v>
      </c>
    </row>
    <row r="5017" spans="2:12" s="10" customFormat="1" ht="75" customHeight="1" x14ac:dyDescent="0.25">
      <c r="B5017" s="234">
        <v>86100000</v>
      </c>
      <c r="C5017" s="293" t="s">
        <v>5201</v>
      </c>
      <c r="D5017" s="78">
        <v>41654</v>
      </c>
      <c r="E5017" s="234">
        <v>1070</v>
      </c>
      <c r="F5017" s="23" t="s">
        <v>674</v>
      </c>
      <c r="G5017" s="23" t="s">
        <v>118</v>
      </c>
      <c r="H5017" s="232">
        <f>I5017*103%</f>
        <v>29228794.100000001</v>
      </c>
      <c r="I5017" s="232">
        <f>26521*E5017</f>
        <v>28377470</v>
      </c>
      <c r="J5017" s="234" t="s">
        <v>241</v>
      </c>
      <c r="K5017" s="234" t="s">
        <v>241</v>
      </c>
      <c r="L5017" s="234" t="s">
        <v>5202</v>
      </c>
    </row>
    <row r="5018" spans="2:12" s="10" customFormat="1" ht="75" customHeight="1" x14ac:dyDescent="0.25">
      <c r="B5018" s="234">
        <v>86100000</v>
      </c>
      <c r="C5018" s="293" t="s">
        <v>5201</v>
      </c>
      <c r="D5018" s="78">
        <v>41654</v>
      </c>
      <c r="E5018" s="234">
        <v>11</v>
      </c>
      <c r="F5018" s="23" t="s">
        <v>674</v>
      </c>
      <c r="G5018" s="23" t="s">
        <v>118</v>
      </c>
      <c r="H5018" s="232">
        <f t="shared" si="29"/>
        <v>34916200</v>
      </c>
      <c r="I5018" s="232">
        <f>3081760*E5018</f>
        <v>33899360</v>
      </c>
      <c r="J5018" s="234" t="s">
        <v>241</v>
      </c>
      <c r="K5018" s="234" t="s">
        <v>241</v>
      </c>
      <c r="L5018" s="234" t="s">
        <v>5202</v>
      </c>
    </row>
    <row r="5019" spans="2:12" s="10" customFormat="1" ht="75" customHeight="1" x14ac:dyDescent="0.25">
      <c r="B5019" s="234">
        <v>86100000</v>
      </c>
      <c r="C5019" s="293" t="s">
        <v>5201</v>
      </c>
      <c r="D5019" s="78">
        <v>41654</v>
      </c>
      <c r="E5019" s="234">
        <v>11</v>
      </c>
      <c r="F5019" s="23" t="s">
        <v>674</v>
      </c>
      <c r="G5019" s="23" t="s">
        <v>118</v>
      </c>
      <c r="H5019" s="232">
        <f t="shared" si="29"/>
        <v>34916200</v>
      </c>
      <c r="I5019" s="232">
        <f>3081760*E5019</f>
        <v>33899360</v>
      </c>
      <c r="J5019" s="234" t="s">
        <v>241</v>
      </c>
      <c r="K5019" s="234" t="s">
        <v>241</v>
      </c>
      <c r="L5019" s="234" t="s">
        <v>5202</v>
      </c>
    </row>
    <row r="5020" spans="2:12" s="10" customFormat="1" ht="75" customHeight="1" x14ac:dyDescent="0.25">
      <c r="B5020" s="234">
        <v>86100000</v>
      </c>
      <c r="C5020" s="293" t="s">
        <v>5201</v>
      </c>
      <c r="D5020" s="78">
        <v>41654</v>
      </c>
      <c r="E5020" s="234">
        <v>1070</v>
      </c>
      <c r="F5020" s="23" t="s">
        <v>674</v>
      </c>
      <c r="G5020" s="23" t="s">
        <v>118</v>
      </c>
      <c r="H5020" s="232">
        <f>I5020*103%</f>
        <v>29228794.100000001</v>
      </c>
      <c r="I5020" s="232">
        <f>26521*E5020</f>
        <v>28377470</v>
      </c>
      <c r="J5020" s="234" t="s">
        <v>241</v>
      </c>
      <c r="K5020" s="234" t="s">
        <v>241</v>
      </c>
      <c r="L5020" s="234" t="s">
        <v>5202</v>
      </c>
    </row>
    <row r="5021" spans="2:12" s="10" customFormat="1" ht="75" customHeight="1" x14ac:dyDescent="0.25">
      <c r="B5021" s="234">
        <v>86100000</v>
      </c>
      <c r="C5021" s="293" t="s">
        <v>5201</v>
      </c>
      <c r="D5021" s="78">
        <v>41654</v>
      </c>
      <c r="E5021" s="234">
        <v>11</v>
      </c>
      <c r="F5021" s="23" t="s">
        <v>674</v>
      </c>
      <c r="G5021" s="23" t="s">
        <v>118</v>
      </c>
      <c r="H5021" s="232">
        <f t="shared" si="29"/>
        <v>34916200</v>
      </c>
      <c r="I5021" s="232">
        <f>3081760*E5021</f>
        <v>33899360</v>
      </c>
      <c r="J5021" s="234" t="s">
        <v>241</v>
      </c>
      <c r="K5021" s="234" t="s">
        <v>241</v>
      </c>
      <c r="L5021" s="234" t="s">
        <v>5202</v>
      </c>
    </row>
    <row r="5022" spans="2:12" s="10" customFormat="1" ht="75" customHeight="1" x14ac:dyDescent="0.25">
      <c r="B5022" s="234">
        <v>86100000</v>
      </c>
      <c r="C5022" s="293" t="s">
        <v>5201</v>
      </c>
      <c r="D5022" s="78">
        <v>41654</v>
      </c>
      <c r="E5022" s="234">
        <v>11</v>
      </c>
      <c r="F5022" s="23" t="s">
        <v>674</v>
      </c>
      <c r="G5022" s="23" t="s">
        <v>118</v>
      </c>
      <c r="H5022" s="232">
        <f t="shared" si="29"/>
        <v>34916200</v>
      </c>
      <c r="I5022" s="232">
        <f>3081760*E5022</f>
        <v>33899360</v>
      </c>
      <c r="J5022" s="234" t="s">
        <v>241</v>
      </c>
      <c r="K5022" s="234" t="s">
        <v>241</v>
      </c>
      <c r="L5022" s="234" t="s">
        <v>5202</v>
      </c>
    </row>
    <row r="5023" spans="2:12" s="10" customFormat="1" ht="75" customHeight="1" x14ac:dyDescent="0.25">
      <c r="B5023" s="234">
        <v>86100000</v>
      </c>
      <c r="C5023" s="293" t="s">
        <v>5201</v>
      </c>
      <c r="D5023" s="78">
        <v>41654</v>
      </c>
      <c r="E5023" s="234">
        <v>11</v>
      </c>
      <c r="F5023" s="23" t="s">
        <v>674</v>
      </c>
      <c r="G5023" s="23" t="s">
        <v>118</v>
      </c>
      <c r="H5023" s="232">
        <f t="shared" si="29"/>
        <v>34916200</v>
      </c>
      <c r="I5023" s="232">
        <f>3081760*E5023</f>
        <v>33899360</v>
      </c>
      <c r="J5023" s="234" t="s">
        <v>241</v>
      </c>
      <c r="K5023" s="234" t="s">
        <v>241</v>
      </c>
      <c r="L5023" s="234" t="s">
        <v>5202</v>
      </c>
    </row>
    <row r="5024" spans="2:12" s="10" customFormat="1" ht="75" customHeight="1" x14ac:dyDescent="0.25">
      <c r="B5024" s="234">
        <v>86100000</v>
      </c>
      <c r="C5024" s="293" t="s">
        <v>5201</v>
      </c>
      <c r="D5024" s="78">
        <v>41654</v>
      </c>
      <c r="E5024" s="234">
        <v>11</v>
      </c>
      <c r="F5024" s="23" t="s">
        <v>674</v>
      </c>
      <c r="G5024" s="23" t="s">
        <v>118</v>
      </c>
      <c r="H5024" s="232">
        <f t="shared" si="29"/>
        <v>34916200</v>
      </c>
      <c r="I5024" s="232">
        <f>3081760*E5024</f>
        <v>33899360</v>
      </c>
      <c r="J5024" s="234" t="s">
        <v>241</v>
      </c>
      <c r="K5024" s="234" t="s">
        <v>241</v>
      </c>
      <c r="L5024" s="234" t="s">
        <v>5202</v>
      </c>
    </row>
    <row r="5025" spans="2:12" s="10" customFormat="1" ht="75" customHeight="1" x14ac:dyDescent="0.25">
      <c r="B5025" s="234">
        <v>86100000</v>
      </c>
      <c r="C5025" s="293" t="s">
        <v>5201</v>
      </c>
      <c r="D5025" s="78">
        <v>41654</v>
      </c>
      <c r="E5025" s="234">
        <v>11</v>
      </c>
      <c r="F5025" s="23" t="s">
        <v>674</v>
      </c>
      <c r="G5025" s="23" t="s">
        <v>118</v>
      </c>
      <c r="H5025" s="232">
        <f t="shared" si="29"/>
        <v>34916200</v>
      </c>
      <c r="I5025" s="232">
        <f>3081760*E5025</f>
        <v>33899360</v>
      </c>
      <c r="J5025" s="234" t="s">
        <v>241</v>
      </c>
      <c r="K5025" s="234" t="s">
        <v>241</v>
      </c>
      <c r="L5025" s="234" t="s">
        <v>5202</v>
      </c>
    </row>
    <row r="5026" spans="2:12" s="10" customFormat="1" ht="75" customHeight="1" x14ac:dyDescent="0.25">
      <c r="B5026" s="234">
        <v>86100000</v>
      </c>
      <c r="C5026" s="293" t="s">
        <v>5201</v>
      </c>
      <c r="D5026" s="78">
        <v>41654</v>
      </c>
      <c r="E5026" s="234">
        <v>1070</v>
      </c>
      <c r="F5026" s="23" t="s">
        <v>674</v>
      </c>
      <c r="G5026" s="23" t="s">
        <v>118</v>
      </c>
      <c r="H5026" s="232">
        <f>I5026*103%</f>
        <v>29228794.100000001</v>
      </c>
      <c r="I5026" s="232">
        <f>26521*E5026</f>
        <v>28377470</v>
      </c>
      <c r="J5026" s="234" t="s">
        <v>241</v>
      </c>
      <c r="K5026" s="234" t="s">
        <v>241</v>
      </c>
      <c r="L5026" s="234" t="s">
        <v>5202</v>
      </c>
    </row>
    <row r="5027" spans="2:12" s="10" customFormat="1" ht="75" customHeight="1" x14ac:dyDescent="0.25">
      <c r="B5027" s="234">
        <v>86100000</v>
      </c>
      <c r="C5027" s="293" t="s">
        <v>5201</v>
      </c>
      <c r="D5027" s="78">
        <v>41654</v>
      </c>
      <c r="E5027" s="234">
        <v>11</v>
      </c>
      <c r="F5027" s="23" t="s">
        <v>674</v>
      </c>
      <c r="G5027" s="23" t="s">
        <v>118</v>
      </c>
      <c r="H5027" s="232">
        <f t="shared" si="29"/>
        <v>34916200</v>
      </c>
      <c r="I5027" s="232">
        <f>3081760*E5027</f>
        <v>33899360</v>
      </c>
      <c r="J5027" s="234" t="s">
        <v>241</v>
      </c>
      <c r="K5027" s="234" t="s">
        <v>241</v>
      </c>
      <c r="L5027" s="234" t="s">
        <v>5202</v>
      </c>
    </row>
    <row r="5028" spans="2:12" s="10" customFormat="1" ht="75" customHeight="1" x14ac:dyDescent="0.25">
      <c r="B5028" s="234">
        <v>86100000</v>
      </c>
      <c r="C5028" s="293" t="s">
        <v>5201</v>
      </c>
      <c r="D5028" s="78">
        <v>41654</v>
      </c>
      <c r="E5028" s="234">
        <v>11</v>
      </c>
      <c r="F5028" s="23" t="s">
        <v>674</v>
      </c>
      <c r="G5028" s="23" t="s">
        <v>118</v>
      </c>
      <c r="H5028" s="232">
        <f t="shared" si="29"/>
        <v>34916200</v>
      </c>
      <c r="I5028" s="232">
        <f t="shared" ref="I5028:I5045" si="31">3081760*E5028</f>
        <v>33899360</v>
      </c>
      <c r="J5028" s="234" t="s">
        <v>241</v>
      </c>
      <c r="K5028" s="234" t="s">
        <v>241</v>
      </c>
      <c r="L5028" s="234" t="s">
        <v>5202</v>
      </c>
    </row>
    <row r="5029" spans="2:12" s="10" customFormat="1" ht="75" customHeight="1" x14ac:dyDescent="0.25">
      <c r="B5029" s="234">
        <v>86100000</v>
      </c>
      <c r="C5029" s="293" t="s">
        <v>5201</v>
      </c>
      <c r="D5029" s="78">
        <v>41654</v>
      </c>
      <c r="E5029" s="234">
        <v>11</v>
      </c>
      <c r="F5029" s="23" t="s">
        <v>674</v>
      </c>
      <c r="G5029" s="23" t="s">
        <v>118</v>
      </c>
      <c r="H5029" s="232">
        <f t="shared" si="29"/>
        <v>34916200</v>
      </c>
      <c r="I5029" s="232">
        <f t="shared" si="31"/>
        <v>33899360</v>
      </c>
      <c r="J5029" s="234" t="s">
        <v>241</v>
      </c>
      <c r="K5029" s="234" t="s">
        <v>241</v>
      </c>
      <c r="L5029" s="234" t="s">
        <v>5202</v>
      </c>
    </row>
    <row r="5030" spans="2:12" s="10" customFormat="1" ht="75" customHeight="1" x14ac:dyDescent="0.25">
      <c r="B5030" s="234">
        <v>86100000</v>
      </c>
      <c r="C5030" s="293" t="s">
        <v>5201</v>
      </c>
      <c r="D5030" s="78">
        <v>41654</v>
      </c>
      <c r="E5030" s="234">
        <v>11</v>
      </c>
      <c r="F5030" s="23" t="s">
        <v>674</v>
      </c>
      <c r="G5030" s="23" t="s">
        <v>118</v>
      </c>
      <c r="H5030" s="232">
        <f t="shared" si="29"/>
        <v>34916200</v>
      </c>
      <c r="I5030" s="232">
        <f t="shared" si="31"/>
        <v>33899360</v>
      </c>
      <c r="J5030" s="234" t="s">
        <v>241</v>
      </c>
      <c r="K5030" s="234" t="s">
        <v>241</v>
      </c>
      <c r="L5030" s="234" t="s">
        <v>5202</v>
      </c>
    </row>
    <row r="5031" spans="2:12" s="10" customFormat="1" ht="75" customHeight="1" x14ac:dyDescent="0.25">
      <c r="B5031" s="234">
        <v>86100000</v>
      </c>
      <c r="C5031" s="293" t="s">
        <v>5201</v>
      </c>
      <c r="D5031" s="78">
        <v>41654</v>
      </c>
      <c r="E5031" s="234">
        <v>11</v>
      </c>
      <c r="F5031" s="23" t="s">
        <v>674</v>
      </c>
      <c r="G5031" s="23" t="s">
        <v>118</v>
      </c>
      <c r="H5031" s="232">
        <f t="shared" si="29"/>
        <v>34916200</v>
      </c>
      <c r="I5031" s="232">
        <f t="shared" si="31"/>
        <v>33899360</v>
      </c>
      <c r="J5031" s="234" t="s">
        <v>241</v>
      </c>
      <c r="K5031" s="234" t="s">
        <v>241</v>
      </c>
      <c r="L5031" s="234" t="s">
        <v>5202</v>
      </c>
    </row>
    <row r="5032" spans="2:12" s="10" customFormat="1" ht="75" customHeight="1" x14ac:dyDescent="0.25">
      <c r="B5032" s="234">
        <v>86100000</v>
      </c>
      <c r="C5032" s="293" t="s">
        <v>5201</v>
      </c>
      <c r="D5032" s="78">
        <v>41654</v>
      </c>
      <c r="E5032" s="234">
        <v>11</v>
      </c>
      <c r="F5032" s="23" t="s">
        <v>674</v>
      </c>
      <c r="G5032" s="23" t="s">
        <v>118</v>
      </c>
      <c r="H5032" s="232">
        <f t="shared" si="29"/>
        <v>34916200</v>
      </c>
      <c r="I5032" s="232">
        <f t="shared" si="31"/>
        <v>33899360</v>
      </c>
      <c r="J5032" s="234" t="s">
        <v>241</v>
      </c>
      <c r="K5032" s="234" t="s">
        <v>241</v>
      </c>
      <c r="L5032" s="234" t="s">
        <v>5202</v>
      </c>
    </row>
    <row r="5033" spans="2:12" s="10" customFormat="1" ht="75" customHeight="1" x14ac:dyDescent="0.25">
      <c r="B5033" s="234">
        <v>86100000</v>
      </c>
      <c r="C5033" s="293" t="s">
        <v>5201</v>
      </c>
      <c r="D5033" s="78">
        <v>41654</v>
      </c>
      <c r="E5033" s="234">
        <v>11</v>
      </c>
      <c r="F5033" s="23" t="s">
        <v>674</v>
      </c>
      <c r="G5033" s="23" t="s">
        <v>118</v>
      </c>
      <c r="H5033" s="232">
        <f t="shared" si="29"/>
        <v>34916200</v>
      </c>
      <c r="I5033" s="232">
        <f t="shared" si="31"/>
        <v>33899360</v>
      </c>
      <c r="J5033" s="234" t="s">
        <v>241</v>
      </c>
      <c r="K5033" s="234" t="s">
        <v>241</v>
      </c>
      <c r="L5033" s="234" t="s">
        <v>5202</v>
      </c>
    </row>
    <row r="5034" spans="2:12" s="10" customFormat="1" ht="75" customHeight="1" x14ac:dyDescent="0.25">
      <c r="B5034" s="234">
        <v>86100000</v>
      </c>
      <c r="C5034" s="293" t="s">
        <v>5201</v>
      </c>
      <c r="D5034" s="78">
        <v>41654</v>
      </c>
      <c r="E5034" s="234">
        <v>11</v>
      </c>
      <c r="F5034" s="23" t="s">
        <v>674</v>
      </c>
      <c r="G5034" s="23" t="s">
        <v>118</v>
      </c>
      <c r="H5034" s="232">
        <f t="shared" si="29"/>
        <v>34916200</v>
      </c>
      <c r="I5034" s="232">
        <f t="shared" si="31"/>
        <v>33899360</v>
      </c>
      <c r="J5034" s="234" t="s">
        <v>241</v>
      </c>
      <c r="K5034" s="234" t="s">
        <v>241</v>
      </c>
      <c r="L5034" s="234" t="s">
        <v>5202</v>
      </c>
    </row>
    <row r="5035" spans="2:12" s="10" customFormat="1" ht="75" customHeight="1" x14ac:dyDescent="0.25">
      <c r="B5035" s="234">
        <v>86100000</v>
      </c>
      <c r="C5035" s="293" t="s">
        <v>5201</v>
      </c>
      <c r="D5035" s="78">
        <v>41654</v>
      </c>
      <c r="E5035" s="234">
        <v>11</v>
      </c>
      <c r="F5035" s="23" t="s">
        <v>674</v>
      </c>
      <c r="G5035" s="23" t="s">
        <v>118</v>
      </c>
      <c r="H5035" s="232">
        <f t="shared" si="29"/>
        <v>34916200</v>
      </c>
      <c r="I5035" s="232">
        <f t="shared" si="31"/>
        <v>33899360</v>
      </c>
      <c r="J5035" s="234" t="s">
        <v>241</v>
      </c>
      <c r="K5035" s="234" t="s">
        <v>241</v>
      </c>
      <c r="L5035" s="234" t="s">
        <v>5202</v>
      </c>
    </row>
    <row r="5036" spans="2:12" s="10" customFormat="1" ht="75" customHeight="1" x14ac:dyDescent="0.25">
      <c r="B5036" s="234">
        <v>86100000</v>
      </c>
      <c r="C5036" s="293" t="s">
        <v>5201</v>
      </c>
      <c r="D5036" s="78">
        <v>41654</v>
      </c>
      <c r="E5036" s="234">
        <v>11</v>
      </c>
      <c r="F5036" s="23" t="s">
        <v>674</v>
      </c>
      <c r="G5036" s="23" t="s">
        <v>118</v>
      </c>
      <c r="H5036" s="232">
        <f t="shared" si="29"/>
        <v>34916200</v>
      </c>
      <c r="I5036" s="232">
        <f t="shared" si="31"/>
        <v>33899360</v>
      </c>
      <c r="J5036" s="234" t="s">
        <v>241</v>
      </c>
      <c r="K5036" s="234" t="s">
        <v>241</v>
      </c>
      <c r="L5036" s="234" t="s">
        <v>5202</v>
      </c>
    </row>
    <row r="5037" spans="2:12" s="10" customFormat="1" ht="75" customHeight="1" x14ac:dyDescent="0.25">
      <c r="B5037" s="234">
        <v>86100000</v>
      </c>
      <c r="C5037" s="293" t="s">
        <v>5201</v>
      </c>
      <c r="D5037" s="78">
        <v>41654</v>
      </c>
      <c r="E5037" s="234">
        <v>11</v>
      </c>
      <c r="F5037" s="23" t="s">
        <v>674</v>
      </c>
      <c r="G5037" s="23" t="s">
        <v>118</v>
      </c>
      <c r="H5037" s="232">
        <f t="shared" si="29"/>
        <v>34916200</v>
      </c>
      <c r="I5037" s="232">
        <f t="shared" si="31"/>
        <v>33899360</v>
      </c>
      <c r="J5037" s="234" t="s">
        <v>241</v>
      </c>
      <c r="K5037" s="234" t="s">
        <v>241</v>
      </c>
      <c r="L5037" s="234" t="s">
        <v>5202</v>
      </c>
    </row>
    <row r="5038" spans="2:12" s="10" customFormat="1" ht="75" customHeight="1" x14ac:dyDescent="0.25">
      <c r="B5038" s="234">
        <v>86100000</v>
      </c>
      <c r="C5038" s="293" t="s">
        <v>5201</v>
      </c>
      <c r="D5038" s="78">
        <v>41654</v>
      </c>
      <c r="E5038" s="234">
        <v>11</v>
      </c>
      <c r="F5038" s="23" t="s">
        <v>674</v>
      </c>
      <c r="G5038" s="23" t="s">
        <v>118</v>
      </c>
      <c r="H5038" s="232">
        <f t="shared" si="29"/>
        <v>34916200</v>
      </c>
      <c r="I5038" s="232">
        <f t="shared" si="31"/>
        <v>33899360</v>
      </c>
      <c r="J5038" s="234" t="s">
        <v>241</v>
      </c>
      <c r="K5038" s="234" t="s">
        <v>241</v>
      </c>
      <c r="L5038" s="234" t="s">
        <v>5202</v>
      </c>
    </row>
    <row r="5039" spans="2:12" s="10" customFormat="1" ht="75" customHeight="1" x14ac:dyDescent="0.25">
      <c r="B5039" s="234">
        <v>86100000</v>
      </c>
      <c r="C5039" s="293" t="s">
        <v>5201</v>
      </c>
      <c r="D5039" s="78">
        <v>41654</v>
      </c>
      <c r="E5039" s="234">
        <v>11</v>
      </c>
      <c r="F5039" s="23" t="s">
        <v>674</v>
      </c>
      <c r="G5039" s="23" t="s">
        <v>118</v>
      </c>
      <c r="H5039" s="232">
        <f t="shared" si="29"/>
        <v>34916200</v>
      </c>
      <c r="I5039" s="232">
        <f t="shared" si="31"/>
        <v>33899360</v>
      </c>
      <c r="J5039" s="234" t="s">
        <v>241</v>
      </c>
      <c r="K5039" s="234" t="s">
        <v>241</v>
      </c>
      <c r="L5039" s="234" t="s">
        <v>5202</v>
      </c>
    </row>
    <row r="5040" spans="2:12" s="10" customFormat="1" ht="75" customHeight="1" x14ac:dyDescent="0.25">
      <c r="B5040" s="234">
        <v>86100000</v>
      </c>
      <c r="C5040" s="293" t="s">
        <v>5201</v>
      </c>
      <c r="D5040" s="78">
        <v>41654</v>
      </c>
      <c r="E5040" s="234">
        <v>11</v>
      </c>
      <c r="F5040" s="23" t="s">
        <v>674</v>
      </c>
      <c r="G5040" s="23" t="s">
        <v>118</v>
      </c>
      <c r="H5040" s="232">
        <f t="shared" si="29"/>
        <v>34916200</v>
      </c>
      <c r="I5040" s="232">
        <f t="shared" si="31"/>
        <v>33899360</v>
      </c>
      <c r="J5040" s="234" t="s">
        <v>241</v>
      </c>
      <c r="K5040" s="234" t="s">
        <v>241</v>
      </c>
      <c r="L5040" s="234" t="s">
        <v>5202</v>
      </c>
    </row>
    <row r="5041" spans="2:12" s="10" customFormat="1" ht="75" customHeight="1" x14ac:dyDescent="0.25">
      <c r="B5041" s="234">
        <v>86100000</v>
      </c>
      <c r="C5041" s="293" t="s">
        <v>5201</v>
      </c>
      <c r="D5041" s="78">
        <v>41654</v>
      </c>
      <c r="E5041" s="234">
        <v>11</v>
      </c>
      <c r="F5041" s="23" t="s">
        <v>674</v>
      </c>
      <c r="G5041" s="23" t="s">
        <v>118</v>
      </c>
      <c r="H5041" s="232">
        <f t="shared" si="29"/>
        <v>34916200</v>
      </c>
      <c r="I5041" s="232">
        <f t="shared" si="31"/>
        <v>33899360</v>
      </c>
      <c r="J5041" s="234" t="s">
        <v>241</v>
      </c>
      <c r="K5041" s="234" t="s">
        <v>241</v>
      </c>
      <c r="L5041" s="234" t="s">
        <v>5202</v>
      </c>
    </row>
    <row r="5042" spans="2:12" s="10" customFormat="1" ht="75" customHeight="1" x14ac:dyDescent="0.25">
      <c r="B5042" s="234">
        <v>86100000</v>
      </c>
      <c r="C5042" s="293" t="s">
        <v>5201</v>
      </c>
      <c r="D5042" s="78">
        <v>41654</v>
      </c>
      <c r="E5042" s="234">
        <v>11</v>
      </c>
      <c r="F5042" s="23" t="s">
        <v>674</v>
      </c>
      <c r="G5042" s="23" t="s">
        <v>118</v>
      </c>
      <c r="H5042" s="232">
        <f t="shared" si="29"/>
        <v>34916200</v>
      </c>
      <c r="I5042" s="232">
        <f t="shared" si="31"/>
        <v>33899360</v>
      </c>
      <c r="J5042" s="234" t="s">
        <v>241</v>
      </c>
      <c r="K5042" s="234" t="s">
        <v>241</v>
      </c>
      <c r="L5042" s="234" t="s">
        <v>5202</v>
      </c>
    </row>
    <row r="5043" spans="2:12" s="10" customFormat="1" ht="75" customHeight="1" x14ac:dyDescent="0.25">
      <c r="B5043" s="234">
        <v>86100000</v>
      </c>
      <c r="C5043" s="293" t="s">
        <v>5201</v>
      </c>
      <c r="D5043" s="78">
        <v>41654</v>
      </c>
      <c r="E5043" s="234">
        <v>11</v>
      </c>
      <c r="F5043" s="23" t="s">
        <v>674</v>
      </c>
      <c r="G5043" s="23" t="s">
        <v>118</v>
      </c>
      <c r="H5043" s="232">
        <f t="shared" si="29"/>
        <v>34916200</v>
      </c>
      <c r="I5043" s="232">
        <f t="shared" si="31"/>
        <v>33899360</v>
      </c>
      <c r="J5043" s="234" t="s">
        <v>241</v>
      </c>
      <c r="K5043" s="234" t="s">
        <v>241</v>
      </c>
      <c r="L5043" s="234" t="s">
        <v>5202</v>
      </c>
    </row>
    <row r="5044" spans="2:12" s="10" customFormat="1" ht="75" customHeight="1" x14ac:dyDescent="0.25">
      <c r="B5044" s="234">
        <v>86100000</v>
      </c>
      <c r="C5044" s="293" t="s">
        <v>5201</v>
      </c>
      <c r="D5044" s="78">
        <v>41654</v>
      </c>
      <c r="E5044" s="234">
        <v>11</v>
      </c>
      <c r="F5044" s="23" t="s">
        <v>674</v>
      </c>
      <c r="G5044" s="23" t="s">
        <v>118</v>
      </c>
      <c r="H5044" s="232">
        <f t="shared" si="29"/>
        <v>34916200</v>
      </c>
      <c r="I5044" s="232">
        <f t="shared" si="31"/>
        <v>33899360</v>
      </c>
      <c r="J5044" s="234" t="s">
        <v>241</v>
      </c>
      <c r="K5044" s="234" t="s">
        <v>241</v>
      </c>
      <c r="L5044" s="234" t="s">
        <v>5202</v>
      </c>
    </row>
    <row r="5045" spans="2:12" s="10" customFormat="1" ht="75" customHeight="1" x14ac:dyDescent="0.25">
      <c r="B5045" s="234">
        <v>86100000</v>
      </c>
      <c r="C5045" s="293" t="s">
        <v>5201</v>
      </c>
      <c r="D5045" s="78">
        <v>41654</v>
      </c>
      <c r="E5045" s="234">
        <v>11</v>
      </c>
      <c r="F5045" s="23" t="s">
        <v>674</v>
      </c>
      <c r="G5045" s="23" t="s">
        <v>118</v>
      </c>
      <c r="H5045" s="232">
        <f t="shared" si="29"/>
        <v>34916200</v>
      </c>
      <c r="I5045" s="232">
        <f t="shared" si="31"/>
        <v>33899360</v>
      </c>
      <c r="J5045" s="234" t="s">
        <v>241</v>
      </c>
      <c r="K5045" s="234" t="s">
        <v>241</v>
      </c>
      <c r="L5045" s="234" t="s">
        <v>5202</v>
      </c>
    </row>
    <row r="5046" spans="2:12" s="10" customFormat="1" ht="75" customHeight="1" x14ac:dyDescent="0.25">
      <c r="B5046" s="234">
        <v>86100000</v>
      </c>
      <c r="C5046" s="293" t="s">
        <v>5201</v>
      </c>
      <c r="D5046" s="78">
        <v>41654</v>
      </c>
      <c r="E5046" s="234">
        <v>1070</v>
      </c>
      <c r="F5046" s="23" t="s">
        <v>674</v>
      </c>
      <c r="G5046" s="23" t="s">
        <v>118</v>
      </c>
      <c r="H5046" s="232">
        <f>I5046*103%</f>
        <v>29228794.100000001</v>
      </c>
      <c r="I5046" s="232">
        <f>26521*E5046</f>
        <v>28377470</v>
      </c>
      <c r="J5046" s="234" t="s">
        <v>241</v>
      </c>
      <c r="K5046" s="234" t="s">
        <v>241</v>
      </c>
      <c r="L5046" s="234" t="s">
        <v>5202</v>
      </c>
    </row>
    <row r="5047" spans="2:12" s="10" customFormat="1" ht="75" customHeight="1" x14ac:dyDescent="0.25">
      <c r="B5047" s="234">
        <v>86100000</v>
      </c>
      <c r="C5047" s="293" t="s">
        <v>5201</v>
      </c>
      <c r="D5047" s="78">
        <v>41654</v>
      </c>
      <c r="E5047" s="234">
        <v>11</v>
      </c>
      <c r="F5047" s="23" t="s">
        <v>674</v>
      </c>
      <c r="G5047" s="23" t="s">
        <v>118</v>
      </c>
      <c r="H5047" s="232">
        <f t="shared" si="29"/>
        <v>34916200</v>
      </c>
      <c r="I5047" s="232">
        <f>3081760*E5047</f>
        <v>33899360</v>
      </c>
      <c r="J5047" s="234" t="s">
        <v>241</v>
      </c>
      <c r="K5047" s="234" t="s">
        <v>241</v>
      </c>
      <c r="L5047" s="234" t="s">
        <v>5202</v>
      </c>
    </row>
    <row r="5048" spans="2:12" s="10" customFormat="1" ht="75" customHeight="1" x14ac:dyDescent="0.25">
      <c r="B5048" s="234">
        <v>86100000</v>
      </c>
      <c r="C5048" s="293" t="s">
        <v>5201</v>
      </c>
      <c r="D5048" s="78">
        <v>41654</v>
      </c>
      <c r="E5048" s="234">
        <v>11</v>
      </c>
      <c r="F5048" s="23" t="s">
        <v>674</v>
      </c>
      <c r="G5048" s="23" t="s">
        <v>118</v>
      </c>
      <c r="H5048" s="232">
        <f t="shared" si="29"/>
        <v>34916200</v>
      </c>
      <c r="I5048" s="232">
        <f t="shared" ref="I5048:I5053" si="32">3081760*E5048</f>
        <v>33899360</v>
      </c>
      <c r="J5048" s="234" t="s">
        <v>241</v>
      </c>
      <c r="K5048" s="234" t="s">
        <v>241</v>
      </c>
      <c r="L5048" s="234" t="s">
        <v>5202</v>
      </c>
    </row>
    <row r="5049" spans="2:12" s="10" customFormat="1" ht="75" customHeight="1" x14ac:dyDescent="0.25">
      <c r="B5049" s="234">
        <v>86100000</v>
      </c>
      <c r="C5049" s="293" t="s">
        <v>5201</v>
      </c>
      <c r="D5049" s="78">
        <v>41654</v>
      </c>
      <c r="E5049" s="234">
        <v>11</v>
      </c>
      <c r="F5049" s="23" t="s">
        <v>674</v>
      </c>
      <c r="G5049" s="23" t="s">
        <v>118</v>
      </c>
      <c r="H5049" s="232">
        <f t="shared" si="29"/>
        <v>34916200</v>
      </c>
      <c r="I5049" s="232">
        <f t="shared" si="32"/>
        <v>33899360</v>
      </c>
      <c r="J5049" s="234" t="s">
        <v>241</v>
      </c>
      <c r="K5049" s="234" t="s">
        <v>241</v>
      </c>
      <c r="L5049" s="234" t="s">
        <v>5202</v>
      </c>
    </row>
    <row r="5050" spans="2:12" s="10" customFormat="1" ht="75" customHeight="1" x14ac:dyDescent="0.25">
      <c r="B5050" s="234">
        <v>86100000</v>
      </c>
      <c r="C5050" s="293" t="s">
        <v>5201</v>
      </c>
      <c r="D5050" s="78">
        <v>41654</v>
      </c>
      <c r="E5050" s="234">
        <v>11</v>
      </c>
      <c r="F5050" s="23" t="s">
        <v>674</v>
      </c>
      <c r="G5050" s="23" t="s">
        <v>118</v>
      </c>
      <c r="H5050" s="232">
        <f t="shared" si="29"/>
        <v>34916200</v>
      </c>
      <c r="I5050" s="232">
        <f t="shared" si="32"/>
        <v>33899360</v>
      </c>
      <c r="J5050" s="234" t="s">
        <v>241</v>
      </c>
      <c r="K5050" s="234" t="s">
        <v>241</v>
      </c>
      <c r="L5050" s="234" t="s">
        <v>5202</v>
      </c>
    </row>
    <row r="5051" spans="2:12" s="10" customFormat="1" ht="75" customHeight="1" x14ac:dyDescent="0.25">
      <c r="B5051" s="234">
        <v>86100000</v>
      </c>
      <c r="C5051" s="293" t="s">
        <v>5201</v>
      </c>
      <c r="D5051" s="78">
        <v>41654</v>
      </c>
      <c r="E5051" s="234">
        <v>11</v>
      </c>
      <c r="F5051" s="23" t="s">
        <v>674</v>
      </c>
      <c r="G5051" s="23" t="s">
        <v>118</v>
      </c>
      <c r="H5051" s="232">
        <f t="shared" si="29"/>
        <v>34916200</v>
      </c>
      <c r="I5051" s="232">
        <f t="shared" si="32"/>
        <v>33899360</v>
      </c>
      <c r="J5051" s="234" t="s">
        <v>241</v>
      </c>
      <c r="K5051" s="234" t="s">
        <v>241</v>
      </c>
      <c r="L5051" s="234" t="s">
        <v>5202</v>
      </c>
    </row>
    <row r="5052" spans="2:12" s="10" customFormat="1" ht="75" customHeight="1" x14ac:dyDescent="0.25">
      <c r="B5052" s="234">
        <v>86100000</v>
      </c>
      <c r="C5052" s="293" t="s">
        <v>5201</v>
      </c>
      <c r="D5052" s="78">
        <v>41654</v>
      </c>
      <c r="E5052" s="234">
        <v>11</v>
      </c>
      <c r="F5052" s="23" t="s">
        <v>674</v>
      </c>
      <c r="G5052" s="23" t="s">
        <v>118</v>
      </c>
      <c r="H5052" s="232">
        <f t="shared" si="29"/>
        <v>34916200</v>
      </c>
      <c r="I5052" s="232">
        <f t="shared" si="32"/>
        <v>33899360</v>
      </c>
      <c r="J5052" s="234" t="s">
        <v>241</v>
      </c>
      <c r="K5052" s="234" t="s">
        <v>241</v>
      </c>
      <c r="L5052" s="234" t="s">
        <v>5202</v>
      </c>
    </row>
    <row r="5053" spans="2:12" s="10" customFormat="1" ht="75" customHeight="1" x14ac:dyDescent="0.25">
      <c r="B5053" s="234">
        <v>86100000</v>
      </c>
      <c r="C5053" s="293" t="s">
        <v>5201</v>
      </c>
      <c r="D5053" s="78">
        <v>41654</v>
      </c>
      <c r="E5053" s="234">
        <v>11</v>
      </c>
      <c r="F5053" s="23" t="s">
        <v>674</v>
      </c>
      <c r="G5053" s="23" t="s">
        <v>118</v>
      </c>
      <c r="H5053" s="232">
        <f t="shared" si="29"/>
        <v>34916200</v>
      </c>
      <c r="I5053" s="232">
        <f t="shared" si="32"/>
        <v>33899360</v>
      </c>
      <c r="J5053" s="234" t="s">
        <v>241</v>
      </c>
      <c r="K5053" s="234" t="s">
        <v>241</v>
      </c>
      <c r="L5053" s="234" t="s">
        <v>5202</v>
      </c>
    </row>
    <row r="5054" spans="2:12" s="10" customFormat="1" ht="75" customHeight="1" x14ac:dyDescent="0.25">
      <c r="B5054" s="234">
        <v>86100000</v>
      </c>
      <c r="C5054" s="293" t="s">
        <v>5201</v>
      </c>
      <c r="D5054" s="78">
        <v>41654</v>
      </c>
      <c r="E5054" s="234">
        <v>1070</v>
      </c>
      <c r="F5054" s="23" t="s">
        <v>674</v>
      </c>
      <c r="G5054" s="23" t="s">
        <v>118</v>
      </c>
      <c r="H5054" s="232">
        <f>I5054*103%</f>
        <v>29228794.100000001</v>
      </c>
      <c r="I5054" s="232">
        <f>26521*E5054</f>
        <v>28377470</v>
      </c>
      <c r="J5054" s="234" t="s">
        <v>241</v>
      </c>
      <c r="K5054" s="234" t="s">
        <v>241</v>
      </c>
      <c r="L5054" s="234" t="s">
        <v>5202</v>
      </c>
    </row>
    <row r="5055" spans="2:12" s="10" customFormat="1" ht="75" customHeight="1" x14ac:dyDescent="0.25">
      <c r="B5055" s="234">
        <v>86100000</v>
      </c>
      <c r="C5055" s="293" t="s">
        <v>5201</v>
      </c>
      <c r="D5055" s="78">
        <v>41654</v>
      </c>
      <c r="E5055" s="234">
        <v>1070</v>
      </c>
      <c r="F5055" s="23" t="s">
        <v>674</v>
      </c>
      <c r="G5055" s="23" t="s">
        <v>118</v>
      </c>
      <c r="H5055" s="232">
        <f>I5055*103%</f>
        <v>29228794.100000001</v>
      </c>
      <c r="I5055" s="232">
        <f>26521*E5055</f>
        <v>28377470</v>
      </c>
      <c r="J5055" s="234" t="s">
        <v>241</v>
      </c>
      <c r="K5055" s="234" t="s">
        <v>241</v>
      </c>
      <c r="L5055" s="234" t="s">
        <v>5202</v>
      </c>
    </row>
    <row r="5056" spans="2:12" s="10" customFormat="1" ht="75" customHeight="1" x14ac:dyDescent="0.25">
      <c r="B5056" s="234">
        <v>86100000</v>
      </c>
      <c r="C5056" s="293" t="s">
        <v>5201</v>
      </c>
      <c r="D5056" s="78">
        <v>41654</v>
      </c>
      <c r="E5056" s="234">
        <v>1070</v>
      </c>
      <c r="F5056" s="23" t="s">
        <v>674</v>
      </c>
      <c r="G5056" s="23" t="s">
        <v>118</v>
      </c>
      <c r="H5056" s="232">
        <f>I5056*103%</f>
        <v>29228794.100000001</v>
      </c>
      <c r="I5056" s="232">
        <f>26521*E5056</f>
        <v>28377470</v>
      </c>
      <c r="J5056" s="234" t="s">
        <v>241</v>
      </c>
      <c r="K5056" s="234" t="s">
        <v>241</v>
      </c>
      <c r="L5056" s="234" t="s">
        <v>5202</v>
      </c>
    </row>
    <row r="5057" spans="2:12" s="10" customFormat="1" ht="75" customHeight="1" x14ac:dyDescent="0.25">
      <c r="B5057" s="234">
        <v>86100000</v>
      </c>
      <c r="C5057" s="293" t="s">
        <v>5201</v>
      </c>
      <c r="D5057" s="78">
        <v>41654</v>
      </c>
      <c r="E5057" s="234">
        <v>11</v>
      </c>
      <c r="F5057" s="23" t="s">
        <v>674</v>
      </c>
      <c r="G5057" s="23" t="s">
        <v>118</v>
      </c>
      <c r="H5057" s="232">
        <f t="shared" ref="H5057:H5104" si="33">3174200*E5057</f>
        <v>34916200</v>
      </c>
      <c r="I5057" s="232">
        <f>3081760*E5057</f>
        <v>33899360</v>
      </c>
      <c r="J5057" s="234" t="s">
        <v>241</v>
      </c>
      <c r="K5057" s="234" t="s">
        <v>241</v>
      </c>
      <c r="L5057" s="234" t="s">
        <v>5202</v>
      </c>
    </row>
    <row r="5058" spans="2:12" s="10" customFormat="1" ht="75" customHeight="1" x14ac:dyDescent="0.25">
      <c r="B5058" s="234">
        <v>86100000</v>
      </c>
      <c r="C5058" s="293" t="s">
        <v>5201</v>
      </c>
      <c r="D5058" s="78">
        <v>41654</v>
      </c>
      <c r="E5058" s="234">
        <v>11</v>
      </c>
      <c r="F5058" s="23" t="s">
        <v>674</v>
      </c>
      <c r="G5058" s="23" t="s">
        <v>118</v>
      </c>
      <c r="H5058" s="232">
        <f t="shared" si="33"/>
        <v>34916200</v>
      </c>
      <c r="I5058" s="232">
        <f>3081760*E5058</f>
        <v>33899360</v>
      </c>
      <c r="J5058" s="234" t="s">
        <v>241</v>
      </c>
      <c r="K5058" s="234" t="s">
        <v>241</v>
      </c>
      <c r="L5058" s="234" t="s">
        <v>5202</v>
      </c>
    </row>
    <row r="5059" spans="2:12" s="10" customFormat="1" ht="75" customHeight="1" x14ac:dyDescent="0.25">
      <c r="B5059" s="234">
        <v>86100000</v>
      </c>
      <c r="C5059" s="293" t="s">
        <v>5201</v>
      </c>
      <c r="D5059" s="78">
        <v>41654</v>
      </c>
      <c r="E5059" s="234">
        <v>11</v>
      </c>
      <c r="F5059" s="23" t="s">
        <v>674</v>
      </c>
      <c r="G5059" s="23" t="s">
        <v>118</v>
      </c>
      <c r="H5059" s="232">
        <f t="shared" si="33"/>
        <v>34916200</v>
      </c>
      <c r="I5059" s="232">
        <f>3081760*E5059</f>
        <v>33899360</v>
      </c>
      <c r="J5059" s="234" t="s">
        <v>241</v>
      </c>
      <c r="K5059" s="234" t="s">
        <v>241</v>
      </c>
      <c r="L5059" s="234" t="s">
        <v>5202</v>
      </c>
    </row>
    <row r="5060" spans="2:12" s="10" customFormat="1" ht="75" customHeight="1" x14ac:dyDescent="0.25">
      <c r="B5060" s="234">
        <v>86100000</v>
      </c>
      <c r="C5060" s="293" t="s">
        <v>5201</v>
      </c>
      <c r="D5060" s="78">
        <v>41654</v>
      </c>
      <c r="E5060" s="234">
        <v>11</v>
      </c>
      <c r="F5060" s="23" t="s">
        <v>674</v>
      </c>
      <c r="G5060" s="23" t="s">
        <v>118</v>
      </c>
      <c r="H5060" s="232">
        <f t="shared" si="33"/>
        <v>34916200</v>
      </c>
      <c r="I5060" s="232">
        <f>3081760*E5060</f>
        <v>33899360</v>
      </c>
      <c r="J5060" s="234" t="s">
        <v>241</v>
      </c>
      <c r="K5060" s="234" t="s">
        <v>241</v>
      </c>
      <c r="L5060" s="234" t="s">
        <v>5202</v>
      </c>
    </row>
    <row r="5061" spans="2:12" s="10" customFormat="1" ht="75" customHeight="1" x14ac:dyDescent="0.25">
      <c r="B5061" s="234">
        <v>86100000</v>
      </c>
      <c r="C5061" s="293" t="s">
        <v>5201</v>
      </c>
      <c r="D5061" s="78">
        <v>41654</v>
      </c>
      <c r="E5061" s="234">
        <v>1070</v>
      </c>
      <c r="F5061" s="23" t="s">
        <v>674</v>
      </c>
      <c r="G5061" s="23" t="s">
        <v>118</v>
      </c>
      <c r="H5061" s="232">
        <f>I5061*103%</f>
        <v>29228794.100000001</v>
      </c>
      <c r="I5061" s="232">
        <f>26521*E5061</f>
        <v>28377470</v>
      </c>
      <c r="J5061" s="234" t="s">
        <v>241</v>
      </c>
      <c r="K5061" s="234" t="s">
        <v>241</v>
      </c>
      <c r="L5061" s="234" t="s">
        <v>5202</v>
      </c>
    </row>
    <row r="5062" spans="2:12" s="10" customFormat="1" ht="75" customHeight="1" x14ac:dyDescent="0.25">
      <c r="B5062" s="234">
        <v>86100000</v>
      </c>
      <c r="C5062" s="293" t="s">
        <v>5201</v>
      </c>
      <c r="D5062" s="78">
        <v>41654</v>
      </c>
      <c r="E5062" s="234">
        <v>11</v>
      </c>
      <c r="F5062" s="23" t="s">
        <v>674</v>
      </c>
      <c r="G5062" s="23" t="s">
        <v>184</v>
      </c>
      <c r="H5062" s="232">
        <f t="shared" si="33"/>
        <v>34916200</v>
      </c>
      <c r="I5062" s="232">
        <f>3081760*E5062</f>
        <v>33899360</v>
      </c>
      <c r="J5062" s="234" t="s">
        <v>241</v>
      </c>
      <c r="K5062" s="234" t="s">
        <v>241</v>
      </c>
      <c r="L5062" s="234" t="s">
        <v>5202</v>
      </c>
    </row>
    <row r="5063" spans="2:12" s="10" customFormat="1" ht="75" customHeight="1" x14ac:dyDescent="0.25">
      <c r="B5063" s="234">
        <v>86100000</v>
      </c>
      <c r="C5063" s="293" t="s">
        <v>5201</v>
      </c>
      <c r="D5063" s="78">
        <v>41654</v>
      </c>
      <c r="E5063" s="234">
        <v>11</v>
      </c>
      <c r="F5063" s="23" t="s">
        <v>674</v>
      </c>
      <c r="G5063" s="23" t="s">
        <v>184</v>
      </c>
      <c r="H5063" s="232">
        <f t="shared" si="33"/>
        <v>34916200</v>
      </c>
      <c r="I5063" s="232">
        <f t="shared" ref="I5063:I5070" si="34">3081760*E5063</f>
        <v>33899360</v>
      </c>
      <c r="J5063" s="234" t="s">
        <v>241</v>
      </c>
      <c r="K5063" s="234" t="s">
        <v>241</v>
      </c>
      <c r="L5063" s="234" t="s">
        <v>5202</v>
      </c>
    </row>
    <row r="5064" spans="2:12" s="10" customFormat="1" ht="75" customHeight="1" x14ac:dyDescent="0.25">
      <c r="B5064" s="234">
        <v>86100000</v>
      </c>
      <c r="C5064" s="293" t="s">
        <v>5201</v>
      </c>
      <c r="D5064" s="78">
        <v>41654</v>
      </c>
      <c r="E5064" s="234">
        <v>11</v>
      </c>
      <c r="F5064" s="23" t="s">
        <v>674</v>
      </c>
      <c r="G5064" s="23" t="s">
        <v>184</v>
      </c>
      <c r="H5064" s="232">
        <f t="shared" si="33"/>
        <v>34916200</v>
      </c>
      <c r="I5064" s="232">
        <f t="shared" si="34"/>
        <v>33899360</v>
      </c>
      <c r="J5064" s="234" t="s">
        <v>241</v>
      </c>
      <c r="K5064" s="234" t="s">
        <v>241</v>
      </c>
      <c r="L5064" s="234" t="s">
        <v>5202</v>
      </c>
    </row>
    <row r="5065" spans="2:12" s="10" customFormat="1" ht="75" customHeight="1" x14ac:dyDescent="0.25">
      <c r="B5065" s="234">
        <v>86100000</v>
      </c>
      <c r="C5065" s="293" t="s">
        <v>5201</v>
      </c>
      <c r="D5065" s="78">
        <v>41654</v>
      </c>
      <c r="E5065" s="234">
        <v>11</v>
      </c>
      <c r="F5065" s="23" t="s">
        <v>674</v>
      </c>
      <c r="G5065" s="23" t="s">
        <v>184</v>
      </c>
      <c r="H5065" s="232">
        <f t="shared" si="33"/>
        <v>34916200</v>
      </c>
      <c r="I5065" s="232">
        <f t="shared" si="34"/>
        <v>33899360</v>
      </c>
      <c r="J5065" s="234" t="s">
        <v>241</v>
      </c>
      <c r="K5065" s="234" t="s">
        <v>241</v>
      </c>
      <c r="L5065" s="234" t="s">
        <v>5202</v>
      </c>
    </row>
    <row r="5066" spans="2:12" s="10" customFormat="1" ht="75" customHeight="1" x14ac:dyDescent="0.25">
      <c r="B5066" s="234">
        <v>86100000</v>
      </c>
      <c r="C5066" s="293" t="s">
        <v>5201</v>
      </c>
      <c r="D5066" s="78">
        <v>41654</v>
      </c>
      <c r="E5066" s="234">
        <v>11</v>
      </c>
      <c r="F5066" s="23" t="s">
        <v>674</v>
      </c>
      <c r="G5066" s="23" t="s">
        <v>184</v>
      </c>
      <c r="H5066" s="232">
        <f t="shared" si="33"/>
        <v>34916200</v>
      </c>
      <c r="I5066" s="232">
        <f t="shared" si="34"/>
        <v>33899360</v>
      </c>
      <c r="J5066" s="234" t="s">
        <v>241</v>
      </c>
      <c r="K5066" s="234" t="s">
        <v>241</v>
      </c>
      <c r="L5066" s="234" t="s">
        <v>5202</v>
      </c>
    </row>
    <row r="5067" spans="2:12" s="10" customFormat="1" ht="75" customHeight="1" x14ac:dyDescent="0.25">
      <c r="B5067" s="234">
        <v>86100000</v>
      </c>
      <c r="C5067" s="293" t="s">
        <v>5201</v>
      </c>
      <c r="D5067" s="78">
        <v>41654</v>
      </c>
      <c r="E5067" s="234">
        <v>11</v>
      </c>
      <c r="F5067" s="23" t="s">
        <v>674</v>
      </c>
      <c r="G5067" s="23" t="s">
        <v>184</v>
      </c>
      <c r="H5067" s="232">
        <f t="shared" si="33"/>
        <v>34916200</v>
      </c>
      <c r="I5067" s="232">
        <f t="shared" si="34"/>
        <v>33899360</v>
      </c>
      <c r="J5067" s="234" t="s">
        <v>241</v>
      </c>
      <c r="K5067" s="234" t="s">
        <v>241</v>
      </c>
      <c r="L5067" s="234" t="s">
        <v>5202</v>
      </c>
    </row>
    <row r="5068" spans="2:12" s="10" customFormat="1" ht="75" customHeight="1" x14ac:dyDescent="0.25">
      <c r="B5068" s="234">
        <v>86100000</v>
      </c>
      <c r="C5068" s="293" t="s">
        <v>5201</v>
      </c>
      <c r="D5068" s="78">
        <v>41654</v>
      </c>
      <c r="E5068" s="234">
        <v>11</v>
      </c>
      <c r="F5068" s="23" t="s">
        <v>674</v>
      </c>
      <c r="G5068" s="23" t="s">
        <v>184</v>
      </c>
      <c r="H5068" s="232">
        <f t="shared" si="33"/>
        <v>34916200</v>
      </c>
      <c r="I5068" s="232">
        <f t="shared" si="34"/>
        <v>33899360</v>
      </c>
      <c r="J5068" s="234" t="s">
        <v>241</v>
      </c>
      <c r="K5068" s="234" t="s">
        <v>241</v>
      </c>
      <c r="L5068" s="234" t="s">
        <v>5202</v>
      </c>
    </row>
    <row r="5069" spans="2:12" s="10" customFormat="1" ht="75" customHeight="1" x14ac:dyDescent="0.25">
      <c r="B5069" s="234">
        <v>86100000</v>
      </c>
      <c r="C5069" s="293" t="s">
        <v>5201</v>
      </c>
      <c r="D5069" s="78">
        <v>41654</v>
      </c>
      <c r="E5069" s="234">
        <v>11</v>
      </c>
      <c r="F5069" s="23" t="s">
        <v>674</v>
      </c>
      <c r="G5069" s="23" t="s">
        <v>184</v>
      </c>
      <c r="H5069" s="232">
        <f t="shared" si="33"/>
        <v>34916200</v>
      </c>
      <c r="I5069" s="232">
        <f t="shared" si="34"/>
        <v>33899360</v>
      </c>
      <c r="J5069" s="234" t="s">
        <v>241</v>
      </c>
      <c r="K5069" s="234" t="s">
        <v>241</v>
      </c>
      <c r="L5069" s="234" t="s">
        <v>5202</v>
      </c>
    </row>
    <row r="5070" spans="2:12" s="10" customFormat="1" ht="75" customHeight="1" x14ac:dyDescent="0.25">
      <c r="B5070" s="234">
        <v>86100000</v>
      </c>
      <c r="C5070" s="293" t="s">
        <v>5201</v>
      </c>
      <c r="D5070" s="78">
        <v>41654</v>
      </c>
      <c r="E5070" s="25">
        <v>11</v>
      </c>
      <c r="F5070" s="23" t="s">
        <v>674</v>
      </c>
      <c r="G5070" s="23" t="s">
        <v>184</v>
      </c>
      <c r="H5070" s="232">
        <f t="shared" si="33"/>
        <v>34916200</v>
      </c>
      <c r="I5070" s="232">
        <f t="shared" si="34"/>
        <v>33899360</v>
      </c>
      <c r="J5070" s="234" t="s">
        <v>241</v>
      </c>
      <c r="K5070" s="234" t="s">
        <v>241</v>
      </c>
      <c r="L5070" s="234" t="s">
        <v>5202</v>
      </c>
    </row>
    <row r="5071" spans="2:12" s="10" customFormat="1" ht="75" customHeight="1" x14ac:dyDescent="0.25">
      <c r="B5071" s="234">
        <v>86100000</v>
      </c>
      <c r="C5071" s="293" t="s">
        <v>5201</v>
      </c>
      <c r="D5071" s="78">
        <v>41654</v>
      </c>
      <c r="E5071" s="25">
        <v>1070</v>
      </c>
      <c r="F5071" s="23" t="s">
        <v>674</v>
      </c>
      <c r="G5071" s="23" t="s">
        <v>118</v>
      </c>
      <c r="H5071" s="232">
        <f>27300*1070</f>
        <v>29211000</v>
      </c>
      <c r="I5071" s="232">
        <f>26521*E5071</f>
        <v>28377470</v>
      </c>
      <c r="J5071" s="234" t="s">
        <v>241</v>
      </c>
      <c r="K5071" s="234" t="s">
        <v>241</v>
      </c>
      <c r="L5071" s="234" t="s">
        <v>5202</v>
      </c>
    </row>
    <row r="5072" spans="2:12" s="10" customFormat="1" ht="75" customHeight="1" x14ac:dyDescent="0.25">
      <c r="B5072" s="234">
        <v>86100000</v>
      </c>
      <c r="C5072" s="293" t="s">
        <v>5201</v>
      </c>
      <c r="D5072" s="78">
        <v>41654</v>
      </c>
      <c r="E5072" s="25">
        <v>11</v>
      </c>
      <c r="F5072" s="23" t="s">
        <v>674</v>
      </c>
      <c r="G5072" s="23" t="s">
        <v>184</v>
      </c>
      <c r="H5072" s="232">
        <f t="shared" si="33"/>
        <v>34916200</v>
      </c>
      <c r="I5072" s="232">
        <f>3081760*E5072</f>
        <v>33899360</v>
      </c>
      <c r="J5072" s="234" t="s">
        <v>241</v>
      </c>
      <c r="K5072" s="234" t="s">
        <v>241</v>
      </c>
      <c r="L5072" s="234" t="s">
        <v>5202</v>
      </c>
    </row>
    <row r="5073" spans="2:12" s="10" customFormat="1" ht="75" customHeight="1" x14ac:dyDescent="0.25">
      <c r="B5073" s="234">
        <v>86100000</v>
      </c>
      <c r="C5073" s="293" t="s">
        <v>5201</v>
      </c>
      <c r="D5073" s="78">
        <v>41654</v>
      </c>
      <c r="E5073" s="25">
        <v>11</v>
      </c>
      <c r="F5073" s="23" t="s">
        <v>674</v>
      </c>
      <c r="G5073" s="23" t="s">
        <v>184</v>
      </c>
      <c r="H5073" s="232">
        <f t="shared" si="33"/>
        <v>34916200</v>
      </c>
      <c r="I5073" s="232">
        <f t="shared" ref="I5073:I5083" si="35">3081760*E5073</f>
        <v>33899360</v>
      </c>
      <c r="J5073" s="234" t="s">
        <v>241</v>
      </c>
      <c r="K5073" s="234" t="s">
        <v>241</v>
      </c>
      <c r="L5073" s="234" t="s">
        <v>5202</v>
      </c>
    </row>
    <row r="5074" spans="2:12" s="10" customFormat="1" ht="75" customHeight="1" x14ac:dyDescent="0.25">
      <c r="B5074" s="234">
        <v>86100000</v>
      </c>
      <c r="C5074" s="293" t="s">
        <v>5201</v>
      </c>
      <c r="D5074" s="78">
        <v>41654</v>
      </c>
      <c r="E5074" s="25">
        <v>11</v>
      </c>
      <c r="F5074" s="23" t="s">
        <v>674</v>
      </c>
      <c r="G5074" s="23" t="s">
        <v>184</v>
      </c>
      <c r="H5074" s="232">
        <f t="shared" si="33"/>
        <v>34916200</v>
      </c>
      <c r="I5074" s="232">
        <f t="shared" si="35"/>
        <v>33899360</v>
      </c>
      <c r="J5074" s="234" t="s">
        <v>241</v>
      </c>
      <c r="K5074" s="234" t="s">
        <v>241</v>
      </c>
      <c r="L5074" s="234" t="s">
        <v>5202</v>
      </c>
    </row>
    <row r="5075" spans="2:12" s="10" customFormat="1" ht="75" customHeight="1" x14ac:dyDescent="0.25">
      <c r="B5075" s="234">
        <v>86100000</v>
      </c>
      <c r="C5075" s="293" t="s">
        <v>5201</v>
      </c>
      <c r="D5075" s="78">
        <v>41654</v>
      </c>
      <c r="E5075" s="25">
        <v>11</v>
      </c>
      <c r="F5075" s="23" t="s">
        <v>674</v>
      </c>
      <c r="G5075" s="23" t="s">
        <v>184</v>
      </c>
      <c r="H5075" s="232">
        <f t="shared" si="33"/>
        <v>34916200</v>
      </c>
      <c r="I5075" s="232">
        <f t="shared" si="35"/>
        <v>33899360</v>
      </c>
      <c r="J5075" s="234" t="s">
        <v>241</v>
      </c>
      <c r="K5075" s="234" t="s">
        <v>241</v>
      </c>
      <c r="L5075" s="234" t="s">
        <v>5202</v>
      </c>
    </row>
    <row r="5076" spans="2:12" s="10" customFormat="1" ht="75" customHeight="1" x14ac:dyDescent="0.25">
      <c r="B5076" s="234">
        <v>86100000</v>
      </c>
      <c r="C5076" s="293" t="s">
        <v>5201</v>
      </c>
      <c r="D5076" s="78">
        <v>41654</v>
      </c>
      <c r="E5076" s="25">
        <v>11</v>
      </c>
      <c r="F5076" s="23" t="s">
        <v>674</v>
      </c>
      <c r="G5076" s="23" t="s">
        <v>184</v>
      </c>
      <c r="H5076" s="232">
        <f t="shared" si="33"/>
        <v>34916200</v>
      </c>
      <c r="I5076" s="232">
        <f t="shared" si="35"/>
        <v>33899360</v>
      </c>
      <c r="J5076" s="234" t="s">
        <v>241</v>
      </c>
      <c r="K5076" s="234" t="s">
        <v>241</v>
      </c>
      <c r="L5076" s="234" t="s">
        <v>5202</v>
      </c>
    </row>
    <row r="5077" spans="2:12" s="10" customFormat="1" ht="75" customHeight="1" x14ac:dyDescent="0.25">
      <c r="B5077" s="234">
        <v>86100000</v>
      </c>
      <c r="C5077" s="293" t="s">
        <v>5201</v>
      </c>
      <c r="D5077" s="78">
        <v>41654</v>
      </c>
      <c r="E5077" s="25">
        <v>11</v>
      </c>
      <c r="F5077" s="23" t="s">
        <v>674</v>
      </c>
      <c r="G5077" s="23" t="s">
        <v>184</v>
      </c>
      <c r="H5077" s="232">
        <f t="shared" si="33"/>
        <v>34916200</v>
      </c>
      <c r="I5077" s="232">
        <f t="shared" si="35"/>
        <v>33899360</v>
      </c>
      <c r="J5077" s="234" t="s">
        <v>241</v>
      </c>
      <c r="K5077" s="234" t="s">
        <v>241</v>
      </c>
      <c r="L5077" s="234" t="s">
        <v>5202</v>
      </c>
    </row>
    <row r="5078" spans="2:12" s="10" customFormat="1" ht="75" customHeight="1" x14ac:dyDescent="0.25">
      <c r="B5078" s="234">
        <v>86100000</v>
      </c>
      <c r="C5078" s="293" t="s">
        <v>5201</v>
      </c>
      <c r="D5078" s="78">
        <v>41654</v>
      </c>
      <c r="E5078" s="25">
        <v>11</v>
      </c>
      <c r="F5078" s="23" t="s">
        <v>674</v>
      </c>
      <c r="G5078" s="23" t="s">
        <v>184</v>
      </c>
      <c r="H5078" s="232">
        <f t="shared" si="33"/>
        <v>34916200</v>
      </c>
      <c r="I5078" s="232">
        <f t="shared" si="35"/>
        <v>33899360</v>
      </c>
      <c r="J5078" s="234" t="s">
        <v>241</v>
      </c>
      <c r="K5078" s="234" t="s">
        <v>241</v>
      </c>
      <c r="L5078" s="234" t="s">
        <v>5202</v>
      </c>
    </row>
    <row r="5079" spans="2:12" s="10" customFormat="1" ht="75" customHeight="1" x14ac:dyDescent="0.25">
      <c r="B5079" s="234">
        <v>86100000</v>
      </c>
      <c r="C5079" s="293" t="s">
        <v>5201</v>
      </c>
      <c r="D5079" s="78">
        <v>41654</v>
      </c>
      <c r="E5079" s="25">
        <v>11</v>
      </c>
      <c r="F5079" s="23" t="s">
        <v>674</v>
      </c>
      <c r="G5079" s="23" t="s">
        <v>184</v>
      </c>
      <c r="H5079" s="232">
        <f t="shared" si="33"/>
        <v>34916200</v>
      </c>
      <c r="I5079" s="232">
        <f t="shared" si="35"/>
        <v>33899360</v>
      </c>
      <c r="J5079" s="234" t="s">
        <v>241</v>
      </c>
      <c r="K5079" s="234" t="s">
        <v>241</v>
      </c>
      <c r="L5079" s="234" t="s">
        <v>5202</v>
      </c>
    </row>
    <row r="5080" spans="2:12" s="10" customFormat="1" ht="75" customHeight="1" x14ac:dyDescent="0.25">
      <c r="B5080" s="234">
        <v>86100000</v>
      </c>
      <c r="C5080" s="293" t="s">
        <v>5201</v>
      </c>
      <c r="D5080" s="78">
        <v>41654</v>
      </c>
      <c r="E5080" s="25">
        <v>11</v>
      </c>
      <c r="F5080" s="23" t="s">
        <v>674</v>
      </c>
      <c r="G5080" s="23" t="s">
        <v>184</v>
      </c>
      <c r="H5080" s="232">
        <f t="shared" si="33"/>
        <v>34916200</v>
      </c>
      <c r="I5080" s="232">
        <f t="shared" si="35"/>
        <v>33899360</v>
      </c>
      <c r="J5080" s="234" t="s">
        <v>241</v>
      </c>
      <c r="K5080" s="234" t="s">
        <v>241</v>
      </c>
      <c r="L5080" s="234" t="s">
        <v>5202</v>
      </c>
    </row>
    <row r="5081" spans="2:12" s="10" customFormat="1" ht="75" customHeight="1" x14ac:dyDescent="0.25">
      <c r="B5081" s="234">
        <v>86100000</v>
      </c>
      <c r="C5081" s="293" t="s">
        <v>5201</v>
      </c>
      <c r="D5081" s="78">
        <v>41654</v>
      </c>
      <c r="E5081" s="25">
        <v>11</v>
      </c>
      <c r="F5081" s="23" t="s">
        <v>674</v>
      </c>
      <c r="G5081" s="23" t="s">
        <v>184</v>
      </c>
      <c r="H5081" s="232">
        <f t="shared" si="33"/>
        <v>34916200</v>
      </c>
      <c r="I5081" s="232">
        <f t="shared" si="35"/>
        <v>33899360</v>
      </c>
      <c r="J5081" s="234" t="s">
        <v>241</v>
      </c>
      <c r="K5081" s="234" t="s">
        <v>241</v>
      </c>
      <c r="L5081" s="234" t="s">
        <v>5202</v>
      </c>
    </row>
    <row r="5082" spans="2:12" s="10" customFormat="1" ht="75" customHeight="1" x14ac:dyDescent="0.25">
      <c r="B5082" s="234">
        <v>86100000</v>
      </c>
      <c r="C5082" s="293" t="s">
        <v>5201</v>
      </c>
      <c r="D5082" s="78">
        <v>41654</v>
      </c>
      <c r="E5082" s="25">
        <v>11</v>
      </c>
      <c r="F5082" s="23" t="s">
        <v>674</v>
      </c>
      <c r="G5082" s="23" t="s">
        <v>184</v>
      </c>
      <c r="H5082" s="232">
        <f t="shared" si="33"/>
        <v>34916200</v>
      </c>
      <c r="I5082" s="232">
        <f t="shared" si="35"/>
        <v>33899360</v>
      </c>
      <c r="J5082" s="234" t="s">
        <v>241</v>
      </c>
      <c r="K5082" s="234" t="s">
        <v>241</v>
      </c>
      <c r="L5082" s="234" t="s">
        <v>5202</v>
      </c>
    </row>
    <row r="5083" spans="2:12" s="10" customFormat="1" ht="75" customHeight="1" x14ac:dyDescent="0.25">
      <c r="B5083" s="234">
        <v>86100000</v>
      </c>
      <c r="C5083" s="293" t="s">
        <v>5201</v>
      </c>
      <c r="D5083" s="78">
        <v>41654</v>
      </c>
      <c r="E5083" s="25">
        <v>11</v>
      </c>
      <c r="F5083" s="23" t="s">
        <v>674</v>
      </c>
      <c r="G5083" s="23" t="s">
        <v>184</v>
      </c>
      <c r="H5083" s="232">
        <f t="shared" si="33"/>
        <v>34916200</v>
      </c>
      <c r="I5083" s="232">
        <f t="shared" si="35"/>
        <v>33899360</v>
      </c>
      <c r="J5083" s="234" t="s">
        <v>241</v>
      </c>
      <c r="K5083" s="234" t="s">
        <v>241</v>
      </c>
      <c r="L5083" s="234" t="s">
        <v>5202</v>
      </c>
    </row>
    <row r="5084" spans="2:12" s="10" customFormat="1" ht="75" customHeight="1" x14ac:dyDescent="0.25">
      <c r="B5084" s="234">
        <v>86100000</v>
      </c>
      <c r="C5084" s="293" t="s">
        <v>5201</v>
      </c>
      <c r="D5084" s="78">
        <v>41654</v>
      </c>
      <c r="E5084" s="25">
        <v>1070</v>
      </c>
      <c r="F5084" s="23" t="s">
        <v>674</v>
      </c>
      <c r="G5084" s="23" t="s">
        <v>118</v>
      </c>
      <c r="H5084" s="232">
        <f>27300*E5084</f>
        <v>29211000</v>
      </c>
      <c r="I5084" s="232">
        <f>26521*E5084</f>
        <v>28377470</v>
      </c>
      <c r="J5084" s="234" t="s">
        <v>241</v>
      </c>
      <c r="K5084" s="234" t="s">
        <v>241</v>
      </c>
      <c r="L5084" s="234" t="s">
        <v>5202</v>
      </c>
    </row>
    <row r="5085" spans="2:12" s="10" customFormat="1" ht="75" customHeight="1" x14ac:dyDescent="0.25">
      <c r="B5085" s="234">
        <v>86100000</v>
      </c>
      <c r="C5085" s="293" t="s">
        <v>5201</v>
      </c>
      <c r="D5085" s="78">
        <v>41654</v>
      </c>
      <c r="E5085" s="25">
        <v>11</v>
      </c>
      <c r="F5085" s="23" t="s">
        <v>674</v>
      </c>
      <c r="G5085" s="23" t="s">
        <v>184</v>
      </c>
      <c r="H5085" s="232">
        <f t="shared" si="33"/>
        <v>34916200</v>
      </c>
      <c r="I5085" s="232">
        <f>3081760*E5085</f>
        <v>33899360</v>
      </c>
      <c r="J5085" s="234" t="s">
        <v>241</v>
      </c>
      <c r="K5085" s="234" t="s">
        <v>241</v>
      </c>
      <c r="L5085" s="234" t="s">
        <v>5202</v>
      </c>
    </row>
    <row r="5086" spans="2:12" s="10" customFormat="1" ht="75" customHeight="1" x14ac:dyDescent="0.25">
      <c r="B5086" s="234">
        <v>86100000</v>
      </c>
      <c r="C5086" s="293" t="s">
        <v>5201</v>
      </c>
      <c r="D5086" s="78">
        <v>41654</v>
      </c>
      <c r="E5086" s="25">
        <v>11</v>
      </c>
      <c r="F5086" s="23" t="s">
        <v>674</v>
      </c>
      <c r="G5086" s="23" t="s">
        <v>184</v>
      </c>
      <c r="H5086" s="232">
        <f t="shared" si="33"/>
        <v>34916200</v>
      </c>
      <c r="I5086" s="232">
        <f>3081760*E5086</f>
        <v>33899360</v>
      </c>
      <c r="J5086" s="234" t="s">
        <v>241</v>
      </c>
      <c r="K5086" s="234" t="s">
        <v>241</v>
      </c>
      <c r="L5086" s="234" t="s">
        <v>5202</v>
      </c>
    </row>
    <row r="5087" spans="2:12" s="10" customFormat="1" ht="75" customHeight="1" x14ac:dyDescent="0.25">
      <c r="B5087" s="234">
        <v>86100000</v>
      </c>
      <c r="C5087" s="293" t="s">
        <v>5201</v>
      </c>
      <c r="D5087" s="78">
        <v>41654</v>
      </c>
      <c r="E5087" s="25">
        <v>1070</v>
      </c>
      <c r="F5087" s="23" t="s">
        <v>674</v>
      </c>
      <c r="G5087" s="23" t="s">
        <v>118</v>
      </c>
      <c r="H5087" s="232">
        <f>27300*E5087</f>
        <v>29211000</v>
      </c>
      <c r="I5087" s="232">
        <f>26521*E5087</f>
        <v>28377470</v>
      </c>
      <c r="J5087" s="234" t="s">
        <v>241</v>
      </c>
      <c r="K5087" s="234" t="s">
        <v>241</v>
      </c>
      <c r="L5087" s="234" t="s">
        <v>5202</v>
      </c>
    </row>
    <row r="5088" spans="2:12" s="10" customFormat="1" ht="75" customHeight="1" x14ac:dyDescent="0.25">
      <c r="B5088" s="234">
        <v>86100000</v>
      </c>
      <c r="C5088" s="293" t="s">
        <v>5201</v>
      </c>
      <c r="D5088" s="78">
        <v>41654</v>
      </c>
      <c r="E5088" s="25">
        <v>11</v>
      </c>
      <c r="F5088" s="23" t="s">
        <v>674</v>
      </c>
      <c r="G5088" s="23" t="s">
        <v>184</v>
      </c>
      <c r="H5088" s="232">
        <f t="shared" si="33"/>
        <v>34916200</v>
      </c>
      <c r="I5088" s="232">
        <f>3081760*E5088</f>
        <v>33899360</v>
      </c>
      <c r="J5088" s="234" t="s">
        <v>241</v>
      </c>
      <c r="K5088" s="234" t="s">
        <v>241</v>
      </c>
      <c r="L5088" s="234" t="s">
        <v>5202</v>
      </c>
    </row>
    <row r="5089" spans="2:12" s="10" customFormat="1" ht="75" customHeight="1" x14ac:dyDescent="0.25">
      <c r="B5089" s="234">
        <v>86100000</v>
      </c>
      <c r="C5089" s="293" t="s">
        <v>5201</v>
      </c>
      <c r="D5089" s="78">
        <v>41654</v>
      </c>
      <c r="E5089" s="25">
        <v>11</v>
      </c>
      <c r="F5089" s="23" t="s">
        <v>674</v>
      </c>
      <c r="G5089" s="23" t="s">
        <v>184</v>
      </c>
      <c r="H5089" s="232">
        <f t="shared" si="33"/>
        <v>34916200</v>
      </c>
      <c r="I5089" s="232">
        <f t="shared" ref="I5089:I5115" si="36">3081760*E5089</f>
        <v>33899360</v>
      </c>
      <c r="J5089" s="234" t="s">
        <v>241</v>
      </c>
      <c r="K5089" s="234" t="s">
        <v>241</v>
      </c>
      <c r="L5089" s="234" t="s">
        <v>5202</v>
      </c>
    </row>
    <row r="5090" spans="2:12" s="10" customFormat="1" ht="75" customHeight="1" x14ac:dyDescent="0.25">
      <c r="B5090" s="234">
        <v>86100000</v>
      </c>
      <c r="C5090" s="293" t="s">
        <v>5201</v>
      </c>
      <c r="D5090" s="78">
        <v>41654</v>
      </c>
      <c r="E5090" s="25">
        <v>11</v>
      </c>
      <c r="F5090" s="23" t="s">
        <v>674</v>
      </c>
      <c r="G5090" s="23" t="s">
        <v>184</v>
      </c>
      <c r="H5090" s="232">
        <f t="shared" si="33"/>
        <v>34916200</v>
      </c>
      <c r="I5090" s="232">
        <f t="shared" si="36"/>
        <v>33899360</v>
      </c>
      <c r="J5090" s="234" t="s">
        <v>241</v>
      </c>
      <c r="K5090" s="234" t="s">
        <v>241</v>
      </c>
      <c r="L5090" s="234" t="s">
        <v>5202</v>
      </c>
    </row>
    <row r="5091" spans="2:12" s="10" customFormat="1" ht="75" customHeight="1" x14ac:dyDescent="0.25">
      <c r="B5091" s="234">
        <v>86100000</v>
      </c>
      <c r="C5091" s="293" t="s">
        <v>5201</v>
      </c>
      <c r="D5091" s="78">
        <v>41654</v>
      </c>
      <c r="E5091" s="25">
        <v>11</v>
      </c>
      <c r="F5091" s="23" t="s">
        <v>674</v>
      </c>
      <c r="G5091" s="23" t="s">
        <v>184</v>
      </c>
      <c r="H5091" s="232">
        <f t="shared" si="33"/>
        <v>34916200</v>
      </c>
      <c r="I5091" s="232">
        <f t="shared" si="36"/>
        <v>33899360</v>
      </c>
      <c r="J5091" s="234" t="s">
        <v>241</v>
      </c>
      <c r="K5091" s="234" t="s">
        <v>241</v>
      </c>
      <c r="L5091" s="234" t="s">
        <v>5202</v>
      </c>
    </row>
    <row r="5092" spans="2:12" s="10" customFormat="1" ht="75" customHeight="1" x14ac:dyDescent="0.25">
      <c r="B5092" s="234">
        <v>86100000</v>
      </c>
      <c r="C5092" s="293" t="s">
        <v>5201</v>
      </c>
      <c r="D5092" s="78">
        <v>41654</v>
      </c>
      <c r="E5092" s="25">
        <v>11</v>
      </c>
      <c r="F5092" s="23" t="s">
        <v>674</v>
      </c>
      <c r="G5092" s="23" t="s">
        <v>184</v>
      </c>
      <c r="H5092" s="232">
        <f t="shared" si="33"/>
        <v>34916200</v>
      </c>
      <c r="I5092" s="232">
        <f t="shared" si="36"/>
        <v>33899360</v>
      </c>
      <c r="J5092" s="234" t="s">
        <v>241</v>
      </c>
      <c r="K5092" s="234" t="s">
        <v>241</v>
      </c>
      <c r="L5092" s="234" t="s">
        <v>5202</v>
      </c>
    </row>
    <row r="5093" spans="2:12" s="10" customFormat="1" ht="75" customHeight="1" x14ac:dyDescent="0.25">
      <c r="B5093" s="234">
        <v>86100000</v>
      </c>
      <c r="C5093" s="293" t="s">
        <v>5201</v>
      </c>
      <c r="D5093" s="78">
        <v>41654</v>
      </c>
      <c r="E5093" s="25">
        <v>11</v>
      </c>
      <c r="F5093" s="23" t="s">
        <v>674</v>
      </c>
      <c r="G5093" s="23" t="s">
        <v>184</v>
      </c>
      <c r="H5093" s="232">
        <f t="shared" si="33"/>
        <v>34916200</v>
      </c>
      <c r="I5093" s="232">
        <f t="shared" si="36"/>
        <v>33899360</v>
      </c>
      <c r="J5093" s="234" t="s">
        <v>241</v>
      </c>
      <c r="K5093" s="234" t="s">
        <v>241</v>
      </c>
      <c r="L5093" s="234" t="s">
        <v>5202</v>
      </c>
    </row>
    <row r="5094" spans="2:12" s="10" customFormat="1" ht="75" customHeight="1" x14ac:dyDescent="0.25">
      <c r="B5094" s="234">
        <v>86100000</v>
      </c>
      <c r="C5094" s="293" t="s">
        <v>5201</v>
      </c>
      <c r="D5094" s="78">
        <v>41654</v>
      </c>
      <c r="E5094" s="25">
        <v>11</v>
      </c>
      <c r="F5094" s="23" t="s">
        <v>674</v>
      </c>
      <c r="G5094" s="23" t="s">
        <v>184</v>
      </c>
      <c r="H5094" s="232">
        <f t="shared" si="33"/>
        <v>34916200</v>
      </c>
      <c r="I5094" s="232">
        <f t="shared" si="36"/>
        <v>33899360</v>
      </c>
      <c r="J5094" s="234" t="s">
        <v>241</v>
      </c>
      <c r="K5094" s="234" t="s">
        <v>241</v>
      </c>
      <c r="L5094" s="234" t="s">
        <v>5202</v>
      </c>
    </row>
    <row r="5095" spans="2:12" s="10" customFormat="1" ht="75" customHeight="1" x14ac:dyDescent="0.25">
      <c r="B5095" s="234">
        <v>86100000</v>
      </c>
      <c r="C5095" s="293" t="s">
        <v>5201</v>
      </c>
      <c r="D5095" s="78">
        <v>41654</v>
      </c>
      <c r="E5095" s="25">
        <v>11</v>
      </c>
      <c r="F5095" s="23" t="s">
        <v>674</v>
      </c>
      <c r="G5095" s="23" t="s">
        <v>184</v>
      </c>
      <c r="H5095" s="232">
        <f t="shared" si="33"/>
        <v>34916200</v>
      </c>
      <c r="I5095" s="232">
        <f t="shared" si="36"/>
        <v>33899360</v>
      </c>
      <c r="J5095" s="234" t="s">
        <v>241</v>
      </c>
      <c r="K5095" s="234" t="s">
        <v>241</v>
      </c>
      <c r="L5095" s="234" t="s">
        <v>5202</v>
      </c>
    </row>
    <row r="5096" spans="2:12" s="10" customFormat="1" ht="75" customHeight="1" x14ac:dyDescent="0.25">
      <c r="B5096" s="234">
        <v>86100000</v>
      </c>
      <c r="C5096" s="293" t="s">
        <v>5201</v>
      </c>
      <c r="D5096" s="78">
        <v>41654</v>
      </c>
      <c r="E5096" s="25">
        <v>11</v>
      </c>
      <c r="F5096" s="23" t="s">
        <v>674</v>
      </c>
      <c r="G5096" s="23" t="s">
        <v>184</v>
      </c>
      <c r="H5096" s="232">
        <f t="shared" si="33"/>
        <v>34916200</v>
      </c>
      <c r="I5096" s="232">
        <f t="shared" si="36"/>
        <v>33899360</v>
      </c>
      <c r="J5096" s="234" t="s">
        <v>241</v>
      </c>
      <c r="K5096" s="234" t="s">
        <v>241</v>
      </c>
      <c r="L5096" s="234" t="s">
        <v>5202</v>
      </c>
    </row>
    <row r="5097" spans="2:12" s="10" customFormat="1" ht="75" customHeight="1" x14ac:dyDescent="0.25">
      <c r="B5097" s="234">
        <v>86100000</v>
      </c>
      <c r="C5097" s="293" t="s">
        <v>5201</v>
      </c>
      <c r="D5097" s="78">
        <v>41654</v>
      </c>
      <c r="E5097" s="25">
        <v>11</v>
      </c>
      <c r="F5097" s="23" t="s">
        <v>674</v>
      </c>
      <c r="G5097" s="23" t="s">
        <v>184</v>
      </c>
      <c r="H5097" s="232">
        <f t="shared" si="33"/>
        <v>34916200</v>
      </c>
      <c r="I5097" s="232">
        <f t="shared" si="36"/>
        <v>33899360</v>
      </c>
      <c r="J5097" s="234" t="s">
        <v>241</v>
      </c>
      <c r="K5097" s="234" t="s">
        <v>241</v>
      </c>
      <c r="L5097" s="234" t="s">
        <v>5202</v>
      </c>
    </row>
    <row r="5098" spans="2:12" s="10" customFormat="1" ht="75" customHeight="1" x14ac:dyDescent="0.25">
      <c r="B5098" s="234">
        <v>86100000</v>
      </c>
      <c r="C5098" s="293" t="s">
        <v>5201</v>
      </c>
      <c r="D5098" s="78">
        <v>41654</v>
      </c>
      <c r="E5098" s="25">
        <v>11</v>
      </c>
      <c r="F5098" s="23" t="s">
        <v>674</v>
      </c>
      <c r="G5098" s="23" t="s">
        <v>184</v>
      </c>
      <c r="H5098" s="232">
        <f t="shared" si="33"/>
        <v>34916200</v>
      </c>
      <c r="I5098" s="232">
        <f t="shared" si="36"/>
        <v>33899360</v>
      </c>
      <c r="J5098" s="234" t="s">
        <v>241</v>
      </c>
      <c r="K5098" s="234" t="s">
        <v>241</v>
      </c>
      <c r="L5098" s="234" t="s">
        <v>5202</v>
      </c>
    </row>
    <row r="5099" spans="2:12" s="10" customFormat="1" ht="75" customHeight="1" x14ac:dyDescent="0.25">
      <c r="B5099" s="234">
        <v>86100000</v>
      </c>
      <c r="C5099" s="293" t="s">
        <v>5201</v>
      </c>
      <c r="D5099" s="78">
        <v>41654</v>
      </c>
      <c r="E5099" s="25">
        <v>11</v>
      </c>
      <c r="F5099" s="23" t="s">
        <v>674</v>
      </c>
      <c r="G5099" s="23" t="s">
        <v>184</v>
      </c>
      <c r="H5099" s="232">
        <f t="shared" si="33"/>
        <v>34916200</v>
      </c>
      <c r="I5099" s="232">
        <f t="shared" si="36"/>
        <v>33899360</v>
      </c>
      <c r="J5099" s="234" t="s">
        <v>241</v>
      </c>
      <c r="K5099" s="234" t="s">
        <v>241</v>
      </c>
      <c r="L5099" s="234" t="s">
        <v>5202</v>
      </c>
    </row>
    <row r="5100" spans="2:12" s="10" customFormat="1" ht="75" customHeight="1" x14ac:dyDescent="0.25">
      <c r="B5100" s="234">
        <v>86100000</v>
      </c>
      <c r="C5100" s="293" t="s">
        <v>5201</v>
      </c>
      <c r="D5100" s="78">
        <v>41654</v>
      </c>
      <c r="E5100" s="25">
        <v>11</v>
      </c>
      <c r="F5100" s="23" t="s">
        <v>674</v>
      </c>
      <c r="G5100" s="23" t="s">
        <v>184</v>
      </c>
      <c r="H5100" s="232">
        <f t="shared" si="33"/>
        <v>34916200</v>
      </c>
      <c r="I5100" s="232">
        <f t="shared" si="36"/>
        <v>33899360</v>
      </c>
      <c r="J5100" s="234" t="s">
        <v>241</v>
      </c>
      <c r="K5100" s="234" t="s">
        <v>241</v>
      </c>
      <c r="L5100" s="234" t="s">
        <v>5202</v>
      </c>
    </row>
    <row r="5101" spans="2:12" s="10" customFormat="1" ht="75" customHeight="1" x14ac:dyDescent="0.25">
      <c r="B5101" s="234">
        <v>86100000</v>
      </c>
      <c r="C5101" s="293" t="s">
        <v>5201</v>
      </c>
      <c r="D5101" s="78">
        <v>41654</v>
      </c>
      <c r="E5101" s="25">
        <v>11</v>
      </c>
      <c r="F5101" s="23" t="s">
        <v>674</v>
      </c>
      <c r="G5101" s="23" t="s">
        <v>184</v>
      </c>
      <c r="H5101" s="232">
        <f t="shared" si="33"/>
        <v>34916200</v>
      </c>
      <c r="I5101" s="232">
        <f t="shared" si="36"/>
        <v>33899360</v>
      </c>
      <c r="J5101" s="234" t="s">
        <v>241</v>
      </c>
      <c r="K5101" s="234" t="s">
        <v>241</v>
      </c>
      <c r="L5101" s="234" t="s">
        <v>5202</v>
      </c>
    </row>
    <row r="5102" spans="2:12" s="10" customFormat="1" ht="75" customHeight="1" x14ac:dyDescent="0.25">
      <c r="B5102" s="234">
        <v>86100000</v>
      </c>
      <c r="C5102" s="293" t="s">
        <v>5201</v>
      </c>
      <c r="D5102" s="78">
        <v>41654</v>
      </c>
      <c r="E5102" s="25">
        <v>11</v>
      </c>
      <c r="F5102" s="23" t="s">
        <v>674</v>
      </c>
      <c r="G5102" s="23" t="s">
        <v>184</v>
      </c>
      <c r="H5102" s="232">
        <f t="shared" si="33"/>
        <v>34916200</v>
      </c>
      <c r="I5102" s="232">
        <f t="shared" si="36"/>
        <v>33899360</v>
      </c>
      <c r="J5102" s="234" t="s">
        <v>241</v>
      </c>
      <c r="K5102" s="234" t="s">
        <v>241</v>
      </c>
      <c r="L5102" s="234" t="s">
        <v>5202</v>
      </c>
    </row>
    <row r="5103" spans="2:12" s="10" customFormat="1" ht="75" customHeight="1" x14ac:dyDescent="0.25">
      <c r="B5103" s="234">
        <v>86100000</v>
      </c>
      <c r="C5103" s="293" t="s">
        <v>5201</v>
      </c>
      <c r="D5103" s="78">
        <v>41654</v>
      </c>
      <c r="E5103" s="25">
        <v>11</v>
      </c>
      <c r="F5103" s="23" t="s">
        <v>674</v>
      </c>
      <c r="G5103" s="23" t="s">
        <v>184</v>
      </c>
      <c r="H5103" s="232">
        <f t="shared" si="33"/>
        <v>34916200</v>
      </c>
      <c r="I5103" s="232">
        <f t="shared" si="36"/>
        <v>33899360</v>
      </c>
      <c r="J5103" s="234" t="s">
        <v>241</v>
      </c>
      <c r="K5103" s="234" t="s">
        <v>241</v>
      </c>
      <c r="L5103" s="234" t="s">
        <v>5202</v>
      </c>
    </row>
    <row r="5104" spans="2:12" s="10" customFormat="1" ht="75" customHeight="1" x14ac:dyDescent="0.25">
      <c r="B5104" s="234">
        <v>86100000</v>
      </c>
      <c r="C5104" s="293" t="s">
        <v>5201</v>
      </c>
      <c r="D5104" s="78">
        <v>41654</v>
      </c>
      <c r="E5104" s="25">
        <v>11</v>
      </c>
      <c r="F5104" s="23" t="s">
        <v>674</v>
      </c>
      <c r="G5104" s="23" t="s">
        <v>184</v>
      </c>
      <c r="H5104" s="232">
        <f t="shared" si="33"/>
        <v>34916200</v>
      </c>
      <c r="I5104" s="232">
        <f t="shared" si="36"/>
        <v>33899360</v>
      </c>
      <c r="J5104" s="234" t="s">
        <v>241</v>
      </c>
      <c r="K5104" s="234" t="s">
        <v>241</v>
      </c>
      <c r="L5104" s="234" t="s">
        <v>5202</v>
      </c>
    </row>
    <row r="5105" spans="2:12" s="10" customFormat="1" ht="75" customHeight="1" x14ac:dyDescent="0.25">
      <c r="B5105" s="524">
        <v>86100000</v>
      </c>
      <c r="C5105" s="525" t="s">
        <v>5203</v>
      </c>
      <c r="D5105" s="514">
        <v>41654</v>
      </c>
      <c r="E5105" s="234">
        <v>11</v>
      </c>
      <c r="F5105" s="233" t="s">
        <v>233</v>
      </c>
      <c r="G5105" s="233" t="s">
        <v>5204</v>
      </c>
      <c r="H5105" s="232">
        <f>3174200*E5105</f>
        <v>34916200</v>
      </c>
      <c r="I5105" s="232">
        <f t="shared" si="36"/>
        <v>33899360</v>
      </c>
      <c r="J5105" s="234" t="s">
        <v>241</v>
      </c>
      <c r="K5105" s="234" t="s">
        <v>241</v>
      </c>
      <c r="L5105" s="234" t="s">
        <v>5192</v>
      </c>
    </row>
    <row r="5106" spans="2:12" s="10" customFormat="1" ht="75" customHeight="1" x14ac:dyDescent="0.25">
      <c r="B5106" s="524">
        <v>86100000</v>
      </c>
      <c r="C5106" s="525" t="s">
        <v>5203</v>
      </c>
      <c r="D5106" s="514">
        <v>41654</v>
      </c>
      <c r="E5106" s="234">
        <v>11</v>
      </c>
      <c r="F5106" s="233" t="s">
        <v>233</v>
      </c>
      <c r="G5106" s="233" t="s">
        <v>5204</v>
      </c>
      <c r="H5106" s="232">
        <f t="shared" ref="H5106:H5140" si="37">3174200*E5106</f>
        <v>34916200</v>
      </c>
      <c r="I5106" s="232">
        <f t="shared" si="36"/>
        <v>33899360</v>
      </c>
      <c r="J5106" s="234" t="s">
        <v>241</v>
      </c>
      <c r="K5106" s="234" t="s">
        <v>241</v>
      </c>
      <c r="L5106" s="234" t="s">
        <v>5192</v>
      </c>
    </row>
    <row r="5107" spans="2:12" s="10" customFormat="1" ht="75" customHeight="1" x14ac:dyDescent="0.25">
      <c r="B5107" s="524">
        <v>86100000</v>
      </c>
      <c r="C5107" s="525" t="s">
        <v>5203</v>
      </c>
      <c r="D5107" s="514">
        <v>41654</v>
      </c>
      <c r="E5107" s="234">
        <v>11</v>
      </c>
      <c r="F5107" s="233" t="s">
        <v>233</v>
      </c>
      <c r="G5107" s="233" t="s">
        <v>5204</v>
      </c>
      <c r="H5107" s="232">
        <f t="shared" si="37"/>
        <v>34916200</v>
      </c>
      <c r="I5107" s="232">
        <f t="shared" si="36"/>
        <v>33899360</v>
      </c>
      <c r="J5107" s="234" t="s">
        <v>241</v>
      </c>
      <c r="K5107" s="234" t="s">
        <v>241</v>
      </c>
      <c r="L5107" s="234" t="s">
        <v>5192</v>
      </c>
    </row>
    <row r="5108" spans="2:12" s="10" customFormat="1" ht="75" customHeight="1" x14ac:dyDescent="0.25">
      <c r="B5108" s="524">
        <v>86100000</v>
      </c>
      <c r="C5108" s="525" t="s">
        <v>5203</v>
      </c>
      <c r="D5108" s="514">
        <v>41654</v>
      </c>
      <c r="E5108" s="234">
        <v>11</v>
      </c>
      <c r="F5108" s="233" t="s">
        <v>233</v>
      </c>
      <c r="G5108" s="233" t="s">
        <v>5204</v>
      </c>
      <c r="H5108" s="232">
        <f t="shared" si="37"/>
        <v>34916200</v>
      </c>
      <c r="I5108" s="232">
        <f t="shared" si="36"/>
        <v>33899360</v>
      </c>
      <c r="J5108" s="234" t="s">
        <v>241</v>
      </c>
      <c r="K5108" s="234" t="s">
        <v>241</v>
      </c>
      <c r="L5108" s="234" t="s">
        <v>5192</v>
      </c>
    </row>
    <row r="5109" spans="2:12" s="10" customFormat="1" ht="75" customHeight="1" x14ac:dyDescent="0.25">
      <c r="B5109" s="524">
        <v>86100000</v>
      </c>
      <c r="C5109" s="525" t="s">
        <v>5203</v>
      </c>
      <c r="D5109" s="514">
        <v>41654</v>
      </c>
      <c r="E5109" s="234">
        <v>11</v>
      </c>
      <c r="F5109" s="233" t="s">
        <v>233</v>
      </c>
      <c r="G5109" s="233" t="s">
        <v>5204</v>
      </c>
      <c r="H5109" s="232">
        <f t="shared" si="37"/>
        <v>34916200</v>
      </c>
      <c r="I5109" s="232">
        <f t="shared" si="36"/>
        <v>33899360</v>
      </c>
      <c r="J5109" s="234" t="s">
        <v>241</v>
      </c>
      <c r="K5109" s="234" t="s">
        <v>241</v>
      </c>
      <c r="L5109" s="234" t="s">
        <v>5192</v>
      </c>
    </row>
    <row r="5110" spans="2:12" s="10" customFormat="1" ht="75" customHeight="1" x14ac:dyDescent="0.25">
      <c r="B5110" s="524">
        <v>86100000</v>
      </c>
      <c r="C5110" s="525" t="s">
        <v>5203</v>
      </c>
      <c r="D5110" s="514">
        <v>41654</v>
      </c>
      <c r="E5110" s="234">
        <v>11</v>
      </c>
      <c r="F5110" s="233" t="s">
        <v>233</v>
      </c>
      <c r="G5110" s="233" t="s">
        <v>5205</v>
      </c>
      <c r="H5110" s="232">
        <f t="shared" si="37"/>
        <v>34916200</v>
      </c>
      <c r="I5110" s="232">
        <f t="shared" si="36"/>
        <v>33899360</v>
      </c>
      <c r="J5110" s="234" t="s">
        <v>241</v>
      </c>
      <c r="K5110" s="234" t="s">
        <v>241</v>
      </c>
      <c r="L5110" s="234" t="s">
        <v>5192</v>
      </c>
    </row>
    <row r="5111" spans="2:12" s="10" customFormat="1" ht="75" customHeight="1" x14ac:dyDescent="0.25">
      <c r="B5111" s="524">
        <v>86100000</v>
      </c>
      <c r="C5111" s="525" t="s">
        <v>5203</v>
      </c>
      <c r="D5111" s="514">
        <v>41654</v>
      </c>
      <c r="E5111" s="234">
        <v>11</v>
      </c>
      <c r="F5111" s="233" t="s">
        <v>233</v>
      </c>
      <c r="G5111" s="233" t="s">
        <v>5205</v>
      </c>
      <c r="H5111" s="232">
        <f t="shared" si="37"/>
        <v>34916200</v>
      </c>
      <c r="I5111" s="232">
        <f t="shared" si="36"/>
        <v>33899360</v>
      </c>
      <c r="J5111" s="234" t="s">
        <v>241</v>
      </c>
      <c r="K5111" s="234" t="s">
        <v>241</v>
      </c>
      <c r="L5111" s="234" t="s">
        <v>5192</v>
      </c>
    </row>
    <row r="5112" spans="2:12" s="10" customFormat="1" ht="75" customHeight="1" x14ac:dyDescent="0.25">
      <c r="B5112" s="524">
        <v>86100000</v>
      </c>
      <c r="C5112" s="525" t="s">
        <v>5203</v>
      </c>
      <c r="D5112" s="514">
        <v>41654</v>
      </c>
      <c r="E5112" s="234">
        <v>11</v>
      </c>
      <c r="F5112" s="233" t="s">
        <v>233</v>
      </c>
      <c r="G5112" s="233" t="s">
        <v>5205</v>
      </c>
      <c r="H5112" s="232">
        <f t="shared" si="37"/>
        <v>34916200</v>
      </c>
      <c r="I5112" s="232">
        <f t="shared" si="36"/>
        <v>33899360</v>
      </c>
      <c r="J5112" s="234" t="s">
        <v>241</v>
      </c>
      <c r="K5112" s="234" t="s">
        <v>241</v>
      </c>
      <c r="L5112" s="234" t="s">
        <v>5192</v>
      </c>
    </row>
    <row r="5113" spans="2:12" s="10" customFormat="1" ht="75" customHeight="1" x14ac:dyDescent="0.25">
      <c r="B5113" s="524">
        <v>86100000</v>
      </c>
      <c r="C5113" s="525" t="s">
        <v>5203</v>
      </c>
      <c r="D5113" s="514">
        <v>41654</v>
      </c>
      <c r="E5113" s="234">
        <v>11</v>
      </c>
      <c r="F5113" s="233" t="s">
        <v>233</v>
      </c>
      <c r="G5113" s="233" t="s">
        <v>5205</v>
      </c>
      <c r="H5113" s="232">
        <f t="shared" si="37"/>
        <v>34916200</v>
      </c>
      <c r="I5113" s="232">
        <f t="shared" si="36"/>
        <v>33899360</v>
      </c>
      <c r="J5113" s="234" t="s">
        <v>241</v>
      </c>
      <c r="K5113" s="234" t="s">
        <v>241</v>
      </c>
      <c r="L5113" s="234" t="s">
        <v>5192</v>
      </c>
    </row>
    <row r="5114" spans="2:12" s="10" customFormat="1" ht="75" customHeight="1" x14ac:dyDescent="0.25">
      <c r="B5114" s="524">
        <v>86100000</v>
      </c>
      <c r="C5114" s="526" t="s">
        <v>5206</v>
      </c>
      <c r="D5114" s="514">
        <v>41654</v>
      </c>
      <c r="E5114" s="234">
        <v>11</v>
      </c>
      <c r="F5114" s="233" t="s">
        <v>233</v>
      </c>
      <c r="G5114" s="233" t="s">
        <v>5204</v>
      </c>
      <c r="H5114" s="232">
        <f t="shared" si="37"/>
        <v>34916200</v>
      </c>
      <c r="I5114" s="523">
        <f t="shared" si="36"/>
        <v>33899360</v>
      </c>
      <c r="J5114" s="234" t="s">
        <v>241</v>
      </c>
      <c r="K5114" s="234" t="s">
        <v>241</v>
      </c>
      <c r="L5114" s="234" t="s">
        <v>5192</v>
      </c>
    </row>
    <row r="5115" spans="2:12" s="10" customFormat="1" ht="75" customHeight="1" x14ac:dyDescent="0.25">
      <c r="B5115" s="524">
        <v>86100000</v>
      </c>
      <c r="C5115" s="526" t="s">
        <v>5206</v>
      </c>
      <c r="D5115" s="514">
        <v>41654</v>
      </c>
      <c r="E5115" s="234">
        <v>11</v>
      </c>
      <c r="F5115" s="233" t="s">
        <v>233</v>
      </c>
      <c r="G5115" s="233" t="s">
        <v>5205</v>
      </c>
      <c r="H5115" s="232">
        <f t="shared" si="37"/>
        <v>34916200</v>
      </c>
      <c r="I5115" s="523">
        <f t="shared" si="36"/>
        <v>33899360</v>
      </c>
      <c r="J5115" s="234" t="s">
        <v>241</v>
      </c>
      <c r="K5115" s="234" t="s">
        <v>241</v>
      </c>
      <c r="L5115" s="234" t="s">
        <v>5192</v>
      </c>
    </row>
    <row r="5116" spans="2:12" s="10" customFormat="1" ht="75" customHeight="1" x14ac:dyDescent="0.25">
      <c r="B5116" s="524">
        <v>86100000</v>
      </c>
      <c r="C5116" s="526" t="s">
        <v>5207</v>
      </c>
      <c r="D5116" s="514">
        <v>41654</v>
      </c>
      <c r="E5116" s="234">
        <v>11</v>
      </c>
      <c r="F5116" s="233" t="s">
        <v>233</v>
      </c>
      <c r="G5116" s="233" t="s">
        <v>5205</v>
      </c>
      <c r="H5116" s="232">
        <f t="shared" si="37"/>
        <v>34916200</v>
      </c>
      <c r="I5116" s="523">
        <v>3081760</v>
      </c>
      <c r="J5116" s="234" t="s">
        <v>241</v>
      </c>
      <c r="K5116" s="234" t="s">
        <v>241</v>
      </c>
      <c r="L5116" s="234" t="s">
        <v>5192</v>
      </c>
    </row>
    <row r="5117" spans="2:12" s="10" customFormat="1" ht="75" customHeight="1" x14ac:dyDescent="0.25">
      <c r="B5117" s="524">
        <v>86100000</v>
      </c>
      <c r="C5117" s="526" t="s">
        <v>5207</v>
      </c>
      <c r="D5117" s="514">
        <v>41654</v>
      </c>
      <c r="E5117" s="234">
        <v>11</v>
      </c>
      <c r="F5117" s="233" t="s">
        <v>233</v>
      </c>
      <c r="G5117" s="233" t="s">
        <v>5205</v>
      </c>
      <c r="H5117" s="232">
        <f t="shared" si="37"/>
        <v>34916200</v>
      </c>
      <c r="I5117" s="523">
        <v>3081760</v>
      </c>
      <c r="J5117" s="234" t="s">
        <v>241</v>
      </c>
      <c r="K5117" s="234" t="s">
        <v>241</v>
      </c>
      <c r="L5117" s="234" t="s">
        <v>5192</v>
      </c>
    </row>
    <row r="5118" spans="2:12" s="10" customFormat="1" ht="75" customHeight="1" x14ac:dyDescent="0.25">
      <c r="B5118" s="524">
        <v>86100000</v>
      </c>
      <c r="C5118" s="526" t="s">
        <v>5208</v>
      </c>
      <c r="D5118" s="514">
        <v>41654</v>
      </c>
      <c r="E5118" s="234">
        <v>11</v>
      </c>
      <c r="F5118" s="233" t="s">
        <v>233</v>
      </c>
      <c r="G5118" s="233" t="s">
        <v>5205</v>
      </c>
      <c r="H5118" s="232">
        <f t="shared" si="37"/>
        <v>34916200</v>
      </c>
      <c r="I5118" s="523">
        <f>3081760*E5118</f>
        <v>33899360</v>
      </c>
      <c r="J5118" s="234" t="s">
        <v>241</v>
      </c>
      <c r="K5118" s="234" t="s">
        <v>241</v>
      </c>
      <c r="L5118" s="234" t="s">
        <v>5192</v>
      </c>
    </row>
    <row r="5119" spans="2:12" s="10" customFormat="1" ht="75" customHeight="1" x14ac:dyDescent="0.25">
      <c r="B5119" s="524">
        <v>86100000</v>
      </c>
      <c r="C5119" s="526" t="s">
        <v>5209</v>
      </c>
      <c r="D5119" s="514">
        <v>41654</v>
      </c>
      <c r="E5119" s="234">
        <v>11</v>
      </c>
      <c r="F5119" s="233" t="s">
        <v>233</v>
      </c>
      <c r="G5119" s="233" t="s">
        <v>5204</v>
      </c>
      <c r="H5119" s="232">
        <f t="shared" si="37"/>
        <v>34916200</v>
      </c>
      <c r="I5119" s="523">
        <v>3081760</v>
      </c>
      <c r="J5119" s="234" t="s">
        <v>241</v>
      </c>
      <c r="K5119" s="234" t="s">
        <v>241</v>
      </c>
      <c r="L5119" s="234" t="s">
        <v>5192</v>
      </c>
    </row>
    <row r="5120" spans="2:12" s="10" customFormat="1" ht="75" customHeight="1" x14ac:dyDescent="0.25">
      <c r="B5120" s="524">
        <v>86100000</v>
      </c>
      <c r="C5120" s="526" t="s">
        <v>5209</v>
      </c>
      <c r="D5120" s="514">
        <v>41654</v>
      </c>
      <c r="E5120" s="234">
        <v>11</v>
      </c>
      <c r="F5120" s="233" t="s">
        <v>233</v>
      </c>
      <c r="G5120" s="233" t="s">
        <v>5205</v>
      </c>
      <c r="H5120" s="232">
        <f t="shared" si="37"/>
        <v>34916200</v>
      </c>
      <c r="I5120" s="523">
        <v>3081760</v>
      </c>
      <c r="J5120" s="234" t="s">
        <v>241</v>
      </c>
      <c r="K5120" s="234" t="s">
        <v>241</v>
      </c>
      <c r="L5120" s="234" t="s">
        <v>5192</v>
      </c>
    </row>
    <row r="5121" spans="2:12" s="10" customFormat="1" ht="75" customHeight="1" x14ac:dyDescent="0.25">
      <c r="B5121" s="524">
        <v>86100000</v>
      </c>
      <c r="C5121" s="525" t="s">
        <v>5210</v>
      </c>
      <c r="D5121" s="514">
        <v>41654</v>
      </c>
      <c r="E5121" s="234">
        <v>11</v>
      </c>
      <c r="F5121" s="233" t="s">
        <v>233</v>
      </c>
      <c r="G5121" s="233" t="s">
        <v>5204</v>
      </c>
      <c r="H5121" s="232">
        <f t="shared" si="37"/>
        <v>34916200</v>
      </c>
      <c r="I5121" s="523">
        <f t="shared" ref="I5121:I5175" si="38">3081760*E5121</f>
        <v>33899360</v>
      </c>
      <c r="J5121" s="234" t="s">
        <v>241</v>
      </c>
      <c r="K5121" s="234" t="s">
        <v>241</v>
      </c>
      <c r="L5121" s="234" t="s">
        <v>5192</v>
      </c>
    </row>
    <row r="5122" spans="2:12" s="10" customFormat="1" ht="75" customHeight="1" x14ac:dyDescent="0.25">
      <c r="B5122" s="524">
        <v>86100000</v>
      </c>
      <c r="C5122" s="525" t="s">
        <v>5210</v>
      </c>
      <c r="D5122" s="514">
        <v>41654</v>
      </c>
      <c r="E5122" s="234">
        <v>11</v>
      </c>
      <c r="F5122" s="233" t="s">
        <v>233</v>
      </c>
      <c r="G5122" s="233" t="s">
        <v>5205</v>
      </c>
      <c r="H5122" s="232">
        <f t="shared" si="37"/>
        <v>34916200</v>
      </c>
      <c r="I5122" s="523">
        <f t="shared" si="38"/>
        <v>33899360</v>
      </c>
      <c r="J5122" s="234" t="s">
        <v>241</v>
      </c>
      <c r="K5122" s="234" t="s">
        <v>241</v>
      </c>
      <c r="L5122" s="234" t="s">
        <v>5192</v>
      </c>
    </row>
    <row r="5123" spans="2:12" s="10" customFormat="1" ht="75" customHeight="1" x14ac:dyDescent="0.25">
      <c r="B5123" s="524">
        <v>86100000</v>
      </c>
      <c r="C5123" s="525" t="s">
        <v>5211</v>
      </c>
      <c r="D5123" s="514">
        <v>41654</v>
      </c>
      <c r="E5123" s="234">
        <v>11</v>
      </c>
      <c r="F5123" s="233" t="s">
        <v>233</v>
      </c>
      <c r="G5123" s="233" t="s">
        <v>5204</v>
      </c>
      <c r="H5123" s="232">
        <f>2471900*E5123</f>
        <v>27190900</v>
      </c>
      <c r="I5123" s="523">
        <f t="shared" si="38"/>
        <v>33899360</v>
      </c>
      <c r="J5123" s="234" t="s">
        <v>241</v>
      </c>
      <c r="K5123" s="234" t="s">
        <v>241</v>
      </c>
      <c r="L5123" s="234" t="s">
        <v>5192</v>
      </c>
    </row>
    <row r="5124" spans="2:12" s="10" customFormat="1" ht="75" customHeight="1" x14ac:dyDescent="0.25">
      <c r="B5124" s="524">
        <v>86100000</v>
      </c>
      <c r="C5124" s="525" t="s">
        <v>5211</v>
      </c>
      <c r="D5124" s="514">
        <v>41654</v>
      </c>
      <c r="E5124" s="234">
        <v>11</v>
      </c>
      <c r="F5124" s="233" t="s">
        <v>233</v>
      </c>
      <c r="G5124" s="233" t="s">
        <v>5204</v>
      </c>
      <c r="H5124" s="232">
        <f t="shared" si="37"/>
        <v>34916200</v>
      </c>
      <c r="I5124" s="523">
        <f t="shared" si="38"/>
        <v>33899360</v>
      </c>
      <c r="J5124" s="234" t="s">
        <v>241</v>
      </c>
      <c r="K5124" s="234" t="s">
        <v>241</v>
      </c>
      <c r="L5124" s="234" t="s">
        <v>5192</v>
      </c>
    </row>
    <row r="5125" spans="2:12" s="10" customFormat="1" ht="75" customHeight="1" x14ac:dyDescent="0.25">
      <c r="B5125" s="524">
        <v>86100000</v>
      </c>
      <c r="C5125" s="525" t="s">
        <v>5211</v>
      </c>
      <c r="D5125" s="514">
        <v>41654</v>
      </c>
      <c r="E5125" s="234">
        <v>11</v>
      </c>
      <c r="F5125" s="233" t="s">
        <v>233</v>
      </c>
      <c r="G5125" s="233" t="s">
        <v>5204</v>
      </c>
      <c r="H5125" s="232">
        <f t="shared" si="37"/>
        <v>34916200</v>
      </c>
      <c r="I5125" s="523">
        <f t="shared" si="38"/>
        <v>33899360</v>
      </c>
      <c r="J5125" s="234" t="s">
        <v>241</v>
      </c>
      <c r="K5125" s="234" t="s">
        <v>241</v>
      </c>
      <c r="L5125" s="234" t="s">
        <v>5192</v>
      </c>
    </row>
    <row r="5126" spans="2:12" s="10" customFormat="1" ht="75" customHeight="1" x14ac:dyDescent="0.25">
      <c r="B5126" s="524">
        <v>86100000</v>
      </c>
      <c r="C5126" s="525" t="s">
        <v>5211</v>
      </c>
      <c r="D5126" s="514">
        <v>41654</v>
      </c>
      <c r="E5126" s="234">
        <v>11</v>
      </c>
      <c r="F5126" s="233" t="s">
        <v>233</v>
      </c>
      <c r="G5126" s="233" t="s">
        <v>5204</v>
      </c>
      <c r="H5126" s="232">
        <f t="shared" si="37"/>
        <v>34916200</v>
      </c>
      <c r="I5126" s="523">
        <f t="shared" si="38"/>
        <v>33899360</v>
      </c>
      <c r="J5126" s="234" t="s">
        <v>241</v>
      </c>
      <c r="K5126" s="234" t="s">
        <v>241</v>
      </c>
      <c r="L5126" s="234" t="s">
        <v>5192</v>
      </c>
    </row>
    <row r="5127" spans="2:12" s="10" customFormat="1" ht="75" customHeight="1" x14ac:dyDescent="0.25">
      <c r="B5127" s="524">
        <v>86100000</v>
      </c>
      <c r="C5127" s="525" t="s">
        <v>5211</v>
      </c>
      <c r="D5127" s="514">
        <v>41654</v>
      </c>
      <c r="E5127" s="234">
        <v>11</v>
      </c>
      <c r="F5127" s="233" t="s">
        <v>233</v>
      </c>
      <c r="G5127" s="233" t="s">
        <v>5204</v>
      </c>
      <c r="H5127" s="232">
        <f t="shared" si="37"/>
        <v>34916200</v>
      </c>
      <c r="I5127" s="523">
        <f t="shared" si="38"/>
        <v>33899360</v>
      </c>
      <c r="J5127" s="234" t="s">
        <v>241</v>
      </c>
      <c r="K5127" s="234" t="s">
        <v>241</v>
      </c>
      <c r="L5127" s="234" t="s">
        <v>5192</v>
      </c>
    </row>
    <row r="5128" spans="2:12" s="10" customFormat="1" ht="75" customHeight="1" x14ac:dyDescent="0.25">
      <c r="B5128" s="524">
        <v>86100000</v>
      </c>
      <c r="C5128" s="525" t="s">
        <v>5211</v>
      </c>
      <c r="D5128" s="514">
        <v>41654</v>
      </c>
      <c r="E5128" s="234">
        <v>11</v>
      </c>
      <c r="F5128" s="233" t="s">
        <v>233</v>
      </c>
      <c r="G5128" s="233" t="s">
        <v>5204</v>
      </c>
      <c r="H5128" s="232">
        <f t="shared" si="37"/>
        <v>34916200</v>
      </c>
      <c r="I5128" s="523">
        <f t="shared" si="38"/>
        <v>33899360</v>
      </c>
      <c r="J5128" s="234" t="s">
        <v>241</v>
      </c>
      <c r="K5128" s="234" t="s">
        <v>241</v>
      </c>
      <c r="L5128" s="234" t="s">
        <v>5192</v>
      </c>
    </row>
    <row r="5129" spans="2:12" s="10" customFormat="1" ht="75" customHeight="1" x14ac:dyDescent="0.25">
      <c r="B5129" s="524">
        <v>86100000</v>
      </c>
      <c r="C5129" s="525" t="s">
        <v>5211</v>
      </c>
      <c r="D5129" s="514">
        <v>41654</v>
      </c>
      <c r="E5129" s="234">
        <v>11</v>
      </c>
      <c r="F5129" s="233" t="s">
        <v>233</v>
      </c>
      <c r="G5129" s="233" t="s">
        <v>5204</v>
      </c>
      <c r="H5129" s="232">
        <f t="shared" si="37"/>
        <v>34916200</v>
      </c>
      <c r="I5129" s="523">
        <f t="shared" si="38"/>
        <v>33899360</v>
      </c>
      <c r="J5129" s="234" t="s">
        <v>241</v>
      </c>
      <c r="K5129" s="234" t="s">
        <v>241</v>
      </c>
      <c r="L5129" s="234" t="s">
        <v>5192</v>
      </c>
    </row>
    <row r="5130" spans="2:12" s="10" customFormat="1" ht="75" customHeight="1" x14ac:dyDescent="0.25">
      <c r="B5130" s="524">
        <v>86100000</v>
      </c>
      <c r="C5130" s="525" t="s">
        <v>5211</v>
      </c>
      <c r="D5130" s="514">
        <v>41654</v>
      </c>
      <c r="E5130" s="234">
        <v>11</v>
      </c>
      <c r="F5130" s="233" t="s">
        <v>233</v>
      </c>
      <c r="G5130" s="233" t="s">
        <v>5204</v>
      </c>
      <c r="H5130" s="232">
        <f t="shared" si="37"/>
        <v>34916200</v>
      </c>
      <c r="I5130" s="523">
        <f t="shared" si="38"/>
        <v>33899360</v>
      </c>
      <c r="J5130" s="234" t="s">
        <v>241</v>
      </c>
      <c r="K5130" s="234" t="s">
        <v>241</v>
      </c>
      <c r="L5130" s="234" t="s">
        <v>5192</v>
      </c>
    </row>
    <row r="5131" spans="2:12" s="10" customFormat="1" ht="75" customHeight="1" x14ac:dyDescent="0.25">
      <c r="B5131" s="524">
        <v>86100000</v>
      </c>
      <c r="C5131" s="525" t="s">
        <v>5211</v>
      </c>
      <c r="D5131" s="514">
        <v>41654</v>
      </c>
      <c r="E5131" s="234">
        <v>11</v>
      </c>
      <c r="F5131" s="233" t="s">
        <v>233</v>
      </c>
      <c r="G5131" s="233" t="s">
        <v>5204</v>
      </c>
      <c r="H5131" s="232">
        <f t="shared" si="37"/>
        <v>34916200</v>
      </c>
      <c r="I5131" s="523">
        <f t="shared" si="38"/>
        <v>33899360</v>
      </c>
      <c r="J5131" s="234" t="s">
        <v>241</v>
      </c>
      <c r="K5131" s="234" t="s">
        <v>241</v>
      </c>
      <c r="L5131" s="234" t="s">
        <v>5192</v>
      </c>
    </row>
    <row r="5132" spans="2:12" s="10" customFormat="1" ht="75" customHeight="1" x14ac:dyDescent="0.25">
      <c r="B5132" s="524">
        <v>86100000</v>
      </c>
      <c r="C5132" s="525" t="s">
        <v>5211</v>
      </c>
      <c r="D5132" s="514">
        <v>41654</v>
      </c>
      <c r="E5132" s="234">
        <v>11</v>
      </c>
      <c r="F5132" s="233" t="s">
        <v>233</v>
      </c>
      <c r="G5132" s="233" t="s">
        <v>5204</v>
      </c>
      <c r="H5132" s="232">
        <f t="shared" si="37"/>
        <v>34916200</v>
      </c>
      <c r="I5132" s="523">
        <f t="shared" si="38"/>
        <v>33899360</v>
      </c>
      <c r="J5132" s="234" t="s">
        <v>241</v>
      </c>
      <c r="K5132" s="234" t="s">
        <v>241</v>
      </c>
      <c r="L5132" s="234" t="s">
        <v>5192</v>
      </c>
    </row>
    <row r="5133" spans="2:12" s="10" customFormat="1" ht="75" customHeight="1" x14ac:dyDescent="0.25">
      <c r="B5133" s="524">
        <v>86100000</v>
      </c>
      <c r="C5133" s="525" t="s">
        <v>5211</v>
      </c>
      <c r="D5133" s="514">
        <v>41654</v>
      </c>
      <c r="E5133" s="234">
        <v>11</v>
      </c>
      <c r="F5133" s="233" t="s">
        <v>233</v>
      </c>
      <c r="G5133" s="233" t="s">
        <v>5204</v>
      </c>
      <c r="H5133" s="232">
        <f t="shared" si="37"/>
        <v>34916200</v>
      </c>
      <c r="I5133" s="523">
        <f t="shared" si="38"/>
        <v>33899360</v>
      </c>
      <c r="J5133" s="234" t="s">
        <v>241</v>
      </c>
      <c r="K5133" s="234" t="s">
        <v>241</v>
      </c>
      <c r="L5133" s="234" t="s">
        <v>5192</v>
      </c>
    </row>
    <row r="5134" spans="2:12" s="10" customFormat="1" ht="75" customHeight="1" x14ac:dyDescent="0.25">
      <c r="B5134" s="524">
        <v>86100000</v>
      </c>
      <c r="C5134" s="525" t="s">
        <v>5211</v>
      </c>
      <c r="D5134" s="514">
        <v>41654</v>
      </c>
      <c r="E5134" s="234">
        <v>11</v>
      </c>
      <c r="F5134" s="233" t="s">
        <v>233</v>
      </c>
      <c r="G5134" s="233" t="s">
        <v>5204</v>
      </c>
      <c r="H5134" s="232">
        <f t="shared" si="37"/>
        <v>34916200</v>
      </c>
      <c r="I5134" s="523">
        <f t="shared" si="38"/>
        <v>33899360</v>
      </c>
      <c r="J5134" s="234" t="s">
        <v>241</v>
      </c>
      <c r="K5134" s="234" t="s">
        <v>241</v>
      </c>
      <c r="L5134" s="234" t="s">
        <v>5192</v>
      </c>
    </row>
    <row r="5135" spans="2:12" s="10" customFormat="1" ht="75" customHeight="1" x14ac:dyDescent="0.25">
      <c r="B5135" s="524">
        <v>86100000</v>
      </c>
      <c r="C5135" s="525" t="s">
        <v>5211</v>
      </c>
      <c r="D5135" s="514">
        <v>41654</v>
      </c>
      <c r="E5135" s="234">
        <v>11</v>
      </c>
      <c r="F5135" s="233" t="s">
        <v>233</v>
      </c>
      <c r="G5135" s="233" t="s">
        <v>5204</v>
      </c>
      <c r="H5135" s="232">
        <f t="shared" si="37"/>
        <v>34916200</v>
      </c>
      <c r="I5135" s="523">
        <f t="shared" si="38"/>
        <v>33899360</v>
      </c>
      <c r="J5135" s="234" t="s">
        <v>241</v>
      </c>
      <c r="K5135" s="234" t="s">
        <v>241</v>
      </c>
      <c r="L5135" s="234" t="s">
        <v>5192</v>
      </c>
    </row>
    <row r="5136" spans="2:12" s="10" customFormat="1" ht="75" customHeight="1" x14ac:dyDescent="0.25">
      <c r="B5136" s="524">
        <v>86100000</v>
      </c>
      <c r="C5136" s="525" t="s">
        <v>5211</v>
      </c>
      <c r="D5136" s="514">
        <v>41654</v>
      </c>
      <c r="E5136" s="234">
        <v>11</v>
      </c>
      <c r="F5136" s="233" t="s">
        <v>233</v>
      </c>
      <c r="G5136" s="233" t="s">
        <v>5204</v>
      </c>
      <c r="H5136" s="232">
        <f t="shared" si="37"/>
        <v>34916200</v>
      </c>
      <c r="I5136" s="523">
        <f t="shared" si="38"/>
        <v>33899360</v>
      </c>
      <c r="J5136" s="234" t="s">
        <v>241</v>
      </c>
      <c r="K5136" s="234" t="s">
        <v>241</v>
      </c>
      <c r="L5136" s="234" t="s">
        <v>5192</v>
      </c>
    </row>
    <row r="5137" spans="2:12" s="10" customFormat="1" ht="75" customHeight="1" x14ac:dyDescent="0.25">
      <c r="B5137" s="524">
        <v>86100000</v>
      </c>
      <c r="C5137" s="525" t="s">
        <v>5211</v>
      </c>
      <c r="D5137" s="514">
        <v>41654</v>
      </c>
      <c r="E5137" s="234">
        <v>11</v>
      </c>
      <c r="F5137" s="233" t="s">
        <v>233</v>
      </c>
      <c r="G5137" s="233" t="s">
        <v>5204</v>
      </c>
      <c r="H5137" s="232">
        <f t="shared" si="37"/>
        <v>34916200</v>
      </c>
      <c r="I5137" s="523">
        <f t="shared" si="38"/>
        <v>33899360</v>
      </c>
      <c r="J5137" s="234" t="s">
        <v>241</v>
      </c>
      <c r="K5137" s="234" t="s">
        <v>241</v>
      </c>
      <c r="L5137" s="234" t="s">
        <v>5192</v>
      </c>
    </row>
    <row r="5138" spans="2:12" s="10" customFormat="1" ht="75" customHeight="1" x14ac:dyDescent="0.25">
      <c r="B5138" s="524">
        <v>86100000</v>
      </c>
      <c r="C5138" s="525" t="s">
        <v>5211</v>
      </c>
      <c r="D5138" s="514">
        <v>41654</v>
      </c>
      <c r="E5138" s="234">
        <v>11</v>
      </c>
      <c r="F5138" s="233" t="s">
        <v>233</v>
      </c>
      <c r="G5138" s="233" t="s">
        <v>5204</v>
      </c>
      <c r="H5138" s="232">
        <f t="shared" si="37"/>
        <v>34916200</v>
      </c>
      <c r="I5138" s="523">
        <f t="shared" si="38"/>
        <v>33899360</v>
      </c>
      <c r="J5138" s="234" t="s">
        <v>241</v>
      </c>
      <c r="K5138" s="234" t="s">
        <v>241</v>
      </c>
      <c r="L5138" s="234" t="s">
        <v>5192</v>
      </c>
    </row>
    <row r="5139" spans="2:12" s="10" customFormat="1" ht="75" customHeight="1" x14ac:dyDescent="0.25">
      <c r="B5139" s="524">
        <v>86100000</v>
      </c>
      <c r="C5139" s="525" t="s">
        <v>5211</v>
      </c>
      <c r="D5139" s="514">
        <v>41654</v>
      </c>
      <c r="E5139" s="234">
        <v>11</v>
      </c>
      <c r="F5139" s="233" t="s">
        <v>233</v>
      </c>
      <c r="G5139" s="233" t="s">
        <v>5204</v>
      </c>
      <c r="H5139" s="232">
        <f t="shared" si="37"/>
        <v>34916200</v>
      </c>
      <c r="I5139" s="523">
        <f t="shared" si="38"/>
        <v>33899360</v>
      </c>
      <c r="J5139" s="234" t="s">
        <v>241</v>
      </c>
      <c r="K5139" s="234" t="s">
        <v>241</v>
      </c>
      <c r="L5139" s="234" t="s">
        <v>5192</v>
      </c>
    </row>
    <row r="5140" spans="2:12" s="10" customFormat="1" ht="75" customHeight="1" x14ac:dyDescent="0.25">
      <c r="B5140" s="524">
        <v>86100000</v>
      </c>
      <c r="C5140" s="525" t="s">
        <v>5211</v>
      </c>
      <c r="D5140" s="514">
        <v>41654</v>
      </c>
      <c r="E5140" s="234">
        <v>11</v>
      </c>
      <c r="F5140" s="233" t="s">
        <v>233</v>
      </c>
      <c r="G5140" s="233" t="s">
        <v>5204</v>
      </c>
      <c r="H5140" s="232">
        <f t="shared" si="37"/>
        <v>34916200</v>
      </c>
      <c r="I5140" s="523">
        <f t="shared" si="38"/>
        <v>33899360</v>
      </c>
      <c r="J5140" s="234" t="s">
        <v>241</v>
      </c>
      <c r="K5140" s="234" t="s">
        <v>241</v>
      </c>
      <c r="L5140" s="234" t="s">
        <v>5192</v>
      </c>
    </row>
    <row r="5141" spans="2:12" s="10" customFormat="1" ht="75" customHeight="1" x14ac:dyDescent="0.25">
      <c r="B5141" s="524">
        <v>86100000</v>
      </c>
      <c r="C5141" s="525" t="s">
        <v>5212</v>
      </c>
      <c r="D5141" s="514">
        <v>41654</v>
      </c>
      <c r="E5141" s="234">
        <v>11.5</v>
      </c>
      <c r="F5141" s="233" t="s">
        <v>233</v>
      </c>
      <c r="G5141" s="233" t="s">
        <v>5213</v>
      </c>
      <c r="H5141" s="232">
        <f>3174200*11.5</f>
        <v>36503300</v>
      </c>
      <c r="I5141" s="523">
        <f t="shared" si="38"/>
        <v>35440240</v>
      </c>
      <c r="J5141" s="234" t="s">
        <v>241</v>
      </c>
      <c r="K5141" s="234" t="s">
        <v>241</v>
      </c>
      <c r="L5141" s="234" t="s">
        <v>5192</v>
      </c>
    </row>
    <row r="5142" spans="2:12" s="10" customFormat="1" ht="75" customHeight="1" x14ac:dyDescent="0.25">
      <c r="B5142" s="524">
        <v>86100000</v>
      </c>
      <c r="C5142" s="525" t="s">
        <v>5212</v>
      </c>
      <c r="D5142" s="514">
        <v>41654</v>
      </c>
      <c r="E5142" s="234">
        <v>11.5</v>
      </c>
      <c r="F5142" s="233" t="s">
        <v>233</v>
      </c>
      <c r="G5142" s="233" t="s">
        <v>5213</v>
      </c>
      <c r="H5142" s="232">
        <f>3174200*11.5</f>
        <v>36503300</v>
      </c>
      <c r="I5142" s="523">
        <f t="shared" si="38"/>
        <v>35440240</v>
      </c>
      <c r="J5142" s="234" t="s">
        <v>241</v>
      </c>
      <c r="K5142" s="234" t="s">
        <v>241</v>
      </c>
      <c r="L5142" s="234" t="s">
        <v>5192</v>
      </c>
    </row>
    <row r="5143" spans="2:12" s="10" customFormat="1" ht="75" customHeight="1" x14ac:dyDescent="0.25">
      <c r="B5143" s="524">
        <v>86100000</v>
      </c>
      <c r="C5143" s="525" t="s">
        <v>5212</v>
      </c>
      <c r="D5143" s="514">
        <v>41654</v>
      </c>
      <c r="E5143" s="234">
        <v>11.5</v>
      </c>
      <c r="F5143" s="233" t="s">
        <v>233</v>
      </c>
      <c r="G5143" s="233" t="s">
        <v>5213</v>
      </c>
      <c r="H5143" s="232">
        <f>3174200*11.5</f>
        <v>36503300</v>
      </c>
      <c r="I5143" s="523">
        <f t="shared" si="38"/>
        <v>35440240</v>
      </c>
      <c r="J5143" s="234" t="s">
        <v>241</v>
      </c>
      <c r="K5143" s="234" t="s">
        <v>241</v>
      </c>
      <c r="L5143" s="234" t="s">
        <v>5192</v>
      </c>
    </row>
    <row r="5144" spans="2:12" s="10" customFormat="1" ht="75" customHeight="1" x14ac:dyDescent="0.25">
      <c r="B5144" s="524">
        <v>86100000</v>
      </c>
      <c r="C5144" s="525" t="s">
        <v>5212</v>
      </c>
      <c r="D5144" s="514">
        <v>41654</v>
      </c>
      <c r="E5144" s="234">
        <v>11.5</v>
      </c>
      <c r="F5144" s="233" t="s">
        <v>233</v>
      </c>
      <c r="G5144" s="233" t="s">
        <v>5213</v>
      </c>
      <c r="H5144" s="232">
        <f>3174200*11.5</f>
        <v>36503300</v>
      </c>
      <c r="I5144" s="523">
        <f t="shared" si="38"/>
        <v>35440240</v>
      </c>
      <c r="J5144" s="234" t="s">
        <v>241</v>
      </c>
      <c r="K5144" s="234" t="s">
        <v>241</v>
      </c>
      <c r="L5144" s="234" t="s">
        <v>5192</v>
      </c>
    </row>
    <row r="5145" spans="2:12" s="10" customFormat="1" ht="75" customHeight="1" x14ac:dyDescent="0.25">
      <c r="B5145" s="524">
        <v>86100000</v>
      </c>
      <c r="C5145" s="525" t="s">
        <v>5212</v>
      </c>
      <c r="D5145" s="514">
        <v>41654</v>
      </c>
      <c r="E5145" s="234">
        <v>11.5</v>
      </c>
      <c r="F5145" s="233" t="s">
        <v>233</v>
      </c>
      <c r="G5145" s="233" t="s">
        <v>5213</v>
      </c>
      <c r="H5145" s="232">
        <f>3174200*11.5</f>
        <v>36503300</v>
      </c>
      <c r="I5145" s="523">
        <f t="shared" si="38"/>
        <v>35440240</v>
      </c>
      <c r="J5145" s="234" t="s">
        <v>241</v>
      </c>
      <c r="K5145" s="234" t="s">
        <v>241</v>
      </c>
      <c r="L5145" s="234" t="s">
        <v>5192</v>
      </c>
    </row>
    <row r="5146" spans="2:12" s="10" customFormat="1" ht="75" customHeight="1" x14ac:dyDescent="0.25">
      <c r="B5146" s="524">
        <v>86100000</v>
      </c>
      <c r="C5146" s="525" t="s">
        <v>5214</v>
      </c>
      <c r="D5146" s="514">
        <v>41654</v>
      </c>
      <c r="E5146" s="234">
        <v>11</v>
      </c>
      <c r="F5146" s="233" t="s">
        <v>233</v>
      </c>
      <c r="G5146" s="233" t="s">
        <v>5204</v>
      </c>
      <c r="H5146" s="232">
        <f>3174200*E5146</f>
        <v>34916200</v>
      </c>
      <c r="I5146" s="523">
        <f t="shared" si="38"/>
        <v>33899360</v>
      </c>
      <c r="J5146" s="234" t="s">
        <v>241</v>
      </c>
      <c r="K5146" s="234" t="s">
        <v>241</v>
      </c>
      <c r="L5146" s="234" t="s">
        <v>5192</v>
      </c>
    </row>
    <row r="5147" spans="2:12" s="10" customFormat="1" ht="75" customHeight="1" x14ac:dyDescent="0.25">
      <c r="B5147" s="524">
        <v>86100000</v>
      </c>
      <c r="C5147" s="525" t="s">
        <v>5214</v>
      </c>
      <c r="D5147" s="514">
        <v>41654</v>
      </c>
      <c r="E5147" s="234">
        <v>11</v>
      </c>
      <c r="F5147" s="233" t="s">
        <v>233</v>
      </c>
      <c r="G5147" s="233" t="s">
        <v>5204</v>
      </c>
      <c r="H5147" s="232">
        <f>3174200*E5147</f>
        <v>34916200</v>
      </c>
      <c r="I5147" s="523">
        <f t="shared" si="38"/>
        <v>33899360</v>
      </c>
      <c r="J5147" s="234" t="s">
        <v>241</v>
      </c>
      <c r="K5147" s="234" t="s">
        <v>241</v>
      </c>
      <c r="L5147" s="234" t="s">
        <v>5192</v>
      </c>
    </row>
    <row r="5148" spans="2:12" s="10" customFormat="1" ht="75" customHeight="1" x14ac:dyDescent="0.25">
      <c r="B5148" s="524">
        <v>86100000</v>
      </c>
      <c r="C5148" s="525" t="s">
        <v>5214</v>
      </c>
      <c r="D5148" s="514">
        <v>41654</v>
      </c>
      <c r="E5148" s="234">
        <v>11</v>
      </c>
      <c r="F5148" s="233" t="s">
        <v>233</v>
      </c>
      <c r="G5148" s="233" t="s">
        <v>5204</v>
      </c>
      <c r="H5148" s="232">
        <f>3174200*E5148</f>
        <v>34916200</v>
      </c>
      <c r="I5148" s="523">
        <f t="shared" si="38"/>
        <v>33899360</v>
      </c>
      <c r="J5148" s="234" t="s">
        <v>241</v>
      </c>
      <c r="K5148" s="234" t="s">
        <v>241</v>
      </c>
      <c r="L5148" s="234" t="s">
        <v>5192</v>
      </c>
    </row>
    <row r="5149" spans="2:12" s="10" customFormat="1" ht="75" customHeight="1" x14ac:dyDescent="0.25">
      <c r="B5149" s="524">
        <v>86100000</v>
      </c>
      <c r="C5149" s="525" t="s">
        <v>5214</v>
      </c>
      <c r="D5149" s="514">
        <v>41654</v>
      </c>
      <c r="E5149" s="234">
        <v>11</v>
      </c>
      <c r="F5149" s="233" t="s">
        <v>233</v>
      </c>
      <c r="G5149" s="233" t="s">
        <v>5204</v>
      </c>
      <c r="H5149" s="232">
        <f t="shared" ref="H5149:H5195" si="39">3174200*E5149</f>
        <v>34916200</v>
      </c>
      <c r="I5149" s="523">
        <f t="shared" si="38"/>
        <v>33899360</v>
      </c>
      <c r="J5149" s="234" t="s">
        <v>241</v>
      </c>
      <c r="K5149" s="234" t="s">
        <v>241</v>
      </c>
      <c r="L5149" s="234" t="s">
        <v>5192</v>
      </c>
    </row>
    <row r="5150" spans="2:12" s="10" customFormat="1" ht="75" customHeight="1" x14ac:dyDescent="0.25">
      <c r="B5150" s="524">
        <v>86100000</v>
      </c>
      <c r="C5150" s="525" t="s">
        <v>5214</v>
      </c>
      <c r="D5150" s="514">
        <v>41654</v>
      </c>
      <c r="E5150" s="234">
        <v>11</v>
      </c>
      <c r="F5150" s="233" t="s">
        <v>233</v>
      </c>
      <c r="G5150" s="233" t="s">
        <v>5204</v>
      </c>
      <c r="H5150" s="232">
        <f t="shared" si="39"/>
        <v>34916200</v>
      </c>
      <c r="I5150" s="523">
        <f t="shared" si="38"/>
        <v>33899360</v>
      </c>
      <c r="J5150" s="234" t="s">
        <v>241</v>
      </c>
      <c r="K5150" s="234" t="s">
        <v>241</v>
      </c>
      <c r="L5150" s="234" t="s">
        <v>5192</v>
      </c>
    </row>
    <row r="5151" spans="2:12" s="10" customFormat="1" ht="75" customHeight="1" x14ac:dyDescent="0.25">
      <c r="B5151" s="524">
        <v>86100000</v>
      </c>
      <c r="C5151" s="525" t="s">
        <v>5214</v>
      </c>
      <c r="D5151" s="514">
        <v>41654</v>
      </c>
      <c r="E5151" s="234">
        <v>11</v>
      </c>
      <c r="F5151" s="233" t="s">
        <v>233</v>
      </c>
      <c r="G5151" s="233" t="s">
        <v>5204</v>
      </c>
      <c r="H5151" s="232">
        <f t="shared" si="39"/>
        <v>34916200</v>
      </c>
      <c r="I5151" s="523">
        <f t="shared" si="38"/>
        <v>33899360</v>
      </c>
      <c r="J5151" s="234" t="s">
        <v>241</v>
      </c>
      <c r="K5151" s="234" t="s">
        <v>241</v>
      </c>
      <c r="L5151" s="234" t="s">
        <v>5192</v>
      </c>
    </row>
    <row r="5152" spans="2:12" s="10" customFormat="1" ht="75" customHeight="1" x14ac:dyDescent="0.25">
      <c r="B5152" s="524">
        <v>86100000</v>
      </c>
      <c r="C5152" s="525" t="s">
        <v>5214</v>
      </c>
      <c r="D5152" s="514">
        <v>41654</v>
      </c>
      <c r="E5152" s="234">
        <v>11</v>
      </c>
      <c r="F5152" s="233" t="s">
        <v>233</v>
      </c>
      <c r="G5152" s="233" t="s">
        <v>5204</v>
      </c>
      <c r="H5152" s="232">
        <f t="shared" si="39"/>
        <v>34916200</v>
      </c>
      <c r="I5152" s="523">
        <f t="shared" si="38"/>
        <v>33899360</v>
      </c>
      <c r="J5152" s="234" t="s">
        <v>241</v>
      </c>
      <c r="K5152" s="234" t="s">
        <v>241</v>
      </c>
      <c r="L5152" s="234" t="s">
        <v>5192</v>
      </c>
    </row>
    <row r="5153" spans="2:12" s="10" customFormat="1" ht="75" customHeight="1" x14ac:dyDescent="0.25">
      <c r="B5153" s="524">
        <v>86100000</v>
      </c>
      <c r="C5153" s="525" t="s">
        <v>5214</v>
      </c>
      <c r="D5153" s="514">
        <v>41654</v>
      </c>
      <c r="E5153" s="234">
        <v>11</v>
      </c>
      <c r="F5153" s="233" t="s">
        <v>233</v>
      </c>
      <c r="G5153" s="233" t="s">
        <v>5204</v>
      </c>
      <c r="H5153" s="232">
        <f t="shared" si="39"/>
        <v>34916200</v>
      </c>
      <c r="I5153" s="523">
        <f t="shared" si="38"/>
        <v>33899360</v>
      </c>
      <c r="J5153" s="234" t="s">
        <v>241</v>
      </c>
      <c r="K5153" s="234" t="s">
        <v>241</v>
      </c>
      <c r="L5153" s="234" t="s">
        <v>5192</v>
      </c>
    </row>
    <row r="5154" spans="2:12" s="10" customFormat="1" ht="75" customHeight="1" x14ac:dyDescent="0.25">
      <c r="B5154" s="524">
        <v>86100000</v>
      </c>
      <c r="C5154" s="525" t="s">
        <v>5214</v>
      </c>
      <c r="D5154" s="514">
        <v>41654</v>
      </c>
      <c r="E5154" s="234">
        <v>11</v>
      </c>
      <c r="F5154" s="233" t="s">
        <v>233</v>
      </c>
      <c r="G5154" s="233" t="s">
        <v>5204</v>
      </c>
      <c r="H5154" s="232">
        <f t="shared" si="39"/>
        <v>34916200</v>
      </c>
      <c r="I5154" s="523">
        <f t="shared" si="38"/>
        <v>33899360</v>
      </c>
      <c r="J5154" s="234" t="s">
        <v>241</v>
      </c>
      <c r="K5154" s="234" t="s">
        <v>241</v>
      </c>
      <c r="L5154" s="234" t="s">
        <v>5192</v>
      </c>
    </row>
    <row r="5155" spans="2:12" s="10" customFormat="1" ht="75" customHeight="1" x14ac:dyDescent="0.25">
      <c r="B5155" s="524">
        <v>86100000</v>
      </c>
      <c r="C5155" s="525" t="s">
        <v>5214</v>
      </c>
      <c r="D5155" s="514">
        <v>41654</v>
      </c>
      <c r="E5155" s="234">
        <v>11</v>
      </c>
      <c r="F5155" s="233" t="s">
        <v>233</v>
      </c>
      <c r="G5155" s="233" t="s">
        <v>5204</v>
      </c>
      <c r="H5155" s="232">
        <f t="shared" si="39"/>
        <v>34916200</v>
      </c>
      <c r="I5155" s="523">
        <f t="shared" si="38"/>
        <v>33899360</v>
      </c>
      <c r="J5155" s="234" t="s">
        <v>241</v>
      </c>
      <c r="K5155" s="234" t="s">
        <v>241</v>
      </c>
      <c r="L5155" s="234" t="s">
        <v>5192</v>
      </c>
    </row>
    <row r="5156" spans="2:12" s="10" customFormat="1" ht="75" customHeight="1" x14ac:dyDescent="0.25">
      <c r="B5156" s="524">
        <v>86100000</v>
      </c>
      <c r="C5156" s="525" t="s">
        <v>5214</v>
      </c>
      <c r="D5156" s="514">
        <v>41654</v>
      </c>
      <c r="E5156" s="234">
        <v>11</v>
      </c>
      <c r="F5156" s="233" t="s">
        <v>233</v>
      </c>
      <c r="G5156" s="233" t="s">
        <v>5204</v>
      </c>
      <c r="H5156" s="232">
        <f t="shared" si="39"/>
        <v>34916200</v>
      </c>
      <c r="I5156" s="523">
        <f t="shared" si="38"/>
        <v>33899360</v>
      </c>
      <c r="J5156" s="234" t="s">
        <v>241</v>
      </c>
      <c r="K5156" s="234" t="s">
        <v>241</v>
      </c>
      <c r="L5156" s="234" t="s">
        <v>5192</v>
      </c>
    </row>
    <row r="5157" spans="2:12" s="10" customFormat="1" ht="75" customHeight="1" x14ac:dyDescent="0.25">
      <c r="B5157" s="524">
        <v>86100000</v>
      </c>
      <c r="C5157" s="525" t="s">
        <v>5215</v>
      </c>
      <c r="D5157" s="514">
        <v>41654</v>
      </c>
      <c r="E5157" s="234">
        <v>11</v>
      </c>
      <c r="F5157" s="233" t="s">
        <v>233</v>
      </c>
      <c r="G5157" s="233" t="s">
        <v>5204</v>
      </c>
      <c r="H5157" s="232">
        <f t="shared" si="39"/>
        <v>34916200</v>
      </c>
      <c r="I5157" s="523">
        <f t="shared" si="38"/>
        <v>33899360</v>
      </c>
      <c r="J5157" s="234" t="s">
        <v>241</v>
      </c>
      <c r="K5157" s="234" t="s">
        <v>241</v>
      </c>
      <c r="L5157" s="234" t="s">
        <v>5192</v>
      </c>
    </row>
    <row r="5158" spans="2:12" s="10" customFormat="1" ht="75" customHeight="1" x14ac:dyDescent="0.25">
      <c r="B5158" s="524">
        <v>86100000</v>
      </c>
      <c r="C5158" s="525" t="s">
        <v>5215</v>
      </c>
      <c r="D5158" s="514">
        <v>41654</v>
      </c>
      <c r="E5158" s="234">
        <v>11</v>
      </c>
      <c r="F5158" s="233" t="s">
        <v>5216</v>
      </c>
      <c r="G5158" s="233" t="s">
        <v>5204</v>
      </c>
      <c r="H5158" s="232">
        <f t="shared" si="39"/>
        <v>34916200</v>
      </c>
      <c r="I5158" s="523">
        <f t="shared" si="38"/>
        <v>33899360</v>
      </c>
      <c r="J5158" s="234" t="s">
        <v>241</v>
      </c>
      <c r="K5158" s="234" t="s">
        <v>241</v>
      </c>
      <c r="L5158" s="234" t="s">
        <v>5192</v>
      </c>
    </row>
    <row r="5159" spans="2:12" s="10" customFormat="1" ht="75" customHeight="1" x14ac:dyDescent="0.25">
      <c r="B5159" s="524">
        <v>86100000</v>
      </c>
      <c r="C5159" s="525" t="s">
        <v>5217</v>
      </c>
      <c r="D5159" s="514">
        <v>41654</v>
      </c>
      <c r="E5159" s="234">
        <v>11</v>
      </c>
      <c r="F5159" s="233" t="s">
        <v>233</v>
      </c>
      <c r="G5159" s="233" t="s">
        <v>5204</v>
      </c>
      <c r="H5159" s="232">
        <f t="shared" si="39"/>
        <v>34916200</v>
      </c>
      <c r="I5159" s="523">
        <f t="shared" si="38"/>
        <v>33899360</v>
      </c>
      <c r="J5159" s="234" t="s">
        <v>241</v>
      </c>
      <c r="K5159" s="234" t="s">
        <v>241</v>
      </c>
      <c r="L5159" s="234" t="s">
        <v>5192</v>
      </c>
    </row>
    <row r="5160" spans="2:12" s="10" customFormat="1" ht="75" customHeight="1" x14ac:dyDescent="0.25">
      <c r="B5160" s="524">
        <v>86100000</v>
      </c>
      <c r="C5160" s="525" t="s">
        <v>5217</v>
      </c>
      <c r="D5160" s="514">
        <v>41654</v>
      </c>
      <c r="E5160" s="234">
        <v>11</v>
      </c>
      <c r="F5160" s="233" t="s">
        <v>233</v>
      </c>
      <c r="G5160" s="233" t="s">
        <v>5204</v>
      </c>
      <c r="H5160" s="232">
        <f t="shared" si="39"/>
        <v>34916200</v>
      </c>
      <c r="I5160" s="523">
        <f t="shared" si="38"/>
        <v>33899360</v>
      </c>
      <c r="J5160" s="234" t="s">
        <v>241</v>
      </c>
      <c r="K5160" s="234" t="s">
        <v>241</v>
      </c>
      <c r="L5160" s="234" t="s">
        <v>5192</v>
      </c>
    </row>
    <row r="5161" spans="2:12" s="10" customFormat="1" ht="75" customHeight="1" x14ac:dyDescent="0.25">
      <c r="B5161" s="524">
        <v>86100000</v>
      </c>
      <c r="C5161" s="525" t="s">
        <v>5217</v>
      </c>
      <c r="D5161" s="514">
        <v>41654</v>
      </c>
      <c r="E5161" s="234">
        <v>11</v>
      </c>
      <c r="F5161" s="233" t="s">
        <v>233</v>
      </c>
      <c r="G5161" s="233" t="s">
        <v>5204</v>
      </c>
      <c r="H5161" s="232">
        <f t="shared" si="39"/>
        <v>34916200</v>
      </c>
      <c r="I5161" s="523">
        <f t="shared" si="38"/>
        <v>33899360</v>
      </c>
      <c r="J5161" s="234" t="s">
        <v>241</v>
      </c>
      <c r="K5161" s="234" t="s">
        <v>241</v>
      </c>
      <c r="L5161" s="234" t="s">
        <v>5192</v>
      </c>
    </row>
    <row r="5162" spans="2:12" s="10" customFormat="1" ht="75" customHeight="1" x14ac:dyDescent="0.25">
      <c r="B5162" s="524">
        <v>86100000</v>
      </c>
      <c r="C5162" s="525" t="s">
        <v>5217</v>
      </c>
      <c r="D5162" s="514">
        <v>41654</v>
      </c>
      <c r="E5162" s="234">
        <v>11</v>
      </c>
      <c r="F5162" s="233" t="s">
        <v>233</v>
      </c>
      <c r="G5162" s="233" t="s">
        <v>5204</v>
      </c>
      <c r="H5162" s="232">
        <f t="shared" si="39"/>
        <v>34916200</v>
      </c>
      <c r="I5162" s="523">
        <f t="shared" si="38"/>
        <v>33899360</v>
      </c>
      <c r="J5162" s="234" t="s">
        <v>241</v>
      </c>
      <c r="K5162" s="234" t="s">
        <v>241</v>
      </c>
      <c r="L5162" s="234" t="s">
        <v>5192</v>
      </c>
    </row>
    <row r="5163" spans="2:12" s="10" customFormat="1" ht="75" customHeight="1" x14ac:dyDescent="0.25">
      <c r="B5163" s="524">
        <v>86100000</v>
      </c>
      <c r="C5163" s="525" t="s">
        <v>5217</v>
      </c>
      <c r="D5163" s="514">
        <v>41654</v>
      </c>
      <c r="E5163" s="234">
        <v>11</v>
      </c>
      <c r="F5163" s="233" t="s">
        <v>233</v>
      </c>
      <c r="G5163" s="233" t="s">
        <v>5204</v>
      </c>
      <c r="H5163" s="232">
        <f t="shared" si="39"/>
        <v>34916200</v>
      </c>
      <c r="I5163" s="523">
        <f t="shared" si="38"/>
        <v>33899360</v>
      </c>
      <c r="J5163" s="234" t="s">
        <v>241</v>
      </c>
      <c r="K5163" s="234" t="s">
        <v>241</v>
      </c>
      <c r="L5163" s="234" t="s">
        <v>5192</v>
      </c>
    </row>
    <row r="5164" spans="2:12" s="10" customFormat="1" ht="75" customHeight="1" x14ac:dyDescent="0.25">
      <c r="B5164" s="524">
        <v>86100000</v>
      </c>
      <c r="C5164" s="525" t="s">
        <v>5217</v>
      </c>
      <c r="D5164" s="514">
        <v>41654</v>
      </c>
      <c r="E5164" s="234">
        <v>11</v>
      </c>
      <c r="F5164" s="233" t="s">
        <v>233</v>
      </c>
      <c r="G5164" s="233" t="s">
        <v>5204</v>
      </c>
      <c r="H5164" s="232">
        <f t="shared" si="39"/>
        <v>34916200</v>
      </c>
      <c r="I5164" s="523">
        <f t="shared" si="38"/>
        <v>33899360</v>
      </c>
      <c r="J5164" s="234" t="s">
        <v>241</v>
      </c>
      <c r="K5164" s="234" t="s">
        <v>241</v>
      </c>
      <c r="L5164" s="234" t="s">
        <v>5192</v>
      </c>
    </row>
    <row r="5165" spans="2:12" s="10" customFormat="1" ht="75" customHeight="1" x14ac:dyDescent="0.25">
      <c r="B5165" s="524">
        <v>86100000</v>
      </c>
      <c r="C5165" s="525" t="s">
        <v>5217</v>
      </c>
      <c r="D5165" s="514">
        <v>41654</v>
      </c>
      <c r="E5165" s="234">
        <v>11</v>
      </c>
      <c r="F5165" s="233" t="s">
        <v>233</v>
      </c>
      <c r="G5165" s="233" t="s">
        <v>5204</v>
      </c>
      <c r="H5165" s="232">
        <f t="shared" si="39"/>
        <v>34916200</v>
      </c>
      <c r="I5165" s="523">
        <f t="shared" si="38"/>
        <v>33899360</v>
      </c>
      <c r="J5165" s="234" t="s">
        <v>241</v>
      </c>
      <c r="K5165" s="234" t="s">
        <v>241</v>
      </c>
      <c r="L5165" s="234" t="s">
        <v>5192</v>
      </c>
    </row>
    <row r="5166" spans="2:12" s="10" customFormat="1" ht="75" customHeight="1" x14ac:dyDescent="0.25">
      <c r="B5166" s="524">
        <v>86100000</v>
      </c>
      <c r="C5166" s="525" t="s">
        <v>5217</v>
      </c>
      <c r="D5166" s="514">
        <v>41654</v>
      </c>
      <c r="E5166" s="234">
        <v>11</v>
      </c>
      <c r="F5166" s="233" t="s">
        <v>5216</v>
      </c>
      <c r="G5166" s="233" t="s">
        <v>5204</v>
      </c>
      <c r="H5166" s="232">
        <f t="shared" si="39"/>
        <v>34916200</v>
      </c>
      <c r="I5166" s="523">
        <f t="shared" si="38"/>
        <v>33899360</v>
      </c>
      <c r="J5166" s="234" t="s">
        <v>241</v>
      </c>
      <c r="K5166" s="234" t="s">
        <v>241</v>
      </c>
      <c r="L5166" s="234" t="s">
        <v>5192</v>
      </c>
    </row>
    <row r="5167" spans="2:12" s="10" customFormat="1" ht="75" customHeight="1" x14ac:dyDescent="0.25">
      <c r="B5167" s="524">
        <v>86100000</v>
      </c>
      <c r="C5167" s="525" t="s">
        <v>5217</v>
      </c>
      <c r="D5167" s="514">
        <v>41654</v>
      </c>
      <c r="E5167" s="234">
        <v>11</v>
      </c>
      <c r="F5167" s="233" t="s">
        <v>5216</v>
      </c>
      <c r="G5167" s="233" t="s">
        <v>5204</v>
      </c>
      <c r="H5167" s="232">
        <f t="shared" si="39"/>
        <v>34916200</v>
      </c>
      <c r="I5167" s="523">
        <f t="shared" si="38"/>
        <v>33899360</v>
      </c>
      <c r="J5167" s="234" t="s">
        <v>241</v>
      </c>
      <c r="K5167" s="234" t="s">
        <v>241</v>
      </c>
      <c r="L5167" s="234" t="s">
        <v>5192</v>
      </c>
    </row>
    <row r="5168" spans="2:12" s="10" customFormat="1" ht="75" customHeight="1" x14ac:dyDescent="0.25">
      <c r="B5168" s="524">
        <v>86100000</v>
      </c>
      <c r="C5168" s="525" t="s">
        <v>5217</v>
      </c>
      <c r="D5168" s="514">
        <v>41654</v>
      </c>
      <c r="E5168" s="234">
        <v>11</v>
      </c>
      <c r="F5168" s="233" t="s">
        <v>5216</v>
      </c>
      <c r="G5168" s="233" t="s">
        <v>5204</v>
      </c>
      <c r="H5168" s="232">
        <f t="shared" si="39"/>
        <v>34916200</v>
      </c>
      <c r="I5168" s="523">
        <f t="shared" si="38"/>
        <v>33899360</v>
      </c>
      <c r="J5168" s="234" t="s">
        <v>241</v>
      </c>
      <c r="K5168" s="234" t="s">
        <v>241</v>
      </c>
      <c r="L5168" s="234" t="s">
        <v>5192</v>
      </c>
    </row>
    <row r="5169" spans="2:12" s="10" customFormat="1" ht="75" customHeight="1" x14ac:dyDescent="0.25">
      <c r="B5169" s="524">
        <v>86100000</v>
      </c>
      <c r="C5169" s="525" t="s">
        <v>5217</v>
      </c>
      <c r="D5169" s="514">
        <v>41654</v>
      </c>
      <c r="E5169" s="234">
        <v>11</v>
      </c>
      <c r="F5169" s="233" t="s">
        <v>5216</v>
      </c>
      <c r="G5169" s="233" t="s">
        <v>5204</v>
      </c>
      <c r="H5169" s="232">
        <f t="shared" si="39"/>
        <v>34916200</v>
      </c>
      <c r="I5169" s="523">
        <f t="shared" si="38"/>
        <v>33899360</v>
      </c>
      <c r="J5169" s="234" t="s">
        <v>241</v>
      </c>
      <c r="K5169" s="234" t="s">
        <v>241</v>
      </c>
      <c r="L5169" s="234" t="s">
        <v>5192</v>
      </c>
    </row>
    <row r="5170" spans="2:12" s="10" customFormat="1" ht="75" customHeight="1" x14ac:dyDescent="0.25">
      <c r="B5170" s="524">
        <v>86100000</v>
      </c>
      <c r="C5170" s="525" t="s">
        <v>5217</v>
      </c>
      <c r="D5170" s="514">
        <v>41654</v>
      </c>
      <c r="E5170" s="234">
        <v>11</v>
      </c>
      <c r="F5170" s="233" t="s">
        <v>5216</v>
      </c>
      <c r="G5170" s="233" t="s">
        <v>5204</v>
      </c>
      <c r="H5170" s="232">
        <f t="shared" si="39"/>
        <v>34916200</v>
      </c>
      <c r="I5170" s="523">
        <f t="shared" si="38"/>
        <v>33899360</v>
      </c>
      <c r="J5170" s="234" t="s">
        <v>241</v>
      </c>
      <c r="K5170" s="234" t="s">
        <v>241</v>
      </c>
      <c r="L5170" s="234" t="s">
        <v>5192</v>
      </c>
    </row>
    <row r="5171" spans="2:12" s="10" customFormat="1" ht="75" customHeight="1" x14ac:dyDescent="0.25">
      <c r="B5171" s="524">
        <v>86100000</v>
      </c>
      <c r="C5171" s="525" t="s">
        <v>5217</v>
      </c>
      <c r="D5171" s="514">
        <v>41654</v>
      </c>
      <c r="E5171" s="234">
        <v>11</v>
      </c>
      <c r="F5171" s="233" t="s">
        <v>5216</v>
      </c>
      <c r="G5171" s="233" t="s">
        <v>5204</v>
      </c>
      <c r="H5171" s="232">
        <f t="shared" si="39"/>
        <v>34916200</v>
      </c>
      <c r="I5171" s="523">
        <f t="shared" si="38"/>
        <v>33899360</v>
      </c>
      <c r="J5171" s="234" t="s">
        <v>241</v>
      </c>
      <c r="K5171" s="234" t="s">
        <v>241</v>
      </c>
      <c r="L5171" s="234" t="s">
        <v>5192</v>
      </c>
    </row>
    <row r="5172" spans="2:12" s="10" customFormat="1" ht="75" customHeight="1" x14ac:dyDescent="0.25">
      <c r="B5172" s="524">
        <v>86100000</v>
      </c>
      <c r="C5172" s="525" t="s">
        <v>5217</v>
      </c>
      <c r="D5172" s="514">
        <v>41654</v>
      </c>
      <c r="E5172" s="234">
        <v>11</v>
      </c>
      <c r="F5172" s="233" t="s">
        <v>5216</v>
      </c>
      <c r="G5172" s="233" t="s">
        <v>5204</v>
      </c>
      <c r="H5172" s="232">
        <f t="shared" si="39"/>
        <v>34916200</v>
      </c>
      <c r="I5172" s="523">
        <f t="shared" si="38"/>
        <v>33899360</v>
      </c>
      <c r="J5172" s="234" t="s">
        <v>241</v>
      </c>
      <c r="K5172" s="234" t="s">
        <v>241</v>
      </c>
      <c r="L5172" s="234" t="s">
        <v>5192</v>
      </c>
    </row>
    <row r="5173" spans="2:12" s="10" customFormat="1" ht="75" customHeight="1" x14ac:dyDescent="0.25">
      <c r="B5173" s="524">
        <v>86100000</v>
      </c>
      <c r="C5173" s="525" t="s">
        <v>5217</v>
      </c>
      <c r="D5173" s="514">
        <v>41654</v>
      </c>
      <c r="E5173" s="234">
        <v>11</v>
      </c>
      <c r="F5173" s="233" t="s">
        <v>5216</v>
      </c>
      <c r="G5173" s="233" t="s">
        <v>5204</v>
      </c>
      <c r="H5173" s="232">
        <f t="shared" si="39"/>
        <v>34916200</v>
      </c>
      <c r="I5173" s="523">
        <f t="shared" si="38"/>
        <v>33899360</v>
      </c>
      <c r="J5173" s="234" t="s">
        <v>241</v>
      </c>
      <c r="K5173" s="234" t="s">
        <v>241</v>
      </c>
      <c r="L5173" s="234" t="s">
        <v>5192</v>
      </c>
    </row>
    <row r="5174" spans="2:12" s="10" customFormat="1" ht="75" customHeight="1" x14ac:dyDescent="0.25">
      <c r="B5174" s="524">
        <v>86100000</v>
      </c>
      <c r="C5174" s="525" t="s">
        <v>5217</v>
      </c>
      <c r="D5174" s="514">
        <v>41654</v>
      </c>
      <c r="E5174" s="234">
        <v>11</v>
      </c>
      <c r="F5174" s="233" t="s">
        <v>5216</v>
      </c>
      <c r="G5174" s="233" t="s">
        <v>5204</v>
      </c>
      <c r="H5174" s="232">
        <f t="shared" si="39"/>
        <v>34916200</v>
      </c>
      <c r="I5174" s="523">
        <f t="shared" si="38"/>
        <v>33899360</v>
      </c>
      <c r="J5174" s="234" t="s">
        <v>241</v>
      </c>
      <c r="K5174" s="234" t="s">
        <v>241</v>
      </c>
      <c r="L5174" s="234" t="s">
        <v>5192</v>
      </c>
    </row>
    <row r="5175" spans="2:12" s="10" customFormat="1" ht="75" customHeight="1" x14ac:dyDescent="0.25">
      <c r="B5175" s="524">
        <v>86100000</v>
      </c>
      <c r="C5175" s="525" t="s">
        <v>5217</v>
      </c>
      <c r="D5175" s="514">
        <v>41654</v>
      </c>
      <c r="E5175" s="234">
        <v>11</v>
      </c>
      <c r="F5175" s="233" t="s">
        <v>5216</v>
      </c>
      <c r="G5175" s="233" t="s">
        <v>5204</v>
      </c>
      <c r="H5175" s="232">
        <f t="shared" si="39"/>
        <v>34916200</v>
      </c>
      <c r="I5175" s="523">
        <f t="shared" si="38"/>
        <v>33899360</v>
      </c>
      <c r="J5175" s="234" t="s">
        <v>241</v>
      </c>
      <c r="K5175" s="234" t="s">
        <v>241</v>
      </c>
      <c r="L5175" s="234" t="s">
        <v>5192</v>
      </c>
    </row>
    <row r="5176" spans="2:12" s="10" customFormat="1" ht="75" customHeight="1" x14ac:dyDescent="0.25">
      <c r="B5176" s="524">
        <v>86100000</v>
      </c>
      <c r="C5176" s="525" t="s">
        <v>5218</v>
      </c>
      <c r="D5176" s="514">
        <v>41654</v>
      </c>
      <c r="E5176" s="234">
        <v>876</v>
      </c>
      <c r="F5176" s="233" t="s">
        <v>233</v>
      </c>
      <c r="G5176" s="233" t="s">
        <v>5204</v>
      </c>
      <c r="H5176" s="232">
        <f>+E5176*27300</f>
        <v>23914800</v>
      </c>
      <c r="I5176" s="523">
        <f>26521*E5176</f>
        <v>23232396</v>
      </c>
      <c r="J5176" s="234" t="s">
        <v>241</v>
      </c>
      <c r="K5176" s="234" t="s">
        <v>241</v>
      </c>
      <c r="L5176" s="234" t="s">
        <v>5192</v>
      </c>
    </row>
    <row r="5177" spans="2:12" s="10" customFormat="1" ht="75" customHeight="1" x14ac:dyDescent="0.25">
      <c r="B5177" s="234">
        <v>86100000</v>
      </c>
      <c r="C5177" s="525" t="s">
        <v>5219</v>
      </c>
      <c r="D5177" s="514">
        <v>41654</v>
      </c>
      <c r="E5177" s="234">
        <v>11</v>
      </c>
      <c r="F5177" s="233" t="s">
        <v>233</v>
      </c>
      <c r="G5177" s="233" t="s">
        <v>5204</v>
      </c>
      <c r="H5177" s="232">
        <f t="shared" si="39"/>
        <v>34916200</v>
      </c>
      <c r="I5177" s="523">
        <f>3081760*E5177</f>
        <v>33899360</v>
      </c>
      <c r="J5177" s="234" t="s">
        <v>241</v>
      </c>
      <c r="K5177" s="234" t="s">
        <v>241</v>
      </c>
      <c r="L5177" s="234" t="s">
        <v>5192</v>
      </c>
    </row>
    <row r="5178" spans="2:12" s="10" customFormat="1" ht="75" customHeight="1" x14ac:dyDescent="0.25">
      <c r="B5178" s="234">
        <v>86100000</v>
      </c>
      <c r="C5178" s="525" t="s">
        <v>5219</v>
      </c>
      <c r="D5178" s="514">
        <v>41654</v>
      </c>
      <c r="E5178" s="234">
        <v>11</v>
      </c>
      <c r="F5178" s="233" t="s">
        <v>233</v>
      </c>
      <c r="G5178" s="233" t="s">
        <v>5204</v>
      </c>
      <c r="H5178" s="232">
        <f t="shared" si="39"/>
        <v>34916200</v>
      </c>
      <c r="I5178" s="523">
        <f t="shared" ref="I5178:I5195" si="40">3081760*E5178</f>
        <v>33899360</v>
      </c>
      <c r="J5178" s="234" t="s">
        <v>241</v>
      </c>
      <c r="K5178" s="234" t="s">
        <v>241</v>
      </c>
      <c r="L5178" s="234" t="s">
        <v>5192</v>
      </c>
    </row>
    <row r="5179" spans="2:12" s="10" customFormat="1" ht="75" customHeight="1" x14ac:dyDescent="0.25">
      <c r="B5179" s="234">
        <v>86100000</v>
      </c>
      <c r="C5179" s="525" t="s">
        <v>5219</v>
      </c>
      <c r="D5179" s="514">
        <v>41654</v>
      </c>
      <c r="E5179" s="234">
        <v>11</v>
      </c>
      <c r="F5179" s="233" t="s">
        <v>233</v>
      </c>
      <c r="G5179" s="233" t="s">
        <v>5204</v>
      </c>
      <c r="H5179" s="232">
        <f t="shared" si="39"/>
        <v>34916200</v>
      </c>
      <c r="I5179" s="523">
        <f t="shared" si="40"/>
        <v>33899360</v>
      </c>
      <c r="J5179" s="234" t="s">
        <v>241</v>
      </c>
      <c r="K5179" s="234" t="s">
        <v>241</v>
      </c>
      <c r="L5179" s="234" t="s">
        <v>5192</v>
      </c>
    </row>
    <row r="5180" spans="2:12" s="10" customFormat="1" ht="75" customHeight="1" x14ac:dyDescent="0.25">
      <c r="B5180" s="234">
        <v>86100000</v>
      </c>
      <c r="C5180" s="525" t="s">
        <v>5219</v>
      </c>
      <c r="D5180" s="514">
        <v>41654</v>
      </c>
      <c r="E5180" s="234">
        <v>11</v>
      </c>
      <c r="F5180" s="233" t="s">
        <v>233</v>
      </c>
      <c r="G5180" s="233" t="s">
        <v>5204</v>
      </c>
      <c r="H5180" s="232">
        <f t="shared" si="39"/>
        <v>34916200</v>
      </c>
      <c r="I5180" s="523">
        <f t="shared" si="40"/>
        <v>33899360</v>
      </c>
      <c r="J5180" s="234" t="s">
        <v>241</v>
      </c>
      <c r="K5180" s="234" t="s">
        <v>241</v>
      </c>
      <c r="L5180" s="234" t="s">
        <v>5192</v>
      </c>
    </row>
    <row r="5181" spans="2:12" s="10" customFormat="1" ht="75" customHeight="1" x14ac:dyDescent="0.25">
      <c r="B5181" s="234">
        <v>86100000</v>
      </c>
      <c r="C5181" s="525" t="s">
        <v>5219</v>
      </c>
      <c r="D5181" s="514">
        <v>41654</v>
      </c>
      <c r="E5181" s="234">
        <v>11</v>
      </c>
      <c r="F5181" s="233" t="s">
        <v>233</v>
      </c>
      <c r="G5181" s="233" t="s">
        <v>5204</v>
      </c>
      <c r="H5181" s="232">
        <f t="shared" si="39"/>
        <v>34916200</v>
      </c>
      <c r="I5181" s="523">
        <f t="shared" si="40"/>
        <v>33899360</v>
      </c>
      <c r="J5181" s="234" t="s">
        <v>241</v>
      </c>
      <c r="K5181" s="234" t="s">
        <v>241</v>
      </c>
      <c r="L5181" s="234" t="s">
        <v>5192</v>
      </c>
    </row>
    <row r="5182" spans="2:12" s="10" customFormat="1" ht="75" customHeight="1" x14ac:dyDescent="0.25">
      <c r="B5182" s="234">
        <v>86100000</v>
      </c>
      <c r="C5182" s="525" t="s">
        <v>5219</v>
      </c>
      <c r="D5182" s="514">
        <v>41654</v>
      </c>
      <c r="E5182" s="234">
        <v>11</v>
      </c>
      <c r="F5182" s="233" t="s">
        <v>5216</v>
      </c>
      <c r="G5182" s="233" t="s">
        <v>5204</v>
      </c>
      <c r="H5182" s="232">
        <f t="shared" si="39"/>
        <v>34916200</v>
      </c>
      <c r="I5182" s="523">
        <f t="shared" si="40"/>
        <v>33899360</v>
      </c>
      <c r="J5182" s="234" t="s">
        <v>241</v>
      </c>
      <c r="K5182" s="234" t="s">
        <v>241</v>
      </c>
      <c r="L5182" s="234" t="s">
        <v>5192</v>
      </c>
    </row>
    <row r="5183" spans="2:12" s="10" customFormat="1" ht="75" customHeight="1" x14ac:dyDescent="0.25">
      <c r="B5183" s="234">
        <v>86100000</v>
      </c>
      <c r="C5183" s="525" t="s">
        <v>5219</v>
      </c>
      <c r="D5183" s="514">
        <v>41654</v>
      </c>
      <c r="E5183" s="234">
        <v>11</v>
      </c>
      <c r="F5183" s="233" t="s">
        <v>233</v>
      </c>
      <c r="G5183" s="233" t="s">
        <v>5204</v>
      </c>
      <c r="H5183" s="232">
        <f t="shared" si="39"/>
        <v>34916200</v>
      </c>
      <c r="I5183" s="523">
        <f t="shared" si="40"/>
        <v>33899360</v>
      </c>
      <c r="J5183" s="234" t="s">
        <v>241</v>
      </c>
      <c r="K5183" s="234" t="s">
        <v>241</v>
      </c>
      <c r="L5183" s="234" t="s">
        <v>5192</v>
      </c>
    </row>
    <row r="5184" spans="2:12" s="10" customFormat="1" ht="75" customHeight="1" x14ac:dyDescent="0.25">
      <c r="B5184" s="234">
        <v>86100000</v>
      </c>
      <c r="C5184" s="525" t="s">
        <v>5219</v>
      </c>
      <c r="D5184" s="514">
        <v>41654</v>
      </c>
      <c r="E5184" s="234">
        <v>11</v>
      </c>
      <c r="F5184" s="233" t="s">
        <v>233</v>
      </c>
      <c r="G5184" s="233" t="s">
        <v>5204</v>
      </c>
      <c r="H5184" s="232">
        <f t="shared" si="39"/>
        <v>34916200</v>
      </c>
      <c r="I5184" s="523">
        <f t="shared" si="40"/>
        <v>33899360</v>
      </c>
      <c r="J5184" s="234" t="s">
        <v>241</v>
      </c>
      <c r="K5184" s="234" t="s">
        <v>241</v>
      </c>
      <c r="L5184" s="234" t="s">
        <v>5192</v>
      </c>
    </row>
    <row r="5185" spans="2:12" s="10" customFormat="1" ht="75" customHeight="1" x14ac:dyDescent="0.25">
      <c r="B5185" s="234">
        <v>86100000</v>
      </c>
      <c r="C5185" s="526" t="s">
        <v>5220</v>
      </c>
      <c r="D5185" s="514">
        <v>41654</v>
      </c>
      <c r="E5185" s="234">
        <v>11</v>
      </c>
      <c r="F5185" s="233" t="s">
        <v>233</v>
      </c>
      <c r="G5185" s="233" t="s">
        <v>5204</v>
      </c>
      <c r="H5185" s="232">
        <f t="shared" si="39"/>
        <v>34916200</v>
      </c>
      <c r="I5185" s="523">
        <f t="shared" si="40"/>
        <v>33899360</v>
      </c>
      <c r="J5185" s="234" t="s">
        <v>241</v>
      </c>
      <c r="K5185" s="234" t="s">
        <v>241</v>
      </c>
      <c r="L5185" s="234" t="s">
        <v>5192</v>
      </c>
    </row>
    <row r="5186" spans="2:12" s="10" customFormat="1" ht="75" customHeight="1" x14ac:dyDescent="0.25">
      <c r="B5186" s="234">
        <v>86100000</v>
      </c>
      <c r="C5186" s="526" t="s">
        <v>5220</v>
      </c>
      <c r="D5186" s="514">
        <v>41654</v>
      </c>
      <c r="E5186" s="234">
        <v>11</v>
      </c>
      <c r="F5186" s="233" t="s">
        <v>233</v>
      </c>
      <c r="G5186" s="233" t="s">
        <v>5204</v>
      </c>
      <c r="H5186" s="232">
        <f t="shared" si="39"/>
        <v>34916200</v>
      </c>
      <c r="I5186" s="523">
        <f t="shared" si="40"/>
        <v>33899360</v>
      </c>
      <c r="J5186" s="234" t="s">
        <v>241</v>
      </c>
      <c r="K5186" s="234" t="s">
        <v>241</v>
      </c>
      <c r="L5186" s="234" t="s">
        <v>5192</v>
      </c>
    </row>
    <row r="5187" spans="2:12" s="10" customFormat="1" ht="75" customHeight="1" x14ac:dyDescent="0.25">
      <c r="B5187" s="234">
        <v>86100000</v>
      </c>
      <c r="C5187" s="526" t="s">
        <v>5221</v>
      </c>
      <c r="D5187" s="514">
        <v>41654</v>
      </c>
      <c r="E5187" s="234">
        <v>11</v>
      </c>
      <c r="F5187" s="233" t="s">
        <v>233</v>
      </c>
      <c r="G5187" s="233" t="s">
        <v>5204</v>
      </c>
      <c r="H5187" s="232">
        <f t="shared" si="39"/>
        <v>34916200</v>
      </c>
      <c r="I5187" s="523">
        <f t="shared" si="40"/>
        <v>33899360</v>
      </c>
      <c r="J5187" s="234" t="s">
        <v>241</v>
      </c>
      <c r="K5187" s="234" t="s">
        <v>241</v>
      </c>
      <c r="L5187" s="234" t="s">
        <v>5192</v>
      </c>
    </row>
    <row r="5188" spans="2:12" s="10" customFormat="1" ht="75" customHeight="1" x14ac:dyDescent="0.25">
      <c r="B5188" s="234">
        <v>86100000</v>
      </c>
      <c r="C5188" s="526" t="s">
        <v>5221</v>
      </c>
      <c r="D5188" s="514">
        <v>41654</v>
      </c>
      <c r="E5188" s="234">
        <v>11</v>
      </c>
      <c r="F5188" s="233" t="s">
        <v>233</v>
      </c>
      <c r="G5188" s="233" t="s">
        <v>5204</v>
      </c>
      <c r="H5188" s="232">
        <f t="shared" si="39"/>
        <v>34916200</v>
      </c>
      <c r="I5188" s="523">
        <f t="shared" si="40"/>
        <v>33899360</v>
      </c>
      <c r="J5188" s="234" t="s">
        <v>241</v>
      </c>
      <c r="K5188" s="234" t="s">
        <v>241</v>
      </c>
      <c r="L5188" s="234" t="s">
        <v>5192</v>
      </c>
    </row>
    <row r="5189" spans="2:12" s="10" customFormat="1" ht="75" customHeight="1" x14ac:dyDescent="0.25">
      <c r="B5189" s="234">
        <v>86100000</v>
      </c>
      <c r="C5189" s="526" t="s">
        <v>5221</v>
      </c>
      <c r="D5189" s="514">
        <v>41654</v>
      </c>
      <c r="E5189" s="234">
        <v>11.1</v>
      </c>
      <c r="F5189" s="233" t="s">
        <v>233</v>
      </c>
      <c r="G5189" s="233" t="s">
        <v>5204</v>
      </c>
      <c r="H5189" s="232">
        <f t="shared" si="39"/>
        <v>35233620</v>
      </c>
      <c r="I5189" s="523">
        <f t="shared" si="40"/>
        <v>34207536</v>
      </c>
      <c r="J5189" s="234" t="s">
        <v>241</v>
      </c>
      <c r="K5189" s="234" t="s">
        <v>241</v>
      </c>
      <c r="L5189" s="234" t="s">
        <v>5192</v>
      </c>
    </row>
    <row r="5190" spans="2:12" s="10" customFormat="1" ht="75" customHeight="1" x14ac:dyDescent="0.25">
      <c r="B5190" s="234">
        <v>86100000</v>
      </c>
      <c r="C5190" s="526" t="s">
        <v>5222</v>
      </c>
      <c r="D5190" s="514">
        <v>41654</v>
      </c>
      <c r="E5190" s="234">
        <v>11</v>
      </c>
      <c r="F5190" s="233" t="s">
        <v>233</v>
      </c>
      <c r="G5190" s="233" t="s">
        <v>5204</v>
      </c>
      <c r="H5190" s="232">
        <f t="shared" si="39"/>
        <v>34916200</v>
      </c>
      <c r="I5190" s="523">
        <f t="shared" si="40"/>
        <v>33899360</v>
      </c>
      <c r="J5190" s="234" t="s">
        <v>241</v>
      </c>
      <c r="K5190" s="234" t="s">
        <v>241</v>
      </c>
      <c r="L5190" s="234" t="s">
        <v>5192</v>
      </c>
    </row>
    <row r="5191" spans="2:12" s="10" customFormat="1" ht="75" customHeight="1" x14ac:dyDescent="0.25">
      <c r="B5191" s="234">
        <v>86100000</v>
      </c>
      <c r="C5191" s="526" t="s">
        <v>5222</v>
      </c>
      <c r="D5191" s="514">
        <v>41654</v>
      </c>
      <c r="E5191" s="234">
        <v>11</v>
      </c>
      <c r="F5191" s="233" t="s">
        <v>233</v>
      </c>
      <c r="G5191" s="233" t="s">
        <v>5204</v>
      </c>
      <c r="H5191" s="232">
        <f t="shared" si="39"/>
        <v>34916200</v>
      </c>
      <c r="I5191" s="523">
        <f t="shared" si="40"/>
        <v>33899360</v>
      </c>
      <c r="J5191" s="234" t="s">
        <v>241</v>
      </c>
      <c r="K5191" s="234" t="s">
        <v>241</v>
      </c>
      <c r="L5191" s="234" t="s">
        <v>5192</v>
      </c>
    </row>
    <row r="5192" spans="2:12" s="10" customFormat="1" ht="75" customHeight="1" x14ac:dyDescent="0.25">
      <c r="B5192" s="234">
        <v>86100000</v>
      </c>
      <c r="C5192" s="526" t="s">
        <v>5222</v>
      </c>
      <c r="D5192" s="514">
        <v>41654</v>
      </c>
      <c r="E5192" s="234">
        <v>11.1</v>
      </c>
      <c r="F5192" s="233" t="s">
        <v>233</v>
      </c>
      <c r="G5192" s="233" t="s">
        <v>5204</v>
      </c>
      <c r="H5192" s="232">
        <f t="shared" si="39"/>
        <v>35233620</v>
      </c>
      <c r="I5192" s="523">
        <f t="shared" si="40"/>
        <v>34207536</v>
      </c>
      <c r="J5192" s="234" t="s">
        <v>241</v>
      </c>
      <c r="K5192" s="234" t="s">
        <v>241</v>
      </c>
      <c r="L5192" s="234" t="s">
        <v>5192</v>
      </c>
    </row>
    <row r="5193" spans="2:12" s="10" customFormat="1" ht="75" customHeight="1" x14ac:dyDescent="0.25">
      <c r="B5193" s="234">
        <v>86100000</v>
      </c>
      <c r="C5193" s="525" t="s">
        <v>5219</v>
      </c>
      <c r="D5193" s="514">
        <v>41654</v>
      </c>
      <c r="E5193" s="234">
        <v>11.2</v>
      </c>
      <c r="F5193" s="233" t="s">
        <v>233</v>
      </c>
      <c r="G5193" s="233" t="s">
        <v>5204</v>
      </c>
      <c r="H5193" s="232">
        <f t="shared" si="39"/>
        <v>35551040</v>
      </c>
      <c r="I5193" s="523">
        <f t="shared" si="40"/>
        <v>34515712</v>
      </c>
      <c r="J5193" s="234" t="s">
        <v>241</v>
      </c>
      <c r="K5193" s="234" t="s">
        <v>241</v>
      </c>
      <c r="L5193" s="234" t="s">
        <v>5192</v>
      </c>
    </row>
    <row r="5194" spans="2:12" s="10" customFormat="1" ht="75" customHeight="1" x14ac:dyDescent="0.25">
      <c r="B5194" s="234">
        <v>86100000</v>
      </c>
      <c r="C5194" s="525" t="s">
        <v>5219</v>
      </c>
      <c r="D5194" s="514">
        <v>41654</v>
      </c>
      <c r="E5194" s="234">
        <v>11.2</v>
      </c>
      <c r="F5194" s="233" t="s">
        <v>233</v>
      </c>
      <c r="G5194" s="233" t="s">
        <v>5204</v>
      </c>
      <c r="H5194" s="232">
        <f t="shared" si="39"/>
        <v>35551040</v>
      </c>
      <c r="I5194" s="523">
        <f t="shared" si="40"/>
        <v>34515712</v>
      </c>
      <c r="J5194" s="234" t="s">
        <v>241</v>
      </c>
      <c r="K5194" s="234" t="s">
        <v>241</v>
      </c>
      <c r="L5194" s="234" t="s">
        <v>5192</v>
      </c>
    </row>
    <row r="5195" spans="2:12" s="10" customFormat="1" ht="75" customHeight="1" x14ac:dyDescent="0.25">
      <c r="B5195" s="234">
        <v>86100000</v>
      </c>
      <c r="C5195" s="525" t="s">
        <v>5219</v>
      </c>
      <c r="D5195" s="514">
        <v>41654</v>
      </c>
      <c r="E5195" s="234">
        <v>11.15</v>
      </c>
      <c r="F5195" s="233" t="s">
        <v>233</v>
      </c>
      <c r="G5195" s="233" t="s">
        <v>5204</v>
      </c>
      <c r="H5195" s="232">
        <f t="shared" si="39"/>
        <v>35392330</v>
      </c>
      <c r="I5195" s="523">
        <f t="shared" si="40"/>
        <v>34361624</v>
      </c>
      <c r="J5195" s="234" t="s">
        <v>241</v>
      </c>
      <c r="K5195" s="234" t="s">
        <v>241</v>
      </c>
      <c r="L5195" s="234" t="s">
        <v>5192</v>
      </c>
    </row>
    <row r="5196" spans="2:12" s="10" customFormat="1" ht="75" customHeight="1" x14ac:dyDescent="0.25">
      <c r="B5196" s="234">
        <v>39110000</v>
      </c>
      <c r="C5196" s="293" t="s">
        <v>5223</v>
      </c>
      <c r="D5196" s="234" t="s">
        <v>5150</v>
      </c>
      <c r="E5196" s="234" t="s">
        <v>662</v>
      </c>
      <c r="F5196" s="233" t="s">
        <v>674</v>
      </c>
      <c r="G5196" s="234" t="s">
        <v>4883</v>
      </c>
      <c r="H5196" s="232">
        <f>I5196*103%</f>
        <v>4743150</v>
      </c>
      <c r="I5196" s="232">
        <f>(40000*5)+(35000*15)+(60000*5)+(32000*4)+(13000*30)+(22000*6)+(2500*30)+(45000*6)+(40000*15)+(80000*15)+(33000*15)+(6500*20)+(8000*20)</f>
        <v>4605000</v>
      </c>
      <c r="J5196" s="234" t="s">
        <v>241</v>
      </c>
      <c r="K5196" s="234" t="s">
        <v>241</v>
      </c>
      <c r="L5196" s="234" t="s">
        <v>5152</v>
      </c>
    </row>
    <row r="5197" spans="2:12" s="10" customFormat="1" ht="75" customHeight="1" x14ac:dyDescent="0.25">
      <c r="B5197" s="234">
        <v>39121435</v>
      </c>
      <c r="C5197" s="293" t="s">
        <v>5224</v>
      </c>
      <c r="D5197" s="234" t="s">
        <v>5150</v>
      </c>
      <c r="E5197" s="234" t="s">
        <v>662</v>
      </c>
      <c r="F5197" s="233" t="s">
        <v>674</v>
      </c>
      <c r="G5197" s="234" t="s">
        <v>4883</v>
      </c>
      <c r="H5197" s="232">
        <f>I5197*103%</f>
        <v>6674400</v>
      </c>
      <c r="I5197" s="232">
        <f>((210000*4)*4)+(3200*300)+(120000*18)</f>
        <v>6480000</v>
      </c>
      <c r="J5197" s="234" t="s">
        <v>241</v>
      </c>
      <c r="K5197" s="234" t="s">
        <v>241</v>
      </c>
      <c r="L5197" s="234" t="s">
        <v>5152</v>
      </c>
    </row>
    <row r="5198" spans="2:12" s="10" customFormat="1" ht="75" customHeight="1" x14ac:dyDescent="0.25">
      <c r="B5198" s="234">
        <v>56112104</v>
      </c>
      <c r="C5198" s="293" t="s">
        <v>5225</v>
      </c>
      <c r="D5198" s="234" t="s">
        <v>5150</v>
      </c>
      <c r="E5198" s="234" t="s">
        <v>662</v>
      </c>
      <c r="F5198" s="233" t="s">
        <v>5226</v>
      </c>
      <c r="G5198" s="234" t="s">
        <v>4883</v>
      </c>
      <c r="H5198" s="232">
        <f>5400000*3%+5400000</f>
        <v>5562000</v>
      </c>
      <c r="I5198" s="232">
        <v>270000</v>
      </c>
      <c r="J5198" s="25" t="s">
        <v>241</v>
      </c>
      <c r="K5198" s="25" t="s">
        <v>241</v>
      </c>
      <c r="L5198" s="234" t="s">
        <v>4925</v>
      </c>
    </row>
    <row r="5199" spans="2:12" s="10" customFormat="1" ht="75" customHeight="1" x14ac:dyDescent="0.25">
      <c r="B5199" s="234">
        <v>56112102</v>
      </c>
      <c r="C5199" s="293" t="s">
        <v>5227</v>
      </c>
      <c r="D5199" s="234" t="s">
        <v>5150</v>
      </c>
      <c r="E5199" s="234" t="s">
        <v>662</v>
      </c>
      <c r="F5199" s="233" t="s">
        <v>5226</v>
      </c>
      <c r="G5199" s="234" t="s">
        <v>4883</v>
      </c>
      <c r="H5199" s="232">
        <f>5760000*3%+5760000</f>
        <v>5932800</v>
      </c>
      <c r="I5199" s="232">
        <v>120000</v>
      </c>
      <c r="J5199" s="25" t="s">
        <v>241</v>
      </c>
      <c r="K5199" s="25" t="s">
        <v>241</v>
      </c>
      <c r="L5199" s="234" t="s">
        <v>4925</v>
      </c>
    </row>
    <row r="5200" spans="2:12" s="10" customFormat="1" ht="75" customHeight="1" x14ac:dyDescent="0.25">
      <c r="B5200" s="234">
        <v>56101703</v>
      </c>
      <c r="C5200" s="293" t="s">
        <v>5228</v>
      </c>
      <c r="D5200" s="234" t="s">
        <v>5150</v>
      </c>
      <c r="E5200" s="234" t="s">
        <v>662</v>
      </c>
      <c r="F5200" s="233" t="s">
        <v>5226</v>
      </c>
      <c r="G5200" s="234" t="s">
        <v>4883</v>
      </c>
      <c r="H5200" s="232">
        <f>11000000*3%+11000000</f>
        <v>11330000</v>
      </c>
      <c r="I5200" s="232">
        <v>580000</v>
      </c>
      <c r="J5200" s="25" t="s">
        <v>241</v>
      </c>
      <c r="K5200" s="25" t="s">
        <v>241</v>
      </c>
      <c r="L5200" s="234" t="s">
        <v>4925</v>
      </c>
    </row>
    <row r="5201" spans="2:12" s="10" customFormat="1" ht="75" customHeight="1" x14ac:dyDescent="0.25">
      <c r="B5201" s="234">
        <v>56101706</v>
      </c>
      <c r="C5201" s="293" t="s">
        <v>5229</v>
      </c>
      <c r="D5201" s="234" t="s">
        <v>5150</v>
      </c>
      <c r="E5201" s="234" t="s">
        <v>662</v>
      </c>
      <c r="F5201" s="233" t="s">
        <v>5226</v>
      </c>
      <c r="G5201" s="234" t="s">
        <v>4883</v>
      </c>
      <c r="H5201" s="232">
        <f>2000000*3%+2000000</f>
        <v>2060000</v>
      </c>
      <c r="I5201" s="232">
        <v>400000</v>
      </c>
      <c r="J5201" s="25" t="s">
        <v>241</v>
      </c>
      <c r="K5201" s="25" t="s">
        <v>241</v>
      </c>
      <c r="L5201" s="234" t="s">
        <v>4925</v>
      </c>
    </row>
    <row r="5202" spans="2:12" s="10" customFormat="1" ht="75" customHeight="1" x14ac:dyDescent="0.25">
      <c r="B5202" s="234">
        <v>56101702</v>
      </c>
      <c r="C5202" s="293" t="s">
        <v>5230</v>
      </c>
      <c r="D5202" s="234" t="s">
        <v>5150</v>
      </c>
      <c r="E5202" s="234" t="s">
        <v>662</v>
      </c>
      <c r="F5202" s="233" t="s">
        <v>674</v>
      </c>
      <c r="G5202" s="234" t="s">
        <v>4883</v>
      </c>
      <c r="H5202" s="232">
        <f>3000000*3%+3000000</f>
        <v>3090000</v>
      </c>
      <c r="I5202" s="232">
        <v>1500000</v>
      </c>
      <c r="J5202" s="25" t="s">
        <v>241</v>
      </c>
      <c r="K5202" s="25" t="s">
        <v>241</v>
      </c>
      <c r="L5202" s="234" t="s">
        <v>4925</v>
      </c>
    </row>
    <row r="5203" spans="2:12" s="10" customFormat="1" ht="75" customHeight="1" x14ac:dyDescent="0.25">
      <c r="B5203" s="234">
        <v>30171613</v>
      </c>
      <c r="C5203" s="293" t="s">
        <v>5231</v>
      </c>
      <c r="D5203" s="234" t="s">
        <v>5150</v>
      </c>
      <c r="E5203" s="234" t="s">
        <v>662</v>
      </c>
      <c r="F5203" s="233" t="s">
        <v>674</v>
      </c>
      <c r="G5203" s="234" t="s">
        <v>4883</v>
      </c>
      <c r="H5203" s="232">
        <f>15500000*3%+15500000</f>
        <v>15965000</v>
      </c>
      <c r="I5203" s="232">
        <v>15500000</v>
      </c>
      <c r="J5203" s="25" t="s">
        <v>241</v>
      </c>
      <c r="K5203" s="25" t="s">
        <v>241</v>
      </c>
      <c r="L5203" s="234" t="s">
        <v>4925</v>
      </c>
    </row>
    <row r="5204" spans="2:12" s="10" customFormat="1" ht="75" customHeight="1" x14ac:dyDescent="0.25">
      <c r="B5204" s="234">
        <v>40141719</v>
      </c>
      <c r="C5204" s="293" t="s">
        <v>5232</v>
      </c>
      <c r="D5204" s="234" t="s">
        <v>5150</v>
      </c>
      <c r="E5204" s="234" t="s">
        <v>662</v>
      </c>
      <c r="F5204" s="233" t="s">
        <v>674</v>
      </c>
      <c r="G5204" s="234" t="s">
        <v>4883</v>
      </c>
      <c r="H5204" s="232">
        <f t="shared" ref="H5204:H5221" si="41">I5204*103%</f>
        <v>10654320</v>
      </c>
      <c r="I5204" s="232">
        <f>(60*1200)+(85*1500)+(17500*25)+(1000*25)+(2000*25)+(2500*25)+(1000*100)+(4000*10)+(2000*20)+(2500*15)+(170000*10)+(25000*18)+(13000*5)+(65000*50)+(14000*12)+(22000*8)+(20000*5)+(160000*5)+(5300*10)+(9000*25)+(8000*10)+(12000*5)+(10000*5)+(210000*5)+(2500*30)+(6000*25)+(100000*5)+(40000*5)+(4500*25)+(3500*25)</f>
        <v>10344000</v>
      </c>
      <c r="J5204" s="234" t="s">
        <v>241</v>
      </c>
      <c r="K5204" s="234" t="s">
        <v>241</v>
      </c>
      <c r="L5204" s="234" t="s">
        <v>5152</v>
      </c>
    </row>
    <row r="5205" spans="2:12" s="10" customFormat="1" ht="75" customHeight="1" x14ac:dyDescent="0.25">
      <c r="B5205" s="234">
        <v>73181900</v>
      </c>
      <c r="C5205" s="293" t="s">
        <v>5233</v>
      </c>
      <c r="D5205" s="234" t="s">
        <v>5150</v>
      </c>
      <c r="E5205" s="234" t="s">
        <v>662</v>
      </c>
      <c r="F5205" s="233" t="s">
        <v>674</v>
      </c>
      <c r="G5205" s="234" t="s">
        <v>4883</v>
      </c>
      <c r="H5205" s="232">
        <f t="shared" si="41"/>
        <v>150406780</v>
      </c>
      <c r="I5205" s="232">
        <f>(73000*2000)+(13000*2)</f>
        <v>146026000</v>
      </c>
      <c r="J5205" s="234" t="s">
        <v>241</v>
      </c>
      <c r="K5205" s="234" t="s">
        <v>241</v>
      </c>
      <c r="L5205" s="234" t="s">
        <v>5152</v>
      </c>
    </row>
    <row r="5206" spans="2:12" s="10" customFormat="1" ht="75" customHeight="1" x14ac:dyDescent="0.25">
      <c r="B5206" s="234">
        <v>30131700</v>
      </c>
      <c r="C5206" s="293" t="s">
        <v>5234</v>
      </c>
      <c r="D5206" s="234" t="s">
        <v>5150</v>
      </c>
      <c r="E5206" s="234" t="s">
        <v>662</v>
      </c>
      <c r="F5206" s="233" t="s">
        <v>674</v>
      </c>
      <c r="G5206" s="234" t="s">
        <v>4883</v>
      </c>
      <c r="H5206" s="232">
        <f t="shared" si="41"/>
        <v>849750</v>
      </c>
      <c r="I5206" s="232">
        <f>(2500*50)+(35000*20)</f>
        <v>825000</v>
      </c>
      <c r="J5206" s="234" t="s">
        <v>241</v>
      </c>
      <c r="K5206" s="234" t="s">
        <v>241</v>
      </c>
      <c r="L5206" s="234" t="s">
        <v>5152</v>
      </c>
    </row>
    <row r="5207" spans="2:12" s="10" customFormat="1" ht="75" customHeight="1" x14ac:dyDescent="0.25">
      <c r="B5207" s="234">
        <v>25173900</v>
      </c>
      <c r="C5207" s="293" t="s">
        <v>5235</v>
      </c>
      <c r="D5207" s="234" t="s">
        <v>5150</v>
      </c>
      <c r="E5207" s="234" t="s">
        <v>662</v>
      </c>
      <c r="F5207" s="233" t="s">
        <v>5226</v>
      </c>
      <c r="G5207" s="234" t="s">
        <v>4883</v>
      </c>
      <c r="H5207" s="232">
        <f t="shared" si="41"/>
        <v>731300</v>
      </c>
      <c r="I5207" s="232">
        <f>(28000*20)+(15000*10)</f>
        <v>710000</v>
      </c>
      <c r="J5207" s="234" t="s">
        <v>241</v>
      </c>
      <c r="K5207" s="234" t="s">
        <v>241</v>
      </c>
      <c r="L5207" s="234" t="s">
        <v>5152</v>
      </c>
    </row>
    <row r="5208" spans="2:12" s="10" customFormat="1" ht="101.25" customHeight="1" x14ac:dyDescent="0.25">
      <c r="B5208" s="234">
        <v>30103623</v>
      </c>
      <c r="C5208" s="293" t="s">
        <v>5236</v>
      </c>
      <c r="D5208" s="234" t="s">
        <v>5150</v>
      </c>
      <c r="E5208" s="234" t="s">
        <v>662</v>
      </c>
      <c r="F5208" s="233" t="s">
        <v>674</v>
      </c>
      <c r="G5208" s="234" t="s">
        <v>4883</v>
      </c>
      <c r="H5208" s="232">
        <f t="shared" si="41"/>
        <v>4635000</v>
      </c>
      <c r="I5208" s="232">
        <f>150000*30</f>
        <v>4500000</v>
      </c>
      <c r="J5208" s="234" t="s">
        <v>241</v>
      </c>
      <c r="K5208" s="234" t="s">
        <v>241</v>
      </c>
      <c r="L5208" s="234" t="s">
        <v>5152</v>
      </c>
    </row>
    <row r="5209" spans="2:12" s="10" customFormat="1" ht="75" customHeight="1" x14ac:dyDescent="0.25">
      <c r="B5209" s="234">
        <v>39100000</v>
      </c>
      <c r="C5209" s="293" t="s">
        <v>5237</v>
      </c>
      <c r="D5209" s="234" t="s">
        <v>5150</v>
      </c>
      <c r="E5209" s="234" t="s">
        <v>662</v>
      </c>
      <c r="F5209" s="233" t="s">
        <v>674</v>
      </c>
      <c r="G5209" s="234" t="s">
        <v>4883</v>
      </c>
      <c r="H5209" s="232">
        <f t="shared" si="41"/>
        <v>7210000</v>
      </c>
      <c r="I5209" s="232">
        <f>(700000*10)</f>
        <v>7000000</v>
      </c>
      <c r="J5209" s="234" t="s">
        <v>241</v>
      </c>
      <c r="K5209" s="234" t="s">
        <v>241</v>
      </c>
      <c r="L5209" s="234" t="s">
        <v>5152</v>
      </c>
    </row>
    <row r="5210" spans="2:12" s="10" customFormat="1" ht="75" customHeight="1" x14ac:dyDescent="0.25">
      <c r="B5210" s="234">
        <v>30111600</v>
      </c>
      <c r="C5210" s="293" t="s">
        <v>5238</v>
      </c>
      <c r="D5210" s="234" t="s">
        <v>5150</v>
      </c>
      <c r="E5210" s="234" t="s">
        <v>662</v>
      </c>
      <c r="F5210" s="233" t="s">
        <v>5226</v>
      </c>
      <c r="G5210" s="234" t="s">
        <v>4883</v>
      </c>
      <c r="H5210" s="232">
        <f t="shared" si="41"/>
        <v>1648000</v>
      </c>
      <c r="I5210" s="232">
        <f>40000*40</f>
        <v>1600000</v>
      </c>
      <c r="J5210" s="234" t="s">
        <v>241</v>
      </c>
      <c r="K5210" s="234" t="s">
        <v>241</v>
      </c>
      <c r="L5210" s="234" t="s">
        <v>5152</v>
      </c>
    </row>
    <row r="5211" spans="2:12" s="10" customFormat="1" ht="75" customHeight="1" x14ac:dyDescent="0.25">
      <c r="B5211" s="234">
        <v>31201610</v>
      </c>
      <c r="C5211" s="293" t="s">
        <v>5239</v>
      </c>
      <c r="D5211" s="234" t="s">
        <v>5150</v>
      </c>
      <c r="E5211" s="234" t="s">
        <v>662</v>
      </c>
      <c r="F5211" s="233" t="s">
        <v>5226</v>
      </c>
      <c r="G5211" s="234" t="s">
        <v>4883</v>
      </c>
      <c r="H5211" s="232">
        <f t="shared" si="41"/>
        <v>334750</v>
      </c>
      <c r="I5211" s="232">
        <f>(2500*100)+(15000*5)</f>
        <v>325000</v>
      </c>
      <c r="J5211" s="234" t="s">
        <v>241</v>
      </c>
      <c r="K5211" s="234" t="s">
        <v>241</v>
      </c>
      <c r="L5211" s="234" t="s">
        <v>5152</v>
      </c>
    </row>
    <row r="5212" spans="2:12" s="10" customFormat="1" ht="75" customHeight="1" x14ac:dyDescent="0.25">
      <c r="B5212" s="234">
        <v>47121807</v>
      </c>
      <c r="C5212" s="293" t="s">
        <v>5240</v>
      </c>
      <c r="D5212" s="234" t="s">
        <v>5150</v>
      </c>
      <c r="E5212" s="234" t="s">
        <v>662</v>
      </c>
      <c r="F5212" s="233" t="s">
        <v>233</v>
      </c>
      <c r="G5212" s="234" t="s">
        <v>4883</v>
      </c>
      <c r="H5212" s="232">
        <f t="shared" si="41"/>
        <v>3038500</v>
      </c>
      <c r="I5212" s="232">
        <f>(350000*2)+(750000*3)</f>
        <v>2950000</v>
      </c>
      <c r="J5212" s="234" t="s">
        <v>241</v>
      </c>
      <c r="K5212" s="234" t="s">
        <v>241</v>
      </c>
      <c r="L5212" s="234" t="s">
        <v>5152</v>
      </c>
    </row>
    <row r="5213" spans="2:12" s="10" customFormat="1" ht="75" customHeight="1" x14ac:dyDescent="0.25">
      <c r="B5213" s="234">
        <v>11111611</v>
      </c>
      <c r="C5213" s="293" t="s">
        <v>5241</v>
      </c>
      <c r="D5213" s="234" t="s">
        <v>5150</v>
      </c>
      <c r="E5213" s="234" t="s">
        <v>662</v>
      </c>
      <c r="F5213" s="233" t="s">
        <v>5226</v>
      </c>
      <c r="G5213" s="234" t="s">
        <v>4883</v>
      </c>
      <c r="H5213" s="232">
        <f t="shared" si="41"/>
        <v>231750</v>
      </c>
      <c r="I5213" s="232">
        <f>15000*15</f>
        <v>225000</v>
      </c>
      <c r="J5213" s="234" t="s">
        <v>241</v>
      </c>
      <c r="K5213" s="234" t="s">
        <v>241</v>
      </c>
      <c r="L5213" s="234" t="s">
        <v>5152</v>
      </c>
    </row>
    <row r="5214" spans="2:12" s="10" customFormat="1" ht="75" customHeight="1" x14ac:dyDescent="0.25">
      <c r="B5214" s="234">
        <v>11111700</v>
      </c>
      <c r="C5214" s="293" t="s">
        <v>5242</v>
      </c>
      <c r="D5214" s="234" t="s">
        <v>5150</v>
      </c>
      <c r="E5214" s="234" t="s">
        <v>662</v>
      </c>
      <c r="F5214" s="233" t="s">
        <v>233</v>
      </c>
      <c r="G5214" s="234" t="s">
        <v>4883</v>
      </c>
      <c r="H5214" s="232">
        <f t="shared" si="41"/>
        <v>123600</v>
      </c>
      <c r="I5214" s="232">
        <f>12000*10</f>
        <v>120000</v>
      </c>
      <c r="J5214" s="234" t="s">
        <v>241</v>
      </c>
      <c r="K5214" s="234" t="s">
        <v>241</v>
      </c>
      <c r="L5214" s="234" t="s">
        <v>5152</v>
      </c>
    </row>
    <row r="5215" spans="2:12" s="10" customFormat="1" ht="75" customHeight="1" x14ac:dyDescent="0.25">
      <c r="B5215" s="234">
        <v>39111900</v>
      </c>
      <c r="C5215" s="293" t="s">
        <v>5243</v>
      </c>
      <c r="D5215" s="234" t="s">
        <v>5150</v>
      </c>
      <c r="E5215" s="234" t="s">
        <v>662</v>
      </c>
      <c r="F5215" s="233" t="s">
        <v>5226</v>
      </c>
      <c r="G5215" s="234" t="s">
        <v>4883</v>
      </c>
      <c r="H5215" s="232">
        <f t="shared" si="41"/>
        <v>144200</v>
      </c>
      <c r="I5215" s="232">
        <f>35000*4</f>
        <v>140000</v>
      </c>
      <c r="J5215" s="234" t="s">
        <v>241</v>
      </c>
      <c r="K5215" s="234" t="s">
        <v>241</v>
      </c>
      <c r="L5215" s="234" t="s">
        <v>5152</v>
      </c>
    </row>
    <row r="5216" spans="2:12" s="10" customFormat="1" ht="75" customHeight="1" x14ac:dyDescent="0.25">
      <c r="B5216" s="234">
        <v>43211711</v>
      </c>
      <c r="C5216" s="293" t="s">
        <v>5244</v>
      </c>
      <c r="D5216" s="234" t="s">
        <v>5150</v>
      </c>
      <c r="E5216" s="234" t="s">
        <v>662</v>
      </c>
      <c r="F5216" s="233" t="s">
        <v>5226</v>
      </c>
      <c r="G5216" s="234" t="s">
        <v>4883</v>
      </c>
      <c r="H5216" s="232">
        <f t="shared" si="41"/>
        <v>3090000</v>
      </c>
      <c r="I5216" s="232">
        <f>1500000*2</f>
        <v>3000000</v>
      </c>
      <c r="J5216" s="234" t="s">
        <v>241</v>
      </c>
      <c r="K5216" s="234" t="s">
        <v>241</v>
      </c>
      <c r="L5216" s="234" t="s">
        <v>4893</v>
      </c>
    </row>
    <row r="5217" spans="2:12" s="10" customFormat="1" ht="75" customHeight="1" x14ac:dyDescent="0.25">
      <c r="B5217" s="234">
        <v>80111600</v>
      </c>
      <c r="C5217" s="293" t="s">
        <v>5245</v>
      </c>
      <c r="D5217" s="514">
        <v>41289</v>
      </c>
      <c r="E5217" s="234">
        <v>11.5</v>
      </c>
      <c r="F5217" s="234" t="s">
        <v>4882</v>
      </c>
      <c r="G5217" s="234" t="s">
        <v>118</v>
      </c>
      <c r="H5217" s="232">
        <f t="shared" si="41"/>
        <v>14396413</v>
      </c>
      <c r="I5217" s="232">
        <f>1215400*E5217</f>
        <v>13977100</v>
      </c>
      <c r="J5217" s="234" t="s">
        <v>241</v>
      </c>
      <c r="K5217" s="234" t="s">
        <v>241</v>
      </c>
      <c r="L5217" s="552" t="s">
        <v>14063</v>
      </c>
    </row>
    <row r="5218" spans="2:12" s="10" customFormat="1" ht="75" customHeight="1" x14ac:dyDescent="0.25">
      <c r="B5218" s="234">
        <v>80111600</v>
      </c>
      <c r="C5218" s="293" t="s">
        <v>5246</v>
      </c>
      <c r="D5218" s="514">
        <v>41289</v>
      </c>
      <c r="E5218" s="234">
        <v>11.5</v>
      </c>
      <c r="F5218" s="234" t="s">
        <v>4882</v>
      </c>
      <c r="G5218" s="234" t="s">
        <v>118</v>
      </c>
      <c r="H5218" s="232">
        <f t="shared" si="41"/>
        <v>14396413</v>
      </c>
      <c r="I5218" s="232">
        <f>1215400*E5218</f>
        <v>13977100</v>
      </c>
      <c r="J5218" s="234" t="s">
        <v>241</v>
      </c>
      <c r="K5218" s="234" t="s">
        <v>241</v>
      </c>
      <c r="L5218" s="552" t="s">
        <v>14063</v>
      </c>
    </row>
    <row r="5219" spans="2:12" s="10" customFormat="1" ht="75" customHeight="1" x14ac:dyDescent="0.25">
      <c r="B5219" s="234">
        <v>80111600</v>
      </c>
      <c r="C5219" s="293" t="s">
        <v>5246</v>
      </c>
      <c r="D5219" s="514">
        <v>41289</v>
      </c>
      <c r="E5219" s="234">
        <v>11.5</v>
      </c>
      <c r="F5219" s="234" t="s">
        <v>4882</v>
      </c>
      <c r="G5219" s="234" t="s">
        <v>118</v>
      </c>
      <c r="H5219" s="232">
        <f t="shared" si="41"/>
        <v>14396413</v>
      </c>
      <c r="I5219" s="232">
        <f>1215400*E5219</f>
        <v>13977100</v>
      </c>
      <c r="J5219" s="234" t="s">
        <v>241</v>
      </c>
      <c r="K5219" s="234" t="s">
        <v>241</v>
      </c>
      <c r="L5219" s="552" t="s">
        <v>14063</v>
      </c>
    </row>
    <row r="5220" spans="2:12" s="10" customFormat="1" ht="75" customHeight="1" x14ac:dyDescent="0.25">
      <c r="B5220" s="234">
        <v>80111600</v>
      </c>
      <c r="C5220" s="293" t="s">
        <v>5246</v>
      </c>
      <c r="D5220" s="514">
        <v>41289</v>
      </c>
      <c r="E5220" s="234">
        <v>11.5</v>
      </c>
      <c r="F5220" s="234" t="s">
        <v>4882</v>
      </c>
      <c r="G5220" s="234" t="s">
        <v>118</v>
      </c>
      <c r="H5220" s="232">
        <f t="shared" si="41"/>
        <v>14396413</v>
      </c>
      <c r="I5220" s="232">
        <f>1215400*E5220</f>
        <v>13977100</v>
      </c>
      <c r="J5220" s="234" t="s">
        <v>241</v>
      </c>
      <c r="K5220" s="234" t="s">
        <v>241</v>
      </c>
      <c r="L5220" s="234" t="s">
        <v>4946</v>
      </c>
    </row>
    <row r="5221" spans="2:12" s="10" customFormat="1" ht="75" customHeight="1" x14ac:dyDescent="0.25">
      <c r="B5221" s="234">
        <v>80111600</v>
      </c>
      <c r="C5221" s="293" t="s">
        <v>5246</v>
      </c>
      <c r="D5221" s="514">
        <v>41289</v>
      </c>
      <c r="E5221" s="234">
        <v>11.5</v>
      </c>
      <c r="F5221" s="234" t="s">
        <v>4882</v>
      </c>
      <c r="G5221" s="234" t="s">
        <v>118</v>
      </c>
      <c r="H5221" s="232">
        <f t="shared" si="41"/>
        <v>14396413</v>
      </c>
      <c r="I5221" s="232">
        <f>1215400*E5221</f>
        <v>13977100</v>
      </c>
      <c r="J5221" s="234" t="s">
        <v>241</v>
      </c>
      <c r="K5221" s="234" t="s">
        <v>241</v>
      </c>
      <c r="L5221" s="234" t="s">
        <v>4946</v>
      </c>
    </row>
    <row r="5222" spans="2:12" s="10" customFormat="1" ht="75" customHeight="1" x14ac:dyDescent="0.25">
      <c r="B5222" s="234">
        <v>80111600</v>
      </c>
      <c r="C5222" s="293" t="s">
        <v>5247</v>
      </c>
      <c r="D5222" s="514">
        <v>41289</v>
      </c>
      <c r="E5222" s="234">
        <v>11</v>
      </c>
      <c r="F5222" s="233" t="s">
        <v>5226</v>
      </c>
      <c r="G5222" s="234" t="s">
        <v>4883</v>
      </c>
      <c r="H5222" s="232">
        <f>I5222*103%</f>
        <v>14142479.890000001</v>
      </c>
      <c r="I5222" s="232">
        <f>1248233*E5222</f>
        <v>13730563</v>
      </c>
      <c r="J5222" s="234" t="s">
        <v>241</v>
      </c>
      <c r="K5222" s="234" t="s">
        <v>241</v>
      </c>
      <c r="L5222" s="234" t="s">
        <v>5248</v>
      </c>
    </row>
    <row r="5223" spans="2:12" s="10" customFormat="1" ht="75" customHeight="1" x14ac:dyDescent="0.25">
      <c r="B5223" s="234">
        <v>72154066</v>
      </c>
      <c r="C5223" s="527" t="s">
        <v>5249</v>
      </c>
      <c r="D5223" s="23" t="s">
        <v>5150</v>
      </c>
      <c r="E5223" s="234" t="s">
        <v>5250</v>
      </c>
      <c r="F5223" s="233" t="s">
        <v>5151</v>
      </c>
      <c r="G5223" s="23" t="s">
        <v>118</v>
      </c>
      <c r="H5223" s="232">
        <v>10281685</v>
      </c>
      <c r="I5223" s="232">
        <v>4389440</v>
      </c>
      <c r="J5223" s="234" t="s">
        <v>241</v>
      </c>
      <c r="K5223" s="234" t="s">
        <v>241</v>
      </c>
      <c r="L5223" s="234" t="s">
        <v>5251</v>
      </c>
    </row>
    <row r="5224" spans="2:12" s="10" customFormat="1" ht="75" customHeight="1" x14ac:dyDescent="0.25">
      <c r="B5224" s="234">
        <v>80111600</v>
      </c>
      <c r="C5224" s="528" t="s">
        <v>5252</v>
      </c>
      <c r="D5224" s="514">
        <v>41289</v>
      </c>
      <c r="E5224" s="234">
        <v>11.5</v>
      </c>
      <c r="F5224" s="233" t="s">
        <v>5226</v>
      </c>
      <c r="G5224" s="23" t="s">
        <v>118</v>
      </c>
      <c r="H5224" s="232">
        <f>I5224*103%</f>
        <v>18880574.650000002</v>
      </c>
      <c r="I5224" s="232">
        <f>1593970*E5224</f>
        <v>18330655</v>
      </c>
      <c r="J5224" s="234" t="s">
        <v>241</v>
      </c>
      <c r="K5224" s="234" t="s">
        <v>241</v>
      </c>
      <c r="L5224" s="234" t="s">
        <v>5251</v>
      </c>
    </row>
    <row r="5225" spans="2:12" s="10" customFormat="1" ht="75" customHeight="1" x14ac:dyDescent="0.25">
      <c r="B5225" s="234">
        <v>80111600</v>
      </c>
      <c r="C5225" s="529" t="s">
        <v>5253</v>
      </c>
      <c r="D5225" s="514">
        <v>41289</v>
      </c>
      <c r="E5225" s="234">
        <v>11.5</v>
      </c>
      <c r="F5225" s="233" t="s">
        <v>5226</v>
      </c>
      <c r="G5225" s="23" t="s">
        <v>118</v>
      </c>
      <c r="H5225" s="232">
        <f>I5225*103%</f>
        <v>18880574.650000002</v>
      </c>
      <c r="I5225" s="232">
        <f>1593970*E5225</f>
        <v>18330655</v>
      </c>
      <c r="J5225" s="234" t="s">
        <v>241</v>
      </c>
      <c r="K5225" s="234" t="s">
        <v>241</v>
      </c>
      <c r="L5225" s="234" t="s">
        <v>5251</v>
      </c>
    </row>
    <row r="5226" spans="2:12" s="10" customFormat="1" ht="75" customHeight="1" x14ac:dyDescent="0.25">
      <c r="B5226" s="234">
        <v>80111600</v>
      </c>
      <c r="C5226" s="293" t="s">
        <v>5254</v>
      </c>
      <c r="D5226" s="514">
        <v>41289</v>
      </c>
      <c r="E5226" s="234">
        <v>11.5</v>
      </c>
      <c r="F5226" s="233" t="s">
        <v>5226</v>
      </c>
      <c r="G5226" s="23" t="s">
        <v>118</v>
      </c>
      <c r="H5226" s="232">
        <f>I5226*103%</f>
        <v>18880574.650000002</v>
      </c>
      <c r="I5226" s="232">
        <f>1593970*E5226</f>
        <v>18330655</v>
      </c>
      <c r="J5226" s="234" t="s">
        <v>241</v>
      </c>
      <c r="K5226" s="234" t="s">
        <v>241</v>
      </c>
      <c r="L5226" s="234" t="s">
        <v>5251</v>
      </c>
    </row>
    <row r="5227" spans="2:12" s="10" customFormat="1" ht="75" customHeight="1" x14ac:dyDescent="0.25">
      <c r="B5227" s="530">
        <v>86100000</v>
      </c>
      <c r="C5227" s="293" t="s">
        <v>5255</v>
      </c>
      <c r="D5227" s="531">
        <v>41654</v>
      </c>
      <c r="E5227" s="234">
        <v>11</v>
      </c>
      <c r="F5227" s="233" t="s">
        <v>674</v>
      </c>
      <c r="G5227" s="233" t="s">
        <v>118</v>
      </c>
      <c r="H5227" s="232">
        <f>+E5227*3174200</f>
        <v>34916200</v>
      </c>
      <c r="I5227" s="232">
        <f>3081760*E5227</f>
        <v>33899360</v>
      </c>
      <c r="J5227" s="234" t="s">
        <v>39</v>
      </c>
      <c r="K5227" s="234" t="s">
        <v>39</v>
      </c>
      <c r="L5227" s="233" t="s">
        <v>5256</v>
      </c>
    </row>
    <row r="5228" spans="2:12" s="10" customFormat="1" ht="75" customHeight="1" x14ac:dyDescent="0.25">
      <c r="B5228" s="530">
        <v>86100000</v>
      </c>
      <c r="C5228" s="293" t="s">
        <v>5255</v>
      </c>
      <c r="D5228" s="531">
        <v>41654</v>
      </c>
      <c r="E5228" s="234">
        <v>11</v>
      </c>
      <c r="F5228" s="233" t="s">
        <v>674</v>
      </c>
      <c r="G5228" s="233" t="s">
        <v>118</v>
      </c>
      <c r="H5228" s="232">
        <f t="shared" ref="H5228:H5255" si="42">+E5228*3174200</f>
        <v>34916200</v>
      </c>
      <c r="I5228" s="232">
        <f t="shared" ref="I5228:I5291" si="43">3081760*E5228</f>
        <v>33899360</v>
      </c>
      <c r="J5228" s="234" t="s">
        <v>39</v>
      </c>
      <c r="K5228" s="234" t="s">
        <v>39</v>
      </c>
      <c r="L5228" s="233" t="s">
        <v>5256</v>
      </c>
    </row>
    <row r="5229" spans="2:12" s="10" customFormat="1" ht="75" customHeight="1" x14ac:dyDescent="0.25">
      <c r="B5229" s="530">
        <v>86100000</v>
      </c>
      <c r="C5229" s="293" t="s">
        <v>5255</v>
      </c>
      <c r="D5229" s="531">
        <v>41654</v>
      </c>
      <c r="E5229" s="234">
        <v>11</v>
      </c>
      <c r="F5229" s="233" t="s">
        <v>674</v>
      </c>
      <c r="G5229" s="233" t="s">
        <v>118</v>
      </c>
      <c r="H5229" s="232">
        <f t="shared" si="42"/>
        <v>34916200</v>
      </c>
      <c r="I5229" s="232">
        <f t="shared" si="43"/>
        <v>33899360</v>
      </c>
      <c r="J5229" s="234" t="s">
        <v>39</v>
      </c>
      <c r="K5229" s="234" t="s">
        <v>39</v>
      </c>
      <c r="L5229" s="233" t="s">
        <v>5256</v>
      </c>
    </row>
    <row r="5230" spans="2:12" s="10" customFormat="1" ht="75" customHeight="1" x14ac:dyDescent="0.25">
      <c r="B5230" s="530">
        <v>86100000</v>
      </c>
      <c r="C5230" s="293" t="s">
        <v>5255</v>
      </c>
      <c r="D5230" s="531">
        <v>41654</v>
      </c>
      <c r="E5230" s="234">
        <v>11</v>
      </c>
      <c r="F5230" s="233" t="s">
        <v>674</v>
      </c>
      <c r="G5230" s="233" t="s">
        <v>118</v>
      </c>
      <c r="H5230" s="232">
        <f t="shared" si="42"/>
        <v>34916200</v>
      </c>
      <c r="I5230" s="232">
        <f t="shared" si="43"/>
        <v>33899360</v>
      </c>
      <c r="J5230" s="234" t="s">
        <v>39</v>
      </c>
      <c r="K5230" s="234" t="s">
        <v>39</v>
      </c>
      <c r="L5230" s="233" t="s">
        <v>5256</v>
      </c>
    </row>
    <row r="5231" spans="2:12" s="10" customFormat="1" ht="75" customHeight="1" x14ac:dyDescent="0.25">
      <c r="B5231" s="530">
        <v>86100000</v>
      </c>
      <c r="C5231" s="293" t="s">
        <v>5255</v>
      </c>
      <c r="D5231" s="531">
        <v>41654</v>
      </c>
      <c r="E5231" s="234">
        <v>11</v>
      </c>
      <c r="F5231" s="233" t="s">
        <v>674</v>
      </c>
      <c r="G5231" s="233" t="s">
        <v>118</v>
      </c>
      <c r="H5231" s="232">
        <f t="shared" si="42"/>
        <v>34916200</v>
      </c>
      <c r="I5231" s="232">
        <f t="shared" si="43"/>
        <v>33899360</v>
      </c>
      <c r="J5231" s="234" t="s">
        <v>39</v>
      </c>
      <c r="K5231" s="234" t="s">
        <v>39</v>
      </c>
      <c r="L5231" s="233" t="s">
        <v>5256</v>
      </c>
    </row>
    <row r="5232" spans="2:12" s="10" customFormat="1" ht="75" customHeight="1" x14ac:dyDescent="0.25">
      <c r="B5232" s="530">
        <v>86100000</v>
      </c>
      <c r="C5232" s="293" t="s">
        <v>5255</v>
      </c>
      <c r="D5232" s="531">
        <v>41654</v>
      </c>
      <c r="E5232" s="234">
        <v>11</v>
      </c>
      <c r="F5232" s="233" t="s">
        <v>674</v>
      </c>
      <c r="G5232" s="233" t="s">
        <v>118</v>
      </c>
      <c r="H5232" s="232">
        <f t="shared" si="42"/>
        <v>34916200</v>
      </c>
      <c r="I5232" s="232">
        <f t="shared" si="43"/>
        <v>33899360</v>
      </c>
      <c r="J5232" s="234" t="s">
        <v>39</v>
      </c>
      <c r="K5232" s="234" t="s">
        <v>39</v>
      </c>
      <c r="L5232" s="233" t="s">
        <v>5256</v>
      </c>
    </row>
    <row r="5233" spans="2:12" s="10" customFormat="1" ht="75" customHeight="1" x14ac:dyDescent="0.25">
      <c r="B5233" s="530">
        <v>86100000</v>
      </c>
      <c r="C5233" s="293" t="s">
        <v>5255</v>
      </c>
      <c r="D5233" s="531">
        <v>41654</v>
      </c>
      <c r="E5233" s="234">
        <v>11</v>
      </c>
      <c r="F5233" s="233" t="s">
        <v>674</v>
      </c>
      <c r="G5233" s="233" t="s">
        <v>118</v>
      </c>
      <c r="H5233" s="232">
        <f t="shared" si="42"/>
        <v>34916200</v>
      </c>
      <c r="I5233" s="232">
        <f t="shared" si="43"/>
        <v>33899360</v>
      </c>
      <c r="J5233" s="234" t="s">
        <v>39</v>
      </c>
      <c r="K5233" s="234" t="s">
        <v>39</v>
      </c>
      <c r="L5233" s="233" t="s">
        <v>5256</v>
      </c>
    </row>
    <row r="5234" spans="2:12" s="10" customFormat="1" ht="75" customHeight="1" x14ac:dyDescent="0.25">
      <c r="B5234" s="530">
        <v>86100000</v>
      </c>
      <c r="C5234" s="293" t="s">
        <v>5255</v>
      </c>
      <c r="D5234" s="531">
        <v>41654</v>
      </c>
      <c r="E5234" s="234">
        <v>11</v>
      </c>
      <c r="F5234" s="233" t="s">
        <v>674</v>
      </c>
      <c r="G5234" s="233" t="s">
        <v>118</v>
      </c>
      <c r="H5234" s="232">
        <f t="shared" si="42"/>
        <v>34916200</v>
      </c>
      <c r="I5234" s="232">
        <f t="shared" si="43"/>
        <v>33899360</v>
      </c>
      <c r="J5234" s="234" t="s">
        <v>39</v>
      </c>
      <c r="K5234" s="234" t="s">
        <v>39</v>
      </c>
      <c r="L5234" s="233" t="s">
        <v>5256</v>
      </c>
    </row>
    <row r="5235" spans="2:12" s="10" customFormat="1" ht="75" customHeight="1" x14ac:dyDescent="0.25">
      <c r="B5235" s="530">
        <v>86100000</v>
      </c>
      <c r="C5235" s="293" t="s">
        <v>5255</v>
      </c>
      <c r="D5235" s="531">
        <v>41654</v>
      </c>
      <c r="E5235" s="234">
        <v>11</v>
      </c>
      <c r="F5235" s="233" t="s">
        <v>674</v>
      </c>
      <c r="G5235" s="233" t="s">
        <v>118</v>
      </c>
      <c r="H5235" s="232">
        <f t="shared" si="42"/>
        <v>34916200</v>
      </c>
      <c r="I5235" s="232">
        <f t="shared" si="43"/>
        <v>33899360</v>
      </c>
      <c r="J5235" s="234" t="s">
        <v>39</v>
      </c>
      <c r="K5235" s="234" t="s">
        <v>39</v>
      </c>
      <c r="L5235" s="233" t="s">
        <v>5256</v>
      </c>
    </row>
    <row r="5236" spans="2:12" s="10" customFormat="1" ht="75" customHeight="1" x14ac:dyDescent="0.25">
      <c r="B5236" s="530">
        <v>86100000</v>
      </c>
      <c r="C5236" s="293" t="s">
        <v>5255</v>
      </c>
      <c r="D5236" s="531">
        <v>41654</v>
      </c>
      <c r="E5236" s="234">
        <v>11</v>
      </c>
      <c r="F5236" s="233" t="s">
        <v>674</v>
      </c>
      <c r="G5236" s="233" t="s">
        <v>118</v>
      </c>
      <c r="H5236" s="232">
        <f t="shared" si="42"/>
        <v>34916200</v>
      </c>
      <c r="I5236" s="232">
        <f t="shared" si="43"/>
        <v>33899360</v>
      </c>
      <c r="J5236" s="234" t="s">
        <v>39</v>
      </c>
      <c r="K5236" s="234" t="s">
        <v>39</v>
      </c>
      <c r="L5236" s="233" t="s">
        <v>5256</v>
      </c>
    </row>
    <row r="5237" spans="2:12" s="10" customFormat="1" ht="75" customHeight="1" x14ac:dyDescent="0.25">
      <c r="B5237" s="530">
        <v>86100000</v>
      </c>
      <c r="C5237" s="293" t="s">
        <v>5255</v>
      </c>
      <c r="D5237" s="531">
        <v>41654</v>
      </c>
      <c r="E5237" s="234">
        <v>11</v>
      </c>
      <c r="F5237" s="233" t="s">
        <v>674</v>
      </c>
      <c r="G5237" s="233" t="s">
        <v>118</v>
      </c>
      <c r="H5237" s="232">
        <f t="shared" si="42"/>
        <v>34916200</v>
      </c>
      <c r="I5237" s="232">
        <f t="shared" si="43"/>
        <v>33899360</v>
      </c>
      <c r="J5237" s="234" t="s">
        <v>39</v>
      </c>
      <c r="K5237" s="234" t="s">
        <v>39</v>
      </c>
      <c r="L5237" s="233" t="s">
        <v>5256</v>
      </c>
    </row>
    <row r="5238" spans="2:12" s="10" customFormat="1" ht="75" customHeight="1" x14ac:dyDescent="0.25">
      <c r="B5238" s="530">
        <v>86100000</v>
      </c>
      <c r="C5238" s="293" t="s">
        <v>5255</v>
      </c>
      <c r="D5238" s="531">
        <v>41654</v>
      </c>
      <c r="E5238" s="234">
        <v>11</v>
      </c>
      <c r="F5238" s="233" t="s">
        <v>674</v>
      </c>
      <c r="G5238" s="233" t="s">
        <v>118</v>
      </c>
      <c r="H5238" s="232">
        <f t="shared" si="42"/>
        <v>34916200</v>
      </c>
      <c r="I5238" s="232">
        <f t="shared" si="43"/>
        <v>33899360</v>
      </c>
      <c r="J5238" s="234" t="s">
        <v>39</v>
      </c>
      <c r="K5238" s="234" t="s">
        <v>39</v>
      </c>
      <c r="L5238" s="233" t="s">
        <v>5256</v>
      </c>
    </row>
    <row r="5239" spans="2:12" s="10" customFormat="1" ht="75" customHeight="1" x14ac:dyDescent="0.25">
      <c r="B5239" s="530">
        <v>86100000</v>
      </c>
      <c r="C5239" s="293" t="s">
        <v>5255</v>
      </c>
      <c r="D5239" s="531">
        <v>41654</v>
      </c>
      <c r="E5239" s="234">
        <v>11</v>
      </c>
      <c r="F5239" s="233" t="s">
        <v>674</v>
      </c>
      <c r="G5239" s="233" t="s">
        <v>118</v>
      </c>
      <c r="H5239" s="232">
        <f t="shared" si="42"/>
        <v>34916200</v>
      </c>
      <c r="I5239" s="232">
        <f t="shared" si="43"/>
        <v>33899360</v>
      </c>
      <c r="J5239" s="234" t="s">
        <v>39</v>
      </c>
      <c r="K5239" s="234" t="s">
        <v>39</v>
      </c>
      <c r="L5239" s="233" t="s">
        <v>5256</v>
      </c>
    </row>
    <row r="5240" spans="2:12" s="10" customFormat="1" ht="75" customHeight="1" x14ac:dyDescent="0.25">
      <c r="B5240" s="530">
        <v>86100000</v>
      </c>
      <c r="C5240" s="293" t="s">
        <v>5255</v>
      </c>
      <c r="D5240" s="531">
        <v>41654</v>
      </c>
      <c r="E5240" s="234">
        <v>11</v>
      </c>
      <c r="F5240" s="233" t="s">
        <v>674</v>
      </c>
      <c r="G5240" s="233" t="s">
        <v>118</v>
      </c>
      <c r="H5240" s="232">
        <f t="shared" si="42"/>
        <v>34916200</v>
      </c>
      <c r="I5240" s="232">
        <f t="shared" si="43"/>
        <v>33899360</v>
      </c>
      <c r="J5240" s="234" t="s">
        <v>39</v>
      </c>
      <c r="K5240" s="234" t="s">
        <v>39</v>
      </c>
      <c r="L5240" s="233" t="s">
        <v>5256</v>
      </c>
    </row>
    <row r="5241" spans="2:12" s="10" customFormat="1" ht="75" customHeight="1" x14ac:dyDescent="0.25">
      <c r="B5241" s="530">
        <v>86100000</v>
      </c>
      <c r="C5241" s="293" t="s">
        <v>5255</v>
      </c>
      <c r="D5241" s="531">
        <v>41654</v>
      </c>
      <c r="E5241" s="234">
        <v>11</v>
      </c>
      <c r="F5241" s="233" t="s">
        <v>674</v>
      </c>
      <c r="G5241" s="233" t="s">
        <v>118</v>
      </c>
      <c r="H5241" s="232">
        <f t="shared" si="42"/>
        <v>34916200</v>
      </c>
      <c r="I5241" s="232">
        <f t="shared" si="43"/>
        <v>33899360</v>
      </c>
      <c r="J5241" s="234" t="s">
        <v>39</v>
      </c>
      <c r="K5241" s="234" t="s">
        <v>39</v>
      </c>
      <c r="L5241" s="233" t="s">
        <v>5256</v>
      </c>
    </row>
    <row r="5242" spans="2:12" s="10" customFormat="1" ht="75" customHeight="1" x14ac:dyDescent="0.25">
      <c r="B5242" s="530">
        <v>86100000</v>
      </c>
      <c r="C5242" s="293" t="s">
        <v>5255</v>
      </c>
      <c r="D5242" s="531">
        <v>41654</v>
      </c>
      <c r="E5242" s="234">
        <v>11</v>
      </c>
      <c r="F5242" s="233" t="s">
        <v>674</v>
      </c>
      <c r="G5242" s="233" t="s">
        <v>118</v>
      </c>
      <c r="H5242" s="232">
        <f t="shared" si="42"/>
        <v>34916200</v>
      </c>
      <c r="I5242" s="232">
        <f t="shared" si="43"/>
        <v>33899360</v>
      </c>
      <c r="J5242" s="234" t="s">
        <v>39</v>
      </c>
      <c r="K5242" s="234" t="s">
        <v>39</v>
      </c>
      <c r="L5242" s="233" t="s">
        <v>5256</v>
      </c>
    </row>
    <row r="5243" spans="2:12" s="10" customFormat="1" ht="75" customHeight="1" x14ac:dyDescent="0.25">
      <c r="B5243" s="530">
        <v>86100000</v>
      </c>
      <c r="C5243" s="293" t="s">
        <v>5255</v>
      </c>
      <c r="D5243" s="531">
        <v>41654</v>
      </c>
      <c r="E5243" s="234">
        <v>11</v>
      </c>
      <c r="F5243" s="233" t="s">
        <v>674</v>
      </c>
      <c r="G5243" s="233" t="s">
        <v>118</v>
      </c>
      <c r="H5243" s="232">
        <f t="shared" si="42"/>
        <v>34916200</v>
      </c>
      <c r="I5243" s="232">
        <f t="shared" si="43"/>
        <v>33899360</v>
      </c>
      <c r="J5243" s="234" t="s">
        <v>39</v>
      </c>
      <c r="K5243" s="234" t="s">
        <v>39</v>
      </c>
      <c r="L5243" s="233" t="s">
        <v>5256</v>
      </c>
    </row>
    <row r="5244" spans="2:12" s="10" customFormat="1" ht="75" customHeight="1" x14ac:dyDescent="0.25">
      <c r="B5244" s="530">
        <v>86100000</v>
      </c>
      <c r="C5244" s="293" t="s">
        <v>5255</v>
      </c>
      <c r="D5244" s="531">
        <v>41654</v>
      </c>
      <c r="E5244" s="234">
        <v>11</v>
      </c>
      <c r="F5244" s="233" t="s">
        <v>674</v>
      </c>
      <c r="G5244" s="233" t="s">
        <v>118</v>
      </c>
      <c r="H5244" s="232">
        <f t="shared" si="42"/>
        <v>34916200</v>
      </c>
      <c r="I5244" s="232">
        <f t="shared" si="43"/>
        <v>33899360</v>
      </c>
      <c r="J5244" s="234" t="s">
        <v>39</v>
      </c>
      <c r="K5244" s="234" t="s">
        <v>39</v>
      </c>
      <c r="L5244" s="233" t="s">
        <v>5256</v>
      </c>
    </row>
    <row r="5245" spans="2:12" s="10" customFormat="1" ht="75" customHeight="1" x14ac:dyDescent="0.25">
      <c r="B5245" s="530">
        <v>86100000</v>
      </c>
      <c r="C5245" s="293" t="s">
        <v>5255</v>
      </c>
      <c r="D5245" s="531">
        <v>41654</v>
      </c>
      <c r="E5245" s="234">
        <v>11</v>
      </c>
      <c r="F5245" s="233" t="s">
        <v>674</v>
      </c>
      <c r="G5245" s="233" t="s">
        <v>118</v>
      </c>
      <c r="H5245" s="232">
        <f t="shared" si="42"/>
        <v>34916200</v>
      </c>
      <c r="I5245" s="232">
        <f t="shared" si="43"/>
        <v>33899360</v>
      </c>
      <c r="J5245" s="234" t="s">
        <v>39</v>
      </c>
      <c r="K5245" s="234" t="s">
        <v>39</v>
      </c>
      <c r="L5245" s="233" t="s">
        <v>5256</v>
      </c>
    </row>
    <row r="5246" spans="2:12" s="10" customFormat="1" ht="75" customHeight="1" x14ac:dyDescent="0.25">
      <c r="B5246" s="530">
        <v>86100000</v>
      </c>
      <c r="C5246" s="293" t="s">
        <v>5255</v>
      </c>
      <c r="D5246" s="531">
        <v>41654</v>
      </c>
      <c r="E5246" s="234">
        <v>11</v>
      </c>
      <c r="F5246" s="233" t="s">
        <v>674</v>
      </c>
      <c r="G5246" s="233" t="s">
        <v>118</v>
      </c>
      <c r="H5246" s="232">
        <f t="shared" si="42"/>
        <v>34916200</v>
      </c>
      <c r="I5246" s="232">
        <f t="shared" si="43"/>
        <v>33899360</v>
      </c>
      <c r="J5246" s="234" t="s">
        <v>39</v>
      </c>
      <c r="K5246" s="234" t="s">
        <v>39</v>
      </c>
      <c r="L5246" s="233" t="s">
        <v>5256</v>
      </c>
    </row>
    <row r="5247" spans="2:12" s="10" customFormat="1" ht="75" customHeight="1" x14ac:dyDescent="0.25">
      <c r="B5247" s="530">
        <v>86100000</v>
      </c>
      <c r="C5247" s="293" t="s">
        <v>5255</v>
      </c>
      <c r="D5247" s="531">
        <v>41654</v>
      </c>
      <c r="E5247" s="234">
        <v>11</v>
      </c>
      <c r="F5247" s="233" t="s">
        <v>674</v>
      </c>
      <c r="G5247" s="233" t="s">
        <v>118</v>
      </c>
      <c r="H5247" s="232">
        <f t="shared" si="42"/>
        <v>34916200</v>
      </c>
      <c r="I5247" s="232">
        <f t="shared" si="43"/>
        <v>33899360</v>
      </c>
      <c r="J5247" s="234" t="s">
        <v>39</v>
      </c>
      <c r="K5247" s="234" t="s">
        <v>39</v>
      </c>
      <c r="L5247" s="233" t="s">
        <v>5256</v>
      </c>
    </row>
    <row r="5248" spans="2:12" s="10" customFormat="1" ht="75" customHeight="1" x14ac:dyDescent="0.25">
      <c r="B5248" s="530">
        <v>86100000</v>
      </c>
      <c r="C5248" s="293" t="s">
        <v>5255</v>
      </c>
      <c r="D5248" s="531">
        <v>41654</v>
      </c>
      <c r="E5248" s="234">
        <v>11</v>
      </c>
      <c r="F5248" s="233" t="s">
        <v>674</v>
      </c>
      <c r="G5248" s="233" t="s">
        <v>118</v>
      </c>
      <c r="H5248" s="232">
        <f t="shared" si="42"/>
        <v>34916200</v>
      </c>
      <c r="I5248" s="232">
        <f t="shared" si="43"/>
        <v>33899360</v>
      </c>
      <c r="J5248" s="234" t="s">
        <v>39</v>
      </c>
      <c r="K5248" s="234" t="s">
        <v>39</v>
      </c>
      <c r="L5248" s="233" t="s">
        <v>5256</v>
      </c>
    </row>
    <row r="5249" spans="2:12" s="10" customFormat="1" ht="75" customHeight="1" x14ac:dyDescent="0.25">
      <c r="B5249" s="530">
        <v>86100000</v>
      </c>
      <c r="C5249" s="293" t="s">
        <v>5255</v>
      </c>
      <c r="D5249" s="531">
        <v>41654</v>
      </c>
      <c r="E5249" s="234">
        <v>11</v>
      </c>
      <c r="F5249" s="233" t="s">
        <v>674</v>
      </c>
      <c r="G5249" s="233" t="s">
        <v>118</v>
      </c>
      <c r="H5249" s="232">
        <f t="shared" si="42"/>
        <v>34916200</v>
      </c>
      <c r="I5249" s="232">
        <f t="shared" si="43"/>
        <v>33899360</v>
      </c>
      <c r="J5249" s="234" t="s">
        <v>39</v>
      </c>
      <c r="K5249" s="234" t="s">
        <v>39</v>
      </c>
      <c r="L5249" s="233" t="s">
        <v>5256</v>
      </c>
    </row>
    <row r="5250" spans="2:12" s="10" customFormat="1" ht="75" customHeight="1" x14ac:dyDescent="0.25">
      <c r="B5250" s="530">
        <v>86100000</v>
      </c>
      <c r="C5250" s="293" t="s">
        <v>5255</v>
      </c>
      <c r="D5250" s="531">
        <v>41654</v>
      </c>
      <c r="E5250" s="234">
        <v>11</v>
      </c>
      <c r="F5250" s="233" t="s">
        <v>674</v>
      </c>
      <c r="G5250" s="233" t="s">
        <v>118</v>
      </c>
      <c r="H5250" s="232">
        <f t="shared" si="42"/>
        <v>34916200</v>
      </c>
      <c r="I5250" s="232">
        <f t="shared" si="43"/>
        <v>33899360</v>
      </c>
      <c r="J5250" s="234" t="s">
        <v>39</v>
      </c>
      <c r="K5250" s="234" t="s">
        <v>39</v>
      </c>
      <c r="L5250" s="233" t="s">
        <v>5256</v>
      </c>
    </row>
    <row r="5251" spans="2:12" s="10" customFormat="1" ht="75" customHeight="1" x14ac:dyDescent="0.25">
      <c r="B5251" s="530">
        <v>86100000</v>
      </c>
      <c r="C5251" s="293" t="s">
        <v>5255</v>
      </c>
      <c r="D5251" s="531">
        <v>41654</v>
      </c>
      <c r="E5251" s="234">
        <v>11</v>
      </c>
      <c r="F5251" s="233" t="s">
        <v>674</v>
      </c>
      <c r="G5251" s="233" t="s">
        <v>118</v>
      </c>
      <c r="H5251" s="232">
        <f t="shared" si="42"/>
        <v>34916200</v>
      </c>
      <c r="I5251" s="232">
        <f t="shared" si="43"/>
        <v>33899360</v>
      </c>
      <c r="J5251" s="234" t="s">
        <v>39</v>
      </c>
      <c r="K5251" s="234" t="s">
        <v>39</v>
      </c>
      <c r="L5251" s="233" t="s">
        <v>5256</v>
      </c>
    </row>
    <row r="5252" spans="2:12" s="10" customFormat="1" ht="75" customHeight="1" x14ac:dyDescent="0.25">
      <c r="B5252" s="530">
        <v>86100000</v>
      </c>
      <c r="C5252" s="293" t="s">
        <v>5255</v>
      </c>
      <c r="D5252" s="531">
        <v>41654</v>
      </c>
      <c r="E5252" s="234">
        <v>11</v>
      </c>
      <c r="F5252" s="233" t="s">
        <v>674</v>
      </c>
      <c r="G5252" s="233" t="s">
        <v>118</v>
      </c>
      <c r="H5252" s="232">
        <f t="shared" si="42"/>
        <v>34916200</v>
      </c>
      <c r="I5252" s="232">
        <f t="shared" si="43"/>
        <v>33899360</v>
      </c>
      <c r="J5252" s="234" t="s">
        <v>39</v>
      </c>
      <c r="K5252" s="234" t="s">
        <v>39</v>
      </c>
      <c r="L5252" s="233" t="s">
        <v>5256</v>
      </c>
    </row>
    <row r="5253" spans="2:12" s="10" customFormat="1" ht="75" customHeight="1" x14ac:dyDescent="0.25">
      <c r="B5253" s="530">
        <v>86100000</v>
      </c>
      <c r="C5253" s="293" t="s">
        <v>5255</v>
      </c>
      <c r="D5253" s="531">
        <v>41654</v>
      </c>
      <c r="E5253" s="234">
        <v>11</v>
      </c>
      <c r="F5253" s="233" t="s">
        <v>674</v>
      </c>
      <c r="G5253" s="233" t="s">
        <v>118</v>
      </c>
      <c r="H5253" s="232">
        <f t="shared" si="42"/>
        <v>34916200</v>
      </c>
      <c r="I5253" s="232">
        <f t="shared" si="43"/>
        <v>33899360</v>
      </c>
      <c r="J5253" s="234" t="s">
        <v>39</v>
      </c>
      <c r="K5253" s="234" t="s">
        <v>39</v>
      </c>
      <c r="L5253" s="233" t="s">
        <v>5256</v>
      </c>
    </row>
    <row r="5254" spans="2:12" s="10" customFormat="1" ht="75" customHeight="1" x14ac:dyDescent="0.25">
      <c r="B5254" s="530">
        <v>86100000</v>
      </c>
      <c r="C5254" s="293" t="s">
        <v>5255</v>
      </c>
      <c r="D5254" s="531">
        <v>41654</v>
      </c>
      <c r="E5254" s="234">
        <v>11</v>
      </c>
      <c r="F5254" s="233" t="s">
        <v>674</v>
      </c>
      <c r="G5254" s="233" t="s">
        <v>118</v>
      </c>
      <c r="H5254" s="232">
        <f t="shared" si="42"/>
        <v>34916200</v>
      </c>
      <c r="I5254" s="232">
        <f t="shared" si="43"/>
        <v>33899360</v>
      </c>
      <c r="J5254" s="234" t="s">
        <v>39</v>
      </c>
      <c r="K5254" s="234" t="s">
        <v>39</v>
      </c>
      <c r="L5254" s="233" t="s">
        <v>5256</v>
      </c>
    </row>
    <row r="5255" spans="2:12" s="10" customFormat="1" ht="75" customHeight="1" x14ac:dyDescent="0.25">
      <c r="B5255" s="530">
        <v>86100000</v>
      </c>
      <c r="C5255" s="293" t="s">
        <v>5255</v>
      </c>
      <c r="D5255" s="531">
        <v>41654</v>
      </c>
      <c r="E5255" s="234">
        <v>11</v>
      </c>
      <c r="F5255" s="233" t="s">
        <v>674</v>
      </c>
      <c r="G5255" s="233" t="s">
        <v>118</v>
      </c>
      <c r="H5255" s="232">
        <f t="shared" si="42"/>
        <v>34916200</v>
      </c>
      <c r="I5255" s="232">
        <f t="shared" si="43"/>
        <v>33899360</v>
      </c>
      <c r="J5255" s="234" t="s">
        <v>39</v>
      </c>
      <c r="K5255" s="234" t="s">
        <v>39</v>
      </c>
      <c r="L5255" s="233" t="s">
        <v>5256</v>
      </c>
    </row>
    <row r="5256" spans="2:12" s="10" customFormat="1" ht="75" customHeight="1" x14ac:dyDescent="0.25">
      <c r="B5256" s="530">
        <v>86100000</v>
      </c>
      <c r="C5256" s="293" t="s">
        <v>5255</v>
      </c>
      <c r="D5256" s="531">
        <v>41654</v>
      </c>
      <c r="E5256" s="234">
        <v>11</v>
      </c>
      <c r="F5256" s="233" t="s">
        <v>674</v>
      </c>
      <c r="G5256" s="233" t="s">
        <v>118</v>
      </c>
      <c r="H5256" s="232">
        <f>+E5256*2471200</f>
        <v>27183200</v>
      </c>
      <c r="I5256" s="232">
        <f>2399900*E5256</f>
        <v>26398900</v>
      </c>
      <c r="J5256" s="234" t="s">
        <v>39</v>
      </c>
      <c r="K5256" s="234" t="s">
        <v>39</v>
      </c>
      <c r="L5256" s="233" t="s">
        <v>5256</v>
      </c>
    </row>
    <row r="5257" spans="2:12" s="10" customFormat="1" ht="75" customHeight="1" x14ac:dyDescent="0.25">
      <c r="B5257" s="530">
        <v>86100000</v>
      </c>
      <c r="C5257" s="293" t="s">
        <v>5257</v>
      </c>
      <c r="D5257" s="531">
        <v>41654</v>
      </c>
      <c r="E5257" s="234">
        <v>11</v>
      </c>
      <c r="F5257" s="233" t="s">
        <v>674</v>
      </c>
      <c r="G5257" s="233" t="s">
        <v>118</v>
      </c>
      <c r="H5257" s="232">
        <f>+E5257*3174200</f>
        <v>34916200</v>
      </c>
      <c r="I5257" s="232">
        <f t="shared" si="43"/>
        <v>33899360</v>
      </c>
      <c r="J5257" s="234" t="s">
        <v>39</v>
      </c>
      <c r="K5257" s="234" t="s">
        <v>39</v>
      </c>
      <c r="L5257" s="233" t="s">
        <v>5256</v>
      </c>
    </row>
    <row r="5258" spans="2:12" s="10" customFormat="1" ht="75" customHeight="1" x14ac:dyDescent="0.25">
      <c r="B5258" s="530">
        <v>86100000</v>
      </c>
      <c r="C5258" s="293" t="s">
        <v>5257</v>
      </c>
      <c r="D5258" s="531">
        <v>41654</v>
      </c>
      <c r="E5258" s="234">
        <v>11</v>
      </c>
      <c r="F5258" s="233" t="s">
        <v>674</v>
      </c>
      <c r="G5258" s="233" t="s">
        <v>118</v>
      </c>
      <c r="H5258" s="232">
        <f t="shared" ref="H5258:H5272" si="44">+E5258*3174200</f>
        <v>34916200</v>
      </c>
      <c r="I5258" s="232">
        <f t="shared" si="43"/>
        <v>33899360</v>
      </c>
      <c r="J5258" s="234" t="s">
        <v>39</v>
      </c>
      <c r="K5258" s="234" t="s">
        <v>39</v>
      </c>
      <c r="L5258" s="233" t="s">
        <v>5256</v>
      </c>
    </row>
    <row r="5259" spans="2:12" s="10" customFormat="1" ht="75" customHeight="1" x14ac:dyDescent="0.25">
      <c r="B5259" s="530">
        <v>86100000</v>
      </c>
      <c r="C5259" s="293" t="s">
        <v>5257</v>
      </c>
      <c r="D5259" s="531">
        <v>41654</v>
      </c>
      <c r="E5259" s="234">
        <v>11</v>
      </c>
      <c r="F5259" s="233" t="s">
        <v>674</v>
      </c>
      <c r="G5259" s="233" t="s">
        <v>118</v>
      </c>
      <c r="H5259" s="232">
        <f t="shared" si="44"/>
        <v>34916200</v>
      </c>
      <c r="I5259" s="232">
        <f t="shared" si="43"/>
        <v>33899360</v>
      </c>
      <c r="J5259" s="234" t="s">
        <v>39</v>
      </c>
      <c r="K5259" s="234" t="s">
        <v>39</v>
      </c>
      <c r="L5259" s="233" t="s">
        <v>5256</v>
      </c>
    </row>
    <row r="5260" spans="2:12" s="10" customFormat="1" ht="75" customHeight="1" x14ac:dyDescent="0.25">
      <c r="B5260" s="530">
        <v>86100000</v>
      </c>
      <c r="C5260" s="293" t="s">
        <v>5257</v>
      </c>
      <c r="D5260" s="531">
        <v>41654</v>
      </c>
      <c r="E5260" s="234">
        <v>11</v>
      </c>
      <c r="F5260" s="233" t="s">
        <v>674</v>
      </c>
      <c r="G5260" s="233" t="s">
        <v>118</v>
      </c>
      <c r="H5260" s="232">
        <f t="shared" si="44"/>
        <v>34916200</v>
      </c>
      <c r="I5260" s="232">
        <f t="shared" si="43"/>
        <v>33899360</v>
      </c>
      <c r="J5260" s="234" t="s">
        <v>39</v>
      </c>
      <c r="K5260" s="234" t="s">
        <v>39</v>
      </c>
      <c r="L5260" s="233" t="s">
        <v>5256</v>
      </c>
    </row>
    <row r="5261" spans="2:12" s="10" customFormat="1" ht="75" customHeight="1" x14ac:dyDescent="0.25">
      <c r="B5261" s="530">
        <v>86100000</v>
      </c>
      <c r="C5261" s="293" t="s">
        <v>5257</v>
      </c>
      <c r="D5261" s="531">
        <v>41654</v>
      </c>
      <c r="E5261" s="234">
        <v>11</v>
      </c>
      <c r="F5261" s="233" t="s">
        <v>674</v>
      </c>
      <c r="G5261" s="233" t="s">
        <v>118</v>
      </c>
      <c r="H5261" s="232">
        <f t="shared" si="44"/>
        <v>34916200</v>
      </c>
      <c r="I5261" s="232">
        <f t="shared" si="43"/>
        <v>33899360</v>
      </c>
      <c r="J5261" s="234" t="s">
        <v>39</v>
      </c>
      <c r="K5261" s="234" t="s">
        <v>39</v>
      </c>
      <c r="L5261" s="233" t="s">
        <v>5256</v>
      </c>
    </row>
    <row r="5262" spans="2:12" s="10" customFormat="1" ht="75" customHeight="1" x14ac:dyDescent="0.25">
      <c r="B5262" s="530">
        <v>86100000</v>
      </c>
      <c r="C5262" s="293" t="s">
        <v>5257</v>
      </c>
      <c r="D5262" s="531">
        <v>41654</v>
      </c>
      <c r="E5262" s="234">
        <v>11</v>
      </c>
      <c r="F5262" s="233" t="s">
        <v>674</v>
      </c>
      <c r="G5262" s="233" t="s">
        <v>118</v>
      </c>
      <c r="H5262" s="232">
        <f t="shared" si="44"/>
        <v>34916200</v>
      </c>
      <c r="I5262" s="232">
        <f t="shared" si="43"/>
        <v>33899360</v>
      </c>
      <c r="J5262" s="234" t="s">
        <v>39</v>
      </c>
      <c r="K5262" s="234" t="s">
        <v>39</v>
      </c>
      <c r="L5262" s="233" t="s">
        <v>5256</v>
      </c>
    </row>
    <row r="5263" spans="2:12" s="10" customFormat="1" ht="75" customHeight="1" x14ac:dyDescent="0.25">
      <c r="B5263" s="530">
        <v>86100000</v>
      </c>
      <c r="C5263" s="293" t="s">
        <v>5257</v>
      </c>
      <c r="D5263" s="531">
        <v>41654</v>
      </c>
      <c r="E5263" s="234">
        <v>11</v>
      </c>
      <c r="F5263" s="233" t="s">
        <v>674</v>
      </c>
      <c r="G5263" s="233" t="s">
        <v>118</v>
      </c>
      <c r="H5263" s="232">
        <f t="shared" si="44"/>
        <v>34916200</v>
      </c>
      <c r="I5263" s="232">
        <f t="shared" si="43"/>
        <v>33899360</v>
      </c>
      <c r="J5263" s="234" t="s">
        <v>39</v>
      </c>
      <c r="K5263" s="234" t="s">
        <v>39</v>
      </c>
      <c r="L5263" s="233" t="s">
        <v>5256</v>
      </c>
    </row>
    <row r="5264" spans="2:12" s="10" customFormat="1" ht="75" customHeight="1" x14ac:dyDescent="0.25">
      <c r="B5264" s="530">
        <v>86100000</v>
      </c>
      <c r="C5264" s="293" t="s">
        <v>5257</v>
      </c>
      <c r="D5264" s="531">
        <v>41654</v>
      </c>
      <c r="E5264" s="234">
        <v>11</v>
      </c>
      <c r="F5264" s="233" t="s">
        <v>674</v>
      </c>
      <c r="G5264" s="233" t="s">
        <v>118</v>
      </c>
      <c r="H5264" s="232">
        <f t="shared" si="44"/>
        <v>34916200</v>
      </c>
      <c r="I5264" s="232">
        <f t="shared" si="43"/>
        <v>33899360</v>
      </c>
      <c r="J5264" s="234" t="s">
        <v>39</v>
      </c>
      <c r="K5264" s="234" t="s">
        <v>39</v>
      </c>
      <c r="L5264" s="233" t="s">
        <v>5256</v>
      </c>
    </row>
    <row r="5265" spans="2:12" s="10" customFormat="1" ht="75" customHeight="1" x14ac:dyDescent="0.25">
      <c r="B5265" s="530">
        <v>86100000</v>
      </c>
      <c r="C5265" s="293" t="s">
        <v>5257</v>
      </c>
      <c r="D5265" s="531">
        <v>41654</v>
      </c>
      <c r="E5265" s="234">
        <v>11</v>
      </c>
      <c r="F5265" s="233" t="s">
        <v>674</v>
      </c>
      <c r="G5265" s="233" t="s">
        <v>118</v>
      </c>
      <c r="H5265" s="232">
        <f t="shared" si="44"/>
        <v>34916200</v>
      </c>
      <c r="I5265" s="232">
        <f t="shared" si="43"/>
        <v>33899360</v>
      </c>
      <c r="J5265" s="234" t="s">
        <v>39</v>
      </c>
      <c r="K5265" s="234" t="s">
        <v>39</v>
      </c>
      <c r="L5265" s="233" t="s">
        <v>5256</v>
      </c>
    </row>
    <row r="5266" spans="2:12" s="10" customFormat="1" ht="75" customHeight="1" x14ac:dyDescent="0.25">
      <c r="B5266" s="530">
        <v>86100000</v>
      </c>
      <c r="C5266" s="293" t="s">
        <v>5257</v>
      </c>
      <c r="D5266" s="531">
        <v>41654</v>
      </c>
      <c r="E5266" s="234">
        <v>11</v>
      </c>
      <c r="F5266" s="233" t="s">
        <v>674</v>
      </c>
      <c r="G5266" s="233" t="s">
        <v>118</v>
      </c>
      <c r="H5266" s="232">
        <f t="shared" si="44"/>
        <v>34916200</v>
      </c>
      <c r="I5266" s="232">
        <f t="shared" si="43"/>
        <v>33899360</v>
      </c>
      <c r="J5266" s="234" t="s">
        <v>39</v>
      </c>
      <c r="K5266" s="234" t="s">
        <v>39</v>
      </c>
      <c r="L5266" s="233" t="s">
        <v>5256</v>
      </c>
    </row>
    <row r="5267" spans="2:12" s="10" customFormat="1" ht="75" customHeight="1" x14ac:dyDescent="0.25">
      <c r="B5267" s="530">
        <v>86100000</v>
      </c>
      <c r="C5267" s="293" t="s">
        <v>5257</v>
      </c>
      <c r="D5267" s="531">
        <v>41654</v>
      </c>
      <c r="E5267" s="234">
        <v>11</v>
      </c>
      <c r="F5267" s="233" t="s">
        <v>674</v>
      </c>
      <c r="G5267" s="233" t="s">
        <v>118</v>
      </c>
      <c r="H5267" s="232">
        <f t="shared" si="44"/>
        <v>34916200</v>
      </c>
      <c r="I5267" s="232">
        <f t="shared" si="43"/>
        <v>33899360</v>
      </c>
      <c r="J5267" s="234" t="s">
        <v>39</v>
      </c>
      <c r="K5267" s="234" t="s">
        <v>39</v>
      </c>
      <c r="L5267" s="233" t="s">
        <v>5256</v>
      </c>
    </row>
    <row r="5268" spans="2:12" s="10" customFormat="1" ht="75" customHeight="1" x14ac:dyDescent="0.25">
      <c r="B5268" s="530">
        <v>86100000</v>
      </c>
      <c r="C5268" s="293" t="s">
        <v>5257</v>
      </c>
      <c r="D5268" s="531">
        <v>41654</v>
      </c>
      <c r="E5268" s="234">
        <v>11</v>
      </c>
      <c r="F5268" s="233" t="s">
        <v>674</v>
      </c>
      <c r="G5268" s="233" t="s">
        <v>118</v>
      </c>
      <c r="H5268" s="232">
        <f t="shared" si="44"/>
        <v>34916200</v>
      </c>
      <c r="I5268" s="232">
        <f t="shared" si="43"/>
        <v>33899360</v>
      </c>
      <c r="J5268" s="234" t="s">
        <v>39</v>
      </c>
      <c r="K5268" s="234" t="s">
        <v>39</v>
      </c>
      <c r="L5268" s="233" t="s">
        <v>5256</v>
      </c>
    </row>
    <row r="5269" spans="2:12" s="10" customFormat="1" ht="75" customHeight="1" x14ac:dyDescent="0.25">
      <c r="B5269" s="530">
        <v>86100000</v>
      </c>
      <c r="C5269" s="293" t="s">
        <v>5257</v>
      </c>
      <c r="D5269" s="531">
        <v>41654</v>
      </c>
      <c r="E5269" s="234">
        <v>11</v>
      </c>
      <c r="F5269" s="233" t="s">
        <v>674</v>
      </c>
      <c r="G5269" s="233" t="s">
        <v>118</v>
      </c>
      <c r="H5269" s="232">
        <f t="shared" si="44"/>
        <v>34916200</v>
      </c>
      <c r="I5269" s="232">
        <f t="shared" si="43"/>
        <v>33899360</v>
      </c>
      <c r="J5269" s="234" t="s">
        <v>39</v>
      </c>
      <c r="K5269" s="234" t="s">
        <v>39</v>
      </c>
      <c r="L5269" s="233" t="s">
        <v>5256</v>
      </c>
    </row>
    <row r="5270" spans="2:12" s="10" customFormat="1" ht="75" customHeight="1" x14ac:dyDescent="0.25">
      <c r="B5270" s="530">
        <v>86100000</v>
      </c>
      <c r="C5270" s="293" t="s">
        <v>5257</v>
      </c>
      <c r="D5270" s="531">
        <v>41654</v>
      </c>
      <c r="E5270" s="234">
        <v>11</v>
      </c>
      <c r="F5270" s="233" t="s">
        <v>674</v>
      </c>
      <c r="G5270" s="233" t="s">
        <v>118</v>
      </c>
      <c r="H5270" s="232">
        <f t="shared" si="44"/>
        <v>34916200</v>
      </c>
      <c r="I5270" s="232">
        <f t="shared" si="43"/>
        <v>33899360</v>
      </c>
      <c r="J5270" s="234" t="s">
        <v>39</v>
      </c>
      <c r="K5270" s="234" t="s">
        <v>39</v>
      </c>
      <c r="L5270" s="233" t="s">
        <v>5256</v>
      </c>
    </row>
    <row r="5271" spans="2:12" s="10" customFormat="1" ht="75" customHeight="1" x14ac:dyDescent="0.25">
      <c r="B5271" s="530">
        <v>86100000</v>
      </c>
      <c r="C5271" s="293" t="s">
        <v>5257</v>
      </c>
      <c r="D5271" s="531">
        <v>41654</v>
      </c>
      <c r="E5271" s="234">
        <v>11</v>
      </c>
      <c r="F5271" s="233" t="s">
        <v>674</v>
      </c>
      <c r="G5271" s="233" t="s">
        <v>118</v>
      </c>
      <c r="H5271" s="232">
        <f t="shared" si="44"/>
        <v>34916200</v>
      </c>
      <c r="I5271" s="232">
        <f t="shared" si="43"/>
        <v>33899360</v>
      </c>
      <c r="J5271" s="234" t="s">
        <v>39</v>
      </c>
      <c r="K5271" s="234" t="s">
        <v>39</v>
      </c>
      <c r="L5271" s="233" t="s">
        <v>5256</v>
      </c>
    </row>
    <row r="5272" spans="2:12" s="10" customFormat="1" ht="75" customHeight="1" x14ac:dyDescent="0.25">
      <c r="B5272" s="530">
        <v>86100000</v>
      </c>
      <c r="C5272" s="293" t="s">
        <v>5257</v>
      </c>
      <c r="D5272" s="531">
        <v>41654</v>
      </c>
      <c r="E5272" s="234">
        <v>11</v>
      </c>
      <c r="F5272" s="233" t="s">
        <v>674</v>
      </c>
      <c r="G5272" s="233" t="s">
        <v>118</v>
      </c>
      <c r="H5272" s="232">
        <f t="shared" si="44"/>
        <v>34916200</v>
      </c>
      <c r="I5272" s="232">
        <f t="shared" si="43"/>
        <v>33899360</v>
      </c>
      <c r="J5272" s="234" t="s">
        <v>39</v>
      </c>
      <c r="K5272" s="234" t="s">
        <v>39</v>
      </c>
      <c r="L5272" s="233" t="s">
        <v>5256</v>
      </c>
    </row>
    <row r="5273" spans="2:12" s="10" customFormat="1" ht="75" customHeight="1" x14ac:dyDescent="0.25">
      <c r="B5273" s="530">
        <v>86100000</v>
      </c>
      <c r="C5273" s="293" t="s">
        <v>5257</v>
      </c>
      <c r="D5273" s="531">
        <v>41654</v>
      </c>
      <c r="E5273" s="234">
        <v>11</v>
      </c>
      <c r="F5273" s="233" t="s">
        <v>674</v>
      </c>
      <c r="G5273" s="233" t="s">
        <v>118</v>
      </c>
      <c r="H5273" s="232">
        <f>+E5273*2471200</f>
        <v>27183200</v>
      </c>
      <c r="I5273" s="232">
        <f>2399900*E5273</f>
        <v>26398900</v>
      </c>
      <c r="J5273" s="234" t="s">
        <v>39</v>
      </c>
      <c r="K5273" s="234" t="s">
        <v>39</v>
      </c>
      <c r="L5273" s="233" t="s">
        <v>5256</v>
      </c>
    </row>
    <row r="5274" spans="2:12" s="10" customFormat="1" ht="75" customHeight="1" x14ac:dyDescent="0.25">
      <c r="B5274" s="530">
        <v>86100000</v>
      </c>
      <c r="C5274" s="293" t="s">
        <v>5257</v>
      </c>
      <c r="D5274" s="531">
        <v>41654</v>
      </c>
      <c r="E5274" s="234">
        <v>11</v>
      </c>
      <c r="F5274" s="233" t="s">
        <v>674</v>
      </c>
      <c r="G5274" s="233" t="s">
        <v>118</v>
      </c>
      <c r="H5274" s="232">
        <f>+E5274*2471200</f>
        <v>27183200</v>
      </c>
      <c r="I5274" s="232">
        <f>2399900*E5274</f>
        <v>26398900</v>
      </c>
      <c r="J5274" s="234" t="s">
        <v>39</v>
      </c>
      <c r="K5274" s="234" t="s">
        <v>39</v>
      </c>
      <c r="L5274" s="233" t="s">
        <v>5256</v>
      </c>
    </row>
    <row r="5275" spans="2:12" s="10" customFormat="1" ht="75" customHeight="1" x14ac:dyDescent="0.25">
      <c r="B5275" s="530">
        <v>86100000</v>
      </c>
      <c r="C5275" s="293" t="s">
        <v>5257</v>
      </c>
      <c r="D5275" s="531">
        <v>41654</v>
      </c>
      <c r="E5275" s="234">
        <v>11</v>
      </c>
      <c r="F5275" s="233" t="s">
        <v>674</v>
      </c>
      <c r="G5275" s="233" t="s">
        <v>118</v>
      </c>
      <c r="H5275" s="232">
        <f>+E5275*2471200</f>
        <v>27183200</v>
      </c>
      <c r="I5275" s="232">
        <f>2399900*E5275</f>
        <v>26398900</v>
      </c>
      <c r="J5275" s="234" t="s">
        <v>39</v>
      </c>
      <c r="K5275" s="234" t="s">
        <v>39</v>
      </c>
      <c r="L5275" s="233" t="s">
        <v>5256</v>
      </c>
    </row>
    <row r="5276" spans="2:12" s="10" customFormat="1" ht="75" customHeight="1" x14ac:dyDescent="0.25">
      <c r="B5276" s="530">
        <v>86100000</v>
      </c>
      <c r="C5276" s="293" t="s">
        <v>5258</v>
      </c>
      <c r="D5276" s="531">
        <v>41654</v>
      </c>
      <c r="E5276" s="234">
        <v>11</v>
      </c>
      <c r="F5276" s="233" t="s">
        <v>674</v>
      </c>
      <c r="G5276" s="233" t="s">
        <v>118</v>
      </c>
      <c r="H5276" s="232">
        <f>+E5276*3174200</f>
        <v>34916200</v>
      </c>
      <c r="I5276" s="232">
        <f t="shared" si="43"/>
        <v>33899360</v>
      </c>
      <c r="J5276" s="234" t="s">
        <v>39</v>
      </c>
      <c r="K5276" s="234" t="s">
        <v>39</v>
      </c>
      <c r="L5276" s="233" t="s">
        <v>5256</v>
      </c>
    </row>
    <row r="5277" spans="2:12" s="10" customFormat="1" ht="75" customHeight="1" x14ac:dyDescent="0.25">
      <c r="B5277" s="530">
        <v>86100000</v>
      </c>
      <c r="C5277" s="532" t="s">
        <v>5259</v>
      </c>
      <c r="D5277" s="531">
        <v>41654</v>
      </c>
      <c r="E5277" s="234">
        <v>11</v>
      </c>
      <c r="F5277" s="233" t="s">
        <v>674</v>
      </c>
      <c r="G5277" s="233" t="s">
        <v>118</v>
      </c>
      <c r="H5277" s="232">
        <f t="shared" ref="H5277:H5323" si="45">+E5277*3174200</f>
        <v>34916200</v>
      </c>
      <c r="I5277" s="232">
        <f t="shared" si="43"/>
        <v>33899360</v>
      </c>
      <c r="J5277" s="234" t="s">
        <v>39</v>
      </c>
      <c r="K5277" s="234" t="s">
        <v>39</v>
      </c>
      <c r="L5277" s="233" t="s">
        <v>5256</v>
      </c>
    </row>
    <row r="5278" spans="2:12" s="10" customFormat="1" ht="75" customHeight="1" x14ac:dyDescent="0.25">
      <c r="B5278" s="530">
        <v>86100000</v>
      </c>
      <c r="C5278" s="532" t="s">
        <v>5259</v>
      </c>
      <c r="D5278" s="531">
        <v>41654</v>
      </c>
      <c r="E5278" s="234">
        <v>11</v>
      </c>
      <c r="F5278" s="233" t="s">
        <v>674</v>
      </c>
      <c r="G5278" s="233" t="s">
        <v>118</v>
      </c>
      <c r="H5278" s="232">
        <f t="shared" si="45"/>
        <v>34916200</v>
      </c>
      <c r="I5278" s="232">
        <f t="shared" si="43"/>
        <v>33899360</v>
      </c>
      <c r="J5278" s="234" t="s">
        <v>39</v>
      </c>
      <c r="K5278" s="234" t="s">
        <v>39</v>
      </c>
      <c r="L5278" s="233" t="s">
        <v>5256</v>
      </c>
    </row>
    <row r="5279" spans="2:12" s="10" customFormat="1" ht="75" customHeight="1" x14ac:dyDescent="0.25">
      <c r="B5279" s="530">
        <v>86100000</v>
      </c>
      <c r="C5279" s="293" t="s">
        <v>5260</v>
      </c>
      <c r="D5279" s="531">
        <v>41654</v>
      </c>
      <c r="E5279" s="234">
        <v>11</v>
      </c>
      <c r="F5279" s="233" t="s">
        <v>674</v>
      </c>
      <c r="G5279" s="233" t="s">
        <v>118</v>
      </c>
      <c r="H5279" s="232">
        <f t="shared" si="45"/>
        <v>34916200</v>
      </c>
      <c r="I5279" s="232">
        <f t="shared" si="43"/>
        <v>33899360</v>
      </c>
      <c r="J5279" s="234" t="s">
        <v>39</v>
      </c>
      <c r="K5279" s="234" t="s">
        <v>39</v>
      </c>
      <c r="L5279" s="233" t="s">
        <v>5256</v>
      </c>
    </row>
    <row r="5280" spans="2:12" s="10" customFormat="1" ht="75" customHeight="1" x14ac:dyDescent="0.25">
      <c r="B5280" s="530">
        <v>86100000</v>
      </c>
      <c r="C5280" s="293" t="s">
        <v>5260</v>
      </c>
      <c r="D5280" s="531">
        <v>41654</v>
      </c>
      <c r="E5280" s="234">
        <v>11</v>
      </c>
      <c r="F5280" s="233" t="s">
        <v>674</v>
      </c>
      <c r="G5280" s="233" t="s">
        <v>118</v>
      </c>
      <c r="H5280" s="232">
        <f t="shared" si="45"/>
        <v>34916200</v>
      </c>
      <c r="I5280" s="232">
        <f t="shared" si="43"/>
        <v>33899360</v>
      </c>
      <c r="J5280" s="234" t="s">
        <v>39</v>
      </c>
      <c r="K5280" s="234" t="s">
        <v>39</v>
      </c>
      <c r="L5280" s="233" t="s">
        <v>5256</v>
      </c>
    </row>
    <row r="5281" spans="2:12" s="10" customFormat="1" ht="75" customHeight="1" x14ac:dyDescent="0.25">
      <c r="B5281" s="530">
        <v>86100000</v>
      </c>
      <c r="C5281" s="293" t="s">
        <v>5260</v>
      </c>
      <c r="D5281" s="531">
        <v>41654</v>
      </c>
      <c r="E5281" s="234">
        <v>11</v>
      </c>
      <c r="F5281" s="233" t="s">
        <v>674</v>
      </c>
      <c r="G5281" s="233" t="s">
        <v>118</v>
      </c>
      <c r="H5281" s="232">
        <f t="shared" si="45"/>
        <v>34916200</v>
      </c>
      <c r="I5281" s="232">
        <f t="shared" si="43"/>
        <v>33899360</v>
      </c>
      <c r="J5281" s="234" t="s">
        <v>39</v>
      </c>
      <c r="K5281" s="234" t="s">
        <v>39</v>
      </c>
      <c r="L5281" s="233" t="s">
        <v>5256</v>
      </c>
    </row>
    <row r="5282" spans="2:12" s="10" customFormat="1" ht="75" customHeight="1" x14ac:dyDescent="0.25">
      <c r="B5282" s="530">
        <v>86100000</v>
      </c>
      <c r="C5282" s="293" t="s">
        <v>5260</v>
      </c>
      <c r="D5282" s="531">
        <v>41654</v>
      </c>
      <c r="E5282" s="234">
        <v>11</v>
      </c>
      <c r="F5282" s="233" t="s">
        <v>674</v>
      </c>
      <c r="G5282" s="233" t="s">
        <v>118</v>
      </c>
      <c r="H5282" s="232">
        <f t="shared" si="45"/>
        <v>34916200</v>
      </c>
      <c r="I5282" s="232">
        <f t="shared" si="43"/>
        <v>33899360</v>
      </c>
      <c r="J5282" s="234" t="s">
        <v>39</v>
      </c>
      <c r="K5282" s="234" t="s">
        <v>39</v>
      </c>
      <c r="L5282" s="233" t="s">
        <v>5256</v>
      </c>
    </row>
    <row r="5283" spans="2:12" s="10" customFormat="1" ht="75" customHeight="1" x14ac:dyDescent="0.25">
      <c r="B5283" s="530">
        <v>86100000</v>
      </c>
      <c r="C5283" s="293" t="s">
        <v>5261</v>
      </c>
      <c r="D5283" s="531">
        <v>41654</v>
      </c>
      <c r="E5283" s="234">
        <v>11</v>
      </c>
      <c r="F5283" s="233" t="s">
        <v>674</v>
      </c>
      <c r="G5283" s="233" t="s">
        <v>118</v>
      </c>
      <c r="H5283" s="232">
        <f t="shared" si="45"/>
        <v>34916200</v>
      </c>
      <c r="I5283" s="232">
        <f t="shared" si="43"/>
        <v>33899360</v>
      </c>
      <c r="J5283" s="234" t="s">
        <v>39</v>
      </c>
      <c r="K5283" s="234" t="s">
        <v>39</v>
      </c>
      <c r="L5283" s="233" t="s">
        <v>5256</v>
      </c>
    </row>
    <row r="5284" spans="2:12" s="10" customFormat="1" ht="75" customHeight="1" x14ac:dyDescent="0.25">
      <c r="B5284" s="530">
        <v>86100000</v>
      </c>
      <c r="C5284" s="293" t="s">
        <v>5261</v>
      </c>
      <c r="D5284" s="531">
        <v>41654</v>
      </c>
      <c r="E5284" s="234">
        <v>11</v>
      </c>
      <c r="F5284" s="233" t="s">
        <v>674</v>
      </c>
      <c r="G5284" s="233" t="s">
        <v>118</v>
      </c>
      <c r="H5284" s="232">
        <f t="shared" si="45"/>
        <v>34916200</v>
      </c>
      <c r="I5284" s="232">
        <f t="shared" si="43"/>
        <v>33899360</v>
      </c>
      <c r="J5284" s="234" t="s">
        <v>39</v>
      </c>
      <c r="K5284" s="234" t="s">
        <v>39</v>
      </c>
      <c r="L5284" s="233" t="s">
        <v>5256</v>
      </c>
    </row>
    <row r="5285" spans="2:12" s="10" customFormat="1" ht="75" customHeight="1" x14ac:dyDescent="0.25">
      <c r="B5285" s="530">
        <v>86100000</v>
      </c>
      <c r="C5285" s="293" t="s">
        <v>5262</v>
      </c>
      <c r="D5285" s="531">
        <v>41654</v>
      </c>
      <c r="E5285" s="234">
        <v>11</v>
      </c>
      <c r="F5285" s="233" t="s">
        <v>674</v>
      </c>
      <c r="G5285" s="233" t="s">
        <v>118</v>
      </c>
      <c r="H5285" s="232">
        <f t="shared" si="45"/>
        <v>34916200</v>
      </c>
      <c r="I5285" s="232">
        <f t="shared" si="43"/>
        <v>33899360</v>
      </c>
      <c r="J5285" s="234" t="s">
        <v>39</v>
      </c>
      <c r="K5285" s="234" t="s">
        <v>39</v>
      </c>
      <c r="L5285" s="233" t="s">
        <v>5256</v>
      </c>
    </row>
    <row r="5286" spans="2:12" s="10" customFormat="1" ht="75" customHeight="1" x14ac:dyDescent="0.25">
      <c r="B5286" s="530">
        <v>86100000</v>
      </c>
      <c r="C5286" s="293" t="s">
        <v>5262</v>
      </c>
      <c r="D5286" s="531">
        <v>41654</v>
      </c>
      <c r="E5286" s="234">
        <v>11</v>
      </c>
      <c r="F5286" s="233" t="s">
        <v>674</v>
      </c>
      <c r="G5286" s="233" t="s">
        <v>118</v>
      </c>
      <c r="H5286" s="232">
        <f t="shared" si="45"/>
        <v>34916200</v>
      </c>
      <c r="I5286" s="232">
        <f t="shared" si="43"/>
        <v>33899360</v>
      </c>
      <c r="J5286" s="234" t="s">
        <v>39</v>
      </c>
      <c r="K5286" s="234" t="s">
        <v>39</v>
      </c>
      <c r="L5286" s="233" t="s">
        <v>5256</v>
      </c>
    </row>
    <row r="5287" spans="2:12" s="10" customFormat="1" ht="75" customHeight="1" x14ac:dyDescent="0.25">
      <c r="B5287" s="530">
        <v>86100000</v>
      </c>
      <c r="C5287" s="293" t="s">
        <v>5263</v>
      </c>
      <c r="D5287" s="531">
        <v>41654</v>
      </c>
      <c r="E5287" s="234">
        <v>11</v>
      </c>
      <c r="F5287" s="233" t="s">
        <v>674</v>
      </c>
      <c r="G5287" s="233" t="s">
        <v>118</v>
      </c>
      <c r="H5287" s="232">
        <f t="shared" si="45"/>
        <v>34916200</v>
      </c>
      <c r="I5287" s="232">
        <f t="shared" si="43"/>
        <v>33899360</v>
      </c>
      <c r="J5287" s="234" t="s">
        <v>39</v>
      </c>
      <c r="K5287" s="234" t="s">
        <v>39</v>
      </c>
      <c r="L5287" s="233" t="s">
        <v>5256</v>
      </c>
    </row>
    <row r="5288" spans="2:12" s="10" customFormat="1" ht="75" customHeight="1" x14ac:dyDescent="0.25">
      <c r="B5288" s="530">
        <v>86100000</v>
      </c>
      <c r="C5288" s="293" t="s">
        <v>5263</v>
      </c>
      <c r="D5288" s="531">
        <v>41654</v>
      </c>
      <c r="E5288" s="234">
        <v>11</v>
      </c>
      <c r="F5288" s="233" t="s">
        <v>674</v>
      </c>
      <c r="G5288" s="233" t="s">
        <v>118</v>
      </c>
      <c r="H5288" s="232">
        <f t="shared" si="45"/>
        <v>34916200</v>
      </c>
      <c r="I5288" s="232">
        <f t="shared" si="43"/>
        <v>33899360</v>
      </c>
      <c r="J5288" s="234" t="s">
        <v>39</v>
      </c>
      <c r="K5288" s="234" t="s">
        <v>39</v>
      </c>
      <c r="L5288" s="233" t="s">
        <v>5256</v>
      </c>
    </row>
    <row r="5289" spans="2:12" s="10" customFormat="1" ht="75" customHeight="1" x14ac:dyDescent="0.25">
      <c r="B5289" s="530">
        <v>86100000</v>
      </c>
      <c r="C5289" s="293" t="s">
        <v>5264</v>
      </c>
      <c r="D5289" s="531">
        <v>41654</v>
      </c>
      <c r="E5289" s="234">
        <v>11</v>
      </c>
      <c r="F5289" s="233" t="s">
        <v>674</v>
      </c>
      <c r="G5289" s="233" t="s">
        <v>118</v>
      </c>
      <c r="H5289" s="232">
        <f t="shared" si="45"/>
        <v>34916200</v>
      </c>
      <c r="I5289" s="232">
        <f t="shared" si="43"/>
        <v>33899360</v>
      </c>
      <c r="J5289" s="234" t="s">
        <v>39</v>
      </c>
      <c r="K5289" s="234" t="s">
        <v>39</v>
      </c>
      <c r="L5289" s="233" t="s">
        <v>5256</v>
      </c>
    </row>
    <row r="5290" spans="2:12" s="10" customFormat="1" ht="75" customHeight="1" x14ac:dyDescent="0.25">
      <c r="B5290" s="530">
        <v>86100000</v>
      </c>
      <c r="C5290" s="293" t="s">
        <v>5265</v>
      </c>
      <c r="D5290" s="531">
        <v>41654</v>
      </c>
      <c r="E5290" s="234">
        <v>11</v>
      </c>
      <c r="F5290" s="233" t="s">
        <v>674</v>
      </c>
      <c r="G5290" s="233" t="s">
        <v>118</v>
      </c>
      <c r="H5290" s="232">
        <f t="shared" si="45"/>
        <v>34916200</v>
      </c>
      <c r="I5290" s="232">
        <f t="shared" si="43"/>
        <v>33899360</v>
      </c>
      <c r="J5290" s="234" t="s">
        <v>39</v>
      </c>
      <c r="K5290" s="234" t="s">
        <v>39</v>
      </c>
      <c r="L5290" s="233" t="s">
        <v>5256</v>
      </c>
    </row>
    <row r="5291" spans="2:12" s="10" customFormat="1" ht="75" customHeight="1" x14ac:dyDescent="0.25">
      <c r="B5291" s="530">
        <v>86100000</v>
      </c>
      <c r="C5291" s="293" t="s">
        <v>5264</v>
      </c>
      <c r="D5291" s="531">
        <v>41654</v>
      </c>
      <c r="E5291" s="234">
        <v>11</v>
      </c>
      <c r="F5291" s="233" t="s">
        <v>674</v>
      </c>
      <c r="G5291" s="233" t="s">
        <v>118</v>
      </c>
      <c r="H5291" s="232">
        <f t="shared" si="45"/>
        <v>34916200</v>
      </c>
      <c r="I5291" s="232">
        <f t="shared" si="43"/>
        <v>33899360</v>
      </c>
      <c r="J5291" s="234" t="s">
        <v>39</v>
      </c>
      <c r="K5291" s="234" t="s">
        <v>39</v>
      </c>
      <c r="L5291" s="233" t="s">
        <v>5256</v>
      </c>
    </row>
    <row r="5292" spans="2:12" s="10" customFormat="1" ht="75" customHeight="1" x14ac:dyDescent="0.25">
      <c r="B5292" s="530">
        <v>86100000</v>
      </c>
      <c r="C5292" s="293" t="s">
        <v>5266</v>
      </c>
      <c r="D5292" s="531">
        <v>15</v>
      </c>
      <c r="E5292" s="234">
        <v>11.5</v>
      </c>
      <c r="F5292" s="233" t="s">
        <v>674</v>
      </c>
      <c r="G5292" s="233" t="s">
        <v>118</v>
      </c>
      <c r="H5292" s="232">
        <f t="shared" si="45"/>
        <v>36503300</v>
      </c>
      <c r="I5292" s="232">
        <f t="shared" ref="I5292:I5323" si="46">3081760*E5292</f>
        <v>35440240</v>
      </c>
      <c r="J5292" s="234" t="s">
        <v>39</v>
      </c>
      <c r="K5292" s="234" t="s">
        <v>39</v>
      </c>
      <c r="L5292" s="233" t="s">
        <v>5256</v>
      </c>
    </row>
    <row r="5293" spans="2:12" s="10" customFormat="1" ht="75" customHeight="1" x14ac:dyDescent="0.25">
      <c r="B5293" s="530">
        <v>86100000</v>
      </c>
      <c r="C5293" s="293" t="s">
        <v>5266</v>
      </c>
      <c r="D5293" s="531">
        <v>15</v>
      </c>
      <c r="E5293" s="234">
        <v>11.5</v>
      </c>
      <c r="F5293" s="233" t="s">
        <v>674</v>
      </c>
      <c r="G5293" s="233" t="s">
        <v>118</v>
      </c>
      <c r="H5293" s="232">
        <f t="shared" si="45"/>
        <v>36503300</v>
      </c>
      <c r="I5293" s="232">
        <f t="shared" si="46"/>
        <v>35440240</v>
      </c>
      <c r="J5293" s="234" t="s">
        <v>39</v>
      </c>
      <c r="K5293" s="234" t="s">
        <v>39</v>
      </c>
      <c r="L5293" s="233" t="s">
        <v>5256</v>
      </c>
    </row>
    <row r="5294" spans="2:12" s="10" customFormat="1" ht="75" customHeight="1" x14ac:dyDescent="0.25">
      <c r="B5294" s="530">
        <v>86100000</v>
      </c>
      <c r="C5294" s="293" t="s">
        <v>5267</v>
      </c>
      <c r="D5294" s="531">
        <v>15</v>
      </c>
      <c r="E5294" s="234">
        <v>11</v>
      </c>
      <c r="F5294" s="233" t="s">
        <v>674</v>
      </c>
      <c r="G5294" s="233" t="s">
        <v>118</v>
      </c>
      <c r="H5294" s="232">
        <f t="shared" si="45"/>
        <v>34916200</v>
      </c>
      <c r="I5294" s="232">
        <f t="shared" si="46"/>
        <v>33899360</v>
      </c>
      <c r="J5294" s="234" t="s">
        <v>39</v>
      </c>
      <c r="K5294" s="234" t="s">
        <v>39</v>
      </c>
      <c r="L5294" s="233" t="s">
        <v>5256</v>
      </c>
    </row>
    <row r="5295" spans="2:12" s="10" customFormat="1" ht="75" customHeight="1" x14ac:dyDescent="0.25">
      <c r="B5295" s="530">
        <v>86100000</v>
      </c>
      <c r="C5295" s="532" t="s">
        <v>5268</v>
      </c>
      <c r="D5295" s="531">
        <v>15</v>
      </c>
      <c r="E5295" s="234">
        <v>11</v>
      </c>
      <c r="F5295" s="233" t="s">
        <v>674</v>
      </c>
      <c r="G5295" s="233" t="s">
        <v>118</v>
      </c>
      <c r="H5295" s="232">
        <f t="shared" si="45"/>
        <v>34916200</v>
      </c>
      <c r="I5295" s="232">
        <f t="shared" si="46"/>
        <v>33899360</v>
      </c>
      <c r="J5295" s="234" t="s">
        <v>39</v>
      </c>
      <c r="K5295" s="234" t="s">
        <v>39</v>
      </c>
      <c r="L5295" s="233" t="s">
        <v>5256</v>
      </c>
    </row>
    <row r="5296" spans="2:12" s="10" customFormat="1" ht="75" customHeight="1" x14ac:dyDescent="0.25">
      <c r="B5296" s="530">
        <v>86100000</v>
      </c>
      <c r="C5296" s="532" t="s">
        <v>5268</v>
      </c>
      <c r="D5296" s="531">
        <v>15</v>
      </c>
      <c r="E5296" s="234">
        <v>11</v>
      </c>
      <c r="F5296" s="233" t="s">
        <v>674</v>
      </c>
      <c r="G5296" s="233" t="s">
        <v>118</v>
      </c>
      <c r="H5296" s="232">
        <f t="shared" si="45"/>
        <v>34916200</v>
      </c>
      <c r="I5296" s="232">
        <f t="shared" si="46"/>
        <v>33899360</v>
      </c>
      <c r="J5296" s="234" t="s">
        <v>39</v>
      </c>
      <c r="K5296" s="234" t="s">
        <v>39</v>
      </c>
      <c r="L5296" s="233" t="s">
        <v>5256</v>
      </c>
    </row>
    <row r="5297" spans="2:12" s="10" customFormat="1" ht="75" customHeight="1" x14ac:dyDescent="0.25">
      <c r="B5297" s="530">
        <v>86100000</v>
      </c>
      <c r="C5297" s="532" t="s">
        <v>5268</v>
      </c>
      <c r="D5297" s="531">
        <v>15</v>
      </c>
      <c r="E5297" s="234">
        <v>11</v>
      </c>
      <c r="F5297" s="233" t="s">
        <v>674</v>
      </c>
      <c r="G5297" s="233" t="s">
        <v>118</v>
      </c>
      <c r="H5297" s="232">
        <f>+E5297*2471200</f>
        <v>27183200</v>
      </c>
      <c r="I5297" s="232">
        <f>2399900*E5297</f>
        <v>26398900</v>
      </c>
      <c r="J5297" s="234" t="s">
        <v>39</v>
      </c>
      <c r="K5297" s="234" t="s">
        <v>39</v>
      </c>
      <c r="L5297" s="233" t="s">
        <v>5256</v>
      </c>
    </row>
    <row r="5298" spans="2:12" s="10" customFormat="1" ht="75" customHeight="1" x14ac:dyDescent="0.25">
      <c r="B5298" s="530">
        <v>86100000</v>
      </c>
      <c r="C5298" s="532" t="s">
        <v>5268</v>
      </c>
      <c r="D5298" s="531">
        <v>15</v>
      </c>
      <c r="E5298" s="234">
        <v>11</v>
      </c>
      <c r="F5298" s="233" t="s">
        <v>674</v>
      </c>
      <c r="G5298" s="233" t="s">
        <v>118</v>
      </c>
      <c r="H5298" s="232">
        <f>+E5298*2471200</f>
        <v>27183200</v>
      </c>
      <c r="I5298" s="232">
        <f>2399900*E5298</f>
        <v>26398900</v>
      </c>
      <c r="J5298" s="234" t="s">
        <v>39</v>
      </c>
      <c r="K5298" s="234" t="s">
        <v>39</v>
      </c>
      <c r="L5298" s="233" t="s">
        <v>5256</v>
      </c>
    </row>
    <row r="5299" spans="2:12" s="10" customFormat="1" ht="75" customHeight="1" x14ac:dyDescent="0.25">
      <c r="B5299" s="530">
        <v>86100000</v>
      </c>
      <c r="C5299" s="293" t="s">
        <v>5269</v>
      </c>
      <c r="D5299" s="514">
        <v>15</v>
      </c>
      <c r="E5299" s="234">
        <v>11</v>
      </c>
      <c r="F5299" s="234" t="s">
        <v>674</v>
      </c>
      <c r="G5299" s="234" t="s">
        <v>118</v>
      </c>
      <c r="H5299" s="232">
        <f t="shared" si="45"/>
        <v>34916200</v>
      </c>
      <c r="I5299" s="232">
        <f t="shared" si="46"/>
        <v>33899360</v>
      </c>
      <c r="J5299" s="234" t="s">
        <v>39</v>
      </c>
      <c r="K5299" s="234" t="s">
        <v>39</v>
      </c>
      <c r="L5299" s="234" t="s">
        <v>5256</v>
      </c>
    </row>
    <row r="5300" spans="2:12" s="10" customFormat="1" ht="75" customHeight="1" x14ac:dyDescent="0.25">
      <c r="B5300" s="530">
        <v>86100000</v>
      </c>
      <c r="C5300" s="293" t="s">
        <v>5269</v>
      </c>
      <c r="D5300" s="514">
        <v>15</v>
      </c>
      <c r="E5300" s="234">
        <v>11</v>
      </c>
      <c r="F5300" s="234" t="s">
        <v>674</v>
      </c>
      <c r="G5300" s="234" t="s">
        <v>118</v>
      </c>
      <c r="H5300" s="232">
        <f t="shared" si="45"/>
        <v>34916200</v>
      </c>
      <c r="I5300" s="232">
        <f t="shared" si="46"/>
        <v>33899360</v>
      </c>
      <c r="J5300" s="234" t="s">
        <v>39</v>
      </c>
      <c r="K5300" s="234" t="s">
        <v>39</v>
      </c>
      <c r="L5300" s="234" t="s">
        <v>5256</v>
      </c>
    </row>
    <row r="5301" spans="2:12" s="10" customFormat="1" ht="75" customHeight="1" x14ac:dyDescent="0.25">
      <c r="B5301" s="530">
        <v>86100000</v>
      </c>
      <c r="C5301" s="293" t="s">
        <v>5269</v>
      </c>
      <c r="D5301" s="514">
        <v>15</v>
      </c>
      <c r="E5301" s="234">
        <v>11</v>
      </c>
      <c r="F5301" s="234" t="s">
        <v>674</v>
      </c>
      <c r="G5301" s="234" t="s">
        <v>118</v>
      </c>
      <c r="H5301" s="232">
        <f t="shared" si="45"/>
        <v>34916200</v>
      </c>
      <c r="I5301" s="232">
        <f t="shared" si="46"/>
        <v>33899360</v>
      </c>
      <c r="J5301" s="234" t="s">
        <v>39</v>
      </c>
      <c r="K5301" s="234" t="s">
        <v>39</v>
      </c>
      <c r="L5301" s="234" t="s">
        <v>5256</v>
      </c>
    </row>
    <row r="5302" spans="2:12" s="10" customFormat="1" ht="75" customHeight="1" x14ac:dyDescent="0.25">
      <c r="B5302" s="530">
        <v>86100000</v>
      </c>
      <c r="C5302" s="293" t="s">
        <v>5269</v>
      </c>
      <c r="D5302" s="514">
        <v>15</v>
      </c>
      <c r="E5302" s="234">
        <v>11</v>
      </c>
      <c r="F5302" s="234" t="s">
        <v>674</v>
      </c>
      <c r="G5302" s="234" t="s">
        <v>118</v>
      </c>
      <c r="H5302" s="232">
        <f t="shared" si="45"/>
        <v>34916200</v>
      </c>
      <c r="I5302" s="232">
        <f t="shared" si="46"/>
        <v>33899360</v>
      </c>
      <c r="J5302" s="234" t="s">
        <v>39</v>
      </c>
      <c r="K5302" s="234" t="s">
        <v>39</v>
      </c>
      <c r="L5302" s="234" t="s">
        <v>5256</v>
      </c>
    </row>
    <row r="5303" spans="2:12" s="10" customFormat="1" ht="75" customHeight="1" x14ac:dyDescent="0.25">
      <c r="B5303" s="530">
        <v>86100000</v>
      </c>
      <c r="C5303" s="293" t="s">
        <v>5269</v>
      </c>
      <c r="D5303" s="514">
        <v>15</v>
      </c>
      <c r="E5303" s="234">
        <v>11</v>
      </c>
      <c r="F5303" s="234" t="s">
        <v>674</v>
      </c>
      <c r="G5303" s="234" t="s">
        <v>118</v>
      </c>
      <c r="H5303" s="232">
        <f t="shared" si="45"/>
        <v>34916200</v>
      </c>
      <c r="I5303" s="232">
        <f t="shared" si="46"/>
        <v>33899360</v>
      </c>
      <c r="J5303" s="234" t="s">
        <v>39</v>
      </c>
      <c r="K5303" s="234" t="s">
        <v>39</v>
      </c>
      <c r="L5303" s="234" t="s">
        <v>5256</v>
      </c>
    </row>
    <row r="5304" spans="2:12" s="10" customFormat="1" ht="75" customHeight="1" x14ac:dyDescent="0.25">
      <c r="B5304" s="530">
        <v>86100000</v>
      </c>
      <c r="C5304" s="293" t="s">
        <v>5269</v>
      </c>
      <c r="D5304" s="514">
        <v>15</v>
      </c>
      <c r="E5304" s="234">
        <v>11</v>
      </c>
      <c r="F5304" s="234" t="s">
        <v>674</v>
      </c>
      <c r="G5304" s="234" t="s">
        <v>118</v>
      </c>
      <c r="H5304" s="232">
        <f t="shared" si="45"/>
        <v>34916200</v>
      </c>
      <c r="I5304" s="232">
        <f t="shared" si="46"/>
        <v>33899360</v>
      </c>
      <c r="J5304" s="234" t="s">
        <v>39</v>
      </c>
      <c r="K5304" s="234" t="s">
        <v>39</v>
      </c>
      <c r="L5304" s="234" t="s">
        <v>5256</v>
      </c>
    </row>
    <row r="5305" spans="2:12" s="10" customFormat="1" ht="75" customHeight="1" x14ac:dyDescent="0.25">
      <c r="B5305" s="530">
        <v>86100000</v>
      </c>
      <c r="C5305" s="293" t="s">
        <v>5269</v>
      </c>
      <c r="D5305" s="514">
        <v>15</v>
      </c>
      <c r="E5305" s="234">
        <v>11</v>
      </c>
      <c r="F5305" s="234" t="s">
        <v>674</v>
      </c>
      <c r="G5305" s="234" t="s">
        <v>118</v>
      </c>
      <c r="H5305" s="232">
        <f t="shared" si="45"/>
        <v>34916200</v>
      </c>
      <c r="I5305" s="232">
        <f t="shared" si="46"/>
        <v>33899360</v>
      </c>
      <c r="J5305" s="234" t="s">
        <v>39</v>
      </c>
      <c r="K5305" s="234" t="s">
        <v>39</v>
      </c>
      <c r="L5305" s="234" t="s">
        <v>5256</v>
      </c>
    </row>
    <row r="5306" spans="2:12" s="10" customFormat="1" ht="75" customHeight="1" x14ac:dyDescent="0.25">
      <c r="B5306" s="530">
        <v>86100000</v>
      </c>
      <c r="C5306" s="293" t="s">
        <v>5269</v>
      </c>
      <c r="D5306" s="514">
        <v>15</v>
      </c>
      <c r="E5306" s="234">
        <v>11</v>
      </c>
      <c r="F5306" s="234" t="s">
        <v>674</v>
      </c>
      <c r="G5306" s="234" t="s">
        <v>118</v>
      </c>
      <c r="H5306" s="232">
        <f t="shared" si="45"/>
        <v>34916200</v>
      </c>
      <c r="I5306" s="232">
        <f t="shared" si="46"/>
        <v>33899360</v>
      </c>
      <c r="J5306" s="234" t="s">
        <v>39</v>
      </c>
      <c r="K5306" s="234" t="s">
        <v>39</v>
      </c>
      <c r="L5306" s="234" t="s">
        <v>5256</v>
      </c>
    </row>
    <row r="5307" spans="2:12" s="10" customFormat="1" ht="75" customHeight="1" x14ac:dyDescent="0.25">
      <c r="B5307" s="530">
        <v>86100000</v>
      </c>
      <c r="C5307" s="293" t="s">
        <v>5269</v>
      </c>
      <c r="D5307" s="514">
        <v>15</v>
      </c>
      <c r="E5307" s="234">
        <v>11</v>
      </c>
      <c r="F5307" s="234" t="s">
        <v>674</v>
      </c>
      <c r="G5307" s="234" t="s">
        <v>118</v>
      </c>
      <c r="H5307" s="232">
        <f t="shared" si="45"/>
        <v>34916200</v>
      </c>
      <c r="I5307" s="232">
        <f t="shared" si="46"/>
        <v>33899360</v>
      </c>
      <c r="J5307" s="234" t="s">
        <v>39</v>
      </c>
      <c r="K5307" s="234" t="s">
        <v>39</v>
      </c>
      <c r="L5307" s="234" t="s">
        <v>5256</v>
      </c>
    </row>
    <row r="5308" spans="2:12" s="10" customFormat="1" ht="75" customHeight="1" x14ac:dyDescent="0.25">
      <c r="B5308" s="530">
        <v>86100000</v>
      </c>
      <c r="C5308" s="293" t="s">
        <v>5269</v>
      </c>
      <c r="D5308" s="514">
        <v>15</v>
      </c>
      <c r="E5308" s="234">
        <v>11</v>
      </c>
      <c r="F5308" s="234" t="s">
        <v>674</v>
      </c>
      <c r="G5308" s="234" t="s">
        <v>118</v>
      </c>
      <c r="H5308" s="232">
        <f t="shared" si="45"/>
        <v>34916200</v>
      </c>
      <c r="I5308" s="232">
        <f t="shared" si="46"/>
        <v>33899360</v>
      </c>
      <c r="J5308" s="234" t="s">
        <v>39</v>
      </c>
      <c r="K5308" s="234" t="s">
        <v>39</v>
      </c>
      <c r="L5308" s="234" t="s">
        <v>5256</v>
      </c>
    </row>
    <row r="5309" spans="2:12" s="10" customFormat="1" ht="75" customHeight="1" x14ac:dyDescent="0.25">
      <c r="B5309" s="530">
        <v>86100000</v>
      </c>
      <c r="C5309" s="293" t="s">
        <v>5269</v>
      </c>
      <c r="D5309" s="514">
        <v>15</v>
      </c>
      <c r="E5309" s="234">
        <v>11</v>
      </c>
      <c r="F5309" s="234" t="s">
        <v>674</v>
      </c>
      <c r="G5309" s="234" t="s">
        <v>118</v>
      </c>
      <c r="H5309" s="232">
        <f t="shared" si="45"/>
        <v>34916200</v>
      </c>
      <c r="I5309" s="232">
        <f t="shared" si="46"/>
        <v>33899360</v>
      </c>
      <c r="J5309" s="234" t="s">
        <v>39</v>
      </c>
      <c r="K5309" s="234" t="s">
        <v>39</v>
      </c>
      <c r="L5309" s="234" t="s">
        <v>5256</v>
      </c>
    </row>
    <row r="5310" spans="2:12" s="10" customFormat="1" ht="75" customHeight="1" x14ac:dyDescent="0.25">
      <c r="B5310" s="530">
        <v>86100000</v>
      </c>
      <c r="C5310" s="293" t="s">
        <v>5269</v>
      </c>
      <c r="D5310" s="514">
        <v>15</v>
      </c>
      <c r="E5310" s="234">
        <v>11</v>
      </c>
      <c r="F5310" s="234" t="s">
        <v>674</v>
      </c>
      <c r="G5310" s="234" t="s">
        <v>118</v>
      </c>
      <c r="H5310" s="232">
        <f t="shared" si="45"/>
        <v>34916200</v>
      </c>
      <c r="I5310" s="232">
        <f t="shared" si="46"/>
        <v>33899360</v>
      </c>
      <c r="J5310" s="234" t="s">
        <v>39</v>
      </c>
      <c r="K5310" s="234" t="s">
        <v>39</v>
      </c>
      <c r="L5310" s="234" t="s">
        <v>5256</v>
      </c>
    </row>
    <row r="5311" spans="2:12" s="10" customFormat="1" ht="75" customHeight="1" x14ac:dyDescent="0.25">
      <c r="B5311" s="530">
        <v>86100000</v>
      </c>
      <c r="C5311" s="293" t="s">
        <v>5269</v>
      </c>
      <c r="D5311" s="514">
        <v>15</v>
      </c>
      <c r="E5311" s="234">
        <v>11</v>
      </c>
      <c r="F5311" s="234" t="s">
        <v>674</v>
      </c>
      <c r="G5311" s="234" t="s">
        <v>118</v>
      </c>
      <c r="H5311" s="232">
        <f t="shared" si="45"/>
        <v>34916200</v>
      </c>
      <c r="I5311" s="232">
        <f t="shared" si="46"/>
        <v>33899360</v>
      </c>
      <c r="J5311" s="234" t="s">
        <v>39</v>
      </c>
      <c r="K5311" s="234" t="s">
        <v>39</v>
      </c>
      <c r="L5311" s="234" t="s">
        <v>5256</v>
      </c>
    </row>
    <row r="5312" spans="2:12" s="10" customFormat="1" ht="75" customHeight="1" x14ac:dyDescent="0.25">
      <c r="B5312" s="530">
        <v>86100000</v>
      </c>
      <c r="C5312" s="293" t="s">
        <v>5269</v>
      </c>
      <c r="D5312" s="514">
        <v>15</v>
      </c>
      <c r="E5312" s="234">
        <v>11</v>
      </c>
      <c r="F5312" s="234" t="s">
        <v>674</v>
      </c>
      <c r="G5312" s="234" t="s">
        <v>118</v>
      </c>
      <c r="H5312" s="232">
        <f t="shared" si="45"/>
        <v>34916200</v>
      </c>
      <c r="I5312" s="232">
        <f t="shared" si="46"/>
        <v>33899360</v>
      </c>
      <c r="J5312" s="234" t="s">
        <v>39</v>
      </c>
      <c r="K5312" s="234" t="s">
        <v>39</v>
      </c>
      <c r="L5312" s="234" t="s">
        <v>5256</v>
      </c>
    </row>
    <row r="5313" spans="2:12" s="10" customFormat="1" ht="75" customHeight="1" x14ac:dyDescent="0.25">
      <c r="B5313" s="530">
        <v>86100000</v>
      </c>
      <c r="C5313" s="532" t="s">
        <v>5269</v>
      </c>
      <c r="D5313" s="514">
        <v>15</v>
      </c>
      <c r="E5313" s="234">
        <v>11</v>
      </c>
      <c r="F5313" s="234" t="s">
        <v>674</v>
      </c>
      <c r="G5313" s="234" t="s">
        <v>118</v>
      </c>
      <c r="H5313" s="232">
        <f t="shared" si="45"/>
        <v>34916200</v>
      </c>
      <c r="I5313" s="232">
        <f t="shared" si="46"/>
        <v>33899360</v>
      </c>
      <c r="J5313" s="234" t="s">
        <v>39</v>
      </c>
      <c r="K5313" s="234" t="s">
        <v>39</v>
      </c>
      <c r="L5313" s="234" t="s">
        <v>5256</v>
      </c>
    </row>
    <row r="5314" spans="2:12" s="10" customFormat="1" ht="75" customHeight="1" x14ac:dyDescent="0.25">
      <c r="B5314" s="530">
        <v>86100000</v>
      </c>
      <c r="C5314" s="293" t="s">
        <v>5270</v>
      </c>
      <c r="D5314" s="514">
        <v>15</v>
      </c>
      <c r="E5314" s="234">
        <v>11</v>
      </c>
      <c r="F5314" s="234" t="s">
        <v>674</v>
      </c>
      <c r="G5314" s="234" t="s">
        <v>118</v>
      </c>
      <c r="H5314" s="232">
        <f t="shared" si="45"/>
        <v>34916200</v>
      </c>
      <c r="I5314" s="232">
        <f t="shared" si="46"/>
        <v>33899360</v>
      </c>
      <c r="J5314" s="234" t="s">
        <v>39</v>
      </c>
      <c r="K5314" s="234" t="s">
        <v>39</v>
      </c>
      <c r="L5314" s="234" t="s">
        <v>5256</v>
      </c>
    </row>
    <row r="5315" spans="2:12" s="10" customFormat="1" ht="75" customHeight="1" x14ac:dyDescent="0.25">
      <c r="B5315" s="530">
        <v>86100000</v>
      </c>
      <c r="C5315" s="293" t="s">
        <v>5270</v>
      </c>
      <c r="D5315" s="514">
        <v>15</v>
      </c>
      <c r="E5315" s="234">
        <v>11</v>
      </c>
      <c r="F5315" s="234" t="s">
        <v>674</v>
      </c>
      <c r="G5315" s="234" t="s">
        <v>118</v>
      </c>
      <c r="H5315" s="232">
        <f t="shared" si="45"/>
        <v>34916200</v>
      </c>
      <c r="I5315" s="232">
        <f t="shared" si="46"/>
        <v>33899360</v>
      </c>
      <c r="J5315" s="234" t="s">
        <v>39</v>
      </c>
      <c r="K5315" s="234" t="s">
        <v>39</v>
      </c>
      <c r="L5315" s="234" t="s">
        <v>5256</v>
      </c>
    </row>
    <row r="5316" spans="2:12" s="10" customFormat="1" ht="75" customHeight="1" x14ac:dyDescent="0.25">
      <c r="B5316" s="530">
        <v>86100000</v>
      </c>
      <c r="C5316" s="293" t="s">
        <v>5270</v>
      </c>
      <c r="D5316" s="514">
        <v>15</v>
      </c>
      <c r="E5316" s="234">
        <v>11</v>
      </c>
      <c r="F5316" s="234" t="s">
        <v>674</v>
      </c>
      <c r="G5316" s="234" t="s">
        <v>118</v>
      </c>
      <c r="H5316" s="232">
        <f t="shared" si="45"/>
        <v>34916200</v>
      </c>
      <c r="I5316" s="232">
        <f t="shared" si="46"/>
        <v>33899360</v>
      </c>
      <c r="J5316" s="234" t="s">
        <v>39</v>
      </c>
      <c r="K5316" s="234" t="s">
        <v>39</v>
      </c>
      <c r="L5316" s="234" t="s">
        <v>5256</v>
      </c>
    </row>
    <row r="5317" spans="2:12" s="10" customFormat="1" ht="75" customHeight="1" x14ac:dyDescent="0.25">
      <c r="B5317" s="530">
        <v>86100000</v>
      </c>
      <c r="C5317" s="293" t="s">
        <v>5271</v>
      </c>
      <c r="D5317" s="514">
        <v>15</v>
      </c>
      <c r="E5317" s="234">
        <v>11</v>
      </c>
      <c r="F5317" s="234" t="s">
        <v>674</v>
      </c>
      <c r="G5317" s="234" t="s">
        <v>118</v>
      </c>
      <c r="H5317" s="232">
        <f t="shared" si="45"/>
        <v>34916200</v>
      </c>
      <c r="I5317" s="232">
        <f t="shared" si="46"/>
        <v>33899360</v>
      </c>
      <c r="J5317" s="234" t="s">
        <v>39</v>
      </c>
      <c r="K5317" s="234" t="s">
        <v>39</v>
      </c>
      <c r="L5317" s="234" t="s">
        <v>5256</v>
      </c>
    </row>
    <row r="5318" spans="2:12" s="10" customFormat="1" ht="75" customHeight="1" x14ac:dyDescent="0.25">
      <c r="B5318" s="530">
        <v>86100000</v>
      </c>
      <c r="C5318" s="293" t="s">
        <v>5272</v>
      </c>
      <c r="D5318" s="514">
        <v>15</v>
      </c>
      <c r="E5318" s="234">
        <v>11</v>
      </c>
      <c r="F5318" s="234" t="s">
        <v>674</v>
      </c>
      <c r="G5318" s="234" t="s">
        <v>118</v>
      </c>
      <c r="H5318" s="232">
        <f t="shared" si="45"/>
        <v>34916200</v>
      </c>
      <c r="I5318" s="232">
        <f t="shared" si="46"/>
        <v>33899360</v>
      </c>
      <c r="J5318" s="234" t="s">
        <v>39</v>
      </c>
      <c r="K5318" s="234" t="s">
        <v>39</v>
      </c>
      <c r="L5318" s="234" t="s">
        <v>5256</v>
      </c>
    </row>
    <row r="5319" spans="2:12" s="10" customFormat="1" ht="75" customHeight="1" x14ac:dyDescent="0.25">
      <c r="B5319" s="530">
        <v>86100000</v>
      </c>
      <c r="C5319" s="293" t="s">
        <v>5273</v>
      </c>
      <c r="D5319" s="514">
        <v>15</v>
      </c>
      <c r="E5319" s="234">
        <v>11</v>
      </c>
      <c r="F5319" s="234" t="s">
        <v>674</v>
      </c>
      <c r="G5319" s="234" t="s">
        <v>118</v>
      </c>
      <c r="H5319" s="232">
        <f t="shared" si="45"/>
        <v>34916200</v>
      </c>
      <c r="I5319" s="232">
        <f t="shared" si="46"/>
        <v>33899360</v>
      </c>
      <c r="J5319" s="234" t="s">
        <v>39</v>
      </c>
      <c r="K5319" s="234" t="s">
        <v>39</v>
      </c>
      <c r="L5319" s="234" t="s">
        <v>5256</v>
      </c>
    </row>
    <row r="5320" spans="2:12" s="10" customFormat="1" ht="75" customHeight="1" x14ac:dyDescent="0.25">
      <c r="B5320" s="530">
        <v>86100000</v>
      </c>
      <c r="C5320" s="293" t="s">
        <v>5274</v>
      </c>
      <c r="D5320" s="514">
        <v>15</v>
      </c>
      <c r="E5320" s="234">
        <v>11</v>
      </c>
      <c r="F5320" s="234" t="s">
        <v>674</v>
      </c>
      <c r="G5320" s="234" t="s">
        <v>118</v>
      </c>
      <c r="H5320" s="232">
        <f t="shared" si="45"/>
        <v>34916200</v>
      </c>
      <c r="I5320" s="232">
        <f t="shared" si="46"/>
        <v>33899360</v>
      </c>
      <c r="J5320" s="234" t="s">
        <v>39</v>
      </c>
      <c r="K5320" s="234" t="s">
        <v>39</v>
      </c>
      <c r="L5320" s="234" t="s">
        <v>5256</v>
      </c>
    </row>
    <row r="5321" spans="2:12" s="10" customFormat="1" ht="75" customHeight="1" x14ac:dyDescent="0.25">
      <c r="B5321" s="530">
        <v>86100000</v>
      </c>
      <c r="C5321" s="293" t="s">
        <v>5274</v>
      </c>
      <c r="D5321" s="514">
        <v>15</v>
      </c>
      <c r="E5321" s="234">
        <v>11</v>
      </c>
      <c r="F5321" s="234" t="s">
        <v>674</v>
      </c>
      <c r="G5321" s="234" t="s">
        <v>118</v>
      </c>
      <c r="H5321" s="232">
        <f t="shared" si="45"/>
        <v>34916200</v>
      </c>
      <c r="I5321" s="232">
        <f t="shared" si="46"/>
        <v>33899360</v>
      </c>
      <c r="J5321" s="234" t="s">
        <v>39</v>
      </c>
      <c r="K5321" s="234" t="s">
        <v>39</v>
      </c>
      <c r="L5321" s="234" t="s">
        <v>5256</v>
      </c>
    </row>
    <row r="5322" spans="2:12" s="10" customFormat="1" ht="75" customHeight="1" x14ac:dyDescent="0.25">
      <c r="B5322" s="530">
        <v>86100000</v>
      </c>
      <c r="C5322" s="293" t="s">
        <v>5275</v>
      </c>
      <c r="D5322" s="514">
        <v>15</v>
      </c>
      <c r="E5322" s="234">
        <v>11</v>
      </c>
      <c r="F5322" s="234" t="s">
        <v>674</v>
      </c>
      <c r="G5322" s="234" t="s">
        <v>118</v>
      </c>
      <c r="H5322" s="232">
        <f t="shared" si="45"/>
        <v>34916200</v>
      </c>
      <c r="I5322" s="232">
        <f t="shared" si="46"/>
        <v>33899360</v>
      </c>
      <c r="J5322" s="234" t="s">
        <v>39</v>
      </c>
      <c r="K5322" s="234" t="s">
        <v>39</v>
      </c>
      <c r="L5322" s="234" t="s">
        <v>5256</v>
      </c>
    </row>
    <row r="5323" spans="2:12" s="10" customFormat="1" ht="75" customHeight="1" x14ac:dyDescent="0.25">
      <c r="B5323" s="530">
        <v>86100000</v>
      </c>
      <c r="C5323" s="532" t="s">
        <v>5275</v>
      </c>
      <c r="D5323" s="514">
        <v>15</v>
      </c>
      <c r="E5323" s="234">
        <v>11</v>
      </c>
      <c r="F5323" s="234" t="s">
        <v>674</v>
      </c>
      <c r="G5323" s="234" t="s">
        <v>118</v>
      </c>
      <c r="H5323" s="232">
        <f t="shared" si="45"/>
        <v>34916200</v>
      </c>
      <c r="I5323" s="232">
        <f t="shared" si="46"/>
        <v>33899360</v>
      </c>
      <c r="J5323" s="234" t="s">
        <v>39</v>
      </c>
      <c r="K5323" s="234" t="s">
        <v>39</v>
      </c>
      <c r="L5323" s="234" t="s">
        <v>5256</v>
      </c>
    </row>
    <row r="5324" spans="2:12" s="10" customFormat="1" ht="75" customHeight="1" x14ac:dyDescent="0.25">
      <c r="B5324" s="234">
        <v>30141601</v>
      </c>
      <c r="C5324" s="533" t="s">
        <v>5276</v>
      </c>
      <c r="D5324" s="534">
        <v>41671</v>
      </c>
      <c r="E5324" s="234" t="s">
        <v>667</v>
      </c>
      <c r="F5324" s="234" t="s">
        <v>5151</v>
      </c>
      <c r="G5324" s="234" t="s">
        <v>4883</v>
      </c>
      <c r="H5324" s="232">
        <f>I5324*103%</f>
        <v>24977500</v>
      </c>
      <c r="I5324" s="232">
        <f>25000000-(25000000*3%)</f>
        <v>24250000</v>
      </c>
      <c r="J5324" s="234" t="s">
        <v>39</v>
      </c>
      <c r="K5324" s="234" t="s">
        <v>39</v>
      </c>
      <c r="L5324" s="515" t="s">
        <v>5277</v>
      </c>
    </row>
    <row r="5325" spans="2:12" s="10" customFormat="1" ht="75" customHeight="1" x14ac:dyDescent="0.25">
      <c r="B5325" s="234">
        <v>30171613</v>
      </c>
      <c r="C5325" s="533" t="s">
        <v>5278</v>
      </c>
      <c r="D5325" s="534">
        <v>41671</v>
      </c>
      <c r="E5325" s="234" t="s">
        <v>713</v>
      </c>
      <c r="F5325" s="234" t="s">
        <v>5279</v>
      </c>
      <c r="G5325" s="234" t="s">
        <v>4883</v>
      </c>
      <c r="H5325" s="232">
        <f t="shared" ref="H5325:H5353" si="47">I5325*103%</f>
        <v>599460000</v>
      </c>
      <c r="I5325" s="232">
        <f>600000000-(600000000*3%)</f>
        <v>582000000</v>
      </c>
      <c r="J5325" s="234" t="s">
        <v>39</v>
      </c>
      <c r="K5325" s="234" t="s">
        <v>39</v>
      </c>
      <c r="L5325" s="515" t="s">
        <v>5277</v>
      </c>
    </row>
    <row r="5326" spans="2:12" s="10" customFormat="1" ht="75" customHeight="1" x14ac:dyDescent="0.25">
      <c r="B5326" s="234">
        <v>30171706</v>
      </c>
      <c r="C5326" s="533" t="s">
        <v>5280</v>
      </c>
      <c r="D5326" s="534">
        <v>41671</v>
      </c>
      <c r="E5326" s="234" t="s">
        <v>662</v>
      </c>
      <c r="F5326" s="234" t="s">
        <v>5281</v>
      </c>
      <c r="G5326" s="234" t="s">
        <v>4883</v>
      </c>
      <c r="H5326" s="232">
        <f t="shared" si="47"/>
        <v>119892000</v>
      </c>
      <c r="I5326" s="232">
        <f>120000000-(120000000*3%)</f>
        <v>116400000</v>
      </c>
      <c r="J5326" s="234" t="s">
        <v>39</v>
      </c>
      <c r="K5326" s="234" t="s">
        <v>39</v>
      </c>
      <c r="L5326" s="515" t="s">
        <v>5277</v>
      </c>
    </row>
    <row r="5327" spans="2:12" s="10" customFormat="1" ht="75" customHeight="1" x14ac:dyDescent="0.25">
      <c r="B5327" s="234">
        <v>72151700</v>
      </c>
      <c r="C5327" s="533" t="s">
        <v>5282</v>
      </c>
      <c r="D5327" s="534">
        <v>41671</v>
      </c>
      <c r="E5327" s="234" t="s">
        <v>5283</v>
      </c>
      <c r="F5327" s="234" t="s">
        <v>5279</v>
      </c>
      <c r="G5327" s="234" t="s">
        <v>4883</v>
      </c>
      <c r="H5327" s="232">
        <f t="shared" si="47"/>
        <v>618000000</v>
      </c>
      <c r="I5327" s="232">
        <v>600000000</v>
      </c>
      <c r="J5327" s="234" t="s">
        <v>39</v>
      </c>
      <c r="K5327" s="234" t="s">
        <v>39</v>
      </c>
      <c r="L5327" s="515" t="s">
        <v>5277</v>
      </c>
    </row>
    <row r="5328" spans="2:12" s="10" customFormat="1" ht="75" customHeight="1" x14ac:dyDescent="0.25">
      <c r="B5328" s="234">
        <v>31162103</v>
      </c>
      <c r="C5328" s="533" t="s">
        <v>5284</v>
      </c>
      <c r="D5328" s="534">
        <v>41699</v>
      </c>
      <c r="E5328" s="234" t="s">
        <v>319</v>
      </c>
      <c r="F5328" s="234" t="s">
        <v>5151</v>
      </c>
      <c r="G5328" s="234" t="s">
        <v>4883</v>
      </c>
      <c r="H5328" s="232">
        <f t="shared" si="47"/>
        <v>19982000</v>
      </c>
      <c r="I5328" s="232">
        <f>20000000-(20000000*3%)</f>
        <v>19400000</v>
      </c>
      <c r="J5328" s="234" t="s">
        <v>39</v>
      </c>
      <c r="K5328" s="234" t="s">
        <v>39</v>
      </c>
      <c r="L5328" s="515" t="s">
        <v>5277</v>
      </c>
    </row>
    <row r="5329" spans="2:12" s="10" customFormat="1" ht="75" customHeight="1" x14ac:dyDescent="0.25">
      <c r="B5329" s="234">
        <v>44111900</v>
      </c>
      <c r="C5329" s="533" t="s">
        <v>5285</v>
      </c>
      <c r="D5329" s="534">
        <v>41671</v>
      </c>
      <c r="E5329" s="234" t="s">
        <v>99</v>
      </c>
      <c r="F5329" s="234" t="s">
        <v>5151</v>
      </c>
      <c r="G5329" s="234" t="s">
        <v>4883</v>
      </c>
      <c r="H5329" s="232">
        <f t="shared" si="47"/>
        <v>14986500</v>
      </c>
      <c r="I5329" s="232">
        <f>15000000-(15000000*3%)</f>
        <v>14550000</v>
      </c>
      <c r="J5329" s="234" t="s">
        <v>39</v>
      </c>
      <c r="K5329" s="234" t="s">
        <v>39</v>
      </c>
      <c r="L5329" s="515" t="s">
        <v>5277</v>
      </c>
    </row>
    <row r="5330" spans="2:12" s="10" customFormat="1" ht="75" customHeight="1" x14ac:dyDescent="0.25">
      <c r="B5330" s="234">
        <v>39121302</v>
      </c>
      <c r="C5330" s="533" t="s">
        <v>5286</v>
      </c>
      <c r="D5330" s="534">
        <v>41699</v>
      </c>
      <c r="E5330" s="234" t="s">
        <v>319</v>
      </c>
      <c r="F5330" s="234" t="s">
        <v>5151</v>
      </c>
      <c r="G5330" s="234" t="s">
        <v>4883</v>
      </c>
      <c r="H5330" s="232">
        <f t="shared" si="47"/>
        <v>24977500</v>
      </c>
      <c r="I5330" s="232">
        <f>25000000-(25000000*3%)</f>
        <v>24250000</v>
      </c>
      <c r="J5330" s="234" t="s">
        <v>39</v>
      </c>
      <c r="K5330" s="234" t="s">
        <v>39</v>
      </c>
      <c r="L5330" s="515" t="s">
        <v>5277</v>
      </c>
    </row>
    <row r="5331" spans="2:12" s="10" customFormat="1" ht="75" customHeight="1" x14ac:dyDescent="0.25">
      <c r="B5331" s="234">
        <v>40180000</v>
      </c>
      <c r="C5331" s="533" t="s">
        <v>5287</v>
      </c>
      <c r="D5331" s="534">
        <v>41671</v>
      </c>
      <c r="E5331" s="234" t="s">
        <v>667</v>
      </c>
      <c r="F5331" s="234" t="s">
        <v>5151</v>
      </c>
      <c r="G5331" s="234" t="s">
        <v>4883</v>
      </c>
      <c r="H5331" s="232">
        <f t="shared" si="47"/>
        <v>15450000</v>
      </c>
      <c r="I5331" s="232">
        <v>15000000</v>
      </c>
      <c r="J5331" s="234" t="s">
        <v>39</v>
      </c>
      <c r="K5331" s="234" t="s">
        <v>39</v>
      </c>
      <c r="L5331" s="515" t="s">
        <v>5277</v>
      </c>
    </row>
    <row r="5332" spans="2:12" s="10" customFormat="1" ht="75" customHeight="1" x14ac:dyDescent="0.25">
      <c r="B5332" s="234">
        <v>40100000</v>
      </c>
      <c r="C5332" s="535" t="s">
        <v>5288</v>
      </c>
      <c r="D5332" s="534">
        <v>41671</v>
      </c>
      <c r="E5332" s="234" t="s">
        <v>319</v>
      </c>
      <c r="F5332" s="234" t="s">
        <v>5281</v>
      </c>
      <c r="G5332" s="234" t="s">
        <v>4883</v>
      </c>
      <c r="H5332" s="232">
        <f t="shared" si="47"/>
        <v>74932500</v>
      </c>
      <c r="I5332" s="232">
        <f>75000000-(75000000*3%)</f>
        <v>72750000</v>
      </c>
      <c r="J5332" s="234" t="s">
        <v>39</v>
      </c>
      <c r="K5332" s="234" t="s">
        <v>39</v>
      </c>
      <c r="L5332" s="515" t="s">
        <v>5277</v>
      </c>
    </row>
    <row r="5333" spans="2:12" s="10" customFormat="1" ht="75" customHeight="1" x14ac:dyDescent="0.25">
      <c r="B5333" s="234">
        <v>72111004</v>
      </c>
      <c r="C5333" s="533" t="s">
        <v>5289</v>
      </c>
      <c r="D5333" s="534">
        <v>41671</v>
      </c>
      <c r="E5333" s="234" t="s">
        <v>647</v>
      </c>
      <c r="F5333" s="234" t="s">
        <v>5279</v>
      </c>
      <c r="G5333" s="234" t="s">
        <v>4883</v>
      </c>
      <c r="H5333" s="232">
        <f t="shared" si="47"/>
        <v>119892000</v>
      </c>
      <c r="I5333" s="232">
        <f>120000000-(120000000*3%)</f>
        <v>116400000</v>
      </c>
      <c r="J5333" s="234" t="s">
        <v>39</v>
      </c>
      <c r="K5333" s="234" t="s">
        <v>39</v>
      </c>
      <c r="L5333" s="515" t="s">
        <v>5277</v>
      </c>
    </row>
    <row r="5334" spans="2:12" s="10" customFormat="1" ht="75" customHeight="1" x14ac:dyDescent="0.25">
      <c r="B5334" s="234">
        <v>721211103</v>
      </c>
      <c r="C5334" s="533" t="s">
        <v>5290</v>
      </c>
      <c r="D5334" s="534">
        <v>41671</v>
      </c>
      <c r="E5334" s="234" t="s">
        <v>662</v>
      </c>
      <c r="F5334" s="234" t="s">
        <v>5279</v>
      </c>
      <c r="G5334" s="234" t="s">
        <v>4883</v>
      </c>
      <c r="H5334" s="232">
        <f t="shared" si="47"/>
        <v>349685000</v>
      </c>
      <c r="I5334" s="232">
        <f>350000000-(350000000*3%)</f>
        <v>339500000</v>
      </c>
      <c r="J5334" s="234" t="s">
        <v>39</v>
      </c>
      <c r="K5334" s="234" t="s">
        <v>39</v>
      </c>
      <c r="L5334" s="515" t="s">
        <v>5277</v>
      </c>
    </row>
    <row r="5335" spans="2:12" s="10" customFormat="1" ht="75" customHeight="1" x14ac:dyDescent="0.25">
      <c r="B5335" s="234">
        <v>72101506</v>
      </c>
      <c r="C5335" s="533" t="s">
        <v>5291</v>
      </c>
      <c r="D5335" s="534">
        <v>41654</v>
      </c>
      <c r="E5335" s="234" t="s">
        <v>679</v>
      </c>
      <c r="F5335" s="234" t="s">
        <v>5151</v>
      </c>
      <c r="G5335" s="234" t="s">
        <v>4883</v>
      </c>
      <c r="H5335" s="232">
        <f t="shared" si="47"/>
        <v>23978400</v>
      </c>
      <c r="I5335" s="232">
        <f>24000000-(24000000*3%)</f>
        <v>23280000</v>
      </c>
      <c r="J5335" s="234" t="s">
        <v>39</v>
      </c>
      <c r="K5335" s="234" t="s">
        <v>39</v>
      </c>
      <c r="L5335" s="515" t="s">
        <v>5277</v>
      </c>
    </row>
    <row r="5336" spans="2:12" s="10" customFormat="1" ht="75" customHeight="1" x14ac:dyDescent="0.25">
      <c r="B5336" s="234">
        <v>72154055</v>
      </c>
      <c r="C5336" s="533" t="s">
        <v>5292</v>
      </c>
      <c r="D5336" s="534">
        <v>41654</v>
      </c>
      <c r="E5336" s="234" t="s">
        <v>679</v>
      </c>
      <c r="F5336" s="234" t="s">
        <v>5151</v>
      </c>
      <c r="G5336" s="234" t="s">
        <v>4883</v>
      </c>
      <c r="H5336" s="232">
        <f t="shared" si="47"/>
        <v>17983800</v>
      </c>
      <c r="I5336" s="232">
        <f>18000000-(18000000*3%)</f>
        <v>17460000</v>
      </c>
      <c r="J5336" s="234" t="s">
        <v>39</v>
      </c>
      <c r="K5336" s="234" t="s">
        <v>39</v>
      </c>
      <c r="L5336" s="515" t="s">
        <v>5277</v>
      </c>
    </row>
    <row r="5337" spans="2:12" s="10" customFormat="1" ht="75" customHeight="1" x14ac:dyDescent="0.25">
      <c r="B5337" s="234">
        <v>39121011</v>
      </c>
      <c r="C5337" s="533" t="s">
        <v>5293</v>
      </c>
      <c r="D5337" s="534">
        <v>41671</v>
      </c>
      <c r="E5337" s="234" t="s">
        <v>667</v>
      </c>
      <c r="F5337" s="234" t="s">
        <v>5151</v>
      </c>
      <c r="G5337" s="234" t="s">
        <v>4883</v>
      </c>
      <c r="H5337" s="232">
        <f t="shared" si="47"/>
        <v>19982000</v>
      </c>
      <c r="I5337" s="232">
        <f>20000000-(20000000*3%)</f>
        <v>19400000</v>
      </c>
      <c r="J5337" s="234" t="s">
        <v>39</v>
      </c>
      <c r="K5337" s="234" t="s">
        <v>39</v>
      </c>
      <c r="L5337" s="515" t="s">
        <v>5277</v>
      </c>
    </row>
    <row r="5338" spans="2:12" s="10" customFormat="1" ht="75" customHeight="1" x14ac:dyDescent="0.25">
      <c r="B5338" s="234">
        <v>46191601</v>
      </c>
      <c r="C5338" s="533" t="s">
        <v>5294</v>
      </c>
      <c r="D5338" s="534">
        <v>41671</v>
      </c>
      <c r="E5338" s="234" t="s">
        <v>319</v>
      </c>
      <c r="F5338" s="234" t="s">
        <v>5151</v>
      </c>
      <c r="G5338" s="234" t="s">
        <v>4883</v>
      </c>
      <c r="H5338" s="232">
        <f t="shared" si="47"/>
        <v>9991000</v>
      </c>
      <c r="I5338" s="232">
        <f>10000000-(10000000*3%)</f>
        <v>9700000</v>
      </c>
      <c r="J5338" s="234" t="s">
        <v>39</v>
      </c>
      <c r="K5338" s="234" t="s">
        <v>39</v>
      </c>
      <c r="L5338" s="515" t="s">
        <v>5277</v>
      </c>
    </row>
    <row r="5339" spans="2:12" s="10" customFormat="1" ht="75" customHeight="1" x14ac:dyDescent="0.25">
      <c r="B5339" s="234">
        <v>39121011</v>
      </c>
      <c r="C5339" s="533" t="s">
        <v>5295</v>
      </c>
      <c r="D5339" s="534">
        <v>41671</v>
      </c>
      <c r="E5339" s="234" t="s">
        <v>647</v>
      </c>
      <c r="F5339" s="234" t="s">
        <v>5151</v>
      </c>
      <c r="G5339" s="234" t="s">
        <v>4883</v>
      </c>
      <c r="H5339" s="232">
        <f t="shared" si="47"/>
        <v>11989200</v>
      </c>
      <c r="I5339" s="232">
        <f>12000000-(12000000*3%)</f>
        <v>11640000</v>
      </c>
      <c r="J5339" s="234" t="s">
        <v>39</v>
      </c>
      <c r="K5339" s="234" t="s">
        <v>39</v>
      </c>
      <c r="L5339" s="515" t="s">
        <v>5277</v>
      </c>
    </row>
    <row r="5340" spans="2:12" s="10" customFormat="1" ht="75" customHeight="1" x14ac:dyDescent="0.25">
      <c r="B5340" s="234">
        <v>72101509</v>
      </c>
      <c r="C5340" s="533" t="s">
        <v>5296</v>
      </c>
      <c r="D5340" s="534">
        <v>41671</v>
      </c>
      <c r="E5340" s="234" t="s">
        <v>667</v>
      </c>
      <c r="F5340" s="234" t="s">
        <v>5151</v>
      </c>
      <c r="G5340" s="234" t="s">
        <v>4883</v>
      </c>
      <c r="H5340" s="232">
        <f t="shared" si="47"/>
        <v>9991000</v>
      </c>
      <c r="I5340" s="232">
        <f>10000000-(10000000*3%)</f>
        <v>9700000</v>
      </c>
      <c r="J5340" s="234" t="s">
        <v>39</v>
      </c>
      <c r="K5340" s="234" t="s">
        <v>39</v>
      </c>
      <c r="L5340" s="515" t="s">
        <v>5277</v>
      </c>
    </row>
    <row r="5341" spans="2:12" s="10" customFormat="1" ht="75" customHeight="1" x14ac:dyDescent="0.25">
      <c r="B5341" s="234">
        <v>72101506</v>
      </c>
      <c r="C5341" s="533" t="s">
        <v>5297</v>
      </c>
      <c r="D5341" s="534">
        <v>41654</v>
      </c>
      <c r="E5341" s="234" t="s">
        <v>679</v>
      </c>
      <c r="F5341" s="234" t="s">
        <v>5279</v>
      </c>
      <c r="G5341" s="234" t="s">
        <v>4883</v>
      </c>
      <c r="H5341" s="232">
        <f t="shared" si="47"/>
        <v>399640000</v>
      </c>
      <c r="I5341" s="232">
        <f>400000000-(400000000*3%)</f>
        <v>388000000</v>
      </c>
      <c r="J5341" s="234" t="s">
        <v>39</v>
      </c>
      <c r="K5341" s="234" t="s">
        <v>39</v>
      </c>
      <c r="L5341" s="515" t="s">
        <v>5277</v>
      </c>
    </row>
    <row r="5342" spans="2:12" s="10" customFormat="1" ht="75" customHeight="1" x14ac:dyDescent="0.25">
      <c r="B5342" s="234">
        <v>72151702</v>
      </c>
      <c r="C5342" s="533" t="s">
        <v>5298</v>
      </c>
      <c r="D5342" s="534">
        <v>41671</v>
      </c>
      <c r="E5342" s="234" t="s">
        <v>653</v>
      </c>
      <c r="F5342" s="234" t="s">
        <v>5151</v>
      </c>
      <c r="G5342" s="234" t="s">
        <v>4883</v>
      </c>
      <c r="H5342" s="232">
        <f t="shared" si="47"/>
        <v>11989200</v>
      </c>
      <c r="I5342" s="232">
        <f>12000000-(12000000*3%)</f>
        <v>11640000</v>
      </c>
      <c r="J5342" s="234" t="s">
        <v>39</v>
      </c>
      <c r="K5342" s="234" t="s">
        <v>39</v>
      </c>
      <c r="L5342" s="515" t="s">
        <v>5277</v>
      </c>
    </row>
    <row r="5343" spans="2:12" s="10" customFormat="1" ht="75" customHeight="1" x14ac:dyDescent="0.25">
      <c r="B5343" s="234">
        <v>72153503</v>
      </c>
      <c r="C5343" s="533" t="s">
        <v>5299</v>
      </c>
      <c r="D5343" s="534">
        <v>41671</v>
      </c>
      <c r="E5343" s="234" t="s">
        <v>319</v>
      </c>
      <c r="F5343" s="234" t="s">
        <v>5281</v>
      </c>
      <c r="G5343" s="234" t="s">
        <v>4883</v>
      </c>
      <c r="H5343" s="232">
        <f t="shared" si="47"/>
        <v>599460000</v>
      </c>
      <c r="I5343" s="232">
        <f>600000000-(600000000*3%)</f>
        <v>582000000</v>
      </c>
      <c r="J5343" s="234" t="s">
        <v>39</v>
      </c>
      <c r="K5343" s="234" t="s">
        <v>39</v>
      </c>
      <c r="L5343" s="515" t="s">
        <v>5277</v>
      </c>
    </row>
    <row r="5344" spans="2:12" s="10" customFormat="1" ht="75" customHeight="1" x14ac:dyDescent="0.25">
      <c r="B5344" s="234">
        <v>46171610</v>
      </c>
      <c r="C5344" s="533" t="s">
        <v>5300</v>
      </c>
      <c r="D5344" s="534">
        <v>41671</v>
      </c>
      <c r="E5344" s="234" t="s">
        <v>653</v>
      </c>
      <c r="F5344" s="234" t="s">
        <v>5151</v>
      </c>
      <c r="G5344" s="234" t="s">
        <v>4883</v>
      </c>
      <c r="H5344" s="232">
        <f t="shared" si="47"/>
        <v>11989200</v>
      </c>
      <c r="I5344" s="232">
        <f>12000000-(12000000*3%)</f>
        <v>11640000</v>
      </c>
      <c r="J5344" s="234" t="s">
        <v>39</v>
      </c>
      <c r="K5344" s="234" t="s">
        <v>39</v>
      </c>
      <c r="L5344" s="515" t="s">
        <v>5277</v>
      </c>
    </row>
    <row r="5345" spans="2:12" s="10" customFormat="1" ht="75" customHeight="1" x14ac:dyDescent="0.25">
      <c r="B5345" s="234">
        <v>30191800</v>
      </c>
      <c r="C5345" s="533" t="s">
        <v>5301</v>
      </c>
      <c r="D5345" s="534">
        <v>41654</v>
      </c>
      <c r="E5345" s="234" t="s">
        <v>5302</v>
      </c>
      <c r="F5345" s="234" t="s">
        <v>5281</v>
      </c>
      <c r="G5345" s="234" t="s">
        <v>4883</v>
      </c>
      <c r="H5345" s="232">
        <f t="shared" si="47"/>
        <v>79928000</v>
      </c>
      <c r="I5345" s="232">
        <f>80000000-(80000000*3%)</f>
        <v>77600000</v>
      </c>
      <c r="J5345" s="234" t="s">
        <v>39</v>
      </c>
      <c r="K5345" s="234" t="s">
        <v>39</v>
      </c>
      <c r="L5345" s="515" t="s">
        <v>5277</v>
      </c>
    </row>
    <row r="5346" spans="2:12" s="10" customFormat="1" ht="75" customHeight="1" x14ac:dyDescent="0.25">
      <c r="B5346" s="234">
        <v>27000000</v>
      </c>
      <c r="C5346" s="533" t="s">
        <v>5303</v>
      </c>
      <c r="D5346" s="534">
        <v>41671</v>
      </c>
      <c r="E5346" s="234" t="s">
        <v>99</v>
      </c>
      <c r="F5346" s="234" t="s">
        <v>5151</v>
      </c>
      <c r="G5346" s="234" t="s">
        <v>4883</v>
      </c>
      <c r="H5346" s="232">
        <f t="shared" si="47"/>
        <v>29973000</v>
      </c>
      <c r="I5346" s="232">
        <f>30000000-(30000000*3%)</f>
        <v>29100000</v>
      </c>
      <c r="J5346" s="234" t="s">
        <v>39</v>
      </c>
      <c r="K5346" s="234" t="s">
        <v>39</v>
      </c>
      <c r="L5346" s="515" t="s">
        <v>5277</v>
      </c>
    </row>
    <row r="5347" spans="2:12" s="10" customFormat="1" ht="75" customHeight="1" x14ac:dyDescent="0.25">
      <c r="B5347" s="234">
        <v>39100000</v>
      </c>
      <c r="C5347" s="533" t="s">
        <v>5304</v>
      </c>
      <c r="D5347" s="534">
        <v>41671</v>
      </c>
      <c r="E5347" s="234" t="s">
        <v>99</v>
      </c>
      <c r="F5347" s="234" t="s">
        <v>5151</v>
      </c>
      <c r="G5347" s="234" t="s">
        <v>4883</v>
      </c>
      <c r="H5347" s="232">
        <f t="shared" si="47"/>
        <v>39964000</v>
      </c>
      <c r="I5347" s="232">
        <f>40000000-(40000000*3%)</f>
        <v>38800000</v>
      </c>
      <c r="J5347" s="234" t="s">
        <v>39</v>
      </c>
      <c r="K5347" s="234" t="s">
        <v>39</v>
      </c>
      <c r="L5347" s="515" t="s">
        <v>5277</v>
      </c>
    </row>
    <row r="5348" spans="2:12" s="10" customFormat="1" ht="75" customHeight="1" x14ac:dyDescent="0.25">
      <c r="B5348" s="234">
        <v>60104906</v>
      </c>
      <c r="C5348" s="533" t="s">
        <v>5305</v>
      </c>
      <c r="D5348" s="534">
        <v>41671</v>
      </c>
      <c r="E5348" s="234" t="s">
        <v>99</v>
      </c>
      <c r="F5348" s="234" t="s">
        <v>5151</v>
      </c>
      <c r="G5348" s="234" t="s">
        <v>4883</v>
      </c>
      <c r="H5348" s="232">
        <f t="shared" si="47"/>
        <v>19982000</v>
      </c>
      <c r="I5348" s="232">
        <f>20000000-(20000000*3%)</f>
        <v>19400000</v>
      </c>
      <c r="J5348" s="234" t="s">
        <v>39</v>
      </c>
      <c r="K5348" s="234" t="s">
        <v>39</v>
      </c>
      <c r="L5348" s="515" t="s">
        <v>5277</v>
      </c>
    </row>
    <row r="5349" spans="2:12" s="10" customFormat="1" ht="75" customHeight="1" x14ac:dyDescent="0.25">
      <c r="B5349" s="234">
        <v>76111503</v>
      </c>
      <c r="C5349" s="533" t="s">
        <v>5306</v>
      </c>
      <c r="D5349" s="534">
        <v>41671</v>
      </c>
      <c r="E5349" s="234" t="s">
        <v>647</v>
      </c>
      <c r="F5349" s="234" t="s">
        <v>5151</v>
      </c>
      <c r="G5349" s="234" t="s">
        <v>4883</v>
      </c>
      <c r="H5349" s="232">
        <f t="shared" si="47"/>
        <v>14986500</v>
      </c>
      <c r="I5349" s="232">
        <f>15000000-(15000000*3%)</f>
        <v>14550000</v>
      </c>
      <c r="J5349" s="234" t="s">
        <v>39</v>
      </c>
      <c r="K5349" s="234" t="s">
        <v>39</v>
      </c>
      <c r="L5349" s="515" t="s">
        <v>5277</v>
      </c>
    </row>
    <row r="5350" spans="2:12" s="10" customFormat="1" ht="75" customHeight="1" x14ac:dyDescent="0.25">
      <c r="B5350" s="234">
        <v>46191603</v>
      </c>
      <c r="C5350" s="533" t="s">
        <v>5307</v>
      </c>
      <c r="D5350" s="534">
        <v>41671</v>
      </c>
      <c r="E5350" s="234" t="s">
        <v>319</v>
      </c>
      <c r="F5350" s="234" t="s">
        <v>5151</v>
      </c>
      <c r="G5350" s="234" t="s">
        <v>4883</v>
      </c>
      <c r="H5350" s="232">
        <f t="shared" si="47"/>
        <v>29973000</v>
      </c>
      <c r="I5350" s="232">
        <f>30000000-(30000000*3%)</f>
        <v>29100000</v>
      </c>
      <c r="J5350" s="234" t="s">
        <v>39</v>
      </c>
      <c r="K5350" s="234" t="s">
        <v>39</v>
      </c>
      <c r="L5350" s="515" t="s">
        <v>5277</v>
      </c>
    </row>
    <row r="5351" spans="2:12" s="10" customFormat="1" ht="75" customHeight="1" x14ac:dyDescent="0.25">
      <c r="B5351" s="234">
        <v>46171602</v>
      </c>
      <c r="C5351" s="533" t="s">
        <v>5308</v>
      </c>
      <c r="D5351" s="534">
        <v>41671</v>
      </c>
      <c r="E5351" s="234" t="s">
        <v>662</v>
      </c>
      <c r="F5351" s="234" t="s">
        <v>5151</v>
      </c>
      <c r="G5351" s="234" t="s">
        <v>4883</v>
      </c>
      <c r="H5351" s="232">
        <f t="shared" si="47"/>
        <v>29973000</v>
      </c>
      <c r="I5351" s="232">
        <f>30000000-(30000000*3%)</f>
        <v>29100000</v>
      </c>
      <c r="J5351" s="234" t="s">
        <v>39</v>
      </c>
      <c r="K5351" s="234" t="s">
        <v>39</v>
      </c>
      <c r="L5351" s="515" t="s">
        <v>5277</v>
      </c>
    </row>
    <row r="5352" spans="2:12" s="10" customFormat="1" ht="75" customHeight="1" x14ac:dyDescent="0.25">
      <c r="B5352" s="234">
        <v>72151702</v>
      </c>
      <c r="C5352" s="533" t="s">
        <v>5309</v>
      </c>
      <c r="D5352" s="534">
        <v>41671</v>
      </c>
      <c r="E5352" s="234" t="s">
        <v>647</v>
      </c>
      <c r="F5352" s="234" t="s">
        <v>5279</v>
      </c>
      <c r="G5352" s="234" t="s">
        <v>4883</v>
      </c>
      <c r="H5352" s="232">
        <f t="shared" si="47"/>
        <v>149865000</v>
      </c>
      <c r="I5352" s="232">
        <f>150000000-(150000000*3%)</f>
        <v>145500000</v>
      </c>
      <c r="J5352" s="234" t="s">
        <v>39</v>
      </c>
      <c r="K5352" s="234" t="s">
        <v>39</v>
      </c>
      <c r="L5352" s="515" t="s">
        <v>5277</v>
      </c>
    </row>
    <row r="5353" spans="2:12" s="10" customFormat="1" ht="75" customHeight="1" x14ac:dyDescent="0.25">
      <c r="B5353" s="234">
        <v>60103704</v>
      </c>
      <c r="C5353" s="533" t="s">
        <v>5310</v>
      </c>
      <c r="D5353" s="534">
        <v>41671</v>
      </c>
      <c r="E5353" s="234" t="s">
        <v>662</v>
      </c>
      <c r="F5353" s="234" t="s">
        <v>5279</v>
      </c>
      <c r="G5353" s="234" t="s">
        <v>4883</v>
      </c>
      <c r="H5353" s="232">
        <f t="shared" si="47"/>
        <v>179838000</v>
      </c>
      <c r="I5353" s="232">
        <f>180000000-(180000000*3%)</f>
        <v>174600000</v>
      </c>
      <c r="J5353" s="234" t="s">
        <v>39</v>
      </c>
      <c r="K5353" s="234" t="s">
        <v>39</v>
      </c>
      <c r="L5353" s="515" t="s">
        <v>5277</v>
      </c>
    </row>
    <row r="5354" spans="2:12" s="10" customFormat="1" ht="75" customHeight="1" x14ac:dyDescent="0.25">
      <c r="B5354" s="530">
        <v>86100000</v>
      </c>
      <c r="C5354" s="293" t="s">
        <v>5311</v>
      </c>
      <c r="D5354" s="531">
        <v>41654</v>
      </c>
      <c r="E5354" s="234">
        <v>11</v>
      </c>
      <c r="F5354" s="233" t="s">
        <v>674</v>
      </c>
      <c r="G5354" s="233" t="s">
        <v>118</v>
      </c>
      <c r="H5354" s="536">
        <f>3288800*11</f>
        <v>36176800</v>
      </c>
      <c r="I5354" s="537">
        <f>3193000*11</f>
        <v>35123000</v>
      </c>
      <c r="J5354" s="234" t="s">
        <v>241</v>
      </c>
      <c r="K5354" s="234" t="s">
        <v>241</v>
      </c>
      <c r="L5354" s="234" t="s">
        <v>5144</v>
      </c>
    </row>
    <row r="5355" spans="2:12" s="10" customFormat="1" ht="75" customHeight="1" x14ac:dyDescent="0.25">
      <c r="B5355" s="530">
        <v>86100000</v>
      </c>
      <c r="C5355" s="293" t="s">
        <v>5311</v>
      </c>
      <c r="D5355" s="531">
        <v>41654</v>
      </c>
      <c r="E5355" s="234">
        <v>11</v>
      </c>
      <c r="F5355" s="233" t="s">
        <v>674</v>
      </c>
      <c r="G5355" s="233" t="s">
        <v>118</v>
      </c>
      <c r="H5355" s="536">
        <f t="shared" ref="H5355:H5393" si="48">3288800*11</f>
        <v>36176800</v>
      </c>
      <c r="I5355" s="537">
        <f t="shared" ref="I5355:I5393" si="49">3193000*11</f>
        <v>35123000</v>
      </c>
      <c r="J5355" s="234" t="s">
        <v>241</v>
      </c>
      <c r="K5355" s="234" t="s">
        <v>241</v>
      </c>
      <c r="L5355" s="234" t="s">
        <v>5144</v>
      </c>
    </row>
    <row r="5356" spans="2:12" s="10" customFormat="1" ht="75" customHeight="1" x14ac:dyDescent="0.25">
      <c r="B5356" s="530">
        <v>86100000</v>
      </c>
      <c r="C5356" s="293" t="s">
        <v>5311</v>
      </c>
      <c r="D5356" s="531">
        <v>41654</v>
      </c>
      <c r="E5356" s="234">
        <v>11</v>
      </c>
      <c r="F5356" s="233" t="s">
        <v>674</v>
      </c>
      <c r="G5356" s="233" t="s">
        <v>118</v>
      </c>
      <c r="H5356" s="536">
        <f t="shared" si="48"/>
        <v>36176800</v>
      </c>
      <c r="I5356" s="537">
        <f t="shared" si="49"/>
        <v>35123000</v>
      </c>
      <c r="J5356" s="234" t="s">
        <v>241</v>
      </c>
      <c r="K5356" s="234" t="s">
        <v>241</v>
      </c>
      <c r="L5356" s="234" t="s">
        <v>5144</v>
      </c>
    </row>
    <row r="5357" spans="2:12" s="10" customFormat="1" ht="75" customHeight="1" x14ac:dyDescent="0.25">
      <c r="B5357" s="530">
        <v>86100000</v>
      </c>
      <c r="C5357" s="293" t="s">
        <v>5311</v>
      </c>
      <c r="D5357" s="531">
        <v>41654</v>
      </c>
      <c r="E5357" s="234">
        <v>11</v>
      </c>
      <c r="F5357" s="233" t="s">
        <v>674</v>
      </c>
      <c r="G5357" s="233" t="s">
        <v>118</v>
      </c>
      <c r="H5357" s="536">
        <f t="shared" si="48"/>
        <v>36176800</v>
      </c>
      <c r="I5357" s="537">
        <f t="shared" si="49"/>
        <v>35123000</v>
      </c>
      <c r="J5357" s="234" t="s">
        <v>241</v>
      </c>
      <c r="K5357" s="234" t="s">
        <v>241</v>
      </c>
      <c r="L5357" s="234" t="s">
        <v>5144</v>
      </c>
    </row>
    <row r="5358" spans="2:12" s="10" customFormat="1" ht="75" customHeight="1" x14ac:dyDescent="0.25">
      <c r="B5358" s="530">
        <v>86100000</v>
      </c>
      <c r="C5358" s="293" t="s">
        <v>5311</v>
      </c>
      <c r="D5358" s="531">
        <v>41654</v>
      </c>
      <c r="E5358" s="234">
        <v>11</v>
      </c>
      <c r="F5358" s="233" t="s">
        <v>674</v>
      </c>
      <c r="G5358" s="233" t="s">
        <v>118</v>
      </c>
      <c r="H5358" s="536">
        <f t="shared" si="48"/>
        <v>36176800</v>
      </c>
      <c r="I5358" s="537">
        <f t="shared" si="49"/>
        <v>35123000</v>
      </c>
      <c r="J5358" s="234" t="s">
        <v>241</v>
      </c>
      <c r="K5358" s="234" t="s">
        <v>241</v>
      </c>
      <c r="L5358" s="234" t="s">
        <v>5144</v>
      </c>
    </row>
    <row r="5359" spans="2:12" s="10" customFormat="1" ht="75" customHeight="1" x14ac:dyDescent="0.25">
      <c r="B5359" s="530">
        <v>86100000</v>
      </c>
      <c r="C5359" s="293" t="s">
        <v>5311</v>
      </c>
      <c r="D5359" s="531">
        <v>41654</v>
      </c>
      <c r="E5359" s="234">
        <v>11</v>
      </c>
      <c r="F5359" s="233" t="s">
        <v>674</v>
      </c>
      <c r="G5359" s="233" t="s">
        <v>118</v>
      </c>
      <c r="H5359" s="536">
        <f t="shared" si="48"/>
        <v>36176800</v>
      </c>
      <c r="I5359" s="537">
        <f t="shared" si="49"/>
        <v>35123000</v>
      </c>
      <c r="J5359" s="234" t="s">
        <v>241</v>
      </c>
      <c r="K5359" s="234" t="s">
        <v>241</v>
      </c>
      <c r="L5359" s="234" t="s">
        <v>5144</v>
      </c>
    </row>
    <row r="5360" spans="2:12" s="10" customFormat="1" ht="75" customHeight="1" x14ac:dyDescent="0.25">
      <c r="B5360" s="530">
        <v>86100000</v>
      </c>
      <c r="C5360" s="293" t="s">
        <v>5311</v>
      </c>
      <c r="D5360" s="531">
        <v>41654</v>
      </c>
      <c r="E5360" s="234">
        <v>11</v>
      </c>
      <c r="F5360" s="233" t="s">
        <v>674</v>
      </c>
      <c r="G5360" s="233" t="s">
        <v>118</v>
      </c>
      <c r="H5360" s="536">
        <f t="shared" si="48"/>
        <v>36176800</v>
      </c>
      <c r="I5360" s="537">
        <f t="shared" si="49"/>
        <v>35123000</v>
      </c>
      <c r="J5360" s="234" t="s">
        <v>241</v>
      </c>
      <c r="K5360" s="234" t="s">
        <v>241</v>
      </c>
      <c r="L5360" s="234" t="s">
        <v>5144</v>
      </c>
    </row>
    <row r="5361" spans="2:12" s="10" customFormat="1" ht="75" customHeight="1" x14ac:dyDescent="0.25">
      <c r="B5361" s="530">
        <v>86100000</v>
      </c>
      <c r="C5361" s="293" t="s">
        <v>5311</v>
      </c>
      <c r="D5361" s="531">
        <v>41654</v>
      </c>
      <c r="E5361" s="234">
        <v>11</v>
      </c>
      <c r="F5361" s="233" t="s">
        <v>674</v>
      </c>
      <c r="G5361" s="233" t="s">
        <v>118</v>
      </c>
      <c r="H5361" s="536">
        <f t="shared" si="48"/>
        <v>36176800</v>
      </c>
      <c r="I5361" s="537">
        <f t="shared" si="49"/>
        <v>35123000</v>
      </c>
      <c r="J5361" s="234" t="s">
        <v>241</v>
      </c>
      <c r="K5361" s="234" t="s">
        <v>241</v>
      </c>
      <c r="L5361" s="234" t="s">
        <v>5144</v>
      </c>
    </row>
    <row r="5362" spans="2:12" s="10" customFormat="1" ht="75" customHeight="1" x14ac:dyDescent="0.25">
      <c r="B5362" s="530">
        <v>86100000</v>
      </c>
      <c r="C5362" s="293" t="s">
        <v>5311</v>
      </c>
      <c r="D5362" s="531">
        <v>41654</v>
      </c>
      <c r="E5362" s="234">
        <v>11</v>
      </c>
      <c r="F5362" s="233" t="s">
        <v>674</v>
      </c>
      <c r="G5362" s="233" t="s">
        <v>118</v>
      </c>
      <c r="H5362" s="536">
        <f t="shared" si="48"/>
        <v>36176800</v>
      </c>
      <c r="I5362" s="537">
        <f t="shared" si="49"/>
        <v>35123000</v>
      </c>
      <c r="J5362" s="234" t="s">
        <v>241</v>
      </c>
      <c r="K5362" s="234" t="s">
        <v>241</v>
      </c>
      <c r="L5362" s="234" t="s">
        <v>5144</v>
      </c>
    </row>
    <row r="5363" spans="2:12" s="10" customFormat="1" ht="75" customHeight="1" x14ac:dyDescent="0.25">
      <c r="B5363" s="530">
        <v>86100000</v>
      </c>
      <c r="C5363" s="293" t="s">
        <v>5311</v>
      </c>
      <c r="D5363" s="531">
        <v>41654</v>
      </c>
      <c r="E5363" s="234">
        <v>11</v>
      </c>
      <c r="F5363" s="233" t="s">
        <v>674</v>
      </c>
      <c r="G5363" s="233" t="s">
        <v>118</v>
      </c>
      <c r="H5363" s="536">
        <f t="shared" si="48"/>
        <v>36176800</v>
      </c>
      <c r="I5363" s="537">
        <f t="shared" si="49"/>
        <v>35123000</v>
      </c>
      <c r="J5363" s="234" t="s">
        <v>241</v>
      </c>
      <c r="K5363" s="234" t="s">
        <v>241</v>
      </c>
      <c r="L5363" s="234" t="s">
        <v>5144</v>
      </c>
    </row>
    <row r="5364" spans="2:12" s="10" customFormat="1" ht="75" customHeight="1" x14ac:dyDescent="0.25">
      <c r="B5364" s="530">
        <v>86100000</v>
      </c>
      <c r="C5364" s="293" t="s">
        <v>5311</v>
      </c>
      <c r="D5364" s="531">
        <v>41654</v>
      </c>
      <c r="E5364" s="234">
        <v>11</v>
      </c>
      <c r="F5364" s="233" t="s">
        <v>674</v>
      </c>
      <c r="G5364" s="233" t="s">
        <v>118</v>
      </c>
      <c r="H5364" s="536">
        <f t="shared" si="48"/>
        <v>36176800</v>
      </c>
      <c r="I5364" s="537">
        <f t="shared" si="49"/>
        <v>35123000</v>
      </c>
      <c r="J5364" s="234" t="s">
        <v>241</v>
      </c>
      <c r="K5364" s="234" t="s">
        <v>241</v>
      </c>
      <c r="L5364" s="234" t="s">
        <v>5144</v>
      </c>
    </row>
    <row r="5365" spans="2:12" s="10" customFormat="1" ht="75" customHeight="1" x14ac:dyDescent="0.25">
      <c r="B5365" s="530">
        <v>86100000</v>
      </c>
      <c r="C5365" s="293" t="s">
        <v>5311</v>
      </c>
      <c r="D5365" s="531">
        <v>41654</v>
      </c>
      <c r="E5365" s="234">
        <v>11</v>
      </c>
      <c r="F5365" s="233" t="s">
        <v>674</v>
      </c>
      <c r="G5365" s="233" t="s">
        <v>118</v>
      </c>
      <c r="H5365" s="536">
        <f t="shared" si="48"/>
        <v>36176800</v>
      </c>
      <c r="I5365" s="537">
        <f t="shared" si="49"/>
        <v>35123000</v>
      </c>
      <c r="J5365" s="234" t="s">
        <v>241</v>
      </c>
      <c r="K5365" s="234" t="s">
        <v>241</v>
      </c>
      <c r="L5365" s="234" t="s">
        <v>5144</v>
      </c>
    </row>
    <row r="5366" spans="2:12" s="10" customFormat="1" ht="75" customHeight="1" x14ac:dyDescent="0.25">
      <c r="B5366" s="530">
        <v>86100000</v>
      </c>
      <c r="C5366" s="293" t="s">
        <v>5311</v>
      </c>
      <c r="D5366" s="531">
        <v>41654</v>
      </c>
      <c r="E5366" s="234">
        <v>11</v>
      </c>
      <c r="F5366" s="233" t="s">
        <v>674</v>
      </c>
      <c r="G5366" s="233" t="s">
        <v>118</v>
      </c>
      <c r="H5366" s="536">
        <f t="shared" si="48"/>
        <v>36176800</v>
      </c>
      <c r="I5366" s="537">
        <f t="shared" si="49"/>
        <v>35123000</v>
      </c>
      <c r="J5366" s="234" t="s">
        <v>241</v>
      </c>
      <c r="K5366" s="234" t="s">
        <v>241</v>
      </c>
      <c r="L5366" s="234" t="s">
        <v>5144</v>
      </c>
    </row>
    <row r="5367" spans="2:12" s="10" customFormat="1" ht="75" customHeight="1" x14ac:dyDescent="0.25">
      <c r="B5367" s="530">
        <v>86100000</v>
      </c>
      <c r="C5367" s="293" t="s">
        <v>5311</v>
      </c>
      <c r="D5367" s="531">
        <v>41654</v>
      </c>
      <c r="E5367" s="234">
        <v>11</v>
      </c>
      <c r="F5367" s="233" t="s">
        <v>674</v>
      </c>
      <c r="G5367" s="233" t="s">
        <v>118</v>
      </c>
      <c r="H5367" s="536">
        <f t="shared" si="48"/>
        <v>36176800</v>
      </c>
      <c r="I5367" s="537">
        <f t="shared" si="49"/>
        <v>35123000</v>
      </c>
      <c r="J5367" s="234" t="s">
        <v>241</v>
      </c>
      <c r="K5367" s="234" t="s">
        <v>241</v>
      </c>
      <c r="L5367" s="234" t="s">
        <v>5144</v>
      </c>
    </row>
    <row r="5368" spans="2:12" s="10" customFormat="1" ht="75" customHeight="1" x14ac:dyDescent="0.25">
      <c r="B5368" s="530">
        <v>86100000</v>
      </c>
      <c r="C5368" s="293" t="s">
        <v>5311</v>
      </c>
      <c r="D5368" s="531">
        <v>41654</v>
      </c>
      <c r="E5368" s="234">
        <v>11</v>
      </c>
      <c r="F5368" s="233" t="s">
        <v>674</v>
      </c>
      <c r="G5368" s="233" t="s">
        <v>118</v>
      </c>
      <c r="H5368" s="536">
        <f t="shared" si="48"/>
        <v>36176800</v>
      </c>
      <c r="I5368" s="537">
        <f t="shared" si="49"/>
        <v>35123000</v>
      </c>
      <c r="J5368" s="234" t="s">
        <v>241</v>
      </c>
      <c r="K5368" s="234" t="s">
        <v>241</v>
      </c>
      <c r="L5368" s="234" t="s">
        <v>5144</v>
      </c>
    </row>
    <row r="5369" spans="2:12" s="10" customFormat="1" ht="75" customHeight="1" x14ac:dyDescent="0.25">
      <c r="B5369" s="530">
        <v>86100000</v>
      </c>
      <c r="C5369" s="293" t="s">
        <v>5311</v>
      </c>
      <c r="D5369" s="531">
        <v>41654</v>
      </c>
      <c r="E5369" s="234">
        <v>11</v>
      </c>
      <c r="F5369" s="233" t="s">
        <v>674</v>
      </c>
      <c r="G5369" s="233" t="s">
        <v>118</v>
      </c>
      <c r="H5369" s="536">
        <f t="shared" si="48"/>
        <v>36176800</v>
      </c>
      <c r="I5369" s="537">
        <f t="shared" si="49"/>
        <v>35123000</v>
      </c>
      <c r="J5369" s="234" t="s">
        <v>241</v>
      </c>
      <c r="K5369" s="234" t="s">
        <v>241</v>
      </c>
      <c r="L5369" s="234" t="s">
        <v>5144</v>
      </c>
    </row>
    <row r="5370" spans="2:12" s="10" customFormat="1" ht="75" customHeight="1" x14ac:dyDescent="0.25">
      <c r="B5370" s="530">
        <v>86100000</v>
      </c>
      <c r="C5370" s="293" t="s">
        <v>5311</v>
      </c>
      <c r="D5370" s="531">
        <v>41654</v>
      </c>
      <c r="E5370" s="234">
        <v>11</v>
      </c>
      <c r="F5370" s="233" t="s">
        <v>674</v>
      </c>
      <c r="G5370" s="233" t="s">
        <v>118</v>
      </c>
      <c r="H5370" s="536">
        <f t="shared" si="48"/>
        <v>36176800</v>
      </c>
      <c r="I5370" s="537">
        <f t="shared" si="49"/>
        <v>35123000</v>
      </c>
      <c r="J5370" s="234" t="s">
        <v>241</v>
      </c>
      <c r="K5370" s="234" t="s">
        <v>241</v>
      </c>
      <c r="L5370" s="234" t="s">
        <v>5144</v>
      </c>
    </row>
    <row r="5371" spans="2:12" s="10" customFormat="1" ht="75" customHeight="1" x14ac:dyDescent="0.25">
      <c r="B5371" s="530">
        <v>86100000</v>
      </c>
      <c r="C5371" s="293" t="s">
        <v>5311</v>
      </c>
      <c r="D5371" s="531">
        <v>41654</v>
      </c>
      <c r="E5371" s="234">
        <v>11</v>
      </c>
      <c r="F5371" s="233" t="s">
        <v>674</v>
      </c>
      <c r="G5371" s="233" t="s">
        <v>118</v>
      </c>
      <c r="H5371" s="536">
        <f t="shared" si="48"/>
        <v>36176800</v>
      </c>
      <c r="I5371" s="537">
        <f t="shared" si="49"/>
        <v>35123000</v>
      </c>
      <c r="J5371" s="234" t="s">
        <v>241</v>
      </c>
      <c r="K5371" s="234" t="s">
        <v>241</v>
      </c>
      <c r="L5371" s="234" t="s">
        <v>5144</v>
      </c>
    </row>
    <row r="5372" spans="2:12" s="10" customFormat="1" ht="75" customHeight="1" x14ac:dyDescent="0.25">
      <c r="B5372" s="530">
        <v>86100000</v>
      </c>
      <c r="C5372" s="293" t="s">
        <v>5311</v>
      </c>
      <c r="D5372" s="531">
        <v>41654</v>
      </c>
      <c r="E5372" s="234">
        <v>11</v>
      </c>
      <c r="F5372" s="233" t="s">
        <v>674</v>
      </c>
      <c r="G5372" s="233" t="s">
        <v>118</v>
      </c>
      <c r="H5372" s="536">
        <f t="shared" si="48"/>
        <v>36176800</v>
      </c>
      <c r="I5372" s="537">
        <f t="shared" si="49"/>
        <v>35123000</v>
      </c>
      <c r="J5372" s="234" t="s">
        <v>241</v>
      </c>
      <c r="K5372" s="234" t="s">
        <v>241</v>
      </c>
      <c r="L5372" s="234" t="s">
        <v>5144</v>
      </c>
    </row>
    <row r="5373" spans="2:12" s="10" customFormat="1" ht="75" customHeight="1" x14ac:dyDescent="0.25">
      <c r="B5373" s="530">
        <v>86100000</v>
      </c>
      <c r="C5373" s="293" t="s">
        <v>5311</v>
      </c>
      <c r="D5373" s="531">
        <v>41654</v>
      </c>
      <c r="E5373" s="234">
        <v>11</v>
      </c>
      <c r="F5373" s="233" t="s">
        <v>674</v>
      </c>
      <c r="G5373" s="233" t="s">
        <v>118</v>
      </c>
      <c r="H5373" s="536">
        <f t="shared" si="48"/>
        <v>36176800</v>
      </c>
      <c r="I5373" s="537">
        <f t="shared" si="49"/>
        <v>35123000</v>
      </c>
      <c r="J5373" s="234" t="s">
        <v>241</v>
      </c>
      <c r="K5373" s="234" t="s">
        <v>241</v>
      </c>
      <c r="L5373" s="234" t="s">
        <v>5144</v>
      </c>
    </row>
    <row r="5374" spans="2:12" s="10" customFormat="1" ht="75" customHeight="1" x14ac:dyDescent="0.25">
      <c r="B5374" s="530">
        <v>86100000</v>
      </c>
      <c r="C5374" s="293" t="s">
        <v>5311</v>
      </c>
      <c r="D5374" s="531">
        <v>41654</v>
      </c>
      <c r="E5374" s="234">
        <v>11</v>
      </c>
      <c r="F5374" s="233" t="s">
        <v>674</v>
      </c>
      <c r="G5374" s="233" t="s">
        <v>118</v>
      </c>
      <c r="H5374" s="536">
        <f t="shared" si="48"/>
        <v>36176800</v>
      </c>
      <c r="I5374" s="537">
        <f t="shared" si="49"/>
        <v>35123000</v>
      </c>
      <c r="J5374" s="234" t="s">
        <v>241</v>
      </c>
      <c r="K5374" s="234" t="s">
        <v>241</v>
      </c>
      <c r="L5374" s="234" t="s">
        <v>5144</v>
      </c>
    </row>
    <row r="5375" spans="2:12" s="10" customFormat="1" ht="75" customHeight="1" x14ac:dyDescent="0.25">
      <c r="B5375" s="530">
        <v>86100000</v>
      </c>
      <c r="C5375" s="293" t="s">
        <v>5311</v>
      </c>
      <c r="D5375" s="531">
        <v>41654</v>
      </c>
      <c r="E5375" s="234">
        <v>11</v>
      </c>
      <c r="F5375" s="233" t="s">
        <v>674</v>
      </c>
      <c r="G5375" s="233" t="s">
        <v>118</v>
      </c>
      <c r="H5375" s="536">
        <f t="shared" si="48"/>
        <v>36176800</v>
      </c>
      <c r="I5375" s="537">
        <f t="shared" si="49"/>
        <v>35123000</v>
      </c>
      <c r="J5375" s="234" t="s">
        <v>241</v>
      </c>
      <c r="K5375" s="234" t="s">
        <v>241</v>
      </c>
      <c r="L5375" s="234" t="s">
        <v>5144</v>
      </c>
    </row>
    <row r="5376" spans="2:12" s="10" customFormat="1" ht="75" customHeight="1" x14ac:dyDescent="0.25">
      <c r="B5376" s="530">
        <v>86100000</v>
      </c>
      <c r="C5376" s="293" t="s">
        <v>5311</v>
      </c>
      <c r="D5376" s="531">
        <v>41654</v>
      </c>
      <c r="E5376" s="234">
        <v>11</v>
      </c>
      <c r="F5376" s="233" t="s">
        <v>674</v>
      </c>
      <c r="G5376" s="233" t="s">
        <v>118</v>
      </c>
      <c r="H5376" s="536">
        <f t="shared" si="48"/>
        <v>36176800</v>
      </c>
      <c r="I5376" s="537">
        <f t="shared" si="49"/>
        <v>35123000</v>
      </c>
      <c r="J5376" s="234" t="s">
        <v>241</v>
      </c>
      <c r="K5376" s="234" t="s">
        <v>241</v>
      </c>
      <c r="L5376" s="234" t="s">
        <v>5144</v>
      </c>
    </row>
    <row r="5377" spans="2:12" s="10" customFormat="1" ht="75" customHeight="1" x14ac:dyDescent="0.25">
      <c r="B5377" s="530">
        <v>86100000</v>
      </c>
      <c r="C5377" s="293" t="s">
        <v>5311</v>
      </c>
      <c r="D5377" s="531">
        <v>41654</v>
      </c>
      <c r="E5377" s="234">
        <v>11</v>
      </c>
      <c r="F5377" s="233" t="s">
        <v>674</v>
      </c>
      <c r="G5377" s="233" t="s">
        <v>118</v>
      </c>
      <c r="H5377" s="536">
        <f t="shared" si="48"/>
        <v>36176800</v>
      </c>
      <c r="I5377" s="537">
        <f t="shared" si="49"/>
        <v>35123000</v>
      </c>
      <c r="J5377" s="234" t="s">
        <v>241</v>
      </c>
      <c r="K5377" s="234" t="s">
        <v>241</v>
      </c>
      <c r="L5377" s="234" t="s">
        <v>5144</v>
      </c>
    </row>
    <row r="5378" spans="2:12" s="10" customFormat="1" ht="75" customHeight="1" x14ac:dyDescent="0.25">
      <c r="B5378" s="530">
        <v>86100000</v>
      </c>
      <c r="C5378" s="293" t="s">
        <v>5311</v>
      </c>
      <c r="D5378" s="531">
        <v>41654</v>
      </c>
      <c r="E5378" s="234">
        <v>11</v>
      </c>
      <c r="F5378" s="233" t="s">
        <v>674</v>
      </c>
      <c r="G5378" s="233" t="s">
        <v>118</v>
      </c>
      <c r="H5378" s="536">
        <f t="shared" si="48"/>
        <v>36176800</v>
      </c>
      <c r="I5378" s="537">
        <f t="shared" si="49"/>
        <v>35123000</v>
      </c>
      <c r="J5378" s="234" t="s">
        <v>241</v>
      </c>
      <c r="K5378" s="234" t="s">
        <v>241</v>
      </c>
      <c r="L5378" s="234" t="s">
        <v>5144</v>
      </c>
    </row>
    <row r="5379" spans="2:12" s="10" customFormat="1" ht="75" customHeight="1" x14ac:dyDescent="0.25">
      <c r="B5379" s="530">
        <v>86100000</v>
      </c>
      <c r="C5379" s="293" t="s">
        <v>5311</v>
      </c>
      <c r="D5379" s="531">
        <v>41654</v>
      </c>
      <c r="E5379" s="234">
        <v>11</v>
      </c>
      <c r="F5379" s="233" t="s">
        <v>674</v>
      </c>
      <c r="G5379" s="233" t="s">
        <v>118</v>
      </c>
      <c r="H5379" s="536">
        <f t="shared" si="48"/>
        <v>36176800</v>
      </c>
      <c r="I5379" s="537">
        <f t="shared" si="49"/>
        <v>35123000</v>
      </c>
      <c r="J5379" s="234" t="s">
        <v>241</v>
      </c>
      <c r="K5379" s="234" t="s">
        <v>241</v>
      </c>
      <c r="L5379" s="234" t="s">
        <v>5144</v>
      </c>
    </row>
    <row r="5380" spans="2:12" s="10" customFormat="1" ht="75" customHeight="1" x14ac:dyDescent="0.25">
      <c r="B5380" s="530">
        <v>86100000</v>
      </c>
      <c r="C5380" s="293" t="s">
        <v>5311</v>
      </c>
      <c r="D5380" s="531">
        <v>41654</v>
      </c>
      <c r="E5380" s="234">
        <v>11</v>
      </c>
      <c r="F5380" s="233" t="s">
        <v>674</v>
      </c>
      <c r="G5380" s="233" t="s">
        <v>118</v>
      </c>
      <c r="H5380" s="536">
        <f t="shared" si="48"/>
        <v>36176800</v>
      </c>
      <c r="I5380" s="537">
        <f t="shared" si="49"/>
        <v>35123000</v>
      </c>
      <c r="J5380" s="234" t="s">
        <v>241</v>
      </c>
      <c r="K5380" s="234" t="s">
        <v>241</v>
      </c>
      <c r="L5380" s="234" t="s">
        <v>5144</v>
      </c>
    </row>
    <row r="5381" spans="2:12" s="10" customFormat="1" ht="75" customHeight="1" x14ac:dyDescent="0.25">
      <c r="B5381" s="530">
        <v>86100000</v>
      </c>
      <c r="C5381" s="293" t="s">
        <v>5311</v>
      </c>
      <c r="D5381" s="531">
        <v>41654</v>
      </c>
      <c r="E5381" s="234">
        <v>11</v>
      </c>
      <c r="F5381" s="233" t="s">
        <v>674</v>
      </c>
      <c r="G5381" s="233" t="s">
        <v>118</v>
      </c>
      <c r="H5381" s="536">
        <f t="shared" si="48"/>
        <v>36176800</v>
      </c>
      <c r="I5381" s="537">
        <f t="shared" si="49"/>
        <v>35123000</v>
      </c>
      <c r="J5381" s="234" t="s">
        <v>241</v>
      </c>
      <c r="K5381" s="234" t="s">
        <v>241</v>
      </c>
      <c r="L5381" s="234" t="s">
        <v>5144</v>
      </c>
    </row>
    <row r="5382" spans="2:12" s="10" customFormat="1" ht="75" customHeight="1" x14ac:dyDescent="0.25">
      <c r="B5382" s="530">
        <v>86100000</v>
      </c>
      <c r="C5382" s="293" t="s">
        <v>5311</v>
      </c>
      <c r="D5382" s="531">
        <v>41654</v>
      </c>
      <c r="E5382" s="234">
        <v>11</v>
      </c>
      <c r="F5382" s="233" t="s">
        <v>674</v>
      </c>
      <c r="G5382" s="233" t="s">
        <v>118</v>
      </c>
      <c r="H5382" s="536">
        <f t="shared" si="48"/>
        <v>36176800</v>
      </c>
      <c r="I5382" s="537">
        <f t="shared" si="49"/>
        <v>35123000</v>
      </c>
      <c r="J5382" s="234" t="s">
        <v>241</v>
      </c>
      <c r="K5382" s="234" t="s">
        <v>241</v>
      </c>
      <c r="L5382" s="234" t="s">
        <v>5144</v>
      </c>
    </row>
    <row r="5383" spans="2:12" s="10" customFormat="1" ht="75" customHeight="1" x14ac:dyDescent="0.25">
      <c r="B5383" s="530">
        <v>86100000</v>
      </c>
      <c r="C5383" s="293" t="s">
        <v>5311</v>
      </c>
      <c r="D5383" s="531">
        <v>41654</v>
      </c>
      <c r="E5383" s="234">
        <v>11</v>
      </c>
      <c r="F5383" s="233" t="s">
        <v>674</v>
      </c>
      <c r="G5383" s="233" t="s">
        <v>118</v>
      </c>
      <c r="H5383" s="536">
        <f t="shared" si="48"/>
        <v>36176800</v>
      </c>
      <c r="I5383" s="537">
        <f t="shared" si="49"/>
        <v>35123000</v>
      </c>
      <c r="J5383" s="234" t="s">
        <v>241</v>
      </c>
      <c r="K5383" s="234" t="s">
        <v>241</v>
      </c>
      <c r="L5383" s="234" t="s">
        <v>5144</v>
      </c>
    </row>
    <row r="5384" spans="2:12" s="10" customFormat="1" ht="75" customHeight="1" x14ac:dyDescent="0.25">
      <c r="B5384" s="530">
        <v>86100000</v>
      </c>
      <c r="C5384" s="293" t="s">
        <v>5311</v>
      </c>
      <c r="D5384" s="531">
        <v>41654</v>
      </c>
      <c r="E5384" s="234">
        <v>11</v>
      </c>
      <c r="F5384" s="233" t="s">
        <v>674</v>
      </c>
      <c r="G5384" s="233" t="s">
        <v>118</v>
      </c>
      <c r="H5384" s="536">
        <f t="shared" si="48"/>
        <v>36176800</v>
      </c>
      <c r="I5384" s="537">
        <f t="shared" si="49"/>
        <v>35123000</v>
      </c>
      <c r="J5384" s="234" t="s">
        <v>241</v>
      </c>
      <c r="K5384" s="234" t="s">
        <v>241</v>
      </c>
      <c r="L5384" s="234" t="s">
        <v>5144</v>
      </c>
    </row>
    <row r="5385" spans="2:12" s="10" customFormat="1" ht="75" customHeight="1" x14ac:dyDescent="0.25">
      <c r="B5385" s="530">
        <v>86100000</v>
      </c>
      <c r="C5385" s="293" t="s">
        <v>5311</v>
      </c>
      <c r="D5385" s="531">
        <v>41654</v>
      </c>
      <c r="E5385" s="234">
        <v>11</v>
      </c>
      <c r="F5385" s="233" t="s">
        <v>674</v>
      </c>
      <c r="G5385" s="233" t="s">
        <v>118</v>
      </c>
      <c r="H5385" s="536">
        <f t="shared" si="48"/>
        <v>36176800</v>
      </c>
      <c r="I5385" s="537">
        <f t="shared" si="49"/>
        <v>35123000</v>
      </c>
      <c r="J5385" s="234" t="s">
        <v>241</v>
      </c>
      <c r="K5385" s="234" t="s">
        <v>241</v>
      </c>
      <c r="L5385" s="234" t="s">
        <v>5144</v>
      </c>
    </row>
    <row r="5386" spans="2:12" s="10" customFormat="1" ht="75" customHeight="1" x14ac:dyDescent="0.25">
      <c r="B5386" s="530">
        <v>86100000</v>
      </c>
      <c r="C5386" s="293" t="s">
        <v>5311</v>
      </c>
      <c r="D5386" s="531">
        <v>41654</v>
      </c>
      <c r="E5386" s="234">
        <v>11</v>
      </c>
      <c r="F5386" s="233" t="s">
        <v>674</v>
      </c>
      <c r="G5386" s="233" t="s">
        <v>118</v>
      </c>
      <c r="H5386" s="536">
        <f t="shared" si="48"/>
        <v>36176800</v>
      </c>
      <c r="I5386" s="537">
        <f t="shared" si="49"/>
        <v>35123000</v>
      </c>
      <c r="J5386" s="234" t="s">
        <v>241</v>
      </c>
      <c r="K5386" s="234" t="s">
        <v>241</v>
      </c>
      <c r="L5386" s="234" t="s">
        <v>5144</v>
      </c>
    </row>
    <row r="5387" spans="2:12" s="10" customFormat="1" ht="75" customHeight="1" x14ac:dyDescent="0.25">
      <c r="B5387" s="530">
        <v>86100000</v>
      </c>
      <c r="C5387" s="293" t="s">
        <v>5311</v>
      </c>
      <c r="D5387" s="531">
        <v>41654</v>
      </c>
      <c r="E5387" s="234">
        <v>11</v>
      </c>
      <c r="F5387" s="233" t="s">
        <v>674</v>
      </c>
      <c r="G5387" s="233" t="s">
        <v>118</v>
      </c>
      <c r="H5387" s="536">
        <f t="shared" si="48"/>
        <v>36176800</v>
      </c>
      <c r="I5387" s="537">
        <f t="shared" si="49"/>
        <v>35123000</v>
      </c>
      <c r="J5387" s="234" t="s">
        <v>241</v>
      </c>
      <c r="K5387" s="234" t="s">
        <v>241</v>
      </c>
      <c r="L5387" s="234" t="s">
        <v>5144</v>
      </c>
    </row>
    <row r="5388" spans="2:12" s="10" customFormat="1" ht="75" customHeight="1" x14ac:dyDescent="0.25">
      <c r="B5388" s="530">
        <v>86100000</v>
      </c>
      <c r="C5388" s="293" t="s">
        <v>5311</v>
      </c>
      <c r="D5388" s="531">
        <v>41654</v>
      </c>
      <c r="E5388" s="234">
        <v>11</v>
      </c>
      <c r="F5388" s="233" t="s">
        <v>674</v>
      </c>
      <c r="G5388" s="233" t="s">
        <v>118</v>
      </c>
      <c r="H5388" s="536">
        <f t="shared" si="48"/>
        <v>36176800</v>
      </c>
      <c r="I5388" s="537">
        <f t="shared" si="49"/>
        <v>35123000</v>
      </c>
      <c r="J5388" s="234" t="s">
        <v>241</v>
      </c>
      <c r="K5388" s="234" t="s">
        <v>241</v>
      </c>
      <c r="L5388" s="234" t="s">
        <v>5144</v>
      </c>
    </row>
    <row r="5389" spans="2:12" s="10" customFormat="1" ht="75" customHeight="1" x14ac:dyDescent="0.25">
      <c r="B5389" s="530">
        <v>86100000</v>
      </c>
      <c r="C5389" s="293" t="s">
        <v>5311</v>
      </c>
      <c r="D5389" s="531">
        <v>41654</v>
      </c>
      <c r="E5389" s="234">
        <v>11</v>
      </c>
      <c r="F5389" s="233" t="s">
        <v>674</v>
      </c>
      <c r="G5389" s="233" t="s">
        <v>118</v>
      </c>
      <c r="H5389" s="536">
        <f t="shared" si="48"/>
        <v>36176800</v>
      </c>
      <c r="I5389" s="537">
        <f t="shared" si="49"/>
        <v>35123000</v>
      </c>
      <c r="J5389" s="234" t="s">
        <v>241</v>
      </c>
      <c r="K5389" s="234" t="s">
        <v>241</v>
      </c>
      <c r="L5389" s="234" t="s">
        <v>5144</v>
      </c>
    </row>
    <row r="5390" spans="2:12" s="10" customFormat="1" ht="75" customHeight="1" x14ac:dyDescent="0.25">
      <c r="B5390" s="530">
        <v>86100000</v>
      </c>
      <c r="C5390" s="293" t="s">
        <v>5311</v>
      </c>
      <c r="D5390" s="531">
        <v>41654</v>
      </c>
      <c r="E5390" s="234">
        <v>11</v>
      </c>
      <c r="F5390" s="233" t="s">
        <v>674</v>
      </c>
      <c r="G5390" s="233" t="s">
        <v>118</v>
      </c>
      <c r="H5390" s="536">
        <f t="shared" si="48"/>
        <v>36176800</v>
      </c>
      <c r="I5390" s="537">
        <f t="shared" si="49"/>
        <v>35123000</v>
      </c>
      <c r="J5390" s="234" t="s">
        <v>241</v>
      </c>
      <c r="K5390" s="234" t="s">
        <v>241</v>
      </c>
      <c r="L5390" s="234" t="s">
        <v>5144</v>
      </c>
    </row>
    <row r="5391" spans="2:12" s="10" customFormat="1" ht="75" customHeight="1" x14ac:dyDescent="0.25">
      <c r="B5391" s="530">
        <v>86100000</v>
      </c>
      <c r="C5391" s="293" t="s">
        <v>5311</v>
      </c>
      <c r="D5391" s="531">
        <v>41654</v>
      </c>
      <c r="E5391" s="234">
        <v>11</v>
      </c>
      <c r="F5391" s="233" t="s">
        <v>674</v>
      </c>
      <c r="G5391" s="233" t="s">
        <v>118</v>
      </c>
      <c r="H5391" s="536">
        <f t="shared" si="48"/>
        <v>36176800</v>
      </c>
      <c r="I5391" s="537">
        <f t="shared" si="49"/>
        <v>35123000</v>
      </c>
      <c r="J5391" s="234" t="s">
        <v>241</v>
      </c>
      <c r="K5391" s="234" t="s">
        <v>241</v>
      </c>
      <c r="L5391" s="234" t="s">
        <v>5144</v>
      </c>
    </row>
    <row r="5392" spans="2:12" s="10" customFormat="1" ht="75" customHeight="1" x14ac:dyDescent="0.25">
      <c r="B5392" s="530">
        <v>86100000</v>
      </c>
      <c r="C5392" s="293" t="s">
        <v>5311</v>
      </c>
      <c r="D5392" s="531">
        <v>41654</v>
      </c>
      <c r="E5392" s="234">
        <v>11</v>
      </c>
      <c r="F5392" s="233" t="s">
        <v>674</v>
      </c>
      <c r="G5392" s="233" t="s">
        <v>118</v>
      </c>
      <c r="H5392" s="536">
        <f t="shared" si="48"/>
        <v>36176800</v>
      </c>
      <c r="I5392" s="537">
        <f t="shared" si="49"/>
        <v>35123000</v>
      </c>
      <c r="J5392" s="234" t="s">
        <v>241</v>
      </c>
      <c r="K5392" s="234" t="s">
        <v>241</v>
      </c>
      <c r="L5392" s="234" t="s">
        <v>5144</v>
      </c>
    </row>
    <row r="5393" spans="2:12" s="10" customFormat="1" ht="75" customHeight="1" x14ac:dyDescent="0.25">
      <c r="B5393" s="530">
        <v>86100000</v>
      </c>
      <c r="C5393" s="293" t="s">
        <v>5311</v>
      </c>
      <c r="D5393" s="531">
        <v>41654</v>
      </c>
      <c r="E5393" s="234">
        <v>11</v>
      </c>
      <c r="F5393" s="233" t="s">
        <v>674</v>
      </c>
      <c r="G5393" s="233" t="s">
        <v>118</v>
      </c>
      <c r="H5393" s="536">
        <f t="shared" si="48"/>
        <v>36176800</v>
      </c>
      <c r="I5393" s="537">
        <f t="shared" si="49"/>
        <v>35123000</v>
      </c>
      <c r="J5393" s="234" t="s">
        <v>241</v>
      </c>
      <c r="K5393" s="234" t="s">
        <v>241</v>
      </c>
      <c r="L5393" s="234" t="s">
        <v>5144</v>
      </c>
    </row>
    <row r="5394" spans="2:12" s="10" customFormat="1" ht="75" customHeight="1" x14ac:dyDescent="0.25">
      <c r="B5394" s="530">
        <v>86100000</v>
      </c>
      <c r="C5394" s="293" t="s">
        <v>5311</v>
      </c>
      <c r="D5394" s="531">
        <v>41654</v>
      </c>
      <c r="E5394" s="234">
        <v>11</v>
      </c>
      <c r="F5394" s="233" t="s">
        <v>674</v>
      </c>
      <c r="G5394" s="233" t="s">
        <v>118</v>
      </c>
      <c r="H5394" s="536">
        <f>3174200*E5394</f>
        <v>34916200</v>
      </c>
      <c r="I5394" s="537">
        <f>3181760*11</f>
        <v>34999360</v>
      </c>
      <c r="J5394" s="234" t="s">
        <v>241</v>
      </c>
      <c r="K5394" s="234" t="s">
        <v>241</v>
      </c>
      <c r="L5394" s="234" t="s">
        <v>5144</v>
      </c>
    </row>
    <row r="5395" spans="2:12" s="10" customFormat="1" ht="75" customHeight="1" x14ac:dyDescent="0.25">
      <c r="B5395" s="530">
        <v>86100000</v>
      </c>
      <c r="C5395" s="293" t="s">
        <v>5311</v>
      </c>
      <c r="D5395" s="531">
        <v>41654</v>
      </c>
      <c r="E5395" s="234">
        <v>11</v>
      </c>
      <c r="F5395" s="233" t="s">
        <v>674</v>
      </c>
      <c r="G5395" s="233" t="s">
        <v>118</v>
      </c>
      <c r="H5395" s="536">
        <f t="shared" ref="H5395:H5458" si="50">3174200*E5395</f>
        <v>34916200</v>
      </c>
      <c r="I5395" s="537">
        <f t="shared" ref="I5395:I5458" si="51">3181760*11</f>
        <v>34999360</v>
      </c>
      <c r="J5395" s="234" t="s">
        <v>241</v>
      </c>
      <c r="K5395" s="234" t="s">
        <v>241</v>
      </c>
      <c r="L5395" s="234" t="s">
        <v>5144</v>
      </c>
    </row>
    <row r="5396" spans="2:12" s="10" customFormat="1" ht="75" customHeight="1" x14ac:dyDescent="0.25">
      <c r="B5396" s="530">
        <v>86100000</v>
      </c>
      <c r="C5396" s="293" t="s">
        <v>5311</v>
      </c>
      <c r="D5396" s="531">
        <v>41654</v>
      </c>
      <c r="E5396" s="234">
        <v>11</v>
      </c>
      <c r="F5396" s="233" t="s">
        <v>674</v>
      </c>
      <c r="G5396" s="233" t="s">
        <v>118</v>
      </c>
      <c r="H5396" s="536">
        <f t="shared" si="50"/>
        <v>34916200</v>
      </c>
      <c r="I5396" s="537">
        <f t="shared" si="51"/>
        <v>34999360</v>
      </c>
      <c r="J5396" s="234" t="s">
        <v>241</v>
      </c>
      <c r="K5396" s="234" t="s">
        <v>241</v>
      </c>
      <c r="L5396" s="234" t="s">
        <v>5144</v>
      </c>
    </row>
    <row r="5397" spans="2:12" s="10" customFormat="1" ht="75" customHeight="1" x14ac:dyDescent="0.25">
      <c r="B5397" s="530">
        <v>86100000</v>
      </c>
      <c r="C5397" s="293" t="s">
        <v>5311</v>
      </c>
      <c r="D5397" s="531">
        <v>41654</v>
      </c>
      <c r="E5397" s="234">
        <v>11</v>
      </c>
      <c r="F5397" s="233" t="s">
        <v>674</v>
      </c>
      <c r="G5397" s="233" t="s">
        <v>118</v>
      </c>
      <c r="H5397" s="536">
        <f t="shared" si="50"/>
        <v>34916200</v>
      </c>
      <c r="I5397" s="537">
        <f t="shared" si="51"/>
        <v>34999360</v>
      </c>
      <c r="J5397" s="234" t="s">
        <v>241</v>
      </c>
      <c r="K5397" s="234" t="s">
        <v>241</v>
      </c>
      <c r="L5397" s="234" t="s">
        <v>5144</v>
      </c>
    </row>
    <row r="5398" spans="2:12" s="10" customFormat="1" ht="75" customHeight="1" x14ac:dyDescent="0.25">
      <c r="B5398" s="530">
        <v>86100000</v>
      </c>
      <c r="C5398" s="293" t="s">
        <v>5311</v>
      </c>
      <c r="D5398" s="531">
        <v>41654</v>
      </c>
      <c r="E5398" s="234">
        <v>11</v>
      </c>
      <c r="F5398" s="233" t="s">
        <v>674</v>
      </c>
      <c r="G5398" s="233" t="s">
        <v>118</v>
      </c>
      <c r="H5398" s="536">
        <f t="shared" si="50"/>
        <v>34916200</v>
      </c>
      <c r="I5398" s="537">
        <f t="shared" si="51"/>
        <v>34999360</v>
      </c>
      <c r="J5398" s="234" t="s">
        <v>241</v>
      </c>
      <c r="K5398" s="234" t="s">
        <v>241</v>
      </c>
      <c r="L5398" s="234" t="s">
        <v>5144</v>
      </c>
    </row>
    <row r="5399" spans="2:12" s="10" customFormat="1" ht="75" customHeight="1" x14ac:dyDescent="0.25">
      <c r="B5399" s="530">
        <v>86100000</v>
      </c>
      <c r="C5399" s="293" t="s">
        <v>5311</v>
      </c>
      <c r="D5399" s="531">
        <v>41654</v>
      </c>
      <c r="E5399" s="234">
        <v>11</v>
      </c>
      <c r="F5399" s="233" t="s">
        <v>674</v>
      </c>
      <c r="G5399" s="233" t="s">
        <v>118</v>
      </c>
      <c r="H5399" s="536">
        <f t="shared" si="50"/>
        <v>34916200</v>
      </c>
      <c r="I5399" s="537">
        <f t="shared" si="51"/>
        <v>34999360</v>
      </c>
      <c r="J5399" s="234" t="s">
        <v>241</v>
      </c>
      <c r="K5399" s="234" t="s">
        <v>241</v>
      </c>
      <c r="L5399" s="234" t="s">
        <v>5144</v>
      </c>
    </row>
    <row r="5400" spans="2:12" s="10" customFormat="1" ht="75" customHeight="1" x14ac:dyDescent="0.25">
      <c r="B5400" s="530">
        <v>86100000</v>
      </c>
      <c r="C5400" s="293" t="s">
        <v>5311</v>
      </c>
      <c r="D5400" s="531">
        <v>41654</v>
      </c>
      <c r="E5400" s="234">
        <v>11</v>
      </c>
      <c r="F5400" s="233" t="s">
        <v>674</v>
      </c>
      <c r="G5400" s="233" t="s">
        <v>118</v>
      </c>
      <c r="H5400" s="536">
        <f t="shared" si="50"/>
        <v>34916200</v>
      </c>
      <c r="I5400" s="537">
        <f t="shared" si="51"/>
        <v>34999360</v>
      </c>
      <c r="J5400" s="234" t="s">
        <v>241</v>
      </c>
      <c r="K5400" s="234" t="s">
        <v>241</v>
      </c>
      <c r="L5400" s="234" t="s">
        <v>5144</v>
      </c>
    </row>
    <row r="5401" spans="2:12" s="10" customFormat="1" ht="75" customHeight="1" x14ac:dyDescent="0.25">
      <c r="B5401" s="530">
        <v>86100000</v>
      </c>
      <c r="C5401" s="293" t="s">
        <v>5311</v>
      </c>
      <c r="D5401" s="531">
        <v>41654</v>
      </c>
      <c r="E5401" s="234">
        <v>11</v>
      </c>
      <c r="F5401" s="233" t="s">
        <v>674</v>
      </c>
      <c r="G5401" s="233" t="s">
        <v>118</v>
      </c>
      <c r="H5401" s="536">
        <f t="shared" si="50"/>
        <v>34916200</v>
      </c>
      <c r="I5401" s="537">
        <f t="shared" si="51"/>
        <v>34999360</v>
      </c>
      <c r="J5401" s="234" t="s">
        <v>241</v>
      </c>
      <c r="K5401" s="234" t="s">
        <v>241</v>
      </c>
      <c r="L5401" s="234" t="s">
        <v>5144</v>
      </c>
    </row>
    <row r="5402" spans="2:12" s="10" customFormat="1" ht="75" customHeight="1" x14ac:dyDescent="0.25">
      <c r="B5402" s="530">
        <v>86100000</v>
      </c>
      <c r="C5402" s="293" t="s">
        <v>5311</v>
      </c>
      <c r="D5402" s="531">
        <v>41654</v>
      </c>
      <c r="E5402" s="234">
        <v>11</v>
      </c>
      <c r="F5402" s="233" t="s">
        <v>674</v>
      </c>
      <c r="G5402" s="233" t="s">
        <v>118</v>
      </c>
      <c r="H5402" s="536">
        <f t="shared" si="50"/>
        <v>34916200</v>
      </c>
      <c r="I5402" s="537">
        <f t="shared" si="51"/>
        <v>34999360</v>
      </c>
      <c r="J5402" s="234" t="s">
        <v>241</v>
      </c>
      <c r="K5402" s="234" t="s">
        <v>241</v>
      </c>
      <c r="L5402" s="234" t="s">
        <v>5144</v>
      </c>
    </row>
    <row r="5403" spans="2:12" s="10" customFormat="1" ht="75" customHeight="1" x14ac:dyDescent="0.25">
      <c r="B5403" s="530">
        <v>86100000</v>
      </c>
      <c r="C5403" s="293" t="s">
        <v>5311</v>
      </c>
      <c r="D5403" s="531">
        <v>41654</v>
      </c>
      <c r="E5403" s="234">
        <v>11</v>
      </c>
      <c r="F5403" s="233" t="s">
        <v>674</v>
      </c>
      <c r="G5403" s="233" t="s">
        <v>118</v>
      </c>
      <c r="H5403" s="536">
        <f t="shared" si="50"/>
        <v>34916200</v>
      </c>
      <c r="I5403" s="537">
        <f t="shared" si="51"/>
        <v>34999360</v>
      </c>
      <c r="J5403" s="234" t="s">
        <v>241</v>
      </c>
      <c r="K5403" s="234" t="s">
        <v>241</v>
      </c>
      <c r="L5403" s="234" t="s">
        <v>5144</v>
      </c>
    </row>
    <row r="5404" spans="2:12" s="10" customFormat="1" ht="75" customHeight="1" x14ac:dyDescent="0.25">
      <c r="B5404" s="530">
        <v>86100000</v>
      </c>
      <c r="C5404" s="293" t="s">
        <v>5311</v>
      </c>
      <c r="D5404" s="531">
        <v>41654</v>
      </c>
      <c r="E5404" s="234">
        <v>11</v>
      </c>
      <c r="F5404" s="233" t="s">
        <v>674</v>
      </c>
      <c r="G5404" s="233" t="s">
        <v>118</v>
      </c>
      <c r="H5404" s="536">
        <f t="shared" si="50"/>
        <v>34916200</v>
      </c>
      <c r="I5404" s="537">
        <f t="shared" si="51"/>
        <v>34999360</v>
      </c>
      <c r="J5404" s="234" t="s">
        <v>241</v>
      </c>
      <c r="K5404" s="234" t="s">
        <v>241</v>
      </c>
      <c r="L5404" s="234" t="s">
        <v>5144</v>
      </c>
    </row>
    <row r="5405" spans="2:12" s="10" customFormat="1" ht="75" customHeight="1" x14ac:dyDescent="0.25">
      <c r="B5405" s="530">
        <v>86100000</v>
      </c>
      <c r="C5405" s="293" t="s">
        <v>5311</v>
      </c>
      <c r="D5405" s="531">
        <v>41654</v>
      </c>
      <c r="E5405" s="234">
        <v>11</v>
      </c>
      <c r="F5405" s="233" t="s">
        <v>674</v>
      </c>
      <c r="G5405" s="233" t="s">
        <v>118</v>
      </c>
      <c r="H5405" s="536">
        <f t="shared" si="50"/>
        <v>34916200</v>
      </c>
      <c r="I5405" s="537">
        <f t="shared" si="51"/>
        <v>34999360</v>
      </c>
      <c r="J5405" s="234" t="s">
        <v>241</v>
      </c>
      <c r="K5405" s="234" t="s">
        <v>241</v>
      </c>
      <c r="L5405" s="234" t="s">
        <v>5144</v>
      </c>
    </row>
    <row r="5406" spans="2:12" s="10" customFormat="1" ht="75" customHeight="1" x14ac:dyDescent="0.25">
      <c r="B5406" s="530">
        <v>86100000</v>
      </c>
      <c r="C5406" s="293" t="s">
        <v>5311</v>
      </c>
      <c r="D5406" s="531">
        <v>41654</v>
      </c>
      <c r="E5406" s="234">
        <v>11</v>
      </c>
      <c r="F5406" s="233" t="s">
        <v>674</v>
      </c>
      <c r="G5406" s="233" t="s">
        <v>118</v>
      </c>
      <c r="H5406" s="536">
        <f t="shared" si="50"/>
        <v>34916200</v>
      </c>
      <c r="I5406" s="537">
        <f t="shared" si="51"/>
        <v>34999360</v>
      </c>
      <c r="J5406" s="234" t="s">
        <v>241</v>
      </c>
      <c r="K5406" s="234" t="s">
        <v>241</v>
      </c>
      <c r="L5406" s="234" t="s">
        <v>5144</v>
      </c>
    </row>
    <row r="5407" spans="2:12" s="10" customFormat="1" ht="75" customHeight="1" x14ac:dyDescent="0.25">
      <c r="B5407" s="530">
        <v>86100000</v>
      </c>
      <c r="C5407" s="293" t="s">
        <v>5311</v>
      </c>
      <c r="D5407" s="531">
        <v>41654</v>
      </c>
      <c r="E5407" s="234">
        <v>11</v>
      </c>
      <c r="F5407" s="233" t="s">
        <v>674</v>
      </c>
      <c r="G5407" s="233" t="s">
        <v>118</v>
      </c>
      <c r="H5407" s="536">
        <f t="shared" si="50"/>
        <v>34916200</v>
      </c>
      <c r="I5407" s="537">
        <f t="shared" si="51"/>
        <v>34999360</v>
      </c>
      <c r="J5407" s="234" t="s">
        <v>241</v>
      </c>
      <c r="K5407" s="234" t="s">
        <v>241</v>
      </c>
      <c r="L5407" s="234" t="s">
        <v>5144</v>
      </c>
    </row>
    <row r="5408" spans="2:12" s="10" customFormat="1" ht="75" customHeight="1" x14ac:dyDescent="0.25">
      <c r="B5408" s="530">
        <v>86100000</v>
      </c>
      <c r="C5408" s="293" t="s">
        <v>5311</v>
      </c>
      <c r="D5408" s="531">
        <v>41654</v>
      </c>
      <c r="E5408" s="234">
        <v>11</v>
      </c>
      <c r="F5408" s="233" t="s">
        <v>674</v>
      </c>
      <c r="G5408" s="233" t="s">
        <v>118</v>
      </c>
      <c r="H5408" s="536">
        <f t="shared" si="50"/>
        <v>34916200</v>
      </c>
      <c r="I5408" s="537">
        <f t="shared" si="51"/>
        <v>34999360</v>
      </c>
      <c r="J5408" s="234" t="s">
        <v>241</v>
      </c>
      <c r="K5408" s="234" t="s">
        <v>241</v>
      </c>
      <c r="L5408" s="234" t="s">
        <v>5144</v>
      </c>
    </row>
    <row r="5409" spans="2:12" s="10" customFormat="1" ht="75" customHeight="1" x14ac:dyDescent="0.25">
      <c r="B5409" s="530">
        <v>86100000</v>
      </c>
      <c r="C5409" s="293" t="s">
        <v>5311</v>
      </c>
      <c r="D5409" s="531">
        <v>41654</v>
      </c>
      <c r="E5409" s="234">
        <v>11</v>
      </c>
      <c r="F5409" s="233" t="s">
        <v>674</v>
      </c>
      <c r="G5409" s="233" t="s">
        <v>118</v>
      </c>
      <c r="H5409" s="536">
        <f t="shared" si="50"/>
        <v>34916200</v>
      </c>
      <c r="I5409" s="537">
        <f t="shared" si="51"/>
        <v>34999360</v>
      </c>
      <c r="J5409" s="234" t="s">
        <v>241</v>
      </c>
      <c r="K5409" s="234" t="s">
        <v>241</v>
      </c>
      <c r="L5409" s="234" t="s">
        <v>5144</v>
      </c>
    </row>
    <row r="5410" spans="2:12" s="10" customFormat="1" ht="75" customHeight="1" x14ac:dyDescent="0.25">
      <c r="B5410" s="530">
        <v>86100000</v>
      </c>
      <c r="C5410" s="293" t="s">
        <v>5311</v>
      </c>
      <c r="D5410" s="531">
        <v>41654</v>
      </c>
      <c r="E5410" s="234">
        <v>11</v>
      </c>
      <c r="F5410" s="233" t="s">
        <v>674</v>
      </c>
      <c r="G5410" s="233" t="s">
        <v>118</v>
      </c>
      <c r="H5410" s="536">
        <f t="shared" si="50"/>
        <v>34916200</v>
      </c>
      <c r="I5410" s="537">
        <f t="shared" si="51"/>
        <v>34999360</v>
      </c>
      <c r="J5410" s="234" t="s">
        <v>241</v>
      </c>
      <c r="K5410" s="234" t="s">
        <v>241</v>
      </c>
      <c r="L5410" s="234" t="s">
        <v>5144</v>
      </c>
    </row>
    <row r="5411" spans="2:12" s="10" customFormat="1" ht="75" customHeight="1" x14ac:dyDescent="0.25">
      <c r="B5411" s="530">
        <v>86100000</v>
      </c>
      <c r="C5411" s="293" t="s">
        <v>5311</v>
      </c>
      <c r="D5411" s="531">
        <v>41654</v>
      </c>
      <c r="E5411" s="234">
        <v>11</v>
      </c>
      <c r="F5411" s="233" t="s">
        <v>674</v>
      </c>
      <c r="G5411" s="233" t="s">
        <v>118</v>
      </c>
      <c r="H5411" s="536">
        <f t="shared" si="50"/>
        <v>34916200</v>
      </c>
      <c r="I5411" s="537">
        <f t="shared" si="51"/>
        <v>34999360</v>
      </c>
      <c r="J5411" s="234" t="s">
        <v>241</v>
      </c>
      <c r="K5411" s="234" t="s">
        <v>241</v>
      </c>
      <c r="L5411" s="234" t="s">
        <v>5144</v>
      </c>
    </row>
    <row r="5412" spans="2:12" s="10" customFormat="1" ht="75" customHeight="1" x14ac:dyDescent="0.25">
      <c r="B5412" s="530">
        <v>86100000</v>
      </c>
      <c r="C5412" s="293" t="s">
        <v>5311</v>
      </c>
      <c r="D5412" s="531">
        <v>41654</v>
      </c>
      <c r="E5412" s="234">
        <v>11</v>
      </c>
      <c r="F5412" s="233" t="s">
        <v>674</v>
      </c>
      <c r="G5412" s="233" t="s">
        <v>118</v>
      </c>
      <c r="H5412" s="536">
        <f t="shared" si="50"/>
        <v>34916200</v>
      </c>
      <c r="I5412" s="537">
        <f t="shared" si="51"/>
        <v>34999360</v>
      </c>
      <c r="J5412" s="234" t="s">
        <v>241</v>
      </c>
      <c r="K5412" s="234" t="s">
        <v>241</v>
      </c>
      <c r="L5412" s="234" t="s">
        <v>5144</v>
      </c>
    </row>
    <row r="5413" spans="2:12" s="10" customFormat="1" ht="75" customHeight="1" x14ac:dyDescent="0.25">
      <c r="B5413" s="530">
        <v>86100000</v>
      </c>
      <c r="C5413" s="293" t="s">
        <v>5311</v>
      </c>
      <c r="D5413" s="531">
        <v>41654</v>
      </c>
      <c r="E5413" s="234">
        <v>11</v>
      </c>
      <c r="F5413" s="233" t="s">
        <v>674</v>
      </c>
      <c r="G5413" s="233" t="s">
        <v>118</v>
      </c>
      <c r="H5413" s="536">
        <f t="shared" si="50"/>
        <v>34916200</v>
      </c>
      <c r="I5413" s="537">
        <f t="shared" si="51"/>
        <v>34999360</v>
      </c>
      <c r="J5413" s="234" t="s">
        <v>241</v>
      </c>
      <c r="K5413" s="234" t="s">
        <v>241</v>
      </c>
      <c r="L5413" s="234" t="s">
        <v>5144</v>
      </c>
    </row>
    <row r="5414" spans="2:12" s="10" customFormat="1" ht="75" customHeight="1" x14ac:dyDescent="0.25">
      <c r="B5414" s="530">
        <v>86100000</v>
      </c>
      <c r="C5414" s="293" t="s">
        <v>5311</v>
      </c>
      <c r="D5414" s="531">
        <v>41654</v>
      </c>
      <c r="E5414" s="234">
        <v>11</v>
      </c>
      <c r="F5414" s="233" t="s">
        <v>674</v>
      </c>
      <c r="G5414" s="233" t="s">
        <v>118</v>
      </c>
      <c r="H5414" s="536">
        <f t="shared" si="50"/>
        <v>34916200</v>
      </c>
      <c r="I5414" s="537">
        <f t="shared" si="51"/>
        <v>34999360</v>
      </c>
      <c r="J5414" s="234" t="s">
        <v>241</v>
      </c>
      <c r="K5414" s="234" t="s">
        <v>241</v>
      </c>
      <c r="L5414" s="234" t="s">
        <v>5144</v>
      </c>
    </row>
    <row r="5415" spans="2:12" s="10" customFormat="1" ht="75" customHeight="1" x14ac:dyDescent="0.25">
      <c r="B5415" s="530">
        <v>86100000</v>
      </c>
      <c r="C5415" s="293" t="s">
        <v>5311</v>
      </c>
      <c r="D5415" s="531">
        <v>41654</v>
      </c>
      <c r="E5415" s="234">
        <v>11</v>
      </c>
      <c r="F5415" s="233" t="s">
        <v>674</v>
      </c>
      <c r="G5415" s="233" t="s">
        <v>118</v>
      </c>
      <c r="H5415" s="536">
        <f t="shared" si="50"/>
        <v>34916200</v>
      </c>
      <c r="I5415" s="537">
        <f t="shared" si="51"/>
        <v>34999360</v>
      </c>
      <c r="J5415" s="234" t="s">
        <v>241</v>
      </c>
      <c r="K5415" s="234" t="s">
        <v>241</v>
      </c>
      <c r="L5415" s="234" t="s">
        <v>5144</v>
      </c>
    </row>
    <row r="5416" spans="2:12" s="10" customFormat="1" ht="75" customHeight="1" x14ac:dyDescent="0.25">
      <c r="B5416" s="530">
        <v>86100000</v>
      </c>
      <c r="C5416" s="293" t="s">
        <v>5311</v>
      </c>
      <c r="D5416" s="531">
        <v>41654</v>
      </c>
      <c r="E5416" s="234">
        <v>11</v>
      </c>
      <c r="F5416" s="233" t="s">
        <v>674</v>
      </c>
      <c r="G5416" s="233" t="s">
        <v>118</v>
      </c>
      <c r="H5416" s="536">
        <f t="shared" si="50"/>
        <v>34916200</v>
      </c>
      <c r="I5416" s="537">
        <f t="shared" si="51"/>
        <v>34999360</v>
      </c>
      <c r="J5416" s="234" t="s">
        <v>241</v>
      </c>
      <c r="K5416" s="234" t="s">
        <v>241</v>
      </c>
      <c r="L5416" s="234" t="s">
        <v>5144</v>
      </c>
    </row>
    <row r="5417" spans="2:12" s="10" customFormat="1" ht="75" customHeight="1" x14ac:dyDescent="0.25">
      <c r="B5417" s="530">
        <v>86100000</v>
      </c>
      <c r="C5417" s="293" t="s">
        <v>5311</v>
      </c>
      <c r="D5417" s="531">
        <v>41654</v>
      </c>
      <c r="E5417" s="234">
        <v>11</v>
      </c>
      <c r="F5417" s="233" t="s">
        <v>674</v>
      </c>
      <c r="G5417" s="233" t="s">
        <v>118</v>
      </c>
      <c r="H5417" s="536">
        <f t="shared" si="50"/>
        <v>34916200</v>
      </c>
      <c r="I5417" s="537">
        <f t="shared" si="51"/>
        <v>34999360</v>
      </c>
      <c r="J5417" s="234" t="s">
        <v>241</v>
      </c>
      <c r="K5417" s="234" t="s">
        <v>241</v>
      </c>
      <c r="L5417" s="234" t="s">
        <v>5144</v>
      </c>
    </row>
    <row r="5418" spans="2:12" s="10" customFormat="1" ht="75" customHeight="1" x14ac:dyDescent="0.25">
      <c r="B5418" s="530">
        <v>86100000</v>
      </c>
      <c r="C5418" s="293" t="s">
        <v>5311</v>
      </c>
      <c r="D5418" s="531">
        <v>41654</v>
      </c>
      <c r="E5418" s="234">
        <v>11</v>
      </c>
      <c r="F5418" s="233" t="s">
        <v>674</v>
      </c>
      <c r="G5418" s="233" t="s">
        <v>118</v>
      </c>
      <c r="H5418" s="536">
        <f t="shared" si="50"/>
        <v>34916200</v>
      </c>
      <c r="I5418" s="537">
        <f t="shared" si="51"/>
        <v>34999360</v>
      </c>
      <c r="J5418" s="234" t="s">
        <v>241</v>
      </c>
      <c r="K5418" s="234" t="s">
        <v>241</v>
      </c>
      <c r="L5418" s="234" t="s">
        <v>5144</v>
      </c>
    </row>
    <row r="5419" spans="2:12" s="10" customFormat="1" ht="75" customHeight="1" x14ac:dyDescent="0.25">
      <c r="B5419" s="530">
        <v>86100000</v>
      </c>
      <c r="C5419" s="293" t="s">
        <v>5311</v>
      </c>
      <c r="D5419" s="531">
        <v>41654</v>
      </c>
      <c r="E5419" s="234">
        <v>11</v>
      </c>
      <c r="F5419" s="233" t="s">
        <v>674</v>
      </c>
      <c r="G5419" s="233" t="s">
        <v>118</v>
      </c>
      <c r="H5419" s="536">
        <f t="shared" si="50"/>
        <v>34916200</v>
      </c>
      <c r="I5419" s="537">
        <f t="shared" si="51"/>
        <v>34999360</v>
      </c>
      <c r="J5419" s="234" t="s">
        <v>241</v>
      </c>
      <c r="K5419" s="234" t="s">
        <v>241</v>
      </c>
      <c r="L5419" s="234" t="s">
        <v>5144</v>
      </c>
    </row>
    <row r="5420" spans="2:12" s="10" customFormat="1" ht="75" customHeight="1" x14ac:dyDescent="0.25">
      <c r="B5420" s="530">
        <v>86100000</v>
      </c>
      <c r="C5420" s="293" t="s">
        <v>5311</v>
      </c>
      <c r="D5420" s="531">
        <v>41654</v>
      </c>
      <c r="E5420" s="234">
        <v>11</v>
      </c>
      <c r="F5420" s="233" t="s">
        <v>674</v>
      </c>
      <c r="G5420" s="233" t="s">
        <v>118</v>
      </c>
      <c r="H5420" s="536">
        <f t="shared" si="50"/>
        <v>34916200</v>
      </c>
      <c r="I5420" s="537">
        <f t="shared" si="51"/>
        <v>34999360</v>
      </c>
      <c r="J5420" s="234" t="s">
        <v>241</v>
      </c>
      <c r="K5420" s="234" t="s">
        <v>241</v>
      </c>
      <c r="L5420" s="234" t="s">
        <v>5144</v>
      </c>
    </row>
    <row r="5421" spans="2:12" s="10" customFormat="1" ht="75" customHeight="1" x14ac:dyDescent="0.25">
      <c r="B5421" s="530">
        <v>86100000</v>
      </c>
      <c r="C5421" s="293" t="s">
        <v>5311</v>
      </c>
      <c r="D5421" s="531">
        <v>41654</v>
      </c>
      <c r="E5421" s="234">
        <v>11</v>
      </c>
      <c r="F5421" s="233" t="s">
        <v>674</v>
      </c>
      <c r="G5421" s="233" t="s">
        <v>118</v>
      </c>
      <c r="H5421" s="536">
        <f t="shared" si="50"/>
        <v>34916200</v>
      </c>
      <c r="I5421" s="537">
        <f t="shared" si="51"/>
        <v>34999360</v>
      </c>
      <c r="J5421" s="234" t="s">
        <v>241</v>
      </c>
      <c r="K5421" s="234" t="s">
        <v>241</v>
      </c>
      <c r="L5421" s="234" t="s">
        <v>5144</v>
      </c>
    </row>
    <row r="5422" spans="2:12" s="10" customFormat="1" ht="75" customHeight="1" x14ac:dyDescent="0.25">
      <c r="B5422" s="530">
        <v>86100000</v>
      </c>
      <c r="C5422" s="293" t="s">
        <v>5311</v>
      </c>
      <c r="D5422" s="531">
        <v>41654</v>
      </c>
      <c r="E5422" s="234">
        <v>11</v>
      </c>
      <c r="F5422" s="233" t="s">
        <v>674</v>
      </c>
      <c r="G5422" s="233" t="s">
        <v>118</v>
      </c>
      <c r="H5422" s="536">
        <f t="shared" si="50"/>
        <v>34916200</v>
      </c>
      <c r="I5422" s="537">
        <f t="shared" si="51"/>
        <v>34999360</v>
      </c>
      <c r="J5422" s="234" t="s">
        <v>241</v>
      </c>
      <c r="K5422" s="234" t="s">
        <v>241</v>
      </c>
      <c r="L5422" s="234" t="s">
        <v>5144</v>
      </c>
    </row>
    <row r="5423" spans="2:12" s="10" customFormat="1" ht="75" customHeight="1" x14ac:dyDescent="0.25">
      <c r="B5423" s="530">
        <v>86100000</v>
      </c>
      <c r="C5423" s="293" t="s">
        <v>5311</v>
      </c>
      <c r="D5423" s="531">
        <v>41654</v>
      </c>
      <c r="E5423" s="234">
        <v>11</v>
      </c>
      <c r="F5423" s="233" t="s">
        <v>674</v>
      </c>
      <c r="G5423" s="233" t="s">
        <v>118</v>
      </c>
      <c r="H5423" s="536">
        <f t="shared" si="50"/>
        <v>34916200</v>
      </c>
      <c r="I5423" s="537">
        <f t="shared" si="51"/>
        <v>34999360</v>
      </c>
      <c r="J5423" s="234" t="s">
        <v>241</v>
      </c>
      <c r="K5423" s="234" t="s">
        <v>241</v>
      </c>
      <c r="L5423" s="234" t="s">
        <v>5144</v>
      </c>
    </row>
    <row r="5424" spans="2:12" s="10" customFormat="1" ht="75" customHeight="1" x14ac:dyDescent="0.25">
      <c r="B5424" s="530">
        <v>86100000</v>
      </c>
      <c r="C5424" s="293" t="s">
        <v>5311</v>
      </c>
      <c r="D5424" s="531">
        <v>41654</v>
      </c>
      <c r="E5424" s="234">
        <v>11</v>
      </c>
      <c r="F5424" s="233" t="s">
        <v>674</v>
      </c>
      <c r="G5424" s="233" t="s">
        <v>118</v>
      </c>
      <c r="H5424" s="536">
        <f t="shared" si="50"/>
        <v>34916200</v>
      </c>
      <c r="I5424" s="537">
        <f t="shared" si="51"/>
        <v>34999360</v>
      </c>
      <c r="J5424" s="234" t="s">
        <v>241</v>
      </c>
      <c r="K5424" s="234" t="s">
        <v>241</v>
      </c>
      <c r="L5424" s="234" t="s">
        <v>5144</v>
      </c>
    </row>
    <row r="5425" spans="2:12" s="10" customFormat="1" ht="75" customHeight="1" x14ac:dyDescent="0.25">
      <c r="B5425" s="530">
        <v>86100000</v>
      </c>
      <c r="C5425" s="293" t="s">
        <v>5311</v>
      </c>
      <c r="D5425" s="531">
        <v>41654</v>
      </c>
      <c r="E5425" s="234">
        <v>11</v>
      </c>
      <c r="F5425" s="233" t="s">
        <v>674</v>
      </c>
      <c r="G5425" s="233" t="s">
        <v>118</v>
      </c>
      <c r="H5425" s="536">
        <f t="shared" si="50"/>
        <v>34916200</v>
      </c>
      <c r="I5425" s="537">
        <f t="shared" si="51"/>
        <v>34999360</v>
      </c>
      <c r="J5425" s="234" t="s">
        <v>241</v>
      </c>
      <c r="K5425" s="234" t="s">
        <v>241</v>
      </c>
      <c r="L5425" s="234" t="s">
        <v>5144</v>
      </c>
    </row>
    <row r="5426" spans="2:12" s="10" customFormat="1" ht="75" customHeight="1" x14ac:dyDescent="0.25">
      <c r="B5426" s="530">
        <v>86100000</v>
      </c>
      <c r="C5426" s="293" t="s">
        <v>5311</v>
      </c>
      <c r="D5426" s="531">
        <v>41654</v>
      </c>
      <c r="E5426" s="234">
        <v>11</v>
      </c>
      <c r="F5426" s="233" t="s">
        <v>674</v>
      </c>
      <c r="G5426" s="233" t="s">
        <v>118</v>
      </c>
      <c r="H5426" s="536">
        <f t="shared" si="50"/>
        <v>34916200</v>
      </c>
      <c r="I5426" s="537">
        <f t="shared" si="51"/>
        <v>34999360</v>
      </c>
      <c r="J5426" s="234" t="s">
        <v>241</v>
      </c>
      <c r="K5426" s="234" t="s">
        <v>241</v>
      </c>
      <c r="L5426" s="234" t="s">
        <v>5144</v>
      </c>
    </row>
    <row r="5427" spans="2:12" s="10" customFormat="1" ht="75" customHeight="1" x14ac:dyDescent="0.25">
      <c r="B5427" s="530">
        <v>86100000</v>
      </c>
      <c r="C5427" s="293" t="s">
        <v>5311</v>
      </c>
      <c r="D5427" s="531">
        <v>41654</v>
      </c>
      <c r="E5427" s="234">
        <v>11</v>
      </c>
      <c r="F5427" s="233" t="s">
        <v>674</v>
      </c>
      <c r="G5427" s="233" t="s">
        <v>118</v>
      </c>
      <c r="H5427" s="536">
        <f t="shared" si="50"/>
        <v>34916200</v>
      </c>
      <c r="I5427" s="537">
        <f t="shared" si="51"/>
        <v>34999360</v>
      </c>
      <c r="J5427" s="234" t="s">
        <v>241</v>
      </c>
      <c r="K5427" s="234" t="s">
        <v>241</v>
      </c>
      <c r="L5427" s="234" t="s">
        <v>5144</v>
      </c>
    </row>
    <row r="5428" spans="2:12" s="10" customFormat="1" ht="75" customHeight="1" x14ac:dyDescent="0.25">
      <c r="B5428" s="530">
        <v>86100000</v>
      </c>
      <c r="C5428" s="293" t="s">
        <v>5311</v>
      </c>
      <c r="D5428" s="531">
        <v>41654</v>
      </c>
      <c r="E5428" s="234">
        <v>11</v>
      </c>
      <c r="F5428" s="233" t="s">
        <v>674</v>
      </c>
      <c r="G5428" s="233" t="s">
        <v>118</v>
      </c>
      <c r="H5428" s="536">
        <f t="shared" si="50"/>
        <v>34916200</v>
      </c>
      <c r="I5428" s="537">
        <f t="shared" si="51"/>
        <v>34999360</v>
      </c>
      <c r="J5428" s="234" t="s">
        <v>241</v>
      </c>
      <c r="K5428" s="234" t="s">
        <v>241</v>
      </c>
      <c r="L5428" s="234" t="s">
        <v>5144</v>
      </c>
    </row>
    <row r="5429" spans="2:12" s="10" customFormat="1" ht="75" customHeight="1" x14ac:dyDescent="0.25">
      <c r="B5429" s="530">
        <v>86100000</v>
      </c>
      <c r="C5429" s="293" t="s">
        <v>5311</v>
      </c>
      <c r="D5429" s="531">
        <v>41654</v>
      </c>
      <c r="E5429" s="234">
        <v>11</v>
      </c>
      <c r="F5429" s="233" t="s">
        <v>674</v>
      </c>
      <c r="G5429" s="233" t="s">
        <v>118</v>
      </c>
      <c r="H5429" s="536">
        <f t="shared" si="50"/>
        <v>34916200</v>
      </c>
      <c r="I5429" s="537">
        <f t="shared" si="51"/>
        <v>34999360</v>
      </c>
      <c r="J5429" s="234" t="s">
        <v>241</v>
      </c>
      <c r="K5429" s="234" t="s">
        <v>241</v>
      </c>
      <c r="L5429" s="234" t="s">
        <v>5144</v>
      </c>
    </row>
    <row r="5430" spans="2:12" s="10" customFormat="1" ht="75" customHeight="1" x14ac:dyDescent="0.25">
      <c r="B5430" s="530">
        <v>86100000</v>
      </c>
      <c r="C5430" s="293" t="s">
        <v>5311</v>
      </c>
      <c r="D5430" s="531">
        <v>41654</v>
      </c>
      <c r="E5430" s="234">
        <v>11</v>
      </c>
      <c r="F5430" s="233" t="s">
        <v>674</v>
      </c>
      <c r="G5430" s="233" t="s">
        <v>118</v>
      </c>
      <c r="H5430" s="536">
        <f t="shared" si="50"/>
        <v>34916200</v>
      </c>
      <c r="I5430" s="537">
        <f t="shared" si="51"/>
        <v>34999360</v>
      </c>
      <c r="J5430" s="234" t="s">
        <v>241</v>
      </c>
      <c r="K5430" s="234" t="s">
        <v>241</v>
      </c>
      <c r="L5430" s="234" t="s">
        <v>5144</v>
      </c>
    </row>
    <row r="5431" spans="2:12" s="10" customFormat="1" ht="75" customHeight="1" x14ac:dyDescent="0.25">
      <c r="B5431" s="530">
        <v>86100000</v>
      </c>
      <c r="C5431" s="293" t="s">
        <v>5311</v>
      </c>
      <c r="D5431" s="531">
        <v>41654</v>
      </c>
      <c r="E5431" s="234">
        <v>11</v>
      </c>
      <c r="F5431" s="233" t="s">
        <v>674</v>
      </c>
      <c r="G5431" s="233" t="s">
        <v>118</v>
      </c>
      <c r="H5431" s="536">
        <f t="shared" si="50"/>
        <v>34916200</v>
      </c>
      <c r="I5431" s="537">
        <f t="shared" si="51"/>
        <v>34999360</v>
      </c>
      <c r="J5431" s="234" t="s">
        <v>241</v>
      </c>
      <c r="K5431" s="234" t="s">
        <v>241</v>
      </c>
      <c r="L5431" s="234" t="s">
        <v>5144</v>
      </c>
    </row>
    <row r="5432" spans="2:12" s="10" customFormat="1" ht="75" customHeight="1" x14ac:dyDescent="0.25">
      <c r="B5432" s="530">
        <v>86100000</v>
      </c>
      <c r="C5432" s="293" t="s">
        <v>5311</v>
      </c>
      <c r="D5432" s="531">
        <v>41654</v>
      </c>
      <c r="E5432" s="234">
        <v>11</v>
      </c>
      <c r="F5432" s="233" t="s">
        <v>674</v>
      </c>
      <c r="G5432" s="233" t="s">
        <v>118</v>
      </c>
      <c r="H5432" s="536">
        <f t="shared" si="50"/>
        <v>34916200</v>
      </c>
      <c r="I5432" s="537">
        <f t="shared" si="51"/>
        <v>34999360</v>
      </c>
      <c r="J5432" s="234" t="s">
        <v>241</v>
      </c>
      <c r="K5432" s="234" t="s">
        <v>241</v>
      </c>
      <c r="L5432" s="234" t="s">
        <v>5144</v>
      </c>
    </row>
    <row r="5433" spans="2:12" s="10" customFormat="1" ht="75" customHeight="1" x14ac:dyDescent="0.25">
      <c r="B5433" s="530">
        <v>86100000</v>
      </c>
      <c r="C5433" s="293" t="s">
        <v>5311</v>
      </c>
      <c r="D5433" s="531">
        <v>41654</v>
      </c>
      <c r="E5433" s="234">
        <v>11</v>
      </c>
      <c r="F5433" s="233" t="s">
        <v>674</v>
      </c>
      <c r="G5433" s="233" t="s">
        <v>118</v>
      </c>
      <c r="H5433" s="536">
        <f t="shared" si="50"/>
        <v>34916200</v>
      </c>
      <c r="I5433" s="537">
        <f t="shared" si="51"/>
        <v>34999360</v>
      </c>
      <c r="J5433" s="234" t="s">
        <v>241</v>
      </c>
      <c r="K5433" s="234" t="s">
        <v>241</v>
      </c>
      <c r="L5433" s="234" t="s">
        <v>5144</v>
      </c>
    </row>
    <row r="5434" spans="2:12" s="10" customFormat="1" ht="75" customHeight="1" x14ac:dyDescent="0.25">
      <c r="B5434" s="530">
        <v>86100000</v>
      </c>
      <c r="C5434" s="293" t="s">
        <v>5311</v>
      </c>
      <c r="D5434" s="531">
        <v>41654</v>
      </c>
      <c r="E5434" s="234">
        <v>11</v>
      </c>
      <c r="F5434" s="233" t="s">
        <v>674</v>
      </c>
      <c r="G5434" s="233" t="s">
        <v>118</v>
      </c>
      <c r="H5434" s="536">
        <f t="shared" si="50"/>
        <v>34916200</v>
      </c>
      <c r="I5434" s="537">
        <f t="shared" si="51"/>
        <v>34999360</v>
      </c>
      <c r="J5434" s="234" t="s">
        <v>241</v>
      </c>
      <c r="K5434" s="234" t="s">
        <v>241</v>
      </c>
      <c r="L5434" s="234" t="s">
        <v>5144</v>
      </c>
    </row>
    <row r="5435" spans="2:12" s="10" customFormat="1" ht="75" customHeight="1" x14ac:dyDescent="0.25">
      <c r="B5435" s="530">
        <v>86100000</v>
      </c>
      <c r="C5435" s="293" t="s">
        <v>5311</v>
      </c>
      <c r="D5435" s="531">
        <v>41654</v>
      </c>
      <c r="E5435" s="234">
        <v>11</v>
      </c>
      <c r="F5435" s="233" t="s">
        <v>674</v>
      </c>
      <c r="G5435" s="233" t="s">
        <v>118</v>
      </c>
      <c r="H5435" s="536">
        <f t="shared" si="50"/>
        <v>34916200</v>
      </c>
      <c r="I5435" s="537">
        <f t="shared" si="51"/>
        <v>34999360</v>
      </c>
      <c r="J5435" s="234" t="s">
        <v>241</v>
      </c>
      <c r="K5435" s="234" t="s">
        <v>241</v>
      </c>
      <c r="L5435" s="234" t="s">
        <v>5144</v>
      </c>
    </row>
    <row r="5436" spans="2:12" s="10" customFormat="1" ht="75" customHeight="1" x14ac:dyDescent="0.25">
      <c r="B5436" s="530">
        <v>86100000</v>
      </c>
      <c r="C5436" s="293" t="s">
        <v>5311</v>
      </c>
      <c r="D5436" s="531">
        <v>41654</v>
      </c>
      <c r="E5436" s="234">
        <v>11</v>
      </c>
      <c r="F5436" s="233" t="s">
        <v>674</v>
      </c>
      <c r="G5436" s="233" t="s">
        <v>118</v>
      </c>
      <c r="H5436" s="536">
        <f t="shared" si="50"/>
        <v>34916200</v>
      </c>
      <c r="I5436" s="537">
        <f t="shared" si="51"/>
        <v>34999360</v>
      </c>
      <c r="J5436" s="234" t="s">
        <v>241</v>
      </c>
      <c r="K5436" s="234" t="s">
        <v>241</v>
      </c>
      <c r="L5436" s="234" t="s">
        <v>5144</v>
      </c>
    </row>
    <row r="5437" spans="2:12" s="10" customFormat="1" ht="75" customHeight="1" x14ac:dyDescent="0.25">
      <c r="B5437" s="530">
        <v>86100000</v>
      </c>
      <c r="C5437" s="293" t="s">
        <v>5311</v>
      </c>
      <c r="D5437" s="531">
        <v>41654</v>
      </c>
      <c r="E5437" s="234">
        <v>11</v>
      </c>
      <c r="F5437" s="233" t="s">
        <v>674</v>
      </c>
      <c r="G5437" s="233" t="s">
        <v>118</v>
      </c>
      <c r="H5437" s="536">
        <f t="shared" si="50"/>
        <v>34916200</v>
      </c>
      <c r="I5437" s="537">
        <f t="shared" si="51"/>
        <v>34999360</v>
      </c>
      <c r="J5437" s="234" t="s">
        <v>241</v>
      </c>
      <c r="K5437" s="234" t="s">
        <v>241</v>
      </c>
      <c r="L5437" s="234" t="s">
        <v>5144</v>
      </c>
    </row>
    <row r="5438" spans="2:12" s="10" customFormat="1" ht="75" customHeight="1" x14ac:dyDescent="0.25">
      <c r="B5438" s="530">
        <v>86100000</v>
      </c>
      <c r="C5438" s="293" t="s">
        <v>5311</v>
      </c>
      <c r="D5438" s="531">
        <v>41654</v>
      </c>
      <c r="E5438" s="234">
        <v>11</v>
      </c>
      <c r="F5438" s="233" t="s">
        <v>674</v>
      </c>
      <c r="G5438" s="233" t="s">
        <v>118</v>
      </c>
      <c r="H5438" s="536">
        <f t="shared" si="50"/>
        <v>34916200</v>
      </c>
      <c r="I5438" s="537">
        <f t="shared" si="51"/>
        <v>34999360</v>
      </c>
      <c r="J5438" s="234" t="s">
        <v>241</v>
      </c>
      <c r="K5438" s="234" t="s">
        <v>241</v>
      </c>
      <c r="L5438" s="234" t="s">
        <v>5144</v>
      </c>
    </row>
    <row r="5439" spans="2:12" s="10" customFormat="1" ht="75" customHeight="1" x14ac:dyDescent="0.25">
      <c r="B5439" s="530">
        <v>86100000</v>
      </c>
      <c r="C5439" s="293" t="s">
        <v>5311</v>
      </c>
      <c r="D5439" s="531">
        <v>41654</v>
      </c>
      <c r="E5439" s="234">
        <v>11</v>
      </c>
      <c r="F5439" s="233" t="s">
        <v>674</v>
      </c>
      <c r="G5439" s="233" t="s">
        <v>118</v>
      </c>
      <c r="H5439" s="536">
        <f t="shared" si="50"/>
        <v>34916200</v>
      </c>
      <c r="I5439" s="537">
        <f t="shared" si="51"/>
        <v>34999360</v>
      </c>
      <c r="J5439" s="234" t="s">
        <v>241</v>
      </c>
      <c r="K5439" s="234" t="s">
        <v>241</v>
      </c>
      <c r="L5439" s="234" t="s">
        <v>5144</v>
      </c>
    </row>
    <row r="5440" spans="2:12" s="10" customFormat="1" ht="75" customHeight="1" x14ac:dyDescent="0.25">
      <c r="B5440" s="530">
        <v>86100000</v>
      </c>
      <c r="C5440" s="293" t="s">
        <v>5311</v>
      </c>
      <c r="D5440" s="531">
        <v>41654</v>
      </c>
      <c r="E5440" s="234">
        <v>11</v>
      </c>
      <c r="F5440" s="233" t="s">
        <v>674</v>
      </c>
      <c r="G5440" s="233" t="s">
        <v>118</v>
      </c>
      <c r="H5440" s="536">
        <f t="shared" si="50"/>
        <v>34916200</v>
      </c>
      <c r="I5440" s="537">
        <f t="shared" si="51"/>
        <v>34999360</v>
      </c>
      <c r="J5440" s="234" t="s">
        <v>241</v>
      </c>
      <c r="K5440" s="234" t="s">
        <v>241</v>
      </c>
      <c r="L5440" s="234" t="s">
        <v>5144</v>
      </c>
    </row>
    <row r="5441" spans="2:12" s="10" customFormat="1" ht="75" customHeight="1" x14ac:dyDescent="0.25">
      <c r="B5441" s="530">
        <v>86100000</v>
      </c>
      <c r="C5441" s="293" t="s">
        <v>5311</v>
      </c>
      <c r="D5441" s="531">
        <v>41654</v>
      </c>
      <c r="E5441" s="234">
        <v>11</v>
      </c>
      <c r="F5441" s="233" t="s">
        <v>674</v>
      </c>
      <c r="G5441" s="233" t="s">
        <v>118</v>
      </c>
      <c r="H5441" s="536">
        <f t="shared" si="50"/>
        <v>34916200</v>
      </c>
      <c r="I5441" s="537">
        <f t="shared" si="51"/>
        <v>34999360</v>
      </c>
      <c r="J5441" s="234" t="s">
        <v>241</v>
      </c>
      <c r="K5441" s="234" t="s">
        <v>241</v>
      </c>
      <c r="L5441" s="234" t="s">
        <v>5144</v>
      </c>
    </row>
    <row r="5442" spans="2:12" s="10" customFormat="1" ht="75" customHeight="1" x14ac:dyDescent="0.25">
      <c r="B5442" s="530">
        <v>86100000</v>
      </c>
      <c r="C5442" s="293" t="s">
        <v>5311</v>
      </c>
      <c r="D5442" s="531">
        <v>41654</v>
      </c>
      <c r="E5442" s="234">
        <v>11</v>
      </c>
      <c r="F5442" s="233" t="s">
        <v>674</v>
      </c>
      <c r="G5442" s="233" t="s">
        <v>118</v>
      </c>
      <c r="H5442" s="536">
        <f t="shared" si="50"/>
        <v>34916200</v>
      </c>
      <c r="I5442" s="537">
        <f t="shared" si="51"/>
        <v>34999360</v>
      </c>
      <c r="J5442" s="234" t="s">
        <v>241</v>
      </c>
      <c r="K5442" s="234" t="s">
        <v>241</v>
      </c>
      <c r="L5442" s="234" t="s">
        <v>5144</v>
      </c>
    </row>
    <row r="5443" spans="2:12" s="10" customFormat="1" ht="75" customHeight="1" x14ac:dyDescent="0.25">
      <c r="B5443" s="530">
        <v>86100000</v>
      </c>
      <c r="C5443" s="293" t="s">
        <v>5311</v>
      </c>
      <c r="D5443" s="531">
        <v>41654</v>
      </c>
      <c r="E5443" s="234">
        <v>11</v>
      </c>
      <c r="F5443" s="233" t="s">
        <v>674</v>
      </c>
      <c r="G5443" s="233" t="s">
        <v>118</v>
      </c>
      <c r="H5443" s="536">
        <f t="shared" si="50"/>
        <v>34916200</v>
      </c>
      <c r="I5443" s="537">
        <f t="shared" si="51"/>
        <v>34999360</v>
      </c>
      <c r="J5443" s="234" t="s">
        <v>241</v>
      </c>
      <c r="K5443" s="234" t="s">
        <v>241</v>
      </c>
      <c r="L5443" s="234" t="s">
        <v>5144</v>
      </c>
    </row>
    <row r="5444" spans="2:12" s="10" customFormat="1" ht="75" customHeight="1" x14ac:dyDescent="0.25">
      <c r="B5444" s="530">
        <v>86100000</v>
      </c>
      <c r="C5444" s="293" t="s">
        <v>5311</v>
      </c>
      <c r="D5444" s="531">
        <v>41654</v>
      </c>
      <c r="E5444" s="234">
        <v>11</v>
      </c>
      <c r="F5444" s="233" t="s">
        <v>674</v>
      </c>
      <c r="G5444" s="233" t="s">
        <v>184</v>
      </c>
      <c r="H5444" s="536">
        <f t="shared" si="50"/>
        <v>34916200</v>
      </c>
      <c r="I5444" s="537">
        <f t="shared" si="51"/>
        <v>34999360</v>
      </c>
      <c r="J5444" s="234" t="s">
        <v>241</v>
      </c>
      <c r="K5444" s="234" t="s">
        <v>241</v>
      </c>
      <c r="L5444" s="234" t="s">
        <v>5144</v>
      </c>
    </row>
    <row r="5445" spans="2:12" s="10" customFormat="1" ht="75" customHeight="1" x14ac:dyDescent="0.25">
      <c r="B5445" s="530">
        <v>86100000</v>
      </c>
      <c r="C5445" s="293" t="s">
        <v>5311</v>
      </c>
      <c r="D5445" s="531">
        <v>41654</v>
      </c>
      <c r="E5445" s="234">
        <v>11</v>
      </c>
      <c r="F5445" s="233" t="s">
        <v>674</v>
      </c>
      <c r="G5445" s="233" t="s">
        <v>184</v>
      </c>
      <c r="H5445" s="536">
        <f t="shared" si="50"/>
        <v>34916200</v>
      </c>
      <c r="I5445" s="537">
        <f t="shared" si="51"/>
        <v>34999360</v>
      </c>
      <c r="J5445" s="234" t="s">
        <v>241</v>
      </c>
      <c r="K5445" s="234" t="s">
        <v>241</v>
      </c>
      <c r="L5445" s="234" t="s">
        <v>5144</v>
      </c>
    </row>
    <row r="5446" spans="2:12" s="10" customFormat="1" ht="75" customHeight="1" x14ac:dyDescent="0.25">
      <c r="B5446" s="530">
        <v>86100000</v>
      </c>
      <c r="C5446" s="293" t="s">
        <v>5311</v>
      </c>
      <c r="D5446" s="531">
        <v>41654</v>
      </c>
      <c r="E5446" s="234">
        <v>11</v>
      </c>
      <c r="F5446" s="233" t="s">
        <v>674</v>
      </c>
      <c r="G5446" s="233" t="s">
        <v>184</v>
      </c>
      <c r="H5446" s="536">
        <f t="shared" si="50"/>
        <v>34916200</v>
      </c>
      <c r="I5446" s="537">
        <f t="shared" si="51"/>
        <v>34999360</v>
      </c>
      <c r="J5446" s="234" t="s">
        <v>241</v>
      </c>
      <c r="K5446" s="234" t="s">
        <v>241</v>
      </c>
      <c r="L5446" s="234" t="s">
        <v>5144</v>
      </c>
    </row>
    <row r="5447" spans="2:12" s="10" customFormat="1" ht="75" customHeight="1" x14ac:dyDescent="0.25">
      <c r="B5447" s="530">
        <v>86100000</v>
      </c>
      <c r="C5447" s="293" t="s">
        <v>5311</v>
      </c>
      <c r="D5447" s="531">
        <v>41654</v>
      </c>
      <c r="E5447" s="234">
        <v>11</v>
      </c>
      <c r="F5447" s="233" t="s">
        <v>674</v>
      </c>
      <c r="G5447" s="233" t="s">
        <v>184</v>
      </c>
      <c r="H5447" s="536">
        <f t="shared" si="50"/>
        <v>34916200</v>
      </c>
      <c r="I5447" s="537">
        <f t="shared" si="51"/>
        <v>34999360</v>
      </c>
      <c r="J5447" s="234" t="s">
        <v>241</v>
      </c>
      <c r="K5447" s="234" t="s">
        <v>241</v>
      </c>
      <c r="L5447" s="234" t="s">
        <v>5144</v>
      </c>
    </row>
    <row r="5448" spans="2:12" s="10" customFormat="1" ht="75" customHeight="1" x14ac:dyDescent="0.25">
      <c r="B5448" s="530">
        <v>86100000</v>
      </c>
      <c r="C5448" s="293" t="s">
        <v>5311</v>
      </c>
      <c r="D5448" s="531">
        <v>41654</v>
      </c>
      <c r="E5448" s="234">
        <v>11</v>
      </c>
      <c r="F5448" s="233" t="s">
        <v>674</v>
      </c>
      <c r="G5448" s="233" t="s">
        <v>184</v>
      </c>
      <c r="H5448" s="536">
        <f t="shared" si="50"/>
        <v>34916200</v>
      </c>
      <c r="I5448" s="537">
        <f t="shared" si="51"/>
        <v>34999360</v>
      </c>
      <c r="J5448" s="234" t="s">
        <v>241</v>
      </c>
      <c r="K5448" s="234" t="s">
        <v>241</v>
      </c>
      <c r="L5448" s="234" t="s">
        <v>5144</v>
      </c>
    </row>
    <row r="5449" spans="2:12" s="10" customFormat="1" ht="75" customHeight="1" x14ac:dyDescent="0.25">
      <c r="B5449" s="530">
        <v>86100000</v>
      </c>
      <c r="C5449" s="293" t="s">
        <v>5311</v>
      </c>
      <c r="D5449" s="531">
        <v>41654</v>
      </c>
      <c r="E5449" s="234">
        <v>11</v>
      </c>
      <c r="F5449" s="233" t="s">
        <v>674</v>
      </c>
      <c r="G5449" s="233" t="s">
        <v>184</v>
      </c>
      <c r="H5449" s="536">
        <f t="shared" si="50"/>
        <v>34916200</v>
      </c>
      <c r="I5449" s="537">
        <f t="shared" si="51"/>
        <v>34999360</v>
      </c>
      <c r="J5449" s="234" t="s">
        <v>241</v>
      </c>
      <c r="K5449" s="234" t="s">
        <v>241</v>
      </c>
      <c r="L5449" s="234" t="s">
        <v>5144</v>
      </c>
    </row>
    <row r="5450" spans="2:12" s="10" customFormat="1" ht="75" customHeight="1" x14ac:dyDescent="0.25">
      <c r="B5450" s="530">
        <v>86100000</v>
      </c>
      <c r="C5450" s="293" t="s">
        <v>5311</v>
      </c>
      <c r="D5450" s="531">
        <v>41654</v>
      </c>
      <c r="E5450" s="234">
        <v>11</v>
      </c>
      <c r="F5450" s="233" t="s">
        <v>674</v>
      </c>
      <c r="G5450" s="233" t="s">
        <v>184</v>
      </c>
      <c r="H5450" s="536">
        <f t="shared" si="50"/>
        <v>34916200</v>
      </c>
      <c r="I5450" s="537">
        <f t="shared" si="51"/>
        <v>34999360</v>
      </c>
      <c r="J5450" s="234" t="s">
        <v>241</v>
      </c>
      <c r="K5450" s="234" t="s">
        <v>241</v>
      </c>
      <c r="L5450" s="234" t="s">
        <v>5144</v>
      </c>
    </row>
    <row r="5451" spans="2:12" s="10" customFormat="1" ht="75" customHeight="1" x14ac:dyDescent="0.25">
      <c r="B5451" s="530">
        <v>86100000</v>
      </c>
      <c r="C5451" s="293" t="s">
        <v>5311</v>
      </c>
      <c r="D5451" s="531">
        <v>41654</v>
      </c>
      <c r="E5451" s="234">
        <v>11</v>
      </c>
      <c r="F5451" s="233" t="s">
        <v>674</v>
      </c>
      <c r="G5451" s="233" t="s">
        <v>184</v>
      </c>
      <c r="H5451" s="536">
        <f t="shared" si="50"/>
        <v>34916200</v>
      </c>
      <c r="I5451" s="537">
        <f t="shared" si="51"/>
        <v>34999360</v>
      </c>
      <c r="J5451" s="234" t="s">
        <v>241</v>
      </c>
      <c r="K5451" s="234" t="s">
        <v>241</v>
      </c>
      <c r="L5451" s="234" t="s">
        <v>5144</v>
      </c>
    </row>
    <row r="5452" spans="2:12" s="10" customFormat="1" ht="75" customHeight="1" x14ac:dyDescent="0.25">
      <c r="B5452" s="530">
        <v>86100000</v>
      </c>
      <c r="C5452" s="293" t="s">
        <v>5311</v>
      </c>
      <c r="D5452" s="531">
        <v>41654</v>
      </c>
      <c r="E5452" s="234">
        <v>11</v>
      </c>
      <c r="F5452" s="233" t="s">
        <v>674</v>
      </c>
      <c r="G5452" s="233" t="s">
        <v>184</v>
      </c>
      <c r="H5452" s="536">
        <f t="shared" si="50"/>
        <v>34916200</v>
      </c>
      <c r="I5452" s="537">
        <f t="shared" si="51"/>
        <v>34999360</v>
      </c>
      <c r="J5452" s="234" t="s">
        <v>241</v>
      </c>
      <c r="K5452" s="234" t="s">
        <v>241</v>
      </c>
      <c r="L5452" s="234" t="s">
        <v>5144</v>
      </c>
    </row>
    <row r="5453" spans="2:12" s="10" customFormat="1" ht="75" customHeight="1" x14ac:dyDescent="0.25">
      <c r="B5453" s="530">
        <v>86100000</v>
      </c>
      <c r="C5453" s="293" t="s">
        <v>5311</v>
      </c>
      <c r="D5453" s="531">
        <v>41654</v>
      </c>
      <c r="E5453" s="234">
        <v>11</v>
      </c>
      <c r="F5453" s="233" t="s">
        <v>674</v>
      </c>
      <c r="G5453" s="233" t="s">
        <v>184</v>
      </c>
      <c r="H5453" s="536">
        <f t="shared" si="50"/>
        <v>34916200</v>
      </c>
      <c r="I5453" s="537">
        <f t="shared" si="51"/>
        <v>34999360</v>
      </c>
      <c r="J5453" s="234" t="s">
        <v>241</v>
      </c>
      <c r="K5453" s="234" t="s">
        <v>241</v>
      </c>
      <c r="L5453" s="234" t="s">
        <v>5144</v>
      </c>
    </row>
    <row r="5454" spans="2:12" s="10" customFormat="1" ht="75" customHeight="1" x14ac:dyDescent="0.25">
      <c r="B5454" s="530">
        <v>86100000</v>
      </c>
      <c r="C5454" s="293" t="s">
        <v>5311</v>
      </c>
      <c r="D5454" s="531">
        <v>41654</v>
      </c>
      <c r="E5454" s="234">
        <v>11</v>
      </c>
      <c r="F5454" s="233" t="s">
        <v>674</v>
      </c>
      <c r="G5454" s="233" t="s">
        <v>184</v>
      </c>
      <c r="H5454" s="536">
        <f t="shared" si="50"/>
        <v>34916200</v>
      </c>
      <c r="I5454" s="537">
        <f t="shared" si="51"/>
        <v>34999360</v>
      </c>
      <c r="J5454" s="234" t="s">
        <v>241</v>
      </c>
      <c r="K5454" s="234" t="s">
        <v>241</v>
      </c>
      <c r="L5454" s="234" t="s">
        <v>5144</v>
      </c>
    </row>
    <row r="5455" spans="2:12" s="10" customFormat="1" ht="75" customHeight="1" x14ac:dyDescent="0.25">
      <c r="B5455" s="530">
        <v>86100000</v>
      </c>
      <c r="C5455" s="293" t="s">
        <v>5311</v>
      </c>
      <c r="D5455" s="531">
        <v>41654</v>
      </c>
      <c r="E5455" s="234">
        <v>11</v>
      </c>
      <c r="F5455" s="233" t="s">
        <v>674</v>
      </c>
      <c r="G5455" s="233" t="s">
        <v>184</v>
      </c>
      <c r="H5455" s="536">
        <f t="shared" si="50"/>
        <v>34916200</v>
      </c>
      <c r="I5455" s="537">
        <f t="shared" si="51"/>
        <v>34999360</v>
      </c>
      <c r="J5455" s="234" t="s">
        <v>241</v>
      </c>
      <c r="K5455" s="234" t="s">
        <v>241</v>
      </c>
      <c r="L5455" s="234" t="s">
        <v>5144</v>
      </c>
    </row>
    <row r="5456" spans="2:12" s="10" customFormat="1" ht="75" customHeight="1" x14ac:dyDescent="0.25">
      <c r="B5456" s="530">
        <v>86100000</v>
      </c>
      <c r="C5456" s="293" t="s">
        <v>5311</v>
      </c>
      <c r="D5456" s="531">
        <v>41654</v>
      </c>
      <c r="E5456" s="234">
        <v>11</v>
      </c>
      <c r="F5456" s="233" t="s">
        <v>674</v>
      </c>
      <c r="G5456" s="233" t="s">
        <v>184</v>
      </c>
      <c r="H5456" s="536">
        <f t="shared" si="50"/>
        <v>34916200</v>
      </c>
      <c r="I5456" s="537">
        <f t="shared" si="51"/>
        <v>34999360</v>
      </c>
      <c r="J5456" s="234" t="s">
        <v>241</v>
      </c>
      <c r="K5456" s="234" t="s">
        <v>241</v>
      </c>
      <c r="L5456" s="234" t="s">
        <v>5144</v>
      </c>
    </row>
    <row r="5457" spans="2:12" s="10" customFormat="1" ht="75" customHeight="1" x14ac:dyDescent="0.25">
      <c r="B5457" s="530">
        <v>86100000</v>
      </c>
      <c r="C5457" s="293" t="s">
        <v>5311</v>
      </c>
      <c r="D5457" s="531">
        <v>41654</v>
      </c>
      <c r="E5457" s="234">
        <v>11</v>
      </c>
      <c r="F5457" s="233" t="s">
        <v>674</v>
      </c>
      <c r="G5457" s="233" t="s">
        <v>184</v>
      </c>
      <c r="H5457" s="536">
        <f t="shared" si="50"/>
        <v>34916200</v>
      </c>
      <c r="I5457" s="537">
        <f t="shared" si="51"/>
        <v>34999360</v>
      </c>
      <c r="J5457" s="234" t="s">
        <v>241</v>
      </c>
      <c r="K5457" s="234" t="s">
        <v>241</v>
      </c>
      <c r="L5457" s="234" t="s">
        <v>5144</v>
      </c>
    </row>
    <row r="5458" spans="2:12" s="10" customFormat="1" ht="75" customHeight="1" x14ac:dyDescent="0.25">
      <c r="B5458" s="530">
        <v>86100000</v>
      </c>
      <c r="C5458" s="293" t="s">
        <v>5311</v>
      </c>
      <c r="D5458" s="531">
        <v>41654</v>
      </c>
      <c r="E5458" s="234">
        <v>11</v>
      </c>
      <c r="F5458" s="233" t="s">
        <v>674</v>
      </c>
      <c r="G5458" s="233" t="s">
        <v>184</v>
      </c>
      <c r="H5458" s="536">
        <f t="shared" si="50"/>
        <v>34916200</v>
      </c>
      <c r="I5458" s="537">
        <f t="shared" si="51"/>
        <v>34999360</v>
      </c>
      <c r="J5458" s="234" t="s">
        <v>241</v>
      </c>
      <c r="K5458" s="234" t="s">
        <v>241</v>
      </c>
      <c r="L5458" s="234" t="s">
        <v>5144</v>
      </c>
    </row>
    <row r="5459" spans="2:12" s="10" customFormat="1" ht="75" customHeight="1" x14ac:dyDescent="0.25">
      <c r="B5459" s="530">
        <v>86100000</v>
      </c>
      <c r="C5459" s="293" t="s">
        <v>5311</v>
      </c>
      <c r="D5459" s="531">
        <v>41654</v>
      </c>
      <c r="E5459" s="234">
        <v>11</v>
      </c>
      <c r="F5459" s="233" t="s">
        <v>674</v>
      </c>
      <c r="G5459" s="233" t="s">
        <v>184</v>
      </c>
      <c r="H5459" s="536">
        <f t="shared" ref="H5459:H5473" si="52">3174200*E5459</f>
        <v>34916200</v>
      </c>
      <c r="I5459" s="537">
        <f t="shared" ref="I5459:I5473" si="53">3181760*11</f>
        <v>34999360</v>
      </c>
      <c r="J5459" s="234" t="s">
        <v>241</v>
      </c>
      <c r="K5459" s="234" t="s">
        <v>241</v>
      </c>
      <c r="L5459" s="234" t="s">
        <v>5144</v>
      </c>
    </row>
    <row r="5460" spans="2:12" s="10" customFormat="1" ht="75" customHeight="1" x14ac:dyDescent="0.25">
      <c r="B5460" s="530">
        <v>86100000</v>
      </c>
      <c r="C5460" s="293" t="s">
        <v>5311</v>
      </c>
      <c r="D5460" s="531">
        <v>41654</v>
      </c>
      <c r="E5460" s="234">
        <v>11</v>
      </c>
      <c r="F5460" s="233" t="s">
        <v>674</v>
      </c>
      <c r="G5460" s="233" t="s">
        <v>184</v>
      </c>
      <c r="H5460" s="536">
        <f t="shared" si="52"/>
        <v>34916200</v>
      </c>
      <c r="I5460" s="537">
        <f t="shared" si="53"/>
        <v>34999360</v>
      </c>
      <c r="J5460" s="234" t="s">
        <v>241</v>
      </c>
      <c r="K5460" s="234" t="s">
        <v>241</v>
      </c>
      <c r="L5460" s="234" t="s">
        <v>5144</v>
      </c>
    </row>
    <row r="5461" spans="2:12" s="10" customFormat="1" ht="75" customHeight="1" x14ac:dyDescent="0.25">
      <c r="B5461" s="530">
        <v>86100000</v>
      </c>
      <c r="C5461" s="293" t="s">
        <v>5311</v>
      </c>
      <c r="D5461" s="531">
        <v>41654</v>
      </c>
      <c r="E5461" s="234">
        <v>11</v>
      </c>
      <c r="F5461" s="233" t="s">
        <v>674</v>
      </c>
      <c r="G5461" s="233" t="s">
        <v>184</v>
      </c>
      <c r="H5461" s="536">
        <f t="shared" si="52"/>
        <v>34916200</v>
      </c>
      <c r="I5461" s="537">
        <f t="shared" si="53"/>
        <v>34999360</v>
      </c>
      <c r="J5461" s="234" t="s">
        <v>241</v>
      </c>
      <c r="K5461" s="234" t="s">
        <v>241</v>
      </c>
      <c r="L5461" s="234" t="s">
        <v>5144</v>
      </c>
    </row>
    <row r="5462" spans="2:12" s="10" customFormat="1" ht="75" customHeight="1" x14ac:dyDescent="0.25">
      <c r="B5462" s="530">
        <v>86100000</v>
      </c>
      <c r="C5462" s="293" t="s">
        <v>5311</v>
      </c>
      <c r="D5462" s="531">
        <v>41654</v>
      </c>
      <c r="E5462" s="234">
        <v>11</v>
      </c>
      <c r="F5462" s="233" t="s">
        <v>674</v>
      </c>
      <c r="G5462" s="233" t="s">
        <v>184</v>
      </c>
      <c r="H5462" s="536">
        <f t="shared" si="52"/>
        <v>34916200</v>
      </c>
      <c r="I5462" s="537">
        <f t="shared" si="53"/>
        <v>34999360</v>
      </c>
      <c r="J5462" s="234" t="s">
        <v>241</v>
      </c>
      <c r="K5462" s="234" t="s">
        <v>241</v>
      </c>
      <c r="L5462" s="234" t="s">
        <v>5144</v>
      </c>
    </row>
    <row r="5463" spans="2:12" s="10" customFormat="1" ht="75" customHeight="1" x14ac:dyDescent="0.25">
      <c r="B5463" s="530">
        <v>86100000</v>
      </c>
      <c r="C5463" s="293" t="s">
        <v>5311</v>
      </c>
      <c r="D5463" s="531">
        <v>41654</v>
      </c>
      <c r="E5463" s="234">
        <v>11</v>
      </c>
      <c r="F5463" s="233" t="s">
        <v>674</v>
      </c>
      <c r="G5463" s="233" t="s">
        <v>184</v>
      </c>
      <c r="H5463" s="536">
        <f t="shared" si="52"/>
        <v>34916200</v>
      </c>
      <c r="I5463" s="537">
        <f t="shared" si="53"/>
        <v>34999360</v>
      </c>
      <c r="J5463" s="234" t="s">
        <v>241</v>
      </c>
      <c r="K5463" s="234" t="s">
        <v>241</v>
      </c>
      <c r="L5463" s="234" t="s">
        <v>5144</v>
      </c>
    </row>
    <row r="5464" spans="2:12" s="10" customFormat="1" ht="75" customHeight="1" x14ac:dyDescent="0.25">
      <c r="B5464" s="530">
        <v>86100000</v>
      </c>
      <c r="C5464" s="293" t="s">
        <v>5311</v>
      </c>
      <c r="D5464" s="531">
        <v>41654</v>
      </c>
      <c r="E5464" s="234">
        <v>11</v>
      </c>
      <c r="F5464" s="233" t="s">
        <v>674</v>
      </c>
      <c r="G5464" s="233" t="s">
        <v>184</v>
      </c>
      <c r="H5464" s="536">
        <f t="shared" si="52"/>
        <v>34916200</v>
      </c>
      <c r="I5464" s="537">
        <f t="shared" si="53"/>
        <v>34999360</v>
      </c>
      <c r="J5464" s="234" t="s">
        <v>241</v>
      </c>
      <c r="K5464" s="234" t="s">
        <v>241</v>
      </c>
      <c r="L5464" s="234" t="s">
        <v>5144</v>
      </c>
    </row>
    <row r="5465" spans="2:12" s="10" customFormat="1" ht="75" customHeight="1" x14ac:dyDescent="0.25">
      <c r="B5465" s="530">
        <v>86100000</v>
      </c>
      <c r="C5465" s="293" t="s">
        <v>5311</v>
      </c>
      <c r="D5465" s="531">
        <v>41654</v>
      </c>
      <c r="E5465" s="234">
        <v>11</v>
      </c>
      <c r="F5465" s="233" t="s">
        <v>674</v>
      </c>
      <c r="G5465" s="233" t="s">
        <v>184</v>
      </c>
      <c r="H5465" s="536">
        <f t="shared" si="52"/>
        <v>34916200</v>
      </c>
      <c r="I5465" s="537">
        <f t="shared" si="53"/>
        <v>34999360</v>
      </c>
      <c r="J5465" s="234" t="s">
        <v>241</v>
      </c>
      <c r="K5465" s="234" t="s">
        <v>241</v>
      </c>
      <c r="L5465" s="234" t="s">
        <v>5144</v>
      </c>
    </row>
    <row r="5466" spans="2:12" s="10" customFormat="1" ht="75" customHeight="1" x14ac:dyDescent="0.25">
      <c r="B5466" s="530">
        <v>86100000</v>
      </c>
      <c r="C5466" s="293" t="s">
        <v>5311</v>
      </c>
      <c r="D5466" s="531">
        <v>41654</v>
      </c>
      <c r="E5466" s="234">
        <v>11</v>
      </c>
      <c r="F5466" s="233" t="s">
        <v>674</v>
      </c>
      <c r="G5466" s="233" t="s">
        <v>184</v>
      </c>
      <c r="H5466" s="536">
        <f t="shared" si="52"/>
        <v>34916200</v>
      </c>
      <c r="I5466" s="537">
        <f t="shared" si="53"/>
        <v>34999360</v>
      </c>
      <c r="J5466" s="234" t="s">
        <v>241</v>
      </c>
      <c r="K5466" s="234" t="s">
        <v>241</v>
      </c>
      <c r="L5466" s="234" t="s">
        <v>5144</v>
      </c>
    </row>
    <row r="5467" spans="2:12" s="10" customFormat="1" ht="75" customHeight="1" x14ac:dyDescent="0.25">
      <c r="B5467" s="530">
        <v>86100000</v>
      </c>
      <c r="C5467" s="293" t="s">
        <v>5311</v>
      </c>
      <c r="D5467" s="531">
        <v>41654</v>
      </c>
      <c r="E5467" s="234">
        <v>11</v>
      </c>
      <c r="F5467" s="233" t="s">
        <v>674</v>
      </c>
      <c r="G5467" s="233" t="s">
        <v>184</v>
      </c>
      <c r="H5467" s="536">
        <f t="shared" si="52"/>
        <v>34916200</v>
      </c>
      <c r="I5467" s="537">
        <f t="shared" si="53"/>
        <v>34999360</v>
      </c>
      <c r="J5467" s="234" t="s">
        <v>241</v>
      </c>
      <c r="K5467" s="234" t="s">
        <v>241</v>
      </c>
      <c r="L5467" s="234" t="s">
        <v>5144</v>
      </c>
    </row>
    <row r="5468" spans="2:12" s="10" customFormat="1" ht="75" customHeight="1" x14ac:dyDescent="0.25">
      <c r="B5468" s="530">
        <v>86100000</v>
      </c>
      <c r="C5468" s="293" t="s">
        <v>5311</v>
      </c>
      <c r="D5468" s="531">
        <v>41654</v>
      </c>
      <c r="E5468" s="234">
        <v>11</v>
      </c>
      <c r="F5468" s="233" t="s">
        <v>674</v>
      </c>
      <c r="G5468" s="233" t="s">
        <v>184</v>
      </c>
      <c r="H5468" s="536">
        <f t="shared" si="52"/>
        <v>34916200</v>
      </c>
      <c r="I5468" s="537">
        <f t="shared" si="53"/>
        <v>34999360</v>
      </c>
      <c r="J5468" s="234" t="s">
        <v>241</v>
      </c>
      <c r="K5468" s="234" t="s">
        <v>241</v>
      </c>
      <c r="L5468" s="234" t="s">
        <v>5144</v>
      </c>
    </row>
    <row r="5469" spans="2:12" s="10" customFormat="1" ht="75" customHeight="1" x14ac:dyDescent="0.25">
      <c r="B5469" s="530">
        <v>86100000</v>
      </c>
      <c r="C5469" s="293" t="s">
        <v>5311</v>
      </c>
      <c r="D5469" s="531">
        <v>41654</v>
      </c>
      <c r="E5469" s="234">
        <v>11</v>
      </c>
      <c r="F5469" s="233" t="s">
        <v>674</v>
      </c>
      <c r="G5469" s="233" t="s">
        <v>184</v>
      </c>
      <c r="H5469" s="536">
        <f t="shared" si="52"/>
        <v>34916200</v>
      </c>
      <c r="I5469" s="537">
        <f t="shared" si="53"/>
        <v>34999360</v>
      </c>
      <c r="J5469" s="234" t="s">
        <v>241</v>
      </c>
      <c r="K5469" s="234" t="s">
        <v>241</v>
      </c>
      <c r="L5469" s="234" t="s">
        <v>5144</v>
      </c>
    </row>
    <row r="5470" spans="2:12" s="10" customFormat="1" ht="75" customHeight="1" x14ac:dyDescent="0.25">
      <c r="B5470" s="530">
        <v>86100000</v>
      </c>
      <c r="C5470" s="293" t="s">
        <v>5311</v>
      </c>
      <c r="D5470" s="531">
        <v>41654</v>
      </c>
      <c r="E5470" s="234">
        <v>11</v>
      </c>
      <c r="F5470" s="233" t="s">
        <v>674</v>
      </c>
      <c r="G5470" s="233" t="s">
        <v>184</v>
      </c>
      <c r="H5470" s="536">
        <f t="shared" si="52"/>
        <v>34916200</v>
      </c>
      <c r="I5470" s="537">
        <f t="shared" si="53"/>
        <v>34999360</v>
      </c>
      <c r="J5470" s="234" t="s">
        <v>241</v>
      </c>
      <c r="K5470" s="234" t="s">
        <v>241</v>
      </c>
      <c r="L5470" s="234" t="s">
        <v>5144</v>
      </c>
    </row>
    <row r="5471" spans="2:12" s="10" customFormat="1" ht="75" customHeight="1" x14ac:dyDescent="0.25">
      <c r="B5471" s="530">
        <v>86100000</v>
      </c>
      <c r="C5471" s="293" t="s">
        <v>5311</v>
      </c>
      <c r="D5471" s="531">
        <v>41654</v>
      </c>
      <c r="E5471" s="234">
        <v>11</v>
      </c>
      <c r="F5471" s="233" t="s">
        <v>674</v>
      </c>
      <c r="G5471" s="233" t="s">
        <v>184</v>
      </c>
      <c r="H5471" s="536">
        <f t="shared" si="52"/>
        <v>34916200</v>
      </c>
      <c r="I5471" s="537">
        <f t="shared" si="53"/>
        <v>34999360</v>
      </c>
      <c r="J5471" s="234" t="s">
        <v>241</v>
      </c>
      <c r="K5471" s="234" t="s">
        <v>241</v>
      </c>
      <c r="L5471" s="234" t="s">
        <v>5144</v>
      </c>
    </row>
    <row r="5472" spans="2:12" s="10" customFormat="1" ht="75" customHeight="1" x14ac:dyDescent="0.25">
      <c r="B5472" s="530">
        <v>86100000</v>
      </c>
      <c r="C5472" s="293" t="s">
        <v>5311</v>
      </c>
      <c r="D5472" s="531">
        <v>41654</v>
      </c>
      <c r="E5472" s="234">
        <v>11</v>
      </c>
      <c r="F5472" s="233" t="s">
        <v>674</v>
      </c>
      <c r="G5472" s="233" t="s">
        <v>184</v>
      </c>
      <c r="H5472" s="536">
        <f t="shared" si="52"/>
        <v>34916200</v>
      </c>
      <c r="I5472" s="537">
        <f t="shared" si="53"/>
        <v>34999360</v>
      </c>
      <c r="J5472" s="234" t="s">
        <v>241</v>
      </c>
      <c r="K5472" s="234" t="s">
        <v>241</v>
      </c>
      <c r="L5472" s="234" t="s">
        <v>5144</v>
      </c>
    </row>
    <row r="5473" spans="2:12" s="10" customFormat="1" ht="75" customHeight="1" x14ac:dyDescent="0.25">
      <c r="B5473" s="530">
        <v>86100000</v>
      </c>
      <c r="C5473" s="293" t="s">
        <v>5311</v>
      </c>
      <c r="D5473" s="531">
        <v>41654</v>
      </c>
      <c r="E5473" s="234">
        <v>11</v>
      </c>
      <c r="F5473" s="233" t="s">
        <v>674</v>
      </c>
      <c r="G5473" s="233" t="s">
        <v>184</v>
      </c>
      <c r="H5473" s="536">
        <f t="shared" si="52"/>
        <v>34916200</v>
      </c>
      <c r="I5473" s="537">
        <f t="shared" si="53"/>
        <v>34999360</v>
      </c>
      <c r="J5473" s="234" t="s">
        <v>241</v>
      </c>
      <c r="K5473" s="234" t="s">
        <v>241</v>
      </c>
      <c r="L5473" s="234" t="s">
        <v>5144</v>
      </c>
    </row>
    <row r="5474" spans="2:12" s="10" customFormat="1" ht="75" customHeight="1" x14ac:dyDescent="0.25">
      <c r="B5474" s="530">
        <v>86100000</v>
      </c>
      <c r="C5474" s="293" t="s">
        <v>5311</v>
      </c>
      <c r="D5474" s="531">
        <v>41654</v>
      </c>
      <c r="E5474" s="234">
        <v>11</v>
      </c>
      <c r="F5474" s="233" t="s">
        <v>674</v>
      </c>
      <c r="G5474" s="233" t="s">
        <v>184</v>
      </c>
      <c r="H5474" s="536">
        <f>1587100*E5474</f>
        <v>17458100</v>
      </c>
      <c r="I5474" s="537">
        <f>1540880*11</f>
        <v>16949680</v>
      </c>
      <c r="J5474" s="234" t="s">
        <v>241</v>
      </c>
      <c r="K5474" s="234" t="s">
        <v>241</v>
      </c>
      <c r="L5474" s="234" t="s">
        <v>5144</v>
      </c>
    </row>
    <row r="5475" spans="2:12" s="10" customFormat="1" ht="75" customHeight="1" x14ac:dyDescent="0.25">
      <c r="B5475" s="530">
        <v>86100000</v>
      </c>
      <c r="C5475" s="293" t="s">
        <v>5311</v>
      </c>
      <c r="D5475" s="531">
        <v>41654</v>
      </c>
      <c r="E5475" s="234">
        <v>11</v>
      </c>
      <c r="F5475" s="233" t="s">
        <v>674</v>
      </c>
      <c r="G5475" s="233" t="s">
        <v>184</v>
      </c>
      <c r="H5475" s="536">
        <f t="shared" ref="H5475:H5482" si="54">1587100*E5475</f>
        <v>17458100</v>
      </c>
      <c r="I5475" s="537">
        <f t="shared" ref="I5475:I5482" si="55">1540880*11</f>
        <v>16949680</v>
      </c>
      <c r="J5475" s="234" t="s">
        <v>241</v>
      </c>
      <c r="K5475" s="234" t="s">
        <v>241</v>
      </c>
      <c r="L5475" s="234" t="s">
        <v>5144</v>
      </c>
    </row>
    <row r="5476" spans="2:12" s="10" customFormat="1" ht="75" customHeight="1" x14ac:dyDescent="0.25">
      <c r="B5476" s="530">
        <v>86100000</v>
      </c>
      <c r="C5476" s="293" t="s">
        <v>5311</v>
      </c>
      <c r="D5476" s="531">
        <v>41654</v>
      </c>
      <c r="E5476" s="234">
        <v>11</v>
      </c>
      <c r="F5476" s="233" t="s">
        <v>674</v>
      </c>
      <c r="G5476" s="233" t="s">
        <v>184</v>
      </c>
      <c r="H5476" s="536">
        <f t="shared" si="54"/>
        <v>17458100</v>
      </c>
      <c r="I5476" s="537">
        <f t="shared" si="55"/>
        <v>16949680</v>
      </c>
      <c r="J5476" s="234" t="s">
        <v>241</v>
      </c>
      <c r="K5476" s="234" t="s">
        <v>241</v>
      </c>
      <c r="L5476" s="234" t="s">
        <v>5144</v>
      </c>
    </row>
    <row r="5477" spans="2:12" s="10" customFormat="1" ht="75" customHeight="1" x14ac:dyDescent="0.25">
      <c r="B5477" s="530">
        <v>86100000</v>
      </c>
      <c r="C5477" s="293" t="s">
        <v>5311</v>
      </c>
      <c r="D5477" s="531">
        <v>41654</v>
      </c>
      <c r="E5477" s="234">
        <v>11</v>
      </c>
      <c r="F5477" s="233" t="s">
        <v>674</v>
      </c>
      <c r="G5477" s="233" t="s">
        <v>184</v>
      </c>
      <c r="H5477" s="536">
        <f t="shared" si="54"/>
        <v>17458100</v>
      </c>
      <c r="I5477" s="537">
        <f t="shared" si="55"/>
        <v>16949680</v>
      </c>
      <c r="J5477" s="234" t="s">
        <v>241</v>
      </c>
      <c r="K5477" s="234" t="s">
        <v>241</v>
      </c>
      <c r="L5477" s="234" t="s">
        <v>5144</v>
      </c>
    </row>
    <row r="5478" spans="2:12" s="10" customFormat="1" ht="75" customHeight="1" x14ac:dyDescent="0.25">
      <c r="B5478" s="530">
        <v>86100000</v>
      </c>
      <c r="C5478" s="293" t="s">
        <v>5311</v>
      </c>
      <c r="D5478" s="531">
        <v>41654</v>
      </c>
      <c r="E5478" s="234">
        <v>11</v>
      </c>
      <c r="F5478" s="233" t="s">
        <v>674</v>
      </c>
      <c r="G5478" s="233" t="s">
        <v>184</v>
      </c>
      <c r="H5478" s="536">
        <f t="shared" si="54"/>
        <v>17458100</v>
      </c>
      <c r="I5478" s="537">
        <f t="shared" si="55"/>
        <v>16949680</v>
      </c>
      <c r="J5478" s="234" t="s">
        <v>241</v>
      </c>
      <c r="K5478" s="234" t="s">
        <v>241</v>
      </c>
      <c r="L5478" s="234" t="s">
        <v>5144</v>
      </c>
    </row>
    <row r="5479" spans="2:12" s="10" customFormat="1" ht="75" customHeight="1" x14ac:dyDescent="0.25">
      <c r="B5479" s="530">
        <v>86100000</v>
      </c>
      <c r="C5479" s="293" t="s">
        <v>5311</v>
      </c>
      <c r="D5479" s="531">
        <v>41654</v>
      </c>
      <c r="E5479" s="234">
        <v>11</v>
      </c>
      <c r="F5479" s="233" t="s">
        <v>674</v>
      </c>
      <c r="G5479" s="233" t="s">
        <v>184</v>
      </c>
      <c r="H5479" s="536">
        <f t="shared" si="54"/>
        <v>17458100</v>
      </c>
      <c r="I5479" s="537">
        <f t="shared" si="55"/>
        <v>16949680</v>
      </c>
      <c r="J5479" s="234" t="s">
        <v>241</v>
      </c>
      <c r="K5479" s="234" t="s">
        <v>241</v>
      </c>
      <c r="L5479" s="234" t="s">
        <v>5144</v>
      </c>
    </row>
    <row r="5480" spans="2:12" s="10" customFormat="1" ht="75" customHeight="1" x14ac:dyDescent="0.25">
      <c r="B5480" s="530">
        <v>86100000</v>
      </c>
      <c r="C5480" s="293" t="s">
        <v>5311</v>
      </c>
      <c r="D5480" s="531">
        <v>41654</v>
      </c>
      <c r="E5480" s="234">
        <v>11</v>
      </c>
      <c r="F5480" s="233" t="s">
        <v>674</v>
      </c>
      <c r="G5480" s="233" t="s">
        <v>184</v>
      </c>
      <c r="H5480" s="536">
        <f t="shared" si="54"/>
        <v>17458100</v>
      </c>
      <c r="I5480" s="537">
        <f t="shared" si="55"/>
        <v>16949680</v>
      </c>
      <c r="J5480" s="234" t="s">
        <v>241</v>
      </c>
      <c r="K5480" s="234" t="s">
        <v>241</v>
      </c>
      <c r="L5480" s="234" t="s">
        <v>5144</v>
      </c>
    </row>
    <row r="5481" spans="2:12" s="10" customFormat="1" ht="75" customHeight="1" x14ac:dyDescent="0.25">
      <c r="B5481" s="530">
        <v>86100000</v>
      </c>
      <c r="C5481" s="293" t="s">
        <v>5311</v>
      </c>
      <c r="D5481" s="531">
        <v>41654</v>
      </c>
      <c r="E5481" s="234">
        <v>11</v>
      </c>
      <c r="F5481" s="233" t="s">
        <v>674</v>
      </c>
      <c r="G5481" s="233" t="s">
        <v>184</v>
      </c>
      <c r="H5481" s="536">
        <f t="shared" si="54"/>
        <v>17458100</v>
      </c>
      <c r="I5481" s="537">
        <f t="shared" si="55"/>
        <v>16949680</v>
      </c>
      <c r="J5481" s="234" t="s">
        <v>241</v>
      </c>
      <c r="K5481" s="234" t="s">
        <v>241</v>
      </c>
      <c r="L5481" s="234" t="s">
        <v>5144</v>
      </c>
    </row>
    <row r="5482" spans="2:12" s="10" customFormat="1" ht="75" customHeight="1" x14ac:dyDescent="0.25">
      <c r="B5482" s="530">
        <v>86100000</v>
      </c>
      <c r="C5482" s="293" t="s">
        <v>5311</v>
      </c>
      <c r="D5482" s="531">
        <v>41654</v>
      </c>
      <c r="E5482" s="234">
        <v>11</v>
      </c>
      <c r="F5482" s="233" t="s">
        <v>674</v>
      </c>
      <c r="G5482" s="233" t="s">
        <v>184</v>
      </c>
      <c r="H5482" s="536">
        <f t="shared" si="54"/>
        <v>17458100</v>
      </c>
      <c r="I5482" s="537">
        <f t="shared" si="55"/>
        <v>16949680</v>
      </c>
      <c r="J5482" s="234" t="s">
        <v>241</v>
      </c>
      <c r="K5482" s="234" t="s">
        <v>241</v>
      </c>
      <c r="L5482" s="234" t="s">
        <v>5144</v>
      </c>
    </row>
    <row r="5483" spans="2:12" s="10" customFormat="1" ht="75" customHeight="1" x14ac:dyDescent="0.25">
      <c r="B5483" s="234">
        <v>411111509</v>
      </c>
      <c r="C5483" s="293" t="s">
        <v>5312</v>
      </c>
      <c r="D5483" s="234" t="s">
        <v>5150</v>
      </c>
      <c r="E5483" s="234" t="s">
        <v>662</v>
      </c>
      <c r="F5483" s="233" t="s">
        <v>5187</v>
      </c>
      <c r="G5483" s="234" t="s">
        <v>4883</v>
      </c>
      <c r="H5483" s="232">
        <f>I5483*103%</f>
        <v>1545000</v>
      </c>
      <c r="I5483" s="232">
        <v>1500000</v>
      </c>
      <c r="J5483" s="234" t="s">
        <v>241</v>
      </c>
      <c r="K5483" s="234" t="s">
        <v>241</v>
      </c>
      <c r="L5483" s="234" t="s">
        <v>5152</v>
      </c>
    </row>
    <row r="5484" spans="2:12" s="10" customFormat="1" ht="75" customHeight="1" x14ac:dyDescent="0.25">
      <c r="B5484" s="234">
        <v>80111600</v>
      </c>
      <c r="C5484" s="233" t="s">
        <v>5313</v>
      </c>
      <c r="D5484" s="531">
        <v>41654</v>
      </c>
      <c r="E5484" s="234">
        <v>11</v>
      </c>
      <c r="F5484" s="233" t="s">
        <v>674</v>
      </c>
      <c r="G5484" s="233" t="s">
        <v>118</v>
      </c>
      <c r="H5484" s="232">
        <f>3174200*E5484</f>
        <v>34916200</v>
      </c>
      <c r="I5484" s="232">
        <f t="shared" ref="I5484:I5547" si="56">3081760*E5484</f>
        <v>33899360</v>
      </c>
      <c r="J5484" s="234" t="s">
        <v>241</v>
      </c>
      <c r="K5484" s="234" t="s">
        <v>241</v>
      </c>
      <c r="L5484" s="515" t="s">
        <v>4939</v>
      </c>
    </row>
    <row r="5485" spans="2:12" s="10" customFormat="1" ht="75" customHeight="1" x14ac:dyDescent="0.25">
      <c r="B5485" s="234">
        <v>80111600</v>
      </c>
      <c r="C5485" s="233" t="s">
        <v>5313</v>
      </c>
      <c r="D5485" s="531">
        <v>41654</v>
      </c>
      <c r="E5485" s="234">
        <v>11</v>
      </c>
      <c r="F5485" s="233" t="s">
        <v>674</v>
      </c>
      <c r="G5485" s="233" t="s">
        <v>118</v>
      </c>
      <c r="H5485" s="232">
        <f t="shared" ref="H5485:H5548" si="57">3174200*E5485</f>
        <v>34916200</v>
      </c>
      <c r="I5485" s="232">
        <f t="shared" si="56"/>
        <v>33899360</v>
      </c>
      <c r="J5485" s="234" t="s">
        <v>241</v>
      </c>
      <c r="K5485" s="234" t="s">
        <v>241</v>
      </c>
      <c r="L5485" s="515" t="s">
        <v>4939</v>
      </c>
    </row>
    <row r="5486" spans="2:12" s="10" customFormat="1" ht="75" customHeight="1" x14ac:dyDescent="0.25">
      <c r="B5486" s="234">
        <v>80111600</v>
      </c>
      <c r="C5486" s="233" t="s">
        <v>5313</v>
      </c>
      <c r="D5486" s="531">
        <v>41654</v>
      </c>
      <c r="E5486" s="234">
        <v>11</v>
      </c>
      <c r="F5486" s="233" t="s">
        <v>674</v>
      </c>
      <c r="G5486" s="233" t="s">
        <v>118</v>
      </c>
      <c r="H5486" s="232">
        <f t="shared" si="57"/>
        <v>34916200</v>
      </c>
      <c r="I5486" s="232">
        <f t="shared" si="56"/>
        <v>33899360</v>
      </c>
      <c r="J5486" s="234" t="s">
        <v>241</v>
      </c>
      <c r="K5486" s="234" t="s">
        <v>241</v>
      </c>
      <c r="L5486" s="515" t="s">
        <v>4939</v>
      </c>
    </row>
    <row r="5487" spans="2:12" s="10" customFormat="1" ht="75" customHeight="1" x14ac:dyDescent="0.25">
      <c r="B5487" s="234">
        <v>80111600</v>
      </c>
      <c r="C5487" s="233" t="s">
        <v>5313</v>
      </c>
      <c r="D5487" s="531">
        <v>41654</v>
      </c>
      <c r="E5487" s="234">
        <v>11</v>
      </c>
      <c r="F5487" s="233" t="s">
        <v>674</v>
      </c>
      <c r="G5487" s="233" t="s">
        <v>118</v>
      </c>
      <c r="H5487" s="232">
        <f t="shared" si="57"/>
        <v>34916200</v>
      </c>
      <c r="I5487" s="232">
        <f t="shared" si="56"/>
        <v>33899360</v>
      </c>
      <c r="J5487" s="234" t="s">
        <v>241</v>
      </c>
      <c r="K5487" s="234" t="s">
        <v>241</v>
      </c>
      <c r="L5487" s="515" t="s">
        <v>4939</v>
      </c>
    </row>
    <row r="5488" spans="2:12" s="10" customFormat="1" ht="75" customHeight="1" x14ac:dyDescent="0.25">
      <c r="B5488" s="234">
        <v>80111600</v>
      </c>
      <c r="C5488" s="233" t="s">
        <v>5313</v>
      </c>
      <c r="D5488" s="531">
        <v>41654</v>
      </c>
      <c r="E5488" s="234">
        <v>11</v>
      </c>
      <c r="F5488" s="233" t="s">
        <v>674</v>
      </c>
      <c r="G5488" s="233" t="s">
        <v>118</v>
      </c>
      <c r="H5488" s="232">
        <f t="shared" si="57"/>
        <v>34916200</v>
      </c>
      <c r="I5488" s="232">
        <f t="shared" si="56"/>
        <v>33899360</v>
      </c>
      <c r="J5488" s="234" t="s">
        <v>241</v>
      </c>
      <c r="K5488" s="234" t="s">
        <v>241</v>
      </c>
      <c r="L5488" s="515" t="s">
        <v>4939</v>
      </c>
    </row>
    <row r="5489" spans="2:12" s="10" customFormat="1" ht="75" customHeight="1" x14ac:dyDescent="0.25">
      <c r="B5489" s="234">
        <v>80111600</v>
      </c>
      <c r="C5489" s="233" t="s">
        <v>5313</v>
      </c>
      <c r="D5489" s="531">
        <v>41654</v>
      </c>
      <c r="E5489" s="234">
        <v>11</v>
      </c>
      <c r="F5489" s="233" t="s">
        <v>674</v>
      </c>
      <c r="G5489" s="233" t="s">
        <v>118</v>
      </c>
      <c r="H5489" s="232">
        <f t="shared" si="57"/>
        <v>34916200</v>
      </c>
      <c r="I5489" s="232">
        <f t="shared" si="56"/>
        <v>33899360</v>
      </c>
      <c r="J5489" s="234" t="s">
        <v>241</v>
      </c>
      <c r="K5489" s="234" t="s">
        <v>241</v>
      </c>
      <c r="L5489" s="515" t="s">
        <v>4939</v>
      </c>
    </row>
    <row r="5490" spans="2:12" s="10" customFormat="1" ht="75" customHeight="1" x14ac:dyDescent="0.25">
      <c r="B5490" s="234">
        <v>80111600</v>
      </c>
      <c r="C5490" s="233" t="s">
        <v>5313</v>
      </c>
      <c r="D5490" s="531">
        <v>41654</v>
      </c>
      <c r="E5490" s="234">
        <v>11</v>
      </c>
      <c r="F5490" s="233" t="s">
        <v>674</v>
      </c>
      <c r="G5490" s="233" t="s">
        <v>118</v>
      </c>
      <c r="H5490" s="232">
        <f t="shared" si="57"/>
        <v>34916200</v>
      </c>
      <c r="I5490" s="232">
        <f t="shared" si="56"/>
        <v>33899360</v>
      </c>
      <c r="J5490" s="234" t="s">
        <v>241</v>
      </c>
      <c r="K5490" s="234" t="s">
        <v>241</v>
      </c>
      <c r="L5490" s="515" t="s">
        <v>4939</v>
      </c>
    </row>
    <row r="5491" spans="2:12" s="10" customFormat="1" ht="75" customHeight="1" x14ac:dyDescent="0.25">
      <c r="B5491" s="234">
        <v>80111600</v>
      </c>
      <c r="C5491" s="233" t="s">
        <v>5313</v>
      </c>
      <c r="D5491" s="531">
        <v>41654</v>
      </c>
      <c r="E5491" s="234">
        <v>11</v>
      </c>
      <c r="F5491" s="233" t="s">
        <v>674</v>
      </c>
      <c r="G5491" s="233" t="s">
        <v>118</v>
      </c>
      <c r="H5491" s="232">
        <f t="shared" si="57"/>
        <v>34916200</v>
      </c>
      <c r="I5491" s="232">
        <f t="shared" si="56"/>
        <v>33899360</v>
      </c>
      <c r="J5491" s="234" t="s">
        <v>241</v>
      </c>
      <c r="K5491" s="234" t="s">
        <v>241</v>
      </c>
      <c r="L5491" s="515" t="s">
        <v>4939</v>
      </c>
    </row>
    <row r="5492" spans="2:12" s="10" customFormat="1" ht="75" customHeight="1" x14ac:dyDescent="0.25">
      <c r="B5492" s="234">
        <v>80111600</v>
      </c>
      <c r="C5492" s="233" t="s">
        <v>5314</v>
      </c>
      <c r="D5492" s="531">
        <v>41654</v>
      </c>
      <c r="E5492" s="234">
        <v>11</v>
      </c>
      <c r="F5492" s="233" t="s">
        <v>674</v>
      </c>
      <c r="G5492" s="233" t="s">
        <v>118</v>
      </c>
      <c r="H5492" s="232">
        <f t="shared" si="57"/>
        <v>34916200</v>
      </c>
      <c r="I5492" s="232">
        <f t="shared" si="56"/>
        <v>33899360</v>
      </c>
      <c r="J5492" s="234" t="s">
        <v>241</v>
      </c>
      <c r="K5492" s="234" t="s">
        <v>241</v>
      </c>
      <c r="L5492" s="515" t="s">
        <v>4939</v>
      </c>
    </row>
    <row r="5493" spans="2:12" s="10" customFormat="1" ht="75" customHeight="1" x14ac:dyDescent="0.25">
      <c r="B5493" s="234">
        <v>80111600</v>
      </c>
      <c r="C5493" s="233" t="s">
        <v>5314</v>
      </c>
      <c r="D5493" s="531">
        <v>41654</v>
      </c>
      <c r="E5493" s="234">
        <v>11</v>
      </c>
      <c r="F5493" s="233" t="s">
        <v>674</v>
      </c>
      <c r="G5493" s="233" t="s">
        <v>118</v>
      </c>
      <c r="H5493" s="232">
        <f t="shared" si="57"/>
        <v>34916200</v>
      </c>
      <c r="I5493" s="232">
        <f t="shared" si="56"/>
        <v>33899360</v>
      </c>
      <c r="J5493" s="234" t="s">
        <v>241</v>
      </c>
      <c r="K5493" s="234" t="s">
        <v>241</v>
      </c>
      <c r="L5493" s="515" t="s">
        <v>4939</v>
      </c>
    </row>
    <row r="5494" spans="2:12" s="10" customFormat="1" ht="75" customHeight="1" x14ac:dyDescent="0.25">
      <c r="B5494" s="234">
        <v>80111600</v>
      </c>
      <c r="C5494" s="233" t="s">
        <v>5314</v>
      </c>
      <c r="D5494" s="531">
        <v>41654</v>
      </c>
      <c r="E5494" s="234">
        <v>11</v>
      </c>
      <c r="F5494" s="233" t="s">
        <v>674</v>
      </c>
      <c r="G5494" s="233" t="s">
        <v>118</v>
      </c>
      <c r="H5494" s="232">
        <f t="shared" si="57"/>
        <v>34916200</v>
      </c>
      <c r="I5494" s="232">
        <f t="shared" si="56"/>
        <v>33899360</v>
      </c>
      <c r="J5494" s="234" t="s">
        <v>241</v>
      </c>
      <c r="K5494" s="234" t="s">
        <v>241</v>
      </c>
      <c r="L5494" s="515" t="s">
        <v>4939</v>
      </c>
    </row>
    <row r="5495" spans="2:12" s="10" customFormat="1" ht="75" customHeight="1" x14ac:dyDescent="0.25">
      <c r="B5495" s="234">
        <v>80111600</v>
      </c>
      <c r="C5495" s="233" t="s">
        <v>5314</v>
      </c>
      <c r="D5495" s="531">
        <v>41654</v>
      </c>
      <c r="E5495" s="234">
        <v>11</v>
      </c>
      <c r="F5495" s="233" t="s">
        <v>674</v>
      </c>
      <c r="G5495" s="233" t="s">
        <v>118</v>
      </c>
      <c r="H5495" s="232">
        <f t="shared" si="57"/>
        <v>34916200</v>
      </c>
      <c r="I5495" s="232">
        <f t="shared" si="56"/>
        <v>33899360</v>
      </c>
      <c r="J5495" s="234" t="s">
        <v>241</v>
      </c>
      <c r="K5495" s="234" t="s">
        <v>241</v>
      </c>
      <c r="L5495" s="515" t="s">
        <v>4939</v>
      </c>
    </row>
    <row r="5496" spans="2:12" s="10" customFormat="1" ht="75" customHeight="1" x14ac:dyDescent="0.25">
      <c r="B5496" s="234">
        <v>80111600</v>
      </c>
      <c r="C5496" s="233" t="s">
        <v>5314</v>
      </c>
      <c r="D5496" s="531">
        <v>41654</v>
      </c>
      <c r="E5496" s="234">
        <v>11</v>
      </c>
      <c r="F5496" s="233" t="s">
        <v>674</v>
      </c>
      <c r="G5496" s="233" t="s">
        <v>118</v>
      </c>
      <c r="H5496" s="232">
        <f t="shared" si="57"/>
        <v>34916200</v>
      </c>
      <c r="I5496" s="232">
        <f t="shared" si="56"/>
        <v>33899360</v>
      </c>
      <c r="J5496" s="234" t="s">
        <v>241</v>
      </c>
      <c r="K5496" s="234" t="s">
        <v>241</v>
      </c>
      <c r="L5496" s="515" t="s">
        <v>4939</v>
      </c>
    </row>
    <row r="5497" spans="2:12" s="10" customFormat="1" ht="75" customHeight="1" x14ac:dyDescent="0.25">
      <c r="B5497" s="234">
        <v>80111600</v>
      </c>
      <c r="C5497" s="233" t="s">
        <v>5314</v>
      </c>
      <c r="D5497" s="531">
        <v>41654</v>
      </c>
      <c r="E5497" s="234">
        <v>11</v>
      </c>
      <c r="F5497" s="233" t="s">
        <v>674</v>
      </c>
      <c r="G5497" s="233" t="s">
        <v>118</v>
      </c>
      <c r="H5497" s="232">
        <f t="shared" si="57"/>
        <v>34916200</v>
      </c>
      <c r="I5497" s="232">
        <f t="shared" si="56"/>
        <v>33899360</v>
      </c>
      <c r="J5497" s="234" t="s">
        <v>241</v>
      </c>
      <c r="K5497" s="234" t="s">
        <v>241</v>
      </c>
      <c r="L5497" s="515" t="s">
        <v>4939</v>
      </c>
    </row>
    <row r="5498" spans="2:12" s="10" customFormat="1" ht="75" customHeight="1" x14ac:dyDescent="0.25">
      <c r="B5498" s="234">
        <v>80111600</v>
      </c>
      <c r="C5498" s="233" t="s">
        <v>5314</v>
      </c>
      <c r="D5498" s="531">
        <v>41654</v>
      </c>
      <c r="E5498" s="234">
        <v>11</v>
      </c>
      <c r="F5498" s="233" t="s">
        <v>674</v>
      </c>
      <c r="G5498" s="233" t="s">
        <v>118</v>
      </c>
      <c r="H5498" s="232">
        <f t="shared" si="57"/>
        <v>34916200</v>
      </c>
      <c r="I5498" s="232">
        <f t="shared" si="56"/>
        <v>33899360</v>
      </c>
      <c r="J5498" s="234" t="s">
        <v>241</v>
      </c>
      <c r="K5498" s="234" t="s">
        <v>241</v>
      </c>
      <c r="L5498" s="515" t="s">
        <v>4939</v>
      </c>
    </row>
    <row r="5499" spans="2:12" s="10" customFormat="1" ht="75" customHeight="1" x14ac:dyDescent="0.25">
      <c r="B5499" s="234">
        <v>80111600</v>
      </c>
      <c r="C5499" s="233" t="s">
        <v>5314</v>
      </c>
      <c r="D5499" s="531">
        <v>41654</v>
      </c>
      <c r="E5499" s="234">
        <v>11</v>
      </c>
      <c r="F5499" s="233" t="s">
        <v>674</v>
      </c>
      <c r="G5499" s="233" t="s">
        <v>118</v>
      </c>
      <c r="H5499" s="232">
        <f t="shared" si="57"/>
        <v>34916200</v>
      </c>
      <c r="I5499" s="232">
        <f t="shared" si="56"/>
        <v>33899360</v>
      </c>
      <c r="J5499" s="234" t="s">
        <v>241</v>
      </c>
      <c r="K5499" s="234" t="s">
        <v>241</v>
      </c>
      <c r="L5499" s="515" t="s">
        <v>4939</v>
      </c>
    </row>
    <row r="5500" spans="2:12" s="10" customFormat="1" ht="75" customHeight="1" x14ac:dyDescent="0.25">
      <c r="B5500" s="234">
        <v>80111600</v>
      </c>
      <c r="C5500" s="233" t="s">
        <v>5314</v>
      </c>
      <c r="D5500" s="531">
        <v>41654</v>
      </c>
      <c r="E5500" s="234">
        <v>11</v>
      </c>
      <c r="F5500" s="233" t="s">
        <v>674</v>
      </c>
      <c r="G5500" s="233" t="s">
        <v>118</v>
      </c>
      <c r="H5500" s="232">
        <f t="shared" si="57"/>
        <v>34916200</v>
      </c>
      <c r="I5500" s="232">
        <f t="shared" si="56"/>
        <v>33899360</v>
      </c>
      <c r="J5500" s="234" t="s">
        <v>241</v>
      </c>
      <c r="K5500" s="234" t="s">
        <v>241</v>
      </c>
      <c r="L5500" s="515" t="s">
        <v>4939</v>
      </c>
    </row>
    <row r="5501" spans="2:12" s="10" customFormat="1" ht="75" customHeight="1" x14ac:dyDescent="0.25">
      <c r="B5501" s="234">
        <v>80111600</v>
      </c>
      <c r="C5501" s="233" t="s">
        <v>5314</v>
      </c>
      <c r="D5501" s="531">
        <v>41654</v>
      </c>
      <c r="E5501" s="234">
        <v>11</v>
      </c>
      <c r="F5501" s="233" t="s">
        <v>674</v>
      </c>
      <c r="G5501" s="233" t="s">
        <v>118</v>
      </c>
      <c r="H5501" s="232">
        <f t="shared" si="57"/>
        <v>34916200</v>
      </c>
      <c r="I5501" s="232">
        <f t="shared" si="56"/>
        <v>33899360</v>
      </c>
      <c r="J5501" s="234" t="s">
        <v>241</v>
      </c>
      <c r="K5501" s="234" t="s">
        <v>241</v>
      </c>
      <c r="L5501" s="515" t="s">
        <v>4939</v>
      </c>
    </row>
    <row r="5502" spans="2:12" s="10" customFormat="1" ht="75" customHeight="1" x14ac:dyDescent="0.25">
      <c r="B5502" s="234">
        <v>80111600</v>
      </c>
      <c r="C5502" s="233" t="s">
        <v>5314</v>
      </c>
      <c r="D5502" s="531">
        <v>41654</v>
      </c>
      <c r="E5502" s="234">
        <v>11</v>
      </c>
      <c r="F5502" s="233" t="s">
        <v>674</v>
      </c>
      <c r="G5502" s="233" t="s">
        <v>118</v>
      </c>
      <c r="H5502" s="232">
        <f t="shared" si="57"/>
        <v>34916200</v>
      </c>
      <c r="I5502" s="232">
        <f t="shared" si="56"/>
        <v>33899360</v>
      </c>
      <c r="J5502" s="234" t="s">
        <v>241</v>
      </c>
      <c r="K5502" s="234" t="s">
        <v>241</v>
      </c>
      <c r="L5502" s="515" t="s">
        <v>4939</v>
      </c>
    </row>
    <row r="5503" spans="2:12" s="10" customFormat="1" ht="75" customHeight="1" x14ac:dyDescent="0.25">
      <c r="B5503" s="234">
        <v>80111600</v>
      </c>
      <c r="C5503" s="233" t="s">
        <v>5315</v>
      </c>
      <c r="D5503" s="531">
        <v>41654</v>
      </c>
      <c r="E5503" s="234">
        <v>11</v>
      </c>
      <c r="F5503" s="233" t="s">
        <v>674</v>
      </c>
      <c r="G5503" s="233" t="s">
        <v>118</v>
      </c>
      <c r="H5503" s="232">
        <f t="shared" si="57"/>
        <v>34916200</v>
      </c>
      <c r="I5503" s="232">
        <f t="shared" si="56"/>
        <v>33899360</v>
      </c>
      <c r="J5503" s="234" t="s">
        <v>241</v>
      </c>
      <c r="K5503" s="234" t="s">
        <v>241</v>
      </c>
      <c r="L5503" s="515" t="s">
        <v>4939</v>
      </c>
    </row>
    <row r="5504" spans="2:12" s="10" customFormat="1" ht="75" customHeight="1" x14ac:dyDescent="0.25">
      <c r="B5504" s="234">
        <v>80111600</v>
      </c>
      <c r="C5504" s="233" t="s">
        <v>5315</v>
      </c>
      <c r="D5504" s="531">
        <v>41654</v>
      </c>
      <c r="E5504" s="234">
        <v>11</v>
      </c>
      <c r="F5504" s="233" t="s">
        <v>674</v>
      </c>
      <c r="G5504" s="233" t="s">
        <v>118</v>
      </c>
      <c r="H5504" s="232">
        <f t="shared" si="57"/>
        <v>34916200</v>
      </c>
      <c r="I5504" s="232">
        <f t="shared" si="56"/>
        <v>33899360</v>
      </c>
      <c r="J5504" s="234" t="s">
        <v>241</v>
      </c>
      <c r="K5504" s="234" t="s">
        <v>241</v>
      </c>
      <c r="L5504" s="515" t="s">
        <v>4939</v>
      </c>
    </row>
    <row r="5505" spans="2:12" s="10" customFormat="1" ht="75" customHeight="1" x14ac:dyDescent="0.25">
      <c r="B5505" s="234">
        <v>80111600</v>
      </c>
      <c r="C5505" s="233" t="s">
        <v>5315</v>
      </c>
      <c r="D5505" s="531">
        <v>41654</v>
      </c>
      <c r="E5505" s="234">
        <v>11</v>
      </c>
      <c r="F5505" s="233" t="s">
        <v>674</v>
      </c>
      <c r="G5505" s="233" t="s">
        <v>118</v>
      </c>
      <c r="H5505" s="232">
        <f t="shared" si="57"/>
        <v>34916200</v>
      </c>
      <c r="I5505" s="232">
        <f t="shared" si="56"/>
        <v>33899360</v>
      </c>
      <c r="J5505" s="234" t="s">
        <v>241</v>
      </c>
      <c r="K5505" s="234" t="s">
        <v>241</v>
      </c>
      <c r="L5505" s="515" t="s">
        <v>4939</v>
      </c>
    </row>
    <row r="5506" spans="2:12" s="10" customFormat="1" ht="75" customHeight="1" x14ac:dyDescent="0.25">
      <c r="B5506" s="234">
        <v>80111600</v>
      </c>
      <c r="C5506" s="233" t="s">
        <v>5316</v>
      </c>
      <c r="D5506" s="531">
        <v>41654</v>
      </c>
      <c r="E5506" s="234">
        <v>11</v>
      </c>
      <c r="F5506" s="233" t="s">
        <v>674</v>
      </c>
      <c r="G5506" s="233" t="s">
        <v>118</v>
      </c>
      <c r="H5506" s="232">
        <f t="shared" si="57"/>
        <v>34916200</v>
      </c>
      <c r="I5506" s="232">
        <f t="shared" si="56"/>
        <v>33899360</v>
      </c>
      <c r="J5506" s="234" t="s">
        <v>241</v>
      </c>
      <c r="K5506" s="234" t="s">
        <v>241</v>
      </c>
      <c r="L5506" s="515" t="s">
        <v>4939</v>
      </c>
    </row>
    <row r="5507" spans="2:12" s="10" customFormat="1" ht="75" customHeight="1" x14ac:dyDescent="0.25">
      <c r="B5507" s="234">
        <v>80111600</v>
      </c>
      <c r="C5507" s="233" t="s">
        <v>5316</v>
      </c>
      <c r="D5507" s="531">
        <v>41654</v>
      </c>
      <c r="E5507" s="234">
        <v>11</v>
      </c>
      <c r="F5507" s="233" t="s">
        <v>674</v>
      </c>
      <c r="G5507" s="233" t="s">
        <v>118</v>
      </c>
      <c r="H5507" s="232">
        <f t="shared" si="57"/>
        <v>34916200</v>
      </c>
      <c r="I5507" s="232">
        <f t="shared" si="56"/>
        <v>33899360</v>
      </c>
      <c r="J5507" s="234" t="s">
        <v>241</v>
      </c>
      <c r="K5507" s="234" t="s">
        <v>241</v>
      </c>
      <c r="L5507" s="515" t="s">
        <v>4939</v>
      </c>
    </row>
    <row r="5508" spans="2:12" s="10" customFormat="1" ht="75" customHeight="1" x14ac:dyDescent="0.25">
      <c r="B5508" s="234">
        <v>80111600</v>
      </c>
      <c r="C5508" s="233" t="s">
        <v>5316</v>
      </c>
      <c r="D5508" s="531">
        <v>41654</v>
      </c>
      <c r="E5508" s="234">
        <v>11</v>
      </c>
      <c r="F5508" s="233" t="s">
        <v>674</v>
      </c>
      <c r="G5508" s="233" t="s">
        <v>118</v>
      </c>
      <c r="H5508" s="232">
        <f t="shared" si="57"/>
        <v>34916200</v>
      </c>
      <c r="I5508" s="232">
        <f t="shared" si="56"/>
        <v>33899360</v>
      </c>
      <c r="J5508" s="234" t="s">
        <v>241</v>
      </c>
      <c r="K5508" s="234" t="s">
        <v>241</v>
      </c>
      <c r="L5508" s="515" t="s">
        <v>4939</v>
      </c>
    </row>
    <row r="5509" spans="2:12" s="10" customFormat="1" ht="75" customHeight="1" x14ac:dyDescent="0.25">
      <c r="B5509" s="234">
        <v>80111600</v>
      </c>
      <c r="C5509" s="233" t="s">
        <v>5317</v>
      </c>
      <c r="D5509" s="531">
        <v>41654</v>
      </c>
      <c r="E5509" s="234">
        <v>11</v>
      </c>
      <c r="F5509" s="233" t="s">
        <v>674</v>
      </c>
      <c r="G5509" s="233" t="s">
        <v>118</v>
      </c>
      <c r="H5509" s="232">
        <f t="shared" si="57"/>
        <v>34916200</v>
      </c>
      <c r="I5509" s="232">
        <f t="shared" si="56"/>
        <v>33899360</v>
      </c>
      <c r="J5509" s="234" t="s">
        <v>241</v>
      </c>
      <c r="K5509" s="234" t="s">
        <v>241</v>
      </c>
      <c r="L5509" s="515" t="s">
        <v>4939</v>
      </c>
    </row>
    <row r="5510" spans="2:12" s="10" customFormat="1" ht="75" customHeight="1" x14ac:dyDescent="0.25">
      <c r="B5510" s="234">
        <v>80111600</v>
      </c>
      <c r="C5510" s="233" t="s">
        <v>5317</v>
      </c>
      <c r="D5510" s="531">
        <v>41654</v>
      </c>
      <c r="E5510" s="234">
        <v>11</v>
      </c>
      <c r="F5510" s="233" t="s">
        <v>674</v>
      </c>
      <c r="G5510" s="233" t="s">
        <v>118</v>
      </c>
      <c r="H5510" s="232">
        <f t="shared" si="57"/>
        <v>34916200</v>
      </c>
      <c r="I5510" s="232">
        <f t="shared" si="56"/>
        <v>33899360</v>
      </c>
      <c r="J5510" s="234" t="s">
        <v>241</v>
      </c>
      <c r="K5510" s="234" t="s">
        <v>241</v>
      </c>
      <c r="L5510" s="515" t="s">
        <v>4939</v>
      </c>
    </row>
    <row r="5511" spans="2:12" s="10" customFormat="1" ht="75" customHeight="1" x14ac:dyDescent="0.25">
      <c r="B5511" s="234">
        <v>80111600</v>
      </c>
      <c r="C5511" s="233" t="s">
        <v>5317</v>
      </c>
      <c r="D5511" s="531">
        <v>41654</v>
      </c>
      <c r="E5511" s="234">
        <v>11</v>
      </c>
      <c r="F5511" s="233" t="s">
        <v>674</v>
      </c>
      <c r="G5511" s="233" t="s">
        <v>118</v>
      </c>
      <c r="H5511" s="232">
        <f t="shared" si="57"/>
        <v>34916200</v>
      </c>
      <c r="I5511" s="232">
        <f t="shared" si="56"/>
        <v>33899360</v>
      </c>
      <c r="J5511" s="234" t="s">
        <v>241</v>
      </c>
      <c r="K5511" s="234" t="s">
        <v>241</v>
      </c>
      <c r="L5511" s="515" t="s">
        <v>4939</v>
      </c>
    </row>
    <row r="5512" spans="2:12" s="10" customFormat="1" ht="75" customHeight="1" x14ac:dyDescent="0.25">
      <c r="B5512" s="234">
        <v>80111600</v>
      </c>
      <c r="C5512" s="233" t="s">
        <v>5318</v>
      </c>
      <c r="D5512" s="531">
        <v>41654</v>
      </c>
      <c r="E5512" s="234">
        <v>11</v>
      </c>
      <c r="F5512" s="233" t="s">
        <v>674</v>
      </c>
      <c r="G5512" s="233" t="s">
        <v>118</v>
      </c>
      <c r="H5512" s="232">
        <f t="shared" si="57"/>
        <v>34916200</v>
      </c>
      <c r="I5512" s="232">
        <f t="shared" si="56"/>
        <v>33899360</v>
      </c>
      <c r="J5512" s="234" t="s">
        <v>241</v>
      </c>
      <c r="K5512" s="234" t="s">
        <v>241</v>
      </c>
      <c r="L5512" s="515" t="s">
        <v>4939</v>
      </c>
    </row>
    <row r="5513" spans="2:12" s="10" customFormat="1" ht="75" customHeight="1" x14ac:dyDescent="0.25">
      <c r="B5513" s="234">
        <v>80111600</v>
      </c>
      <c r="C5513" s="233" t="s">
        <v>5318</v>
      </c>
      <c r="D5513" s="531">
        <v>41654</v>
      </c>
      <c r="E5513" s="234">
        <v>11</v>
      </c>
      <c r="F5513" s="233" t="s">
        <v>674</v>
      </c>
      <c r="G5513" s="233" t="s">
        <v>118</v>
      </c>
      <c r="H5513" s="232">
        <f t="shared" si="57"/>
        <v>34916200</v>
      </c>
      <c r="I5513" s="232">
        <f t="shared" si="56"/>
        <v>33899360</v>
      </c>
      <c r="J5513" s="234" t="s">
        <v>241</v>
      </c>
      <c r="K5513" s="234" t="s">
        <v>241</v>
      </c>
      <c r="L5513" s="515" t="s">
        <v>4939</v>
      </c>
    </row>
    <row r="5514" spans="2:12" s="10" customFormat="1" ht="75" customHeight="1" x14ac:dyDescent="0.25">
      <c r="B5514" s="234">
        <v>80111600</v>
      </c>
      <c r="C5514" s="233" t="s">
        <v>5318</v>
      </c>
      <c r="D5514" s="531">
        <v>41654</v>
      </c>
      <c r="E5514" s="234">
        <v>11</v>
      </c>
      <c r="F5514" s="233" t="s">
        <v>674</v>
      </c>
      <c r="G5514" s="233" t="s">
        <v>118</v>
      </c>
      <c r="H5514" s="232">
        <f t="shared" si="57"/>
        <v>34916200</v>
      </c>
      <c r="I5514" s="232">
        <f t="shared" si="56"/>
        <v>33899360</v>
      </c>
      <c r="J5514" s="234" t="s">
        <v>241</v>
      </c>
      <c r="K5514" s="234" t="s">
        <v>241</v>
      </c>
      <c r="L5514" s="515" t="s">
        <v>4939</v>
      </c>
    </row>
    <row r="5515" spans="2:12" s="10" customFormat="1" ht="75" customHeight="1" x14ac:dyDescent="0.25">
      <c r="B5515" s="234">
        <v>80111600</v>
      </c>
      <c r="C5515" s="233" t="s">
        <v>5318</v>
      </c>
      <c r="D5515" s="531">
        <v>41654</v>
      </c>
      <c r="E5515" s="234">
        <v>11</v>
      </c>
      <c r="F5515" s="233" t="s">
        <v>674</v>
      </c>
      <c r="G5515" s="233" t="s">
        <v>118</v>
      </c>
      <c r="H5515" s="232">
        <f t="shared" si="57"/>
        <v>34916200</v>
      </c>
      <c r="I5515" s="232">
        <f t="shared" si="56"/>
        <v>33899360</v>
      </c>
      <c r="J5515" s="234" t="s">
        <v>241</v>
      </c>
      <c r="K5515" s="234" t="s">
        <v>241</v>
      </c>
      <c r="L5515" s="515" t="s">
        <v>4939</v>
      </c>
    </row>
    <row r="5516" spans="2:12" s="10" customFormat="1" ht="75" customHeight="1" x14ac:dyDescent="0.25">
      <c r="B5516" s="234">
        <v>80111600</v>
      </c>
      <c r="C5516" s="233" t="s">
        <v>5318</v>
      </c>
      <c r="D5516" s="531">
        <v>41654</v>
      </c>
      <c r="E5516" s="234">
        <v>11</v>
      </c>
      <c r="F5516" s="233" t="s">
        <v>674</v>
      </c>
      <c r="G5516" s="233" t="s">
        <v>118</v>
      </c>
      <c r="H5516" s="232">
        <f t="shared" si="57"/>
        <v>34916200</v>
      </c>
      <c r="I5516" s="232">
        <f t="shared" si="56"/>
        <v>33899360</v>
      </c>
      <c r="J5516" s="234" t="s">
        <v>241</v>
      </c>
      <c r="K5516" s="234" t="s">
        <v>241</v>
      </c>
      <c r="L5516" s="515" t="s">
        <v>4939</v>
      </c>
    </row>
    <row r="5517" spans="2:12" s="10" customFormat="1" ht="75" customHeight="1" x14ac:dyDescent="0.25">
      <c r="B5517" s="234">
        <v>80111600</v>
      </c>
      <c r="C5517" s="233" t="s">
        <v>5318</v>
      </c>
      <c r="D5517" s="531">
        <v>41654</v>
      </c>
      <c r="E5517" s="234">
        <v>11</v>
      </c>
      <c r="F5517" s="233" t="s">
        <v>674</v>
      </c>
      <c r="G5517" s="233" t="s">
        <v>118</v>
      </c>
      <c r="H5517" s="232">
        <f t="shared" si="57"/>
        <v>34916200</v>
      </c>
      <c r="I5517" s="232">
        <f t="shared" si="56"/>
        <v>33899360</v>
      </c>
      <c r="J5517" s="234" t="s">
        <v>241</v>
      </c>
      <c r="K5517" s="234" t="s">
        <v>241</v>
      </c>
      <c r="L5517" s="515" t="s">
        <v>4939</v>
      </c>
    </row>
    <row r="5518" spans="2:12" s="10" customFormat="1" ht="75" customHeight="1" x14ac:dyDescent="0.25">
      <c r="B5518" s="234">
        <v>80111600</v>
      </c>
      <c r="C5518" s="233" t="s">
        <v>5318</v>
      </c>
      <c r="D5518" s="531">
        <v>41654</v>
      </c>
      <c r="E5518" s="234">
        <v>11</v>
      </c>
      <c r="F5518" s="233" t="s">
        <v>674</v>
      </c>
      <c r="G5518" s="233" t="s">
        <v>118</v>
      </c>
      <c r="H5518" s="232">
        <f t="shared" si="57"/>
        <v>34916200</v>
      </c>
      <c r="I5518" s="232">
        <f t="shared" si="56"/>
        <v>33899360</v>
      </c>
      <c r="J5518" s="234" t="s">
        <v>241</v>
      </c>
      <c r="K5518" s="234" t="s">
        <v>241</v>
      </c>
      <c r="L5518" s="515" t="s">
        <v>4939</v>
      </c>
    </row>
    <row r="5519" spans="2:12" s="10" customFormat="1" ht="75" customHeight="1" x14ac:dyDescent="0.25">
      <c r="B5519" s="234">
        <v>80111600</v>
      </c>
      <c r="C5519" s="233" t="s">
        <v>5319</v>
      </c>
      <c r="D5519" s="531">
        <v>41654</v>
      </c>
      <c r="E5519" s="234">
        <v>11</v>
      </c>
      <c r="F5519" s="233" t="s">
        <v>674</v>
      </c>
      <c r="G5519" s="233" t="s">
        <v>118</v>
      </c>
      <c r="H5519" s="232">
        <f t="shared" si="57"/>
        <v>34916200</v>
      </c>
      <c r="I5519" s="232">
        <f t="shared" si="56"/>
        <v>33899360</v>
      </c>
      <c r="J5519" s="234" t="s">
        <v>241</v>
      </c>
      <c r="K5519" s="234" t="s">
        <v>241</v>
      </c>
      <c r="L5519" s="515" t="s">
        <v>4939</v>
      </c>
    </row>
    <row r="5520" spans="2:12" s="10" customFormat="1" ht="75" customHeight="1" x14ac:dyDescent="0.25">
      <c r="B5520" s="234">
        <v>80111600</v>
      </c>
      <c r="C5520" s="233" t="s">
        <v>5319</v>
      </c>
      <c r="D5520" s="531">
        <v>41654</v>
      </c>
      <c r="E5520" s="234">
        <v>11</v>
      </c>
      <c r="F5520" s="233" t="s">
        <v>674</v>
      </c>
      <c r="G5520" s="233" t="s">
        <v>118</v>
      </c>
      <c r="H5520" s="232">
        <f t="shared" si="57"/>
        <v>34916200</v>
      </c>
      <c r="I5520" s="232">
        <f t="shared" si="56"/>
        <v>33899360</v>
      </c>
      <c r="J5520" s="234" t="s">
        <v>241</v>
      </c>
      <c r="K5520" s="234" t="s">
        <v>241</v>
      </c>
      <c r="L5520" s="515" t="s">
        <v>4939</v>
      </c>
    </row>
    <row r="5521" spans="2:12" s="10" customFormat="1" ht="75" customHeight="1" x14ac:dyDescent="0.25">
      <c r="B5521" s="234">
        <v>80111600</v>
      </c>
      <c r="C5521" s="233" t="s">
        <v>5319</v>
      </c>
      <c r="D5521" s="531">
        <v>41654</v>
      </c>
      <c r="E5521" s="234">
        <v>11</v>
      </c>
      <c r="F5521" s="233" t="s">
        <v>674</v>
      </c>
      <c r="G5521" s="233" t="s">
        <v>118</v>
      </c>
      <c r="H5521" s="232">
        <f t="shared" si="57"/>
        <v>34916200</v>
      </c>
      <c r="I5521" s="232">
        <f t="shared" si="56"/>
        <v>33899360</v>
      </c>
      <c r="J5521" s="234" t="s">
        <v>241</v>
      </c>
      <c r="K5521" s="234" t="s">
        <v>241</v>
      </c>
      <c r="L5521" s="515" t="s">
        <v>4939</v>
      </c>
    </row>
    <row r="5522" spans="2:12" s="10" customFormat="1" ht="75" customHeight="1" x14ac:dyDescent="0.25">
      <c r="B5522" s="234">
        <v>80111600</v>
      </c>
      <c r="C5522" s="233" t="s">
        <v>5319</v>
      </c>
      <c r="D5522" s="531">
        <v>41654</v>
      </c>
      <c r="E5522" s="234">
        <v>11</v>
      </c>
      <c r="F5522" s="233" t="s">
        <v>674</v>
      </c>
      <c r="G5522" s="233" t="s">
        <v>118</v>
      </c>
      <c r="H5522" s="232">
        <f t="shared" si="57"/>
        <v>34916200</v>
      </c>
      <c r="I5522" s="232">
        <f t="shared" si="56"/>
        <v>33899360</v>
      </c>
      <c r="J5522" s="234" t="s">
        <v>241</v>
      </c>
      <c r="K5522" s="234" t="s">
        <v>241</v>
      </c>
      <c r="L5522" s="515" t="s">
        <v>4939</v>
      </c>
    </row>
    <row r="5523" spans="2:12" s="10" customFormat="1" ht="75" customHeight="1" x14ac:dyDescent="0.25">
      <c r="B5523" s="234">
        <v>80111600</v>
      </c>
      <c r="C5523" s="233" t="s">
        <v>5319</v>
      </c>
      <c r="D5523" s="531">
        <v>41654</v>
      </c>
      <c r="E5523" s="234">
        <v>11</v>
      </c>
      <c r="F5523" s="233" t="s">
        <v>674</v>
      </c>
      <c r="G5523" s="233" t="s">
        <v>118</v>
      </c>
      <c r="H5523" s="232">
        <f t="shared" si="57"/>
        <v>34916200</v>
      </c>
      <c r="I5523" s="232">
        <f t="shared" si="56"/>
        <v>33899360</v>
      </c>
      <c r="J5523" s="234" t="s">
        <v>241</v>
      </c>
      <c r="K5523" s="234" t="s">
        <v>241</v>
      </c>
      <c r="L5523" s="515" t="s">
        <v>4939</v>
      </c>
    </row>
    <row r="5524" spans="2:12" s="10" customFormat="1" ht="75" customHeight="1" x14ac:dyDescent="0.25">
      <c r="B5524" s="234">
        <v>80111600</v>
      </c>
      <c r="C5524" s="233" t="s">
        <v>5319</v>
      </c>
      <c r="D5524" s="531">
        <v>41654</v>
      </c>
      <c r="E5524" s="234">
        <v>11</v>
      </c>
      <c r="F5524" s="233" t="s">
        <v>674</v>
      </c>
      <c r="G5524" s="233" t="s">
        <v>118</v>
      </c>
      <c r="H5524" s="232">
        <f t="shared" si="57"/>
        <v>34916200</v>
      </c>
      <c r="I5524" s="232">
        <f t="shared" si="56"/>
        <v>33899360</v>
      </c>
      <c r="J5524" s="234" t="s">
        <v>241</v>
      </c>
      <c r="K5524" s="234" t="s">
        <v>241</v>
      </c>
      <c r="L5524" s="515" t="s">
        <v>4939</v>
      </c>
    </row>
    <row r="5525" spans="2:12" s="10" customFormat="1" ht="75" customHeight="1" x14ac:dyDescent="0.25">
      <c r="B5525" s="234">
        <v>80111600</v>
      </c>
      <c r="C5525" s="233" t="s">
        <v>5319</v>
      </c>
      <c r="D5525" s="531">
        <v>41654</v>
      </c>
      <c r="E5525" s="234">
        <v>11</v>
      </c>
      <c r="F5525" s="233" t="s">
        <v>674</v>
      </c>
      <c r="G5525" s="233" t="s">
        <v>118</v>
      </c>
      <c r="H5525" s="232">
        <f t="shared" si="57"/>
        <v>34916200</v>
      </c>
      <c r="I5525" s="232">
        <f t="shared" si="56"/>
        <v>33899360</v>
      </c>
      <c r="J5525" s="234" t="s">
        <v>241</v>
      </c>
      <c r="K5525" s="234" t="s">
        <v>241</v>
      </c>
      <c r="L5525" s="515" t="s">
        <v>4939</v>
      </c>
    </row>
    <row r="5526" spans="2:12" s="10" customFormat="1" ht="75" customHeight="1" x14ac:dyDescent="0.25">
      <c r="B5526" s="234">
        <v>80111600</v>
      </c>
      <c r="C5526" s="233" t="s">
        <v>5319</v>
      </c>
      <c r="D5526" s="531">
        <v>41654</v>
      </c>
      <c r="E5526" s="234">
        <v>11</v>
      </c>
      <c r="F5526" s="233" t="s">
        <v>674</v>
      </c>
      <c r="G5526" s="233" t="s">
        <v>118</v>
      </c>
      <c r="H5526" s="232">
        <f t="shared" si="57"/>
        <v>34916200</v>
      </c>
      <c r="I5526" s="232">
        <f t="shared" si="56"/>
        <v>33899360</v>
      </c>
      <c r="J5526" s="234" t="s">
        <v>241</v>
      </c>
      <c r="K5526" s="234" t="s">
        <v>241</v>
      </c>
      <c r="L5526" s="515" t="s">
        <v>4939</v>
      </c>
    </row>
    <row r="5527" spans="2:12" s="10" customFormat="1" ht="75" customHeight="1" x14ac:dyDescent="0.25">
      <c r="B5527" s="234">
        <v>80111600</v>
      </c>
      <c r="C5527" s="233" t="s">
        <v>5319</v>
      </c>
      <c r="D5527" s="531">
        <v>41654</v>
      </c>
      <c r="E5527" s="234">
        <v>11</v>
      </c>
      <c r="F5527" s="233" t="s">
        <v>674</v>
      </c>
      <c r="G5527" s="233" t="s">
        <v>118</v>
      </c>
      <c r="H5527" s="232">
        <f t="shared" si="57"/>
        <v>34916200</v>
      </c>
      <c r="I5527" s="232">
        <f t="shared" si="56"/>
        <v>33899360</v>
      </c>
      <c r="J5527" s="234" t="s">
        <v>241</v>
      </c>
      <c r="K5527" s="234" t="s">
        <v>241</v>
      </c>
      <c r="L5527" s="515" t="s">
        <v>4939</v>
      </c>
    </row>
    <row r="5528" spans="2:12" s="10" customFormat="1" ht="75" customHeight="1" x14ac:dyDescent="0.25">
      <c r="B5528" s="234">
        <v>80111600</v>
      </c>
      <c r="C5528" s="233" t="s">
        <v>5319</v>
      </c>
      <c r="D5528" s="531">
        <v>41654</v>
      </c>
      <c r="E5528" s="234">
        <v>11</v>
      </c>
      <c r="F5528" s="233" t="s">
        <v>674</v>
      </c>
      <c r="G5528" s="233" t="s">
        <v>118</v>
      </c>
      <c r="H5528" s="232">
        <f t="shared" si="57"/>
        <v>34916200</v>
      </c>
      <c r="I5528" s="232">
        <f t="shared" si="56"/>
        <v>33899360</v>
      </c>
      <c r="J5528" s="234" t="s">
        <v>241</v>
      </c>
      <c r="K5528" s="234" t="s">
        <v>241</v>
      </c>
      <c r="L5528" s="515" t="s">
        <v>4939</v>
      </c>
    </row>
    <row r="5529" spans="2:12" s="10" customFormat="1" ht="75" customHeight="1" x14ac:dyDescent="0.25">
      <c r="B5529" s="234">
        <v>80111600</v>
      </c>
      <c r="C5529" s="233" t="s">
        <v>5319</v>
      </c>
      <c r="D5529" s="531">
        <v>41654</v>
      </c>
      <c r="E5529" s="234">
        <v>11</v>
      </c>
      <c r="F5529" s="233" t="s">
        <v>674</v>
      </c>
      <c r="G5529" s="233" t="s">
        <v>118</v>
      </c>
      <c r="H5529" s="232">
        <f t="shared" si="57"/>
        <v>34916200</v>
      </c>
      <c r="I5529" s="232">
        <f t="shared" si="56"/>
        <v>33899360</v>
      </c>
      <c r="J5529" s="234" t="s">
        <v>241</v>
      </c>
      <c r="K5529" s="234" t="s">
        <v>241</v>
      </c>
      <c r="L5529" s="515" t="s">
        <v>4939</v>
      </c>
    </row>
    <row r="5530" spans="2:12" s="10" customFormat="1" ht="75" customHeight="1" x14ac:dyDescent="0.25">
      <c r="B5530" s="234">
        <v>80111600</v>
      </c>
      <c r="C5530" s="233" t="s">
        <v>5319</v>
      </c>
      <c r="D5530" s="531">
        <v>41654</v>
      </c>
      <c r="E5530" s="234">
        <v>11</v>
      </c>
      <c r="F5530" s="233" t="s">
        <v>674</v>
      </c>
      <c r="G5530" s="233" t="s">
        <v>118</v>
      </c>
      <c r="H5530" s="232">
        <f t="shared" si="57"/>
        <v>34916200</v>
      </c>
      <c r="I5530" s="232">
        <f t="shared" si="56"/>
        <v>33899360</v>
      </c>
      <c r="J5530" s="234" t="s">
        <v>241</v>
      </c>
      <c r="K5530" s="234" t="s">
        <v>241</v>
      </c>
      <c r="L5530" s="515" t="s">
        <v>4939</v>
      </c>
    </row>
    <row r="5531" spans="2:12" s="10" customFormat="1" ht="75" customHeight="1" x14ac:dyDescent="0.25">
      <c r="B5531" s="234">
        <v>80111600</v>
      </c>
      <c r="C5531" s="233" t="s">
        <v>5319</v>
      </c>
      <c r="D5531" s="531">
        <v>41654</v>
      </c>
      <c r="E5531" s="234">
        <v>11</v>
      </c>
      <c r="F5531" s="233" t="s">
        <v>674</v>
      </c>
      <c r="G5531" s="233" t="s">
        <v>118</v>
      </c>
      <c r="H5531" s="232">
        <f t="shared" si="57"/>
        <v>34916200</v>
      </c>
      <c r="I5531" s="232">
        <f t="shared" si="56"/>
        <v>33899360</v>
      </c>
      <c r="J5531" s="234" t="s">
        <v>241</v>
      </c>
      <c r="K5531" s="234" t="s">
        <v>241</v>
      </c>
      <c r="L5531" s="515" t="s">
        <v>4939</v>
      </c>
    </row>
    <row r="5532" spans="2:12" s="10" customFormat="1" ht="75" customHeight="1" x14ac:dyDescent="0.25">
      <c r="B5532" s="234">
        <v>80111600</v>
      </c>
      <c r="C5532" s="233" t="s">
        <v>5319</v>
      </c>
      <c r="D5532" s="531">
        <v>41654</v>
      </c>
      <c r="E5532" s="234">
        <v>11</v>
      </c>
      <c r="F5532" s="233" t="s">
        <v>674</v>
      </c>
      <c r="G5532" s="233" t="s">
        <v>118</v>
      </c>
      <c r="H5532" s="232">
        <f t="shared" si="57"/>
        <v>34916200</v>
      </c>
      <c r="I5532" s="232">
        <f t="shared" si="56"/>
        <v>33899360</v>
      </c>
      <c r="J5532" s="234" t="s">
        <v>241</v>
      </c>
      <c r="K5532" s="234" t="s">
        <v>241</v>
      </c>
      <c r="L5532" s="515" t="s">
        <v>4939</v>
      </c>
    </row>
    <row r="5533" spans="2:12" s="10" customFormat="1" ht="75" customHeight="1" x14ac:dyDescent="0.25">
      <c r="B5533" s="234">
        <v>80111600</v>
      </c>
      <c r="C5533" s="233" t="s">
        <v>5319</v>
      </c>
      <c r="D5533" s="531">
        <v>41654</v>
      </c>
      <c r="E5533" s="234">
        <v>11</v>
      </c>
      <c r="F5533" s="233" t="s">
        <v>674</v>
      </c>
      <c r="G5533" s="233" t="s">
        <v>118</v>
      </c>
      <c r="H5533" s="232">
        <f t="shared" si="57"/>
        <v>34916200</v>
      </c>
      <c r="I5533" s="232">
        <f t="shared" si="56"/>
        <v>33899360</v>
      </c>
      <c r="J5533" s="234" t="s">
        <v>241</v>
      </c>
      <c r="K5533" s="234" t="s">
        <v>241</v>
      </c>
      <c r="L5533" s="515" t="s">
        <v>4939</v>
      </c>
    </row>
    <row r="5534" spans="2:12" s="10" customFormat="1" ht="75" customHeight="1" x14ac:dyDescent="0.25">
      <c r="B5534" s="234">
        <v>80111600</v>
      </c>
      <c r="C5534" s="233" t="s">
        <v>5319</v>
      </c>
      <c r="D5534" s="531">
        <v>41654</v>
      </c>
      <c r="E5534" s="234">
        <v>11</v>
      </c>
      <c r="F5534" s="233" t="s">
        <v>674</v>
      </c>
      <c r="G5534" s="233" t="s">
        <v>118</v>
      </c>
      <c r="H5534" s="232">
        <f t="shared" si="57"/>
        <v>34916200</v>
      </c>
      <c r="I5534" s="232">
        <f t="shared" si="56"/>
        <v>33899360</v>
      </c>
      <c r="J5534" s="234" t="s">
        <v>241</v>
      </c>
      <c r="K5534" s="234" t="s">
        <v>241</v>
      </c>
      <c r="L5534" s="515" t="s">
        <v>4939</v>
      </c>
    </row>
    <row r="5535" spans="2:12" s="10" customFormat="1" ht="75" customHeight="1" x14ac:dyDescent="0.25">
      <c r="B5535" s="234">
        <v>80111600</v>
      </c>
      <c r="C5535" s="233" t="s">
        <v>5319</v>
      </c>
      <c r="D5535" s="531">
        <v>41654</v>
      </c>
      <c r="E5535" s="234">
        <v>11</v>
      </c>
      <c r="F5535" s="233" t="s">
        <v>674</v>
      </c>
      <c r="G5535" s="233" t="s">
        <v>118</v>
      </c>
      <c r="H5535" s="232">
        <f t="shared" si="57"/>
        <v>34916200</v>
      </c>
      <c r="I5535" s="232">
        <f t="shared" si="56"/>
        <v>33899360</v>
      </c>
      <c r="J5535" s="234" t="s">
        <v>241</v>
      </c>
      <c r="K5535" s="234" t="s">
        <v>241</v>
      </c>
      <c r="L5535" s="515" t="s">
        <v>4939</v>
      </c>
    </row>
    <row r="5536" spans="2:12" s="10" customFormat="1" ht="75" customHeight="1" x14ac:dyDescent="0.25">
      <c r="B5536" s="234">
        <v>80111600</v>
      </c>
      <c r="C5536" s="233" t="s">
        <v>5319</v>
      </c>
      <c r="D5536" s="531">
        <v>41654</v>
      </c>
      <c r="E5536" s="234">
        <v>11</v>
      </c>
      <c r="F5536" s="233" t="s">
        <v>674</v>
      </c>
      <c r="G5536" s="233" t="s">
        <v>118</v>
      </c>
      <c r="H5536" s="232">
        <f t="shared" si="57"/>
        <v>34916200</v>
      </c>
      <c r="I5536" s="232">
        <f t="shared" si="56"/>
        <v>33899360</v>
      </c>
      <c r="J5536" s="234" t="s">
        <v>241</v>
      </c>
      <c r="K5536" s="234" t="s">
        <v>241</v>
      </c>
      <c r="L5536" s="515" t="s">
        <v>4939</v>
      </c>
    </row>
    <row r="5537" spans="2:12" s="10" customFormat="1" ht="75" customHeight="1" x14ac:dyDescent="0.25">
      <c r="B5537" s="234">
        <v>80111600</v>
      </c>
      <c r="C5537" s="233" t="s">
        <v>5319</v>
      </c>
      <c r="D5537" s="531">
        <v>41654</v>
      </c>
      <c r="E5537" s="234">
        <v>11</v>
      </c>
      <c r="F5537" s="233" t="s">
        <v>674</v>
      </c>
      <c r="G5537" s="233" t="s">
        <v>118</v>
      </c>
      <c r="H5537" s="232">
        <f t="shared" si="57"/>
        <v>34916200</v>
      </c>
      <c r="I5537" s="232">
        <f t="shared" si="56"/>
        <v>33899360</v>
      </c>
      <c r="J5537" s="234" t="s">
        <v>241</v>
      </c>
      <c r="K5537" s="234" t="s">
        <v>241</v>
      </c>
      <c r="L5537" s="515" t="s">
        <v>4939</v>
      </c>
    </row>
    <row r="5538" spans="2:12" s="10" customFormat="1" ht="75" customHeight="1" x14ac:dyDescent="0.25">
      <c r="B5538" s="234">
        <v>80111600</v>
      </c>
      <c r="C5538" s="233" t="s">
        <v>5319</v>
      </c>
      <c r="D5538" s="531">
        <v>41654</v>
      </c>
      <c r="E5538" s="234">
        <v>11</v>
      </c>
      <c r="F5538" s="233" t="s">
        <v>674</v>
      </c>
      <c r="G5538" s="233" t="s">
        <v>118</v>
      </c>
      <c r="H5538" s="232">
        <f t="shared" si="57"/>
        <v>34916200</v>
      </c>
      <c r="I5538" s="232">
        <f t="shared" si="56"/>
        <v>33899360</v>
      </c>
      <c r="J5538" s="234" t="s">
        <v>241</v>
      </c>
      <c r="K5538" s="234" t="s">
        <v>241</v>
      </c>
      <c r="L5538" s="515" t="s">
        <v>4939</v>
      </c>
    </row>
    <row r="5539" spans="2:12" s="10" customFormat="1" ht="75" customHeight="1" x14ac:dyDescent="0.25">
      <c r="B5539" s="234">
        <v>80111600</v>
      </c>
      <c r="C5539" s="233" t="s">
        <v>5319</v>
      </c>
      <c r="D5539" s="531">
        <v>41654</v>
      </c>
      <c r="E5539" s="234">
        <v>11</v>
      </c>
      <c r="F5539" s="233" t="s">
        <v>674</v>
      </c>
      <c r="G5539" s="233" t="s">
        <v>118</v>
      </c>
      <c r="H5539" s="232">
        <f t="shared" si="57"/>
        <v>34916200</v>
      </c>
      <c r="I5539" s="232">
        <f t="shared" si="56"/>
        <v>33899360</v>
      </c>
      <c r="J5539" s="234" t="s">
        <v>241</v>
      </c>
      <c r="K5539" s="234" t="s">
        <v>241</v>
      </c>
      <c r="L5539" s="515" t="s">
        <v>4939</v>
      </c>
    </row>
    <row r="5540" spans="2:12" s="10" customFormat="1" ht="75" customHeight="1" x14ac:dyDescent="0.25">
      <c r="B5540" s="234">
        <v>80111600</v>
      </c>
      <c r="C5540" s="233" t="s">
        <v>5319</v>
      </c>
      <c r="D5540" s="531">
        <v>41654</v>
      </c>
      <c r="E5540" s="234">
        <v>11</v>
      </c>
      <c r="F5540" s="233" t="s">
        <v>674</v>
      </c>
      <c r="G5540" s="233" t="s">
        <v>118</v>
      </c>
      <c r="H5540" s="232">
        <f t="shared" si="57"/>
        <v>34916200</v>
      </c>
      <c r="I5540" s="232">
        <f t="shared" si="56"/>
        <v>33899360</v>
      </c>
      <c r="J5540" s="234" t="s">
        <v>241</v>
      </c>
      <c r="K5540" s="234" t="s">
        <v>241</v>
      </c>
      <c r="L5540" s="515" t="s">
        <v>4939</v>
      </c>
    </row>
    <row r="5541" spans="2:12" s="10" customFormat="1" ht="75" customHeight="1" x14ac:dyDescent="0.25">
      <c r="B5541" s="234">
        <v>80111600</v>
      </c>
      <c r="C5541" s="233" t="s">
        <v>5319</v>
      </c>
      <c r="D5541" s="531">
        <v>41654</v>
      </c>
      <c r="E5541" s="234">
        <v>11</v>
      </c>
      <c r="F5541" s="233" t="s">
        <v>674</v>
      </c>
      <c r="G5541" s="233" t="s">
        <v>118</v>
      </c>
      <c r="H5541" s="232">
        <f t="shared" si="57"/>
        <v>34916200</v>
      </c>
      <c r="I5541" s="232">
        <f t="shared" si="56"/>
        <v>33899360</v>
      </c>
      <c r="J5541" s="234" t="s">
        <v>241</v>
      </c>
      <c r="K5541" s="234" t="s">
        <v>241</v>
      </c>
      <c r="L5541" s="515" t="s">
        <v>4939</v>
      </c>
    </row>
    <row r="5542" spans="2:12" s="10" customFormat="1" ht="75" customHeight="1" x14ac:dyDescent="0.25">
      <c r="B5542" s="234">
        <v>80111600</v>
      </c>
      <c r="C5542" s="233" t="s">
        <v>5319</v>
      </c>
      <c r="D5542" s="531">
        <v>41654</v>
      </c>
      <c r="E5542" s="234">
        <v>11</v>
      </c>
      <c r="F5542" s="233" t="s">
        <v>674</v>
      </c>
      <c r="G5542" s="233" t="s">
        <v>118</v>
      </c>
      <c r="H5542" s="232">
        <f t="shared" si="57"/>
        <v>34916200</v>
      </c>
      <c r="I5542" s="232">
        <f t="shared" si="56"/>
        <v>33899360</v>
      </c>
      <c r="J5542" s="234" t="s">
        <v>241</v>
      </c>
      <c r="K5542" s="234" t="s">
        <v>241</v>
      </c>
      <c r="L5542" s="515" t="s">
        <v>4939</v>
      </c>
    </row>
    <row r="5543" spans="2:12" s="10" customFormat="1" ht="75" customHeight="1" x14ac:dyDescent="0.25">
      <c r="B5543" s="234">
        <v>80111600</v>
      </c>
      <c r="C5543" s="233" t="s">
        <v>5319</v>
      </c>
      <c r="D5543" s="531">
        <v>41654</v>
      </c>
      <c r="E5543" s="234">
        <v>11</v>
      </c>
      <c r="F5543" s="233" t="s">
        <v>674</v>
      </c>
      <c r="G5543" s="233" t="s">
        <v>118</v>
      </c>
      <c r="H5543" s="232">
        <f t="shared" si="57"/>
        <v>34916200</v>
      </c>
      <c r="I5543" s="232">
        <f t="shared" si="56"/>
        <v>33899360</v>
      </c>
      <c r="J5543" s="234" t="s">
        <v>241</v>
      </c>
      <c r="K5543" s="234" t="s">
        <v>241</v>
      </c>
      <c r="L5543" s="515" t="s">
        <v>4939</v>
      </c>
    </row>
    <row r="5544" spans="2:12" s="10" customFormat="1" ht="75" customHeight="1" x14ac:dyDescent="0.25">
      <c r="B5544" s="234">
        <v>80111600</v>
      </c>
      <c r="C5544" s="233" t="s">
        <v>5319</v>
      </c>
      <c r="D5544" s="531">
        <v>41654</v>
      </c>
      <c r="E5544" s="234">
        <v>11</v>
      </c>
      <c r="F5544" s="233" t="s">
        <v>674</v>
      </c>
      <c r="G5544" s="233" t="s">
        <v>118</v>
      </c>
      <c r="H5544" s="232">
        <f t="shared" si="57"/>
        <v>34916200</v>
      </c>
      <c r="I5544" s="232">
        <f t="shared" si="56"/>
        <v>33899360</v>
      </c>
      <c r="J5544" s="234" t="s">
        <v>241</v>
      </c>
      <c r="K5544" s="234" t="s">
        <v>241</v>
      </c>
      <c r="L5544" s="515" t="s">
        <v>4939</v>
      </c>
    </row>
    <row r="5545" spans="2:12" s="10" customFormat="1" ht="75" customHeight="1" x14ac:dyDescent="0.25">
      <c r="B5545" s="234">
        <v>80111600</v>
      </c>
      <c r="C5545" s="233" t="s">
        <v>5319</v>
      </c>
      <c r="D5545" s="531">
        <v>41654</v>
      </c>
      <c r="E5545" s="234">
        <v>11</v>
      </c>
      <c r="F5545" s="233" t="s">
        <v>674</v>
      </c>
      <c r="G5545" s="233" t="s">
        <v>118</v>
      </c>
      <c r="H5545" s="232">
        <f t="shared" si="57"/>
        <v>34916200</v>
      </c>
      <c r="I5545" s="232">
        <f t="shared" si="56"/>
        <v>33899360</v>
      </c>
      <c r="J5545" s="234" t="s">
        <v>241</v>
      </c>
      <c r="K5545" s="234" t="s">
        <v>241</v>
      </c>
      <c r="L5545" s="515" t="s">
        <v>4939</v>
      </c>
    </row>
    <row r="5546" spans="2:12" s="10" customFormat="1" ht="75" customHeight="1" x14ac:dyDescent="0.25">
      <c r="B5546" s="234">
        <v>80111600</v>
      </c>
      <c r="C5546" s="233" t="s">
        <v>5319</v>
      </c>
      <c r="D5546" s="531">
        <v>41654</v>
      </c>
      <c r="E5546" s="234">
        <v>11</v>
      </c>
      <c r="F5546" s="233" t="s">
        <v>674</v>
      </c>
      <c r="G5546" s="233" t="s">
        <v>118</v>
      </c>
      <c r="H5546" s="232">
        <f t="shared" si="57"/>
        <v>34916200</v>
      </c>
      <c r="I5546" s="232">
        <f t="shared" si="56"/>
        <v>33899360</v>
      </c>
      <c r="J5546" s="234" t="s">
        <v>241</v>
      </c>
      <c r="K5546" s="234" t="s">
        <v>241</v>
      </c>
      <c r="L5546" s="515" t="s">
        <v>4939</v>
      </c>
    </row>
    <row r="5547" spans="2:12" s="10" customFormat="1" ht="75" customHeight="1" x14ac:dyDescent="0.25">
      <c r="B5547" s="234">
        <v>80111600</v>
      </c>
      <c r="C5547" s="233" t="s">
        <v>5319</v>
      </c>
      <c r="D5547" s="531">
        <v>41654</v>
      </c>
      <c r="E5547" s="234">
        <v>11</v>
      </c>
      <c r="F5547" s="233" t="s">
        <v>674</v>
      </c>
      <c r="G5547" s="233" t="s">
        <v>118</v>
      </c>
      <c r="H5547" s="232">
        <f t="shared" si="57"/>
        <v>34916200</v>
      </c>
      <c r="I5547" s="232">
        <f t="shared" si="56"/>
        <v>33899360</v>
      </c>
      <c r="J5547" s="234" t="s">
        <v>241</v>
      </c>
      <c r="K5547" s="234" t="s">
        <v>241</v>
      </c>
      <c r="L5547" s="515" t="s">
        <v>4939</v>
      </c>
    </row>
    <row r="5548" spans="2:12" s="10" customFormat="1" ht="75" customHeight="1" x14ac:dyDescent="0.25">
      <c r="B5548" s="234">
        <v>80111600</v>
      </c>
      <c r="C5548" s="233" t="s">
        <v>5319</v>
      </c>
      <c r="D5548" s="531">
        <v>41654</v>
      </c>
      <c r="E5548" s="234">
        <v>11</v>
      </c>
      <c r="F5548" s="233" t="s">
        <v>674</v>
      </c>
      <c r="G5548" s="233" t="s">
        <v>118</v>
      </c>
      <c r="H5548" s="232">
        <f t="shared" si="57"/>
        <v>34916200</v>
      </c>
      <c r="I5548" s="232">
        <f t="shared" ref="I5548:I5609" si="58">3081760*E5548</f>
        <v>33899360</v>
      </c>
      <c r="J5548" s="234" t="s">
        <v>241</v>
      </c>
      <c r="K5548" s="234" t="s">
        <v>241</v>
      </c>
      <c r="L5548" s="515" t="s">
        <v>4939</v>
      </c>
    </row>
    <row r="5549" spans="2:12" s="10" customFormat="1" ht="75" customHeight="1" x14ac:dyDescent="0.25">
      <c r="B5549" s="234">
        <v>80111600</v>
      </c>
      <c r="C5549" s="233" t="s">
        <v>5319</v>
      </c>
      <c r="D5549" s="531">
        <v>41654</v>
      </c>
      <c r="E5549" s="234">
        <v>11</v>
      </c>
      <c r="F5549" s="233" t="s">
        <v>674</v>
      </c>
      <c r="G5549" s="233" t="s">
        <v>118</v>
      </c>
      <c r="H5549" s="232">
        <f t="shared" ref="H5549:H5609" si="59">3174200*E5549</f>
        <v>34916200</v>
      </c>
      <c r="I5549" s="232">
        <f t="shared" si="58"/>
        <v>33899360</v>
      </c>
      <c r="J5549" s="234" t="s">
        <v>241</v>
      </c>
      <c r="K5549" s="234" t="s">
        <v>241</v>
      </c>
      <c r="L5549" s="515" t="s">
        <v>4939</v>
      </c>
    </row>
    <row r="5550" spans="2:12" s="10" customFormat="1" ht="75" customHeight="1" x14ac:dyDescent="0.25">
      <c r="B5550" s="234">
        <v>80111600</v>
      </c>
      <c r="C5550" s="233" t="s">
        <v>5319</v>
      </c>
      <c r="D5550" s="531">
        <v>41654</v>
      </c>
      <c r="E5550" s="234">
        <v>11</v>
      </c>
      <c r="F5550" s="233" t="s">
        <v>674</v>
      </c>
      <c r="G5550" s="233" t="s">
        <v>118</v>
      </c>
      <c r="H5550" s="232">
        <f t="shared" si="59"/>
        <v>34916200</v>
      </c>
      <c r="I5550" s="232">
        <f t="shared" si="58"/>
        <v>33899360</v>
      </c>
      <c r="J5550" s="234" t="s">
        <v>241</v>
      </c>
      <c r="K5550" s="234" t="s">
        <v>241</v>
      </c>
      <c r="L5550" s="515" t="s">
        <v>4939</v>
      </c>
    </row>
    <row r="5551" spans="2:12" s="10" customFormat="1" ht="75" customHeight="1" x14ac:dyDescent="0.25">
      <c r="B5551" s="234">
        <v>80111600</v>
      </c>
      <c r="C5551" s="233" t="s">
        <v>5319</v>
      </c>
      <c r="D5551" s="531">
        <v>41654</v>
      </c>
      <c r="E5551" s="234">
        <v>11</v>
      </c>
      <c r="F5551" s="233" t="s">
        <v>674</v>
      </c>
      <c r="G5551" s="233" t="s">
        <v>118</v>
      </c>
      <c r="H5551" s="232">
        <f t="shared" si="59"/>
        <v>34916200</v>
      </c>
      <c r="I5551" s="232">
        <f t="shared" si="58"/>
        <v>33899360</v>
      </c>
      <c r="J5551" s="234" t="s">
        <v>241</v>
      </c>
      <c r="K5551" s="234" t="s">
        <v>241</v>
      </c>
      <c r="L5551" s="515" t="s">
        <v>4939</v>
      </c>
    </row>
    <row r="5552" spans="2:12" s="10" customFormat="1" ht="75" customHeight="1" x14ac:dyDescent="0.25">
      <c r="B5552" s="234">
        <v>80111600</v>
      </c>
      <c r="C5552" s="233" t="s">
        <v>5319</v>
      </c>
      <c r="D5552" s="531">
        <v>41654</v>
      </c>
      <c r="E5552" s="234">
        <v>11</v>
      </c>
      <c r="F5552" s="233" t="s">
        <v>674</v>
      </c>
      <c r="G5552" s="233" t="s">
        <v>118</v>
      </c>
      <c r="H5552" s="232">
        <f t="shared" si="59"/>
        <v>34916200</v>
      </c>
      <c r="I5552" s="232">
        <f t="shared" si="58"/>
        <v>33899360</v>
      </c>
      <c r="J5552" s="234" t="s">
        <v>241</v>
      </c>
      <c r="K5552" s="234" t="s">
        <v>241</v>
      </c>
      <c r="L5552" s="515" t="s">
        <v>4939</v>
      </c>
    </row>
    <row r="5553" spans="2:12" s="10" customFormat="1" ht="75" customHeight="1" x14ac:dyDescent="0.25">
      <c r="B5553" s="234">
        <v>80111600</v>
      </c>
      <c r="C5553" s="233" t="s">
        <v>5319</v>
      </c>
      <c r="D5553" s="531">
        <v>41654</v>
      </c>
      <c r="E5553" s="234">
        <v>11</v>
      </c>
      <c r="F5553" s="233" t="s">
        <v>674</v>
      </c>
      <c r="G5553" s="233" t="s">
        <v>118</v>
      </c>
      <c r="H5553" s="232">
        <f t="shared" si="59"/>
        <v>34916200</v>
      </c>
      <c r="I5553" s="232">
        <f t="shared" si="58"/>
        <v>33899360</v>
      </c>
      <c r="J5553" s="234" t="s">
        <v>241</v>
      </c>
      <c r="K5553" s="234" t="s">
        <v>241</v>
      </c>
      <c r="L5553" s="515" t="s">
        <v>4939</v>
      </c>
    </row>
    <row r="5554" spans="2:12" s="10" customFormat="1" ht="75" customHeight="1" x14ac:dyDescent="0.25">
      <c r="B5554" s="234">
        <v>80111600</v>
      </c>
      <c r="C5554" s="233" t="s">
        <v>5319</v>
      </c>
      <c r="D5554" s="531">
        <v>41654</v>
      </c>
      <c r="E5554" s="234">
        <v>11</v>
      </c>
      <c r="F5554" s="233" t="s">
        <v>674</v>
      </c>
      <c r="G5554" s="233" t="s">
        <v>118</v>
      </c>
      <c r="H5554" s="232">
        <f t="shared" si="59"/>
        <v>34916200</v>
      </c>
      <c r="I5554" s="232">
        <f t="shared" si="58"/>
        <v>33899360</v>
      </c>
      <c r="J5554" s="234" t="s">
        <v>241</v>
      </c>
      <c r="K5554" s="234" t="s">
        <v>241</v>
      </c>
      <c r="L5554" s="515" t="s">
        <v>4939</v>
      </c>
    </row>
    <row r="5555" spans="2:12" s="10" customFormat="1" ht="75" customHeight="1" x14ac:dyDescent="0.25">
      <c r="B5555" s="234">
        <v>80111600</v>
      </c>
      <c r="C5555" s="233" t="s">
        <v>5319</v>
      </c>
      <c r="D5555" s="531">
        <v>41654</v>
      </c>
      <c r="E5555" s="234">
        <v>11</v>
      </c>
      <c r="F5555" s="233" t="s">
        <v>674</v>
      </c>
      <c r="G5555" s="233" t="s">
        <v>118</v>
      </c>
      <c r="H5555" s="232">
        <f t="shared" si="59"/>
        <v>34916200</v>
      </c>
      <c r="I5555" s="232">
        <f t="shared" si="58"/>
        <v>33899360</v>
      </c>
      <c r="J5555" s="234" t="s">
        <v>241</v>
      </c>
      <c r="K5555" s="234" t="s">
        <v>241</v>
      </c>
      <c r="L5555" s="515" t="s">
        <v>4939</v>
      </c>
    </row>
    <row r="5556" spans="2:12" s="10" customFormat="1" ht="75" customHeight="1" x14ac:dyDescent="0.25">
      <c r="B5556" s="234">
        <v>80111600</v>
      </c>
      <c r="C5556" s="233" t="s">
        <v>5319</v>
      </c>
      <c r="D5556" s="531">
        <v>41654</v>
      </c>
      <c r="E5556" s="234">
        <v>11</v>
      </c>
      <c r="F5556" s="233" t="s">
        <v>674</v>
      </c>
      <c r="G5556" s="233" t="s">
        <v>118</v>
      </c>
      <c r="H5556" s="232">
        <f t="shared" si="59"/>
        <v>34916200</v>
      </c>
      <c r="I5556" s="232">
        <f t="shared" si="58"/>
        <v>33899360</v>
      </c>
      <c r="J5556" s="234" t="s">
        <v>241</v>
      </c>
      <c r="K5556" s="234" t="s">
        <v>241</v>
      </c>
      <c r="L5556" s="515" t="s">
        <v>4939</v>
      </c>
    </row>
    <row r="5557" spans="2:12" s="10" customFormat="1" ht="75" customHeight="1" x14ac:dyDescent="0.25">
      <c r="B5557" s="234">
        <v>80111600</v>
      </c>
      <c r="C5557" s="233" t="s">
        <v>5319</v>
      </c>
      <c r="D5557" s="531">
        <v>41654</v>
      </c>
      <c r="E5557" s="234">
        <v>11</v>
      </c>
      <c r="F5557" s="233" t="s">
        <v>674</v>
      </c>
      <c r="G5557" s="233" t="s">
        <v>118</v>
      </c>
      <c r="H5557" s="232">
        <f t="shared" si="59"/>
        <v>34916200</v>
      </c>
      <c r="I5557" s="232">
        <f t="shared" si="58"/>
        <v>33899360</v>
      </c>
      <c r="J5557" s="234" t="s">
        <v>241</v>
      </c>
      <c r="K5557" s="234" t="s">
        <v>241</v>
      </c>
      <c r="L5557" s="515" t="s">
        <v>4939</v>
      </c>
    </row>
    <row r="5558" spans="2:12" s="10" customFormat="1" ht="75" customHeight="1" x14ac:dyDescent="0.25">
      <c r="B5558" s="234">
        <v>80111600</v>
      </c>
      <c r="C5558" s="233" t="s">
        <v>5319</v>
      </c>
      <c r="D5558" s="531">
        <v>41654</v>
      </c>
      <c r="E5558" s="234">
        <v>11</v>
      </c>
      <c r="F5558" s="233" t="s">
        <v>674</v>
      </c>
      <c r="G5558" s="233" t="s">
        <v>118</v>
      </c>
      <c r="H5558" s="232">
        <f t="shared" si="59"/>
        <v>34916200</v>
      </c>
      <c r="I5558" s="232">
        <f t="shared" si="58"/>
        <v>33899360</v>
      </c>
      <c r="J5558" s="234" t="s">
        <v>241</v>
      </c>
      <c r="K5558" s="234" t="s">
        <v>241</v>
      </c>
      <c r="L5558" s="515" t="s">
        <v>4939</v>
      </c>
    </row>
    <row r="5559" spans="2:12" s="10" customFormat="1" ht="75" customHeight="1" x14ac:dyDescent="0.25">
      <c r="B5559" s="234">
        <v>80111600</v>
      </c>
      <c r="C5559" s="233" t="s">
        <v>5319</v>
      </c>
      <c r="D5559" s="531">
        <v>41654</v>
      </c>
      <c r="E5559" s="234">
        <v>11</v>
      </c>
      <c r="F5559" s="233" t="s">
        <v>674</v>
      </c>
      <c r="G5559" s="233" t="s">
        <v>118</v>
      </c>
      <c r="H5559" s="232">
        <f t="shared" si="59"/>
        <v>34916200</v>
      </c>
      <c r="I5559" s="232">
        <f t="shared" si="58"/>
        <v>33899360</v>
      </c>
      <c r="J5559" s="234" t="s">
        <v>241</v>
      </c>
      <c r="K5559" s="234" t="s">
        <v>241</v>
      </c>
      <c r="L5559" s="515" t="s">
        <v>4939</v>
      </c>
    </row>
    <row r="5560" spans="2:12" s="10" customFormat="1" ht="75" customHeight="1" x14ac:dyDescent="0.25">
      <c r="B5560" s="234">
        <v>80111600</v>
      </c>
      <c r="C5560" s="233" t="s">
        <v>5319</v>
      </c>
      <c r="D5560" s="531">
        <v>41654</v>
      </c>
      <c r="E5560" s="234">
        <v>11</v>
      </c>
      <c r="F5560" s="233" t="s">
        <v>674</v>
      </c>
      <c r="G5560" s="233" t="s">
        <v>118</v>
      </c>
      <c r="H5560" s="232">
        <f t="shared" si="59"/>
        <v>34916200</v>
      </c>
      <c r="I5560" s="232">
        <f t="shared" si="58"/>
        <v>33899360</v>
      </c>
      <c r="J5560" s="234" t="s">
        <v>241</v>
      </c>
      <c r="K5560" s="234" t="s">
        <v>241</v>
      </c>
      <c r="L5560" s="515" t="s">
        <v>4939</v>
      </c>
    </row>
    <row r="5561" spans="2:12" s="10" customFormat="1" ht="75" customHeight="1" x14ac:dyDescent="0.25">
      <c r="B5561" s="234">
        <v>80111600</v>
      </c>
      <c r="C5561" s="233" t="s">
        <v>5319</v>
      </c>
      <c r="D5561" s="531">
        <v>41654</v>
      </c>
      <c r="E5561" s="234">
        <v>11</v>
      </c>
      <c r="F5561" s="233" t="s">
        <v>674</v>
      </c>
      <c r="G5561" s="233" t="s">
        <v>118</v>
      </c>
      <c r="H5561" s="232">
        <f t="shared" si="59"/>
        <v>34916200</v>
      </c>
      <c r="I5561" s="232">
        <f t="shared" si="58"/>
        <v>33899360</v>
      </c>
      <c r="J5561" s="234" t="s">
        <v>241</v>
      </c>
      <c r="K5561" s="234" t="s">
        <v>241</v>
      </c>
      <c r="L5561" s="515" t="s">
        <v>4939</v>
      </c>
    </row>
    <row r="5562" spans="2:12" s="10" customFormat="1" ht="75" customHeight="1" x14ac:dyDescent="0.25">
      <c r="B5562" s="234">
        <v>80111600</v>
      </c>
      <c r="C5562" s="233" t="s">
        <v>5319</v>
      </c>
      <c r="D5562" s="531">
        <v>41654</v>
      </c>
      <c r="E5562" s="234">
        <v>11</v>
      </c>
      <c r="F5562" s="233" t="s">
        <v>674</v>
      </c>
      <c r="G5562" s="233" t="s">
        <v>118</v>
      </c>
      <c r="H5562" s="232">
        <f t="shared" si="59"/>
        <v>34916200</v>
      </c>
      <c r="I5562" s="232">
        <f t="shared" si="58"/>
        <v>33899360</v>
      </c>
      <c r="J5562" s="234" t="s">
        <v>241</v>
      </c>
      <c r="K5562" s="234" t="s">
        <v>241</v>
      </c>
      <c r="L5562" s="515" t="s">
        <v>4939</v>
      </c>
    </row>
    <row r="5563" spans="2:12" s="10" customFormat="1" ht="75" customHeight="1" x14ac:dyDescent="0.25">
      <c r="B5563" s="234">
        <v>80111600</v>
      </c>
      <c r="C5563" s="233" t="s">
        <v>5319</v>
      </c>
      <c r="D5563" s="531">
        <v>41654</v>
      </c>
      <c r="E5563" s="234">
        <v>11</v>
      </c>
      <c r="F5563" s="233" t="s">
        <v>674</v>
      </c>
      <c r="G5563" s="233" t="s">
        <v>118</v>
      </c>
      <c r="H5563" s="232">
        <f t="shared" si="59"/>
        <v>34916200</v>
      </c>
      <c r="I5563" s="232">
        <f t="shared" si="58"/>
        <v>33899360</v>
      </c>
      <c r="J5563" s="234" t="s">
        <v>241</v>
      </c>
      <c r="K5563" s="234" t="s">
        <v>241</v>
      </c>
      <c r="L5563" s="515" t="s">
        <v>4939</v>
      </c>
    </row>
    <row r="5564" spans="2:12" s="10" customFormat="1" ht="75" customHeight="1" x14ac:dyDescent="0.25">
      <c r="B5564" s="234">
        <v>80111600</v>
      </c>
      <c r="C5564" s="233" t="s">
        <v>5319</v>
      </c>
      <c r="D5564" s="531">
        <v>41654</v>
      </c>
      <c r="E5564" s="234">
        <v>11</v>
      </c>
      <c r="F5564" s="233" t="s">
        <v>674</v>
      </c>
      <c r="G5564" s="233" t="s">
        <v>118</v>
      </c>
      <c r="H5564" s="232">
        <f t="shared" si="59"/>
        <v>34916200</v>
      </c>
      <c r="I5564" s="232">
        <f t="shared" si="58"/>
        <v>33899360</v>
      </c>
      <c r="J5564" s="234" t="s">
        <v>241</v>
      </c>
      <c r="K5564" s="234" t="s">
        <v>241</v>
      </c>
      <c r="L5564" s="515" t="s">
        <v>4939</v>
      </c>
    </row>
    <row r="5565" spans="2:12" s="10" customFormat="1" ht="75" customHeight="1" x14ac:dyDescent="0.25">
      <c r="B5565" s="234">
        <v>80111600</v>
      </c>
      <c r="C5565" s="233" t="s">
        <v>5319</v>
      </c>
      <c r="D5565" s="531">
        <v>41654</v>
      </c>
      <c r="E5565" s="234">
        <v>11</v>
      </c>
      <c r="F5565" s="233" t="s">
        <v>674</v>
      </c>
      <c r="G5565" s="233" t="s">
        <v>118</v>
      </c>
      <c r="H5565" s="232">
        <f t="shared" si="59"/>
        <v>34916200</v>
      </c>
      <c r="I5565" s="232">
        <f t="shared" si="58"/>
        <v>33899360</v>
      </c>
      <c r="J5565" s="234" t="s">
        <v>241</v>
      </c>
      <c r="K5565" s="234" t="s">
        <v>241</v>
      </c>
      <c r="L5565" s="515" t="s">
        <v>4939</v>
      </c>
    </row>
    <row r="5566" spans="2:12" s="10" customFormat="1" ht="75" customHeight="1" x14ac:dyDescent="0.25">
      <c r="B5566" s="234">
        <v>80111600</v>
      </c>
      <c r="C5566" s="233" t="s">
        <v>5319</v>
      </c>
      <c r="D5566" s="531">
        <v>41654</v>
      </c>
      <c r="E5566" s="234">
        <v>11</v>
      </c>
      <c r="F5566" s="233" t="s">
        <v>674</v>
      </c>
      <c r="G5566" s="233" t="s">
        <v>118</v>
      </c>
      <c r="H5566" s="232">
        <f t="shared" si="59"/>
        <v>34916200</v>
      </c>
      <c r="I5566" s="232">
        <f t="shared" si="58"/>
        <v>33899360</v>
      </c>
      <c r="J5566" s="234" t="s">
        <v>241</v>
      </c>
      <c r="K5566" s="234" t="s">
        <v>241</v>
      </c>
      <c r="L5566" s="515" t="s">
        <v>4939</v>
      </c>
    </row>
    <row r="5567" spans="2:12" s="10" customFormat="1" ht="75" customHeight="1" x14ac:dyDescent="0.25">
      <c r="B5567" s="234">
        <v>80111600</v>
      </c>
      <c r="C5567" s="233" t="s">
        <v>5319</v>
      </c>
      <c r="D5567" s="531">
        <v>41654</v>
      </c>
      <c r="E5567" s="234">
        <v>11</v>
      </c>
      <c r="F5567" s="233" t="s">
        <v>674</v>
      </c>
      <c r="G5567" s="233" t="s">
        <v>118</v>
      </c>
      <c r="H5567" s="232">
        <f t="shared" si="59"/>
        <v>34916200</v>
      </c>
      <c r="I5567" s="232">
        <f t="shared" si="58"/>
        <v>33899360</v>
      </c>
      <c r="J5567" s="234" t="s">
        <v>241</v>
      </c>
      <c r="K5567" s="234" t="s">
        <v>241</v>
      </c>
      <c r="L5567" s="515" t="s">
        <v>4939</v>
      </c>
    </row>
    <row r="5568" spans="2:12" s="10" customFormat="1" ht="75" customHeight="1" x14ac:dyDescent="0.25">
      <c r="B5568" s="234">
        <v>80111600</v>
      </c>
      <c r="C5568" s="233" t="s">
        <v>5319</v>
      </c>
      <c r="D5568" s="531">
        <v>41654</v>
      </c>
      <c r="E5568" s="234">
        <v>11</v>
      </c>
      <c r="F5568" s="233" t="s">
        <v>674</v>
      </c>
      <c r="G5568" s="233" t="s">
        <v>118</v>
      </c>
      <c r="H5568" s="232">
        <f t="shared" si="59"/>
        <v>34916200</v>
      </c>
      <c r="I5568" s="232">
        <f t="shared" si="58"/>
        <v>33899360</v>
      </c>
      <c r="J5568" s="234" t="s">
        <v>241</v>
      </c>
      <c r="K5568" s="234" t="s">
        <v>241</v>
      </c>
      <c r="L5568" s="515" t="s">
        <v>4939</v>
      </c>
    </row>
    <row r="5569" spans="2:12" s="10" customFormat="1" ht="75" customHeight="1" x14ac:dyDescent="0.25">
      <c r="B5569" s="234">
        <v>80111600</v>
      </c>
      <c r="C5569" s="233" t="s">
        <v>5319</v>
      </c>
      <c r="D5569" s="531">
        <v>41654</v>
      </c>
      <c r="E5569" s="234">
        <v>11</v>
      </c>
      <c r="F5569" s="233" t="s">
        <v>674</v>
      </c>
      <c r="G5569" s="233" t="s">
        <v>118</v>
      </c>
      <c r="H5569" s="232">
        <f t="shared" si="59"/>
        <v>34916200</v>
      </c>
      <c r="I5569" s="232">
        <f t="shared" si="58"/>
        <v>33899360</v>
      </c>
      <c r="J5569" s="234" t="s">
        <v>241</v>
      </c>
      <c r="K5569" s="234" t="s">
        <v>241</v>
      </c>
      <c r="L5569" s="515" t="s">
        <v>4939</v>
      </c>
    </row>
    <row r="5570" spans="2:12" s="10" customFormat="1" ht="75" customHeight="1" x14ac:dyDescent="0.25">
      <c r="B5570" s="234">
        <v>80111600</v>
      </c>
      <c r="C5570" s="233" t="s">
        <v>5319</v>
      </c>
      <c r="D5570" s="531">
        <v>41654</v>
      </c>
      <c r="E5570" s="234">
        <v>11</v>
      </c>
      <c r="F5570" s="233" t="s">
        <v>674</v>
      </c>
      <c r="G5570" s="233" t="s">
        <v>118</v>
      </c>
      <c r="H5570" s="232">
        <f t="shared" si="59"/>
        <v>34916200</v>
      </c>
      <c r="I5570" s="232">
        <f t="shared" si="58"/>
        <v>33899360</v>
      </c>
      <c r="J5570" s="234" t="s">
        <v>241</v>
      </c>
      <c r="K5570" s="234" t="s">
        <v>241</v>
      </c>
      <c r="L5570" s="515" t="s">
        <v>4939</v>
      </c>
    </row>
    <row r="5571" spans="2:12" s="10" customFormat="1" ht="75" customHeight="1" x14ac:dyDescent="0.25">
      <c r="B5571" s="234">
        <v>80111600</v>
      </c>
      <c r="C5571" s="233" t="s">
        <v>5319</v>
      </c>
      <c r="D5571" s="531">
        <v>41654</v>
      </c>
      <c r="E5571" s="234">
        <v>11</v>
      </c>
      <c r="F5571" s="233" t="s">
        <v>674</v>
      </c>
      <c r="G5571" s="233" t="s">
        <v>118</v>
      </c>
      <c r="H5571" s="232">
        <f t="shared" si="59"/>
        <v>34916200</v>
      </c>
      <c r="I5571" s="232">
        <f t="shared" si="58"/>
        <v>33899360</v>
      </c>
      <c r="J5571" s="234" t="s">
        <v>241</v>
      </c>
      <c r="K5571" s="234" t="s">
        <v>241</v>
      </c>
      <c r="L5571" s="515" t="s">
        <v>4939</v>
      </c>
    </row>
    <row r="5572" spans="2:12" s="10" customFormat="1" ht="75" customHeight="1" x14ac:dyDescent="0.25">
      <c r="B5572" s="234">
        <v>80111600</v>
      </c>
      <c r="C5572" s="233" t="s">
        <v>5319</v>
      </c>
      <c r="D5572" s="531">
        <v>41654</v>
      </c>
      <c r="E5572" s="234">
        <v>11</v>
      </c>
      <c r="F5572" s="233" t="s">
        <v>674</v>
      </c>
      <c r="G5572" s="233" t="s">
        <v>118</v>
      </c>
      <c r="H5572" s="232">
        <f t="shared" si="59"/>
        <v>34916200</v>
      </c>
      <c r="I5572" s="232">
        <f t="shared" si="58"/>
        <v>33899360</v>
      </c>
      <c r="J5572" s="234" t="s">
        <v>241</v>
      </c>
      <c r="K5572" s="234" t="s">
        <v>241</v>
      </c>
      <c r="L5572" s="515" t="s">
        <v>4939</v>
      </c>
    </row>
    <row r="5573" spans="2:12" s="10" customFormat="1" ht="75" customHeight="1" x14ac:dyDescent="0.25">
      <c r="B5573" s="234">
        <v>80111600</v>
      </c>
      <c r="C5573" s="233" t="s">
        <v>5319</v>
      </c>
      <c r="D5573" s="531">
        <v>41654</v>
      </c>
      <c r="E5573" s="234">
        <v>11</v>
      </c>
      <c r="F5573" s="233" t="s">
        <v>674</v>
      </c>
      <c r="G5573" s="233" t="s">
        <v>118</v>
      </c>
      <c r="H5573" s="232">
        <f t="shared" si="59"/>
        <v>34916200</v>
      </c>
      <c r="I5573" s="232">
        <f t="shared" si="58"/>
        <v>33899360</v>
      </c>
      <c r="J5573" s="234" t="s">
        <v>241</v>
      </c>
      <c r="K5573" s="234" t="s">
        <v>241</v>
      </c>
      <c r="L5573" s="515" t="s">
        <v>4939</v>
      </c>
    </row>
    <row r="5574" spans="2:12" s="10" customFormat="1" ht="75" customHeight="1" x14ac:dyDescent="0.25">
      <c r="B5574" s="234">
        <v>80111600</v>
      </c>
      <c r="C5574" s="233" t="s">
        <v>5319</v>
      </c>
      <c r="D5574" s="531">
        <v>41654</v>
      </c>
      <c r="E5574" s="234">
        <v>11</v>
      </c>
      <c r="F5574" s="233" t="s">
        <v>674</v>
      </c>
      <c r="G5574" s="233" t="s">
        <v>118</v>
      </c>
      <c r="H5574" s="232">
        <f t="shared" si="59"/>
        <v>34916200</v>
      </c>
      <c r="I5574" s="232">
        <f t="shared" si="58"/>
        <v>33899360</v>
      </c>
      <c r="J5574" s="234" t="s">
        <v>241</v>
      </c>
      <c r="K5574" s="234" t="s">
        <v>241</v>
      </c>
      <c r="L5574" s="515" t="s">
        <v>4939</v>
      </c>
    </row>
    <row r="5575" spans="2:12" s="10" customFormat="1" ht="75" customHeight="1" x14ac:dyDescent="0.25">
      <c r="B5575" s="234">
        <v>80111600</v>
      </c>
      <c r="C5575" s="233" t="s">
        <v>5319</v>
      </c>
      <c r="D5575" s="531">
        <v>41654</v>
      </c>
      <c r="E5575" s="234">
        <v>11</v>
      </c>
      <c r="F5575" s="233" t="s">
        <v>674</v>
      </c>
      <c r="G5575" s="233" t="s">
        <v>118</v>
      </c>
      <c r="H5575" s="232">
        <f t="shared" si="59"/>
        <v>34916200</v>
      </c>
      <c r="I5575" s="232">
        <f t="shared" si="58"/>
        <v>33899360</v>
      </c>
      <c r="J5575" s="234" t="s">
        <v>241</v>
      </c>
      <c r="K5575" s="234" t="s">
        <v>241</v>
      </c>
      <c r="L5575" s="515" t="s">
        <v>4939</v>
      </c>
    </row>
    <row r="5576" spans="2:12" s="10" customFormat="1" ht="75" customHeight="1" x14ac:dyDescent="0.25">
      <c r="B5576" s="234">
        <v>80111600</v>
      </c>
      <c r="C5576" s="233" t="s">
        <v>5319</v>
      </c>
      <c r="D5576" s="531">
        <v>41654</v>
      </c>
      <c r="E5576" s="234">
        <v>11</v>
      </c>
      <c r="F5576" s="233" t="s">
        <v>674</v>
      </c>
      <c r="G5576" s="233" t="s">
        <v>118</v>
      </c>
      <c r="H5576" s="232">
        <f t="shared" si="59"/>
        <v>34916200</v>
      </c>
      <c r="I5576" s="232">
        <f t="shared" si="58"/>
        <v>33899360</v>
      </c>
      <c r="J5576" s="234" t="s">
        <v>241</v>
      </c>
      <c r="K5576" s="234" t="s">
        <v>241</v>
      </c>
      <c r="L5576" s="515" t="s">
        <v>4939</v>
      </c>
    </row>
    <row r="5577" spans="2:12" s="10" customFormat="1" ht="75" customHeight="1" x14ac:dyDescent="0.25">
      <c r="B5577" s="234">
        <v>80111600</v>
      </c>
      <c r="C5577" s="233" t="s">
        <v>5319</v>
      </c>
      <c r="D5577" s="531">
        <v>41654</v>
      </c>
      <c r="E5577" s="234">
        <v>11</v>
      </c>
      <c r="F5577" s="233" t="s">
        <v>674</v>
      </c>
      <c r="G5577" s="233" t="s">
        <v>118</v>
      </c>
      <c r="H5577" s="232">
        <f t="shared" si="59"/>
        <v>34916200</v>
      </c>
      <c r="I5577" s="232">
        <f t="shared" si="58"/>
        <v>33899360</v>
      </c>
      <c r="J5577" s="234" t="s">
        <v>241</v>
      </c>
      <c r="K5577" s="234" t="s">
        <v>241</v>
      </c>
      <c r="L5577" s="515" t="s">
        <v>4939</v>
      </c>
    </row>
    <row r="5578" spans="2:12" s="10" customFormat="1" ht="75" customHeight="1" x14ac:dyDescent="0.25">
      <c r="B5578" s="234">
        <v>80111600</v>
      </c>
      <c r="C5578" s="233" t="s">
        <v>5319</v>
      </c>
      <c r="D5578" s="531">
        <v>41654</v>
      </c>
      <c r="E5578" s="234">
        <v>11</v>
      </c>
      <c r="F5578" s="233" t="s">
        <v>674</v>
      </c>
      <c r="G5578" s="233" t="s">
        <v>118</v>
      </c>
      <c r="H5578" s="232">
        <f t="shared" si="59"/>
        <v>34916200</v>
      </c>
      <c r="I5578" s="232">
        <f t="shared" si="58"/>
        <v>33899360</v>
      </c>
      <c r="J5578" s="234" t="s">
        <v>241</v>
      </c>
      <c r="K5578" s="234" t="s">
        <v>241</v>
      </c>
      <c r="L5578" s="515" t="s">
        <v>4939</v>
      </c>
    </row>
    <row r="5579" spans="2:12" s="10" customFormat="1" ht="75" customHeight="1" x14ac:dyDescent="0.25">
      <c r="B5579" s="234">
        <v>80111600</v>
      </c>
      <c r="C5579" s="233" t="s">
        <v>5319</v>
      </c>
      <c r="D5579" s="531">
        <v>41654</v>
      </c>
      <c r="E5579" s="234">
        <v>11</v>
      </c>
      <c r="F5579" s="233" t="s">
        <v>674</v>
      </c>
      <c r="G5579" s="233" t="s">
        <v>118</v>
      </c>
      <c r="H5579" s="232">
        <f t="shared" si="59"/>
        <v>34916200</v>
      </c>
      <c r="I5579" s="232">
        <f t="shared" si="58"/>
        <v>33899360</v>
      </c>
      <c r="J5579" s="234" t="s">
        <v>241</v>
      </c>
      <c r="K5579" s="234" t="s">
        <v>241</v>
      </c>
      <c r="L5579" s="515" t="s">
        <v>4939</v>
      </c>
    </row>
    <row r="5580" spans="2:12" s="10" customFormat="1" ht="75" customHeight="1" x14ac:dyDescent="0.25">
      <c r="B5580" s="234">
        <v>80111600</v>
      </c>
      <c r="C5580" s="233" t="s">
        <v>5319</v>
      </c>
      <c r="D5580" s="531">
        <v>41654</v>
      </c>
      <c r="E5580" s="234">
        <v>11</v>
      </c>
      <c r="F5580" s="233" t="s">
        <v>674</v>
      </c>
      <c r="G5580" s="233" t="s">
        <v>118</v>
      </c>
      <c r="H5580" s="232">
        <f t="shared" si="59"/>
        <v>34916200</v>
      </c>
      <c r="I5580" s="232">
        <f t="shared" si="58"/>
        <v>33899360</v>
      </c>
      <c r="J5580" s="234" t="s">
        <v>241</v>
      </c>
      <c r="K5580" s="234" t="s">
        <v>241</v>
      </c>
      <c r="L5580" s="515" t="s">
        <v>4939</v>
      </c>
    </row>
    <row r="5581" spans="2:12" s="10" customFormat="1" ht="75" customHeight="1" x14ac:dyDescent="0.25">
      <c r="B5581" s="234">
        <v>80111600</v>
      </c>
      <c r="C5581" s="233" t="s">
        <v>5319</v>
      </c>
      <c r="D5581" s="531">
        <v>41654</v>
      </c>
      <c r="E5581" s="234">
        <v>11</v>
      </c>
      <c r="F5581" s="233" t="s">
        <v>674</v>
      </c>
      <c r="G5581" s="233" t="s">
        <v>118</v>
      </c>
      <c r="H5581" s="232">
        <f t="shared" si="59"/>
        <v>34916200</v>
      </c>
      <c r="I5581" s="232">
        <f t="shared" si="58"/>
        <v>33899360</v>
      </c>
      <c r="J5581" s="234" t="s">
        <v>241</v>
      </c>
      <c r="K5581" s="234" t="s">
        <v>241</v>
      </c>
      <c r="L5581" s="515" t="s">
        <v>4939</v>
      </c>
    </row>
    <row r="5582" spans="2:12" s="10" customFormat="1" ht="75" customHeight="1" x14ac:dyDescent="0.25">
      <c r="B5582" s="234">
        <v>80111600</v>
      </c>
      <c r="C5582" s="233" t="s">
        <v>5319</v>
      </c>
      <c r="D5582" s="531">
        <v>41654</v>
      </c>
      <c r="E5582" s="234">
        <v>11</v>
      </c>
      <c r="F5582" s="233" t="s">
        <v>674</v>
      </c>
      <c r="G5582" s="233" t="s">
        <v>118</v>
      </c>
      <c r="H5582" s="232">
        <f t="shared" si="59"/>
        <v>34916200</v>
      </c>
      <c r="I5582" s="232">
        <f t="shared" si="58"/>
        <v>33899360</v>
      </c>
      <c r="J5582" s="234" t="s">
        <v>241</v>
      </c>
      <c r="K5582" s="234" t="s">
        <v>241</v>
      </c>
      <c r="L5582" s="515" t="s">
        <v>4939</v>
      </c>
    </row>
    <row r="5583" spans="2:12" s="10" customFormat="1" ht="75" customHeight="1" x14ac:dyDescent="0.25">
      <c r="B5583" s="234">
        <v>80111600</v>
      </c>
      <c r="C5583" s="233" t="s">
        <v>5319</v>
      </c>
      <c r="D5583" s="531">
        <v>41654</v>
      </c>
      <c r="E5583" s="234">
        <v>11</v>
      </c>
      <c r="F5583" s="233" t="s">
        <v>674</v>
      </c>
      <c r="G5583" s="233" t="s">
        <v>118</v>
      </c>
      <c r="H5583" s="232">
        <f t="shared" si="59"/>
        <v>34916200</v>
      </c>
      <c r="I5583" s="232">
        <f t="shared" si="58"/>
        <v>33899360</v>
      </c>
      <c r="J5583" s="234" t="s">
        <v>241</v>
      </c>
      <c r="K5583" s="234" t="s">
        <v>241</v>
      </c>
      <c r="L5583" s="515" t="s">
        <v>4939</v>
      </c>
    </row>
    <row r="5584" spans="2:12" s="10" customFormat="1" ht="75" customHeight="1" x14ac:dyDescent="0.25">
      <c r="B5584" s="234">
        <v>80111600</v>
      </c>
      <c r="C5584" s="233" t="s">
        <v>5319</v>
      </c>
      <c r="D5584" s="531">
        <v>41654</v>
      </c>
      <c r="E5584" s="234">
        <v>11</v>
      </c>
      <c r="F5584" s="233" t="s">
        <v>674</v>
      </c>
      <c r="G5584" s="233" t="s">
        <v>118</v>
      </c>
      <c r="H5584" s="232">
        <f t="shared" si="59"/>
        <v>34916200</v>
      </c>
      <c r="I5584" s="232">
        <f t="shared" si="58"/>
        <v>33899360</v>
      </c>
      <c r="J5584" s="234" t="s">
        <v>241</v>
      </c>
      <c r="K5584" s="234" t="s">
        <v>241</v>
      </c>
      <c r="L5584" s="515" t="s">
        <v>4939</v>
      </c>
    </row>
    <row r="5585" spans="2:12" s="10" customFormat="1" ht="75" customHeight="1" x14ac:dyDescent="0.25">
      <c r="B5585" s="234">
        <v>80111600</v>
      </c>
      <c r="C5585" s="233" t="s">
        <v>5319</v>
      </c>
      <c r="D5585" s="531">
        <v>41654</v>
      </c>
      <c r="E5585" s="234">
        <v>11</v>
      </c>
      <c r="F5585" s="233" t="s">
        <v>674</v>
      </c>
      <c r="G5585" s="233" t="s">
        <v>118</v>
      </c>
      <c r="H5585" s="232">
        <f t="shared" si="59"/>
        <v>34916200</v>
      </c>
      <c r="I5585" s="232">
        <f t="shared" si="58"/>
        <v>33899360</v>
      </c>
      <c r="J5585" s="234" t="s">
        <v>241</v>
      </c>
      <c r="K5585" s="234" t="s">
        <v>241</v>
      </c>
      <c r="L5585" s="515" t="s">
        <v>4939</v>
      </c>
    </row>
    <row r="5586" spans="2:12" s="10" customFormat="1" ht="75" customHeight="1" x14ac:dyDescent="0.25">
      <c r="B5586" s="234">
        <v>80111600</v>
      </c>
      <c r="C5586" s="233" t="s">
        <v>5319</v>
      </c>
      <c r="D5586" s="531">
        <v>41654</v>
      </c>
      <c r="E5586" s="234">
        <v>11</v>
      </c>
      <c r="F5586" s="233" t="s">
        <v>674</v>
      </c>
      <c r="G5586" s="233" t="s">
        <v>118</v>
      </c>
      <c r="H5586" s="232">
        <f t="shared" si="59"/>
        <v>34916200</v>
      </c>
      <c r="I5586" s="232">
        <f t="shared" si="58"/>
        <v>33899360</v>
      </c>
      <c r="J5586" s="234" t="s">
        <v>241</v>
      </c>
      <c r="K5586" s="234" t="s">
        <v>241</v>
      </c>
      <c r="L5586" s="515" t="s">
        <v>4939</v>
      </c>
    </row>
    <row r="5587" spans="2:12" s="10" customFormat="1" ht="75" customHeight="1" x14ac:dyDescent="0.25">
      <c r="B5587" s="234">
        <v>80111600</v>
      </c>
      <c r="C5587" s="233" t="s">
        <v>5319</v>
      </c>
      <c r="D5587" s="531">
        <v>41654</v>
      </c>
      <c r="E5587" s="234">
        <v>11</v>
      </c>
      <c r="F5587" s="233" t="s">
        <v>674</v>
      </c>
      <c r="G5587" s="233" t="s">
        <v>118</v>
      </c>
      <c r="H5587" s="232">
        <f t="shared" si="59"/>
        <v>34916200</v>
      </c>
      <c r="I5587" s="232">
        <f t="shared" si="58"/>
        <v>33899360</v>
      </c>
      <c r="J5587" s="234" t="s">
        <v>241</v>
      </c>
      <c r="K5587" s="234" t="s">
        <v>241</v>
      </c>
      <c r="L5587" s="515" t="s">
        <v>4939</v>
      </c>
    </row>
    <row r="5588" spans="2:12" s="10" customFormat="1" ht="75" customHeight="1" x14ac:dyDescent="0.25">
      <c r="B5588" s="234">
        <v>80111600</v>
      </c>
      <c r="C5588" s="233" t="s">
        <v>5319</v>
      </c>
      <c r="D5588" s="531">
        <v>41654</v>
      </c>
      <c r="E5588" s="234">
        <v>11</v>
      </c>
      <c r="F5588" s="233" t="s">
        <v>674</v>
      </c>
      <c r="G5588" s="233" t="s">
        <v>118</v>
      </c>
      <c r="H5588" s="232">
        <f t="shared" si="59"/>
        <v>34916200</v>
      </c>
      <c r="I5588" s="232">
        <f t="shared" si="58"/>
        <v>33899360</v>
      </c>
      <c r="J5588" s="234" t="s">
        <v>241</v>
      </c>
      <c r="K5588" s="234" t="s">
        <v>241</v>
      </c>
      <c r="L5588" s="515" t="s">
        <v>4939</v>
      </c>
    </row>
    <row r="5589" spans="2:12" s="10" customFormat="1" ht="75" customHeight="1" x14ac:dyDescent="0.25">
      <c r="B5589" s="234">
        <v>80111600</v>
      </c>
      <c r="C5589" s="233" t="s">
        <v>5319</v>
      </c>
      <c r="D5589" s="531">
        <v>41654</v>
      </c>
      <c r="E5589" s="234">
        <v>11</v>
      </c>
      <c r="F5589" s="233" t="s">
        <v>674</v>
      </c>
      <c r="G5589" s="233" t="s">
        <v>118</v>
      </c>
      <c r="H5589" s="232">
        <f t="shared" si="59"/>
        <v>34916200</v>
      </c>
      <c r="I5589" s="232">
        <f t="shared" si="58"/>
        <v>33899360</v>
      </c>
      <c r="J5589" s="234" t="s">
        <v>241</v>
      </c>
      <c r="K5589" s="234" t="s">
        <v>241</v>
      </c>
      <c r="L5589" s="515" t="s">
        <v>4939</v>
      </c>
    </row>
    <row r="5590" spans="2:12" s="10" customFormat="1" ht="75" customHeight="1" x14ac:dyDescent="0.25">
      <c r="B5590" s="234">
        <v>80111600</v>
      </c>
      <c r="C5590" s="233" t="s">
        <v>5319</v>
      </c>
      <c r="D5590" s="531">
        <v>41654</v>
      </c>
      <c r="E5590" s="234">
        <v>11</v>
      </c>
      <c r="F5590" s="233" t="s">
        <v>674</v>
      </c>
      <c r="G5590" s="233" t="s">
        <v>118</v>
      </c>
      <c r="H5590" s="232">
        <f t="shared" si="59"/>
        <v>34916200</v>
      </c>
      <c r="I5590" s="232">
        <f t="shared" si="58"/>
        <v>33899360</v>
      </c>
      <c r="J5590" s="234" t="s">
        <v>241</v>
      </c>
      <c r="K5590" s="234" t="s">
        <v>241</v>
      </c>
      <c r="L5590" s="515" t="s">
        <v>4939</v>
      </c>
    </row>
    <row r="5591" spans="2:12" s="10" customFormat="1" ht="75" customHeight="1" x14ac:dyDescent="0.25">
      <c r="B5591" s="234">
        <v>80111600</v>
      </c>
      <c r="C5591" s="233" t="s">
        <v>5319</v>
      </c>
      <c r="D5591" s="531">
        <v>41654</v>
      </c>
      <c r="E5591" s="234">
        <v>11</v>
      </c>
      <c r="F5591" s="233" t="s">
        <v>674</v>
      </c>
      <c r="G5591" s="233" t="s">
        <v>118</v>
      </c>
      <c r="H5591" s="232">
        <f t="shared" si="59"/>
        <v>34916200</v>
      </c>
      <c r="I5591" s="232">
        <f t="shared" si="58"/>
        <v>33899360</v>
      </c>
      <c r="J5591" s="234" t="s">
        <v>241</v>
      </c>
      <c r="K5591" s="234" t="s">
        <v>241</v>
      </c>
      <c r="L5591" s="515" t="s">
        <v>4939</v>
      </c>
    </row>
    <row r="5592" spans="2:12" s="10" customFormat="1" ht="75" customHeight="1" x14ac:dyDescent="0.25">
      <c r="B5592" s="234">
        <v>80111600</v>
      </c>
      <c r="C5592" s="233" t="s">
        <v>5319</v>
      </c>
      <c r="D5592" s="531">
        <v>41654</v>
      </c>
      <c r="E5592" s="234">
        <v>11</v>
      </c>
      <c r="F5592" s="233" t="s">
        <v>674</v>
      </c>
      <c r="G5592" s="233" t="s">
        <v>118</v>
      </c>
      <c r="H5592" s="232">
        <f t="shared" si="59"/>
        <v>34916200</v>
      </c>
      <c r="I5592" s="232">
        <f t="shared" si="58"/>
        <v>33899360</v>
      </c>
      <c r="J5592" s="234" t="s">
        <v>241</v>
      </c>
      <c r="K5592" s="234" t="s">
        <v>241</v>
      </c>
      <c r="L5592" s="515" t="s">
        <v>4939</v>
      </c>
    </row>
    <row r="5593" spans="2:12" s="10" customFormat="1" ht="75" customHeight="1" x14ac:dyDescent="0.25">
      <c r="B5593" s="234">
        <v>80111600</v>
      </c>
      <c r="C5593" s="233" t="s">
        <v>5319</v>
      </c>
      <c r="D5593" s="531">
        <v>41654</v>
      </c>
      <c r="E5593" s="234">
        <v>11</v>
      </c>
      <c r="F5593" s="233" t="s">
        <v>674</v>
      </c>
      <c r="G5593" s="233" t="s">
        <v>118</v>
      </c>
      <c r="H5593" s="232">
        <f t="shared" si="59"/>
        <v>34916200</v>
      </c>
      <c r="I5593" s="232">
        <f t="shared" si="58"/>
        <v>33899360</v>
      </c>
      <c r="J5593" s="234" t="s">
        <v>241</v>
      </c>
      <c r="K5593" s="234" t="s">
        <v>241</v>
      </c>
      <c r="L5593" s="515" t="s">
        <v>4939</v>
      </c>
    </row>
    <row r="5594" spans="2:12" s="10" customFormat="1" ht="75" customHeight="1" x14ac:dyDescent="0.25">
      <c r="B5594" s="234">
        <v>80111600</v>
      </c>
      <c r="C5594" s="233" t="s">
        <v>5319</v>
      </c>
      <c r="D5594" s="531">
        <v>41654</v>
      </c>
      <c r="E5594" s="234">
        <v>11</v>
      </c>
      <c r="F5594" s="233" t="s">
        <v>674</v>
      </c>
      <c r="G5594" s="233" t="s">
        <v>118</v>
      </c>
      <c r="H5594" s="232">
        <f t="shared" si="59"/>
        <v>34916200</v>
      </c>
      <c r="I5594" s="232">
        <f t="shared" si="58"/>
        <v>33899360</v>
      </c>
      <c r="J5594" s="234" t="s">
        <v>241</v>
      </c>
      <c r="K5594" s="234" t="s">
        <v>241</v>
      </c>
      <c r="L5594" s="515" t="s">
        <v>4939</v>
      </c>
    </row>
    <row r="5595" spans="2:12" s="10" customFormat="1" ht="75" customHeight="1" x14ac:dyDescent="0.25">
      <c r="B5595" s="234">
        <v>80111600</v>
      </c>
      <c r="C5595" s="233" t="s">
        <v>5319</v>
      </c>
      <c r="D5595" s="531">
        <v>41654</v>
      </c>
      <c r="E5595" s="234">
        <v>11</v>
      </c>
      <c r="F5595" s="233" t="s">
        <v>674</v>
      </c>
      <c r="G5595" s="233" t="s">
        <v>118</v>
      </c>
      <c r="H5595" s="232">
        <f t="shared" si="59"/>
        <v>34916200</v>
      </c>
      <c r="I5595" s="232">
        <f t="shared" si="58"/>
        <v>33899360</v>
      </c>
      <c r="J5595" s="234" t="s">
        <v>241</v>
      </c>
      <c r="K5595" s="234" t="s">
        <v>241</v>
      </c>
      <c r="L5595" s="515" t="s">
        <v>4939</v>
      </c>
    </row>
    <row r="5596" spans="2:12" s="10" customFormat="1" ht="75" customHeight="1" x14ac:dyDescent="0.25">
      <c r="B5596" s="234">
        <v>80111600</v>
      </c>
      <c r="C5596" s="233" t="s">
        <v>5319</v>
      </c>
      <c r="D5596" s="531">
        <v>41654</v>
      </c>
      <c r="E5596" s="234">
        <v>11</v>
      </c>
      <c r="F5596" s="233" t="s">
        <v>674</v>
      </c>
      <c r="G5596" s="233" t="s">
        <v>118</v>
      </c>
      <c r="H5596" s="232">
        <f t="shared" si="59"/>
        <v>34916200</v>
      </c>
      <c r="I5596" s="232">
        <f t="shared" si="58"/>
        <v>33899360</v>
      </c>
      <c r="J5596" s="234" t="s">
        <v>241</v>
      </c>
      <c r="K5596" s="234" t="s">
        <v>241</v>
      </c>
      <c r="L5596" s="515" t="s">
        <v>4939</v>
      </c>
    </row>
    <row r="5597" spans="2:12" s="10" customFormat="1" ht="75" customHeight="1" x14ac:dyDescent="0.25">
      <c r="B5597" s="234">
        <v>80111600</v>
      </c>
      <c r="C5597" s="233" t="s">
        <v>5319</v>
      </c>
      <c r="D5597" s="531">
        <v>41654</v>
      </c>
      <c r="E5597" s="234">
        <v>11</v>
      </c>
      <c r="F5597" s="233" t="s">
        <v>674</v>
      </c>
      <c r="G5597" s="233" t="s">
        <v>118</v>
      </c>
      <c r="H5597" s="232">
        <f t="shared" si="59"/>
        <v>34916200</v>
      </c>
      <c r="I5597" s="232">
        <f t="shared" si="58"/>
        <v>33899360</v>
      </c>
      <c r="J5597" s="234" t="s">
        <v>241</v>
      </c>
      <c r="K5597" s="234" t="s">
        <v>241</v>
      </c>
      <c r="L5597" s="515" t="s">
        <v>4939</v>
      </c>
    </row>
    <row r="5598" spans="2:12" s="10" customFormat="1" ht="75" customHeight="1" x14ac:dyDescent="0.25">
      <c r="B5598" s="234">
        <v>80111600</v>
      </c>
      <c r="C5598" s="233" t="s">
        <v>5319</v>
      </c>
      <c r="D5598" s="531">
        <v>41654</v>
      </c>
      <c r="E5598" s="234">
        <v>11</v>
      </c>
      <c r="F5598" s="233" t="s">
        <v>674</v>
      </c>
      <c r="G5598" s="233" t="s">
        <v>118</v>
      </c>
      <c r="H5598" s="232">
        <f t="shared" si="59"/>
        <v>34916200</v>
      </c>
      <c r="I5598" s="232">
        <f t="shared" si="58"/>
        <v>33899360</v>
      </c>
      <c r="J5598" s="234" t="s">
        <v>241</v>
      </c>
      <c r="K5598" s="234" t="s">
        <v>241</v>
      </c>
      <c r="L5598" s="515" t="s">
        <v>4939</v>
      </c>
    </row>
    <row r="5599" spans="2:12" s="10" customFormat="1" ht="75" customHeight="1" x14ac:dyDescent="0.25">
      <c r="B5599" s="234">
        <v>80111600</v>
      </c>
      <c r="C5599" s="233" t="s">
        <v>5319</v>
      </c>
      <c r="D5599" s="531">
        <v>41654</v>
      </c>
      <c r="E5599" s="234">
        <v>11</v>
      </c>
      <c r="F5599" s="233" t="s">
        <v>674</v>
      </c>
      <c r="G5599" s="233" t="s">
        <v>118</v>
      </c>
      <c r="H5599" s="232">
        <f t="shared" si="59"/>
        <v>34916200</v>
      </c>
      <c r="I5599" s="232">
        <f t="shared" si="58"/>
        <v>33899360</v>
      </c>
      <c r="J5599" s="234" t="s">
        <v>241</v>
      </c>
      <c r="K5599" s="234" t="s">
        <v>241</v>
      </c>
      <c r="L5599" s="515" t="s">
        <v>4939</v>
      </c>
    </row>
    <row r="5600" spans="2:12" s="10" customFormat="1" ht="75" customHeight="1" x14ac:dyDescent="0.25">
      <c r="B5600" s="234">
        <v>80111600</v>
      </c>
      <c r="C5600" s="233" t="s">
        <v>5319</v>
      </c>
      <c r="D5600" s="531">
        <v>41654</v>
      </c>
      <c r="E5600" s="234">
        <v>11</v>
      </c>
      <c r="F5600" s="233" t="s">
        <v>674</v>
      </c>
      <c r="G5600" s="233" t="s">
        <v>118</v>
      </c>
      <c r="H5600" s="232">
        <f t="shared" si="59"/>
        <v>34916200</v>
      </c>
      <c r="I5600" s="232">
        <f t="shared" si="58"/>
        <v>33899360</v>
      </c>
      <c r="J5600" s="234" t="s">
        <v>241</v>
      </c>
      <c r="K5600" s="234" t="s">
        <v>241</v>
      </c>
      <c r="L5600" s="515" t="s">
        <v>4939</v>
      </c>
    </row>
    <row r="5601" spans="2:12" s="10" customFormat="1" ht="75" customHeight="1" x14ac:dyDescent="0.25">
      <c r="B5601" s="234">
        <v>80111600</v>
      </c>
      <c r="C5601" s="233" t="s">
        <v>5319</v>
      </c>
      <c r="D5601" s="531">
        <v>41654</v>
      </c>
      <c r="E5601" s="234">
        <v>11</v>
      </c>
      <c r="F5601" s="233" t="s">
        <v>674</v>
      </c>
      <c r="G5601" s="233" t="s">
        <v>118</v>
      </c>
      <c r="H5601" s="232">
        <f t="shared" si="59"/>
        <v>34916200</v>
      </c>
      <c r="I5601" s="232">
        <f t="shared" si="58"/>
        <v>33899360</v>
      </c>
      <c r="J5601" s="234" t="s">
        <v>241</v>
      </c>
      <c r="K5601" s="234" t="s">
        <v>241</v>
      </c>
      <c r="L5601" s="515" t="s">
        <v>4939</v>
      </c>
    </row>
    <row r="5602" spans="2:12" s="10" customFormat="1" ht="75" customHeight="1" x14ac:dyDescent="0.25">
      <c r="B5602" s="234">
        <v>80111600</v>
      </c>
      <c r="C5602" s="233" t="s">
        <v>5319</v>
      </c>
      <c r="D5602" s="531">
        <v>41654</v>
      </c>
      <c r="E5602" s="234">
        <v>11</v>
      </c>
      <c r="F5602" s="233" t="s">
        <v>674</v>
      </c>
      <c r="G5602" s="233" t="s">
        <v>118</v>
      </c>
      <c r="H5602" s="232">
        <f t="shared" si="59"/>
        <v>34916200</v>
      </c>
      <c r="I5602" s="232">
        <f t="shared" si="58"/>
        <v>33899360</v>
      </c>
      <c r="J5602" s="234" t="s">
        <v>241</v>
      </c>
      <c r="K5602" s="234" t="s">
        <v>241</v>
      </c>
      <c r="L5602" s="515" t="s">
        <v>4939</v>
      </c>
    </row>
    <row r="5603" spans="2:12" s="10" customFormat="1" ht="75" customHeight="1" x14ac:dyDescent="0.25">
      <c r="B5603" s="234">
        <v>80111601</v>
      </c>
      <c r="C5603" s="233" t="s">
        <v>5319</v>
      </c>
      <c r="D5603" s="531">
        <v>41655</v>
      </c>
      <c r="E5603" s="234">
        <v>11</v>
      </c>
      <c r="F5603" s="233" t="s">
        <v>674</v>
      </c>
      <c r="G5603" s="233" t="s">
        <v>118</v>
      </c>
      <c r="H5603" s="232">
        <f t="shared" si="59"/>
        <v>34916200</v>
      </c>
      <c r="I5603" s="232">
        <f t="shared" si="58"/>
        <v>33899360</v>
      </c>
      <c r="J5603" s="234" t="s">
        <v>241</v>
      </c>
      <c r="K5603" s="234" t="s">
        <v>241</v>
      </c>
      <c r="L5603" s="515" t="s">
        <v>4939</v>
      </c>
    </row>
    <row r="5604" spans="2:12" s="10" customFormat="1" ht="75" customHeight="1" x14ac:dyDescent="0.25">
      <c r="B5604" s="234">
        <v>80111602</v>
      </c>
      <c r="C5604" s="233" t="s">
        <v>5319</v>
      </c>
      <c r="D5604" s="531">
        <v>41656</v>
      </c>
      <c r="E5604" s="234">
        <v>11</v>
      </c>
      <c r="F5604" s="233" t="s">
        <v>674</v>
      </c>
      <c r="G5604" s="233" t="s">
        <v>118</v>
      </c>
      <c r="H5604" s="232">
        <f t="shared" si="59"/>
        <v>34916200</v>
      </c>
      <c r="I5604" s="232">
        <f t="shared" si="58"/>
        <v>33899360</v>
      </c>
      <c r="J5604" s="234" t="s">
        <v>241</v>
      </c>
      <c r="K5604" s="234" t="s">
        <v>241</v>
      </c>
      <c r="L5604" s="515" t="s">
        <v>4939</v>
      </c>
    </row>
    <row r="5605" spans="2:12" s="10" customFormat="1" ht="75" customHeight="1" x14ac:dyDescent="0.25">
      <c r="B5605" s="234">
        <v>80111603</v>
      </c>
      <c r="C5605" s="233" t="s">
        <v>5319</v>
      </c>
      <c r="D5605" s="531">
        <v>41657</v>
      </c>
      <c r="E5605" s="234">
        <v>11</v>
      </c>
      <c r="F5605" s="233" t="s">
        <v>674</v>
      </c>
      <c r="G5605" s="233" t="s">
        <v>118</v>
      </c>
      <c r="H5605" s="232">
        <f t="shared" si="59"/>
        <v>34916200</v>
      </c>
      <c r="I5605" s="232">
        <f t="shared" si="58"/>
        <v>33899360</v>
      </c>
      <c r="J5605" s="234" t="s">
        <v>241</v>
      </c>
      <c r="K5605" s="234" t="s">
        <v>241</v>
      </c>
      <c r="L5605" s="515" t="s">
        <v>4939</v>
      </c>
    </row>
    <row r="5606" spans="2:12" s="10" customFormat="1" ht="75" customHeight="1" x14ac:dyDescent="0.25">
      <c r="B5606" s="234">
        <v>80111604</v>
      </c>
      <c r="C5606" s="233" t="s">
        <v>5319</v>
      </c>
      <c r="D5606" s="531">
        <v>41658</v>
      </c>
      <c r="E5606" s="234">
        <v>11</v>
      </c>
      <c r="F5606" s="233" t="s">
        <v>674</v>
      </c>
      <c r="G5606" s="233" t="s">
        <v>118</v>
      </c>
      <c r="H5606" s="232">
        <f t="shared" si="59"/>
        <v>34916200</v>
      </c>
      <c r="I5606" s="232">
        <f t="shared" si="58"/>
        <v>33899360</v>
      </c>
      <c r="J5606" s="234" t="s">
        <v>241</v>
      </c>
      <c r="K5606" s="234" t="s">
        <v>241</v>
      </c>
      <c r="L5606" s="515" t="s">
        <v>4939</v>
      </c>
    </row>
    <row r="5607" spans="2:12" s="10" customFormat="1" ht="75" customHeight="1" x14ac:dyDescent="0.25">
      <c r="B5607" s="234">
        <v>80111600</v>
      </c>
      <c r="C5607" s="233" t="s">
        <v>5319</v>
      </c>
      <c r="D5607" s="531">
        <v>41654</v>
      </c>
      <c r="E5607" s="234">
        <v>11</v>
      </c>
      <c r="F5607" s="233" t="s">
        <v>674</v>
      </c>
      <c r="G5607" s="233" t="s">
        <v>118</v>
      </c>
      <c r="H5607" s="232">
        <f t="shared" si="59"/>
        <v>34916200</v>
      </c>
      <c r="I5607" s="232">
        <f t="shared" si="58"/>
        <v>33899360</v>
      </c>
      <c r="J5607" s="234" t="s">
        <v>241</v>
      </c>
      <c r="K5607" s="234" t="s">
        <v>241</v>
      </c>
      <c r="L5607" s="515" t="s">
        <v>4939</v>
      </c>
    </row>
    <row r="5608" spans="2:12" s="10" customFormat="1" ht="75" customHeight="1" x14ac:dyDescent="0.25">
      <c r="B5608" s="234">
        <v>80111600</v>
      </c>
      <c r="C5608" s="233" t="s">
        <v>5319</v>
      </c>
      <c r="D5608" s="531">
        <v>41654</v>
      </c>
      <c r="E5608" s="234">
        <v>11</v>
      </c>
      <c r="F5608" s="233" t="s">
        <v>674</v>
      </c>
      <c r="G5608" s="233" t="s">
        <v>118</v>
      </c>
      <c r="H5608" s="232">
        <f t="shared" si="59"/>
        <v>34916200</v>
      </c>
      <c r="I5608" s="232">
        <f t="shared" si="58"/>
        <v>33899360</v>
      </c>
      <c r="J5608" s="234" t="s">
        <v>241</v>
      </c>
      <c r="K5608" s="234" t="s">
        <v>241</v>
      </c>
      <c r="L5608" s="515" t="s">
        <v>4939</v>
      </c>
    </row>
    <row r="5609" spans="2:12" s="10" customFormat="1" ht="75" customHeight="1" x14ac:dyDescent="0.25">
      <c r="B5609" s="234">
        <v>80111600</v>
      </c>
      <c r="C5609" s="233" t="s">
        <v>5319</v>
      </c>
      <c r="D5609" s="531">
        <v>41654</v>
      </c>
      <c r="E5609" s="234">
        <v>11</v>
      </c>
      <c r="F5609" s="233" t="s">
        <v>674</v>
      </c>
      <c r="G5609" s="233" t="s">
        <v>118</v>
      </c>
      <c r="H5609" s="232">
        <f t="shared" si="59"/>
        <v>34916200</v>
      </c>
      <c r="I5609" s="232">
        <f t="shared" si="58"/>
        <v>33899360</v>
      </c>
      <c r="J5609" s="234" t="s">
        <v>241</v>
      </c>
      <c r="K5609" s="234" t="s">
        <v>241</v>
      </c>
      <c r="L5609" s="515" t="s">
        <v>4939</v>
      </c>
    </row>
    <row r="5610" spans="2:12" s="10" customFormat="1" ht="75" customHeight="1" x14ac:dyDescent="0.25">
      <c r="B5610" s="234">
        <v>80111600</v>
      </c>
      <c r="C5610" s="538" t="s">
        <v>295</v>
      </c>
      <c r="D5610" s="514">
        <v>41654</v>
      </c>
      <c r="E5610" s="234">
        <v>11.5</v>
      </c>
      <c r="F5610" s="233" t="s">
        <v>4882</v>
      </c>
      <c r="G5610" s="234" t="s">
        <v>298</v>
      </c>
      <c r="H5610" s="539">
        <f>I5610*103%</f>
        <v>33550962.5</v>
      </c>
      <c r="I5610" s="537">
        <f>2832500*E5610</f>
        <v>32573750</v>
      </c>
      <c r="J5610" s="234" t="s">
        <v>299</v>
      </c>
      <c r="K5610" s="234" t="s">
        <v>299</v>
      </c>
      <c r="L5610" s="515" t="s">
        <v>300</v>
      </c>
    </row>
    <row r="5611" spans="2:12" s="10" customFormat="1" ht="75" customHeight="1" x14ac:dyDescent="0.25">
      <c r="B5611" s="234">
        <v>80111600</v>
      </c>
      <c r="C5611" s="540" t="s">
        <v>295</v>
      </c>
      <c r="D5611" s="514">
        <v>41654</v>
      </c>
      <c r="E5611" s="234">
        <v>11.5</v>
      </c>
      <c r="F5611" s="233" t="s">
        <v>4882</v>
      </c>
      <c r="G5611" s="234" t="s">
        <v>298</v>
      </c>
      <c r="H5611" s="539">
        <f>I5611*103%</f>
        <v>33550962.5</v>
      </c>
      <c r="I5611" s="537">
        <f>2832500*E5611</f>
        <v>32573750</v>
      </c>
      <c r="J5611" s="234" t="s">
        <v>299</v>
      </c>
      <c r="K5611" s="234" t="s">
        <v>299</v>
      </c>
      <c r="L5611" s="515" t="s">
        <v>300</v>
      </c>
    </row>
    <row r="5612" spans="2:12" s="10" customFormat="1" ht="75" customHeight="1" x14ac:dyDescent="0.25">
      <c r="B5612" s="234">
        <v>80111600</v>
      </c>
      <c r="C5612" s="540" t="s">
        <v>295</v>
      </c>
      <c r="D5612" s="514">
        <v>41654</v>
      </c>
      <c r="E5612" s="234">
        <v>11.5</v>
      </c>
      <c r="F5612" s="233" t="s">
        <v>4882</v>
      </c>
      <c r="G5612" s="234" t="s">
        <v>298</v>
      </c>
      <c r="H5612" s="539">
        <f>I5612*103%</f>
        <v>33550962.5</v>
      </c>
      <c r="I5612" s="537">
        <f>2832500*E5612</f>
        <v>32573750</v>
      </c>
      <c r="J5612" s="234" t="s">
        <v>299</v>
      </c>
      <c r="K5612" s="234" t="s">
        <v>299</v>
      </c>
      <c r="L5612" s="515" t="s">
        <v>300</v>
      </c>
    </row>
    <row r="5613" spans="2:12" s="10" customFormat="1" ht="75" customHeight="1" x14ac:dyDescent="0.25">
      <c r="B5613" s="234">
        <v>80111600</v>
      </c>
      <c r="C5613" s="540" t="s">
        <v>295</v>
      </c>
      <c r="D5613" s="514">
        <v>41289</v>
      </c>
      <c r="E5613" s="234">
        <v>11.5</v>
      </c>
      <c r="F5613" s="233" t="s">
        <v>4882</v>
      </c>
      <c r="G5613" s="234" t="s">
        <v>298</v>
      </c>
      <c r="H5613" s="539">
        <f>I5613*103%</f>
        <v>33550962.5</v>
      </c>
      <c r="I5613" s="537">
        <f>2832500*E5613</f>
        <v>32573750</v>
      </c>
      <c r="J5613" s="234" t="s">
        <v>299</v>
      </c>
      <c r="K5613" s="234" t="s">
        <v>299</v>
      </c>
      <c r="L5613" s="515" t="s">
        <v>300</v>
      </c>
    </row>
    <row r="5614" spans="2:12" s="10" customFormat="1" ht="75" customHeight="1" x14ac:dyDescent="0.25">
      <c r="B5614" s="234">
        <v>80111600</v>
      </c>
      <c r="C5614" s="556" t="s">
        <v>5320</v>
      </c>
      <c r="D5614" s="553">
        <v>41289</v>
      </c>
      <c r="E5614" s="552">
        <v>11.5</v>
      </c>
      <c r="F5614" s="559" t="s">
        <v>4882</v>
      </c>
      <c r="G5614" s="552" t="s">
        <v>298</v>
      </c>
      <c r="H5614" s="560">
        <v>20816909</v>
      </c>
      <c r="I5614" s="537">
        <f>1757443.0239521*E5614</f>
        <v>20210594.775449149</v>
      </c>
      <c r="J5614" s="234" t="s">
        <v>676</v>
      </c>
      <c r="K5614" s="234" t="s">
        <v>676</v>
      </c>
      <c r="L5614" s="515" t="s">
        <v>4946</v>
      </c>
    </row>
    <row r="5615" spans="2:12" s="10" customFormat="1" ht="75" customHeight="1" x14ac:dyDescent="0.25">
      <c r="B5615" s="234">
        <v>80111600</v>
      </c>
      <c r="C5615" s="556" t="s">
        <v>5321</v>
      </c>
      <c r="D5615" s="514">
        <v>41289</v>
      </c>
      <c r="E5615" s="234">
        <v>11.5</v>
      </c>
      <c r="F5615" s="233" t="s">
        <v>4882</v>
      </c>
      <c r="G5615" s="234" t="s">
        <v>298</v>
      </c>
      <c r="H5615" s="539">
        <f t="shared" ref="H5615:H5635" si="60">I5615*103%</f>
        <v>37882678.655668572</v>
      </c>
      <c r="I5615" s="537">
        <f>3198199.97093023*E5615</f>
        <v>36779299.665697642</v>
      </c>
      <c r="J5615" s="234" t="s">
        <v>676</v>
      </c>
      <c r="K5615" s="234" t="s">
        <v>676</v>
      </c>
      <c r="L5615" s="515" t="s">
        <v>4946</v>
      </c>
    </row>
    <row r="5616" spans="2:12" s="10" customFormat="1" ht="75" customHeight="1" x14ac:dyDescent="0.25">
      <c r="B5616" s="234">
        <v>80111600</v>
      </c>
      <c r="C5616" s="556" t="s">
        <v>5322</v>
      </c>
      <c r="D5616" s="553">
        <v>41289</v>
      </c>
      <c r="E5616" s="552">
        <v>11.5</v>
      </c>
      <c r="F5616" s="559" t="s">
        <v>4882</v>
      </c>
      <c r="G5616" s="552" t="s">
        <v>298</v>
      </c>
      <c r="H5616" s="560">
        <f t="shared" si="60"/>
        <v>14354684.609999968</v>
      </c>
      <c r="I5616" s="561">
        <f>1211877.13043478*E5616</f>
        <v>13936586.999999968</v>
      </c>
      <c r="J5616" s="234" t="s">
        <v>676</v>
      </c>
      <c r="K5616" s="234" t="s">
        <v>676</v>
      </c>
      <c r="L5616" s="515" t="s">
        <v>4946</v>
      </c>
    </row>
    <row r="5617" spans="2:12" s="10" customFormat="1" ht="75" customHeight="1" x14ac:dyDescent="0.25">
      <c r="B5617" s="234">
        <v>80111600</v>
      </c>
      <c r="C5617" s="556" t="s">
        <v>5323</v>
      </c>
      <c r="D5617" s="553">
        <v>41289</v>
      </c>
      <c r="E5617" s="552">
        <v>11.5</v>
      </c>
      <c r="F5617" s="559" t="s">
        <v>4882</v>
      </c>
      <c r="G5617" s="552" t="s">
        <v>298</v>
      </c>
      <c r="H5617" s="560">
        <v>20816909</v>
      </c>
      <c r="I5617" s="537">
        <f>1757442.99418605*E5617</f>
        <v>20210594.433139574</v>
      </c>
      <c r="J5617" s="234" t="s">
        <v>676</v>
      </c>
      <c r="K5617" s="234" t="s">
        <v>676</v>
      </c>
      <c r="L5617" s="515" t="s">
        <v>4946</v>
      </c>
    </row>
    <row r="5618" spans="2:12" s="10" customFormat="1" ht="75" customHeight="1" x14ac:dyDescent="0.25">
      <c r="B5618" s="234">
        <v>80111600</v>
      </c>
      <c r="C5618" s="556" t="s">
        <v>5324</v>
      </c>
      <c r="D5618" s="553">
        <v>41289</v>
      </c>
      <c r="E5618" s="552">
        <v>11.5</v>
      </c>
      <c r="F5618" s="559" t="s">
        <v>4882</v>
      </c>
      <c r="G5618" s="552" t="s">
        <v>298</v>
      </c>
      <c r="H5618" s="560">
        <v>29900000</v>
      </c>
      <c r="I5618" s="561">
        <f>2472000*E5618</f>
        <v>28428000</v>
      </c>
      <c r="J5618" s="234" t="s">
        <v>676</v>
      </c>
      <c r="K5618" s="234" t="s">
        <v>676</v>
      </c>
      <c r="L5618" s="515" t="s">
        <v>4946</v>
      </c>
    </row>
    <row r="5619" spans="2:12" s="10" customFormat="1" ht="75" customHeight="1" x14ac:dyDescent="0.25">
      <c r="B5619" s="557">
        <v>80111600</v>
      </c>
      <c r="C5619" s="562" t="s">
        <v>14062</v>
      </c>
      <c r="D5619" s="553">
        <v>41289</v>
      </c>
      <c r="E5619" s="552">
        <v>11.5</v>
      </c>
      <c r="F5619" s="559" t="s">
        <v>4882</v>
      </c>
      <c r="G5619" s="552" t="s">
        <v>298</v>
      </c>
      <c r="H5619" s="560">
        <v>32200000</v>
      </c>
      <c r="I5619" s="561">
        <f>2472000*E5619</f>
        <v>28428000</v>
      </c>
      <c r="J5619" s="557" t="s">
        <v>676</v>
      </c>
      <c r="K5619" s="557" t="s">
        <v>676</v>
      </c>
      <c r="L5619" s="558" t="s">
        <v>4946</v>
      </c>
    </row>
    <row r="5620" spans="2:12" s="10" customFormat="1" ht="75" customHeight="1" x14ac:dyDescent="0.25">
      <c r="B5620" s="234">
        <v>80111600</v>
      </c>
      <c r="C5620" s="556" t="s">
        <v>5324</v>
      </c>
      <c r="D5620" s="553">
        <v>41289</v>
      </c>
      <c r="E5620" s="552">
        <v>11.5</v>
      </c>
      <c r="F5620" s="559" t="s">
        <v>4882</v>
      </c>
      <c r="G5620" s="552" t="s">
        <v>298</v>
      </c>
      <c r="H5620" s="560">
        <v>32200000</v>
      </c>
      <c r="I5620" s="561">
        <f>2472000*E5620</f>
        <v>28428000</v>
      </c>
      <c r="J5620" s="552" t="s">
        <v>676</v>
      </c>
      <c r="K5620" s="552" t="s">
        <v>676</v>
      </c>
      <c r="L5620" s="555" t="s">
        <v>4946</v>
      </c>
    </row>
    <row r="5621" spans="2:12" s="10" customFormat="1" ht="75" customHeight="1" x14ac:dyDescent="0.25">
      <c r="B5621" s="234">
        <v>80111600</v>
      </c>
      <c r="C5621" s="236" t="s">
        <v>5325</v>
      </c>
      <c r="D5621" s="514">
        <v>41289</v>
      </c>
      <c r="E5621" s="234">
        <v>11.5</v>
      </c>
      <c r="F5621" s="233" t="s">
        <v>4882</v>
      </c>
      <c r="G5621" s="234" t="s">
        <v>298</v>
      </c>
      <c r="H5621" s="539">
        <f t="shared" si="60"/>
        <v>21235716</v>
      </c>
      <c r="I5621" s="537">
        <f>1792800*E5621</f>
        <v>20617200</v>
      </c>
      <c r="J5621" s="234" t="s">
        <v>676</v>
      </c>
      <c r="K5621" s="234" t="s">
        <v>676</v>
      </c>
      <c r="L5621" s="515" t="s">
        <v>4946</v>
      </c>
    </row>
    <row r="5622" spans="2:12" s="10" customFormat="1" ht="75" customHeight="1" x14ac:dyDescent="0.25">
      <c r="B5622" s="234">
        <v>80111600</v>
      </c>
      <c r="C5622" s="236" t="s">
        <v>5326</v>
      </c>
      <c r="D5622" s="514">
        <v>41289</v>
      </c>
      <c r="E5622" s="234">
        <v>11.5</v>
      </c>
      <c r="F5622" s="233" t="s">
        <v>4882</v>
      </c>
      <c r="G5622" s="234" t="s">
        <v>298</v>
      </c>
      <c r="H5622" s="539">
        <f t="shared" si="60"/>
        <v>21235716</v>
      </c>
      <c r="I5622" s="537">
        <f>1792800*E5622</f>
        <v>20617200</v>
      </c>
      <c r="J5622" s="234" t="s">
        <v>676</v>
      </c>
      <c r="K5622" s="234" t="s">
        <v>676</v>
      </c>
      <c r="L5622" s="515" t="s">
        <v>4946</v>
      </c>
    </row>
    <row r="5623" spans="2:12" s="10" customFormat="1" ht="75" customHeight="1" x14ac:dyDescent="0.25">
      <c r="B5623" s="234">
        <v>80111600</v>
      </c>
      <c r="C5623" s="236" t="s">
        <v>5324</v>
      </c>
      <c r="D5623" s="514">
        <v>41289</v>
      </c>
      <c r="E5623" s="234">
        <v>11.5</v>
      </c>
      <c r="F5623" s="233" t="s">
        <v>4882</v>
      </c>
      <c r="G5623" s="234" t="s">
        <v>298</v>
      </c>
      <c r="H5623" s="539">
        <f t="shared" si="60"/>
        <v>29280840</v>
      </c>
      <c r="I5623" s="537">
        <f>2472000*E5623</f>
        <v>28428000</v>
      </c>
      <c r="J5623" s="234" t="s">
        <v>676</v>
      </c>
      <c r="K5623" s="234" t="s">
        <v>676</v>
      </c>
      <c r="L5623" s="515" t="s">
        <v>4946</v>
      </c>
    </row>
    <row r="5624" spans="2:12" s="10" customFormat="1" ht="75" customHeight="1" x14ac:dyDescent="0.25">
      <c r="B5624" s="234">
        <v>80111600</v>
      </c>
      <c r="C5624" s="236" t="s">
        <v>5327</v>
      </c>
      <c r="D5624" s="514">
        <v>41289</v>
      </c>
      <c r="E5624" s="234">
        <v>11.5</v>
      </c>
      <c r="F5624" s="233" t="s">
        <v>4882</v>
      </c>
      <c r="G5624" s="234" t="s">
        <v>298</v>
      </c>
      <c r="H5624" s="539">
        <f t="shared" si="60"/>
        <v>21235716</v>
      </c>
      <c r="I5624" s="537">
        <f>1792800*E5624</f>
        <v>20617200</v>
      </c>
      <c r="J5624" s="234" t="s">
        <v>676</v>
      </c>
      <c r="K5624" s="234" t="s">
        <v>676</v>
      </c>
      <c r="L5624" s="515" t="s">
        <v>4946</v>
      </c>
    </row>
    <row r="5625" spans="2:12" s="10" customFormat="1" ht="75" customHeight="1" x14ac:dyDescent="0.25">
      <c r="B5625" s="234">
        <v>80111600</v>
      </c>
      <c r="C5625" s="236" t="s">
        <v>5328</v>
      </c>
      <c r="D5625" s="514">
        <v>41289</v>
      </c>
      <c r="E5625" s="234">
        <v>11.5</v>
      </c>
      <c r="F5625" s="233" t="s">
        <v>4882</v>
      </c>
      <c r="G5625" s="234" t="s">
        <v>298</v>
      </c>
      <c r="H5625" s="539">
        <f t="shared" si="60"/>
        <v>29280840</v>
      </c>
      <c r="I5625" s="537">
        <f>2472000*E5625</f>
        <v>28428000</v>
      </c>
      <c r="J5625" s="234" t="s">
        <v>676</v>
      </c>
      <c r="K5625" s="234" t="s">
        <v>676</v>
      </c>
      <c r="L5625" s="515" t="s">
        <v>4946</v>
      </c>
    </row>
    <row r="5626" spans="2:12" s="10" customFormat="1" ht="75" customHeight="1" x14ac:dyDescent="0.25">
      <c r="B5626" s="234">
        <v>80111600</v>
      </c>
      <c r="C5626" s="236" t="s">
        <v>5329</v>
      </c>
      <c r="D5626" s="514">
        <v>41289</v>
      </c>
      <c r="E5626" s="234">
        <v>11.5</v>
      </c>
      <c r="F5626" s="233" t="s">
        <v>4882</v>
      </c>
      <c r="G5626" s="234" t="s">
        <v>298</v>
      </c>
      <c r="H5626" s="539">
        <f t="shared" si="60"/>
        <v>13176378</v>
      </c>
      <c r="I5626" s="537">
        <f>1112400*E5626</f>
        <v>12792600</v>
      </c>
      <c r="J5626" s="234" t="s">
        <v>676</v>
      </c>
      <c r="K5626" s="234" t="s">
        <v>676</v>
      </c>
      <c r="L5626" s="515" t="s">
        <v>4946</v>
      </c>
    </row>
    <row r="5627" spans="2:12" s="10" customFormat="1" ht="75" customHeight="1" x14ac:dyDescent="0.25">
      <c r="B5627" s="234">
        <v>80111600</v>
      </c>
      <c r="C5627" s="236" t="s">
        <v>5330</v>
      </c>
      <c r="D5627" s="514">
        <v>41289</v>
      </c>
      <c r="E5627" s="234">
        <v>11.5</v>
      </c>
      <c r="F5627" s="233" t="s">
        <v>4882</v>
      </c>
      <c r="G5627" s="234" t="s">
        <v>298</v>
      </c>
      <c r="H5627" s="539">
        <f t="shared" si="60"/>
        <v>29612500.864598535</v>
      </c>
      <c r="I5627" s="537">
        <f>2500000.0729927*E5627</f>
        <v>28750000.839416053</v>
      </c>
      <c r="J5627" s="234" t="s">
        <v>676</v>
      </c>
      <c r="K5627" s="234" t="s">
        <v>676</v>
      </c>
      <c r="L5627" s="515" t="s">
        <v>4946</v>
      </c>
    </row>
    <row r="5628" spans="2:12" s="10" customFormat="1" ht="75" customHeight="1" x14ac:dyDescent="0.25">
      <c r="B5628" s="234">
        <v>80111600</v>
      </c>
      <c r="C5628" s="236" t="s">
        <v>5331</v>
      </c>
      <c r="D5628" s="514">
        <v>41289</v>
      </c>
      <c r="E5628" s="234">
        <v>11.5</v>
      </c>
      <c r="F5628" s="233" t="s">
        <v>4882</v>
      </c>
      <c r="G5628" s="234" t="s">
        <v>298</v>
      </c>
      <c r="H5628" s="539">
        <f t="shared" si="60"/>
        <v>29280840</v>
      </c>
      <c r="I5628" s="537">
        <f>2472000*E5628</f>
        <v>28428000</v>
      </c>
      <c r="J5628" s="234" t="s">
        <v>676</v>
      </c>
      <c r="K5628" s="234" t="s">
        <v>676</v>
      </c>
      <c r="L5628" s="515" t="s">
        <v>4946</v>
      </c>
    </row>
    <row r="5629" spans="2:12" s="10" customFormat="1" ht="75" customHeight="1" x14ac:dyDescent="0.25">
      <c r="B5629" s="234">
        <v>80111600</v>
      </c>
      <c r="C5629" s="236" t="s">
        <v>5332</v>
      </c>
      <c r="D5629" s="514">
        <v>41289</v>
      </c>
      <c r="E5629" s="234">
        <v>11.5</v>
      </c>
      <c r="F5629" s="233" t="s">
        <v>4882</v>
      </c>
      <c r="G5629" s="234" t="s">
        <v>298</v>
      </c>
      <c r="H5629" s="539">
        <f t="shared" si="60"/>
        <v>19520559.299112394</v>
      </c>
      <c r="I5629" s="537">
        <f>1647999.9408284*E5629</f>
        <v>18951999.319526598</v>
      </c>
      <c r="J5629" s="234" t="s">
        <v>676</v>
      </c>
      <c r="K5629" s="234" t="s">
        <v>676</v>
      </c>
      <c r="L5629" s="515" t="s">
        <v>4946</v>
      </c>
    </row>
    <row r="5630" spans="2:12" s="10" customFormat="1" ht="75" customHeight="1" x14ac:dyDescent="0.25">
      <c r="B5630" s="234">
        <v>80111600</v>
      </c>
      <c r="C5630" s="236" t="s">
        <v>5333</v>
      </c>
      <c r="D5630" s="514">
        <v>41289</v>
      </c>
      <c r="E5630" s="234">
        <v>11.5</v>
      </c>
      <c r="F5630" s="233" t="s">
        <v>4882</v>
      </c>
      <c r="G5630" s="234" t="s">
        <v>298</v>
      </c>
      <c r="H5630" s="539">
        <f t="shared" si="60"/>
        <v>21321000</v>
      </c>
      <c r="I5630" s="537">
        <f>1800000*E5630</f>
        <v>20700000</v>
      </c>
      <c r="J5630" s="234" t="s">
        <v>676</v>
      </c>
      <c r="K5630" s="234" t="s">
        <v>676</v>
      </c>
      <c r="L5630" s="515" t="s">
        <v>4946</v>
      </c>
    </row>
    <row r="5631" spans="2:12" s="10" customFormat="1" ht="75" customHeight="1" x14ac:dyDescent="0.25">
      <c r="B5631" s="234">
        <v>80111600</v>
      </c>
      <c r="C5631" s="236" t="s">
        <v>5334</v>
      </c>
      <c r="D5631" s="514">
        <v>41289</v>
      </c>
      <c r="E5631" s="234">
        <v>11.5</v>
      </c>
      <c r="F5631" s="233" t="s">
        <v>4882</v>
      </c>
      <c r="G5631" s="234" t="s">
        <v>298</v>
      </c>
      <c r="H5631" s="539">
        <f t="shared" si="60"/>
        <v>29280840</v>
      </c>
      <c r="I5631" s="537">
        <f>2472000*E5631</f>
        <v>28428000</v>
      </c>
      <c r="J5631" s="234" t="s">
        <v>676</v>
      </c>
      <c r="K5631" s="234" t="s">
        <v>676</v>
      </c>
      <c r="L5631" s="515" t="s">
        <v>4946</v>
      </c>
    </row>
    <row r="5632" spans="2:12" s="10" customFormat="1" ht="75" customHeight="1" x14ac:dyDescent="0.25">
      <c r="B5632" s="234">
        <v>80111600</v>
      </c>
      <c r="C5632" s="236" t="s">
        <v>5335</v>
      </c>
      <c r="D5632" s="514">
        <v>41289</v>
      </c>
      <c r="E5632" s="234">
        <v>11.5</v>
      </c>
      <c r="F5632" s="233" t="s">
        <v>4882</v>
      </c>
      <c r="G5632" s="234" t="s">
        <v>298</v>
      </c>
      <c r="H5632" s="539">
        <f t="shared" si="60"/>
        <v>19662701.741911724</v>
      </c>
      <c r="I5632" s="537">
        <f>1660000.14705882*E5632</f>
        <v>19090001.691176429</v>
      </c>
      <c r="J5632" s="234" t="s">
        <v>676</v>
      </c>
      <c r="K5632" s="234" t="s">
        <v>676</v>
      </c>
      <c r="L5632" s="515" t="s">
        <v>4946</v>
      </c>
    </row>
    <row r="5633" spans="2:12" s="10" customFormat="1" ht="75" customHeight="1" x14ac:dyDescent="0.25">
      <c r="B5633" s="234">
        <v>80111600</v>
      </c>
      <c r="C5633" s="236" t="s">
        <v>5335</v>
      </c>
      <c r="D5633" s="514">
        <v>41289</v>
      </c>
      <c r="E5633" s="234">
        <v>11.5</v>
      </c>
      <c r="F5633" s="233" t="s">
        <v>4882</v>
      </c>
      <c r="G5633" s="234" t="s">
        <v>298</v>
      </c>
      <c r="H5633" s="539">
        <f t="shared" si="60"/>
        <v>19662701.741911724</v>
      </c>
      <c r="I5633" s="537">
        <f>1660000.14705882*E5633</f>
        <v>19090001.691176429</v>
      </c>
      <c r="J5633" s="234" t="s">
        <v>676</v>
      </c>
      <c r="K5633" s="234" t="s">
        <v>676</v>
      </c>
      <c r="L5633" s="515" t="s">
        <v>4946</v>
      </c>
    </row>
    <row r="5634" spans="2:12" s="10" customFormat="1" ht="75" customHeight="1" x14ac:dyDescent="0.25">
      <c r="B5634" s="234">
        <v>80111600</v>
      </c>
      <c r="C5634" s="236" t="s">
        <v>5336</v>
      </c>
      <c r="D5634" s="514">
        <v>41289</v>
      </c>
      <c r="E5634" s="234">
        <v>11.5</v>
      </c>
      <c r="F5634" s="233" t="s">
        <v>4882</v>
      </c>
      <c r="G5634" s="234" t="s">
        <v>298</v>
      </c>
      <c r="H5634" s="539">
        <f t="shared" si="60"/>
        <v>13176378</v>
      </c>
      <c r="I5634" s="537">
        <f>1112400*E5634</f>
        <v>12792600</v>
      </c>
      <c r="J5634" s="234" t="s">
        <v>676</v>
      </c>
      <c r="K5634" s="234" t="s">
        <v>676</v>
      </c>
      <c r="L5634" s="515" t="s">
        <v>4946</v>
      </c>
    </row>
    <row r="5635" spans="2:12" s="10" customFormat="1" ht="75" customHeight="1" x14ac:dyDescent="0.25">
      <c r="B5635" s="234">
        <v>80111600</v>
      </c>
      <c r="C5635" s="236" t="s">
        <v>5337</v>
      </c>
      <c r="D5635" s="514">
        <v>41289</v>
      </c>
      <c r="E5635" s="234">
        <v>11.5</v>
      </c>
      <c r="F5635" s="233" t="s">
        <v>4882</v>
      </c>
      <c r="G5635" s="234" t="s">
        <v>298</v>
      </c>
      <c r="H5635" s="539">
        <f t="shared" si="60"/>
        <v>79693160</v>
      </c>
      <c r="I5635" s="537">
        <f>6728000*E5635</f>
        <v>77372000</v>
      </c>
      <c r="J5635" s="234" t="s">
        <v>676</v>
      </c>
      <c r="K5635" s="234" t="s">
        <v>676</v>
      </c>
      <c r="L5635" s="515" t="s">
        <v>4946</v>
      </c>
    </row>
    <row r="5636" spans="2:12" s="10" customFormat="1" ht="75" customHeight="1" x14ac:dyDescent="0.25">
      <c r="B5636" s="234">
        <v>80111600</v>
      </c>
      <c r="C5636" s="556" t="s">
        <v>5338</v>
      </c>
      <c r="D5636" s="553">
        <v>41289</v>
      </c>
      <c r="E5636" s="552">
        <v>11.5</v>
      </c>
      <c r="F5636" s="559" t="s">
        <v>4882</v>
      </c>
      <c r="G5636" s="552" t="s">
        <v>298</v>
      </c>
      <c r="H5636" s="560">
        <v>36800000</v>
      </c>
      <c r="I5636" s="561">
        <f>3394880*11.5</f>
        <v>39041120</v>
      </c>
      <c r="J5636" s="234" t="s">
        <v>676</v>
      </c>
      <c r="K5636" s="234" t="s">
        <v>676</v>
      </c>
      <c r="L5636" s="515" t="s">
        <v>5339</v>
      </c>
    </row>
    <row r="5637" spans="2:12" s="10" customFormat="1" ht="75" customHeight="1" x14ac:dyDescent="0.25">
      <c r="B5637" s="234">
        <v>80111600</v>
      </c>
      <c r="C5637" s="556" t="s">
        <v>5338</v>
      </c>
      <c r="D5637" s="553">
        <v>41289</v>
      </c>
      <c r="E5637" s="552">
        <v>11.5</v>
      </c>
      <c r="F5637" s="559" t="s">
        <v>4882</v>
      </c>
      <c r="G5637" s="552" t="s">
        <v>298</v>
      </c>
      <c r="H5637" s="560">
        <v>36800000</v>
      </c>
      <c r="I5637" s="561">
        <f>3394880*11.5</f>
        <v>39041120</v>
      </c>
      <c r="J5637" s="234" t="s">
        <v>676</v>
      </c>
      <c r="K5637" s="234" t="s">
        <v>676</v>
      </c>
      <c r="L5637" s="515" t="s">
        <v>5339</v>
      </c>
    </row>
    <row r="5638" spans="2:12" s="10" customFormat="1" ht="75" customHeight="1" x14ac:dyDescent="0.25">
      <c r="B5638" s="234">
        <v>80111600</v>
      </c>
      <c r="C5638" s="556" t="s">
        <v>5338</v>
      </c>
      <c r="D5638" s="553">
        <v>41289</v>
      </c>
      <c r="E5638" s="552">
        <v>11.5</v>
      </c>
      <c r="F5638" s="559" t="s">
        <v>4882</v>
      </c>
      <c r="G5638" s="552" t="s">
        <v>298</v>
      </c>
      <c r="H5638" s="560">
        <v>36800000</v>
      </c>
      <c r="I5638" s="561">
        <f>3394880*11.5</f>
        <v>39041120</v>
      </c>
      <c r="J5638" s="234" t="s">
        <v>676</v>
      </c>
      <c r="K5638" s="234" t="s">
        <v>676</v>
      </c>
      <c r="L5638" s="515" t="s">
        <v>5339</v>
      </c>
    </row>
    <row r="5639" spans="2:12" s="10" customFormat="1" ht="75" customHeight="1" x14ac:dyDescent="0.25">
      <c r="B5639" s="234">
        <v>80111600</v>
      </c>
      <c r="C5639" s="540" t="s">
        <v>295</v>
      </c>
      <c r="D5639" s="514">
        <v>41654</v>
      </c>
      <c r="E5639" s="234">
        <v>11.5</v>
      </c>
      <c r="F5639" s="233" t="s">
        <v>4882</v>
      </c>
      <c r="G5639" s="234" t="s">
        <v>298</v>
      </c>
      <c r="H5639" s="539">
        <f>I5639*103%</f>
        <v>33550962.5</v>
      </c>
      <c r="I5639" s="537">
        <f>2832500*E5639</f>
        <v>32573750</v>
      </c>
      <c r="J5639" s="234" t="s">
        <v>299</v>
      </c>
      <c r="K5639" s="234" t="s">
        <v>299</v>
      </c>
      <c r="L5639" s="515" t="s">
        <v>300</v>
      </c>
    </row>
    <row r="5640" spans="2:12" ht="75" customHeight="1" x14ac:dyDescent="0.25">
      <c r="B5640" s="237"/>
      <c r="C5640" s="238"/>
      <c r="D5640" s="239"/>
      <c r="E5640" s="240"/>
      <c r="F5640" s="241"/>
      <c r="G5640" s="240"/>
      <c r="H5640" s="242">
        <f>SUM(H4669:H5639)</f>
        <v>30176919983.883209</v>
      </c>
      <c r="I5640" s="243"/>
      <c r="J5640" s="240"/>
      <c r="K5640" s="240"/>
      <c r="L5640" s="240"/>
    </row>
    <row r="5641" spans="2:12" ht="21" x14ac:dyDescent="0.35">
      <c r="B5641" s="738" t="s">
        <v>5340</v>
      </c>
      <c r="C5641" s="739"/>
      <c r="D5641" s="739"/>
      <c r="E5641" s="739"/>
      <c r="F5641" s="739"/>
      <c r="G5641" s="739"/>
      <c r="H5641" s="739"/>
      <c r="I5641" s="739"/>
      <c r="J5641" s="739"/>
      <c r="K5641" s="739"/>
      <c r="L5641" s="739"/>
    </row>
    <row r="5642" spans="2:12" ht="75" customHeight="1" x14ac:dyDescent="0.25">
      <c r="B5642" s="244" t="s">
        <v>5341</v>
      </c>
      <c r="C5642" s="244" t="s">
        <v>5342</v>
      </c>
      <c r="D5642" s="245">
        <v>41659</v>
      </c>
      <c r="E5642" s="244" t="s">
        <v>662</v>
      </c>
      <c r="F5642" s="244" t="s">
        <v>5343</v>
      </c>
      <c r="G5642" s="244" t="s">
        <v>5344</v>
      </c>
      <c r="H5642" s="246">
        <v>12500000</v>
      </c>
      <c r="I5642" s="246">
        <v>12500000</v>
      </c>
      <c r="J5642" s="244" t="s">
        <v>2469</v>
      </c>
      <c r="K5642" s="244" t="s">
        <v>40</v>
      </c>
      <c r="L5642" s="244" t="s">
        <v>5345</v>
      </c>
    </row>
    <row r="5643" spans="2:12" ht="75" customHeight="1" x14ac:dyDescent="0.25">
      <c r="B5643" s="244" t="s">
        <v>5346</v>
      </c>
      <c r="C5643" s="244" t="s">
        <v>5347</v>
      </c>
      <c r="D5643" s="245">
        <v>41659</v>
      </c>
      <c r="E5643" s="244" t="s">
        <v>662</v>
      </c>
      <c r="F5643" s="244" t="s">
        <v>5343</v>
      </c>
      <c r="G5643" s="244" t="s">
        <v>5344</v>
      </c>
      <c r="H5643" s="246">
        <v>450000</v>
      </c>
      <c r="I5643" s="246">
        <v>450000</v>
      </c>
      <c r="J5643" s="244" t="s">
        <v>2469</v>
      </c>
      <c r="K5643" s="244" t="s">
        <v>40</v>
      </c>
      <c r="L5643" s="244" t="s">
        <v>5345</v>
      </c>
    </row>
    <row r="5644" spans="2:12" ht="75" customHeight="1" x14ac:dyDescent="0.25">
      <c r="B5644" s="244" t="s">
        <v>5346</v>
      </c>
      <c r="C5644" s="244" t="s">
        <v>5347</v>
      </c>
      <c r="D5644" s="245">
        <v>41659</v>
      </c>
      <c r="E5644" s="244" t="s">
        <v>662</v>
      </c>
      <c r="F5644" s="244" t="s">
        <v>5343</v>
      </c>
      <c r="G5644" s="244" t="s">
        <v>5344</v>
      </c>
      <c r="H5644" s="246">
        <v>2250000</v>
      </c>
      <c r="I5644" s="246">
        <v>2250000</v>
      </c>
      <c r="J5644" s="244" t="s">
        <v>2469</v>
      </c>
      <c r="K5644" s="244" t="s">
        <v>40</v>
      </c>
      <c r="L5644" s="244" t="s">
        <v>5345</v>
      </c>
    </row>
    <row r="5645" spans="2:12" ht="75" customHeight="1" x14ac:dyDescent="0.25">
      <c r="B5645" s="244" t="s">
        <v>5346</v>
      </c>
      <c r="C5645" s="244" t="s">
        <v>5348</v>
      </c>
      <c r="D5645" s="245">
        <v>41659</v>
      </c>
      <c r="E5645" s="244" t="s">
        <v>662</v>
      </c>
      <c r="F5645" s="244" t="s">
        <v>5343</v>
      </c>
      <c r="G5645" s="244" t="s">
        <v>5344</v>
      </c>
      <c r="H5645" s="246">
        <v>450000</v>
      </c>
      <c r="I5645" s="246">
        <v>450000</v>
      </c>
      <c r="J5645" s="244" t="s">
        <v>2469</v>
      </c>
      <c r="K5645" s="244" t="s">
        <v>40</v>
      </c>
      <c r="L5645" s="244" t="s">
        <v>5345</v>
      </c>
    </row>
    <row r="5646" spans="2:12" ht="75" customHeight="1" x14ac:dyDescent="0.25">
      <c r="B5646" s="244" t="s">
        <v>5349</v>
      </c>
      <c r="C5646" s="244" t="s">
        <v>5350</v>
      </c>
      <c r="D5646" s="245">
        <v>41659</v>
      </c>
      <c r="E5646" s="244" t="s">
        <v>662</v>
      </c>
      <c r="F5646" s="244" t="s">
        <v>5343</v>
      </c>
      <c r="G5646" s="244" t="s">
        <v>5344</v>
      </c>
      <c r="H5646" s="246">
        <v>3000000</v>
      </c>
      <c r="I5646" s="246">
        <v>3000000</v>
      </c>
      <c r="J5646" s="244" t="s">
        <v>2469</v>
      </c>
      <c r="K5646" s="244" t="s">
        <v>40</v>
      </c>
      <c r="L5646" s="244" t="s">
        <v>5345</v>
      </c>
    </row>
    <row r="5647" spans="2:12" ht="75" customHeight="1" x14ac:dyDescent="0.25">
      <c r="B5647" s="247">
        <v>901116001</v>
      </c>
      <c r="C5647" s="247" t="s">
        <v>5351</v>
      </c>
      <c r="D5647" s="248">
        <v>41655</v>
      </c>
      <c r="E5647" s="247" t="s">
        <v>662</v>
      </c>
      <c r="F5647" s="247" t="s">
        <v>37</v>
      </c>
      <c r="G5647" s="244" t="s">
        <v>5344</v>
      </c>
      <c r="H5647" s="249">
        <v>60000000</v>
      </c>
      <c r="I5647" s="249">
        <v>60000000</v>
      </c>
      <c r="J5647" s="247" t="s">
        <v>2469</v>
      </c>
      <c r="K5647" s="247" t="s">
        <v>40</v>
      </c>
      <c r="L5647" s="247" t="s">
        <v>5352</v>
      </c>
    </row>
    <row r="5648" spans="2:12" ht="75" customHeight="1" x14ac:dyDescent="0.25">
      <c r="B5648" s="247">
        <v>901116001</v>
      </c>
      <c r="C5648" s="247" t="s">
        <v>5353</v>
      </c>
      <c r="D5648" s="248">
        <v>41655</v>
      </c>
      <c r="E5648" s="247" t="s">
        <v>4955</v>
      </c>
      <c r="F5648" s="247" t="s">
        <v>37</v>
      </c>
      <c r="G5648" s="244" t="s">
        <v>5344</v>
      </c>
      <c r="H5648" s="249">
        <v>10000000</v>
      </c>
      <c r="I5648" s="249">
        <v>10000000</v>
      </c>
      <c r="J5648" s="247" t="s">
        <v>2469</v>
      </c>
      <c r="K5648" s="247" t="s">
        <v>40</v>
      </c>
      <c r="L5648" s="247" t="s">
        <v>5352</v>
      </c>
    </row>
    <row r="5649" spans="2:12" ht="75" customHeight="1" x14ac:dyDescent="0.25">
      <c r="B5649" s="244">
        <v>421828005</v>
      </c>
      <c r="C5649" s="244" t="s">
        <v>5354</v>
      </c>
      <c r="D5649" s="245">
        <v>41647</v>
      </c>
      <c r="E5649" s="244" t="s">
        <v>662</v>
      </c>
      <c r="F5649" s="244" t="s">
        <v>5343</v>
      </c>
      <c r="G5649" s="244" t="s">
        <v>5344</v>
      </c>
      <c r="H5649" s="246">
        <v>372000</v>
      </c>
      <c r="I5649" s="246">
        <v>372000</v>
      </c>
      <c r="J5649" s="244" t="s">
        <v>2469</v>
      </c>
      <c r="K5649" s="244" t="s">
        <v>40</v>
      </c>
      <c r="L5649" s="244" t="s">
        <v>5345</v>
      </c>
    </row>
    <row r="5650" spans="2:12" ht="75" customHeight="1" x14ac:dyDescent="0.25">
      <c r="B5650" s="244">
        <v>421316002</v>
      </c>
      <c r="C5650" s="244" t="s">
        <v>5355</v>
      </c>
      <c r="D5650" s="245">
        <v>41659</v>
      </c>
      <c r="E5650" s="244" t="s">
        <v>662</v>
      </c>
      <c r="F5650" s="244" t="s">
        <v>5343</v>
      </c>
      <c r="G5650" s="244" t="s">
        <v>5344</v>
      </c>
      <c r="H5650" s="246">
        <v>36000000</v>
      </c>
      <c r="I5650" s="246">
        <v>36000000</v>
      </c>
      <c r="J5650" s="244" t="s">
        <v>2469</v>
      </c>
      <c r="K5650" s="244" t="s">
        <v>40</v>
      </c>
      <c r="L5650" s="244" t="s">
        <v>5345</v>
      </c>
    </row>
    <row r="5651" spans="2:12" ht="75" customHeight="1" x14ac:dyDescent="0.25">
      <c r="B5651" s="244">
        <v>421316002</v>
      </c>
      <c r="C5651" s="244" t="s">
        <v>5356</v>
      </c>
      <c r="D5651" s="245">
        <v>41659</v>
      </c>
      <c r="E5651" s="244" t="s">
        <v>662</v>
      </c>
      <c r="F5651" s="244" t="s">
        <v>5343</v>
      </c>
      <c r="G5651" s="244" t="s">
        <v>5344</v>
      </c>
      <c r="H5651" s="246">
        <v>120000</v>
      </c>
      <c r="I5651" s="246">
        <v>120000</v>
      </c>
      <c r="J5651" s="244" t="s">
        <v>2469</v>
      </c>
      <c r="K5651" s="244" t="s">
        <v>40</v>
      </c>
      <c r="L5651" s="244" t="s">
        <v>5345</v>
      </c>
    </row>
    <row r="5652" spans="2:12" ht="75" customHeight="1" x14ac:dyDescent="0.25">
      <c r="B5652" s="244">
        <v>421316002</v>
      </c>
      <c r="C5652" s="244" t="s">
        <v>5357</v>
      </c>
      <c r="D5652" s="245">
        <v>41659</v>
      </c>
      <c r="E5652" s="244" t="s">
        <v>662</v>
      </c>
      <c r="F5652" s="244" t="s">
        <v>5343</v>
      </c>
      <c r="G5652" s="244" t="s">
        <v>5344</v>
      </c>
      <c r="H5652" s="246">
        <v>1718000</v>
      </c>
      <c r="I5652" s="246">
        <v>1718000</v>
      </c>
      <c r="J5652" s="244" t="s">
        <v>2469</v>
      </c>
      <c r="K5652" s="244" t="s">
        <v>40</v>
      </c>
      <c r="L5652" s="244" t="s">
        <v>5345</v>
      </c>
    </row>
    <row r="5653" spans="2:12" ht="75" customHeight="1" x14ac:dyDescent="0.25">
      <c r="B5653" s="244">
        <v>421316002</v>
      </c>
      <c r="C5653" s="244" t="s">
        <v>5358</v>
      </c>
      <c r="D5653" s="245">
        <v>41647</v>
      </c>
      <c r="E5653" s="244" t="s">
        <v>662</v>
      </c>
      <c r="F5653" s="244" t="s">
        <v>5343</v>
      </c>
      <c r="G5653" s="244" t="s">
        <v>5344</v>
      </c>
      <c r="H5653" s="246">
        <v>1718000</v>
      </c>
      <c r="I5653" s="246">
        <v>1718000</v>
      </c>
      <c r="J5653" s="244" t="s">
        <v>2469</v>
      </c>
      <c r="K5653" s="244" t="s">
        <v>40</v>
      </c>
      <c r="L5653" s="244" t="s">
        <v>5345</v>
      </c>
    </row>
    <row r="5654" spans="2:12" ht="75" customHeight="1" x14ac:dyDescent="0.25">
      <c r="B5654" s="244">
        <v>421316002</v>
      </c>
      <c r="C5654" s="244" t="s">
        <v>5359</v>
      </c>
      <c r="D5654" s="245">
        <v>41659</v>
      </c>
      <c r="E5654" s="244" t="s">
        <v>662</v>
      </c>
      <c r="F5654" s="244" t="s">
        <v>5343</v>
      </c>
      <c r="G5654" s="244" t="s">
        <v>5344</v>
      </c>
      <c r="H5654" s="246">
        <v>54000</v>
      </c>
      <c r="I5654" s="246">
        <v>54000</v>
      </c>
      <c r="J5654" s="244" t="s">
        <v>2469</v>
      </c>
      <c r="K5654" s="244" t="s">
        <v>40</v>
      </c>
      <c r="L5654" s="244" t="s">
        <v>5345</v>
      </c>
    </row>
    <row r="5655" spans="2:12" ht="75" customHeight="1" x14ac:dyDescent="0.25">
      <c r="B5655" s="244">
        <v>421316002</v>
      </c>
      <c r="C5655" s="244" t="s">
        <v>5360</v>
      </c>
      <c r="D5655" s="245">
        <v>41659</v>
      </c>
      <c r="E5655" s="244" t="s">
        <v>662</v>
      </c>
      <c r="F5655" s="244" t="s">
        <v>5343</v>
      </c>
      <c r="G5655" s="244" t="s">
        <v>5344</v>
      </c>
      <c r="H5655" s="246">
        <v>180000</v>
      </c>
      <c r="I5655" s="246">
        <v>180000</v>
      </c>
      <c r="J5655" s="244" t="s">
        <v>2469</v>
      </c>
      <c r="K5655" s="244" t="s">
        <v>40</v>
      </c>
      <c r="L5655" s="244" t="s">
        <v>5345</v>
      </c>
    </row>
    <row r="5656" spans="2:12" ht="75" customHeight="1" x14ac:dyDescent="0.25">
      <c r="B5656" s="244">
        <v>421316002</v>
      </c>
      <c r="C5656" s="244" t="s">
        <v>5361</v>
      </c>
      <c r="D5656" s="245">
        <v>41659</v>
      </c>
      <c r="E5656" s="244" t="s">
        <v>662</v>
      </c>
      <c r="F5656" s="244" t="s">
        <v>5343</v>
      </c>
      <c r="G5656" s="244" t="s">
        <v>5344</v>
      </c>
      <c r="H5656" s="246">
        <v>4800000</v>
      </c>
      <c r="I5656" s="246">
        <v>4800000</v>
      </c>
      <c r="J5656" s="244" t="s">
        <v>2469</v>
      </c>
      <c r="K5656" s="244" t="s">
        <v>40</v>
      </c>
      <c r="L5656" s="244" t="s">
        <v>5345</v>
      </c>
    </row>
    <row r="5657" spans="2:12" ht="75" customHeight="1" x14ac:dyDescent="0.25">
      <c r="B5657" s="244">
        <v>421316002</v>
      </c>
      <c r="C5657" s="244" t="s">
        <v>5362</v>
      </c>
      <c r="D5657" s="245">
        <v>41659</v>
      </c>
      <c r="E5657" s="244" t="s">
        <v>662</v>
      </c>
      <c r="F5657" s="244" t="s">
        <v>5343</v>
      </c>
      <c r="G5657" s="244" t="s">
        <v>5344</v>
      </c>
      <c r="H5657" s="246">
        <v>3000000</v>
      </c>
      <c r="I5657" s="246">
        <v>3000000</v>
      </c>
      <c r="J5657" s="244" t="s">
        <v>2469</v>
      </c>
      <c r="K5657" s="244" t="s">
        <v>40</v>
      </c>
      <c r="L5657" s="244" t="s">
        <v>5345</v>
      </c>
    </row>
    <row r="5658" spans="2:12" ht="75" customHeight="1" x14ac:dyDescent="0.25">
      <c r="B5658" s="244">
        <v>421316002</v>
      </c>
      <c r="C5658" s="244" t="s">
        <v>5363</v>
      </c>
      <c r="D5658" s="245">
        <v>41659</v>
      </c>
      <c r="E5658" s="244" t="s">
        <v>662</v>
      </c>
      <c r="F5658" s="244" t="s">
        <v>5343</v>
      </c>
      <c r="G5658" s="244" t="s">
        <v>5344</v>
      </c>
      <c r="H5658" s="246">
        <v>12000000</v>
      </c>
      <c r="I5658" s="246">
        <v>12000000</v>
      </c>
      <c r="J5658" s="244" t="s">
        <v>2469</v>
      </c>
      <c r="K5658" s="244" t="s">
        <v>40</v>
      </c>
      <c r="L5658" s="244" t="s">
        <v>5345</v>
      </c>
    </row>
    <row r="5659" spans="2:12" ht="75" customHeight="1" x14ac:dyDescent="0.25">
      <c r="B5659" s="244">
        <v>95122306</v>
      </c>
      <c r="C5659" s="244" t="s">
        <v>5364</v>
      </c>
      <c r="D5659" s="245">
        <v>41659</v>
      </c>
      <c r="E5659" s="244" t="s">
        <v>662</v>
      </c>
      <c r="F5659" s="244" t="s">
        <v>5343</v>
      </c>
      <c r="G5659" s="244" t="s">
        <v>5344</v>
      </c>
      <c r="H5659" s="246">
        <v>3200000</v>
      </c>
      <c r="I5659" s="246">
        <v>3200000</v>
      </c>
      <c r="J5659" s="244" t="s">
        <v>2469</v>
      </c>
      <c r="K5659" s="244" t="s">
        <v>40</v>
      </c>
      <c r="L5659" s="244" t="s">
        <v>5345</v>
      </c>
    </row>
    <row r="5660" spans="2:12" ht="75" customHeight="1" x14ac:dyDescent="0.25">
      <c r="B5660" s="247">
        <v>91101803</v>
      </c>
      <c r="C5660" s="247" t="s">
        <v>5365</v>
      </c>
      <c r="D5660" s="248">
        <v>41655</v>
      </c>
      <c r="E5660" s="247" t="s">
        <v>319</v>
      </c>
      <c r="F5660" s="247" t="s">
        <v>37</v>
      </c>
      <c r="G5660" s="244" t="s">
        <v>5344</v>
      </c>
      <c r="H5660" s="249">
        <v>3000000</v>
      </c>
      <c r="I5660" s="249">
        <v>3000000</v>
      </c>
      <c r="J5660" s="247" t="s">
        <v>2469</v>
      </c>
      <c r="K5660" s="247" t="s">
        <v>40</v>
      </c>
      <c r="L5660" s="247" t="s">
        <v>5352</v>
      </c>
    </row>
    <row r="5661" spans="2:12" ht="75" customHeight="1" x14ac:dyDescent="0.25">
      <c r="B5661" s="244">
        <v>91101702</v>
      </c>
      <c r="C5661" s="244" t="s">
        <v>5366</v>
      </c>
      <c r="D5661" s="245">
        <v>41659</v>
      </c>
      <c r="E5661" s="244" t="s">
        <v>662</v>
      </c>
      <c r="F5661" s="244" t="s">
        <v>5343</v>
      </c>
      <c r="G5661" s="244" t="s">
        <v>5344</v>
      </c>
      <c r="H5661" s="246">
        <v>7500000</v>
      </c>
      <c r="I5661" s="246">
        <v>7500000</v>
      </c>
      <c r="J5661" s="244" t="s">
        <v>2469</v>
      </c>
      <c r="K5661" s="244" t="s">
        <v>40</v>
      </c>
      <c r="L5661" s="244" t="s">
        <v>5345</v>
      </c>
    </row>
    <row r="5662" spans="2:12" ht="75" customHeight="1" x14ac:dyDescent="0.25">
      <c r="B5662" s="244">
        <v>91101702</v>
      </c>
      <c r="C5662" s="244" t="s">
        <v>5367</v>
      </c>
      <c r="D5662" s="245">
        <v>41659</v>
      </c>
      <c r="E5662" s="244" t="s">
        <v>662</v>
      </c>
      <c r="F5662" s="244" t="s">
        <v>5343</v>
      </c>
      <c r="G5662" s="244" t="s">
        <v>5344</v>
      </c>
      <c r="H5662" s="246">
        <v>2500000</v>
      </c>
      <c r="I5662" s="246">
        <v>2500000</v>
      </c>
      <c r="J5662" s="244" t="s">
        <v>2469</v>
      </c>
      <c r="K5662" s="244" t="s">
        <v>40</v>
      </c>
      <c r="L5662" s="244" t="s">
        <v>5345</v>
      </c>
    </row>
    <row r="5663" spans="2:12" ht="75" customHeight="1" x14ac:dyDescent="0.25">
      <c r="B5663" s="244">
        <v>91101601</v>
      </c>
      <c r="C5663" s="244" t="s">
        <v>5368</v>
      </c>
      <c r="D5663" s="245">
        <v>41659</v>
      </c>
      <c r="E5663" s="244" t="s">
        <v>662</v>
      </c>
      <c r="F5663" s="244" t="s">
        <v>5343</v>
      </c>
      <c r="G5663" s="244" t="s">
        <v>5344</v>
      </c>
      <c r="H5663" s="246">
        <v>2400000</v>
      </c>
      <c r="I5663" s="246">
        <v>2400000</v>
      </c>
      <c r="J5663" s="244" t="s">
        <v>2469</v>
      </c>
      <c r="K5663" s="244" t="s">
        <v>40</v>
      </c>
      <c r="L5663" s="244" t="s">
        <v>5345</v>
      </c>
    </row>
    <row r="5664" spans="2:12" ht="75" customHeight="1" x14ac:dyDescent="0.25">
      <c r="B5664" s="244">
        <v>91101601</v>
      </c>
      <c r="C5664" s="244" t="s">
        <v>5369</v>
      </c>
      <c r="D5664" s="245">
        <v>41659</v>
      </c>
      <c r="E5664" s="244" t="s">
        <v>662</v>
      </c>
      <c r="F5664" s="244" t="s">
        <v>5343</v>
      </c>
      <c r="G5664" s="244" t="s">
        <v>5344</v>
      </c>
      <c r="H5664" s="246">
        <v>2400000</v>
      </c>
      <c r="I5664" s="246">
        <v>2400000</v>
      </c>
      <c r="J5664" s="244" t="s">
        <v>2469</v>
      </c>
      <c r="K5664" s="244" t="s">
        <v>40</v>
      </c>
      <c r="L5664" s="244" t="s">
        <v>5345</v>
      </c>
    </row>
    <row r="5665" spans="2:12" ht="75" customHeight="1" x14ac:dyDescent="0.25">
      <c r="B5665" s="244">
        <v>91101601</v>
      </c>
      <c r="C5665" s="244" t="s">
        <v>5370</v>
      </c>
      <c r="D5665" s="245">
        <v>41659</v>
      </c>
      <c r="E5665" s="244" t="s">
        <v>662</v>
      </c>
      <c r="F5665" s="244" t="s">
        <v>5343</v>
      </c>
      <c r="G5665" s="244" t="s">
        <v>5344</v>
      </c>
      <c r="H5665" s="246">
        <v>2400000</v>
      </c>
      <c r="I5665" s="246">
        <v>2400000</v>
      </c>
      <c r="J5665" s="244" t="s">
        <v>2469</v>
      </c>
      <c r="K5665" s="244" t="s">
        <v>40</v>
      </c>
      <c r="L5665" s="244" t="s">
        <v>5345</v>
      </c>
    </row>
    <row r="5666" spans="2:12" ht="75" customHeight="1" x14ac:dyDescent="0.25">
      <c r="B5666" s="244">
        <v>91101601</v>
      </c>
      <c r="C5666" s="244" t="s">
        <v>5371</v>
      </c>
      <c r="D5666" s="245">
        <v>41659</v>
      </c>
      <c r="E5666" s="244" t="s">
        <v>662</v>
      </c>
      <c r="F5666" s="244" t="s">
        <v>5343</v>
      </c>
      <c r="G5666" s="244" t="s">
        <v>5344</v>
      </c>
      <c r="H5666" s="246">
        <v>2400000</v>
      </c>
      <c r="I5666" s="246">
        <v>2400000</v>
      </c>
      <c r="J5666" s="244" t="s">
        <v>2469</v>
      </c>
      <c r="K5666" s="244" t="s">
        <v>40</v>
      </c>
      <c r="L5666" s="244" t="s">
        <v>5345</v>
      </c>
    </row>
    <row r="5667" spans="2:12" ht="75" customHeight="1" x14ac:dyDescent="0.25">
      <c r="B5667" s="244">
        <v>91101601</v>
      </c>
      <c r="C5667" s="244" t="s">
        <v>5372</v>
      </c>
      <c r="D5667" s="245">
        <v>41659</v>
      </c>
      <c r="E5667" s="244" t="s">
        <v>662</v>
      </c>
      <c r="F5667" s="244" t="s">
        <v>5343</v>
      </c>
      <c r="G5667" s="244" t="s">
        <v>5344</v>
      </c>
      <c r="H5667" s="246">
        <v>600000</v>
      </c>
      <c r="I5667" s="246">
        <v>600000</v>
      </c>
      <c r="J5667" s="244" t="s">
        <v>2469</v>
      </c>
      <c r="K5667" s="244" t="s">
        <v>40</v>
      </c>
      <c r="L5667" s="244" t="s">
        <v>5345</v>
      </c>
    </row>
    <row r="5668" spans="2:12" ht="75" customHeight="1" x14ac:dyDescent="0.25">
      <c r="B5668" s="244">
        <v>91101601</v>
      </c>
      <c r="C5668" s="244" t="s">
        <v>5373</v>
      </c>
      <c r="D5668" s="245">
        <v>41659</v>
      </c>
      <c r="E5668" s="244" t="s">
        <v>662</v>
      </c>
      <c r="F5668" s="244" t="s">
        <v>5343</v>
      </c>
      <c r="G5668" s="244" t="s">
        <v>5344</v>
      </c>
      <c r="H5668" s="246">
        <v>600000</v>
      </c>
      <c r="I5668" s="246">
        <v>600000</v>
      </c>
      <c r="J5668" s="244" t="s">
        <v>2469</v>
      </c>
      <c r="K5668" s="244" t="s">
        <v>40</v>
      </c>
      <c r="L5668" s="244" t="s">
        <v>5345</v>
      </c>
    </row>
    <row r="5669" spans="2:12" ht="75" customHeight="1" x14ac:dyDescent="0.25">
      <c r="B5669" s="244">
        <v>91101601</v>
      </c>
      <c r="C5669" s="244" t="s">
        <v>5374</v>
      </c>
      <c r="D5669" s="245">
        <v>41659</v>
      </c>
      <c r="E5669" s="244" t="s">
        <v>662</v>
      </c>
      <c r="F5669" s="244" t="s">
        <v>5343</v>
      </c>
      <c r="G5669" s="244" t="s">
        <v>5344</v>
      </c>
      <c r="H5669" s="246">
        <v>840000</v>
      </c>
      <c r="I5669" s="246">
        <v>840000</v>
      </c>
      <c r="J5669" s="244" t="s">
        <v>2469</v>
      </c>
      <c r="K5669" s="244" t="s">
        <v>40</v>
      </c>
      <c r="L5669" s="244" t="s">
        <v>5345</v>
      </c>
    </row>
    <row r="5670" spans="2:12" ht="75" customHeight="1" x14ac:dyDescent="0.25">
      <c r="B5670" s="244">
        <v>91101601</v>
      </c>
      <c r="C5670" s="244" t="s">
        <v>5375</v>
      </c>
      <c r="D5670" s="245">
        <v>41659</v>
      </c>
      <c r="E5670" s="244" t="s">
        <v>662</v>
      </c>
      <c r="F5670" s="244" t="s">
        <v>5343</v>
      </c>
      <c r="G5670" s="244" t="s">
        <v>5344</v>
      </c>
      <c r="H5670" s="246">
        <v>1800000</v>
      </c>
      <c r="I5670" s="246">
        <v>1800000</v>
      </c>
      <c r="J5670" s="244" t="s">
        <v>2469</v>
      </c>
      <c r="K5670" s="244" t="s">
        <v>40</v>
      </c>
      <c r="L5670" s="244" t="s">
        <v>5345</v>
      </c>
    </row>
    <row r="5671" spans="2:12" ht="75" customHeight="1" x14ac:dyDescent="0.25">
      <c r="B5671" s="244">
        <v>91101601</v>
      </c>
      <c r="C5671" s="244" t="s">
        <v>5376</v>
      </c>
      <c r="D5671" s="245">
        <v>41659</v>
      </c>
      <c r="E5671" s="244" t="s">
        <v>662</v>
      </c>
      <c r="F5671" s="244" t="s">
        <v>5343</v>
      </c>
      <c r="G5671" s="244" t="s">
        <v>5344</v>
      </c>
      <c r="H5671" s="246">
        <v>1680000</v>
      </c>
      <c r="I5671" s="246">
        <v>1680000</v>
      </c>
      <c r="J5671" s="244" t="s">
        <v>2469</v>
      </c>
      <c r="K5671" s="244" t="s">
        <v>40</v>
      </c>
      <c r="L5671" s="244" t="s">
        <v>5345</v>
      </c>
    </row>
    <row r="5672" spans="2:12" ht="75" customHeight="1" x14ac:dyDescent="0.25">
      <c r="B5672" s="244">
        <v>91101601</v>
      </c>
      <c r="C5672" s="244" t="s">
        <v>5377</v>
      </c>
      <c r="D5672" s="245">
        <v>41659</v>
      </c>
      <c r="E5672" s="244" t="s">
        <v>662</v>
      </c>
      <c r="F5672" s="244" t="s">
        <v>5343</v>
      </c>
      <c r="G5672" s="244" t="s">
        <v>5344</v>
      </c>
      <c r="H5672" s="246">
        <v>1080000</v>
      </c>
      <c r="I5672" s="246">
        <v>1080000</v>
      </c>
      <c r="J5672" s="244" t="s">
        <v>2469</v>
      </c>
      <c r="K5672" s="244" t="s">
        <v>40</v>
      </c>
      <c r="L5672" s="244" t="s">
        <v>5345</v>
      </c>
    </row>
    <row r="5673" spans="2:12" ht="75" customHeight="1" x14ac:dyDescent="0.25">
      <c r="B5673" s="244">
        <v>91101601</v>
      </c>
      <c r="C5673" s="244" t="s">
        <v>5378</v>
      </c>
      <c r="D5673" s="245">
        <v>41659</v>
      </c>
      <c r="E5673" s="244" t="s">
        <v>662</v>
      </c>
      <c r="F5673" s="244" t="s">
        <v>5343</v>
      </c>
      <c r="G5673" s="244" t="s">
        <v>5344</v>
      </c>
      <c r="H5673" s="246">
        <v>1320000</v>
      </c>
      <c r="I5673" s="246">
        <v>1320000</v>
      </c>
      <c r="J5673" s="244" t="s">
        <v>2469</v>
      </c>
      <c r="K5673" s="244" t="s">
        <v>40</v>
      </c>
      <c r="L5673" s="244" t="s">
        <v>5345</v>
      </c>
    </row>
    <row r="5674" spans="2:12" ht="75" customHeight="1" x14ac:dyDescent="0.25">
      <c r="B5674" s="244">
        <v>91101601</v>
      </c>
      <c r="C5674" s="244" t="s">
        <v>5379</v>
      </c>
      <c r="D5674" s="245">
        <v>41659</v>
      </c>
      <c r="E5674" s="244" t="s">
        <v>662</v>
      </c>
      <c r="F5674" s="244" t="s">
        <v>5343</v>
      </c>
      <c r="G5674" s="244" t="s">
        <v>5344</v>
      </c>
      <c r="H5674" s="246">
        <v>1320000</v>
      </c>
      <c r="I5674" s="246">
        <v>1320000</v>
      </c>
      <c r="J5674" s="244" t="s">
        <v>2469</v>
      </c>
      <c r="K5674" s="244" t="s">
        <v>40</v>
      </c>
      <c r="L5674" s="244" t="s">
        <v>5345</v>
      </c>
    </row>
    <row r="5675" spans="2:12" ht="75" customHeight="1" x14ac:dyDescent="0.25">
      <c r="B5675" s="244">
        <v>91101601</v>
      </c>
      <c r="C5675" s="244" t="s">
        <v>5380</v>
      </c>
      <c r="D5675" s="245">
        <v>41659</v>
      </c>
      <c r="E5675" s="244" t="s">
        <v>662</v>
      </c>
      <c r="F5675" s="244" t="s">
        <v>5343</v>
      </c>
      <c r="G5675" s="244" t="s">
        <v>5344</v>
      </c>
      <c r="H5675" s="246">
        <v>1440000</v>
      </c>
      <c r="I5675" s="246">
        <v>1440000</v>
      </c>
      <c r="J5675" s="244" t="s">
        <v>2469</v>
      </c>
      <c r="K5675" s="244" t="s">
        <v>40</v>
      </c>
      <c r="L5675" s="244" t="s">
        <v>5345</v>
      </c>
    </row>
    <row r="5676" spans="2:12" ht="75" customHeight="1" x14ac:dyDescent="0.25">
      <c r="B5676" s="244">
        <v>91101601</v>
      </c>
      <c r="C5676" s="244" t="s">
        <v>5381</v>
      </c>
      <c r="D5676" s="245">
        <v>41659</v>
      </c>
      <c r="E5676" s="244" t="s">
        <v>662</v>
      </c>
      <c r="F5676" s="244" t="s">
        <v>5343</v>
      </c>
      <c r="G5676" s="244" t="s">
        <v>5344</v>
      </c>
      <c r="H5676" s="246">
        <v>1320000</v>
      </c>
      <c r="I5676" s="246">
        <v>1320000</v>
      </c>
      <c r="J5676" s="244" t="s">
        <v>2469</v>
      </c>
      <c r="K5676" s="244" t="s">
        <v>40</v>
      </c>
      <c r="L5676" s="244" t="s">
        <v>5345</v>
      </c>
    </row>
    <row r="5677" spans="2:12" ht="75" customHeight="1" x14ac:dyDescent="0.25">
      <c r="B5677" s="244">
        <v>91101601</v>
      </c>
      <c r="C5677" s="244" t="s">
        <v>5382</v>
      </c>
      <c r="D5677" s="245">
        <v>41659</v>
      </c>
      <c r="E5677" s="244" t="s">
        <v>662</v>
      </c>
      <c r="F5677" s="244" t="s">
        <v>5343</v>
      </c>
      <c r="G5677" s="244" t="s">
        <v>5344</v>
      </c>
      <c r="H5677" s="246">
        <v>1080000</v>
      </c>
      <c r="I5677" s="246">
        <v>1080000</v>
      </c>
      <c r="J5677" s="244" t="s">
        <v>2469</v>
      </c>
      <c r="K5677" s="244" t="s">
        <v>40</v>
      </c>
      <c r="L5677" s="244" t="s">
        <v>5345</v>
      </c>
    </row>
    <row r="5678" spans="2:12" ht="75" customHeight="1" x14ac:dyDescent="0.25">
      <c r="B5678" s="244">
        <v>91101601</v>
      </c>
      <c r="C5678" s="244" t="s">
        <v>5383</v>
      </c>
      <c r="D5678" s="245">
        <v>41659</v>
      </c>
      <c r="E5678" s="244" t="s">
        <v>662</v>
      </c>
      <c r="F5678" s="244" t="s">
        <v>5343</v>
      </c>
      <c r="G5678" s="244" t="s">
        <v>5344</v>
      </c>
      <c r="H5678" s="246">
        <v>1440000</v>
      </c>
      <c r="I5678" s="246">
        <v>1440000</v>
      </c>
      <c r="J5678" s="244" t="s">
        <v>2469</v>
      </c>
      <c r="K5678" s="244" t="s">
        <v>40</v>
      </c>
      <c r="L5678" s="244" t="s">
        <v>5345</v>
      </c>
    </row>
    <row r="5679" spans="2:12" ht="75" customHeight="1" x14ac:dyDescent="0.25">
      <c r="B5679" s="244">
        <v>91101601</v>
      </c>
      <c r="C5679" s="244" t="s">
        <v>5384</v>
      </c>
      <c r="D5679" s="245">
        <v>41659</v>
      </c>
      <c r="E5679" s="244" t="s">
        <v>662</v>
      </c>
      <c r="F5679" s="244" t="s">
        <v>5343</v>
      </c>
      <c r="G5679" s="244" t="s">
        <v>5344</v>
      </c>
      <c r="H5679" s="246">
        <v>1440000</v>
      </c>
      <c r="I5679" s="246">
        <v>1440000</v>
      </c>
      <c r="J5679" s="244" t="s">
        <v>2469</v>
      </c>
      <c r="K5679" s="244" t="s">
        <v>40</v>
      </c>
      <c r="L5679" s="244" t="s">
        <v>5345</v>
      </c>
    </row>
    <row r="5680" spans="2:12" ht="75" customHeight="1" x14ac:dyDescent="0.25">
      <c r="B5680" s="244">
        <v>91101601</v>
      </c>
      <c r="C5680" s="244" t="s">
        <v>5385</v>
      </c>
      <c r="D5680" s="245">
        <v>41659</v>
      </c>
      <c r="E5680" s="244" t="s">
        <v>662</v>
      </c>
      <c r="F5680" s="244" t="s">
        <v>5343</v>
      </c>
      <c r="G5680" s="244" t="s">
        <v>5344</v>
      </c>
      <c r="H5680" s="246">
        <v>1200000</v>
      </c>
      <c r="I5680" s="246">
        <v>1200000</v>
      </c>
      <c r="J5680" s="244" t="s">
        <v>2469</v>
      </c>
      <c r="K5680" s="244" t="s">
        <v>40</v>
      </c>
      <c r="L5680" s="244" t="s">
        <v>5345</v>
      </c>
    </row>
    <row r="5681" spans="2:12" ht="75" customHeight="1" x14ac:dyDescent="0.25">
      <c r="B5681" s="244">
        <v>91101601</v>
      </c>
      <c r="C5681" s="244" t="s">
        <v>5386</v>
      </c>
      <c r="D5681" s="245">
        <v>41659</v>
      </c>
      <c r="E5681" s="244" t="s">
        <v>662</v>
      </c>
      <c r="F5681" s="244" t="s">
        <v>5343</v>
      </c>
      <c r="G5681" s="244" t="s">
        <v>5344</v>
      </c>
      <c r="H5681" s="246">
        <v>1200000</v>
      </c>
      <c r="I5681" s="246">
        <v>1200000</v>
      </c>
      <c r="J5681" s="244" t="s">
        <v>2469</v>
      </c>
      <c r="K5681" s="244" t="s">
        <v>40</v>
      </c>
      <c r="L5681" s="244" t="s">
        <v>5345</v>
      </c>
    </row>
    <row r="5682" spans="2:12" ht="75" customHeight="1" x14ac:dyDescent="0.25">
      <c r="B5682" s="244">
        <v>91101601</v>
      </c>
      <c r="C5682" s="244" t="s">
        <v>5387</v>
      </c>
      <c r="D5682" s="245">
        <v>41659</v>
      </c>
      <c r="E5682" s="244" t="s">
        <v>662</v>
      </c>
      <c r="F5682" s="244" t="s">
        <v>5343</v>
      </c>
      <c r="G5682" s="244" t="s">
        <v>5344</v>
      </c>
      <c r="H5682" s="246">
        <v>2400000</v>
      </c>
      <c r="I5682" s="246">
        <v>2400000</v>
      </c>
      <c r="J5682" s="244" t="s">
        <v>2469</v>
      </c>
      <c r="K5682" s="244" t="s">
        <v>40</v>
      </c>
      <c r="L5682" s="244" t="s">
        <v>5345</v>
      </c>
    </row>
    <row r="5683" spans="2:12" ht="75" customHeight="1" x14ac:dyDescent="0.25">
      <c r="B5683" s="244">
        <v>91101601</v>
      </c>
      <c r="C5683" s="244" t="s">
        <v>5388</v>
      </c>
      <c r="D5683" s="245">
        <v>41659</v>
      </c>
      <c r="E5683" s="244" t="s">
        <v>662</v>
      </c>
      <c r="F5683" s="244" t="s">
        <v>5343</v>
      </c>
      <c r="G5683" s="244" t="s">
        <v>5344</v>
      </c>
      <c r="H5683" s="246">
        <v>600000</v>
      </c>
      <c r="I5683" s="246">
        <v>600000</v>
      </c>
      <c r="J5683" s="244" t="s">
        <v>2469</v>
      </c>
      <c r="K5683" s="244" t="s">
        <v>40</v>
      </c>
      <c r="L5683" s="244" t="s">
        <v>5345</v>
      </c>
    </row>
    <row r="5684" spans="2:12" ht="75" customHeight="1" x14ac:dyDescent="0.25">
      <c r="B5684" s="244">
        <v>91101601</v>
      </c>
      <c r="C5684" s="244" t="s">
        <v>5389</v>
      </c>
      <c r="D5684" s="245">
        <v>41659</v>
      </c>
      <c r="E5684" s="244" t="s">
        <v>662</v>
      </c>
      <c r="F5684" s="244" t="s">
        <v>5343</v>
      </c>
      <c r="G5684" s="244" t="s">
        <v>5344</v>
      </c>
      <c r="H5684" s="246">
        <v>600000</v>
      </c>
      <c r="I5684" s="246">
        <v>600000</v>
      </c>
      <c r="J5684" s="244" t="s">
        <v>2469</v>
      </c>
      <c r="K5684" s="244" t="s">
        <v>40</v>
      </c>
      <c r="L5684" s="244" t="s">
        <v>5345</v>
      </c>
    </row>
    <row r="5685" spans="2:12" ht="75" customHeight="1" x14ac:dyDescent="0.25">
      <c r="B5685" s="244">
        <v>91101601</v>
      </c>
      <c r="C5685" s="244" t="s">
        <v>5390</v>
      </c>
      <c r="D5685" s="245">
        <v>41659</v>
      </c>
      <c r="E5685" s="244" t="s">
        <v>662</v>
      </c>
      <c r="F5685" s="244" t="s">
        <v>5343</v>
      </c>
      <c r="G5685" s="244" t="s">
        <v>5344</v>
      </c>
      <c r="H5685" s="246">
        <v>408000</v>
      </c>
      <c r="I5685" s="246">
        <v>408000</v>
      </c>
      <c r="J5685" s="244" t="s">
        <v>2469</v>
      </c>
      <c r="K5685" s="244" t="s">
        <v>40</v>
      </c>
      <c r="L5685" s="244" t="s">
        <v>5345</v>
      </c>
    </row>
    <row r="5686" spans="2:12" ht="75" customHeight="1" x14ac:dyDescent="0.25">
      <c r="B5686" s="244">
        <v>91101601</v>
      </c>
      <c r="C5686" s="244" t="s">
        <v>5391</v>
      </c>
      <c r="D5686" s="245">
        <v>41659</v>
      </c>
      <c r="E5686" s="244" t="s">
        <v>662</v>
      </c>
      <c r="F5686" s="244" t="s">
        <v>5343</v>
      </c>
      <c r="G5686" s="244" t="s">
        <v>5344</v>
      </c>
      <c r="H5686" s="246">
        <v>2160000</v>
      </c>
      <c r="I5686" s="246">
        <v>2160000</v>
      </c>
      <c r="J5686" s="244" t="s">
        <v>2469</v>
      </c>
      <c r="K5686" s="244" t="s">
        <v>40</v>
      </c>
      <c r="L5686" s="244" t="s">
        <v>5345</v>
      </c>
    </row>
    <row r="5687" spans="2:12" ht="75" customHeight="1" x14ac:dyDescent="0.25">
      <c r="B5687" s="244">
        <v>91101601</v>
      </c>
      <c r="C5687" s="244" t="s">
        <v>5392</v>
      </c>
      <c r="D5687" s="245">
        <v>41659</v>
      </c>
      <c r="E5687" s="244" t="s">
        <v>662</v>
      </c>
      <c r="F5687" s="244" t="s">
        <v>5343</v>
      </c>
      <c r="G5687" s="244" t="s">
        <v>5344</v>
      </c>
      <c r="H5687" s="246">
        <v>840000</v>
      </c>
      <c r="I5687" s="246">
        <v>840000</v>
      </c>
      <c r="J5687" s="244" t="s">
        <v>2469</v>
      </c>
      <c r="K5687" s="244" t="s">
        <v>40</v>
      </c>
      <c r="L5687" s="244" t="s">
        <v>5345</v>
      </c>
    </row>
    <row r="5688" spans="2:12" ht="75" customHeight="1" x14ac:dyDescent="0.25">
      <c r="B5688" s="244">
        <v>91101601</v>
      </c>
      <c r="C5688" s="244" t="s">
        <v>5393</v>
      </c>
      <c r="D5688" s="245">
        <v>41659</v>
      </c>
      <c r="E5688" s="244" t="s">
        <v>662</v>
      </c>
      <c r="F5688" s="244" t="s">
        <v>5343</v>
      </c>
      <c r="G5688" s="244" t="s">
        <v>5344</v>
      </c>
      <c r="H5688" s="246">
        <v>19200000</v>
      </c>
      <c r="I5688" s="246">
        <v>19200000</v>
      </c>
      <c r="J5688" s="244" t="s">
        <v>2469</v>
      </c>
      <c r="K5688" s="244" t="s">
        <v>40</v>
      </c>
      <c r="L5688" s="244" t="s">
        <v>5345</v>
      </c>
    </row>
    <row r="5689" spans="2:12" ht="75" customHeight="1" x14ac:dyDescent="0.25">
      <c r="B5689" s="244">
        <v>91101601</v>
      </c>
      <c r="C5689" s="244" t="s">
        <v>5394</v>
      </c>
      <c r="D5689" s="245">
        <v>41659</v>
      </c>
      <c r="E5689" s="244" t="s">
        <v>662</v>
      </c>
      <c r="F5689" s="244" t="s">
        <v>5343</v>
      </c>
      <c r="G5689" s="244" t="s">
        <v>5344</v>
      </c>
      <c r="H5689" s="246">
        <v>3840000</v>
      </c>
      <c r="I5689" s="246">
        <v>3840000</v>
      </c>
      <c r="J5689" s="244" t="s">
        <v>2469</v>
      </c>
      <c r="K5689" s="244" t="s">
        <v>40</v>
      </c>
      <c r="L5689" s="244" t="s">
        <v>5345</v>
      </c>
    </row>
    <row r="5690" spans="2:12" ht="75" customHeight="1" x14ac:dyDescent="0.25">
      <c r="B5690" s="244">
        <v>91101601</v>
      </c>
      <c r="C5690" s="244" t="s">
        <v>5395</v>
      </c>
      <c r="D5690" s="245">
        <v>41659</v>
      </c>
      <c r="E5690" s="244" t="s">
        <v>662</v>
      </c>
      <c r="F5690" s="244" t="s">
        <v>5343</v>
      </c>
      <c r="G5690" s="244" t="s">
        <v>5344</v>
      </c>
      <c r="H5690" s="246">
        <v>342000</v>
      </c>
      <c r="I5690" s="246">
        <v>342000</v>
      </c>
      <c r="J5690" s="244" t="s">
        <v>2469</v>
      </c>
      <c r="K5690" s="244" t="s">
        <v>40</v>
      </c>
      <c r="L5690" s="244" t="s">
        <v>5345</v>
      </c>
    </row>
    <row r="5691" spans="2:12" ht="75" customHeight="1" x14ac:dyDescent="0.25">
      <c r="B5691" s="244">
        <v>91101601</v>
      </c>
      <c r="C5691" s="244" t="s">
        <v>5396</v>
      </c>
      <c r="D5691" s="245">
        <v>41659</v>
      </c>
      <c r="E5691" s="244" t="s">
        <v>662</v>
      </c>
      <c r="F5691" s="244" t="s">
        <v>5343</v>
      </c>
      <c r="G5691" s="244" t="s">
        <v>5344</v>
      </c>
      <c r="H5691" s="246">
        <v>840000</v>
      </c>
      <c r="I5691" s="246">
        <v>840000</v>
      </c>
      <c r="J5691" s="244" t="s">
        <v>2469</v>
      </c>
      <c r="K5691" s="244" t="s">
        <v>40</v>
      </c>
      <c r="L5691" s="244" t="s">
        <v>5345</v>
      </c>
    </row>
    <row r="5692" spans="2:12" ht="75" customHeight="1" x14ac:dyDescent="0.25">
      <c r="B5692" s="244">
        <v>91101601</v>
      </c>
      <c r="C5692" s="244" t="s">
        <v>5397</v>
      </c>
      <c r="D5692" s="245">
        <v>41659</v>
      </c>
      <c r="E5692" s="244" t="s">
        <v>662</v>
      </c>
      <c r="F5692" s="244" t="s">
        <v>5343</v>
      </c>
      <c r="G5692" s="244" t="s">
        <v>5344</v>
      </c>
      <c r="H5692" s="246">
        <v>2640000</v>
      </c>
      <c r="I5692" s="246">
        <v>2640000</v>
      </c>
      <c r="J5692" s="244" t="s">
        <v>2469</v>
      </c>
      <c r="K5692" s="244" t="s">
        <v>40</v>
      </c>
      <c r="L5692" s="244" t="s">
        <v>5345</v>
      </c>
    </row>
    <row r="5693" spans="2:12" ht="75" customHeight="1" x14ac:dyDescent="0.25">
      <c r="B5693" s="244">
        <v>91101601</v>
      </c>
      <c r="C5693" s="244" t="s">
        <v>5398</v>
      </c>
      <c r="D5693" s="245">
        <v>41659</v>
      </c>
      <c r="E5693" s="244" t="s">
        <v>662</v>
      </c>
      <c r="F5693" s="244" t="s">
        <v>5343</v>
      </c>
      <c r="G5693" s="244" t="s">
        <v>5344</v>
      </c>
      <c r="H5693" s="246">
        <v>600000</v>
      </c>
      <c r="I5693" s="246">
        <v>600000</v>
      </c>
      <c r="J5693" s="244" t="s">
        <v>2469</v>
      </c>
      <c r="K5693" s="244" t="s">
        <v>40</v>
      </c>
      <c r="L5693" s="244" t="s">
        <v>5345</v>
      </c>
    </row>
    <row r="5694" spans="2:12" ht="75" customHeight="1" x14ac:dyDescent="0.25">
      <c r="B5694" s="244">
        <v>91101601</v>
      </c>
      <c r="C5694" s="244" t="s">
        <v>5399</v>
      </c>
      <c r="D5694" s="245">
        <v>41659</v>
      </c>
      <c r="E5694" s="244" t="s">
        <v>662</v>
      </c>
      <c r="F5694" s="244" t="s">
        <v>5343</v>
      </c>
      <c r="G5694" s="244" t="s">
        <v>5344</v>
      </c>
      <c r="H5694" s="246">
        <v>2640000</v>
      </c>
      <c r="I5694" s="246">
        <v>2640000</v>
      </c>
      <c r="J5694" s="244" t="s">
        <v>2469</v>
      </c>
      <c r="K5694" s="244" t="s">
        <v>40</v>
      </c>
      <c r="L5694" s="244" t="s">
        <v>5345</v>
      </c>
    </row>
    <row r="5695" spans="2:12" ht="75" customHeight="1" x14ac:dyDescent="0.25">
      <c r="B5695" s="244">
        <v>91101601</v>
      </c>
      <c r="C5695" s="244" t="s">
        <v>5400</v>
      </c>
      <c r="D5695" s="245">
        <v>41659</v>
      </c>
      <c r="E5695" s="244" t="s">
        <v>662</v>
      </c>
      <c r="F5695" s="244" t="s">
        <v>5343</v>
      </c>
      <c r="G5695" s="244" t="s">
        <v>5344</v>
      </c>
      <c r="H5695" s="246">
        <v>600000</v>
      </c>
      <c r="I5695" s="246">
        <v>600000</v>
      </c>
      <c r="J5695" s="244" t="s">
        <v>2469</v>
      </c>
      <c r="K5695" s="244" t="s">
        <v>40</v>
      </c>
      <c r="L5695" s="244" t="s">
        <v>5345</v>
      </c>
    </row>
    <row r="5696" spans="2:12" ht="75" customHeight="1" x14ac:dyDescent="0.25">
      <c r="B5696" s="244">
        <v>91101601</v>
      </c>
      <c r="C5696" s="244" t="s">
        <v>5401</v>
      </c>
      <c r="D5696" s="245">
        <v>41659</v>
      </c>
      <c r="E5696" s="244" t="s">
        <v>662</v>
      </c>
      <c r="F5696" s="244" t="s">
        <v>5343</v>
      </c>
      <c r="G5696" s="244" t="s">
        <v>5344</v>
      </c>
      <c r="H5696" s="246">
        <v>600000</v>
      </c>
      <c r="I5696" s="246">
        <v>600000</v>
      </c>
      <c r="J5696" s="244" t="s">
        <v>2469</v>
      </c>
      <c r="K5696" s="244" t="s">
        <v>40</v>
      </c>
      <c r="L5696" s="244" t="s">
        <v>5345</v>
      </c>
    </row>
    <row r="5697" spans="2:12" ht="75" customHeight="1" x14ac:dyDescent="0.25">
      <c r="B5697" s="244">
        <v>91101601</v>
      </c>
      <c r="C5697" s="244" t="s">
        <v>5402</v>
      </c>
      <c r="D5697" s="245">
        <v>41659</v>
      </c>
      <c r="E5697" s="244" t="s">
        <v>662</v>
      </c>
      <c r="F5697" s="244" t="s">
        <v>5343</v>
      </c>
      <c r="G5697" s="244" t="s">
        <v>5344</v>
      </c>
      <c r="H5697" s="246">
        <v>1320000</v>
      </c>
      <c r="I5697" s="246">
        <v>1320000</v>
      </c>
      <c r="J5697" s="244" t="s">
        <v>2469</v>
      </c>
      <c r="K5697" s="244" t="s">
        <v>40</v>
      </c>
      <c r="L5697" s="244" t="s">
        <v>5345</v>
      </c>
    </row>
    <row r="5698" spans="2:12" ht="75" customHeight="1" x14ac:dyDescent="0.25">
      <c r="B5698" s="244">
        <v>91101601</v>
      </c>
      <c r="C5698" s="244" t="s">
        <v>5403</v>
      </c>
      <c r="D5698" s="245">
        <v>41659</v>
      </c>
      <c r="E5698" s="244" t="s">
        <v>662</v>
      </c>
      <c r="F5698" s="244" t="s">
        <v>5343</v>
      </c>
      <c r="G5698" s="244" t="s">
        <v>5344</v>
      </c>
      <c r="H5698" s="246">
        <v>600000</v>
      </c>
      <c r="I5698" s="246">
        <v>600000</v>
      </c>
      <c r="J5698" s="244" t="s">
        <v>2469</v>
      </c>
      <c r="K5698" s="244" t="s">
        <v>40</v>
      </c>
      <c r="L5698" s="244" t="s">
        <v>5345</v>
      </c>
    </row>
    <row r="5699" spans="2:12" ht="75" customHeight="1" x14ac:dyDescent="0.25">
      <c r="B5699" s="244">
        <v>91101601</v>
      </c>
      <c r="C5699" s="244" t="s">
        <v>5404</v>
      </c>
      <c r="D5699" s="245">
        <v>41659</v>
      </c>
      <c r="E5699" s="244" t="s">
        <v>662</v>
      </c>
      <c r="F5699" s="244" t="s">
        <v>5343</v>
      </c>
      <c r="G5699" s="244" t="s">
        <v>5344</v>
      </c>
      <c r="H5699" s="246">
        <v>600000</v>
      </c>
      <c r="I5699" s="246">
        <v>600000</v>
      </c>
      <c r="J5699" s="244" t="s">
        <v>2469</v>
      </c>
      <c r="K5699" s="244" t="s">
        <v>40</v>
      </c>
      <c r="L5699" s="244" t="s">
        <v>5345</v>
      </c>
    </row>
    <row r="5700" spans="2:12" ht="75" customHeight="1" x14ac:dyDescent="0.25">
      <c r="B5700" s="244">
        <v>91101601</v>
      </c>
      <c r="C5700" s="244" t="s">
        <v>5405</v>
      </c>
      <c r="D5700" s="245">
        <v>41659</v>
      </c>
      <c r="E5700" s="244" t="s">
        <v>662</v>
      </c>
      <c r="F5700" s="244" t="s">
        <v>5343</v>
      </c>
      <c r="G5700" s="244" t="s">
        <v>5344</v>
      </c>
      <c r="H5700" s="246">
        <v>600000</v>
      </c>
      <c r="I5700" s="246">
        <v>600000</v>
      </c>
      <c r="J5700" s="244" t="s">
        <v>2469</v>
      </c>
      <c r="K5700" s="244" t="s">
        <v>40</v>
      </c>
      <c r="L5700" s="244" t="s">
        <v>5345</v>
      </c>
    </row>
    <row r="5701" spans="2:12" ht="75" customHeight="1" x14ac:dyDescent="0.25">
      <c r="B5701" s="244">
        <v>91101601</v>
      </c>
      <c r="C5701" s="244" t="s">
        <v>5406</v>
      </c>
      <c r="D5701" s="245">
        <v>41659</v>
      </c>
      <c r="E5701" s="244" t="s">
        <v>662</v>
      </c>
      <c r="F5701" s="244" t="s">
        <v>5343</v>
      </c>
      <c r="G5701" s="244" t="s">
        <v>5344</v>
      </c>
      <c r="H5701" s="246">
        <v>780000</v>
      </c>
      <c r="I5701" s="246">
        <v>780000</v>
      </c>
      <c r="J5701" s="244" t="s">
        <v>2469</v>
      </c>
      <c r="K5701" s="244" t="s">
        <v>40</v>
      </c>
      <c r="L5701" s="244" t="s">
        <v>5345</v>
      </c>
    </row>
    <row r="5702" spans="2:12" ht="75" customHeight="1" x14ac:dyDescent="0.25">
      <c r="B5702" s="244">
        <v>91101601</v>
      </c>
      <c r="C5702" s="244" t="s">
        <v>5407</v>
      </c>
      <c r="D5702" s="245">
        <v>41659</v>
      </c>
      <c r="E5702" s="244" t="s">
        <v>662</v>
      </c>
      <c r="F5702" s="244" t="s">
        <v>5343</v>
      </c>
      <c r="G5702" s="244" t="s">
        <v>5344</v>
      </c>
      <c r="H5702" s="246">
        <v>780000</v>
      </c>
      <c r="I5702" s="246">
        <v>780000</v>
      </c>
      <c r="J5702" s="244" t="s">
        <v>2469</v>
      </c>
      <c r="K5702" s="244" t="s">
        <v>40</v>
      </c>
      <c r="L5702" s="244" t="s">
        <v>5345</v>
      </c>
    </row>
    <row r="5703" spans="2:12" ht="75" customHeight="1" x14ac:dyDescent="0.25">
      <c r="B5703" s="244">
        <v>91101601</v>
      </c>
      <c r="C5703" s="244" t="s">
        <v>5408</v>
      </c>
      <c r="D5703" s="245">
        <v>41659</v>
      </c>
      <c r="E5703" s="244" t="s">
        <v>662</v>
      </c>
      <c r="F5703" s="244" t="s">
        <v>5343</v>
      </c>
      <c r="G5703" s="244" t="s">
        <v>5344</v>
      </c>
      <c r="H5703" s="246">
        <v>780000</v>
      </c>
      <c r="I5703" s="246">
        <v>780000</v>
      </c>
      <c r="J5703" s="244" t="s">
        <v>2469</v>
      </c>
      <c r="K5703" s="244" t="s">
        <v>40</v>
      </c>
      <c r="L5703" s="244" t="s">
        <v>5345</v>
      </c>
    </row>
    <row r="5704" spans="2:12" ht="75" customHeight="1" x14ac:dyDescent="0.25">
      <c r="B5704" s="244">
        <v>91101601</v>
      </c>
      <c r="C5704" s="244" t="s">
        <v>5409</v>
      </c>
      <c r="D5704" s="245">
        <v>41659</v>
      </c>
      <c r="E5704" s="244" t="s">
        <v>662</v>
      </c>
      <c r="F5704" s="244" t="s">
        <v>5343</v>
      </c>
      <c r="G5704" s="244" t="s">
        <v>5344</v>
      </c>
      <c r="H5704" s="246">
        <v>600000</v>
      </c>
      <c r="I5704" s="246">
        <v>600000</v>
      </c>
      <c r="J5704" s="244" t="s">
        <v>2469</v>
      </c>
      <c r="K5704" s="244" t="s">
        <v>40</v>
      </c>
      <c r="L5704" s="244" t="s">
        <v>5345</v>
      </c>
    </row>
    <row r="5705" spans="2:12" ht="75" customHeight="1" x14ac:dyDescent="0.25">
      <c r="B5705" s="244">
        <v>91101601</v>
      </c>
      <c r="C5705" s="244" t="s">
        <v>5410</v>
      </c>
      <c r="D5705" s="245">
        <v>41659</v>
      </c>
      <c r="E5705" s="244" t="s">
        <v>662</v>
      </c>
      <c r="F5705" s="244" t="s">
        <v>5343</v>
      </c>
      <c r="G5705" s="244" t="s">
        <v>5344</v>
      </c>
      <c r="H5705" s="246">
        <v>295000</v>
      </c>
      <c r="I5705" s="246">
        <v>295000</v>
      </c>
      <c r="J5705" s="244" t="s">
        <v>2469</v>
      </c>
      <c r="K5705" s="244" t="s">
        <v>40</v>
      </c>
      <c r="L5705" s="244" t="s">
        <v>5345</v>
      </c>
    </row>
    <row r="5706" spans="2:12" ht="75" customHeight="1" x14ac:dyDescent="0.25">
      <c r="B5706" s="244">
        <v>91101601</v>
      </c>
      <c r="C5706" s="244" t="s">
        <v>5411</v>
      </c>
      <c r="D5706" s="245">
        <v>41647</v>
      </c>
      <c r="E5706" s="244" t="s">
        <v>662</v>
      </c>
      <c r="F5706" s="244" t="s">
        <v>5343</v>
      </c>
      <c r="G5706" s="244" t="s">
        <v>5344</v>
      </c>
      <c r="H5706" s="246">
        <v>295000</v>
      </c>
      <c r="I5706" s="246">
        <v>295000</v>
      </c>
      <c r="J5706" s="244" t="s">
        <v>2469</v>
      </c>
      <c r="K5706" s="244" t="s">
        <v>40</v>
      </c>
      <c r="L5706" s="244" t="s">
        <v>5345</v>
      </c>
    </row>
    <row r="5707" spans="2:12" ht="75" customHeight="1" x14ac:dyDescent="0.25">
      <c r="B5707" s="244">
        <v>91101601</v>
      </c>
      <c r="C5707" s="244" t="s">
        <v>5412</v>
      </c>
      <c r="D5707" s="245">
        <v>41659</v>
      </c>
      <c r="E5707" s="244" t="s">
        <v>662</v>
      </c>
      <c r="F5707" s="244" t="s">
        <v>5343</v>
      </c>
      <c r="G5707" s="244" t="s">
        <v>5344</v>
      </c>
      <c r="H5707" s="246">
        <v>165000</v>
      </c>
      <c r="I5707" s="246">
        <v>165000</v>
      </c>
      <c r="J5707" s="244" t="s">
        <v>2469</v>
      </c>
      <c r="K5707" s="244" t="s">
        <v>40</v>
      </c>
      <c r="L5707" s="244" t="s">
        <v>5345</v>
      </c>
    </row>
    <row r="5708" spans="2:12" ht="75" customHeight="1" x14ac:dyDescent="0.25">
      <c r="B5708" s="244">
        <v>91101601</v>
      </c>
      <c r="C5708" s="244" t="s">
        <v>5413</v>
      </c>
      <c r="D5708" s="245">
        <v>41659</v>
      </c>
      <c r="E5708" s="244" t="s">
        <v>662</v>
      </c>
      <c r="F5708" s="244" t="s">
        <v>5343</v>
      </c>
      <c r="G5708" s="244" t="s">
        <v>5344</v>
      </c>
      <c r="H5708" s="246">
        <v>1200000</v>
      </c>
      <c r="I5708" s="246">
        <v>1200000</v>
      </c>
      <c r="J5708" s="244" t="s">
        <v>2469</v>
      </c>
      <c r="K5708" s="244" t="s">
        <v>40</v>
      </c>
      <c r="L5708" s="244" t="s">
        <v>5345</v>
      </c>
    </row>
    <row r="5709" spans="2:12" ht="75" customHeight="1" x14ac:dyDescent="0.25">
      <c r="B5709" s="244">
        <v>91101601</v>
      </c>
      <c r="C5709" s="244" t="s">
        <v>5414</v>
      </c>
      <c r="D5709" s="245">
        <v>41659</v>
      </c>
      <c r="E5709" s="244" t="s">
        <v>662</v>
      </c>
      <c r="F5709" s="244" t="s">
        <v>5343</v>
      </c>
      <c r="G5709" s="244" t="s">
        <v>5344</v>
      </c>
      <c r="H5709" s="246">
        <v>1200000</v>
      </c>
      <c r="I5709" s="246">
        <v>1200000</v>
      </c>
      <c r="J5709" s="244" t="s">
        <v>2469</v>
      </c>
      <c r="K5709" s="244" t="s">
        <v>40</v>
      </c>
      <c r="L5709" s="244" t="s">
        <v>5345</v>
      </c>
    </row>
    <row r="5710" spans="2:12" ht="75" customHeight="1" x14ac:dyDescent="0.25">
      <c r="B5710" s="244">
        <v>91101601</v>
      </c>
      <c r="C5710" s="244" t="s">
        <v>5415</v>
      </c>
      <c r="D5710" s="245">
        <v>41659</v>
      </c>
      <c r="E5710" s="244" t="s">
        <v>662</v>
      </c>
      <c r="F5710" s="244" t="s">
        <v>5343</v>
      </c>
      <c r="G5710" s="244" t="s">
        <v>5344</v>
      </c>
      <c r="H5710" s="246">
        <v>520000</v>
      </c>
      <c r="I5710" s="246">
        <v>520000</v>
      </c>
      <c r="J5710" s="244" t="s">
        <v>2469</v>
      </c>
      <c r="K5710" s="244" t="s">
        <v>40</v>
      </c>
      <c r="L5710" s="244" t="s">
        <v>5345</v>
      </c>
    </row>
    <row r="5711" spans="2:12" ht="75" customHeight="1" x14ac:dyDescent="0.25">
      <c r="B5711" s="244">
        <v>91101601</v>
      </c>
      <c r="C5711" s="244" t="s">
        <v>5416</v>
      </c>
      <c r="D5711" s="245">
        <v>41659</v>
      </c>
      <c r="E5711" s="244" t="s">
        <v>662</v>
      </c>
      <c r="F5711" s="244" t="s">
        <v>5343</v>
      </c>
      <c r="G5711" s="244" t="s">
        <v>5344</v>
      </c>
      <c r="H5711" s="246">
        <v>520000</v>
      </c>
      <c r="I5711" s="246">
        <v>520000</v>
      </c>
      <c r="J5711" s="244" t="s">
        <v>2469</v>
      </c>
      <c r="K5711" s="244" t="s">
        <v>40</v>
      </c>
      <c r="L5711" s="244" t="s">
        <v>5345</v>
      </c>
    </row>
    <row r="5712" spans="2:12" ht="75" customHeight="1" x14ac:dyDescent="0.25">
      <c r="B5712" s="244">
        <v>91101601</v>
      </c>
      <c r="C5712" s="244" t="s">
        <v>5417</v>
      </c>
      <c r="D5712" s="245">
        <v>41659</v>
      </c>
      <c r="E5712" s="244" t="s">
        <v>662</v>
      </c>
      <c r="F5712" s="244" t="s">
        <v>5343</v>
      </c>
      <c r="G5712" s="244" t="s">
        <v>5344</v>
      </c>
      <c r="H5712" s="246">
        <v>520000</v>
      </c>
      <c r="I5712" s="246">
        <v>520000</v>
      </c>
      <c r="J5712" s="244" t="s">
        <v>2469</v>
      </c>
      <c r="K5712" s="244" t="s">
        <v>40</v>
      </c>
      <c r="L5712" s="244" t="s">
        <v>5345</v>
      </c>
    </row>
    <row r="5713" spans="2:12" ht="75" customHeight="1" x14ac:dyDescent="0.25">
      <c r="B5713" s="244">
        <v>91101601</v>
      </c>
      <c r="C5713" s="244" t="s">
        <v>5418</v>
      </c>
      <c r="D5713" s="245">
        <v>41659</v>
      </c>
      <c r="E5713" s="244" t="s">
        <v>662</v>
      </c>
      <c r="F5713" s="244" t="s">
        <v>5343</v>
      </c>
      <c r="G5713" s="244" t="s">
        <v>5344</v>
      </c>
      <c r="H5713" s="246">
        <v>520000</v>
      </c>
      <c r="I5713" s="246">
        <v>520000</v>
      </c>
      <c r="J5713" s="244" t="s">
        <v>2469</v>
      </c>
      <c r="K5713" s="244" t="s">
        <v>40</v>
      </c>
      <c r="L5713" s="244" t="s">
        <v>5345</v>
      </c>
    </row>
    <row r="5714" spans="2:12" ht="75" customHeight="1" x14ac:dyDescent="0.25">
      <c r="B5714" s="244">
        <v>91101601</v>
      </c>
      <c r="C5714" s="244" t="s">
        <v>5419</v>
      </c>
      <c r="D5714" s="245">
        <v>41659</v>
      </c>
      <c r="E5714" s="244" t="s">
        <v>662</v>
      </c>
      <c r="F5714" s="244" t="s">
        <v>5343</v>
      </c>
      <c r="G5714" s="244" t="s">
        <v>5344</v>
      </c>
      <c r="H5714" s="246">
        <v>520000</v>
      </c>
      <c r="I5714" s="246">
        <v>520000</v>
      </c>
      <c r="J5714" s="244" t="s">
        <v>2469</v>
      </c>
      <c r="K5714" s="244" t="s">
        <v>40</v>
      </c>
      <c r="L5714" s="244" t="s">
        <v>5345</v>
      </c>
    </row>
    <row r="5715" spans="2:12" ht="75" customHeight="1" x14ac:dyDescent="0.25">
      <c r="B5715" s="244">
        <v>91101601</v>
      </c>
      <c r="C5715" s="244" t="s">
        <v>5420</v>
      </c>
      <c r="D5715" s="245">
        <v>41659</v>
      </c>
      <c r="E5715" s="244" t="s">
        <v>662</v>
      </c>
      <c r="F5715" s="244" t="s">
        <v>5343</v>
      </c>
      <c r="G5715" s="244" t="s">
        <v>5344</v>
      </c>
      <c r="H5715" s="246">
        <v>520000</v>
      </c>
      <c r="I5715" s="246">
        <v>520000</v>
      </c>
      <c r="J5715" s="244" t="s">
        <v>2469</v>
      </c>
      <c r="K5715" s="244" t="s">
        <v>40</v>
      </c>
      <c r="L5715" s="244" t="s">
        <v>5345</v>
      </c>
    </row>
    <row r="5716" spans="2:12" ht="75" customHeight="1" x14ac:dyDescent="0.25">
      <c r="B5716" s="244">
        <v>91101601</v>
      </c>
      <c r="C5716" s="244" t="s">
        <v>5421</v>
      </c>
      <c r="D5716" s="245">
        <v>41659</v>
      </c>
      <c r="E5716" s="244" t="s">
        <v>662</v>
      </c>
      <c r="F5716" s="244" t="s">
        <v>5343</v>
      </c>
      <c r="G5716" s="244" t="s">
        <v>5344</v>
      </c>
      <c r="H5716" s="246">
        <v>520000</v>
      </c>
      <c r="I5716" s="246">
        <v>520000</v>
      </c>
      <c r="J5716" s="244" t="s">
        <v>2469</v>
      </c>
      <c r="K5716" s="244" t="s">
        <v>40</v>
      </c>
      <c r="L5716" s="244" t="s">
        <v>5345</v>
      </c>
    </row>
    <row r="5717" spans="2:12" ht="75" customHeight="1" x14ac:dyDescent="0.25">
      <c r="B5717" s="244">
        <v>91101601</v>
      </c>
      <c r="C5717" s="244" t="s">
        <v>5422</v>
      </c>
      <c r="D5717" s="245">
        <v>41659</v>
      </c>
      <c r="E5717" s="244" t="s">
        <v>662</v>
      </c>
      <c r="F5717" s="244" t="s">
        <v>5343</v>
      </c>
      <c r="G5717" s="244" t="s">
        <v>5344</v>
      </c>
      <c r="H5717" s="246">
        <v>520000</v>
      </c>
      <c r="I5717" s="246">
        <v>520000</v>
      </c>
      <c r="J5717" s="244" t="s">
        <v>2469</v>
      </c>
      <c r="K5717" s="244" t="s">
        <v>40</v>
      </c>
      <c r="L5717" s="244" t="s">
        <v>5345</v>
      </c>
    </row>
    <row r="5718" spans="2:12" ht="75" customHeight="1" x14ac:dyDescent="0.25">
      <c r="B5718" s="244">
        <v>91101601</v>
      </c>
      <c r="C5718" s="244" t="s">
        <v>5423</v>
      </c>
      <c r="D5718" s="245">
        <v>41659</v>
      </c>
      <c r="E5718" s="244" t="s">
        <v>662</v>
      </c>
      <c r="F5718" s="244" t="s">
        <v>5343</v>
      </c>
      <c r="G5718" s="244" t="s">
        <v>5344</v>
      </c>
      <c r="H5718" s="246">
        <v>660000</v>
      </c>
      <c r="I5718" s="246">
        <v>660000</v>
      </c>
      <c r="J5718" s="244" t="s">
        <v>2469</v>
      </c>
      <c r="K5718" s="244" t="s">
        <v>40</v>
      </c>
      <c r="L5718" s="244" t="s">
        <v>5345</v>
      </c>
    </row>
    <row r="5719" spans="2:12" ht="75" customHeight="1" x14ac:dyDescent="0.25">
      <c r="B5719" s="244">
        <v>91101601</v>
      </c>
      <c r="C5719" s="244" t="s">
        <v>5424</v>
      </c>
      <c r="D5719" s="245">
        <v>41659</v>
      </c>
      <c r="E5719" s="244" t="s">
        <v>662</v>
      </c>
      <c r="F5719" s="244" t="s">
        <v>5343</v>
      </c>
      <c r="G5719" s="244" t="s">
        <v>5344</v>
      </c>
      <c r="H5719" s="246">
        <v>660000</v>
      </c>
      <c r="I5719" s="246">
        <v>660000</v>
      </c>
      <c r="J5719" s="244" t="s">
        <v>2469</v>
      </c>
      <c r="K5719" s="244" t="s">
        <v>40</v>
      </c>
      <c r="L5719" s="244" t="s">
        <v>5345</v>
      </c>
    </row>
    <row r="5720" spans="2:12" ht="75" customHeight="1" x14ac:dyDescent="0.25">
      <c r="B5720" s="244">
        <v>91101601</v>
      </c>
      <c r="C5720" s="244" t="s">
        <v>5425</v>
      </c>
      <c r="D5720" s="245">
        <v>41659</v>
      </c>
      <c r="E5720" s="244" t="s">
        <v>662</v>
      </c>
      <c r="F5720" s="244" t="s">
        <v>5343</v>
      </c>
      <c r="G5720" s="244" t="s">
        <v>5344</v>
      </c>
      <c r="H5720" s="246">
        <v>660000</v>
      </c>
      <c r="I5720" s="246">
        <v>660000</v>
      </c>
      <c r="J5720" s="244" t="s">
        <v>2469</v>
      </c>
      <c r="K5720" s="244" t="s">
        <v>40</v>
      </c>
      <c r="L5720" s="244" t="s">
        <v>5345</v>
      </c>
    </row>
    <row r="5721" spans="2:12" ht="75" customHeight="1" x14ac:dyDescent="0.25">
      <c r="B5721" s="244">
        <v>91101601</v>
      </c>
      <c r="C5721" s="244" t="s">
        <v>5426</v>
      </c>
      <c r="D5721" s="245">
        <v>41659</v>
      </c>
      <c r="E5721" s="244" t="s">
        <v>662</v>
      </c>
      <c r="F5721" s="244" t="s">
        <v>5343</v>
      </c>
      <c r="G5721" s="244" t="s">
        <v>5344</v>
      </c>
      <c r="H5721" s="246">
        <v>660000</v>
      </c>
      <c r="I5721" s="246">
        <v>660000</v>
      </c>
      <c r="J5721" s="244" t="s">
        <v>2469</v>
      </c>
      <c r="K5721" s="244" t="s">
        <v>40</v>
      </c>
      <c r="L5721" s="244" t="s">
        <v>5345</v>
      </c>
    </row>
    <row r="5722" spans="2:12" ht="75" customHeight="1" x14ac:dyDescent="0.25">
      <c r="B5722" s="244">
        <v>91101601</v>
      </c>
      <c r="C5722" s="244" t="s">
        <v>5427</v>
      </c>
      <c r="D5722" s="245">
        <v>41659</v>
      </c>
      <c r="E5722" s="244" t="s">
        <v>662</v>
      </c>
      <c r="F5722" s="244" t="s">
        <v>5343</v>
      </c>
      <c r="G5722" s="244" t="s">
        <v>5344</v>
      </c>
      <c r="H5722" s="246">
        <v>1200000</v>
      </c>
      <c r="I5722" s="246">
        <v>1200000</v>
      </c>
      <c r="J5722" s="244" t="s">
        <v>2469</v>
      </c>
      <c r="K5722" s="244" t="s">
        <v>40</v>
      </c>
      <c r="L5722" s="244" t="s">
        <v>5345</v>
      </c>
    </row>
    <row r="5723" spans="2:12" ht="75" customHeight="1" x14ac:dyDescent="0.25">
      <c r="B5723" s="244">
        <v>91101601</v>
      </c>
      <c r="C5723" s="244" t="s">
        <v>5428</v>
      </c>
      <c r="D5723" s="245">
        <v>41659</v>
      </c>
      <c r="E5723" s="244" t="s">
        <v>662</v>
      </c>
      <c r="F5723" s="244" t="s">
        <v>5343</v>
      </c>
      <c r="G5723" s="244" t="s">
        <v>5344</v>
      </c>
      <c r="H5723" s="246">
        <v>600000</v>
      </c>
      <c r="I5723" s="246">
        <v>600000</v>
      </c>
      <c r="J5723" s="244" t="s">
        <v>2469</v>
      </c>
      <c r="K5723" s="244" t="s">
        <v>40</v>
      </c>
      <c r="L5723" s="244" t="s">
        <v>5345</v>
      </c>
    </row>
    <row r="5724" spans="2:12" ht="75" customHeight="1" x14ac:dyDescent="0.25">
      <c r="B5724" s="244">
        <v>91101601</v>
      </c>
      <c r="C5724" s="244" t="s">
        <v>5429</v>
      </c>
      <c r="D5724" s="245">
        <v>41659</v>
      </c>
      <c r="E5724" s="244" t="s">
        <v>662</v>
      </c>
      <c r="F5724" s="244" t="s">
        <v>5343</v>
      </c>
      <c r="G5724" s="244" t="s">
        <v>5344</v>
      </c>
      <c r="H5724" s="246">
        <v>600000</v>
      </c>
      <c r="I5724" s="246">
        <v>600000</v>
      </c>
      <c r="J5724" s="244" t="s">
        <v>2469</v>
      </c>
      <c r="K5724" s="244" t="s">
        <v>40</v>
      </c>
      <c r="L5724" s="244" t="s">
        <v>5345</v>
      </c>
    </row>
    <row r="5725" spans="2:12" ht="75" customHeight="1" x14ac:dyDescent="0.25">
      <c r="B5725" s="244">
        <v>91101601</v>
      </c>
      <c r="C5725" s="244" t="s">
        <v>5430</v>
      </c>
      <c r="D5725" s="245">
        <v>41659</v>
      </c>
      <c r="E5725" s="244" t="s">
        <v>662</v>
      </c>
      <c r="F5725" s="244" t="s">
        <v>5343</v>
      </c>
      <c r="G5725" s="244" t="s">
        <v>5344</v>
      </c>
      <c r="H5725" s="246">
        <v>6600000</v>
      </c>
      <c r="I5725" s="246">
        <v>6600000</v>
      </c>
      <c r="J5725" s="244" t="s">
        <v>2469</v>
      </c>
      <c r="K5725" s="244" t="s">
        <v>40</v>
      </c>
      <c r="L5725" s="244" t="s">
        <v>5345</v>
      </c>
    </row>
    <row r="5726" spans="2:12" ht="75" customHeight="1" x14ac:dyDescent="0.25">
      <c r="B5726" s="247">
        <v>90141703</v>
      </c>
      <c r="C5726" s="247" t="s">
        <v>5431</v>
      </c>
      <c r="D5726" s="248">
        <v>41655</v>
      </c>
      <c r="E5726" s="247" t="s">
        <v>4955</v>
      </c>
      <c r="F5726" s="247" t="s">
        <v>37</v>
      </c>
      <c r="G5726" s="244" t="s">
        <v>5344</v>
      </c>
      <c r="H5726" s="249">
        <v>12000000</v>
      </c>
      <c r="I5726" s="249">
        <v>12000000</v>
      </c>
      <c r="J5726" s="247" t="s">
        <v>2469</v>
      </c>
      <c r="K5726" s="247" t="s">
        <v>40</v>
      </c>
      <c r="L5726" s="247" t="s">
        <v>5352</v>
      </c>
    </row>
    <row r="5727" spans="2:12" ht="75" customHeight="1" x14ac:dyDescent="0.25">
      <c r="B5727" s="247">
        <v>90111502</v>
      </c>
      <c r="C5727" s="247" t="s">
        <v>5432</v>
      </c>
      <c r="D5727" s="248">
        <v>41655</v>
      </c>
      <c r="E5727" s="247" t="s">
        <v>4955</v>
      </c>
      <c r="F5727" s="247" t="s">
        <v>37</v>
      </c>
      <c r="G5727" s="244" t="s">
        <v>5344</v>
      </c>
      <c r="H5727" s="249">
        <v>50000000</v>
      </c>
      <c r="I5727" s="249">
        <v>50000000</v>
      </c>
      <c r="J5727" s="247" t="s">
        <v>2469</v>
      </c>
      <c r="K5727" s="247" t="s">
        <v>40</v>
      </c>
      <c r="L5727" s="247" t="s">
        <v>5352</v>
      </c>
    </row>
    <row r="5728" spans="2:12" ht="75" customHeight="1" x14ac:dyDescent="0.25">
      <c r="B5728" s="247">
        <v>90111502</v>
      </c>
      <c r="C5728" s="247" t="s">
        <v>5433</v>
      </c>
      <c r="D5728" s="248">
        <v>41655</v>
      </c>
      <c r="E5728" s="247" t="s">
        <v>713</v>
      </c>
      <c r="F5728" s="247" t="s">
        <v>37</v>
      </c>
      <c r="G5728" s="244" t="s">
        <v>5344</v>
      </c>
      <c r="H5728" s="249">
        <v>3000000</v>
      </c>
      <c r="I5728" s="249">
        <v>3000000</v>
      </c>
      <c r="J5728" s="247" t="s">
        <v>2469</v>
      </c>
      <c r="K5728" s="247" t="s">
        <v>40</v>
      </c>
      <c r="L5728" s="247" t="s">
        <v>5352</v>
      </c>
    </row>
    <row r="5729" spans="2:12" ht="75" customHeight="1" x14ac:dyDescent="0.25">
      <c r="B5729" s="247">
        <v>90111502</v>
      </c>
      <c r="C5729" s="247" t="s">
        <v>5434</v>
      </c>
      <c r="D5729" s="248">
        <v>41655</v>
      </c>
      <c r="E5729" s="247" t="s">
        <v>713</v>
      </c>
      <c r="F5729" s="247" t="s">
        <v>37</v>
      </c>
      <c r="G5729" s="244" t="s">
        <v>5344</v>
      </c>
      <c r="H5729" s="249">
        <v>5000000</v>
      </c>
      <c r="I5729" s="249">
        <v>5000000</v>
      </c>
      <c r="J5729" s="247" t="s">
        <v>2469</v>
      </c>
      <c r="K5729" s="247" t="s">
        <v>40</v>
      </c>
      <c r="L5729" s="247" t="s">
        <v>5352</v>
      </c>
    </row>
    <row r="5730" spans="2:12" ht="75" customHeight="1" x14ac:dyDescent="0.25">
      <c r="B5730" s="244">
        <v>90111502</v>
      </c>
      <c r="C5730" s="244" t="s">
        <v>5435</v>
      </c>
      <c r="D5730" s="245">
        <v>41659</v>
      </c>
      <c r="E5730" s="244" t="s">
        <v>662</v>
      </c>
      <c r="F5730" s="244" t="s">
        <v>5343</v>
      </c>
      <c r="G5730" s="244" t="s">
        <v>5344</v>
      </c>
      <c r="H5730" s="246">
        <v>138020000</v>
      </c>
      <c r="I5730" s="246">
        <v>138020000</v>
      </c>
      <c r="J5730" s="244" t="s">
        <v>2469</v>
      </c>
      <c r="K5730" s="244" t="s">
        <v>40</v>
      </c>
      <c r="L5730" s="244" t="s">
        <v>5436</v>
      </c>
    </row>
    <row r="5731" spans="2:12" ht="75" customHeight="1" x14ac:dyDescent="0.25">
      <c r="B5731" s="247">
        <v>90111502</v>
      </c>
      <c r="C5731" s="247" t="s">
        <v>5437</v>
      </c>
      <c r="D5731" s="248">
        <v>41655</v>
      </c>
      <c r="E5731" s="247" t="s">
        <v>713</v>
      </c>
      <c r="F5731" s="247" t="s">
        <v>37</v>
      </c>
      <c r="G5731" s="244" t="s">
        <v>5344</v>
      </c>
      <c r="H5731" s="249">
        <v>6000000</v>
      </c>
      <c r="I5731" s="249">
        <v>6000000</v>
      </c>
      <c r="J5731" s="247" t="s">
        <v>2469</v>
      </c>
      <c r="K5731" s="247" t="s">
        <v>40</v>
      </c>
      <c r="L5731" s="247" t="s">
        <v>5352</v>
      </c>
    </row>
    <row r="5732" spans="2:12" ht="75" customHeight="1" x14ac:dyDescent="0.25">
      <c r="B5732" s="247">
        <v>86101810</v>
      </c>
      <c r="C5732" s="247" t="s">
        <v>5438</v>
      </c>
      <c r="D5732" s="248">
        <v>41655</v>
      </c>
      <c r="E5732" s="247" t="s">
        <v>319</v>
      </c>
      <c r="F5732" s="247" t="s">
        <v>37</v>
      </c>
      <c r="G5732" s="244" t="s">
        <v>5344</v>
      </c>
      <c r="H5732" s="249">
        <v>20000000</v>
      </c>
      <c r="I5732" s="249">
        <v>20000000</v>
      </c>
      <c r="J5732" s="247" t="s">
        <v>2469</v>
      </c>
      <c r="K5732" s="247" t="s">
        <v>40</v>
      </c>
      <c r="L5732" s="247" t="s">
        <v>5352</v>
      </c>
    </row>
    <row r="5733" spans="2:12" ht="75" customHeight="1" x14ac:dyDescent="0.25">
      <c r="B5733" s="247">
        <v>86101705</v>
      </c>
      <c r="C5733" s="247" t="s">
        <v>5439</v>
      </c>
      <c r="D5733" s="248">
        <v>41655</v>
      </c>
      <c r="E5733" s="247" t="s">
        <v>4955</v>
      </c>
      <c r="F5733" s="247" t="s">
        <v>37</v>
      </c>
      <c r="G5733" s="244" t="s">
        <v>5344</v>
      </c>
      <c r="H5733" s="249">
        <v>12000000</v>
      </c>
      <c r="I5733" s="249">
        <v>12000000</v>
      </c>
      <c r="J5733" s="247" t="s">
        <v>2469</v>
      </c>
      <c r="K5733" s="247" t="s">
        <v>40</v>
      </c>
      <c r="L5733" s="247" t="s">
        <v>5352</v>
      </c>
    </row>
    <row r="5734" spans="2:12" ht="75" customHeight="1" x14ac:dyDescent="0.25">
      <c r="B5734" s="247">
        <v>86101705</v>
      </c>
      <c r="C5734" s="247" t="s">
        <v>5440</v>
      </c>
      <c r="D5734" s="248">
        <v>41655</v>
      </c>
      <c r="E5734" s="247" t="s">
        <v>4955</v>
      </c>
      <c r="F5734" s="247" t="s">
        <v>37</v>
      </c>
      <c r="G5734" s="244" t="s">
        <v>5344</v>
      </c>
      <c r="H5734" s="249">
        <v>13000000</v>
      </c>
      <c r="I5734" s="249">
        <v>13000000</v>
      </c>
      <c r="J5734" s="247" t="s">
        <v>2469</v>
      </c>
      <c r="K5734" s="247" t="s">
        <v>40</v>
      </c>
      <c r="L5734" s="247" t="s">
        <v>5352</v>
      </c>
    </row>
    <row r="5735" spans="2:12" ht="75" customHeight="1" x14ac:dyDescent="0.25">
      <c r="B5735" s="244">
        <v>80131502</v>
      </c>
      <c r="C5735" s="244" t="s">
        <v>5441</v>
      </c>
      <c r="D5735" s="245">
        <v>41659</v>
      </c>
      <c r="E5735" s="244" t="s">
        <v>653</v>
      </c>
      <c r="F5735" s="244" t="s">
        <v>5442</v>
      </c>
      <c r="G5735" s="244" t="s">
        <v>5344</v>
      </c>
      <c r="H5735" s="246">
        <v>241136446.64999998</v>
      </c>
      <c r="I5735" s="246">
        <v>241136446.64999998</v>
      </c>
      <c r="J5735" s="244" t="s">
        <v>2469</v>
      </c>
      <c r="K5735" s="244" t="s">
        <v>40</v>
      </c>
      <c r="L5735" s="244" t="s">
        <v>5436</v>
      </c>
    </row>
    <row r="5736" spans="2:12" ht="75" customHeight="1" x14ac:dyDescent="0.25">
      <c r="B5736" s="244">
        <v>80131502</v>
      </c>
      <c r="C5736" s="244" t="s">
        <v>5443</v>
      </c>
      <c r="D5736" s="245">
        <v>41654</v>
      </c>
      <c r="E5736" s="244" t="s">
        <v>653</v>
      </c>
      <c r="F5736" s="244" t="s">
        <v>5442</v>
      </c>
      <c r="G5736" s="244" t="s">
        <v>5344</v>
      </c>
      <c r="H5736" s="246">
        <v>46129709.780000001</v>
      </c>
      <c r="I5736" s="246">
        <v>46129709.780000001</v>
      </c>
      <c r="J5736" s="244" t="s">
        <v>2469</v>
      </c>
      <c r="K5736" s="244" t="s">
        <v>40</v>
      </c>
      <c r="L5736" s="244" t="s">
        <v>5436</v>
      </c>
    </row>
    <row r="5737" spans="2:12" ht="75" customHeight="1" x14ac:dyDescent="0.25">
      <c r="B5737" s="244">
        <v>80131502</v>
      </c>
      <c r="C5737" s="244" t="s">
        <v>5444</v>
      </c>
      <c r="D5737" s="245">
        <v>41654</v>
      </c>
      <c r="E5737" s="244" t="s">
        <v>653</v>
      </c>
      <c r="F5737" s="244" t="s">
        <v>5442</v>
      </c>
      <c r="G5737" s="244" t="s">
        <v>5344</v>
      </c>
      <c r="H5737" s="246">
        <v>56559360</v>
      </c>
      <c r="I5737" s="246">
        <v>56559360</v>
      </c>
      <c r="J5737" s="244" t="s">
        <v>2469</v>
      </c>
      <c r="K5737" s="244" t="s">
        <v>40</v>
      </c>
      <c r="L5737" s="244" t="s">
        <v>5436</v>
      </c>
    </row>
    <row r="5738" spans="2:12" ht="75" customHeight="1" x14ac:dyDescent="0.25">
      <c r="B5738" s="247">
        <v>80111620</v>
      </c>
      <c r="C5738" s="247" t="s">
        <v>5445</v>
      </c>
      <c r="D5738" s="248">
        <v>41655</v>
      </c>
      <c r="E5738" s="247" t="s">
        <v>4955</v>
      </c>
      <c r="F5738" s="247" t="s">
        <v>5343</v>
      </c>
      <c r="G5738" s="244" t="s">
        <v>5344</v>
      </c>
      <c r="H5738" s="249">
        <v>230000000</v>
      </c>
      <c r="I5738" s="249">
        <v>230000000</v>
      </c>
      <c r="J5738" s="247" t="s">
        <v>2469</v>
      </c>
      <c r="K5738" s="247" t="s">
        <v>40</v>
      </c>
      <c r="L5738" s="247" t="s">
        <v>5352</v>
      </c>
    </row>
    <row r="5739" spans="2:12" ht="75" customHeight="1" x14ac:dyDescent="0.25">
      <c r="B5739" s="247">
        <v>80111620</v>
      </c>
      <c r="C5739" s="247" t="s">
        <v>5446</v>
      </c>
      <c r="D5739" s="248">
        <v>41655</v>
      </c>
      <c r="E5739" s="247" t="s">
        <v>4955</v>
      </c>
      <c r="F5739" s="247" t="s">
        <v>37</v>
      </c>
      <c r="G5739" s="244" t="s">
        <v>5344</v>
      </c>
      <c r="H5739" s="249">
        <v>12000000</v>
      </c>
      <c r="I5739" s="249">
        <v>12000000</v>
      </c>
      <c r="J5739" s="247" t="s">
        <v>2469</v>
      </c>
      <c r="K5739" s="247" t="s">
        <v>40</v>
      </c>
      <c r="L5739" s="247" t="s">
        <v>5352</v>
      </c>
    </row>
    <row r="5740" spans="2:12" ht="75" customHeight="1" x14ac:dyDescent="0.25">
      <c r="B5740" s="244">
        <v>80111620</v>
      </c>
      <c r="C5740" s="244" t="s">
        <v>5447</v>
      </c>
      <c r="D5740" s="245">
        <v>41652</v>
      </c>
      <c r="E5740" s="244" t="s">
        <v>222</v>
      </c>
      <c r="F5740" s="244" t="s">
        <v>5442</v>
      </c>
      <c r="G5740" s="244" t="s">
        <v>5344</v>
      </c>
      <c r="H5740" s="246">
        <v>37699082</v>
      </c>
      <c r="I5740" s="246">
        <v>37699082</v>
      </c>
      <c r="J5740" s="244" t="s">
        <v>2469</v>
      </c>
      <c r="K5740" s="244" t="s">
        <v>40</v>
      </c>
      <c r="L5740" s="244" t="s">
        <v>5448</v>
      </c>
    </row>
    <row r="5741" spans="2:12" ht="75" customHeight="1" x14ac:dyDescent="0.25">
      <c r="B5741" s="218">
        <v>80111620</v>
      </c>
      <c r="C5741" s="218" t="s">
        <v>14101</v>
      </c>
      <c r="D5741" s="585">
        <v>41659</v>
      </c>
      <c r="E5741" s="218" t="s">
        <v>14102</v>
      </c>
      <c r="F5741" s="218" t="s">
        <v>5442</v>
      </c>
      <c r="G5741" s="218" t="s">
        <v>5344</v>
      </c>
      <c r="H5741" s="586">
        <v>19110000</v>
      </c>
      <c r="I5741" s="586">
        <v>19110000</v>
      </c>
      <c r="J5741" s="218" t="s">
        <v>2469</v>
      </c>
      <c r="K5741" s="218" t="s">
        <v>40</v>
      </c>
      <c r="L5741" s="218" t="s">
        <v>5449</v>
      </c>
    </row>
    <row r="5742" spans="2:12" ht="75" customHeight="1" x14ac:dyDescent="0.25">
      <c r="B5742" s="218">
        <v>80111620</v>
      </c>
      <c r="C5742" s="218" t="s">
        <v>14101</v>
      </c>
      <c r="D5742" s="585">
        <v>41659</v>
      </c>
      <c r="E5742" s="218" t="s">
        <v>5459</v>
      </c>
      <c r="F5742" s="218" t="s">
        <v>5442</v>
      </c>
      <c r="G5742" s="218" t="s">
        <v>5344</v>
      </c>
      <c r="H5742" s="586">
        <v>17472000</v>
      </c>
      <c r="I5742" s="586">
        <v>17472000</v>
      </c>
      <c r="J5742" s="218" t="s">
        <v>2469</v>
      </c>
      <c r="K5742" s="218" t="s">
        <v>40</v>
      </c>
      <c r="L5742" s="218" t="s">
        <v>5449</v>
      </c>
    </row>
    <row r="5743" spans="2:12" ht="75" customHeight="1" x14ac:dyDescent="0.25">
      <c r="B5743" s="218">
        <v>80111620</v>
      </c>
      <c r="C5743" s="218" t="s">
        <v>5450</v>
      </c>
      <c r="D5743" s="585">
        <v>41659</v>
      </c>
      <c r="E5743" s="218" t="s">
        <v>14103</v>
      </c>
      <c r="F5743" s="218" t="s">
        <v>5442</v>
      </c>
      <c r="G5743" s="218" t="s">
        <v>5344</v>
      </c>
      <c r="H5743" s="586">
        <v>18564000</v>
      </c>
      <c r="I5743" s="586">
        <v>18564000</v>
      </c>
      <c r="J5743" s="218" t="s">
        <v>2469</v>
      </c>
      <c r="K5743" s="218" t="s">
        <v>40</v>
      </c>
      <c r="L5743" s="218" t="s">
        <v>5449</v>
      </c>
    </row>
    <row r="5744" spans="2:12" ht="75" customHeight="1" x14ac:dyDescent="0.25">
      <c r="B5744" s="218">
        <v>80111620</v>
      </c>
      <c r="C5744" s="218" t="s">
        <v>5452</v>
      </c>
      <c r="D5744" s="585">
        <v>41659</v>
      </c>
      <c r="E5744" s="218" t="s">
        <v>14104</v>
      </c>
      <c r="F5744" s="218" t="s">
        <v>5442</v>
      </c>
      <c r="G5744" s="218" t="s">
        <v>5344</v>
      </c>
      <c r="H5744" s="586">
        <v>68245300</v>
      </c>
      <c r="I5744" s="586">
        <v>68245300</v>
      </c>
      <c r="J5744" s="218" t="s">
        <v>2469</v>
      </c>
      <c r="K5744" s="218" t="s">
        <v>40</v>
      </c>
      <c r="L5744" s="218" t="s">
        <v>5449</v>
      </c>
    </row>
    <row r="5745" spans="2:12" ht="75" customHeight="1" x14ac:dyDescent="0.25">
      <c r="B5745" s="218">
        <v>80111620</v>
      </c>
      <c r="C5745" s="587" t="s">
        <v>5453</v>
      </c>
      <c r="D5745" s="585">
        <v>41659</v>
      </c>
      <c r="E5745" s="218" t="s">
        <v>14104</v>
      </c>
      <c r="F5745" s="218" t="s">
        <v>5442</v>
      </c>
      <c r="G5745" s="218" t="s">
        <v>5344</v>
      </c>
      <c r="H5745" s="586">
        <v>35354600</v>
      </c>
      <c r="I5745" s="586">
        <v>35354600</v>
      </c>
      <c r="J5745" s="218" t="s">
        <v>2469</v>
      </c>
      <c r="K5745" s="218" t="s">
        <v>40</v>
      </c>
      <c r="L5745" s="218" t="s">
        <v>5449</v>
      </c>
    </row>
    <row r="5746" spans="2:12" ht="75" customHeight="1" x14ac:dyDescent="0.25">
      <c r="B5746" s="218">
        <v>80111620</v>
      </c>
      <c r="C5746" s="587" t="s">
        <v>5454</v>
      </c>
      <c r="D5746" s="585">
        <v>41659</v>
      </c>
      <c r="E5746" s="218" t="s">
        <v>14104</v>
      </c>
      <c r="F5746" s="218" t="s">
        <v>5442</v>
      </c>
      <c r="G5746" s="218" t="s">
        <v>5344</v>
      </c>
      <c r="H5746" s="586">
        <v>170613250</v>
      </c>
      <c r="I5746" s="586">
        <v>170613250</v>
      </c>
      <c r="J5746" s="218" t="s">
        <v>2469</v>
      </c>
      <c r="K5746" s="218" t="s">
        <v>40</v>
      </c>
      <c r="L5746" s="218" t="s">
        <v>5449</v>
      </c>
    </row>
    <row r="5747" spans="2:12" ht="75" customHeight="1" x14ac:dyDescent="0.25">
      <c r="B5747" s="218">
        <v>80111620</v>
      </c>
      <c r="C5747" s="218" t="s">
        <v>14105</v>
      </c>
      <c r="D5747" s="585">
        <v>41659</v>
      </c>
      <c r="E5747" s="218" t="s">
        <v>14104</v>
      </c>
      <c r="F5747" s="218" t="s">
        <v>5442</v>
      </c>
      <c r="G5747" s="218" t="s">
        <v>5344</v>
      </c>
      <c r="H5747" s="586">
        <v>35354600</v>
      </c>
      <c r="I5747" s="586">
        <v>35354600</v>
      </c>
      <c r="J5747" s="218" t="s">
        <v>2469</v>
      </c>
      <c r="K5747" s="218" t="s">
        <v>40</v>
      </c>
      <c r="L5747" s="218" t="s">
        <v>5449</v>
      </c>
    </row>
    <row r="5748" spans="2:12" ht="75" customHeight="1" x14ac:dyDescent="0.25">
      <c r="B5748" s="218">
        <v>80111620</v>
      </c>
      <c r="C5748" s="218" t="s">
        <v>14106</v>
      </c>
      <c r="D5748" s="585">
        <v>41659</v>
      </c>
      <c r="E5748" s="218" t="s">
        <v>14107</v>
      </c>
      <c r="F5748" s="218" t="s">
        <v>5442</v>
      </c>
      <c r="G5748" s="218" t="s">
        <v>5344</v>
      </c>
      <c r="H5748" s="586">
        <v>34944000</v>
      </c>
      <c r="I5748" s="586">
        <v>34944000</v>
      </c>
      <c r="J5748" s="218" t="s">
        <v>2469</v>
      </c>
      <c r="K5748" s="218" t="s">
        <v>40</v>
      </c>
      <c r="L5748" s="218" t="s">
        <v>5449</v>
      </c>
    </row>
    <row r="5749" spans="2:12" ht="75" customHeight="1" x14ac:dyDescent="0.25">
      <c r="B5749" s="218">
        <v>80111620</v>
      </c>
      <c r="C5749" s="218" t="s">
        <v>5455</v>
      </c>
      <c r="D5749" s="585">
        <v>41659</v>
      </c>
      <c r="E5749" s="218" t="s">
        <v>14108</v>
      </c>
      <c r="F5749" s="218" t="s">
        <v>5442</v>
      </c>
      <c r="G5749" s="218" t="s">
        <v>5344</v>
      </c>
      <c r="H5749" s="586">
        <v>13104000</v>
      </c>
      <c r="I5749" s="586">
        <v>13104000</v>
      </c>
      <c r="J5749" s="218" t="s">
        <v>2469</v>
      </c>
      <c r="K5749" s="218" t="s">
        <v>40</v>
      </c>
      <c r="L5749" s="218" t="s">
        <v>5449</v>
      </c>
    </row>
    <row r="5750" spans="2:12" ht="75" customHeight="1" x14ac:dyDescent="0.25">
      <c r="B5750" s="218">
        <v>80111620</v>
      </c>
      <c r="C5750" s="218" t="s">
        <v>14109</v>
      </c>
      <c r="D5750" s="585">
        <v>41659</v>
      </c>
      <c r="E5750" s="218" t="s">
        <v>14102</v>
      </c>
      <c r="F5750" s="218" t="s">
        <v>5442</v>
      </c>
      <c r="G5750" s="218" t="s">
        <v>5344</v>
      </c>
      <c r="H5750" s="586">
        <v>19670000</v>
      </c>
      <c r="I5750" s="586">
        <v>19670000</v>
      </c>
      <c r="J5750" s="218" t="s">
        <v>2469</v>
      </c>
      <c r="K5750" s="218" t="s">
        <v>40</v>
      </c>
      <c r="L5750" s="218" t="s">
        <v>5449</v>
      </c>
    </row>
    <row r="5751" spans="2:12" ht="75" customHeight="1" x14ac:dyDescent="0.25">
      <c r="B5751" s="218">
        <v>80111620</v>
      </c>
      <c r="C5751" s="218" t="s">
        <v>5457</v>
      </c>
      <c r="D5751" s="585">
        <v>41659</v>
      </c>
      <c r="E5751" s="218" t="s">
        <v>14102</v>
      </c>
      <c r="F5751" s="218" t="s">
        <v>5442</v>
      </c>
      <c r="G5751" s="218" t="s">
        <v>5344</v>
      </c>
      <c r="H5751" s="586">
        <v>19110000</v>
      </c>
      <c r="I5751" s="586">
        <v>19110000</v>
      </c>
      <c r="J5751" s="218" t="s">
        <v>2469</v>
      </c>
      <c r="K5751" s="218" t="s">
        <v>40</v>
      </c>
      <c r="L5751" s="218" t="s">
        <v>5449</v>
      </c>
    </row>
    <row r="5752" spans="2:12" ht="75" customHeight="1" x14ac:dyDescent="0.25">
      <c r="B5752" s="218">
        <v>80111620</v>
      </c>
      <c r="C5752" s="218" t="s">
        <v>5458</v>
      </c>
      <c r="D5752" s="585">
        <v>41659</v>
      </c>
      <c r="E5752" s="218" t="s">
        <v>14110</v>
      </c>
      <c r="F5752" s="218" t="s">
        <v>5442</v>
      </c>
      <c r="G5752" s="218" t="s">
        <v>5344</v>
      </c>
      <c r="H5752" s="586">
        <v>41588000</v>
      </c>
      <c r="I5752" s="586">
        <v>41588000</v>
      </c>
      <c r="J5752" s="218" t="s">
        <v>2469</v>
      </c>
      <c r="K5752" s="218" t="s">
        <v>40</v>
      </c>
      <c r="L5752" s="218" t="s">
        <v>5449</v>
      </c>
    </row>
    <row r="5753" spans="2:12" ht="75" customHeight="1" x14ac:dyDescent="0.25">
      <c r="B5753" s="218">
        <v>80111620</v>
      </c>
      <c r="C5753" s="218" t="s">
        <v>5460</v>
      </c>
      <c r="D5753" s="585">
        <v>41659</v>
      </c>
      <c r="E5753" s="218" t="s">
        <v>14104</v>
      </c>
      <c r="F5753" s="218" t="s">
        <v>5442</v>
      </c>
      <c r="G5753" s="218" t="s">
        <v>5344</v>
      </c>
      <c r="H5753" s="586">
        <v>26572925</v>
      </c>
      <c r="I5753" s="586">
        <v>26572925</v>
      </c>
      <c r="J5753" s="218" t="s">
        <v>2469</v>
      </c>
      <c r="K5753" s="218" t="s">
        <v>40</v>
      </c>
      <c r="L5753" s="218" t="s">
        <v>5449</v>
      </c>
    </row>
    <row r="5754" spans="2:12" ht="75" customHeight="1" x14ac:dyDescent="0.25">
      <c r="B5754" s="244">
        <v>80111620</v>
      </c>
      <c r="C5754" s="244" t="s">
        <v>14111</v>
      </c>
      <c r="D5754" s="245">
        <v>41659</v>
      </c>
      <c r="E5754" s="244" t="s">
        <v>14104</v>
      </c>
      <c r="F5754" s="244" t="s">
        <v>5442</v>
      </c>
      <c r="G5754" s="244" t="s">
        <v>5344</v>
      </c>
      <c r="H5754" s="246">
        <v>34122650</v>
      </c>
      <c r="I5754" s="246">
        <v>34122650</v>
      </c>
      <c r="J5754" s="244" t="s">
        <v>2469</v>
      </c>
      <c r="K5754" s="244" t="s">
        <v>40</v>
      </c>
      <c r="L5754" s="244" t="s">
        <v>5461</v>
      </c>
    </row>
    <row r="5755" spans="2:12" ht="75" customHeight="1" x14ac:dyDescent="0.25">
      <c r="B5755" s="244">
        <v>80111620</v>
      </c>
      <c r="C5755" s="244" t="s">
        <v>14112</v>
      </c>
      <c r="D5755" s="245">
        <v>41659</v>
      </c>
      <c r="E5755" s="244" t="s">
        <v>14104</v>
      </c>
      <c r="F5755" s="244" t="s">
        <v>5442</v>
      </c>
      <c r="G5755" s="244" t="s">
        <v>5344</v>
      </c>
      <c r="H5755" s="246">
        <v>68245300</v>
      </c>
      <c r="I5755" s="246">
        <v>68245300</v>
      </c>
      <c r="J5755" s="244" t="s">
        <v>2469</v>
      </c>
      <c r="K5755" s="244" t="s">
        <v>40</v>
      </c>
      <c r="L5755" s="244" t="s">
        <v>5461</v>
      </c>
    </row>
    <row r="5756" spans="2:12" ht="75" customHeight="1" x14ac:dyDescent="0.25">
      <c r="B5756" s="244">
        <v>80111620</v>
      </c>
      <c r="C5756" s="244" t="s">
        <v>14113</v>
      </c>
      <c r="D5756" s="245">
        <v>41659</v>
      </c>
      <c r="E5756" s="244" t="s">
        <v>14104</v>
      </c>
      <c r="F5756" s="244" t="s">
        <v>5442</v>
      </c>
      <c r="G5756" s="244" t="s">
        <v>5344</v>
      </c>
      <c r="H5756" s="246">
        <v>68245300</v>
      </c>
      <c r="I5756" s="246">
        <v>68245300</v>
      </c>
      <c r="J5756" s="244" t="s">
        <v>2469</v>
      </c>
      <c r="K5756" s="244" t="s">
        <v>40</v>
      </c>
      <c r="L5756" s="244" t="s">
        <v>5461</v>
      </c>
    </row>
    <row r="5757" spans="2:12" ht="75" customHeight="1" x14ac:dyDescent="0.25">
      <c r="B5757" s="244">
        <v>80111620</v>
      </c>
      <c r="C5757" s="244" t="s">
        <v>14114</v>
      </c>
      <c r="D5757" s="245">
        <v>41659</v>
      </c>
      <c r="E5757" s="244" t="s">
        <v>14104</v>
      </c>
      <c r="F5757" s="244" t="s">
        <v>5442</v>
      </c>
      <c r="G5757" s="244" t="s">
        <v>5344</v>
      </c>
      <c r="H5757" s="246">
        <v>68245300</v>
      </c>
      <c r="I5757" s="246">
        <v>68245300</v>
      </c>
      <c r="J5757" s="244" t="s">
        <v>2469</v>
      </c>
      <c r="K5757" s="244" t="s">
        <v>40</v>
      </c>
      <c r="L5757" s="244" t="s">
        <v>5461</v>
      </c>
    </row>
    <row r="5758" spans="2:12" ht="75" customHeight="1" x14ac:dyDescent="0.25">
      <c r="B5758" s="244">
        <v>80111620</v>
      </c>
      <c r="C5758" s="244" t="s">
        <v>14115</v>
      </c>
      <c r="D5758" s="245">
        <v>41659</v>
      </c>
      <c r="E5758" s="244" t="s">
        <v>14104</v>
      </c>
      <c r="F5758" s="244" t="s">
        <v>5442</v>
      </c>
      <c r="G5758" s="244" t="s">
        <v>5344</v>
      </c>
      <c r="H5758" s="246">
        <v>34122650</v>
      </c>
      <c r="I5758" s="246">
        <v>34122650</v>
      </c>
      <c r="J5758" s="244" t="s">
        <v>2469</v>
      </c>
      <c r="K5758" s="244" t="s">
        <v>40</v>
      </c>
      <c r="L5758" s="244" t="s">
        <v>5461</v>
      </c>
    </row>
    <row r="5759" spans="2:12" ht="75" customHeight="1" x14ac:dyDescent="0.25">
      <c r="B5759" s="244">
        <v>80111620</v>
      </c>
      <c r="C5759" s="244" t="s">
        <v>14116</v>
      </c>
      <c r="D5759" s="245">
        <v>41659</v>
      </c>
      <c r="E5759" s="244" t="s">
        <v>14104</v>
      </c>
      <c r="F5759" s="244" t="s">
        <v>5442</v>
      </c>
      <c r="G5759" s="244" t="s">
        <v>5344</v>
      </c>
      <c r="H5759" s="246">
        <v>34122650</v>
      </c>
      <c r="I5759" s="246">
        <v>34122650</v>
      </c>
      <c r="J5759" s="244" t="s">
        <v>2469</v>
      </c>
      <c r="K5759" s="244" t="s">
        <v>40</v>
      </c>
      <c r="L5759" s="244" t="s">
        <v>5461</v>
      </c>
    </row>
    <row r="5760" spans="2:12" ht="75" customHeight="1" x14ac:dyDescent="0.25">
      <c r="B5760" s="244">
        <v>80111620</v>
      </c>
      <c r="C5760" s="244" t="s">
        <v>14117</v>
      </c>
      <c r="D5760" s="245">
        <v>41659</v>
      </c>
      <c r="E5760" s="244" t="s">
        <v>14118</v>
      </c>
      <c r="F5760" s="244" t="s">
        <v>5442</v>
      </c>
      <c r="G5760" s="244" t="s">
        <v>5344</v>
      </c>
      <c r="H5760" s="246">
        <v>27132600</v>
      </c>
      <c r="I5760" s="246">
        <v>27132600</v>
      </c>
      <c r="J5760" s="244" t="s">
        <v>2469</v>
      </c>
      <c r="K5760" s="244" t="s">
        <v>40</v>
      </c>
      <c r="L5760" s="244" t="s">
        <v>5461</v>
      </c>
    </row>
    <row r="5761" spans="2:12" ht="75" customHeight="1" x14ac:dyDescent="0.25">
      <c r="B5761" s="244">
        <v>80111620</v>
      </c>
      <c r="C5761" s="244" t="s">
        <v>14119</v>
      </c>
      <c r="D5761" s="245">
        <v>41659</v>
      </c>
      <c r="E5761" s="244" t="s">
        <v>14120</v>
      </c>
      <c r="F5761" s="244" t="s">
        <v>5442</v>
      </c>
      <c r="G5761" s="244" t="s">
        <v>5344</v>
      </c>
      <c r="H5761" s="246">
        <v>7935500</v>
      </c>
      <c r="I5761" s="246">
        <v>7935500</v>
      </c>
      <c r="J5761" s="244" t="s">
        <v>2469</v>
      </c>
      <c r="K5761" s="244" t="s">
        <v>40</v>
      </c>
      <c r="L5761" s="244" t="s">
        <v>5461</v>
      </c>
    </row>
    <row r="5762" spans="2:12" ht="75" customHeight="1" x14ac:dyDescent="0.25">
      <c r="B5762" s="244">
        <v>80111620</v>
      </c>
      <c r="C5762" s="206" t="s">
        <v>14121</v>
      </c>
      <c r="D5762" s="245">
        <v>41659</v>
      </c>
      <c r="E5762" s="244" t="s">
        <v>14122</v>
      </c>
      <c r="F5762" s="244" t="s">
        <v>5442</v>
      </c>
      <c r="G5762" s="244" t="s">
        <v>5344</v>
      </c>
      <c r="H5762" s="246">
        <v>176773000</v>
      </c>
      <c r="I5762" s="246">
        <v>176773000</v>
      </c>
      <c r="J5762" s="244" t="s">
        <v>2469</v>
      </c>
      <c r="K5762" s="244" t="s">
        <v>40</v>
      </c>
      <c r="L5762" s="244" t="s">
        <v>5461</v>
      </c>
    </row>
    <row r="5763" spans="2:12" ht="75" customHeight="1" x14ac:dyDescent="0.25">
      <c r="B5763" s="244">
        <v>80111620</v>
      </c>
      <c r="C5763" s="206" t="s">
        <v>14123</v>
      </c>
      <c r="D5763" s="245">
        <v>41659</v>
      </c>
      <c r="E5763" s="244" t="s">
        <v>14120</v>
      </c>
      <c r="F5763" s="244" t="s">
        <v>5442</v>
      </c>
      <c r="G5763" s="244" t="s">
        <v>5344</v>
      </c>
      <c r="H5763" s="246">
        <v>8222000</v>
      </c>
      <c r="I5763" s="246">
        <v>8222000</v>
      </c>
      <c r="J5763" s="244" t="s">
        <v>2469</v>
      </c>
      <c r="K5763" s="244" t="s">
        <v>40</v>
      </c>
      <c r="L5763" s="244" t="s">
        <v>5461</v>
      </c>
    </row>
    <row r="5764" spans="2:12" ht="75" customHeight="1" x14ac:dyDescent="0.25">
      <c r="B5764" s="244">
        <v>80111620</v>
      </c>
      <c r="C5764" s="244" t="s">
        <v>14124</v>
      </c>
      <c r="D5764" s="245">
        <v>41659</v>
      </c>
      <c r="E5764" s="244" t="s">
        <v>14122</v>
      </c>
      <c r="F5764" s="244" t="s">
        <v>5442</v>
      </c>
      <c r="G5764" s="244" t="s">
        <v>5344</v>
      </c>
      <c r="H5764" s="246">
        <v>238858550</v>
      </c>
      <c r="I5764" s="246">
        <v>238858550</v>
      </c>
      <c r="J5764" s="244" t="s">
        <v>2469</v>
      </c>
      <c r="K5764" s="244" t="s">
        <v>40</v>
      </c>
      <c r="L5764" s="244" t="s">
        <v>5461</v>
      </c>
    </row>
    <row r="5765" spans="2:12" ht="75" customHeight="1" x14ac:dyDescent="0.25">
      <c r="B5765" s="244">
        <v>80111620</v>
      </c>
      <c r="C5765" s="244" t="s">
        <v>14125</v>
      </c>
      <c r="D5765" s="245">
        <v>41659</v>
      </c>
      <c r="E5765" s="244" t="s">
        <v>14120</v>
      </c>
      <c r="F5765" s="244" t="s">
        <v>5442</v>
      </c>
      <c r="G5765" s="244" t="s">
        <v>5344</v>
      </c>
      <c r="H5765" s="246">
        <v>7935500</v>
      </c>
      <c r="I5765" s="246">
        <v>7935500</v>
      </c>
      <c r="J5765" s="244" t="s">
        <v>2469</v>
      </c>
      <c r="K5765" s="244" t="s">
        <v>40</v>
      </c>
      <c r="L5765" s="244" t="s">
        <v>5461</v>
      </c>
    </row>
    <row r="5766" spans="2:12" ht="75" customHeight="1" x14ac:dyDescent="0.25">
      <c r="B5766" s="244">
        <v>80111620</v>
      </c>
      <c r="C5766" s="244" t="s">
        <v>14125</v>
      </c>
      <c r="D5766" s="245">
        <v>41659</v>
      </c>
      <c r="E5766" s="244" t="s">
        <v>14126</v>
      </c>
      <c r="F5766" s="244" t="s">
        <v>5442</v>
      </c>
      <c r="G5766" s="244" t="s">
        <v>5344</v>
      </c>
      <c r="H5766" s="246">
        <v>29620500</v>
      </c>
      <c r="I5766" s="246">
        <v>29620500</v>
      </c>
      <c r="J5766" s="244" t="s">
        <v>2469</v>
      </c>
      <c r="K5766" s="244" t="s">
        <v>40</v>
      </c>
      <c r="L5766" s="244" t="s">
        <v>5461</v>
      </c>
    </row>
    <row r="5767" spans="2:12" ht="75" customHeight="1" x14ac:dyDescent="0.25">
      <c r="B5767" s="244">
        <v>80111620</v>
      </c>
      <c r="C5767" s="244" t="s">
        <v>14127</v>
      </c>
      <c r="D5767" s="245">
        <v>41659</v>
      </c>
      <c r="E5767" s="244" t="s">
        <v>14128</v>
      </c>
      <c r="F5767" s="244" t="s">
        <v>5442</v>
      </c>
      <c r="G5767" s="244" t="s">
        <v>5344</v>
      </c>
      <c r="H5767" s="246">
        <v>17266200</v>
      </c>
      <c r="I5767" s="246">
        <v>17266200</v>
      </c>
      <c r="J5767" s="244" t="s">
        <v>2469</v>
      </c>
      <c r="K5767" s="244" t="s">
        <v>40</v>
      </c>
      <c r="L5767" s="244" t="s">
        <v>5461</v>
      </c>
    </row>
    <row r="5768" spans="2:12" ht="75" customHeight="1" x14ac:dyDescent="0.25">
      <c r="B5768" s="244">
        <v>80111620</v>
      </c>
      <c r="C5768" s="244" t="s">
        <v>14129</v>
      </c>
      <c r="D5768" s="245">
        <v>41659</v>
      </c>
      <c r="E5768" s="244" t="s">
        <v>14130</v>
      </c>
      <c r="F5768" s="244" t="s">
        <v>5442</v>
      </c>
      <c r="G5768" s="244" t="s">
        <v>5344</v>
      </c>
      <c r="H5768" s="246">
        <v>18088400</v>
      </c>
      <c r="I5768" s="246">
        <v>18088400</v>
      </c>
      <c r="J5768" s="244" t="s">
        <v>2469</v>
      </c>
      <c r="K5768" s="244" t="s">
        <v>40</v>
      </c>
      <c r="L5768" s="244" t="s">
        <v>5461</v>
      </c>
    </row>
    <row r="5769" spans="2:12" ht="75" customHeight="1" x14ac:dyDescent="0.25">
      <c r="B5769" s="244">
        <v>80111620</v>
      </c>
      <c r="C5769" s="244" t="s">
        <v>14131</v>
      </c>
      <c r="D5769" s="245">
        <v>41659</v>
      </c>
      <c r="E5769" s="244" t="s">
        <v>14104</v>
      </c>
      <c r="F5769" s="244" t="s">
        <v>5442</v>
      </c>
      <c r="G5769" s="244" t="s">
        <v>5344</v>
      </c>
      <c r="H5769" s="246">
        <v>459609800</v>
      </c>
      <c r="I5769" s="246">
        <v>459609800</v>
      </c>
      <c r="J5769" s="244" t="s">
        <v>2469</v>
      </c>
      <c r="K5769" s="244" t="s">
        <v>40</v>
      </c>
      <c r="L5769" s="244" t="s">
        <v>5461</v>
      </c>
    </row>
    <row r="5770" spans="2:12" ht="75" customHeight="1" x14ac:dyDescent="0.25">
      <c r="B5770" s="244">
        <v>80111620</v>
      </c>
      <c r="C5770" s="244" t="s">
        <v>14132</v>
      </c>
      <c r="D5770" s="245">
        <v>41659</v>
      </c>
      <c r="E5770" s="244" t="s">
        <v>5463</v>
      </c>
      <c r="F5770" s="244" t="s">
        <v>5442</v>
      </c>
      <c r="G5770" s="244" t="s">
        <v>5344</v>
      </c>
      <c r="H5770" s="246">
        <v>22199000</v>
      </c>
      <c r="I5770" s="246">
        <v>22199000</v>
      </c>
      <c r="J5770" s="244" t="s">
        <v>2469</v>
      </c>
      <c r="K5770" s="244" t="s">
        <v>40</v>
      </c>
      <c r="L5770" s="244" t="s">
        <v>5461</v>
      </c>
    </row>
    <row r="5771" spans="2:12" ht="75" customHeight="1" x14ac:dyDescent="0.25">
      <c r="B5771" s="244">
        <v>80111620</v>
      </c>
      <c r="C5771" s="244" t="s">
        <v>14132</v>
      </c>
      <c r="D5771" s="245">
        <v>41659</v>
      </c>
      <c r="E5771" s="244" t="s">
        <v>5470</v>
      </c>
      <c r="F5771" s="244" t="s">
        <v>5442</v>
      </c>
      <c r="G5771" s="244" t="s">
        <v>5344</v>
      </c>
      <c r="H5771" s="246">
        <v>29786000</v>
      </c>
      <c r="I5771" s="246">
        <v>29786000</v>
      </c>
      <c r="J5771" s="244" t="s">
        <v>2469</v>
      </c>
      <c r="K5771" s="244" t="s">
        <v>40</v>
      </c>
      <c r="L5771" s="244" t="s">
        <v>5461</v>
      </c>
    </row>
    <row r="5772" spans="2:12" ht="75" customHeight="1" x14ac:dyDescent="0.25">
      <c r="B5772" s="244">
        <v>80111620</v>
      </c>
      <c r="C5772" s="244" t="s">
        <v>14133</v>
      </c>
      <c r="D5772" s="245">
        <v>41659</v>
      </c>
      <c r="E5772" s="244" t="s">
        <v>14104</v>
      </c>
      <c r="F5772" s="244" t="s">
        <v>5442</v>
      </c>
      <c r="G5772" s="244" t="s">
        <v>5344</v>
      </c>
      <c r="H5772" s="246">
        <v>35354600</v>
      </c>
      <c r="I5772" s="246">
        <v>35354600</v>
      </c>
      <c r="J5772" s="244" t="s">
        <v>2469</v>
      </c>
      <c r="K5772" s="244" t="s">
        <v>40</v>
      </c>
      <c r="L5772" s="244" t="s">
        <v>5461</v>
      </c>
    </row>
    <row r="5773" spans="2:12" ht="75" customHeight="1" x14ac:dyDescent="0.25">
      <c r="B5773" s="244">
        <v>80111620</v>
      </c>
      <c r="C5773" s="206" t="s">
        <v>14134</v>
      </c>
      <c r="D5773" s="245">
        <v>41659</v>
      </c>
      <c r="E5773" s="244" t="s">
        <v>14130</v>
      </c>
      <c r="F5773" s="244" t="s">
        <v>5442</v>
      </c>
      <c r="G5773" s="244" t="s">
        <v>5344</v>
      </c>
      <c r="H5773" s="246">
        <v>9044200</v>
      </c>
      <c r="I5773" s="246">
        <v>9044200</v>
      </c>
      <c r="J5773" s="244" t="s">
        <v>2469</v>
      </c>
      <c r="K5773" s="244" t="s">
        <v>40</v>
      </c>
      <c r="L5773" s="244" t="s">
        <v>5461</v>
      </c>
    </row>
    <row r="5774" spans="2:12" ht="75" customHeight="1" x14ac:dyDescent="0.25">
      <c r="B5774" s="244">
        <v>80111620</v>
      </c>
      <c r="C5774" s="206" t="s">
        <v>14134</v>
      </c>
      <c r="D5774" s="245">
        <v>41659</v>
      </c>
      <c r="E5774" s="244" t="s">
        <v>8354</v>
      </c>
      <c r="F5774" s="244" t="s">
        <v>5442</v>
      </c>
      <c r="G5774" s="244" t="s">
        <v>5344</v>
      </c>
      <c r="H5774" s="246">
        <v>16444000</v>
      </c>
      <c r="I5774" s="246">
        <v>16444000</v>
      </c>
      <c r="J5774" s="244" t="s">
        <v>2469</v>
      </c>
      <c r="K5774" s="244" t="s">
        <v>40</v>
      </c>
      <c r="L5774" s="244" t="s">
        <v>5461</v>
      </c>
    </row>
    <row r="5775" spans="2:12" ht="75" customHeight="1" x14ac:dyDescent="0.25">
      <c r="B5775" s="244">
        <v>80111620</v>
      </c>
      <c r="C5775" s="206" t="s">
        <v>14134</v>
      </c>
      <c r="D5775" s="245">
        <v>41659</v>
      </c>
      <c r="E5775" s="244" t="s">
        <v>5470</v>
      </c>
      <c r="F5775" s="244" t="s">
        <v>5442</v>
      </c>
      <c r="G5775" s="244" t="s">
        <v>5344</v>
      </c>
      <c r="H5775" s="246">
        <v>29786000</v>
      </c>
      <c r="I5775" s="246">
        <v>29786000</v>
      </c>
      <c r="J5775" s="244" t="s">
        <v>2469</v>
      </c>
      <c r="K5775" s="244" t="s">
        <v>40</v>
      </c>
      <c r="L5775" s="244" t="s">
        <v>5461</v>
      </c>
    </row>
    <row r="5776" spans="2:12" ht="75" customHeight="1" x14ac:dyDescent="0.25">
      <c r="B5776" s="244">
        <v>80111620</v>
      </c>
      <c r="C5776" s="206" t="s">
        <v>14134</v>
      </c>
      <c r="D5776" s="245">
        <v>41659</v>
      </c>
      <c r="E5776" s="244" t="s">
        <v>14135</v>
      </c>
      <c r="F5776" s="244" t="s">
        <v>5442</v>
      </c>
      <c r="G5776" s="244" t="s">
        <v>5344</v>
      </c>
      <c r="H5776" s="246">
        <v>35354600</v>
      </c>
      <c r="I5776" s="246">
        <v>35354600</v>
      </c>
      <c r="J5776" s="244" t="s">
        <v>2469</v>
      </c>
      <c r="K5776" s="244" t="s">
        <v>40</v>
      </c>
      <c r="L5776" s="244" t="s">
        <v>5461</v>
      </c>
    </row>
    <row r="5777" spans="2:12" ht="75" customHeight="1" x14ac:dyDescent="0.25">
      <c r="B5777" s="244">
        <v>80111620</v>
      </c>
      <c r="C5777" s="206" t="s">
        <v>5464</v>
      </c>
      <c r="D5777" s="245">
        <v>41659</v>
      </c>
      <c r="E5777" s="244" t="s">
        <v>5465</v>
      </c>
      <c r="F5777" s="244" t="s">
        <v>5442</v>
      </c>
      <c r="G5777" s="244" t="s">
        <v>5344</v>
      </c>
      <c r="H5777" s="246">
        <v>25225200</v>
      </c>
      <c r="I5777" s="246">
        <v>25225200</v>
      </c>
      <c r="J5777" s="244" t="s">
        <v>2469</v>
      </c>
      <c r="K5777" s="244" t="s">
        <v>40</v>
      </c>
      <c r="L5777" s="244" t="s">
        <v>5461</v>
      </c>
    </row>
    <row r="5778" spans="2:12" ht="75" customHeight="1" x14ac:dyDescent="0.25">
      <c r="B5778" s="244">
        <v>80111620</v>
      </c>
      <c r="C5778" s="206" t="s">
        <v>14136</v>
      </c>
      <c r="D5778" s="245">
        <v>41659</v>
      </c>
      <c r="E5778" s="244" t="s">
        <v>5468</v>
      </c>
      <c r="F5778" s="244" t="s">
        <v>5442</v>
      </c>
      <c r="G5778" s="244" t="s">
        <v>5344</v>
      </c>
      <c r="H5778" s="246">
        <v>14742000</v>
      </c>
      <c r="I5778" s="246">
        <v>14742000</v>
      </c>
      <c r="J5778" s="244" t="s">
        <v>2469</v>
      </c>
      <c r="K5778" s="244" t="s">
        <v>40</v>
      </c>
      <c r="L5778" s="244" t="s">
        <v>5461</v>
      </c>
    </row>
    <row r="5779" spans="2:12" ht="75" customHeight="1" x14ac:dyDescent="0.25">
      <c r="B5779" s="244">
        <v>80111620</v>
      </c>
      <c r="C5779" s="206" t="s">
        <v>14137</v>
      </c>
      <c r="D5779" s="245">
        <v>41659</v>
      </c>
      <c r="E5779" s="244" t="s">
        <v>5471</v>
      </c>
      <c r="F5779" s="244" t="s">
        <v>5442</v>
      </c>
      <c r="G5779" s="244" t="s">
        <v>5344</v>
      </c>
      <c r="H5779" s="246">
        <v>42997500</v>
      </c>
      <c r="I5779" s="246">
        <v>42997500</v>
      </c>
      <c r="J5779" s="244" t="s">
        <v>2469</v>
      </c>
      <c r="K5779" s="244" t="s">
        <v>40</v>
      </c>
      <c r="L5779" s="244" t="s">
        <v>5461</v>
      </c>
    </row>
    <row r="5780" spans="2:12" ht="75" customHeight="1" x14ac:dyDescent="0.25">
      <c r="B5780" s="244">
        <v>80111620</v>
      </c>
      <c r="C5780" s="206" t="s">
        <v>14138</v>
      </c>
      <c r="D5780" s="245">
        <v>41659</v>
      </c>
      <c r="E5780" s="244" t="s">
        <v>5466</v>
      </c>
      <c r="F5780" s="244" t="s">
        <v>5442</v>
      </c>
      <c r="G5780" s="244" t="s">
        <v>5344</v>
      </c>
      <c r="H5780" s="246">
        <v>16571100</v>
      </c>
      <c r="I5780" s="246">
        <v>16571100</v>
      </c>
      <c r="J5780" s="244" t="s">
        <v>2469</v>
      </c>
      <c r="K5780" s="244" t="s">
        <v>40</v>
      </c>
      <c r="L5780" s="244" t="s">
        <v>5461</v>
      </c>
    </row>
    <row r="5781" spans="2:12" ht="75" customHeight="1" x14ac:dyDescent="0.25">
      <c r="B5781" s="244">
        <v>80111620</v>
      </c>
      <c r="C5781" s="206" t="s">
        <v>14138</v>
      </c>
      <c r="D5781" s="245">
        <v>41659</v>
      </c>
      <c r="E5781" s="244" t="s">
        <v>5467</v>
      </c>
      <c r="F5781" s="244" t="s">
        <v>5442</v>
      </c>
      <c r="G5781" s="244" t="s">
        <v>5344</v>
      </c>
      <c r="H5781" s="246">
        <v>21703500</v>
      </c>
      <c r="I5781" s="246">
        <v>21703500</v>
      </c>
      <c r="J5781" s="244" t="s">
        <v>2469</v>
      </c>
      <c r="K5781" s="244" t="s">
        <v>40</v>
      </c>
      <c r="L5781" s="244" t="s">
        <v>5461</v>
      </c>
    </row>
    <row r="5782" spans="2:12" ht="75" customHeight="1" x14ac:dyDescent="0.25">
      <c r="B5782" s="244">
        <v>80111620</v>
      </c>
      <c r="C5782" s="206" t="s">
        <v>14139</v>
      </c>
      <c r="D5782" s="245">
        <v>41659</v>
      </c>
      <c r="E5782" s="244" t="s">
        <v>5470</v>
      </c>
      <c r="F5782" s="244" t="s">
        <v>5442</v>
      </c>
      <c r="G5782" s="244" t="s">
        <v>5344</v>
      </c>
      <c r="H5782" s="246">
        <v>28938000</v>
      </c>
      <c r="I5782" s="246">
        <v>28938000</v>
      </c>
      <c r="J5782" s="244" t="s">
        <v>2469</v>
      </c>
      <c r="K5782" s="244" t="s">
        <v>40</v>
      </c>
      <c r="L5782" s="244" t="s">
        <v>5461</v>
      </c>
    </row>
    <row r="5783" spans="2:12" ht="75" customHeight="1" x14ac:dyDescent="0.25">
      <c r="B5783" s="244">
        <v>80111620</v>
      </c>
      <c r="C5783" s="206" t="s">
        <v>14140</v>
      </c>
      <c r="D5783" s="245">
        <v>41659</v>
      </c>
      <c r="E5783" s="244" t="s">
        <v>5469</v>
      </c>
      <c r="F5783" s="244" t="s">
        <v>5442</v>
      </c>
      <c r="G5783" s="244" t="s">
        <v>5344</v>
      </c>
      <c r="H5783" s="246">
        <v>12066600</v>
      </c>
      <c r="I5783" s="246">
        <v>12066600</v>
      </c>
      <c r="J5783" s="244" t="s">
        <v>2469</v>
      </c>
      <c r="K5783" s="244" t="s">
        <v>40</v>
      </c>
      <c r="L5783" s="244" t="s">
        <v>5461</v>
      </c>
    </row>
    <row r="5784" spans="2:12" ht="75" customHeight="1" x14ac:dyDescent="0.25">
      <c r="B5784" s="244">
        <v>80111620</v>
      </c>
      <c r="C5784" s="206" t="s">
        <v>14141</v>
      </c>
      <c r="D5784" s="245">
        <v>41659</v>
      </c>
      <c r="E5784" s="244" t="s">
        <v>5472</v>
      </c>
      <c r="F5784" s="244" t="s">
        <v>5442</v>
      </c>
      <c r="G5784" s="244" t="s">
        <v>5344</v>
      </c>
      <c r="H5784" s="246">
        <v>7502700</v>
      </c>
      <c r="I5784" s="246">
        <v>7502700</v>
      </c>
      <c r="J5784" s="244" t="s">
        <v>2469</v>
      </c>
      <c r="K5784" s="244" t="s">
        <v>40</v>
      </c>
      <c r="L5784" s="244" t="s">
        <v>5461</v>
      </c>
    </row>
    <row r="5785" spans="2:12" ht="75" customHeight="1" x14ac:dyDescent="0.25">
      <c r="B5785" s="244">
        <v>80111620</v>
      </c>
      <c r="C5785" s="206" t="s">
        <v>14142</v>
      </c>
      <c r="D5785" s="245">
        <v>41659</v>
      </c>
      <c r="E5785" s="244" t="s">
        <v>14118</v>
      </c>
      <c r="F5785" s="244" t="s">
        <v>5442</v>
      </c>
      <c r="G5785" s="244" t="s">
        <v>5344</v>
      </c>
      <c r="H5785" s="246">
        <v>26187150</v>
      </c>
      <c r="I5785" s="246">
        <v>26187150</v>
      </c>
      <c r="J5785" s="244" t="s">
        <v>2469</v>
      </c>
      <c r="K5785" s="244" t="s">
        <v>40</v>
      </c>
      <c r="L5785" s="244" t="s">
        <v>5461</v>
      </c>
    </row>
    <row r="5786" spans="2:12" ht="75" customHeight="1" x14ac:dyDescent="0.25">
      <c r="B5786" s="244">
        <v>80111620</v>
      </c>
      <c r="C5786" s="206" t="s">
        <v>14143</v>
      </c>
      <c r="D5786" s="245">
        <v>41659</v>
      </c>
      <c r="E5786" s="244" t="s">
        <v>14120</v>
      </c>
      <c r="F5786" s="244" t="s">
        <v>5442</v>
      </c>
      <c r="G5786" s="244" t="s">
        <v>5344</v>
      </c>
      <c r="H5786" s="246">
        <v>7935500</v>
      </c>
      <c r="I5786" s="246">
        <v>7935500</v>
      </c>
      <c r="J5786" s="244" t="s">
        <v>2469</v>
      </c>
      <c r="K5786" s="244" t="s">
        <v>40</v>
      </c>
      <c r="L5786" s="244" t="s">
        <v>5461</v>
      </c>
    </row>
    <row r="5787" spans="2:12" ht="75" customHeight="1" x14ac:dyDescent="0.25">
      <c r="B5787" s="244">
        <v>80111620</v>
      </c>
      <c r="C5787" s="206" t="s">
        <v>14143</v>
      </c>
      <c r="D5787" s="245">
        <v>41659</v>
      </c>
      <c r="E5787" s="244" t="s">
        <v>14130</v>
      </c>
      <c r="F5787" s="244" t="s">
        <v>5442</v>
      </c>
      <c r="G5787" s="244" t="s">
        <v>5344</v>
      </c>
      <c r="H5787" s="246">
        <v>8729050</v>
      </c>
      <c r="I5787" s="246">
        <v>8729050</v>
      </c>
      <c r="J5787" s="244" t="s">
        <v>2469</v>
      </c>
      <c r="K5787" s="244" t="s">
        <v>40</v>
      </c>
      <c r="L5787" s="244" t="s">
        <v>5461</v>
      </c>
    </row>
    <row r="5788" spans="2:12" ht="75" customHeight="1" x14ac:dyDescent="0.25">
      <c r="B5788" s="244">
        <v>80111620</v>
      </c>
      <c r="C5788" s="206" t="s">
        <v>14144</v>
      </c>
      <c r="D5788" s="245">
        <v>41659</v>
      </c>
      <c r="E5788" s="244" t="s">
        <v>14128</v>
      </c>
      <c r="F5788" s="244" t="s">
        <v>5442</v>
      </c>
      <c r="G5788" s="244" t="s">
        <v>5344</v>
      </c>
      <c r="H5788" s="246">
        <v>33329100</v>
      </c>
      <c r="I5788" s="246">
        <v>33329100</v>
      </c>
      <c r="J5788" s="244" t="s">
        <v>2469</v>
      </c>
      <c r="K5788" s="244" t="s">
        <v>40</v>
      </c>
      <c r="L5788" s="244" t="s">
        <v>5461</v>
      </c>
    </row>
    <row r="5789" spans="2:12" ht="75" customHeight="1" x14ac:dyDescent="0.25">
      <c r="B5789" s="244">
        <v>80111620</v>
      </c>
      <c r="C5789" s="206" t="s">
        <v>14143</v>
      </c>
      <c r="D5789" s="245">
        <v>41659</v>
      </c>
      <c r="E5789" s="244" t="s">
        <v>14104</v>
      </c>
      <c r="F5789" s="244" t="s">
        <v>5442</v>
      </c>
      <c r="G5789" s="244" t="s">
        <v>5344</v>
      </c>
      <c r="H5789" s="246">
        <v>34122650</v>
      </c>
      <c r="I5789" s="246">
        <v>34122650</v>
      </c>
      <c r="J5789" s="244" t="s">
        <v>2469</v>
      </c>
      <c r="K5789" s="244" t="s">
        <v>40</v>
      </c>
      <c r="L5789" s="244" t="s">
        <v>5461</v>
      </c>
    </row>
    <row r="5790" spans="2:12" ht="75" customHeight="1" x14ac:dyDescent="0.25">
      <c r="B5790" s="244">
        <v>80111620</v>
      </c>
      <c r="C5790" s="206" t="s">
        <v>14145</v>
      </c>
      <c r="D5790" s="245">
        <v>41659</v>
      </c>
      <c r="E5790" s="244" t="s">
        <v>14146</v>
      </c>
      <c r="F5790" s="244" t="s">
        <v>5442</v>
      </c>
      <c r="G5790" s="244" t="s">
        <v>5344</v>
      </c>
      <c r="H5790" s="246">
        <v>2866200</v>
      </c>
      <c r="I5790" s="246">
        <v>2866200</v>
      </c>
      <c r="J5790" s="244" t="s">
        <v>2469</v>
      </c>
      <c r="K5790" s="244" t="s">
        <v>40</v>
      </c>
      <c r="L5790" s="244" t="s">
        <v>5461</v>
      </c>
    </row>
    <row r="5791" spans="2:12" ht="75" customHeight="1" x14ac:dyDescent="0.25">
      <c r="B5791" s="244">
        <v>80111620</v>
      </c>
      <c r="C5791" s="206" t="s">
        <v>14147</v>
      </c>
      <c r="D5791" s="245">
        <v>41659</v>
      </c>
      <c r="E5791" s="244" t="s">
        <v>5468</v>
      </c>
      <c r="F5791" s="244" t="s">
        <v>5442</v>
      </c>
      <c r="G5791" s="244" t="s">
        <v>5344</v>
      </c>
      <c r="H5791" s="246">
        <v>7587000</v>
      </c>
      <c r="I5791" s="246">
        <v>7587000</v>
      </c>
      <c r="J5791" s="244" t="s">
        <v>2469</v>
      </c>
      <c r="K5791" s="244" t="s">
        <v>40</v>
      </c>
      <c r="L5791" s="244" t="s">
        <v>5461</v>
      </c>
    </row>
    <row r="5792" spans="2:12" ht="75" customHeight="1" x14ac:dyDescent="0.25">
      <c r="B5792" s="244">
        <v>80111620</v>
      </c>
      <c r="C5792" s="206" t="s">
        <v>14147</v>
      </c>
      <c r="D5792" s="245">
        <v>41659</v>
      </c>
      <c r="E5792" s="244" t="s">
        <v>5473</v>
      </c>
      <c r="F5792" s="244" t="s">
        <v>5442</v>
      </c>
      <c r="G5792" s="244" t="s">
        <v>5344</v>
      </c>
      <c r="H5792" s="246">
        <v>17365800</v>
      </c>
      <c r="I5792" s="246">
        <v>17365800</v>
      </c>
      <c r="J5792" s="244" t="s">
        <v>2469</v>
      </c>
      <c r="K5792" s="244" t="s">
        <v>40</v>
      </c>
      <c r="L5792" s="244" t="s">
        <v>5461</v>
      </c>
    </row>
    <row r="5793" spans="2:12" ht="75" customHeight="1" x14ac:dyDescent="0.25">
      <c r="B5793" s="244">
        <v>80111620</v>
      </c>
      <c r="C5793" s="206" t="s">
        <v>14148</v>
      </c>
      <c r="D5793" s="245">
        <v>41659</v>
      </c>
      <c r="E5793" s="244" t="s">
        <v>14149</v>
      </c>
      <c r="F5793" s="244" t="s">
        <v>5442</v>
      </c>
      <c r="G5793" s="244" t="s">
        <v>5344</v>
      </c>
      <c r="H5793" s="246">
        <v>52374300</v>
      </c>
      <c r="I5793" s="246">
        <v>52374300</v>
      </c>
      <c r="J5793" s="244" t="s">
        <v>2469</v>
      </c>
      <c r="K5793" s="244" t="s">
        <v>40</v>
      </c>
      <c r="L5793" s="244" t="s">
        <v>5461</v>
      </c>
    </row>
    <row r="5794" spans="2:12" ht="75" customHeight="1" x14ac:dyDescent="0.25">
      <c r="B5794" s="244">
        <v>80111620</v>
      </c>
      <c r="C5794" s="206" t="s">
        <v>14150</v>
      </c>
      <c r="D5794" s="245">
        <v>41659</v>
      </c>
      <c r="E5794" s="244" t="s">
        <v>5474</v>
      </c>
      <c r="F5794" s="244" t="s">
        <v>5442</v>
      </c>
      <c r="G5794" s="244" t="s">
        <v>5344</v>
      </c>
      <c r="H5794" s="246">
        <v>21496500</v>
      </c>
      <c r="I5794" s="246">
        <v>21496500</v>
      </c>
      <c r="J5794" s="244" t="s">
        <v>2469</v>
      </c>
      <c r="K5794" s="244" t="s">
        <v>40</v>
      </c>
      <c r="L5794" s="244" t="s">
        <v>5461</v>
      </c>
    </row>
    <row r="5795" spans="2:12" ht="75" customHeight="1" x14ac:dyDescent="0.25">
      <c r="B5795" s="244">
        <v>80111620</v>
      </c>
      <c r="C5795" s="206" t="s">
        <v>14151</v>
      </c>
      <c r="D5795" s="245">
        <v>41659</v>
      </c>
      <c r="E5795" s="244" t="s">
        <v>5475</v>
      </c>
      <c r="F5795" s="244" t="s">
        <v>5442</v>
      </c>
      <c r="G5795" s="244" t="s">
        <v>5344</v>
      </c>
      <c r="H5795" s="246">
        <v>24679200</v>
      </c>
      <c r="I5795" s="246">
        <v>24679200</v>
      </c>
      <c r="J5795" s="244" t="s">
        <v>2469</v>
      </c>
      <c r="K5795" s="244" t="s">
        <v>40</v>
      </c>
      <c r="L5795" s="244" t="s">
        <v>5461</v>
      </c>
    </row>
    <row r="5796" spans="2:12" ht="75" customHeight="1" x14ac:dyDescent="0.25">
      <c r="B5796" s="244">
        <v>80111620</v>
      </c>
      <c r="C5796" s="206" t="s">
        <v>14151</v>
      </c>
      <c r="D5796" s="245">
        <v>41659</v>
      </c>
      <c r="E5796" s="244" t="s">
        <v>5468</v>
      </c>
      <c r="F5796" s="244" t="s">
        <v>5442</v>
      </c>
      <c r="G5796" s="244" t="s">
        <v>5344</v>
      </c>
      <c r="H5796" s="246">
        <v>7371000</v>
      </c>
      <c r="I5796" s="246">
        <v>7371000</v>
      </c>
      <c r="J5796" s="244" t="s">
        <v>2469</v>
      </c>
      <c r="K5796" s="244" t="s">
        <v>40</v>
      </c>
      <c r="L5796" s="244" t="s">
        <v>5461</v>
      </c>
    </row>
    <row r="5797" spans="2:12" ht="75" customHeight="1" x14ac:dyDescent="0.25">
      <c r="B5797" s="247">
        <v>80111620</v>
      </c>
      <c r="C5797" s="247" t="s">
        <v>5476</v>
      </c>
      <c r="D5797" s="248">
        <v>41655</v>
      </c>
      <c r="E5797" s="247" t="s">
        <v>4955</v>
      </c>
      <c r="F5797" s="247" t="s">
        <v>37</v>
      </c>
      <c r="G5797" s="244" t="s">
        <v>5344</v>
      </c>
      <c r="H5797" s="249">
        <v>49338665</v>
      </c>
      <c r="I5797" s="249">
        <v>49338665</v>
      </c>
      <c r="J5797" s="247" t="s">
        <v>2469</v>
      </c>
      <c r="K5797" s="247" t="s">
        <v>40</v>
      </c>
      <c r="L5797" s="247" t="s">
        <v>5352</v>
      </c>
    </row>
    <row r="5798" spans="2:12" ht="75" customHeight="1" x14ac:dyDescent="0.25">
      <c r="B5798" s="244">
        <v>80111620</v>
      </c>
      <c r="C5798" s="244" t="s">
        <v>5477</v>
      </c>
      <c r="D5798" s="245">
        <v>41652</v>
      </c>
      <c r="E5798" s="244" t="s">
        <v>653</v>
      </c>
      <c r="F5798" s="244" t="s">
        <v>5442</v>
      </c>
      <c r="G5798" s="244" t="s">
        <v>5344</v>
      </c>
      <c r="H5798" s="246">
        <v>15373479</v>
      </c>
      <c r="I5798" s="246">
        <v>15373479</v>
      </c>
      <c r="J5798" s="244" t="s">
        <v>2469</v>
      </c>
      <c r="K5798" s="244" t="s">
        <v>40</v>
      </c>
      <c r="L5798" s="244" t="s">
        <v>5448</v>
      </c>
    </row>
    <row r="5799" spans="2:12" ht="75" customHeight="1" x14ac:dyDescent="0.25">
      <c r="B5799" s="244">
        <v>80111620</v>
      </c>
      <c r="C5799" s="244" t="s">
        <v>5478</v>
      </c>
      <c r="D5799" s="245">
        <v>41652</v>
      </c>
      <c r="E5799" s="244" t="s">
        <v>222</v>
      </c>
      <c r="F5799" s="244" t="s">
        <v>5442</v>
      </c>
      <c r="G5799" s="244" t="s">
        <v>5344</v>
      </c>
      <c r="H5799" s="246">
        <v>19952500</v>
      </c>
      <c r="I5799" s="246">
        <v>19952500</v>
      </c>
      <c r="J5799" s="244" t="s">
        <v>2469</v>
      </c>
      <c r="K5799" s="244" t="s">
        <v>40</v>
      </c>
      <c r="L5799" s="244" t="s">
        <v>5448</v>
      </c>
    </row>
    <row r="5800" spans="2:12" ht="75" customHeight="1" x14ac:dyDescent="0.25">
      <c r="B5800" s="244">
        <v>80111620</v>
      </c>
      <c r="C5800" s="244" t="s">
        <v>5479</v>
      </c>
      <c r="D5800" s="245">
        <v>41652</v>
      </c>
      <c r="E5800" s="244" t="s">
        <v>653</v>
      </c>
      <c r="F5800" s="244" t="s">
        <v>5480</v>
      </c>
      <c r="G5800" s="244" t="s">
        <v>5344</v>
      </c>
      <c r="H5800" s="246">
        <v>21807522</v>
      </c>
      <c r="I5800" s="246">
        <v>21807522</v>
      </c>
      <c r="J5800" s="244" t="s">
        <v>2469</v>
      </c>
      <c r="K5800" s="244" t="s">
        <v>40</v>
      </c>
      <c r="L5800" s="244" t="s">
        <v>5448</v>
      </c>
    </row>
    <row r="5801" spans="2:12" ht="75" customHeight="1" x14ac:dyDescent="0.25">
      <c r="B5801" s="247">
        <v>80111620</v>
      </c>
      <c r="C5801" s="247" t="s">
        <v>5481</v>
      </c>
      <c r="D5801" s="248">
        <v>41655</v>
      </c>
      <c r="E5801" s="247" t="s">
        <v>662</v>
      </c>
      <c r="F5801" s="247" t="s">
        <v>37</v>
      </c>
      <c r="G5801" s="244" t="s">
        <v>5344</v>
      </c>
      <c r="H5801" s="249">
        <v>10000000</v>
      </c>
      <c r="I5801" s="249">
        <v>10000000</v>
      </c>
      <c r="J5801" s="247" t="s">
        <v>2469</v>
      </c>
      <c r="K5801" s="247" t="s">
        <v>40</v>
      </c>
      <c r="L5801" s="247" t="s">
        <v>5352</v>
      </c>
    </row>
    <row r="5802" spans="2:12" ht="75" customHeight="1" x14ac:dyDescent="0.25">
      <c r="B5802" s="247">
        <v>80111620</v>
      </c>
      <c r="C5802" s="247" t="s">
        <v>5482</v>
      </c>
      <c r="D5802" s="248">
        <v>41883</v>
      </c>
      <c r="E5802" s="247" t="s">
        <v>706</v>
      </c>
      <c r="F5802" s="247" t="s">
        <v>37</v>
      </c>
      <c r="G5802" s="244" t="s">
        <v>5344</v>
      </c>
      <c r="H5802" s="249">
        <v>25000000</v>
      </c>
      <c r="I5802" s="249">
        <v>25000000</v>
      </c>
      <c r="J5802" s="247" t="s">
        <v>2469</v>
      </c>
      <c r="K5802" s="247" t="s">
        <v>40</v>
      </c>
      <c r="L5802" s="247" t="s">
        <v>5436</v>
      </c>
    </row>
    <row r="5803" spans="2:12" ht="75" customHeight="1" x14ac:dyDescent="0.25">
      <c r="B5803" s="247">
        <v>80111620</v>
      </c>
      <c r="C5803" s="247" t="s">
        <v>5483</v>
      </c>
      <c r="D5803" s="248">
        <v>41883</v>
      </c>
      <c r="E5803" s="247" t="s">
        <v>706</v>
      </c>
      <c r="F5803" s="247" t="s">
        <v>37</v>
      </c>
      <c r="G5803" s="244" t="s">
        <v>5344</v>
      </c>
      <c r="H5803" s="249">
        <v>25000000</v>
      </c>
      <c r="I5803" s="249">
        <v>25000000</v>
      </c>
      <c r="J5803" s="247" t="s">
        <v>2469</v>
      </c>
      <c r="K5803" s="247" t="s">
        <v>40</v>
      </c>
      <c r="L5803" s="247" t="s">
        <v>5436</v>
      </c>
    </row>
    <row r="5804" spans="2:12" ht="75" customHeight="1" x14ac:dyDescent="0.25">
      <c r="B5804" s="244">
        <v>80111620</v>
      </c>
      <c r="C5804" s="244" t="s">
        <v>5484</v>
      </c>
      <c r="D5804" s="245">
        <v>41652</v>
      </c>
      <c r="E5804" s="244" t="s">
        <v>222</v>
      </c>
      <c r="F5804" s="244" t="s">
        <v>5442</v>
      </c>
      <c r="G5804" s="244" t="s">
        <v>5344</v>
      </c>
      <c r="H5804" s="246">
        <v>37950000</v>
      </c>
      <c r="I5804" s="246">
        <v>37950000</v>
      </c>
      <c r="J5804" s="244" t="s">
        <v>2469</v>
      </c>
      <c r="K5804" s="244" t="s">
        <v>40</v>
      </c>
      <c r="L5804" s="244" t="s">
        <v>5448</v>
      </c>
    </row>
    <row r="5805" spans="2:12" ht="75" customHeight="1" x14ac:dyDescent="0.25">
      <c r="B5805" s="247">
        <v>80111620</v>
      </c>
      <c r="C5805" s="247" t="s">
        <v>5485</v>
      </c>
      <c r="D5805" s="248">
        <v>41655</v>
      </c>
      <c r="E5805" s="247" t="s">
        <v>662</v>
      </c>
      <c r="F5805" s="247" t="s">
        <v>37</v>
      </c>
      <c r="G5805" s="244" t="s">
        <v>5344</v>
      </c>
      <c r="H5805" s="249">
        <v>1000000</v>
      </c>
      <c r="I5805" s="249">
        <v>1000000</v>
      </c>
      <c r="J5805" s="247" t="s">
        <v>2469</v>
      </c>
      <c r="K5805" s="247" t="s">
        <v>40</v>
      </c>
      <c r="L5805" s="247" t="s">
        <v>5352</v>
      </c>
    </row>
    <row r="5806" spans="2:12" ht="75" customHeight="1" x14ac:dyDescent="0.25">
      <c r="B5806" s="244">
        <v>80111620</v>
      </c>
      <c r="C5806" s="244" t="s">
        <v>5486</v>
      </c>
      <c r="D5806" s="245">
        <v>41652</v>
      </c>
      <c r="E5806" s="244" t="s">
        <v>653</v>
      </c>
      <c r="F5806" s="244" t="s">
        <v>5480</v>
      </c>
      <c r="G5806" s="244" t="s">
        <v>5344</v>
      </c>
      <c r="H5806" s="246">
        <v>39655000</v>
      </c>
      <c r="I5806" s="246">
        <v>39655000</v>
      </c>
      <c r="J5806" s="244" t="s">
        <v>2469</v>
      </c>
      <c r="K5806" s="244" t="s">
        <v>40</v>
      </c>
      <c r="L5806" s="244" t="s">
        <v>5448</v>
      </c>
    </row>
    <row r="5807" spans="2:12" ht="75" customHeight="1" x14ac:dyDescent="0.25">
      <c r="B5807" s="244">
        <v>80111620</v>
      </c>
      <c r="C5807" s="244" t="s">
        <v>5487</v>
      </c>
      <c r="D5807" s="245">
        <v>41652</v>
      </c>
      <c r="E5807" s="244" t="s">
        <v>653</v>
      </c>
      <c r="F5807" s="244" t="s">
        <v>5442</v>
      </c>
      <c r="G5807" s="244" t="s">
        <v>5344</v>
      </c>
      <c r="H5807" s="246">
        <v>20013884</v>
      </c>
      <c r="I5807" s="246">
        <v>20013884</v>
      </c>
      <c r="J5807" s="244" t="s">
        <v>2469</v>
      </c>
      <c r="K5807" s="244" t="s">
        <v>40</v>
      </c>
      <c r="L5807" s="244" t="s">
        <v>5448</v>
      </c>
    </row>
    <row r="5808" spans="2:12" ht="75" customHeight="1" x14ac:dyDescent="0.25">
      <c r="B5808" s="244">
        <v>80111620</v>
      </c>
      <c r="C5808" s="244" t="s">
        <v>5488</v>
      </c>
      <c r="D5808" s="245">
        <v>41652</v>
      </c>
      <c r="E5808" s="244" t="s">
        <v>222</v>
      </c>
      <c r="F5808" s="244" t="s">
        <v>5442</v>
      </c>
      <c r="G5808" s="244" t="s">
        <v>5344</v>
      </c>
      <c r="H5808" s="246">
        <v>75642170</v>
      </c>
      <c r="I5808" s="246">
        <v>75642170</v>
      </c>
      <c r="J5808" s="244" t="s">
        <v>2469</v>
      </c>
      <c r="K5808" s="244" t="s">
        <v>40</v>
      </c>
      <c r="L5808" s="244" t="s">
        <v>5448</v>
      </c>
    </row>
    <row r="5809" spans="2:12" ht="75" customHeight="1" x14ac:dyDescent="0.25">
      <c r="B5809" s="244">
        <v>80111620</v>
      </c>
      <c r="C5809" s="244" t="s">
        <v>5489</v>
      </c>
      <c r="D5809" s="245">
        <v>41652</v>
      </c>
      <c r="E5809" s="244" t="s">
        <v>222</v>
      </c>
      <c r="F5809" s="244" t="s">
        <v>5442</v>
      </c>
      <c r="G5809" s="244" t="s">
        <v>5344</v>
      </c>
      <c r="H5809" s="246">
        <v>45080886</v>
      </c>
      <c r="I5809" s="246">
        <v>45080886</v>
      </c>
      <c r="J5809" s="244" t="s">
        <v>2469</v>
      </c>
      <c r="K5809" s="244" t="s">
        <v>40</v>
      </c>
      <c r="L5809" s="244" t="s">
        <v>5448</v>
      </c>
    </row>
    <row r="5810" spans="2:12" ht="75" customHeight="1" x14ac:dyDescent="0.25">
      <c r="B5810" s="244">
        <v>80111620</v>
      </c>
      <c r="C5810" s="244" t="s">
        <v>14152</v>
      </c>
      <c r="D5810" s="245">
        <v>41659</v>
      </c>
      <c r="E5810" s="244" t="s">
        <v>47</v>
      </c>
      <c r="F5810" s="244" t="s">
        <v>5442</v>
      </c>
      <c r="G5810" s="244" t="s">
        <v>5344</v>
      </c>
      <c r="H5810" s="246">
        <v>25393600</v>
      </c>
      <c r="I5810" s="246">
        <v>25393600</v>
      </c>
      <c r="J5810" s="244" t="s">
        <v>2469</v>
      </c>
      <c r="K5810" s="244" t="s">
        <v>40</v>
      </c>
      <c r="L5810" s="244" t="s">
        <v>5490</v>
      </c>
    </row>
    <row r="5811" spans="2:12" ht="75" customHeight="1" x14ac:dyDescent="0.25">
      <c r="B5811" s="244">
        <v>80111620</v>
      </c>
      <c r="C5811" s="244" t="s">
        <v>14153</v>
      </c>
      <c r="D5811" s="245">
        <v>41659</v>
      </c>
      <c r="E5811" s="244" t="s">
        <v>301</v>
      </c>
      <c r="F5811" s="244" t="s">
        <v>5442</v>
      </c>
      <c r="G5811" s="244" t="s">
        <v>5344</v>
      </c>
      <c r="H5811" s="246">
        <v>69832400</v>
      </c>
      <c r="I5811" s="246">
        <v>69832400</v>
      </c>
      <c r="J5811" s="244" t="s">
        <v>2469</v>
      </c>
      <c r="K5811" s="244" t="s">
        <v>40</v>
      </c>
      <c r="L5811" s="244" t="s">
        <v>5490</v>
      </c>
    </row>
    <row r="5812" spans="2:12" ht="75" customHeight="1" x14ac:dyDescent="0.25">
      <c r="B5812" s="244">
        <v>80111620</v>
      </c>
      <c r="C5812" s="244" t="s">
        <v>14154</v>
      </c>
      <c r="D5812" s="245">
        <v>41659</v>
      </c>
      <c r="E5812" s="244" t="s">
        <v>5456</v>
      </c>
      <c r="F5812" s="244" t="s">
        <v>5442</v>
      </c>
      <c r="G5812" s="244" t="s">
        <v>5344</v>
      </c>
      <c r="H5812" s="246">
        <v>21840000</v>
      </c>
      <c r="I5812" s="246">
        <v>21840000</v>
      </c>
      <c r="J5812" s="244" t="s">
        <v>2469</v>
      </c>
      <c r="K5812" s="244" t="s">
        <v>40</v>
      </c>
      <c r="L5812" s="244" t="s">
        <v>5490</v>
      </c>
    </row>
    <row r="5813" spans="2:12" ht="75" customHeight="1" x14ac:dyDescent="0.25">
      <c r="B5813" s="244">
        <v>80111620</v>
      </c>
      <c r="C5813" s="244" t="s">
        <v>14155</v>
      </c>
      <c r="D5813" s="245">
        <v>41659</v>
      </c>
      <c r="E5813" s="244" t="s">
        <v>301</v>
      </c>
      <c r="F5813" s="244" t="s">
        <v>5442</v>
      </c>
      <c r="G5813" s="244" t="s">
        <v>5344</v>
      </c>
      <c r="H5813" s="246">
        <v>69832400</v>
      </c>
      <c r="I5813" s="246">
        <v>69832400</v>
      </c>
      <c r="J5813" s="244" t="s">
        <v>2469</v>
      </c>
      <c r="K5813" s="244" t="s">
        <v>40</v>
      </c>
      <c r="L5813" s="244" t="s">
        <v>5490</v>
      </c>
    </row>
    <row r="5814" spans="2:12" ht="75" customHeight="1" x14ac:dyDescent="0.25">
      <c r="B5814" s="244">
        <v>80111620</v>
      </c>
      <c r="C5814" s="244" t="s">
        <v>14156</v>
      </c>
      <c r="D5814" s="245">
        <v>41659</v>
      </c>
      <c r="E5814" s="244" t="s">
        <v>301</v>
      </c>
      <c r="F5814" s="244" t="s">
        <v>5442</v>
      </c>
      <c r="G5814" s="244" t="s">
        <v>5344</v>
      </c>
      <c r="H5814" s="246">
        <v>34916200</v>
      </c>
      <c r="I5814" s="246">
        <v>34916200</v>
      </c>
      <c r="J5814" s="244" t="s">
        <v>2469</v>
      </c>
      <c r="K5814" s="244" t="s">
        <v>40</v>
      </c>
      <c r="L5814" s="244" t="s">
        <v>5490</v>
      </c>
    </row>
    <row r="5815" spans="2:12" ht="75" customHeight="1" x14ac:dyDescent="0.25">
      <c r="B5815" s="244">
        <v>80111620</v>
      </c>
      <c r="C5815" s="244" t="s">
        <v>14157</v>
      </c>
      <c r="D5815" s="245">
        <v>41659</v>
      </c>
      <c r="E5815" s="244" t="s">
        <v>301</v>
      </c>
      <c r="F5815" s="244" t="s">
        <v>5442</v>
      </c>
      <c r="G5815" s="244" t="s">
        <v>5344</v>
      </c>
      <c r="H5815" s="246">
        <v>69832400</v>
      </c>
      <c r="I5815" s="246">
        <v>69832400</v>
      </c>
      <c r="J5815" s="244" t="s">
        <v>2469</v>
      </c>
      <c r="K5815" s="244" t="s">
        <v>40</v>
      </c>
      <c r="L5815" s="244" t="s">
        <v>5490</v>
      </c>
    </row>
    <row r="5816" spans="2:12" ht="75" customHeight="1" x14ac:dyDescent="0.25">
      <c r="B5816" s="244">
        <v>80111620</v>
      </c>
      <c r="C5816" s="244" t="s">
        <v>5492</v>
      </c>
      <c r="D5816" s="245">
        <v>41652</v>
      </c>
      <c r="E5816" s="244" t="s">
        <v>653</v>
      </c>
      <c r="F5816" s="244" t="s">
        <v>5442</v>
      </c>
      <c r="G5816" s="244" t="s">
        <v>5344</v>
      </c>
      <c r="H5816" s="246">
        <v>92240907</v>
      </c>
      <c r="I5816" s="246">
        <v>92240907</v>
      </c>
      <c r="J5816" s="244" t="s">
        <v>2469</v>
      </c>
      <c r="K5816" s="244" t="s">
        <v>40</v>
      </c>
      <c r="L5816" s="244" t="s">
        <v>5448</v>
      </c>
    </row>
    <row r="5817" spans="2:12" ht="75" customHeight="1" x14ac:dyDescent="0.25">
      <c r="B5817" s="244">
        <v>80111620</v>
      </c>
      <c r="C5817" s="244" t="s">
        <v>5493</v>
      </c>
      <c r="D5817" s="245">
        <v>41652</v>
      </c>
      <c r="E5817" s="244" t="s">
        <v>3547</v>
      </c>
      <c r="F5817" s="244" t="s">
        <v>5442</v>
      </c>
      <c r="G5817" s="244" t="s">
        <v>5344</v>
      </c>
      <c r="H5817" s="246">
        <v>30430939</v>
      </c>
      <c r="I5817" s="246">
        <v>30430939</v>
      </c>
      <c r="J5817" s="244" t="s">
        <v>2469</v>
      </c>
      <c r="K5817" s="244" t="s">
        <v>40</v>
      </c>
      <c r="L5817" s="244" t="s">
        <v>5448</v>
      </c>
    </row>
    <row r="5818" spans="2:12" ht="75" customHeight="1" x14ac:dyDescent="0.25">
      <c r="B5818" s="244">
        <v>80111620</v>
      </c>
      <c r="C5818" s="244" t="s">
        <v>5494</v>
      </c>
      <c r="D5818" s="245">
        <v>41652</v>
      </c>
      <c r="E5818" s="244" t="s">
        <v>3547</v>
      </c>
      <c r="F5818" s="244" t="s">
        <v>5442</v>
      </c>
      <c r="G5818" s="244" t="s">
        <v>5344</v>
      </c>
      <c r="H5818" s="246">
        <v>31308970</v>
      </c>
      <c r="I5818" s="246">
        <v>31308970</v>
      </c>
      <c r="J5818" s="244" t="s">
        <v>2469</v>
      </c>
      <c r="K5818" s="244" t="s">
        <v>40</v>
      </c>
      <c r="L5818" s="244" t="s">
        <v>5448</v>
      </c>
    </row>
    <row r="5819" spans="2:12" ht="75" customHeight="1" x14ac:dyDescent="0.25">
      <c r="B5819" s="244">
        <v>80111620</v>
      </c>
      <c r="C5819" s="244" t="s">
        <v>5495</v>
      </c>
      <c r="D5819" s="245">
        <v>41652</v>
      </c>
      <c r="E5819" s="244" t="s">
        <v>3547</v>
      </c>
      <c r="F5819" s="244" t="s">
        <v>5442</v>
      </c>
      <c r="G5819" s="244" t="s">
        <v>5344</v>
      </c>
      <c r="H5819" s="246">
        <v>33876700</v>
      </c>
      <c r="I5819" s="246">
        <v>33876700</v>
      </c>
      <c r="J5819" s="244" t="s">
        <v>2469</v>
      </c>
      <c r="K5819" s="244" t="s">
        <v>40</v>
      </c>
      <c r="L5819" s="244" t="s">
        <v>5448</v>
      </c>
    </row>
    <row r="5820" spans="2:12" ht="75" customHeight="1" x14ac:dyDescent="0.25">
      <c r="B5820" s="244">
        <v>80111620</v>
      </c>
      <c r="C5820" s="244" t="s">
        <v>14158</v>
      </c>
      <c r="D5820" s="245">
        <v>41659</v>
      </c>
      <c r="E5820" s="244" t="s">
        <v>47</v>
      </c>
      <c r="F5820" s="244" t="s">
        <v>5442</v>
      </c>
      <c r="G5820" s="244" t="s">
        <v>5344</v>
      </c>
      <c r="H5820" s="246">
        <v>25393600</v>
      </c>
      <c r="I5820" s="246">
        <v>25393600</v>
      </c>
      <c r="J5820" s="244" t="s">
        <v>2469</v>
      </c>
      <c r="K5820" s="244" t="s">
        <v>40</v>
      </c>
      <c r="L5820" s="244" t="s">
        <v>5490</v>
      </c>
    </row>
    <row r="5821" spans="2:12" ht="75" customHeight="1" x14ac:dyDescent="0.25">
      <c r="B5821" s="244">
        <v>80111620</v>
      </c>
      <c r="C5821" s="244" t="s">
        <v>14159</v>
      </c>
      <c r="D5821" s="245">
        <v>41659</v>
      </c>
      <c r="E5821" s="244" t="s">
        <v>301</v>
      </c>
      <c r="F5821" s="244" t="s">
        <v>5442</v>
      </c>
      <c r="G5821" s="244" t="s">
        <v>5344</v>
      </c>
      <c r="H5821" s="246">
        <v>104748600</v>
      </c>
      <c r="I5821" s="246">
        <v>104748600</v>
      </c>
      <c r="J5821" s="244" t="s">
        <v>2469</v>
      </c>
      <c r="K5821" s="244" t="s">
        <v>40</v>
      </c>
      <c r="L5821" s="244" t="s">
        <v>5490</v>
      </c>
    </row>
    <row r="5822" spans="2:12" ht="75" customHeight="1" x14ac:dyDescent="0.25">
      <c r="B5822" s="244">
        <v>80111620</v>
      </c>
      <c r="C5822" s="244" t="s">
        <v>14160</v>
      </c>
      <c r="D5822" s="245">
        <v>41659</v>
      </c>
      <c r="E5822" s="244" t="s">
        <v>296</v>
      </c>
      <c r="F5822" s="244" t="s">
        <v>5442</v>
      </c>
      <c r="G5822" s="244" t="s">
        <v>5344</v>
      </c>
      <c r="H5822" s="246">
        <v>69832400</v>
      </c>
      <c r="I5822" s="246">
        <v>69832400</v>
      </c>
      <c r="J5822" s="244" t="s">
        <v>2469</v>
      </c>
      <c r="K5822" s="244" t="s">
        <v>40</v>
      </c>
      <c r="L5822" s="244" t="s">
        <v>5490</v>
      </c>
    </row>
    <row r="5823" spans="2:12" ht="75" customHeight="1" x14ac:dyDescent="0.25">
      <c r="B5823" s="244">
        <v>80111620</v>
      </c>
      <c r="C5823" s="244" t="s">
        <v>14161</v>
      </c>
      <c r="D5823" s="245">
        <v>41659</v>
      </c>
      <c r="E5823" s="244" t="s">
        <v>14162</v>
      </c>
      <c r="F5823" s="244" t="s">
        <v>5442</v>
      </c>
      <c r="G5823" s="244" t="s">
        <v>5344</v>
      </c>
      <c r="H5823" s="246">
        <v>22222200</v>
      </c>
      <c r="I5823" s="246">
        <v>22222200</v>
      </c>
      <c r="J5823" s="244" t="s">
        <v>2469</v>
      </c>
      <c r="K5823" s="244" t="s">
        <v>40</v>
      </c>
      <c r="L5823" s="244" t="s">
        <v>5490</v>
      </c>
    </row>
    <row r="5824" spans="2:12" ht="75" customHeight="1" x14ac:dyDescent="0.25">
      <c r="B5824" s="244">
        <v>80111620</v>
      </c>
      <c r="C5824" s="244" t="s">
        <v>14163</v>
      </c>
      <c r="D5824" s="245">
        <v>41659</v>
      </c>
      <c r="E5824" s="244" t="s">
        <v>47</v>
      </c>
      <c r="F5824" s="244" t="s">
        <v>5442</v>
      </c>
      <c r="G5824" s="244" t="s">
        <v>5344</v>
      </c>
      <c r="H5824" s="246">
        <v>76180800</v>
      </c>
      <c r="I5824" s="246">
        <v>76180800</v>
      </c>
      <c r="J5824" s="244" t="s">
        <v>2469</v>
      </c>
      <c r="K5824" s="244" t="s">
        <v>40</v>
      </c>
      <c r="L5824" s="244" t="s">
        <v>5490</v>
      </c>
    </row>
    <row r="5825" spans="2:12" ht="75" customHeight="1" x14ac:dyDescent="0.25">
      <c r="B5825" s="244">
        <v>80111620</v>
      </c>
      <c r="C5825" s="244" t="s">
        <v>14164</v>
      </c>
      <c r="D5825" s="245">
        <v>41659</v>
      </c>
      <c r="E5825" s="244" t="s">
        <v>410</v>
      </c>
      <c r="F5825" s="244" t="s">
        <v>5442</v>
      </c>
      <c r="G5825" s="244" t="s">
        <v>5344</v>
      </c>
      <c r="H5825" s="246">
        <v>9522600</v>
      </c>
      <c r="I5825" s="246">
        <v>9522600</v>
      </c>
      <c r="J5825" s="244" t="s">
        <v>2469</v>
      </c>
      <c r="K5825" s="244" t="s">
        <v>40</v>
      </c>
      <c r="L5825" s="244" t="s">
        <v>5490</v>
      </c>
    </row>
    <row r="5826" spans="2:12" ht="75" customHeight="1" x14ac:dyDescent="0.25">
      <c r="B5826" s="244">
        <v>80111620</v>
      </c>
      <c r="C5826" s="244" t="s">
        <v>14161</v>
      </c>
      <c r="D5826" s="245">
        <v>41659</v>
      </c>
      <c r="E5826" s="244" t="s">
        <v>14165</v>
      </c>
      <c r="F5826" s="244" t="s">
        <v>5442</v>
      </c>
      <c r="G5826" s="244" t="s">
        <v>5344</v>
      </c>
      <c r="H5826" s="246">
        <v>13650000</v>
      </c>
      <c r="I5826" s="246">
        <v>13650000</v>
      </c>
      <c r="J5826" s="244" t="s">
        <v>2469</v>
      </c>
      <c r="K5826" s="244" t="s">
        <v>40</v>
      </c>
      <c r="L5826" s="244" t="s">
        <v>5490</v>
      </c>
    </row>
    <row r="5827" spans="2:12" ht="75" customHeight="1" x14ac:dyDescent="0.25">
      <c r="B5827" s="244">
        <v>80111620</v>
      </c>
      <c r="C5827" s="244" t="s">
        <v>14161</v>
      </c>
      <c r="D5827" s="245">
        <v>41659</v>
      </c>
      <c r="E5827" s="244" t="s">
        <v>14102</v>
      </c>
      <c r="F5827" s="244" t="s">
        <v>5442</v>
      </c>
      <c r="G5827" s="244" t="s">
        <v>5344</v>
      </c>
      <c r="H5827" s="246">
        <v>19110000</v>
      </c>
      <c r="I5827" s="246">
        <v>19110000</v>
      </c>
      <c r="J5827" s="244" t="s">
        <v>2469</v>
      </c>
      <c r="K5827" s="244" t="s">
        <v>40</v>
      </c>
      <c r="L5827" s="244" t="s">
        <v>5490</v>
      </c>
    </row>
    <row r="5828" spans="2:12" ht="75" customHeight="1" x14ac:dyDescent="0.25">
      <c r="B5828" s="244">
        <v>80111620</v>
      </c>
      <c r="C5828" s="206" t="s">
        <v>14166</v>
      </c>
      <c r="D5828" s="245">
        <v>41659</v>
      </c>
      <c r="E5828" s="244" t="s">
        <v>14167</v>
      </c>
      <c r="F5828" s="244" t="s">
        <v>5442</v>
      </c>
      <c r="G5828" s="244" t="s">
        <v>5344</v>
      </c>
      <c r="H5828" s="246">
        <v>35490000</v>
      </c>
      <c r="I5828" s="246">
        <v>35490000</v>
      </c>
      <c r="J5828" s="244" t="s">
        <v>2469</v>
      </c>
      <c r="K5828" s="244" t="s">
        <v>40</v>
      </c>
      <c r="L5828" s="244" t="s">
        <v>5490</v>
      </c>
    </row>
    <row r="5829" spans="2:12" ht="75" customHeight="1" x14ac:dyDescent="0.25">
      <c r="B5829" s="244">
        <v>80111620</v>
      </c>
      <c r="C5829" s="244" t="s">
        <v>14168</v>
      </c>
      <c r="D5829" s="245">
        <v>41659</v>
      </c>
      <c r="E5829" s="244" t="s">
        <v>301</v>
      </c>
      <c r="F5829" s="244" t="s">
        <v>5442</v>
      </c>
      <c r="G5829" s="244" t="s">
        <v>5344</v>
      </c>
      <c r="H5829" s="246">
        <v>174581000</v>
      </c>
      <c r="I5829" s="246">
        <v>174581000</v>
      </c>
      <c r="J5829" s="244" t="s">
        <v>2469</v>
      </c>
      <c r="K5829" s="244" t="s">
        <v>40</v>
      </c>
      <c r="L5829" s="244" t="s">
        <v>5490</v>
      </c>
    </row>
    <row r="5830" spans="2:12" ht="75" customHeight="1" x14ac:dyDescent="0.25">
      <c r="B5830" s="244">
        <v>80111620</v>
      </c>
      <c r="C5830" s="244" t="s">
        <v>14169</v>
      </c>
      <c r="D5830" s="245">
        <v>41659</v>
      </c>
      <c r="E5830" s="244" t="s">
        <v>134</v>
      </c>
      <c r="F5830" s="244" t="s">
        <v>5442</v>
      </c>
      <c r="G5830" s="244" t="s">
        <v>5344</v>
      </c>
      <c r="H5830" s="246">
        <v>19045200</v>
      </c>
      <c r="I5830" s="246">
        <v>19045200</v>
      </c>
      <c r="J5830" s="244" t="s">
        <v>2469</v>
      </c>
      <c r="K5830" s="244" t="s">
        <v>40</v>
      </c>
      <c r="L5830" s="244" t="s">
        <v>5490</v>
      </c>
    </row>
    <row r="5831" spans="2:12" ht="75" customHeight="1" x14ac:dyDescent="0.25">
      <c r="B5831" s="244">
        <v>80111620</v>
      </c>
      <c r="C5831" s="244" t="s">
        <v>14170</v>
      </c>
      <c r="D5831" s="245">
        <v>41659</v>
      </c>
      <c r="E5831" s="244" t="s">
        <v>301</v>
      </c>
      <c r="F5831" s="244" t="s">
        <v>5442</v>
      </c>
      <c r="G5831" s="244" t="s">
        <v>5344</v>
      </c>
      <c r="H5831" s="246">
        <v>34916200</v>
      </c>
      <c r="I5831" s="246">
        <v>34916200</v>
      </c>
      <c r="J5831" s="244" t="s">
        <v>2469</v>
      </c>
      <c r="K5831" s="244" t="s">
        <v>40</v>
      </c>
      <c r="L5831" s="244" t="s">
        <v>5490</v>
      </c>
    </row>
    <row r="5832" spans="2:12" ht="75" customHeight="1" x14ac:dyDescent="0.25">
      <c r="B5832" s="244">
        <v>80111620</v>
      </c>
      <c r="C5832" s="244" t="s">
        <v>14171</v>
      </c>
      <c r="D5832" s="245">
        <v>41659</v>
      </c>
      <c r="E5832" s="244" t="s">
        <v>301</v>
      </c>
      <c r="F5832" s="244" t="s">
        <v>5442</v>
      </c>
      <c r="G5832" s="244" t="s">
        <v>5344</v>
      </c>
      <c r="H5832" s="246">
        <v>34916200</v>
      </c>
      <c r="I5832" s="246">
        <v>34916200</v>
      </c>
      <c r="J5832" s="244" t="s">
        <v>2469</v>
      </c>
      <c r="K5832" s="244" t="s">
        <v>40</v>
      </c>
      <c r="L5832" s="244" t="s">
        <v>5490</v>
      </c>
    </row>
    <row r="5833" spans="2:12" ht="75" customHeight="1" x14ac:dyDescent="0.25">
      <c r="B5833" s="244">
        <v>80111620</v>
      </c>
      <c r="C5833" s="244" t="s">
        <v>14171</v>
      </c>
      <c r="D5833" s="245">
        <v>41659</v>
      </c>
      <c r="E5833" s="244" t="s">
        <v>134</v>
      </c>
      <c r="F5833" s="244" t="s">
        <v>5442</v>
      </c>
      <c r="G5833" s="244" t="s">
        <v>5344</v>
      </c>
      <c r="H5833" s="246">
        <v>19045200</v>
      </c>
      <c r="I5833" s="246">
        <v>19045200</v>
      </c>
      <c r="J5833" s="244" t="s">
        <v>2469</v>
      </c>
      <c r="K5833" s="244" t="s">
        <v>40</v>
      </c>
      <c r="L5833" s="244" t="s">
        <v>5490</v>
      </c>
    </row>
    <row r="5834" spans="2:12" ht="75" customHeight="1" x14ac:dyDescent="0.25">
      <c r="B5834" s="244">
        <v>80111620</v>
      </c>
      <c r="C5834" s="244" t="s">
        <v>14172</v>
      </c>
      <c r="D5834" s="245">
        <v>41659</v>
      </c>
      <c r="E5834" s="244" t="s">
        <v>301</v>
      </c>
      <c r="F5834" s="244" t="s">
        <v>5442</v>
      </c>
      <c r="G5834" s="244" t="s">
        <v>5344</v>
      </c>
      <c r="H5834" s="246">
        <v>34916200</v>
      </c>
      <c r="I5834" s="246">
        <v>34916200</v>
      </c>
      <c r="J5834" s="244" t="s">
        <v>2469</v>
      </c>
      <c r="K5834" s="244" t="s">
        <v>40</v>
      </c>
      <c r="L5834" s="244" t="s">
        <v>5490</v>
      </c>
    </row>
    <row r="5835" spans="2:12" ht="75" customHeight="1" x14ac:dyDescent="0.25">
      <c r="B5835" s="244">
        <v>80111620</v>
      </c>
      <c r="C5835" s="244" t="s">
        <v>14172</v>
      </c>
      <c r="D5835" s="245">
        <v>41659</v>
      </c>
      <c r="E5835" s="244" t="s">
        <v>134</v>
      </c>
      <c r="F5835" s="244" t="s">
        <v>5442</v>
      </c>
      <c r="G5835" s="244" t="s">
        <v>5344</v>
      </c>
      <c r="H5835" s="246">
        <v>19045200</v>
      </c>
      <c r="I5835" s="246">
        <v>19045200</v>
      </c>
      <c r="J5835" s="244" t="s">
        <v>2469</v>
      </c>
      <c r="K5835" s="244" t="s">
        <v>40</v>
      </c>
      <c r="L5835" s="244" t="s">
        <v>5490</v>
      </c>
    </row>
    <row r="5836" spans="2:12" ht="75" customHeight="1" x14ac:dyDescent="0.25">
      <c r="B5836" s="244">
        <v>80111620</v>
      </c>
      <c r="C5836" s="244" t="s">
        <v>14173</v>
      </c>
      <c r="D5836" s="245">
        <v>41659</v>
      </c>
      <c r="E5836" s="244" t="s">
        <v>301</v>
      </c>
      <c r="F5836" s="244" t="s">
        <v>5442</v>
      </c>
      <c r="G5836" s="244" t="s">
        <v>5344</v>
      </c>
      <c r="H5836" s="246">
        <v>69832400</v>
      </c>
      <c r="I5836" s="246">
        <v>69832400</v>
      </c>
      <c r="J5836" s="244" t="s">
        <v>2469</v>
      </c>
      <c r="K5836" s="244" t="s">
        <v>40</v>
      </c>
      <c r="L5836" s="244" t="s">
        <v>5490</v>
      </c>
    </row>
    <row r="5837" spans="2:12" ht="75" customHeight="1" x14ac:dyDescent="0.25">
      <c r="B5837" s="244">
        <v>80111620</v>
      </c>
      <c r="C5837" s="206" t="s">
        <v>14174</v>
      </c>
      <c r="D5837" s="245">
        <v>41659</v>
      </c>
      <c r="E5837" s="244" t="s">
        <v>410</v>
      </c>
      <c r="F5837" s="244" t="s">
        <v>5442</v>
      </c>
      <c r="G5837" s="244" t="s">
        <v>5344</v>
      </c>
      <c r="H5837" s="246">
        <v>9522600</v>
      </c>
      <c r="I5837" s="246">
        <v>9522600</v>
      </c>
      <c r="J5837" s="244" t="s">
        <v>2469</v>
      </c>
      <c r="K5837" s="244" t="s">
        <v>40</v>
      </c>
      <c r="L5837" s="244" t="s">
        <v>5490</v>
      </c>
    </row>
    <row r="5838" spans="2:12" ht="75" customHeight="1" x14ac:dyDescent="0.25">
      <c r="B5838" s="244">
        <v>80111620</v>
      </c>
      <c r="C5838" s="206" t="s">
        <v>14175</v>
      </c>
      <c r="D5838" s="245">
        <v>41659</v>
      </c>
      <c r="E5838" s="244" t="s">
        <v>5451</v>
      </c>
      <c r="F5838" s="244" t="s">
        <v>5442</v>
      </c>
      <c r="G5838" s="244" t="s">
        <v>5344</v>
      </c>
      <c r="H5838" s="246">
        <v>16380000</v>
      </c>
      <c r="I5838" s="246">
        <v>16380000</v>
      </c>
      <c r="J5838" s="244" t="s">
        <v>2469</v>
      </c>
      <c r="K5838" s="244" t="s">
        <v>40</v>
      </c>
      <c r="L5838" s="244" t="s">
        <v>5490</v>
      </c>
    </row>
    <row r="5839" spans="2:12" ht="75" customHeight="1" x14ac:dyDescent="0.25">
      <c r="B5839" s="244">
        <v>80111620</v>
      </c>
      <c r="C5839" s="244" t="s">
        <v>14176</v>
      </c>
      <c r="D5839" s="245">
        <v>41659</v>
      </c>
      <c r="E5839" s="244" t="s">
        <v>5471</v>
      </c>
      <c r="F5839" s="244" t="s">
        <v>5442</v>
      </c>
      <c r="G5839" s="244" t="s">
        <v>5344</v>
      </c>
      <c r="H5839" s="246">
        <v>32445000</v>
      </c>
      <c r="I5839" s="246">
        <v>32445000</v>
      </c>
      <c r="J5839" s="244" t="s">
        <v>2469</v>
      </c>
      <c r="K5839" s="244" t="s">
        <v>40</v>
      </c>
      <c r="L5839" s="244" t="s">
        <v>5490</v>
      </c>
    </row>
    <row r="5840" spans="2:12" ht="75" customHeight="1" x14ac:dyDescent="0.25">
      <c r="B5840" s="244">
        <v>80111620</v>
      </c>
      <c r="C5840" s="244" t="s">
        <v>14177</v>
      </c>
      <c r="D5840" s="245">
        <v>41659</v>
      </c>
      <c r="E5840" s="244" t="s">
        <v>14178</v>
      </c>
      <c r="F5840" s="244" t="s">
        <v>5442</v>
      </c>
      <c r="G5840" s="244" t="s">
        <v>5344</v>
      </c>
      <c r="H5840" s="246">
        <v>16171000</v>
      </c>
      <c r="I5840" s="246">
        <v>16171000</v>
      </c>
      <c r="J5840" s="244" t="s">
        <v>2469</v>
      </c>
      <c r="K5840" s="244" t="s">
        <v>40</v>
      </c>
      <c r="L5840" s="244" t="s">
        <v>5490</v>
      </c>
    </row>
    <row r="5841" spans="2:12" ht="75" customHeight="1" x14ac:dyDescent="0.25">
      <c r="B5841" s="244">
        <v>80111620</v>
      </c>
      <c r="C5841" s="244" t="s">
        <v>14179</v>
      </c>
      <c r="D5841" s="245">
        <v>41659</v>
      </c>
      <c r="E5841" s="244" t="s">
        <v>410</v>
      </c>
      <c r="F5841" s="244" t="s">
        <v>5442</v>
      </c>
      <c r="G5841" s="244" t="s">
        <v>5344</v>
      </c>
      <c r="H5841" s="246">
        <v>7415700</v>
      </c>
      <c r="I5841" s="246">
        <v>7415700</v>
      </c>
      <c r="J5841" s="244" t="s">
        <v>2469</v>
      </c>
      <c r="K5841" s="244" t="s">
        <v>40</v>
      </c>
      <c r="L5841" s="244" t="s">
        <v>5490</v>
      </c>
    </row>
    <row r="5842" spans="2:12" ht="75" customHeight="1" x14ac:dyDescent="0.25">
      <c r="B5842" s="244">
        <v>80111620</v>
      </c>
      <c r="C5842" s="244" t="s">
        <v>14179</v>
      </c>
      <c r="D5842" s="245">
        <v>41659</v>
      </c>
      <c r="E5842" s="244" t="s">
        <v>47</v>
      </c>
      <c r="F5842" s="244" t="s">
        <v>5442</v>
      </c>
      <c r="G5842" s="244" t="s">
        <v>5344</v>
      </c>
      <c r="H5842" s="246">
        <v>19775200</v>
      </c>
      <c r="I5842" s="246">
        <v>19775200</v>
      </c>
      <c r="J5842" s="244" t="s">
        <v>2469</v>
      </c>
      <c r="K5842" s="244" t="s">
        <v>40</v>
      </c>
      <c r="L5842" s="244" t="s">
        <v>5490</v>
      </c>
    </row>
    <row r="5843" spans="2:12" ht="75" customHeight="1" x14ac:dyDescent="0.25">
      <c r="B5843" s="244">
        <v>80111620</v>
      </c>
      <c r="C5843" s="244" t="s">
        <v>14179</v>
      </c>
      <c r="D5843" s="245">
        <v>41659</v>
      </c>
      <c r="E5843" s="244" t="s">
        <v>134</v>
      </c>
      <c r="F5843" s="244" t="s">
        <v>5442</v>
      </c>
      <c r="G5843" s="244" t="s">
        <v>5344</v>
      </c>
      <c r="H5843" s="246">
        <v>14831400</v>
      </c>
      <c r="I5843" s="246">
        <v>14831400</v>
      </c>
      <c r="J5843" s="244" t="s">
        <v>2469</v>
      </c>
      <c r="K5843" s="244" t="s">
        <v>40</v>
      </c>
      <c r="L5843" s="244" t="s">
        <v>5490</v>
      </c>
    </row>
    <row r="5844" spans="2:12" ht="75" customHeight="1" x14ac:dyDescent="0.25">
      <c r="B5844" s="244">
        <v>80111620</v>
      </c>
      <c r="C5844" s="244" t="s">
        <v>14180</v>
      </c>
      <c r="D5844" s="245">
        <v>41659</v>
      </c>
      <c r="E5844" s="244" t="s">
        <v>301</v>
      </c>
      <c r="F5844" s="244" t="s">
        <v>5442</v>
      </c>
      <c r="G5844" s="244" t="s">
        <v>5344</v>
      </c>
      <c r="H5844" s="246">
        <v>190336300</v>
      </c>
      <c r="I5844" s="246">
        <v>190336300</v>
      </c>
      <c r="J5844" s="244" t="s">
        <v>2469</v>
      </c>
      <c r="K5844" s="244" t="s">
        <v>40</v>
      </c>
      <c r="L5844" s="244" t="s">
        <v>5490</v>
      </c>
    </row>
    <row r="5845" spans="2:12" ht="75" customHeight="1" x14ac:dyDescent="0.25">
      <c r="B5845" s="244">
        <v>80111620</v>
      </c>
      <c r="C5845" s="244" t="s">
        <v>14181</v>
      </c>
      <c r="D5845" s="245">
        <v>41659</v>
      </c>
      <c r="E5845" s="244" t="s">
        <v>410</v>
      </c>
      <c r="F5845" s="244" t="s">
        <v>5442</v>
      </c>
      <c r="G5845" s="244" t="s">
        <v>5344</v>
      </c>
      <c r="H5845" s="246">
        <v>9522600</v>
      </c>
      <c r="I5845" s="246">
        <v>9522600</v>
      </c>
      <c r="J5845" s="244" t="s">
        <v>2469</v>
      </c>
      <c r="K5845" s="244" t="s">
        <v>40</v>
      </c>
      <c r="L5845" s="244" t="s">
        <v>5490</v>
      </c>
    </row>
    <row r="5846" spans="2:12" ht="75" customHeight="1" x14ac:dyDescent="0.25">
      <c r="B5846" s="244">
        <v>80111620</v>
      </c>
      <c r="C5846" s="244" t="s">
        <v>14181</v>
      </c>
      <c r="D5846" s="245">
        <v>41659</v>
      </c>
      <c r="E5846" s="244" t="s">
        <v>301</v>
      </c>
      <c r="F5846" s="244" t="s">
        <v>5442</v>
      </c>
      <c r="G5846" s="244" t="s">
        <v>5344</v>
      </c>
      <c r="H5846" s="246">
        <v>34916200</v>
      </c>
      <c r="I5846" s="246">
        <v>34916200</v>
      </c>
      <c r="J5846" s="244" t="s">
        <v>2469</v>
      </c>
      <c r="K5846" s="244" t="s">
        <v>40</v>
      </c>
      <c r="L5846" s="244" t="s">
        <v>5490</v>
      </c>
    </row>
    <row r="5847" spans="2:12" ht="75" customHeight="1" x14ac:dyDescent="0.25">
      <c r="B5847" s="244">
        <v>80111620</v>
      </c>
      <c r="C5847" s="244" t="s">
        <v>14182</v>
      </c>
      <c r="D5847" s="245">
        <v>41659</v>
      </c>
      <c r="E5847" s="244" t="s">
        <v>14183</v>
      </c>
      <c r="F5847" s="244" t="s">
        <v>5442</v>
      </c>
      <c r="G5847" s="244" t="s">
        <v>5344</v>
      </c>
      <c r="H5847" s="246">
        <v>3003000</v>
      </c>
      <c r="I5847" s="246">
        <v>3003000</v>
      </c>
      <c r="J5847" s="244" t="s">
        <v>2469</v>
      </c>
      <c r="K5847" s="244" t="s">
        <v>40</v>
      </c>
      <c r="L5847" s="244" t="s">
        <v>5490</v>
      </c>
    </row>
    <row r="5848" spans="2:12" ht="75" customHeight="1" x14ac:dyDescent="0.25">
      <c r="B5848" s="244">
        <v>80111620</v>
      </c>
      <c r="C5848" s="244" t="s">
        <v>14184</v>
      </c>
      <c r="D5848" s="245">
        <v>41659</v>
      </c>
      <c r="E5848" s="244" t="s">
        <v>410</v>
      </c>
      <c r="F5848" s="244" t="s">
        <v>5442</v>
      </c>
      <c r="G5848" s="244" t="s">
        <v>5344</v>
      </c>
      <c r="H5848" s="246">
        <v>14831400</v>
      </c>
      <c r="I5848" s="246">
        <v>14831400</v>
      </c>
      <c r="J5848" s="244" t="s">
        <v>2469</v>
      </c>
      <c r="K5848" s="244" t="s">
        <v>40</v>
      </c>
      <c r="L5848" s="244" t="s">
        <v>5490</v>
      </c>
    </row>
    <row r="5849" spans="2:12" ht="75" customHeight="1" x14ac:dyDescent="0.25">
      <c r="B5849" s="244">
        <v>80111620</v>
      </c>
      <c r="C5849" s="244" t="s">
        <v>14185</v>
      </c>
      <c r="D5849" s="245">
        <v>41659</v>
      </c>
      <c r="E5849" s="244" t="s">
        <v>301</v>
      </c>
      <c r="F5849" s="244" t="s">
        <v>5442</v>
      </c>
      <c r="G5849" s="244" t="s">
        <v>5344</v>
      </c>
      <c r="H5849" s="246">
        <v>27190900</v>
      </c>
      <c r="I5849" s="246">
        <v>27190900</v>
      </c>
      <c r="J5849" s="244" t="s">
        <v>2469</v>
      </c>
      <c r="K5849" s="244" t="s">
        <v>40</v>
      </c>
      <c r="L5849" s="244" t="s">
        <v>5490</v>
      </c>
    </row>
    <row r="5850" spans="2:12" ht="75" customHeight="1" x14ac:dyDescent="0.25">
      <c r="B5850" s="244">
        <v>80111620</v>
      </c>
      <c r="C5850" s="244" t="s">
        <v>5496</v>
      </c>
      <c r="D5850" s="245">
        <v>41652</v>
      </c>
      <c r="E5850" s="244" t="s">
        <v>713</v>
      </c>
      <c r="F5850" s="244" t="s">
        <v>5480</v>
      </c>
      <c r="G5850" s="244" t="s">
        <v>5344</v>
      </c>
      <c r="H5850" s="246">
        <v>15500000</v>
      </c>
      <c r="I5850" s="246">
        <v>15500000</v>
      </c>
      <c r="J5850" s="244" t="s">
        <v>2469</v>
      </c>
      <c r="K5850" s="244" t="s">
        <v>40</v>
      </c>
      <c r="L5850" s="244" t="s">
        <v>5448</v>
      </c>
    </row>
    <row r="5851" spans="2:12" ht="75" customHeight="1" x14ac:dyDescent="0.25">
      <c r="B5851" s="244">
        <v>80111620</v>
      </c>
      <c r="C5851" s="244" t="s">
        <v>5497</v>
      </c>
      <c r="D5851" s="245">
        <v>41652</v>
      </c>
      <c r="E5851" s="244" t="s">
        <v>319</v>
      </c>
      <c r="F5851" s="244" t="s">
        <v>5480</v>
      </c>
      <c r="G5851" s="244" t="s">
        <v>5344</v>
      </c>
      <c r="H5851" s="246">
        <v>3200000</v>
      </c>
      <c r="I5851" s="246">
        <v>3200000</v>
      </c>
      <c r="J5851" s="244" t="s">
        <v>2469</v>
      </c>
      <c r="K5851" s="244" t="s">
        <v>40</v>
      </c>
      <c r="L5851" s="244" t="s">
        <v>5448</v>
      </c>
    </row>
    <row r="5852" spans="2:12" ht="75" customHeight="1" x14ac:dyDescent="0.25">
      <c r="B5852" s="244">
        <v>80111620</v>
      </c>
      <c r="C5852" s="244" t="s">
        <v>5498</v>
      </c>
      <c r="D5852" s="245">
        <v>41652</v>
      </c>
      <c r="E5852" s="244" t="s">
        <v>319</v>
      </c>
      <c r="F5852" s="244" t="s">
        <v>5480</v>
      </c>
      <c r="G5852" s="244" t="s">
        <v>5344</v>
      </c>
      <c r="H5852" s="246">
        <v>3200000</v>
      </c>
      <c r="I5852" s="246">
        <v>3200000</v>
      </c>
      <c r="J5852" s="244" t="s">
        <v>2469</v>
      </c>
      <c r="K5852" s="244" t="s">
        <v>40</v>
      </c>
      <c r="L5852" s="244" t="s">
        <v>5448</v>
      </c>
    </row>
    <row r="5853" spans="2:12" ht="75" customHeight="1" x14ac:dyDescent="0.25">
      <c r="B5853" s="244">
        <v>80111620</v>
      </c>
      <c r="C5853" s="244" t="s">
        <v>5499</v>
      </c>
      <c r="D5853" s="245">
        <v>41652</v>
      </c>
      <c r="E5853" s="244" t="s">
        <v>222</v>
      </c>
      <c r="F5853" s="244" t="s">
        <v>5442</v>
      </c>
      <c r="G5853" s="244" t="s">
        <v>5344</v>
      </c>
      <c r="H5853" s="246">
        <v>20923606</v>
      </c>
      <c r="I5853" s="246">
        <v>20923606</v>
      </c>
      <c r="J5853" s="244" t="s">
        <v>2469</v>
      </c>
      <c r="K5853" s="244" t="s">
        <v>40</v>
      </c>
      <c r="L5853" s="244" t="s">
        <v>5448</v>
      </c>
    </row>
    <row r="5854" spans="2:12" ht="75" customHeight="1" x14ac:dyDescent="0.25">
      <c r="B5854" s="244">
        <v>80111620</v>
      </c>
      <c r="C5854" s="244" t="s">
        <v>5500</v>
      </c>
      <c r="D5854" s="245">
        <v>41652</v>
      </c>
      <c r="E5854" s="244" t="s">
        <v>653</v>
      </c>
      <c r="F5854" s="244" t="s">
        <v>5442</v>
      </c>
      <c r="G5854" s="244" t="s">
        <v>5344</v>
      </c>
      <c r="H5854" s="246">
        <v>21064175</v>
      </c>
      <c r="I5854" s="246">
        <v>21064175</v>
      </c>
      <c r="J5854" s="244" t="s">
        <v>2469</v>
      </c>
      <c r="K5854" s="244" t="s">
        <v>40</v>
      </c>
      <c r="L5854" s="244" t="s">
        <v>5448</v>
      </c>
    </row>
    <row r="5855" spans="2:12" ht="75" customHeight="1" x14ac:dyDescent="0.25">
      <c r="B5855" s="244">
        <v>80111620</v>
      </c>
      <c r="C5855" s="244" t="s">
        <v>5501</v>
      </c>
      <c r="D5855" s="245">
        <v>41652</v>
      </c>
      <c r="E5855" s="244" t="s">
        <v>222</v>
      </c>
      <c r="F5855" s="244" t="s">
        <v>5480</v>
      </c>
      <c r="G5855" s="244" t="s">
        <v>5344</v>
      </c>
      <c r="H5855" s="246">
        <v>21132849</v>
      </c>
      <c r="I5855" s="246">
        <v>21132849</v>
      </c>
      <c r="J5855" s="244" t="s">
        <v>2469</v>
      </c>
      <c r="K5855" s="244" t="s">
        <v>40</v>
      </c>
      <c r="L5855" s="244" t="s">
        <v>5448</v>
      </c>
    </row>
    <row r="5856" spans="2:12" ht="75" customHeight="1" x14ac:dyDescent="0.25">
      <c r="B5856" s="244">
        <v>80111620</v>
      </c>
      <c r="C5856" s="244" t="s">
        <v>5502</v>
      </c>
      <c r="D5856" s="245">
        <v>41652</v>
      </c>
      <c r="E5856" s="244" t="s">
        <v>3547</v>
      </c>
      <c r="F5856" s="244" t="s">
        <v>5442</v>
      </c>
      <c r="G5856" s="244" t="s">
        <v>5344</v>
      </c>
      <c r="H5856" s="246">
        <v>30746969</v>
      </c>
      <c r="I5856" s="246">
        <v>30746969</v>
      </c>
      <c r="J5856" s="244" t="s">
        <v>2469</v>
      </c>
      <c r="K5856" s="244" t="s">
        <v>40</v>
      </c>
      <c r="L5856" s="244" t="s">
        <v>5448</v>
      </c>
    </row>
    <row r="5857" spans="2:12" ht="75" customHeight="1" x14ac:dyDescent="0.25">
      <c r="B5857" s="244">
        <v>80111620</v>
      </c>
      <c r="C5857" s="244" t="s">
        <v>5503</v>
      </c>
      <c r="D5857" s="245">
        <v>41652</v>
      </c>
      <c r="E5857" s="244" t="s">
        <v>3547</v>
      </c>
      <c r="F5857" s="244" t="s">
        <v>5442</v>
      </c>
      <c r="G5857" s="244" t="s">
        <v>5344</v>
      </c>
      <c r="H5857" s="246">
        <v>63246997</v>
      </c>
      <c r="I5857" s="246">
        <v>63246997</v>
      </c>
      <c r="J5857" s="244" t="s">
        <v>2469</v>
      </c>
      <c r="K5857" s="244" t="s">
        <v>40</v>
      </c>
      <c r="L5857" s="244" t="s">
        <v>5448</v>
      </c>
    </row>
    <row r="5858" spans="2:12" ht="75" customHeight="1" x14ac:dyDescent="0.25">
      <c r="B5858" s="244">
        <v>80111620</v>
      </c>
      <c r="C5858" s="244" t="s">
        <v>5504</v>
      </c>
      <c r="D5858" s="245">
        <v>41652</v>
      </c>
      <c r="E5858" s="244" t="s">
        <v>3547</v>
      </c>
      <c r="F5858" s="244" t="s">
        <v>5442</v>
      </c>
      <c r="G5858" s="244" t="s">
        <v>5344</v>
      </c>
      <c r="H5858" s="246">
        <v>35200000</v>
      </c>
      <c r="I5858" s="246">
        <v>35200000</v>
      </c>
      <c r="J5858" s="244" t="s">
        <v>2469</v>
      </c>
      <c r="K5858" s="244" t="s">
        <v>40</v>
      </c>
      <c r="L5858" s="244" t="s">
        <v>5448</v>
      </c>
    </row>
    <row r="5859" spans="2:12" ht="75" customHeight="1" x14ac:dyDescent="0.25">
      <c r="B5859" s="244">
        <v>80111620</v>
      </c>
      <c r="C5859" s="244" t="s">
        <v>5505</v>
      </c>
      <c r="D5859" s="245">
        <v>41671</v>
      </c>
      <c r="E5859" s="244" t="s">
        <v>653</v>
      </c>
      <c r="F5859" s="244" t="s">
        <v>5442</v>
      </c>
      <c r="G5859" s="244" t="s">
        <v>5344</v>
      </c>
      <c r="H5859" s="246">
        <v>34916200</v>
      </c>
      <c r="I5859" s="246">
        <v>34916200</v>
      </c>
      <c r="J5859" s="244" t="s">
        <v>2469</v>
      </c>
      <c r="K5859" s="244" t="s">
        <v>40</v>
      </c>
      <c r="L5859" s="244" t="s">
        <v>5448</v>
      </c>
    </row>
    <row r="5860" spans="2:12" ht="75" customHeight="1" x14ac:dyDescent="0.25">
      <c r="B5860" s="244">
        <v>80111620</v>
      </c>
      <c r="C5860" s="244" t="s">
        <v>5506</v>
      </c>
      <c r="D5860" s="245">
        <v>41652</v>
      </c>
      <c r="E5860" s="244" t="s">
        <v>653</v>
      </c>
      <c r="F5860" s="244" t="s">
        <v>5442</v>
      </c>
      <c r="G5860" s="244" t="s">
        <v>5344</v>
      </c>
      <c r="H5860" s="246">
        <v>36176800</v>
      </c>
      <c r="I5860" s="246">
        <v>36176800</v>
      </c>
      <c r="J5860" s="244" t="s">
        <v>2469</v>
      </c>
      <c r="K5860" s="244" t="s">
        <v>40</v>
      </c>
      <c r="L5860" s="244" t="s">
        <v>5448</v>
      </c>
    </row>
    <row r="5861" spans="2:12" ht="75" customHeight="1" x14ac:dyDescent="0.25">
      <c r="B5861" s="218">
        <v>80111620</v>
      </c>
      <c r="C5861" s="218" t="s">
        <v>14186</v>
      </c>
      <c r="D5861" s="585">
        <v>41659</v>
      </c>
      <c r="E5861" s="218" t="s">
        <v>5491</v>
      </c>
      <c r="F5861" s="218" t="s">
        <v>5442</v>
      </c>
      <c r="G5861" s="218" t="s">
        <v>5344</v>
      </c>
      <c r="H5861" s="586">
        <v>10920000</v>
      </c>
      <c r="I5861" s="586">
        <v>10920000</v>
      </c>
      <c r="J5861" s="218" t="s">
        <v>2469</v>
      </c>
      <c r="K5861" s="218" t="s">
        <v>40</v>
      </c>
      <c r="L5861" s="218" t="s">
        <v>5449</v>
      </c>
    </row>
    <row r="5862" spans="2:12" ht="75" customHeight="1" x14ac:dyDescent="0.25">
      <c r="B5862" s="218">
        <v>80111620</v>
      </c>
      <c r="C5862" s="218" t="s">
        <v>5508</v>
      </c>
      <c r="D5862" s="585">
        <v>41659</v>
      </c>
      <c r="E5862" s="218" t="s">
        <v>14187</v>
      </c>
      <c r="F5862" s="218" t="s">
        <v>5442</v>
      </c>
      <c r="G5862" s="218" t="s">
        <v>5344</v>
      </c>
      <c r="H5862" s="586">
        <v>38220000</v>
      </c>
      <c r="I5862" s="586">
        <v>38220000</v>
      </c>
      <c r="J5862" s="218" t="s">
        <v>2469</v>
      </c>
      <c r="K5862" s="218" t="s">
        <v>40</v>
      </c>
      <c r="L5862" s="218" t="s">
        <v>5449</v>
      </c>
    </row>
    <row r="5863" spans="2:12" ht="75" customHeight="1" x14ac:dyDescent="0.25">
      <c r="B5863" s="244">
        <v>80111620</v>
      </c>
      <c r="C5863" s="244" t="s">
        <v>5509</v>
      </c>
      <c r="D5863" s="245">
        <v>41652</v>
      </c>
      <c r="E5863" s="244" t="s">
        <v>653</v>
      </c>
      <c r="F5863" s="244" t="s">
        <v>5442</v>
      </c>
      <c r="G5863" s="244" t="s">
        <v>5344</v>
      </c>
      <c r="H5863" s="246">
        <v>33000000</v>
      </c>
      <c r="I5863" s="246">
        <v>33000000</v>
      </c>
      <c r="J5863" s="244" t="s">
        <v>2469</v>
      </c>
      <c r="K5863" s="244" t="s">
        <v>40</v>
      </c>
      <c r="L5863" s="244" t="s">
        <v>5448</v>
      </c>
    </row>
    <row r="5864" spans="2:12" ht="75" customHeight="1" x14ac:dyDescent="0.25">
      <c r="B5864" s="244">
        <v>80111620</v>
      </c>
      <c r="C5864" s="244" t="s">
        <v>5510</v>
      </c>
      <c r="D5864" s="245">
        <v>41652</v>
      </c>
      <c r="E5864" s="244" t="s">
        <v>653</v>
      </c>
      <c r="F5864" s="244" t="s">
        <v>5442</v>
      </c>
      <c r="G5864" s="244" t="s">
        <v>5344</v>
      </c>
      <c r="H5864" s="246">
        <v>14482479</v>
      </c>
      <c r="I5864" s="246">
        <v>14482479</v>
      </c>
      <c r="J5864" s="244" t="s">
        <v>2469</v>
      </c>
      <c r="K5864" s="244" t="s">
        <v>40</v>
      </c>
      <c r="L5864" s="244" t="s">
        <v>5448</v>
      </c>
    </row>
    <row r="5865" spans="2:12" ht="75" customHeight="1" x14ac:dyDescent="0.25">
      <c r="B5865" s="244">
        <v>80111620</v>
      </c>
      <c r="C5865" s="244" t="s">
        <v>5511</v>
      </c>
      <c r="D5865" s="245">
        <v>41652</v>
      </c>
      <c r="E5865" s="244" t="s">
        <v>653</v>
      </c>
      <c r="F5865" s="244" t="s">
        <v>5442</v>
      </c>
      <c r="G5865" s="244" t="s">
        <v>5344</v>
      </c>
      <c r="H5865" s="246">
        <v>18865000</v>
      </c>
      <c r="I5865" s="246">
        <v>18865000</v>
      </c>
      <c r="J5865" s="244" t="s">
        <v>2469</v>
      </c>
      <c r="K5865" s="244" t="s">
        <v>40</v>
      </c>
      <c r="L5865" s="244" t="s">
        <v>5448</v>
      </c>
    </row>
    <row r="5866" spans="2:12" ht="75" customHeight="1" x14ac:dyDescent="0.25">
      <c r="B5866" s="244">
        <v>80111620</v>
      </c>
      <c r="C5866" s="244" t="s">
        <v>5512</v>
      </c>
      <c r="D5866" s="245">
        <v>41652</v>
      </c>
      <c r="E5866" s="244" t="s">
        <v>222</v>
      </c>
      <c r="F5866" s="244" t="s">
        <v>5442</v>
      </c>
      <c r="G5866" s="244" t="s">
        <v>5344</v>
      </c>
      <c r="H5866" s="246">
        <v>36503300</v>
      </c>
      <c r="I5866" s="246">
        <v>36503300</v>
      </c>
      <c r="J5866" s="244" t="s">
        <v>2469</v>
      </c>
      <c r="K5866" s="244" t="s">
        <v>40</v>
      </c>
      <c r="L5866" s="244" t="s">
        <v>5448</v>
      </c>
    </row>
    <row r="5867" spans="2:12" ht="75" customHeight="1" x14ac:dyDescent="0.25">
      <c r="B5867" s="244">
        <v>80111620</v>
      </c>
      <c r="C5867" s="244" t="s">
        <v>5513</v>
      </c>
      <c r="D5867" s="245">
        <v>41652</v>
      </c>
      <c r="E5867" s="244" t="s">
        <v>3547</v>
      </c>
      <c r="F5867" s="244" t="s">
        <v>5442</v>
      </c>
      <c r="G5867" s="244" t="s">
        <v>5344</v>
      </c>
      <c r="H5867" s="246">
        <v>80856160</v>
      </c>
      <c r="I5867" s="246">
        <v>80856160</v>
      </c>
      <c r="J5867" s="244" t="s">
        <v>2469</v>
      </c>
      <c r="K5867" s="244" t="s">
        <v>40</v>
      </c>
      <c r="L5867" s="244" t="s">
        <v>5448</v>
      </c>
    </row>
    <row r="5868" spans="2:12" ht="75" customHeight="1" x14ac:dyDescent="0.25">
      <c r="B5868" s="244">
        <v>72101507</v>
      </c>
      <c r="C5868" s="244" t="s">
        <v>5514</v>
      </c>
      <c r="D5868" s="245">
        <v>41699</v>
      </c>
      <c r="E5868" s="244" t="s">
        <v>1485</v>
      </c>
      <c r="F5868" s="244" t="s">
        <v>5151</v>
      </c>
      <c r="G5868" s="244" t="s">
        <v>5344</v>
      </c>
      <c r="H5868" s="246">
        <v>58000000</v>
      </c>
      <c r="I5868" s="246">
        <v>58000000</v>
      </c>
      <c r="J5868" s="244" t="s">
        <v>2469</v>
      </c>
      <c r="K5868" s="244" t="s">
        <v>40</v>
      </c>
      <c r="L5868" s="244" t="s">
        <v>5515</v>
      </c>
    </row>
    <row r="5869" spans="2:12" ht="75" customHeight="1" x14ac:dyDescent="0.25">
      <c r="B5869" s="244">
        <v>72101507</v>
      </c>
      <c r="C5869" s="244" t="s">
        <v>5516</v>
      </c>
      <c r="D5869" s="245">
        <v>41699</v>
      </c>
      <c r="E5869" s="244" t="s">
        <v>81</v>
      </c>
      <c r="F5869" s="244" t="s">
        <v>5151</v>
      </c>
      <c r="G5869" s="244" t="s">
        <v>5344</v>
      </c>
      <c r="H5869" s="246">
        <v>8000000</v>
      </c>
      <c r="I5869" s="246">
        <v>8000000</v>
      </c>
      <c r="J5869" s="244" t="s">
        <v>2469</v>
      </c>
      <c r="K5869" s="244" t="s">
        <v>40</v>
      </c>
      <c r="L5869" s="244" t="s">
        <v>5515</v>
      </c>
    </row>
    <row r="5870" spans="2:12" ht="75" customHeight="1" x14ac:dyDescent="0.25">
      <c r="B5870" s="244">
        <v>72101507</v>
      </c>
      <c r="C5870" s="244" t="s">
        <v>5517</v>
      </c>
      <c r="D5870" s="245">
        <v>41685</v>
      </c>
      <c r="E5870" s="244" t="s">
        <v>81</v>
      </c>
      <c r="F5870" s="244" t="s">
        <v>5151</v>
      </c>
      <c r="G5870" s="244" t="s">
        <v>5344</v>
      </c>
      <c r="H5870" s="246">
        <v>50000000</v>
      </c>
      <c r="I5870" s="246">
        <v>50000000</v>
      </c>
      <c r="J5870" s="244" t="s">
        <v>2469</v>
      </c>
      <c r="K5870" s="244" t="s">
        <v>40</v>
      </c>
      <c r="L5870" s="244" t="s">
        <v>5515</v>
      </c>
    </row>
    <row r="5871" spans="2:12" ht="75" customHeight="1" x14ac:dyDescent="0.25">
      <c r="B5871" s="244">
        <v>72101507</v>
      </c>
      <c r="C5871" s="244" t="s">
        <v>5518</v>
      </c>
      <c r="D5871" s="245">
        <v>41671</v>
      </c>
      <c r="E5871" s="244" t="s">
        <v>81</v>
      </c>
      <c r="F5871" s="244" t="s">
        <v>5343</v>
      </c>
      <c r="G5871" s="244" t="s">
        <v>5344</v>
      </c>
      <c r="H5871" s="246">
        <v>95000000</v>
      </c>
      <c r="I5871" s="246">
        <v>95000000</v>
      </c>
      <c r="J5871" s="244" t="s">
        <v>2469</v>
      </c>
      <c r="K5871" s="244" t="s">
        <v>40</v>
      </c>
      <c r="L5871" s="244" t="s">
        <v>5515</v>
      </c>
    </row>
    <row r="5872" spans="2:12" ht="75" customHeight="1" x14ac:dyDescent="0.25">
      <c r="B5872" s="244">
        <v>72101507</v>
      </c>
      <c r="C5872" s="244" t="s">
        <v>5519</v>
      </c>
      <c r="D5872" s="245">
        <v>41713</v>
      </c>
      <c r="E5872" s="244" t="s">
        <v>1483</v>
      </c>
      <c r="F5872" s="244" t="s">
        <v>5151</v>
      </c>
      <c r="G5872" s="244" t="s">
        <v>5344</v>
      </c>
      <c r="H5872" s="246">
        <v>20000000</v>
      </c>
      <c r="I5872" s="246">
        <v>20000000</v>
      </c>
      <c r="J5872" s="244" t="s">
        <v>2469</v>
      </c>
      <c r="K5872" s="244" t="s">
        <v>40</v>
      </c>
      <c r="L5872" s="244" t="s">
        <v>5515</v>
      </c>
    </row>
    <row r="5873" spans="2:12" ht="75" customHeight="1" x14ac:dyDescent="0.25">
      <c r="B5873" s="244">
        <v>72101507</v>
      </c>
      <c r="C5873" s="244" t="s">
        <v>5520</v>
      </c>
      <c r="D5873" s="245">
        <v>41699</v>
      </c>
      <c r="E5873" s="244" t="s">
        <v>1483</v>
      </c>
      <c r="F5873" s="244" t="s">
        <v>5151</v>
      </c>
      <c r="G5873" s="244" t="s">
        <v>5344</v>
      </c>
      <c r="H5873" s="246">
        <v>30000000</v>
      </c>
      <c r="I5873" s="246">
        <v>30000000</v>
      </c>
      <c r="J5873" s="244" t="s">
        <v>2469</v>
      </c>
      <c r="K5873" s="244" t="s">
        <v>40</v>
      </c>
      <c r="L5873" s="244" t="s">
        <v>5515</v>
      </c>
    </row>
    <row r="5874" spans="2:12" ht="75" customHeight="1" x14ac:dyDescent="0.25">
      <c r="B5874" s="244">
        <v>72101507</v>
      </c>
      <c r="C5874" s="244" t="s">
        <v>5521</v>
      </c>
      <c r="D5874" s="245">
        <v>41713</v>
      </c>
      <c r="E5874" s="244" t="s">
        <v>81</v>
      </c>
      <c r="F5874" s="244" t="s">
        <v>5151</v>
      </c>
      <c r="G5874" s="244" t="s">
        <v>5344</v>
      </c>
      <c r="H5874" s="246">
        <v>20000000</v>
      </c>
      <c r="I5874" s="246">
        <v>20000000</v>
      </c>
      <c r="J5874" s="244" t="s">
        <v>2469</v>
      </c>
      <c r="K5874" s="244" t="s">
        <v>40</v>
      </c>
      <c r="L5874" s="244" t="s">
        <v>5515</v>
      </c>
    </row>
    <row r="5875" spans="2:12" ht="75" customHeight="1" x14ac:dyDescent="0.25">
      <c r="B5875" s="244">
        <v>72101507</v>
      </c>
      <c r="C5875" s="244" t="s">
        <v>5522</v>
      </c>
      <c r="D5875" s="245">
        <v>41699</v>
      </c>
      <c r="E5875" s="244" t="s">
        <v>1483</v>
      </c>
      <c r="F5875" s="244" t="s">
        <v>5151</v>
      </c>
      <c r="G5875" s="244" t="s">
        <v>5344</v>
      </c>
      <c r="H5875" s="246">
        <v>35000000</v>
      </c>
      <c r="I5875" s="246">
        <v>35000000</v>
      </c>
      <c r="J5875" s="244" t="s">
        <v>2469</v>
      </c>
      <c r="K5875" s="244" t="s">
        <v>40</v>
      </c>
      <c r="L5875" s="244" t="s">
        <v>5515</v>
      </c>
    </row>
    <row r="5876" spans="2:12" ht="75" customHeight="1" x14ac:dyDescent="0.25">
      <c r="B5876" s="244">
        <v>72101507</v>
      </c>
      <c r="C5876" s="244" t="s">
        <v>5523</v>
      </c>
      <c r="D5876" s="245">
        <v>41671</v>
      </c>
      <c r="E5876" s="244" t="s">
        <v>81</v>
      </c>
      <c r="F5876" s="244" t="s">
        <v>5343</v>
      </c>
      <c r="G5876" s="244" t="s">
        <v>5344</v>
      </c>
      <c r="H5876" s="246">
        <v>108000000</v>
      </c>
      <c r="I5876" s="246">
        <v>108000000</v>
      </c>
      <c r="J5876" s="244" t="s">
        <v>2469</v>
      </c>
      <c r="K5876" s="244" t="s">
        <v>40</v>
      </c>
      <c r="L5876" s="244" t="s">
        <v>5515</v>
      </c>
    </row>
    <row r="5877" spans="2:12" ht="75" customHeight="1" x14ac:dyDescent="0.25">
      <c r="B5877" s="244">
        <v>72101507</v>
      </c>
      <c r="C5877" s="244" t="s">
        <v>5524</v>
      </c>
      <c r="D5877" s="245">
        <v>41685</v>
      </c>
      <c r="E5877" s="244" t="s">
        <v>5525</v>
      </c>
      <c r="F5877" s="244" t="s">
        <v>5151</v>
      </c>
      <c r="G5877" s="244" t="s">
        <v>5344</v>
      </c>
      <c r="H5877" s="246">
        <v>100000000</v>
      </c>
      <c r="I5877" s="246">
        <v>100000000</v>
      </c>
      <c r="J5877" s="244" t="s">
        <v>2469</v>
      </c>
      <c r="K5877" s="244" t="s">
        <v>40</v>
      </c>
      <c r="L5877" s="244" t="s">
        <v>5515</v>
      </c>
    </row>
    <row r="5878" spans="2:12" ht="75" customHeight="1" x14ac:dyDescent="0.25">
      <c r="B5878" s="244">
        <v>72101507</v>
      </c>
      <c r="C5878" s="244" t="s">
        <v>5526</v>
      </c>
      <c r="D5878" s="245">
        <v>41685</v>
      </c>
      <c r="E5878" s="244" t="s">
        <v>5525</v>
      </c>
      <c r="F5878" s="244" t="s">
        <v>5151</v>
      </c>
      <c r="G5878" s="244" t="s">
        <v>5344</v>
      </c>
      <c r="H5878" s="246">
        <v>39000000</v>
      </c>
      <c r="I5878" s="246">
        <v>39000000</v>
      </c>
      <c r="J5878" s="244" t="s">
        <v>2469</v>
      </c>
      <c r="K5878" s="244" t="s">
        <v>40</v>
      </c>
      <c r="L5878" s="244" t="s">
        <v>5515</v>
      </c>
    </row>
    <row r="5879" spans="2:12" ht="75" customHeight="1" x14ac:dyDescent="0.25">
      <c r="B5879" s="244">
        <v>72101507</v>
      </c>
      <c r="C5879" s="244" t="s">
        <v>5527</v>
      </c>
      <c r="D5879" s="245">
        <v>41685</v>
      </c>
      <c r="E5879" s="244" t="s">
        <v>5525</v>
      </c>
      <c r="F5879" s="244" t="s">
        <v>5151</v>
      </c>
      <c r="G5879" s="244" t="s">
        <v>5344</v>
      </c>
      <c r="H5879" s="246">
        <v>5000000</v>
      </c>
      <c r="I5879" s="246">
        <v>5000000</v>
      </c>
      <c r="J5879" s="244" t="s">
        <v>2469</v>
      </c>
      <c r="K5879" s="244" t="s">
        <v>40</v>
      </c>
      <c r="L5879" s="244" t="s">
        <v>5515</v>
      </c>
    </row>
    <row r="5880" spans="2:12" ht="75" customHeight="1" x14ac:dyDescent="0.25">
      <c r="B5880" s="244">
        <v>72101507</v>
      </c>
      <c r="C5880" s="244" t="s">
        <v>5528</v>
      </c>
      <c r="D5880" s="245">
        <v>41713</v>
      </c>
      <c r="E5880" s="244" t="s">
        <v>1483</v>
      </c>
      <c r="F5880" s="244" t="s">
        <v>5151</v>
      </c>
      <c r="G5880" s="244" t="s">
        <v>5344</v>
      </c>
      <c r="H5880" s="246">
        <v>20000000</v>
      </c>
      <c r="I5880" s="246">
        <v>20000000</v>
      </c>
      <c r="J5880" s="244" t="s">
        <v>2469</v>
      </c>
      <c r="K5880" s="244" t="s">
        <v>40</v>
      </c>
      <c r="L5880" s="244" t="s">
        <v>5515</v>
      </c>
    </row>
    <row r="5881" spans="2:12" ht="75" customHeight="1" x14ac:dyDescent="0.25">
      <c r="B5881" s="244">
        <v>72101507</v>
      </c>
      <c r="C5881" s="244" t="s">
        <v>5529</v>
      </c>
      <c r="D5881" s="245">
        <v>41699</v>
      </c>
      <c r="E5881" s="244" t="s">
        <v>1483</v>
      </c>
      <c r="F5881" s="244" t="s">
        <v>5151</v>
      </c>
      <c r="G5881" s="244" t="s">
        <v>5344</v>
      </c>
      <c r="H5881" s="246">
        <v>25000000</v>
      </c>
      <c r="I5881" s="246">
        <v>25000000</v>
      </c>
      <c r="J5881" s="244" t="s">
        <v>2469</v>
      </c>
      <c r="K5881" s="244" t="s">
        <v>40</v>
      </c>
      <c r="L5881" s="244" t="s">
        <v>5515</v>
      </c>
    </row>
    <row r="5882" spans="2:12" ht="75" customHeight="1" x14ac:dyDescent="0.25">
      <c r="B5882" s="244">
        <v>72101507</v>
      </c>
      <c r="C5882" s="244" t="s">
        <v>5530</v>
      </c>
      <c r="D5882" s="245">
        <v>41699</v>
      </c>
      <c r="E5882" s="244" t="s">
        <v>81</v>
      </c>
      <c r="F5882" s="244" t="s">
        <v>5343</v>
      </c>
      <c r="G5882" s="244" t="s">
        <v>5344</v>
      </c>
      <c r="H5882" s="246">
        <v>65000000</v>
      </c>
      <c r="I5882" s="246">
        <v>65000000</v>
      </c>
      <c r="J5882" s="244" t="s">
        <v>2469</v>
      </c>
      <c r="K5882" s="244" t="s">
        <v>40</v>
      </c>
      <c r="L5882" s="244" t="s">
        <v>5515</v>
      </c>
    </row>
    <row r="5883" spans="2:12" ht="75" customHeight="1" x14ac:dyDescent="0.25">
      <c r="B5883" s="244">
        <v>72101507</v>
      </c>
      <c r="C5883" s="244" t="s">
        <v>5531</v>
      </c>
      <c r="D5883" s="245">
        <v>41685</v>
      </c>
      <c r="E5883" s="244" t="s">
        <v>81</v>
      </c>
      <c r="F5883" s="244" t="s">
        <v>5151</v>
      </c>
      <c r="G5883" s="244" t="s">
        <v>5344</v>
      </c>
      <c r="H5883" s="246">
        <v>50000000</v>
      </c>
      <c r="I5883" s="246">
        <v>50000000</v>
      </c>
      <c r="J5883" s="244" t="s">
        <v>2469</v>
      </c>
      <c r="K5883" s="244" t="s">
        <v>40</v>
      </c>
      <c r="L5883" s="244" t="s">
        <v>5515</v>
      </c>
    </row>
    <row r="5884" spans="2:12" ht="75" customHeight="1" x14ac:dyDescent="0.25">
      <c r="B5884" s="244">
        <v>72101507</v>
      </c>
      <c r="C5884" s="244" t="s">
        <v>5532</v>
      </c>
      <c r="D5884" s="245">
        <v>41713</v>
      </c>
      <c r="E5884" s="244" t="s">
        <v>81</v>
      </c>
      <c r="F5884" s="244" t="s">
        <v>5151</v>
      </c>
      <c r="G5884" s="244" t="s">
        <v>5344</v>
      </c>
      <c r="H5884" s="246">
        <v>5000000</v>
      </c>
      <c r="I5884" s="246">
        <v>5000000</v>
      </c>
      <c r="J5884" s="244" t="s">
        <v>2469</v>
      </c>
      <c r="K5884" s="244" t="s">
        <v>40</v>
      </c>
      <c r="L5884" s="244" t="s">
        <v>5515</v>
      </c>
    </row>
    <row r="5885" spans="2:12" ht="75" customHeight="1" x14ac:dyDescent="0.25">
      <c r="B5885" s="244">
        <v>72101507</v>
      </c>
      <c r="C5885" s="244" t="s">
        <v>5533</v>
      </c>
      <c r="D5885" s="245">
        <v>41685</v>
      </c>
      <c r="E5885" s="244" t="s">
        <v>81</v>
      </c>
      <c r="F5885" s="244" t="s">
        <v>5343</v>
      </c>
      <c r="G5885" s="244" t="s">
        <v>5344</v>
      </c>
      <c r="H5885" s="246">
        <v>75000000</v>
      </c>
      <c r="I5885" s="246">
        <v>75000000</v>
      </c>
      <c r="J5885" s="244" t="s">
        <v>2469</v>
      </c>
      <c r="K5885" s="244" t="s">
        <v>40</v>
      </c>
      <c r="L5885" s="244" t="s">
        <v>5515</v>
      </c>
    </row>
    <row r="5886" spans="2:12" ht="75" customHeight="1" x14ac:dyDescent="0.25">
      <c r="B5886" s="244">
        <v>60141102</v>
      </c>
      <c r="C5886" s="244" t="s">
        <v>5534</v>
      </c>
      <c r="D5886" s="245">
        <v>41659</v>
      </c>
      <c r="E5886" s="244" t="s">
        <v>662</v>
      </c>
      <c r="F5886" s="244" t="s">
        <v>5343</v>
      </c>
      <c r="G5886" s="244" t="s">
        <v>5344</v>
      </c>
      <c r="H5886" s="246">
        <v>250000</v>
      </c>
      <c r="I5886" s="246">
        <v>250000</v>
      </c>
      <c r="J5886" s="244" t="s">
        <v>2469</v>
      </c>
      <c r="K5886" s="244" t="s">
        <v>40</v>
      </c>
      <c r="L5886" s="244" t="s">
        <v>5345</v>
      </c>
    </row>
    <row r="5887" spans="2:12" ht="75" customHeight="1" x14ac:dyDescent="0.25">
      <c r="B5887" s="244">
        <v>60141102</v>
      </c>
      <c r="C5887" s="244" t="s">
        <v>5535</v>
      </c>
      <c r="D5887" s="245">
        <v>41659</v>
      </c>
      <c r="E5887" s="244" t="s">
        <v>662</v>
      </c>
      <c r="F5887" s="244" t="s">
        <v>5343</v>
      </c>
      <c r="G5887" s="244" t="s">
        <v>5344</v>
      </c>
      <c r="H5887" s="246">
        <v>100000</v>
      </c>
      <c r="I5887" s="246">
        <v>100000</v>
      </c>
      <c r="J5887" s="244" t="s">
        <v>2469</v>
      </c>
      <c r="K5887" s="244" t="s">
        <v>40</v>
      </c>
      <c r="L5887" s="244" t="s">
        <v>5345</v>
      </c>
    </row>
    <row r="5888" spans="2:12" ht="75" customHeight="1" x14ac:dyDescent="0.25">
      <c r="B5888" s="244">
        <v>60141001</v>
      </c>
      <c r="C5888" s="244" t="s">
        <v>5536</v>
      </c>
      <c r="D5888" s="245">
        <v>41659</v>
      </c>
      <c r="E5888" s="244" t="s">
        <v>662</v>
      </c>
      <c r="F5888" s="244" t="s">
        <v>5343</v>
      </c>
      <c r="G5888" s="244" t="s">
        <v>5344</v>
      </c>
      <c r="H5888" s="246">
        <v>225000</v>
      </c>
      <c r="I5888" s="246">
        <v>225000</v>
      </c>
      <c r="J5888" s="244" t="s">
        <v>2469</v>
      </c>
      <c r="K5888" s="244" t="s">
        <v>40</v>
      </c>
      <c r="L5888" s="244" t="s">
        <v>5345</v>
      </c>
    </row>
    <row r="5889" spans="2:12" ht="75" customHeight="1" x14ac:dyDescent="0.25">
      <c r="B5889" s="247">
        <v>60131503</v>
      </c>
      <c r="C5889" s="247" t="s">
        <v>5537</v>
      </c>
      <c r="D5889" s="248">
        <v>41655</v>
      </c>
      <c r="E5889" s="247" t="s">
        <v>319</v>
      </c>
      <c r="F5889" s="247" t="s">
        <v>37</v>
      </c>
      <c r="G5889" s="244" t="s">
        <v>5344</v>
      </c>
      <c r="H5889" s="249">
        <v>200000</v>
      </c>
      <c r="I5889" s="249">
        <v>200000</v>
      </c>
      <c r="J5889" s="247" t="s">
        <v>2469</v>
      </c>
      <c r="K5889" s="247" t="s">
        <v>40</v>
      </c>
      <c r="L5889" s="247" t="s">
        <v>5352</v>
      </c>
    </row>
    <row r="5890" spans="2:12" ht="75" customHeight="1" x14ac:dyDescent="0.25">
      <c r="B5890" s="247">
        <v>60131452</v>
      </c>
      <c r="C5890" s="247" t="s">
        <v>5538</v>
      </c>
      <c r="D5890" s="248">
        <v>41655</v>
      </c>
      <c r="E5890" s="247" t="s">
        <v>319</v>
      </c>
      <c r="F5890" s="247" t="s">
        <v>37</v>
      </c>
      <c r="G5890" s="244" t="s">
        <v>5344</v>
      </c>
      <c r="H5890" s="249">
        <v>30000</v>
      </c>
      <c r="I5890" s="249">
        <v>30000</v>
      </c>
      <c r="J5890" s="247" t="s">
        <v>2469</v>
      </c>
      <c r="K5890" s="247" t="s">
        <v>40</v>
      </c>
      <c r="L5890" s="247" t="s">
        <v>5352</v>
      </c>
    </row>
    <row r="5891" spans="2:12" ht="75" customHeight="1" x14ac:dyDescent="0.25">
      <c r="B5891" s="247">
        <v>60131303</v>
      </c>
      <c r="C5891" s="247" t="s">
        <v>5539</v>
      </c>
      <c r="D5891" s="248">
        <v>41655</v>
      </c>
      <c r="E5891" s="247" t="s">
        <v>319</v>
      </c>
      <c r="F5891" s="247" t="s">
        <v>37</v>
      </c>
      <c r="G5891" s="244" t="s">
        <v>5344</v>
      </c>
      <c r="H5891" s="249">
        <v>500000</v>
      </c>
      <c r="I5891" s="249">
        <v>500000</v>
      </c>
      <c r="J5891" s="247" t="s">
        <v>2469</v>
      </c>
      <c r="K5891" s="247" t="s">
        <v>40</v>
      </c>
      <c r="L5891" s="247" t="s">
        <v>5352</v>
      </c>
    </row>
    <row r="5892" spans="2:12" ht="75" customHeight="1" x14ac:dyDescent="0.25">
      <c r="B5892" s="244">
        <v>60123204</v>
      </c>
      <c r="C5892" s="244" t="s">
        <v>5540</v>
      </c>
      <c r="D5892" s="245">
        <v>41659</v>
      </c>
      <c r="E5892" s="244" t="s">
        <v>662</v>
      </c>
      <c r="F5892" s="244" t="s">
        <v>5151</v>
      </c>
      <c r="G5892" s="244" t="s">
        <v>5344</v>
      </c>
      <c r="H5892" s="246">
        <v>9000000</v>
      </c>
      <c r="I5892" s="246">
        <v>9000000</v>
      </c>
      <c r="J5892" s="244" t="s">
        <v>2469</v>
      </c>
      <c r="K5892" s="244" t="s">
        <v>40</v>
      </c>
      <c r="L5892" s="244" t="s">
        <v>5345</v>
      </c>
    </row>
    <row r="5893" spans="2:12" ht="75" customHeight="1" x14ac:dyDescent="0.25">
      <c r="B5893" s="244">
        <v>60121253</v>
      </c>
      <c r="C5893" s="244" t="s">
        <v>5541</v>
      </c>
      <c r="D5893" s="245">
        <v>41659</v>
      </c>
      <c r="E5893" s="244" t="s">
        <v>662</v>
      </c>
      <c r="F5893" s="244" t="s">
        <v>5343</v>
      </c>
      <c r="G5893" s="244" t="s">
        <v>5344</v>
      </c>
      <c r="H5893" s="246">
        <v>3000000</v>
      </c>
      <c r="I5893" s="246">
        <v>3000000</v>
      </c>
      <c r="J5893" s="244" t="s">
        <v>2469</v>
      </c>
      <c r="K5893" s="244" t="s">
        <v>40</v>
      </c>
      <c r="L5893" s="244" t="s">
        <v>5345</v>
      </c>
    </row>
    <row r="5894" spans="2:12" ht="75" customHeight="1" x14ac:dyDescent="0.25">
      <c r="B5894" s="244">
        <v>60121229</v>
      </c>
      <c r="C5894" s="244" t="s">
        <v>5542</v>
      </c>
      <c r="D5894" s="245">
        <v>41659</v>
      </c>
      <c r="E5894" s="244" t="s">
        <v>662</v>
      </c>
      <c r="F5894" s="244" t="s">
        <v>5343</v>
      </c>
      <c r="G5894" s="244" t="s">
        <v>5344</v>
      </c>
      <c r="H5894" s="246">
        <v>675000</v>
      </c>
      <c r="I5894" s="246">
        <v>675000</v>
      </c>
      <c r="J5894" s="244" t="s">
        <v>2469</v>
      </c>
      <c r="K5894" s="244" t="s">
        <v>40</v>
      </c>
      <c r="L5894" s="244" t="s">
        <v>5345</v>
      </c>
    </row>
    <row r="5895" spans="2:12" ht="75" customHeight="1" x14ac:dyDescent="0.25">
      <c r="B5895" s="244">
        <v>60121229</v>
      </c>
      <c r="C5895" s="244" t="s">
        <v>5543</v>
      </c>
      <c r="D5895" s="245">
        <v>41659</v>
      </c>
      <c r="E5895" s="244" t="s">
        <v>662</v>
      </c>
      <c r="F5895" s="244" t="s">
        <v>5343</v>
      </c>
      <c r="G5895" s="244" t="s">
        <v>5344</v>
      </c>
      <c r="H5895" s="246">
        <v>57600</v>
      </c>
      <c r="I5895" s="246">
        <v>57600</v>
      </c>
      <c r="J5895" s="244" t="s">
        <v>2469</v>
      </c>
      <c r="K5895" s="244" t="s">
        <v>40</v>
      </c>
      <c r="L5895" s="244" t="s">
        <v>5345</v>
      </c>
    </row>
    <row r="5896" spans="2:12" ht="75" customHeight="1" x14ac:dyDescent="0.25">
      <c r="B5896" s="244">
        <v>60121229</v>
      </c>
      <c r="C5896" s="244" t="s">
        <v>5544</v>
      </c>
      <c r="D5896" s="245">
        <v>41659</v>
      </c>
      <c r="E5896" s="244" t="s">
        <v>662</v>
      </c>
      <c r="F5896" s="244" t="s">
        <v>5343</v>
      </c>
      <c r="G5896" s="244" t="s">
        <v>5344</v>
      </c>
      <c r="H5896" s="246">
        <v>558000</v>
      </c>
      <c r="I5896" s="246">
        <v>558000</v>
      </c>
      <c r="J5896" s="244" t="s">
        <v>2469</v>
      </c>
      <c r="K5896" s="244" t="s">
        <v>40</v>
      </c>
      <c r="L5896" s="244" t="s">
        <v>5345</v>
      </c>
    </row>
    <row r="5897" spans="2:12" ht="75" customHeight="1" x14ac:dyDescent="0.25">
      <c r="B5897" s="244">
        <v>60121229</v>
      </c>
      <c r="C5897" s="244" t="s">
        <v>5545</v>
      </c>
      <c r="D5897" s="245">
        <v>41647</v>
      </c>
      <c r="E5897" s="244" t="s">
        <v>662</v>
      </c>
      <c r="F5897" s="244" t="s">
        <v>5343</v>
      </c>
      <c r="G5897" s="244" t="s">
        <v>5344</v>
      </c>
      <c r="H5897" s="246">
        <v>57600</v>
      </c>
      <c r="I5897" s="246">
        <v>57600</v>
      </c>
      <c r="J5897" s="244" t="s">
        <v>2469</v>
      </c>
      <c r="K5897" s="244" t="s">
        <v>40</v>
      </c>
      <c r="L5897" s="244" t="s">
        <v>5345</v>
      </c>
    </row>
    <row r="5898" spans="2:12" ht="75" customHeight="1" x14ac:dyDescent="0.25">
      <c r="B5898" s="244">
        <v>60121229</v>
      </c>
      <c r="C5898" s="244" t="s">
        <v>5546</v>
      </c>
      <c r="D5898" s="245">
        <v>41659</v>
      </c>
      <c r="E5898" s="244" t="s">
        <v>662</v>
      </c>
      <c r="F5898" s="244" t="s">
        <v>5343</v>
      </c>
      <c r="G5898" s="244" t="s">
        <v>5344</v>
      </c>
      <c r="H5898" s="246">
        <v>120000</v>
      </c>
      <c r="I5898" s="246">
        <v>120000</v>
      </c>
      <c r="J5898" s="244" t="s">
        <v>2469</v>
      </c>
      <c r="K5898" s="244" t="s">
        <v>40</v>
      </c>
      <c r="L5898" s="244" t="s">
        <v>5345</v>
      </c>
    </row>
    <row r="5899" spans="2:12" ht="75" customHeight="1" x14ac:dyDescent="0.25">
      <c r="B5899" s="244">
        <v>60121229</v>
      </c>
      <c r="C5899" s="244" t="s">
        <v>5547</v>
      </c>
      <c r="D5899" s="245">
        <v>41659</v>
      </c>
      <c r="E5899" s="244" t="s">
        <v>662</v>
      </c>
      <c r="F5899" s="244" t="s">
        <v>5343</v>
      </c>
      <c r="G5899" s="244" t="s">
        <v>5344</v>
      </c>
      <c r="H5899" s="246">
        <v>75000</v>
      </c>
      <c r="I5899" s="246">
        <v>75000</v>
      </c>
      <c r="J5899" s="244" t="s">
        <v>2469</v>
      </c>
      <c r="K5899" s="244" t="s">
        <v>40</v>
      </c>
      <c r="L5899" s="244" t="s">
        <v>5345</v>
      </c>
    </row>
    <row r="5900" spans="2:12" ht="75" customHeight="1" x14ac:dyDescent="0.25">
      <c r="B5900" s="244">
        <v>60121223</v>
      </c>
      <c r="C5900" s="244" t="s">
        <v>5548</v>
      </c>
      <c r="D5900" s="245">
        <v>41659</v>
      </c>
      <c r="E5900" s="244" t="s">
        <v>662</v>
      </c>
      <c r="F5900" s="244" t="s">
        <v>5343</v>
      </c>
      <c r="G5900" s="244" t="s">
        <v>5344</v>
      </c>
      <c r="H5900" s="246">
        <v>375000</v>
      </c>
      <c r="I5900" s="246">
        <v>375000</v>
      </c>
      <c r="J5900" s="244" t="s">
        <v>2469</v>
      </c>
      <c r="K5900" s="244" t="s">
        <v>40</v>
      </c>
      <c r="L5900" s="244" t="s">
        <v>5345</v>
      </c>
    </row>
    <row r="5901" spans="2:12" ht="75" customHeight="1" x14ac:dyDescent="0.25">
      <c r="B5901" s="244">
        <v>60121142</v>
      </c>
      <c r="C5901" s="244" t="s">
        <v>5549</v>
      </c>
      <c r="D5901" s="245">
        <v>41659</v>
      </c>
      <c r="E5901" s="244" t="s">
        <v>662</v>
      </c>
      <c r="F5901" s="244" t="s">
        <v>5343</v>
      </c>
      <c r="G5901" s="244" t="s">
        <v>5344</v>
      </c>
      <c r="H5901" s="246">
        <v>360000</v>
      </c>
      <c r="I5901" s="246">
        <v>360000</v>
      </c>
      <c r="J5901" s="244" t="s">
        <v>2469</v>
      </c>
      <c r="K5901" s="244" t="s">
        <v>40</v>
      </c>
      <c r="L5901" s="244" t="s">
        <v>5345</v>
      </c>
    </row>
    <row r="5902" spans="2:12" ht="75" customHeight="1" x14ac:dyDescent="0.25">
      <c r="B5902" s="244">
        <v>60121124</v>
      </c>
      <c r="C5902" s="244" t="s">
        <v>5550</v>
      </c>
      <c r="D5902" s="245">
        <v>41659</v>
      </c>
      <c r="E5902" s="244" t="s">
        <v>662</v>
      </c>
      <c r="F5902" s="244" t="s">
        <v>5343</v>
      </c>
      <c r="G5902" s="244" t="s">
        <v>5344</v>
      </c>
      <c r="H5902" s="246">
        <v>25160</v>
      </c>
      <c r="I5902" s="246">
        <v>25160</v>
      </c>
      <c r="J5902" s="244" t="s">
        <v>2469</v>
      </c>
      <c r="K5902" s="244" t="s">
        <v>40</v>
      </c>
      <c r="L5902" s="244" t="s">
        <v>5345</v>
      </c>
    </row>
    <row r="5903" spans="2:12" ht="75" customHeight="1" x14ac:dyDescent="0.25">
      <c r="B5903" s="244">
        <v>60121124</v>
      </c>
      <c r="C5903" s="244" t="s">
        <v>5551</v>
      </c>
      <c r="D5903" s="245">
        <v>41659</v>
      </c>
      <c r="E5903" s="244" t="s">
        <v>662</v>
      </c>
      <c r="F5903" s="244" t="s">
        <v>5343</v>
      </c>
      <c r="G5903" s="244" t="s">
        <v>5344</v>
      </c>
      <c r="H5903" s="246">
        <v>100000</v>
      </c>
      <c r="I5903" s="246">
        <v>100000</v>
      </c>
      <c r="J5903" s="244" t="s">
        <v>2469</v>
      </c>
      <c r="K5903" s="244" t="s">
        <v>40</v>
      </c>
      <c r="L5903" s="244" t="s">
        <v>5345</v>
      </c>
    </row>
    <row r="5904" spans="2:12" ht="75" customHeight="1" x14ac:dyDescent="0.25">
      <c r="B5904" s="244">
        <v>60121116</v>
      </c>
      <c r="C5904" s="244" t="s">
        <v>5552</v>
      </c>
      <c r="D5904" s="245">
        <v>41659</v>
      </c>
      <c r="E5904" s="244" t="s">
        <v>662</v>
      </c>
      <c r="F5904" s="244" t="s">
        <v>5343</v>
      </c>
      <c r="G5904" s="244" t="s">
        <v>5344</v>
      </c>
      <c r="H5904" s="246">
        <v>160000</v>
      </c>
      <c r="I5904" s="246">
        <v>160000</v>
      </c>
      <c r="J5904" s="244" t="s">
        <v>2469</v>
      </c>
      <c r="K5904" s="244" t="s">
        <v>40</v>
      </c>
      <c r="L5904" s="244" t="s">
        <v>5345</v>
      </c>
    </row>
    <row r="5905" spans="2:12" ht="75" customHeight="1" x14ac:dyDescent="0.25">
      <c r="B5905" s="244">
        <v>60121116</v>
      </c>
      <c r="C5905" s="244" t="s">
        <v>5553</v>
      </c>
      <c r="D5905" s="245">
        <v>41659</v>
      </c>
      <c r="E5905" s="244" t="s">
        <v>662</v>
      </c>
      <c r="F5905" s="244" t="s">
        <v>5343</v>
      </c>
      <c r="G5905" s="244" t="s">
        <v>5344</v>
      </c>
      <c r="H5905" s="246">
        <v>272000</v>
      </c>
      <c r="I5905" s="246">
        <v>272000</v>
      </c>
      <c r="J5905" s="244" t="s">
        <v>2469</v>
      </c>
      <c r="K5905" s="244" t="s">
        <v>40</v>
      </c>
      <c r="L5905" s="244" t="s">
        <v>5345</v>
      </c>
    </row>
    <row r="5906" spans="2:12" ht="75" customHeight="1" x14ac:dyDescent="0.25">
      <c r="B5906" s="244">
        <v>60121116</v>
      </c>
      <c r="C5906" s="244" t="s">
        <v>5554</v>
      </c>
      <c r="D5906" s="245">
        <v>41659</v>
      </c>
      <c r="E5906" s="244" t="s">
        <v>662</v>
      </c>
      <c r="F5906" s="244" t="s">
        <v>5343</v>
      </c>
      <c r="G5906" s="244" t="s">
        <v>5344</v>
      </c>
      <c r="H5906" s="246">
        <v>2976000</v>
      </c>
      <c r="I5906" s="246">
        <v>2976000</v>
      </c>
      <c r="J5906" s="244" t="s">
        <v>2469</v>
      </c>
      <c r="K5906" s="244" t="s">
        <v>40</v>
      </c>
      <c r="L5906" s="244" t="s">
        <v>5345</v>
      </c>
    </row>
    <row r="5907" spans="2:12" ht="75" customHeight="1" x14ac:dyDescent="0.25">
      <c r="B5907" s="244">
        <v>60121116</v>
      </c>
      <c r="C5907" s="244" t="s">
        <v>5555</v>
      </c>
      <c r="D5907" s="245">
        <v>41659</v>
      </c>
      <c r="E5907" s="244" t="s">
        <v>662</v>
      </c>
      <c r="F5907" s="244" t="s">
        <v>5343</v>
      </c>
      <c r="G5907" s="244" t="s">
        <v>5344</v>
      </c>
      <c r="H5907" s="246">
        <v>30000</v>
      </c>
      <c r="I5907" s="246">
        <v>30000</v>
      </c>
      <c r="J5907" s="244" t="s">
        <v>2469</v>
      </c>
      <c r="K5907" s="244" t="s">
        <v>40</v>
      </c>
      <c r="L5907" s="244" t="s">
        <v>5345</v>
      </c>
    </row>
    <row r="5908" spans="2:12" ht="75" customHeight="1" x14ac:dyDescent="0.25">
      <c r="B5908" s="244">
        <v>60105704</v>
      </c>
      <c r="C5908" s="244" t="s">
        <v>5556</v>
      </c>
      <c r="D5908" s="245">
        <v>41659</v>
      </c>
      <c r="E5908" s="244" t="s">
        <v>662</v>
      </c>
      <c r="F5908" s="244" t="s">
        <v>5343</v>
      </c>
      <c r="G5908" s="244" t="s">
        <v>5344</v>
      </c>
      <c r="H5908" s="246">
        <v>840000</v>
      </c>
      <c r="I5908" s="246">
        <v>840000</v>
      </c>
      <c r="J5908" s="244" t="s">
        <v>2469</v>
      </c>
      <c r="K5908" s="244" t="s">
        <v>40</v>
      </c>
      <c r="L5908" s="244" t="s">
        <v>5345</v>
      </c>
    </row>
    <row r="5909" spans="2:12" ht="75" customHeight="1" x14ac:dyDescent="0.25">
      <c r="B5909" s="244">
        <v>60105704</v>
      </c>
      <c r="C5909" s="244" t="s">
        <v>5557</v>
      </c>
      <c r="D5909" s="245">
        <v>41659</v>
      </c>
      <c r="E5909" s="244" t="s">
        <v>662</v>
      </c>
      <c r="F5909" s="244" t="s">
        <v>5343</v>
      </c>
      <c r="G5909" s="244" t="s">
        <v>5344</v>
      </c>
      <c r="H5909" s="246">
        <v>525000</v>
      </c>
      <c r="I5909" s="246">
        <v>525000</v>
      </c>
      <c r="J5909" s="244" t="s">
        <v>2469</v>
      </c>
      <c r="K5909" s="244" t="s">
        <v>40</v>
      </c>
      <c r="L5909" s="244" t="s">
        <v>5345</v>
      </c>
    </row>
    <row r="5910" spans="2:12" ht="75" customHeight="1" x14ac:dyDescent="0.25">
      <c r="B5910" s="244">
        <v>60105704</v>
      </c>
      <c r="C5910" s="244" t="s">
        <v>5558</v>
      </c>
      <c r="D5910" s="245">
        <v>41659</v>
      </c>
      <c r="E5910" s="244" t="s">
        <v>662</v>
      </c>
      <c r="F5910" s="244" t="s">
        <v>5343</v>
      </c>
      <c r="G5910" s="244" t="s">
        <v>5344</v>
      </c>
      <c r="H5910" s="246">
        <v>40000</v>
      </c>
      <c r="I5910" s="246">
        <v>40000</v>
      </c>
      <c r="J5910" s="244" t="s">
        <v>2469</v>
      </c>
      <c r="K5910" s="244" t="s">
        <v>40</v>
      </c>
      <c r="L5910" s="244" t="s">
        <v>5345</v>
      </c>
    </row>
    <row r="5911" spans="2:12" ht="75" customHeight="1" x14ac:dyDescent="0.25">
      <c r="B5911" s="244">
        <v>60105704</v>
      </c>
      <c r="C5911" s="244" t="s">
        <v>5559</v>
      </c>
      <c r="D5911" s="245">
        <v>41659</v>
      </c>
      <c r="E5911" s="244" t="s">
        <v>662</v>
      </c>
      <c r="F5911" s="244" t="s">
        <v>5343</v>
      </c>
      <c r="G5911" s="244" t="s">
        <v>5344</v>
      </c>
      <c r="H5911" s="246">
        <v>62000</v>
      </c>
      <c r="I5911" s="246">
        <v>62000</v>
      </c>
      <c r="J5911" s="244" t="s">
        <v>2469</v>
      </c>
      <c r="K5911" s="244" t="s">
        <v>40</v>
      </c>
      <c r="L5911" s="244" t="s">
        <v>5345</v>
      </c>
    </row>
    <row r="5912" spans="2:12" ht="75" customHeight="1" x14ac:dyDescent="0.25">
      <c r="B5912" s="244">
        <v>60105704</v>
      </c>
      <c r="C5912" s="244" t="s">
        <v>5560</v>
      </c>
      <c r="D5912" s="245">
        <v>41659</v>
      </c>
      <c r="E5912" s="244" t="s">
        <v>662</v>
      </c>
      <c r="F5912" s="244" t="s">
        <v>5343</v>
      </c>
      <c r="G5912" s="244" t="s">
        <v>5344</v>
      </c>
      <c r="H5912" s="246">
        <v>10500</v>
      </c>
      <c r="I5912" s="246">
        <v>10500</v>
      </c>
      <c r="J5912" s="244" t="s">
        <v>2469</v>
      </c>
      <c r="K5912" s="244" t="s">
        <v>40</v>
      </c>
      <c r="L5912" s="244" t="s">
        <v>5345</v>
      </c>
    </row>
    <row r="5913" spans="2:12" ht="75" customHeight="1" x14ac:dyDescent="0.25">
      <c r="B5913" s="244">
        <v>60105704</v>
      </c>
      <c r="C5913" s="244" t="s">
        <v>5561</v>
      </c>
      <c r="D5913" s="245">
        <v>41659</v>
      </c>
      <c r="E5913" s="244" t="s">
        <v>662</v>
      </c>
      <c r="F5913" s="244" t="s">
        <v>5343</v>
      </c>
      <c r="G5913" s="244" t="s">
        <v>5344</v>
      </c>
      <c r="H5913" s="246">
        <v>90000</v>
      </c>
      <c r="I5913" s="246">
        <v>90000</v>
      </c>
      <c r="J5913" s="244" t="s">
        <v>2469</v>
      </c>
      <c r="K5913" s="244" t="s">
        <v>40</v>
      </c>
      <c r="L5913" s="244" t="s">
        <v>5345</v>
      </c>
    </row>
    <row r="5914" spans="2:12" ht="75" customHeight="1" x14ac:dyDescent="0.25">
      <c r="B5914" s="244">
        <v>60105704</v>
      </c>
      <c r="C5914" s="244" t="s">
        <v>5562</v>
      </c>
      <c r="D5914" s="245">
        <v>41659</v>
      </c>
      <c r="E5914" s="244" t="s">
        <v>662</v>
      </c>
      <c r="F5914" s="244" t="s">
        <v>5343</v>
      </c>
      <c r="G5914" s="244" t="s">
        <v>5344</v>
      </c>
      <c r="H5914" s="246">
        <v>113400</v>
      </c>
      <c r="I5914" s="246">
        <v>113400</v>
      </c>
      <c r="J5914" s="244" t="s">
        <v>2469</v>
      </c>
      <c r="K5914" s="244" t="s">
        <v>40</v>
      </c>
      <c r="L5914" s="244" t="s">
        <v>5345</v>
      </c>
    </row>
    <row r="5915" spans="2:12" ht="75" customHeight="1" x14ac:dyDescent="0.25">
      <c r="B5915" s="244">
        <v>60105704</v>
      </c>
      <c r="C5915" s="244" t="s">
        <v>5563</v>
      </c>
      <c r="D5915" s="245">
        <v>41659</v>
      </c>
      <c r="E5915" s="244" t="s">
        <v>662</v>
      </c>
      <c r="F5915" s="244" t="s">
        <v>5343</v>
      </c>
      <c r="G5915" s="244" t="s">
        <v>5344</v>
      </c>
      <c r="H5915" s="246">
        <v>325500</v>
      </c>
      <c r="I5915" s="246">
        <v>325500</v>
      </c>
      <c r="J5915" s="244" t="s">
        <v>2469</v>
      </c>
      <c r="K5915" s="244" t="s">
        <v>40</v>
      </c>
      <c r="L5915" s="244" t="s">
        <v>5345</v>
      </c>
    </row>
    <row r="5916" spans="2:12" ht="75" customHeight="1" x14ac:dyDescent="0.25">
      <c r="B5916" s="244">
        <v>60105704</v>
      </c>
      <c r="C5916" s="244" t="s">
        <v>5564</v>
      </c>
      <c r="D5916" s="245">
        <v>41647</v>
      </c>
      <c r="E5916" s="244" t="s">
        <v>662</v>
      </c>
      <c r="F5916" s="244" t="s">
        <v>5343</v>
      </c>
      <c r="G5916" s="244" t="s">
        <v>5344</v>
      </c>
      <c r="H5916" s="246">
        <v>113400</v>
      </c>
      <c r="I5916" s="246">
        <v>113400</v>
      </c>
      <c r="J5916" s="244" t="s">
        <v>2469</v>
      </c>
      <c r="K5916" s="244" t="s">
        <v>40</v>
      </c>
      <c r="L5916" s="244" t="s">
        <v>5345</v>
      </c>
    </row>
    <row r="5917" spans="2:12" ht="75" customHeight="1" x14ac:dyDescent="0.25">
      <c r="B5917" s="244">
        <v>56101537</v>
      </c>
      <c r="C5917" s="244" t="s">
        <v>5565</v>
      </c>
      <c r="D5917" s="245">
        <v>41659</v>
      </c>
      <c r="E5917" s="244" t="s">
        <v>662</v>
      </c>
      <c r="F5917" s="244" t="s">
        <v>5343</v>
      </c>
      <c r="G5917" s="244" t="s">
        <v>5344</v>
      </c>
      <c r="H5917" s="246">
        <v>21450000</v>
      </c>
      <c r="I5917" s="246">
        <v>21450000</v>
      </c>
      <c r="J5917" s="244" t="s">
        <v>2469</v>
      </c>
      <c r="K5917" s="244" t="s">
        <v>40</v>
      </c>
      <c r="L5917" s="244" t="s">
        <v>5345</v>
      </c>
    </row>
    <row r="5918" spans="2:12" ht="75" customHeight="1" x14ac:dyDescent="0.25">
      <c r="B5918" s="244">
        <v>55101523</v>
      </c>
      <c r="C5918" s="244" t="s">
        <v>5566</v>
      </c>
      <c r="D5918" s="245">
        <v>41659</v>
      </c>
      <c r="E5918" s="244" t="s">
        <v>662</v>
      </c>
      <c r="F5918" s="244" t="s">
        <v>5343</v>
      </c>
      <c r="G5918" s="244" t="s">
        <v>5344</v>
      </c>
      <c r="H5918" s="246">
        <v>75000</v>
      </c>
      <c r="I5918" s="246">
        <v>75000</v>
      </c>
      <c r="J5918" s="244" t="s">
        <v>2469</v>
      </c>
      <c r="K5918" s="244" t="s">
        <v>40</v>
      </c>
      <c r="L5918" s="244" t="s">
        <v>5345</v>
      </c>
    </row>
    <row r="5919" spans="2:12" ht="75" customHeight="1" x14ac:dyDescent="0.25">
      <c r="B5919" s="244">
        <v>53141627</v>
      </c>
      <c r="C5919" s="244" t="s">
        <v>5567</v>
      </c>
      <c r="D5919" s="245">
        <v>41659</v>
      </c>
      <c r="E5919" s="244" t="s">
        <v>662</v>
      </c>
      <c r="F5919" s="244" t="s">
        <v>5343</v>
      </c>
      <c r="G5919" s="244" t="s">
        <v>5344</v>
      </c>
      <c r="H5919" s="246">
        <v>150000</v>
      </c>
      <c r="I5919" s="246">
        <v>150000</v>
      </c>
      <c r="J5919" s="244" t="s">
        <v>2469</v>
      </c>
      <c r="K5919" s="244" t="s">
        <v>40</v>
      </c>
      <c r="L5919" s="244" t="s">
        <v>5345</v>
      </c>
    </row>
    <row r="5920" spans="2:12" ht="75" customHeight="1" x14ac:dyDescent="0.25">
      <c r="B5920" s="244">
        <v>53141608</v>
      </c>
      <c r="C5920" s="244" t="s">
        <v>5568</v>
      </c>
      <c r="D5920" s="245">
        <v>41659</v>
      </c>
      <c r="E5920" s="244" t="s">
        <v>662</v>
      </c>
      <c r="F5920" s="244" t="s">
        <v>5343</v>
      </c>
      <c r="G5920" s="244" t="s">
        <v>5344</v>
      </c>
      <c r="H5920" s="246">
        <v>750000</v>
      </c>
      <c r="I5920" s="246">
        <v>750000</v>
      </c>
      <c r="J5920" s="244" t="s">
        <v>2469</v>
      </c>
      <c r="K5920" s="244" t="s">
        <v>40</v>
      </c>
      <c r="L5920" s="244" t="s">
        <v>5345</v>
      </c>
    </row>
    <row r="5921" spans="2:12" ht="75" customHeight="1" x14ac:dyDescent="0.25">
      <c r="B5921" s="244">
        <v>53141608</v>
      </c>
      <c r="C5921" s="244" t="s">
        <v>5569</v>
      </c>
      <c r="D5921" s="245">
        <v>41659</v>
      </c>
      <c r="E5921" s="244" t="s">
        <v>662</v>
      </c>
      <c r="F5921" s="244" t="s">
        <v>5343</v>
      </c>
      <c r="G5921" s="244" t="s">
        <v>5344</v>
      </c>
      <c r="H5921" s="246">
        <v>750000</v>
      </c>
      <c r="I5921" s="246">
        <v>750000</v>
      </c>
      <c r="J5921" s="244" t="s">
        <v>2469</v>
      </c>
      <c r="K5921" s="244" t="s">
        <v>40</v>
      </c>
      <c r="L5921" s="244" t="s">
        <v>5345</v>
      </c>
    </row>
    <row r="5922" spans="2:12" ht="75" customHeight="1" x14ac:dyDescent="0.25">
      <c r="B5922" s="244">
        <v>53131644</v>
      </c>
      <c r="C5922" s="244" t="s">
        <v>5570</v>
      </c>
      <c r="D5922" s="245">
        <v>41659</v>
      </c>
      <c r="E5922" s="244" t="s">
        <v>662</v>
      </c>
      <c r="F5922" s="244" t="s">
        <v>5343</v>
      </c>
      <c r="G5922" s="244" t="s">
        <v>5344</v>
      </c>
      <c r="H5922" s="246">
        <v>960000</v>
      </c>
      <c r="I5922" s="246">
        <v>960000</v>
      </c>
      <c r="J5922" s="244" t="s">
        <v>2469</v>
      </c>
      <c r="K5922" s="244" t="s">
        <v>40</v>
      </c>
      <c r="L5922" s="244" t="s">
        <v>5345</v>
      </c>
    </row>
    <row r="5923" spans="2:12" ht="75" customHeight="1" x14ac:dyDescent="0.25">
      <c r="B5923" s="244">
        <v>53131644</v>
      </c>
      <c r="C5923" s="244" t="s">
        <v>5571</v>
      </c>
      <c r="D5923" s="245">
        <v>41659</v>
      </c>
      <c r="E5923" s="244" t="s">
        <v>662</v>
      </c>
      <c r="F5923" s="244" t="s">
        <v>5343</v>
      </c>
      <c r="G5923" s="244" t="s">
        <v>5344</v>
      </c>
      <c r="H5923" s="246">
        <v>960000</v>
      </c>
      <c r="I5923" s="246">
        <v>960000</v>
      </c>
      <c r="J5923" s="244" t="s">
        <v>2469</v>
      </c>
      <c r="K5923" s="244" t="s">
        <v>40</v>
      </c>
      <c r="L5923" s="244" t="s">
        <v>5345</v>
      </c>
    </row>
    <row r="5924" spans="2:12" ht="75" customHeight="1" x14ac:dyDescent="0.25">
      <c r="B5924" s="244">
        <v>53131635</v>
      </c>
      <c r="C5924" s="244" t="s">
        <v>5572</v>
      </c>
      <c r="D5924" s="245">
        <v>41659</v>
      </c>
      <c r="E5924" s="244" t="s">
        <v>662</v>
      </c>
      <c r="F5924" s="244" t="s">
        <v>5343</v>
      </c>
      <c r="G5924" s="244" t="s">
        <v>5344</v>
      </c>
      <c r="H5924" s="246">
        <v>600000</v>
      </c>
      <c r="I5924" s="246">
        <v>600000</v>
      </c>
      <c r="J5924" s="244" t="s">
        <v>2469</v>
      </c>
      <c r="K5924" s="244" t="s">
        <v>40</v>
      </c>
      <c r="L5924" s="244" t="s">
        <v>5345</v>
      </c>
    </row>
    <row r="5925" spans="2:12" ht="75" customHeight="1" x14ac:dyDescent="0.25">
      <c r="B5925" s="244">
        <v>53131635</v>
      </c>
      <c r="C5925" s="244" t="s">
        <v>5573</v>
      </c>
      <c r="D5925" s="245">
        <v>41659</v>
      </c>
      <c r="E5925" s="244" t="s">
        <v>662</v>
      </c>
      <c r="F5925" s="244" t="s">
        <v>5343</v>
      </c>
      <c r="G5925" s="244" t="s">
        <v>5344</v>
      </c>
      <c r="H5925" s="246">
        <v>360000</v>
      </c>
      <c r="I5925" s="246">
        <v>360000</v>
      </c>
      <c r="J5925" s="244" t="s">
        <v>2469</v>
      </c>
      <c r="K5925" s="244" t="s">
        <v>40</v>
      </c>
      <c r="L5925" s="244" t="s">
        <v>5345</v>
      </c>
    </row>
    <row r="5926" spans="2:12" ht="75" customHeight="1" x14ac:dyDescent="0.25">
      <c r="B5926" s="244">
        <v>53131635</v>
      </c>
      <c r="C5926" s="244" t="s">
        <v>5574</v>
      </c>
      <c r="D5926" s="245">
        <v>41659</v>
      </c>
      <c r="E5926" s="244" t="s">
        <v>662</v>
      </c>
      <c r="F5926" s="244" t="s">
        <v>5343</v>
      </c>
      <c r="G5926" s="244" t="s">
        <v>5344</v>
      </c>
      <c r="H5926" s="246">
        <v>2250000</v>
      </c>
      <c r="I5926" s="246">
        <v>2250000</v>
      </c>
      <c r="J5926" s="244" t="s">
        <v>2469</v>
      </c>
      <c r="K5926" s="244" t="s">
        <v>40</v>
      </c>
      <c r="L5926" s="244" t="s">
        <v>5345</v>
      </c>
    </row>
    <row r="5927" spans="2:12" ht="75" customHeight="1" x14ac:dyDescent="0.25">
      <c r="B5927" s="244">
        <v>53131635</v>
      </c>
      <c r="C5927" s="244" t="s">
        <v>5575</v>
      </c>
      <c r="D5927" s="245">
        <v>41659</v>
      </c>
      <c r="E5927" s="244" t="s">
        <v>662</v>
      </c>
      <c r="F5927" s="244" t="s">
        <v>5343</v>
      </c>
      <c r="G5927" s="244" t="s">
        <v>5344</v>
      </c>
      <c r="H5927" s="246">
        <v>525000</v>
      </c>
      <c r="I5927" s="246">
        <v>525000</v>
      </c>
      <c r="J5927" s="244" t="s">
        <v>2469</v>
      </c>
      <c r="K5927" s="244" t="s">
        <v>40</v>
      </c>
      <c r="L5927" s="244" t="s">
        <v>5345</v>
      </c>
    </row>
    <row r="5928" spans="2:12" ht="75" customHeight="1" x14ac:dyDescent="0.25">
      <c r="B5928" s="244">
        <v>53131635</v>
      </c>
      <c r="C5928" s="244" t="s">
        <v>5576</v>
      </c>
      <c r="D5928" s="245">
        <v>41659</v>
      </c>
      <c r="E5928" s="244" t="s">
        <v>662</v>
      </c>
      <c r="F5928" s="244" t="s">
        <v>5343</v>
      </c>
      <c r="G5928" s="244" t="s">
        <v>5344</v>
      </c>
      <c r="H5928" s="246">
        <v>1440000</v>
      </c>
      <c r="I5928" s="246">
        <v>1440000</v>
      </c>
      <c r="J5928" s="244" t="s">
        <v>2469</v>
      </c>
      <c r="K5928" s="244" t="s">
        <v>40</v>
      </c>
      <c r="L5928" s="244" t="s">
        <v>5345</v>
      </c>
    </row>
    <row r="5929" spans="2:12" ht="75" customHeight="1" x14ac:dyDescent="0.25">
      <c r="B5929" s="244">
        <v>53131629</v>
      </c>
      <c r="C5929" s="244" t="s">
        <v>5577</v>
      </c>
      <c r="D5929" s="245">
        <v>41659</v>
      </c>
      <c r="E5929" s="244" t="s">
        <v>662</v>
      </c>
      <c r="F5929" s="244" t="s">
        <v>5343</v>
      </c>
      <c r="G5929" s="244" t="s">
        <v>5344</v>
      </c>
      <c r="H5929" s="246">
        <v>900000</v>
      </c>
      <c r="I5929" s="246">
        <v>900000</v>
      </c>
      <c r="J5929" s="244" t="s">
        <v>2469</v>
      </c>
      <c r="K5929" s="244" t="s">
        <v>40</v>
      </c>
      <c r="L5929" s="244" t="s">
        <v>5345</v>
      </c>
    </row>
    <row r="5930" spans="2:12" ht="75" customHeight="1" x14ac:dyDescent="0.25">
      <c r="B5930" s="244">
        <v>53131629</v>
      </c>
      <c r="C5930" s="244" t="s">
        <v>5578</v>
      </c>
      <c r="D5930" s="245">
        <v>41659</v>
      </c>
      <c r="E5930" s="244" t="s">
        <v>662</v>
      </c>
      <c r="F5930" s="244" t="s">
        <v>5343</v>
      </c>
      <c r="G5930" s="244" t="s">
        <v>5344</v>
      </c>
      <c r="H5930" s="246">
        <v>360000</v>
      </c>
      <c r="I5930" s="246">
        <v>360000</v>
      </c>
      <c r="J5930" s="244" t="s">
        <v>2469</v>
      </c>
      <c r="K5930" s="244" t="s">
        <v>40</v>
      </c>
      <c r="L5930" s="244" t="s">
        <v>5345</v>
      </c>
    </row>
    <row r="5931" spans="2:12" ht="75" customHeight="1" x14ac:dyDescent="0.25">
      <c r="B5931" s="244">
        <v>53131629</v>
      </c>
      <c r="C5931" s="244" t="s">
        <v>5579</v>
      </c>
      <c r="D5931" s="245">
        <v>41659</v>
      </c>
      <c r="E5931" s="244" t="s">
        <v>662</v>
      </c>
      <c r="F5931" s="244" t="s">
        <v>5343</v>
      </c>
      <c r="G5931" s="244" t="s">
        <v>5344</v>
      </c>
      <c r="H5931" s="246">
        <v>750000</v>
      </c>
      <c r="I5931" s="246">
        <v>750000</v>
      </c>
      <c r="J5931" s="244" t="s">
        <v>2469</v>
      </c>
      <c r="K5931" s="244" t="s">
        <v>40</v>
      </c>
      <c r="L5931" s="244" t="s">
        <v>5345</v>
      </c>
    </row>
    <row r="5932" spans="2:12" ht="75" customHeight="1" x14ac:dyDescent="0.25">
      <c r="B5932" s="244">
        <v>53131629</v>
      </c>
      <c r="C5932" s="244" t="s">
        <v>5580</v>
      </c>
      <c r="D5932" s="245">
        <v>41659</v>
      </c>
      <c r="E5932" s="244" t="s">
        <v>662</v>
      </c>
      <c r="F5932" s="244" t="s">
        <v>5343</v>
      </c>
      <c r="G5932" s="244" t="s">
        <v>5344</v>
      </c>
      <c r="H5932" s="246">
        <v>300000</v>
      </c>
      <c r="I5932" s="246">
        <v>300000</v>
      </c>
      <c r="J5932" s="244" t="s">
        <v>2469</v>
      </c>
      <c r="K5932" s="244" t="s">
        <v>40</v>
      </c>
      <c r="L5932" s="244" t="s">
        <v>5345</v>
      </c>
    </row>
    <row r="5933" spans="2:12" ht="75" customHeight="1" x14ac:dyDescent="0.25">
      <c r="B5933" s="244">
        <v>53131629</v>
      </c>
      <c r="C5933" s="244" t="s">
        <v>5581</v>
      </c>
      <c r="D5933" s="245">
        <v>41659</v>
      </c>
      <c r="E5933" s="244" t="s">
        <v>662</v>
      </c>
      <c r="F5933" s="244" t="s">
        <v>5343</v>
      </c>
      <c r="G5933" s="244" t="s">
        <v>5344</v>
      </c>
      <c r="H5933" s="246">
        <v>750000</v>
      </c>
      <c r="I5933" s="246">
        <v>750000</v>
      </c>
      <c r="J5933" s="244" t="s">
        <v>2469</v>
      </c>
      <c r="K5933" s="244" t="s">
        <v>40</v>
      </c>
      <c r="L5933" s="244" t="s">
        <v>5345</v>
      </c>
    </row>
    <row r="5934" spans="2:12" ht="75" customHeight="1" x14ac:dyDescent="0.25">
      <c r="B5934" s="244">
        <v>53131629</v>
      </c>
      <c r="C5934" s="244" t="s">
        <v>5582</v>
      </c>
      <c r="D5934" s="245">
        <v>41659</v>
      </c>
      <c r="E5934" s="244" t="s">
        <v>662</v>
      </c>
      <c r="F5934" s="244" t="s">
        <v>5343</v>
      </c>
      <c r="G5934" s="244" t="s">
        <v>5344</v>
      </c>
      <c r="H5934" s="246">
        <v>300000</v>
      </c>
      <c r="I5934" s="246">
        <v>300000</v>
      </c>
      <c r="J5934" s="244" t="s">
        <v>2469</v>
      </c>
      <c r="K5934" s="244" t="s">
        <v>40</v>
      </c>
      <c r="L5934" s="244" t="s">
        <v>5345</v>
      </c>
    </row>
    <row r="5935" spans="2:12" ht="75" customHeight="1" x14ac:dyDescent="0.25">
      <c r="B5935" s="244">
        <v>53131629</v>
      </c>
      <c r="C5935" s="244" t="s">
        <v>5583</v>
      </c>
      <c r="D5935" s="245">
        <v>41659</v>
      </c>
      <c r="E5935" s="244" t="s">
        <v>662</v>
      </c>
      <c r="F5935" s="244" t="s">
        <v>5343</v>
      </c>
      <c r="G5935" s="244" t="s">
        <v>5344</v>
      </c>
      <c r="H5935" s="246">
        <v>210000</v>
      </c>
      <c r="I5935" s="246">
        <v>210000</v>
      </c>
      <c r="J5935" s="244" t="s">
        <v>2469</v>
      </c>
      <c r="K5935" s="244" t="s">
        <v>40</v>
      </c>
      <c r="L5935" s="244" t="s">
        <v>5345</v>
      </c>
    </row>
    <row r="5936" spans="2:12" ht="75" customHeight="1" x14ac:dyDescent="0.25">
      <c r="B5936" s="244">
        <v>53131629</v>
      </c>
      <c r="C5936" s="244" t="s">
        <v>5584</v>
      </c>
      <c r="D5936" s="245">
        <v>41659</v>
      </c>
      <c r="E5936" s="244" t="s">
        <v>662</v>
      </c>
      <c r="F5936" s="244" t="s">
        <v>5343</v>
      </c>
      <c r="G5936" s="244" t="s">
        <v>5344</v>
      </c>
      <c r="H5936" s="246">
        <v>210000</v>
      </c>
      <c r="I5936" s="246">
        <v>210000</v>
      </c>
      <c r="J5936" s="244" t="s">
        <v>2469</v>
      </c>
      <c r="K5936" s="244" t="s">
        <v>40</v>
      </c>
      <c r="L5936" s="244" t="s">
        <v>5345</v>
      </c>
    </row>
    <row r="5937" spans="2:12" ht="75" customHeight="1" x14ac:dyDescent="0.25">
      <c r="B5937" s="244">
        <v>53131629</v>
      </c>
      <c r="C5937" s="244" t="s">
        <v>5585</v>
      </c>
      <c r="D5937" s="245">
        <v>41659</v>
      </c>
      <c r="E5937" s="244" t="s">
        <v>662</v>
      </c>
      <c r="F5937" s="244" t="s">
        <v>5343</v>
      </c>
      <c r="G5937" s="244" t="s">
        <v>5344</v>
      </c>
      <c r="H5937" s="246">
        <v>87000</v>
      </c>
      <c r="I5937" s="246">
        <v>87000</v>
      </c>
      <c r="J5937" s="244" t="s">
        <v>2469</v>
      </c>
      <c r="K5937" s="244" t="s">
        <v>40</v>
      </c>
      <c r="L5937" s="244" t="s">
        <v>5345</v>
      </c>
    </row>
    <row r="5938" spans="2:12" ht="75" customHeight="1" x14ac:dyDescent="0.25">
      <c r="B5938" s="244">
        <v>53131629</v>
      </c>
      <c r="C5938" s="244" t="s">
        <v>5586</v>
      </c>
      <c r="D5938" s="245">
        <v>41659</v>
      </c>
      <c r="E5938" s="244" t="s">
        <v>662</v>
      </c>
      <c r="F5938" s="244" t="s">
        <v>5343</v>
      </c>
      <c r="G5938" s="244" t="s">
        <v>5344</v>
      </c>
      <c r="H5938" s="246">
        <v>67500</v>
      </c>
      <c r="I5938" s="246">
        <v>67500</v>
      </c>
      <c r="J5938" s="244" t="s">
        <v>2469</v>
      </c>
      <c r="K5938" s="244" t="s">
        <v>40</v>
      </c>
      <c r="L5938" s="244" t="s">
        <v>5345</v>
      </c>
    </row>
    <row r="5939" spans="2:12" ht="75" customHeight="1" x14ac:dyDescent="0.25">
      <c r="B5939" s="244">
        <v>53131629</v>
      </c>
      <c r="C5939" s="244" t="s">
        <v>5587</v>
      </c>
      <c r="D5939" s="245">
        <v>41659</v>
      </c>
      <c r="E5939" s="244" t="s">
        <v>662</v>
      </c>
      <c r="F5939" s="244" t="s">
        <v>5343</v>
      </c>
      <c r="G5939" s="244" t="s">
        <v>5344</v>
      </c>
      <c r="H5939" s="246">
        <v>270000</v>
      </c>
      <c r="I5939" s="246">
        <v>270000</v>
      </c>
      <c r="J5939" s="244" t="s">
        <v>2469</v>
      </c>
      <c r="K5939" s="244" t="s">
        <v>40</v>
      </c>
      <c r="L5939" s="244" t="s">
        <v>5345</v>
      </c>
    </row>
    <row r="5940" spans="2:12" ht="75" customHeight="1" x14ac:dyDescent="0.25">
      <c r="B5940" s="244">
        <v>53131629</v>
      </c>
      <c r="C5940" s="244" t="s">
        <v>5588</v>
      </c>
      <c r="D5940" s="245">
        <v>41659</v>
      </c>
      <c r="E5940" s="244" t="s">
        <v>662</v>
      </c>
      <c r="F5940" s="244" t="s">
        <v>5343</v>
      </c>
      <c r="G5940" s="244" t="s">
        <v>5344</v>
      </c>
      <c r="H5940" s="246">
        <v>960000</v>
      </c>
      <c r="I5940" s="246">
        <v>960000</v>
      </c>
      <c r="J5940" s="244" t="s">
        <v>2469</v>
      </c>
      <c r="K5940" s="244" t="s">
        <v>40</v>
      </c>
      <c r="L5940" s="244" t="s">
        <v>5345</v>
      </c>
    </row>
    <row r="5941" spans="2:12" ht="75" customHeight="1" x14ac:dyDescent="0.25">
      <c r="B5941" s="244">
        <v>53131629</v>
      </c>
      <c r="C5941" s="244" t="s">
        <v>5589</v>
      </c>
      <c r="D5941" s="245">
        <v>41659</v>
      </c>
      <c r="E5941" s="244" t="s">
        <v>662</v>
      </c>
      <c r="F5941" s="244" t="s">
        <v>5343</v>
      </c>
      <c r="G5941" s="244" t="s">
        <v>5344</v>
      </c>
      <c r="H5941" s="246">
        <v>600000</v>
      </c>
      <c r="I5941" s="246">
        <v>600000</v>
      </c>
      <c r="J5941" s="244" t="s">
        <v>2469</v>
      </c>
      <c r="K5941" s="244" t="s">
        <v>40</v>
      </c>
      <c r="L5941" s="244" t="s">
        <v>5345</v>
      </c>
    </row>
    <row r="5942" spans="2:12" ht="75" customHeight="1" x14ac:dyDescent="0.25">
      <c r="B5942" s="244">
        <v>53131629</v>
      </c>
      <c r="C5942" s="244" t="s">
        <v>5590</v>
      </c>
      <c r="D5942" s="245">
        <v>41659</v>
      </c>
      <c r="E5942" s="244" t="s">
        <v>662</v>
      </c>
      <c r="F5942" s="244" t="s">
        <v>5343</v>
      </c>
      <c r="G5942" s="244" t="s">
        <v>5344</v>
      </c>
      <c r="H5942" s="246">
        <v>240000</v>
      </c>
      <c r="I5942" s="246">
        <v>240000</v>
      </c>
      <c r="J5942" s="244" t="s">
        <v>2469</v>
      </c>
      <c r="K5942" s="244" t="s">
        <v>40</v>
      </c>
      <c r="L5942" s="244" t="s">
        <v>5345</v>
      </c>
    </row>
    <row r="5943" spans="2:12" ht="75" customHeight="1" x14ac:dyDescent="0.25">
      <c r="B5943" s="244">
        <v>53131629</v>
      </c>
      <c r="C5943" s="244" t="s">
        <v>5591</v>
      </c>
      <c r="D5943" s="245">
        <v>41659</v>
      </c>
      <c r="E5943" s="244" t="s">
        <v>662</v>
      </c>
      <c r="F5943" s="244" t="s">
        <v>5343</v>
      </c>
      <c r="G5943" s="244" t="s">
        <v>5344</v>
      </c>
      <c r="H5943" s="246">
        <v>3600000</v>
      </c>
      <c r="I5943" s="246">
        <v>3600000</v>
      </c>
      <c r="J5943" s="244" t="s">
        <v>2469</v>
      </c>
      <c r="K5943" s="244" t="s">
        <v>40</v>
      </c>
      <c r="L5943" s="244" t="s">
        <v>5345</v>
      </c>
    </row>
    <row r="5944" spans="2:12" ht="75" customHeight="1" x14ac:dyDescent="0.25">
      <c r="B5944" s="244">
        <v>53131629</v>
      </c>
      <c r="C5944" s="244" t="s">
        <v>5592</v>
      </c>
      <c r="D5944" s="245">
        <v>41659</v>
      </c>
      <c r="E5944" s="244" t="s">
        <v>662</v>
      </c>
      <c r="F5944" s="244" t="s">
        <v>5343</v>
      </c>
      <c r="G5944" s="244" t="s">
        <v>5344</v>
      </c>
      <c r="H5944" s="246">
        <v>900000</v>
      </c>
      <c r="I5944" s="246">
        <v>900000</v>
      </c>
      <c r="J5944" s="244" t="s">
        <v>2469</v>
      </c>
      <c r="K5944" s="244" t="s">
        <v>40</v>
      </c>
      <c r="L5944" s="244" t="s">
        <v>5345</v>
      </c>
    </row>
    <row r="5945" spans="2:12" ht="75" customHeight="1" x14ac:dyDescent="0.25">
      <c r="B5945" s="244">
        <v>53131629</v>
      </c>
      <c r="C5945" s="244" t="s">
        <v>5593</v>
      </c>
      <c r="D5945" s="245">
        <v>41659</v>
      </c>
      <c r="E5945" s="244" t="s">
        <v>662</v>
      </c>
      <c r="F5945" s="244" t="s">
        <v>5343</v>
      </c>
      <c r="G5945" s="244" t="s">
        <v>5344</v>
      </c>
      <c r="H5945" s="246">
        <v>360000</v>
      </c>
      <c r="I5945" s="246">
        <v>360000</v>
      </c>
      <c r="J5945" s="244" t="s">
        <v>2469</v>
      </c>
      <c r="K5945" s="244" t="s">
        <v>40</v>
      </c>
      <c r="L5945" s="244" t="s">
        <v>5345</v>
      </c>
    </row>
    <row r="5946" spans="2:12" ht="75" customHeight="1" x14ac:dyDescent="0.25">
      <c r="B5946" s="244">
        <v>53131629</v>
      </c>
      <c r="C5946" s="244" t="s">
        <v>5594</v>
      </c>
      <c r="D5946" s="245">
        <v>41659</v>
      </c>
      <c r="E5946" s="244" t="s">
        <v>662</v>
      </c>
      <c r="F5946" s="244" t="s">
        <v>5343</v>
      </c>
      <c r="G5946" s="244" t="s">
        <v>5344</v>
      </c>
      <c r="H5946" s="246">
        <v>18000</v>
      </c>
      <c r="I5946" s="246">
        <v>18000</v>
      </c>
      <c r="J5946" s="244" t="s">
        <v>2469</v>
      </c>
      <c r="K5946" s="244" t="s">
        <v>40</v>
      </c>
      <c r="L5946" s="244" t="s">
        <v>5345</v>
      </c>
    </row>
    <row r="5947" spans="2:12" ht="75" customHeight="1" x14ac:dyDescent="0.25">
      <c r="B5947" s="244">
        <v>53131629</v>
      </c>
      <c r="C5947" s="244" t="s">
        <v>5595</v>
      </c>
      <c r="D5947" s="245">
        <v>41659</v>
      </c>
      <c r="E5947" s="244" t="s">
        <v>662</v>
      </c>
      <c r="F5947" s="244" t="s">
        <v>5343</v>
      </c>
      <c r="G5947" s="244" t="s">
        <v>5344</v>
      </c>
      <c r="H5947" s="246">
        <v>18000</v>
      </c>
      <c r="I5947" s="246">
        <v>18000</v>
      </c>
      <c r="J5947" s="244" t="s">
        <v>2469</v>
      </c>
      <c r="K5947" s="244" t="s">
        <v>40</v>
      </c>
      <c r="L5947" s="244" t="s">
        <v>5345</v>
      </c>
    </row>
    <row r="5948" spans="2:12" ht="75" customHeight="1" x14ac:dyDescent="0.25">
      <c r="B5948" s="244">
        <v>53131629</v>
      </c>
      <c r="C5948" s="244" t="s">
        <v>5596</v>
      </c>
      <c r="D5948" s="245">
        <v>41659</v>
      </c>
      <c r="E5948" s="244" t="s">
        <v>662</v>
      </c>
      <c r="F5948" s="244" t="s">
        <v>5343</v>
      </c>
      <c r="G5948" s="244" t="s">
        <v>5344</v>
      </c>
      <c r="H5948" s="246">
        <v>9000</v>
      </c>
      <c r="I5948" s="246">
        <v>9000</v>
      </c>
      <c r="J5948" s="244" t="s">
        <v>2469</v>
      </c>
      <c r="K5948" s="244" t="s">
        <v>40</v>
      </c>
      <c r="L5948" s="244" t="s">
        <v>5345</v>
      </c>
    </row>
    <row r="5949" spans="2:12" ht="75" customHeight="1" x14ac:dyDescent="0.25">
      <c r="B5949" s="244">
        <v>53131629</v>
      </c>
      <c r="C5949" s="244" t="s">
        <v>5597</v>
      </c>
      <c r="D5949" s="245">
        <v>41659</v>
      </c>
      <c r="E5949" s="244" t="s">
        <v>662</v>
      </c>
      <c r="F5949" s="244" t="s">
        <v>5343</v>
      </c>
      <c r="G5949" s="244" t="s">
        <v>5344</v>
      </c>
      <c r="H5949" s="246">
        <v>13500</v>
      </c>
      <c r="I5949" s="246">
        <v>13500</v>
      </c>
      <c r="J5949" s="244" t="s">
        <v>2469</v>
      </c>
      <c r="K5949" s="244" t="s">
        <v>40</v>
      </c>
      <c r="L5949" s="244" t="s">
        <v>5345</v>
      </c>
    </row>
    <row r="5950" spans="2:12" ht="75" customHeight="1" x14ac:dyDescent="0.25">
      <c r="B5950" s="244">
        <v>53131629</v>
      </c>
      <c r="C5950" s="244" t="s">
        <v>5598</v>
      </c>
      <c r="D5950" s="245">
        <v>41659</v>
      </c>
      <c r="E5950" s="244" t="s">
        <v>662</v>
      </c>
      <c r="F5950" s="244" t="s">
        <v>5343</v>
      </c>
      <c r="G5950" s="244" t="s">
        <v>5344</v>
      </c>
      <c r="H5950" s="246">
        <v>18000</v>
      </c>
      <c r="I5950" s="246">
        <v>18000</v>
      </c>
      <c r="J5950" s="244" t="s">
        <v>2469</v>
      </c>
      <c r="K5950" s="244" t="s">
        <v>40</v>
      </c>
      <c r="L5950" s="244" t="s">
        <v>5345</v>
      </c>
    </row>
    <row r="5951" spans="2:12" ht="75" customHeight="1" x14ac:dyDescent="0.25">
      <c r="B5951" s="244">
        <v>53131629</v>
      </c>
      <c r="C5951" s="244" t="s">
        <v>5599</v>
      </c>
      <c r="D5951" s="245">
        <v>41659</v>
      </c>
      <c r="E5951" s="244" t="s">
        <v>662</v>
      </c>
      <c r="F5951" s="244" t="s">
        <v>5343</v>
      </c>
      <c r="G5951" s="244" t="s">
        <v>5344</v>
      </c>
      <c r="H5951" s="246">
        <v>18000</v>
      </c>
      <c r="I5951" s="246">
        <v>18000</v>
      </c>
      <c r="J5951" s="244" t="s">
        <v>2469</v>
      </c>
      <c r="K5951" s="244" t="s">
        <v>40</v>
      </c>
      <c r="L5951" s="244" t="s">
        <v>5345</v>
      </c>
    </row>
    <row r="5952" spans="2:12" ht="75" customHeight="1" x14ac:dyDescent="0.25">
      <c r="B5952" s="244">
        <v>53131629</v>
      </c>
      <c r="C5952" s="244" t="s">
        <v>5600</v>
      </c>
      <c r="D5952" s="245">
        <v>41659</v>
      </c>
      <c r="E5952" s="244" t="s">
        <v>662</v>
      </c>
      <c r="F5952" s="244" t="s">
        <v>5343</v>
      </c>
      <c r="G5952" s="244" t="s">
        <v>5344</v>
      </c>
      <c r="H5952" s="246">
        <v>18000</v>
      </c>
      <c r="I5952" s="246">
        <v>18000</v>
      </c>
      <c r="J5952" s="244" t="s">
        <v>2469</v>
      </c>
      <c r="K5952" s="244" t="s">
        <v>40</v>
      </c>
      <c r="L5952" s="244" t="s">
        <v>5345</v>
      </c>
    </row>
    <row r="5953" spans="2:12" ht="75" customHeight="1" x14ac:dyDescent="0.25">
      <c r="B5953" s="244">
        <v>53131629</v>
      </c>
      <c r="C5953" s="244" t="s">
        <v>5601</v>
      </c>
      <c r="D5953" s="245">
        <v>41659</v>
      </c>
      <c r="E5953" s="244" t="s">
        <v>662</v>
      </c>
      <c r="F5953" s="244" t="s">
        <v>5343</v>
      </c>
      <c r="G5953" s="244" t="s">
        <v>5344</v>
      </c>
      <c r="H5953" s="246">
        <v>18000</v>
      </c>
      <c r="I5953" s="246">
        <v>18000</v>
      </c>
      <c r="J5953" s="244" t="s">
        <v>2469</v>
      </c>
      <c r="K5953" s="244" t="s">
        <v>40</v>
      </c>
      <c r="L5953" s="244" t="s">
        <v>5345</v>
      </c>
    </row>
    <row r="5954" spans="2:12" ht="75" customHeight="1" x14ac:dyDescent="0.25">
      <c r="B5954" s="244">
        <v>53131629</v>
      </c>
      <c r="C5954" s="244" t="s">
        <v>5602</v>
      </c>
      <c r="D5954" s="245">
        <v>41659</v>
      </c>
      <c r="E5954" s="244" t="s">
        <v>662</v>
      </c>
      <c r="F5954" s="244" t="s">
        <v>5343</v>
      </c>
      <c r="G5954" s="244" t="s">
        <v>5344</v>
      </c>
      <c r="H5954" s="246">
        <v>18000</v>
      </c>
      <c r="I5954" s="246">
        <v>18000</v>
      </c>
      <c r="J5954" s="244" t="s">
        <v>2469</v>
      </c>
      <c r="K5954" s="244" t="s">
        <v>40</v>
      </c>
      <c r="L5954" s="244" t="s">
        <v>5345</v>
      </c>
    </row>
    <row r="5955" spans="2:12" ht="75" customHeight="1" x14ac:dyDescent="0.25">
      <c r="B5955" s="244">
        <v>53131629</v>
      </c>
      <c r="C5955" s="244" t="s">
        <v>5603</v>
      </c>
      <c r="D5955" s="245">
        <v>41659</v>
      </c>
      <c r="E5955" s="244" t="s">
        <v>662</v>
      </c>
      <c r="F5955" s="244" t="s">
        <v>5343</v>
      </c>
      <c r="G5955" s="244" t="s">
        <v>5344</v>
      </c>
      <c r="H5955" s="246">
        <v>18000</v>
      </c>
      <c r="I5955" s="246">
        <v>18000</v>
      </c>
      <c r="J5955" s="244" t="s">
        <v>2469</v>
      </c>
      <c r="K5955" s="244" t="s">
        <v>40</v>
      </c>
      <c r="L5955" s="244" t="s">
        <v>5345</v>
      </c>
    </row>
    <row r="5956" spans="2:12" ht="75" customHeight="1" x14ac:dyDescent="0.25">
      <c r="B5956" s="244">
        <v>53131629</v>
      </c>
      <c r="C5956" s="244" t="s">
        <v>5604</v>
      </c>
      <c r="D5956" s="245">
        <v>41659</v>
      </c>
      <c r="E5956" s="244" t="s">
        <v>662</v>
      </c>
      <c r="F5956" s="244" t="s">
        <v>5343</v>
      </c>
      <c r="G5956" s="244" t="s">
        <v>5344</v>
      </c>
      <c r="H5956" s="246">
        <v>18000</v>
      </c>
      <c r="I5956" s="246">
        <v>18000</v>
      </c>
      <c r="J5956" s="244" t="s">
        <v>2469</v>
      </c>
      <c r="K5956" s="244" t="s">
        <v>40</v>
      </c>
      <c r="L5956" s="244" t="s">
        <v>5345</v>
      </c>
    </row>
    <row r="5957" spans="2:12" ht="75" customHeight="1" x14ac:dyDescent="0.25">
      <c r="B5957" s="244">
        <v>53131629</v>
      </c>
      <c r="C5957" s="244" t="s">
        <v>5605</v>
      </c>
      <c r="D5957" s="245">
        <v>41659</v>
      </c>
      <c r="E5957" s="244" t="s">
        <v>662</v>
      </c>
      <c r="F5957" s="244" t="s">
        <v>5343</v>
      </c>
      <c r="G5957" s="244" t="s">
        <v>5344</v>
      </c>
      <c r="H5957" s="246">
        <v>18000</v>
      </c>
      <c r="I5957" s="246">
        <v>18000</v>
      </c>
      <c r="J5957" s="244" t="s">
        <v>2469</v>
      </c>
      <c r="K5957" s="244" t="s">
        <v>40</v>
      </c>
      <c r="L5957" s="244" t="s">
        <v>5345</v>
      </c>
    </row>
    <row r="5958" spans="2:12" ht="75" customHeight="1" x14ac:dyDescent="0.25">
      <c r="B5958" s="244">
        <v>53131629</v>
      </c>
      <c r="C5958" s="244" t="s">
        <v>5606</v>
      </c>
      <c r="D5958" s="245">
        <v>41659</v>
      </c>
      <c r="E5958" s="244" t="s">
        <v>662</v>
      </c>
      <c r="F5958" s="244" t="s">
        <v>5343</v>
      </c>
      <c r="G5958" s="244" t="s">
        <v>5344</v>
      </c>
      <c r="H5958" s="246">
        <v>144000</v>
      </c>
      <c r="I5958" s="246">
        <v>144000</v>
      </c>
      <c r="J5958" s="244" t="s">
        <v>2469</v>
      </c>
      <c r="K5958" s="244" t="s">
        <v>40</v>
      </c>
      <c r="L5958" s="244" t="s">
        <v>5345</v>
      </c>
    </row>
    <row r="5959" spans="2:12" ht="75" customHeight="1" x14ac:dyDescent="0.25">
      <c r="B5959" s="244">
        <v>53131629</v>
      </c>
      <c r="C5959" s="244" t="s">
        <v>5607</v>
      </c>
      <c r="D5959" s="245">
        <v>41659</v>
      </c>
      <c r="E5959" s="244" t="s">
        <v>662</v>
      </c>
      <c r="F5959" s="244" t="s">
        <v>5343</v>
      </c>
      <c r="G5959" s="244" t="s">
        <v>5344</v>
      </c>
      <c r="H5959" s="246">
        <v>75000</v>
      </c>
      <c r="I5959" s="246">
        <v>75000</v>
      </c>
      <c r="J5959" s="244" t="s">
        <v>2469</v>
      </c>
      <c r="K5959" s="244" t="s">
        <v>40</v>
      </c>
      <c r="L5959" s="244" t="s">
        <v>5345</v>
      </c>
    </row>
    <row r="5960" spans="2:12" ht="75" customHeight="1" x14ac:dyDescent="0.25">
      <c r="B5960" s="244">
        <v>53131629</v>
      </c>
      <c r="C5960" s="244" t="s">
        <v>5608</v>
      </c>
      <c r="D5960" s="245">
        <v>41659</v>
      </c>
      <c r="E5960" s="244" t="s">
        <v>662</v>
      </c>
      <c r="F5960" s="244" t="s">
        <v>5343</v>
      </c>
      <c r="G5960" s="244" t="s">
        <v>5344</v>
      </c>
      <c r="H5960" s="246">
        <v>450000</v>
      </c>
      <c r="I5960" s="246">
        <v>450000</v>
      </c>
      <c r="J5960" s="244" t="s">
        <v>2469</v>
      </c>
      <c r="K5960" s="244" t="s">
        <v>40</v>
      </c>
      <c r="L5960" s="244" t="s">
        <v>5345</v>
      </c>
    </row>
    <row r="5961" spans="2:12" ht="75" customHeight="1" x14ac:dyDescent="0.25">
      <c r="B5961" s="244">
        <v>53131629</v>
      </c>
      <c r="C5961" s="244" t="s">
        <v>5609</v>
      </c>
      <c r="D5961" s="245">
        <v>41659</v>
      </c>
      <c r="E5961" s="244" t="s">
        <v>662</v>
      </c>
      <c r="F5961" s="244" t="s">
        <v>5343</v>
      </c>
      <c r="G5961" s="244" t="s">
        <v>5344</v>
      </c>
      <c r="H5961" s="246">
        <v>4800000</v>
      </c>
      <c r="I5961" s="246">
        <v>4800000</v>
      </c>
      <c r="J5961" s="244" t="s">
        <v>2469</v>
      </c>
      <c r="K5961" s="244" t="s">
        <v>40</v>
      </c>
      <c r="L5961" s="244" t="s">
        <v>5345</v>
      </c>
    </row>
    <row r="5962" spans="2:12" ht="75" customHeight="1" x14ac:dyDescent="0.25">
      <c r="B5962" s="244">
        <v>53131629</v>
      </c>
      <c r="C5962" s="244" t="s">
        <v>5610</v>
      </c>
      <c r="D5962" s="245">
        <v>41659</v>
      </c>
      <c r="E5962" s="244" t="s">
        <v>662</v>
      </c>
      <c r="F5962" s="244" t="s">
        <v>5343</v>
      </c>
      <c r="G5962" s="244" t="s">
        <v>5344</v>
      </c>
      <c r="H5962" s="246">
        <v>12000000</v>
      </c>
      <c r="I5962" s="246">
        <v>12000000</v>
      </c>
      <c r="J5962" s="244" t="s">
        <v>2469</v>
      </c>
      <c r="K5962" s="244" t="s">
        <v>40</v>
      </c>
      <c r="L5962" s="244" t="s">
        <v>5345</v>
      </c>
    </row>
    <row r="5963" spans="2:12" ht="75" customHeight="1" x14ac:dyDescent="0.25">
      <c r="B5963" s="244">
        <v>53131629</v>
      </c>
      <c r="C5963" s="244" t="s">
        <v>5611</v>
      </c>
      <c r="D5963" s="245">
        <v>41659</v>
      </c>
      <c r="E5963" s="244" t="s">
        <v>662</v>
      </c>
      <c r="F5963" s="244" t="s">
        <v>5343</v>
      </c>
      <c r="G5963" s="244" t="s">
        <v>5344</v>
      </c>
      <c r="H5963" s="246">
        <v>288000</v>
      </c>
      <c r="I5963" s="246">
        <v>288000</v>
      </c>
      <c r="J5963" s="244" t="s">
        <v>2469</v>
      </c>
      <c r="K5963" s="244" t="s">
        <v>40</v>
      </c>
      <c r="L5963" s="244" t="s">
        <v>5345</v>
      </c>
    </row>
    <row r="5964" spans="2:12" ht="75" customHeight="1" x14ac:dyDescent="0.25">
      <c r="B5964" s="244">
        <v>53131629</v>
      </c>
      <c r="C5964" s="244" t="s">
        <v>5612</v>
      </c>
      <c r="D5964" s="245">
        <v>41659</v>
      </c>
      <c r="E5964" s="244" t="s">
        <v>662</v>
      </c>
      <c r="F5964" s="244" t="s">
        <v>5343</v>
      </c>
      <c r="G5964" s="244" t="s">
        <v>5344</v>
      </c>
      <c r="H5964" s="246">
        <v>720000</v>
      </c>
      <c r="I5964" s="246">
        <v>720000</v>
      </c>
      <c r="J5964" s="244" t="s">
        <v>2469</v>
      </c>
      <c r="K5964" s="244" t="s">
        <v>40</v>
      </c>
      <c r="L5964" s="244" t="s">
        <v>5345</v>
      </c>
    </row>
    <row r="5965" spans="2:12" ht="75" customHeight="1" x14ac:dyDescent="0.25">
      <c r="B5965" s="244">
        <v>53131629</v>
      </c>
      <c r="C5965" s="244" t="s">
        <v>5613</v>
      </c>
      <c r="D5965" s="245">
        <v>41659</v>
      </c>
      <c r="E5965" s="244" t="s">
        <v>662</v>
      </c>
      <c r="F5965" s="244" t="s">
        <v>5343</v>
      </c>
      <c r="G5965" s="244" t="s">
        <v>5344</v>
      </c>
      <c r="H5965" s="246">
        <v>120000</v>
      </c>
      <c r="I5965" s="246">
        <v>120000</v>
      </c>
      <c r="J5965" s="244" t="s">
        <v>2469</v>
      </c>
      <c r="K5965" s="244" t="s">
        <v>40</v>
      </c>
      <c r="L5965" s="244" t="s">
        <v>5345</v>
      </c>
    </row>
    <row r="5966" spans="2:12" ht="75" customHeight="1" x14ac:dyDescent="0.25">
      <c r="B5966" s="244">
        <v>53131629</v>
      </c>
      <c r="C5966" s="244" t="s">
        <v>5614</v>
      </c>
      <c r="D5966" s="245">
        <v>41659</v>
      </c>
      <c r="E5966" s="244" t="s">
        <v>662</v>
      </c>
      <c r="F5966" s="244" t="s">
        <v>5343</v>
      </c>
      <c r="G5966" s="244" t="s">
        <v>5344</v>
      </c>
      <c r="H5966" s="246">
        <v>300000</v>
      </c>
      <c r="I5966" s="246">
        <v>300000</v>
      </c>
      <c r="J5966" s="244" t="s">
        <v>2469</v>
      </c>
      <c r="K5966" s="244" t="s">
        <v>40</v>
      </c>
      <c r="L5966" s="244" t="s">
        <v>5345</v>
      </c>
    </row>
    <row r="5967" spans="2:12" ht="75" customHeight="1" x14ac:dyDescent="0.25">
      <c r="B5967" s="244">
        <v>53131629</v>
      </c>
      <c r="C5967" s="244" t="s">
        <v>5615</v>
      </c>
      <c r="D5967" s="245">
        <v>41659</v>
      </c>
      <c r="E5967" s="244" t="s">
        <v>662</v>
      </c>
      <c r="F5967" s="244" t="s">
        <v>5343</v>
      </c>
      <c r="G5967" s="244" t="s">
        <v>5344</v>
      </c>
      <c r="H5967" s="246">
        <v>120000</v>
      </c>
      <c r="I5967" s="246">
        <v>120000</v>
      </c>
      <c r="J5967" s="244" t="s">
        <v>2469</v>
      </c>
      <c r="K5967" s="244" t="s">
        <v>40</v>
      </c>
      <c r="L5967" s="244" t="s">
        <v>5345</v>
      </c>
    </row>
    <row r="5968" spans="2:12" ht="75" customHeight="1" x14ac:dyDescent="0.25">
      <c r="B5968" s="244">
        <v>53131629</v>
      </c>
      <c r="C5968" s="244" t="s">
        <v>5616</v>
      </c>
      <c r="D5968" s="245">
        <v>41659</v>
      </c>
      <c r="E5968" s="244" t="s">
        <v>662</v>
      </c>
      <c r="F5968" s="244" t="s">
        <v>5343</v>
      </c>
      <c r="G5968" s="244" t="s">
        <v>5344</v>
      </c>
      <c r="H5968" s="246">
        <v>300000</v>
      </c>
      <c r="I5968" s="246">
        <v>300000</v>
      </c>
      <c r="J5968" s="244" t="s">
        <v>2469</v>
      </c>
      <c r="K5968" s="244" t="s">
        <v>40</v>
      </c>
      <c r="L5968" s="244" t="s">
        <v>5345</v>
      </c>
    </row>
    <row r="5969" spans="2:12" ht="75" customHeight="1" x14ac:dyDescent="0.25">
      <c r="B5969" s="244">
        <v>53131629</v>
      </c>
      <c r="C5969" s="244" t="s">
        <v>5617</v>
      </c>
      <c r="D5969" s="245">
        <v>41659</v>
      </c>
      <c r="E5969" s="244" t="s">
        <v>662</v>
      </c>
      <c r="F5969" s="244" t="s">
        <v>5343</v>
      </c>
      <c r="G5969" s="244" t="s">
        <v>5344</v>
      </c>
      <c r="H5969" s="246">
        <v>105000</v>
      </c>
      <c r="I5969" s="246">
        <v>105000</v>
      </c>
      <c r="J5969" s="244" t="s">
        <v>2469</v>
      </c>
      <c r="K5969" s="244" t="s">
        <v>40</v>
      </c>
      <c r="L5969" s="244" t="s">
        <v>5345</v>
      </c>
    </row>
    <row r="5970" spans="2:12" ht="75" customHeight="1" x14ac:dyDescent="0.25">
      <c r="B5970" s="244">
        <v>53131629</v>
      </c>
      <c r="C5970" s="244" t="s">
        <v>5618</v>
      </c>
      <c r="D5970" s="245">
        <v>41659</v>
      </c>
      <c r="E5970" s="244" t="s">
        <v>662</v>
      </c>
      <c r="F5970" s="244" t="s">
        <v>5343</v>
      </c>
      <c r="G5970" s="244" t="s">
        <v>5344</v>
      </c>
      <c r="H5970" s="246">
        <v>105000</v>
      </c>
      <c r="I5970" s="246">
        <v>105000</v>
      </c>
      <c r="J5970" s="244" t="s">
        <v>2469</v>
      </c>
      <c r="K5970" s="244" t="s">
        <v>40</v>
      </c>
      <c r="L5970" s="244" t="s">
        <v>5345</v>
      </c>
    </row>
    <row r="5971" spans="2:12" ht="75" customHeight="1" x14ac:dyDescent="0.25">
      <c r="B5971" s="244">
        <v>53131629</v>
      </c>
      <c r="C5971" s="244" t="s">
        <v>5619</v>
      </c>
      <c r="D5971" s="245">
        <v>41659</v>
      </c>
      <c r="E5971" s="244" t="s">
        <v>662</v>
      </c>
      <c r="F5971" s="244" t="s">
        <v>5343</v>
      </c>
      <c r="G5971" s="244" t="s">
        <v>5344</v>
      </c>
      <c r="H5971" s="246">
        <v>195000</v>
      </c>
      <c r="I5971" s="246">
        <v>195000</v>
      </c>
      <c r="J5971" s="244" t="s">
        <v>2469</v>
      </c>
      <c r="K5971" s="244" t="s">
        <v>40</v>
      </c>
      <c r="L5971" s="244" t="s">
        <v>5345</v>
      </c>
    </row>
    <row r="5972" spans="2:12" ht="75" customHeight="1" x14ac:dyDescent="0.25">
      <c r="B5972" s="244">
        <v>53131629</v>
      </c>
      <c r="C5972" s="244" t="s">
        <v>5620</v>
      </c>
      <c r="D5972" s="245">
        <v>41659</v>
      </c>
      <c r="E5972" s="244" t="s">
        <v>662</v>
      </c>
      <c r="F5972" s="244" t="s">
        <v>5343</v>
      </c>
      <c r="G5972" s="244" t="s">
        <v>5344</v>
      </c>
      <c r="H5972" s="246">
        <v>900000</v>
      </c>
      <c r="I5972" s="246">
        <v>900000</v>
      </c>
      <c r="J5972" s="244" t="s">
        <v>2469</v>
      </c>
      <c r="K5972" s="244" t="s">
        <v>40</v>
      </c>
      <c r="L5972" s="244" t="s">
        <v>5345</v>
      </c>
    </row>
    <row r="5973" spans="2:12" ht="75" customHeight="1" x14ac:dyDescent="0.25">
      <c r="B5973" s="244">
        <v>53131629</v>
      </c>
      <c r="C5973" s="244" t="s">
        <v>5621</v>
      </c>
      <c r="D5973" s="245">
        <v>41659</v>
      </c>
      <c r="E5973" s="244" t="s">
        <v>662</v>
      </c>
      <c r="F5973" s="244" t="s">
        <v>5343</v>
      </c>
      <c r="G5973" s="244" t="s">
        <v>5344</v>
      </c>
      <c r="H5973" s="246">
        <v>360000</v>
      </c>
      <c r="I5973" s="246">
        <v>360000</v>
      </c>
      <c r="J5973" s="244" t="s">
        <v>2469</v>
      </c>
      <c r="K5973" s="244" t="s">
        <v>40</v>
      </c>
      <c r="L5973" s="244" t="s">
        <v>5345</v>
      </c>
    </row>
    <row r="5974" spans="2:12" ht="75" customHeight="1" x14ac:dyDescent="0.25">
      <c r="B5974" s="244">
        <v>53131629</v>
      </c>
      <c r="C5974" s="244" t="s">
        <v>5622</v>
      </c>
      <c r="D5974" s="245">
        <v>41659</v>
      </c>
      <c r="E5974" s="244" t="s">
        <v>662</v>
      </c>
      <c r="F5974" s="244" t="s">
        <v>5343</v>
      </c>
      <c r="G5974" s="244" t="s">
        <v>5344</v>
      </c>
      <c r="H5974" s="246">
        <v>2500000</v>
      </c>
      <c r="I5974" s="246">
        <v>2500000</v>
      </c>
      <c r="J5974" s="244" t="s">
        <v>2469</v>
      </c>
      <c r="K5974" s="244" t="s">
        <v>40</v>
      </c>
      <c r="L5974" s="244" t="s">
        <v>5345</v>
      </c>
    </row>
    <row r="5975" spans="2:12" ht="75" customHeight="1" x14ac:dyDescent="0.25">
      <c r="B5975" s="244">
        <v>53131629</v>
      </c>
      <c r="C5975" s="244" t="s">
        <v>5623</v>
      </c>
      <c r="D5975" s="245">
        <v>41659</v>
      </c>
      <c r="E5975" s="244" t="s">
        <v>662</v>
      </c>
      <c r="F5975" s="244" t="s">
        <v>5343</v>
      </c>
      <c r="G5975" s="244" t="s">
        <v>5344</v>
      </c>
      <c r="H5975" s="246">
        <v>1500000</v>
      </c>
      <c r="I5975" s="246">
        <v>1500000</v>
      </c>
      <c r="J5975" s="244" t="s">
        <v>2469</v>
      </c>
      <c r="K5975" s="244" t="s">
        <v>40</v>
      </c>
      <c r="L5975" s="244" t="s">
        <v>5345</v>
      </c>
    </row>
    <row r="5976" spans="2:12" ht="75" customHeight="1" x14ac:dyDescent="0.25">
      <c r="B5976" s="244">
        <v>53131629</v>
      </c>
      <c r="C5976" s="244" t="s">
        <v>5624</v>
      </c>
      <c r="D5976" s="245">
        <v>41659</v>
      </c>
      <c r="E5976" s="244" t="s">
        <v>662</v>
      </c>
      <c r="F5976" s="244" t="s">
        <v>5343</v>
      </c>
      <c r="G5976" s="244" t="s">
        <v>5344</v>
      </c>
      <c r="H5976" s="246">
        <v>600000</v>
      </c>
      <c r="I5976" s="246">
        <v>600000</v>
      </c>
      <c r="J5976" s="244" t="s">
        <v>2469</v>
      </c>
      <c r="K5976" s="244" t="s">
        <v>40</v>
      </c>
      <c r="L5976" s="244" t="s">
        <v>5345</v>
      </c>
    </row>
    <row r="5977" spans="2:12" ht="75" customHeight="1" x14ac:dyDescent="0.25">
      <c r="B5977" s="244">
        <v>53131629</v>
      </c>
      <c r="C5977" s="244" t="s">
        <v>5625</v>
      </c>
      <c r="D5977" s="245">
        <v>41659</v>
      </c>
      <c r="E5977" s="244" t="s">
        <v>662</v>
      </c>
      <c r="F5977" s="244" t="s">
        <v>5343</v>
      </c>
      <c r="G5977" s="244" t="s">
        <v>5344</v>
      </c>
      <c r="H5977" s="246">
        <v>277500</v>
      </c>
      <c r="I5977" s="246">
        <v>277500</v>
      </c>
      <c r="J5977" s="244" t="s">
        <v>2469</v>
      </c>
      <c r="K5977" s="244" t="s">
        <v>40</v>
      </c>
      <c r="L5977" s="244" t="s">
        <v>5345</v>
      </c>
    </row>
    <row r="5978" spans="2:12" ht="75" customHeight="1" x14ac:dyDescent="0.25">
      <c r="B5978" s="244">
        <v>53131629</v>
      </c>
      <c r="C5978" s="244" t="s">
        <v>5626</v>
      </c>
      <c r="D5978" s="245">
        <v>41659</v>
      </c>
      <c r="E5978" s="244" t="s">
        <v>662</v>
      </c>
      <c r="F5978" s="244" t="s">
        <v>5343</v>
      </c>
      <c r="G5978" s="244" t="s">
        <v>5344</v>
      </c>
      <c r="H5978" s="246">
        <v>277500</v>
      </c>
      <c r="I5978" s="246">
        <v>277500</v>
      </c>
      <c r="J5978" s="244" t="s">
        <v>2469</v>
      </c>
      <c r="K5978" s="244" t="s">
        <v>40</v>
      </c>
      <c r="L5978" s="244" t="s">
        <v>5345</v>
      </c>
    </row>
    <row r="5979" spans="2:12" ht="75" customHeight="1" x14ac:dyDescent="0.25">
      <c r="B5979" s="244">
        <v>53131629</v>
      </c>
      <c r="C5979" s="244" t="s">
        <v>5627</v>
      </c>
      <c r="D5979" s="245">
        <v>41659</v>
      </c>
      <c r="E5979" s="244" t="s">
        <v>662</v>
      </c>
      <c r="F5979" s="244" t="s">
        <v>5343</v>
      </c>
      <c r="G5979" s="244" t="s">
        <v>5344</v>
      </c>
      <c r="H5979" s="246">
        <v>277500</v>
      </c>
      <c r="I5979" s="246">
        <v>277500</v>
      </c>
      <c r="J5979" s="244" t="s">
        <v>2469</v>
      </c>
      <c r="K5979" s="244" t="s">
        <v>40</v>
      </c>
      <c r="L5979" s="244" t="s">
        <v>5345</v>
      </c>
    </row>
    <row r="5980" spans="2:12" ht="75" customHeight="1" x14ac:dyDescent="0.25">
      <c r="B5980" s="244">
        <v>53131629</v>
      </c>
      <c r="C5980" s="244" t="s">
        <v>5628</v>
      </c>
      <c r="D5980" s="245">
        <v>41659</v>
      </c>
      <c r="E5980" s="244" t="s">
        <v>662</v>
      </c>
      <c r="F5980" s="244" t="s">
        <v>5343</v>
      </c>
      <c r="G5980" s="244" t="s">
        <v>5344</v>
      </c>
      <c r="H5980" s="246">
        <v>480000</v>
      </c>
      <c r="I5980" s="246">
        <v>480000</v>
      </c>
      <c r="J5980" s="244" t="s">
        <v>2469</v>
      </c>
      <c r="K5980" s="244" t="s">
        <v>40</v>
      </c>
      <c r="L5980" s="244" t="s">
        <v>5345</v>
      </c>
    </row>
    <row r="5981" spans="2:12" ht="75" customHeight="1" x14ac:dyDescent="0.25">
      <c r="B5981" s="244">
        <v>53131629</v>
      </c>
      <c r="C5981" s="244" t="s">
        <v>5629</v>
      </c>
      <c r="D5981" s="245">
        <v>41659</v>
      </c>
      <c r="E5981" s="244" t="s">
        <v>662</v>
      </c>
      <c r="F5981" s="244" t="s">
        <v>5343</v>
      </c>
      <c r="G5981" s="244" t="s">
        <v>5344</v>
      </c>
      <c r="H5981" s="246">
        <v>192000</v>
      </c>
      <c r="I5981" s="246">
        <v>192000</v>
      </c>
      <c r="J5981" s="244" t="s">
        <v>2469</v>
      </c>
      <c r="K5981" s="244" t="s">
        <v>40</v>
      </c>
      <c r="L5981" s="244" t="s">
        <v>5345</v>
      </c>
    </row>
    <row r="5982" spans="2:12" ht="75" customHeight="1" x14ac:dyDescent="0.25">
      <c r="B5982" s="244">
        <v>53131629</v>
      </c>
      <c r="C5982" s="244" t="s">
        <v>5630</v>
      </c>
      <c r="D5982" s="245">
        <v>41659</v>
      </c>
      <c r="E5982" s="244" t="s">
        <v>662</v>
      </c>
      <c r="F5982" s="244" t="s">
        <v>5343</v>
      </c>
      <c r="G5982" s="244" t="s">
        <v>5344</v>
      </c>
      <c r="H5982" s="246">
        <v>144000</v>
      </c>
      <c r="I5982" s="246">
        <v>144000</v>
      </c>
      <c r="J5982" s="244" t="s">
        <v>2469</v>
      </c>
      <c r="K5982" s="244" t="s">
        <v>40</v>
      </c>
      <c r="L5982" s="244" t="s">
        <v>5345</v>
      </c>
    </row>
    <row r="5983" spans="2:12" ht="75" customHeight="1" x14ac:dyDescent="0.25">
      <c r="B5983" s="244">
        <v>53131629</v>
      </c>
      <c r="C5983" s="244" t="s">
        <v>5631</v>
      </c>
      <c r="D5983" s="245">
        <v>41659</v>
      </c>
      <c r="E5983" s="244" t="s">
        <v>662</v>
      </c>
      <c r="F5983" s="244" t="s">
        <v>5343</v>
      </c>
      <c r="G5983" s="244" t="s">
        <v>5344</v>
      </c>
      <c r="H5983" s="246">
        <v>1800000</v>
      </c>
      <c r="I5983" s="246">
        <v>1800000</v>
      </c>
      <c r="J5983" s="244" t="s">
        <v>2469</v>
      </c>
      <c r="K5983" s="244" t="s">
        <v>40</v>
      </c>
      <c r="L5983" s="244" t="s">
        <v>5345</v>
      </c>
    </row>
    <row r="5984" spans="2:12" ht="75" customHeight="1" x14ac:dyDescent="0.25">
      <c r="B5984" s="244">
        <v>53131629</v>
      </c>
      <c r="C5984" s="244" t="s">
        <v>5632</v>
      </c>
      <c r="D5984" s="245">
        <v>41659</v>
      </c>
      <c r="E5984" s="244" t="s">
        <v>662</v>
      </c>
      <c r="F5984" s="244" t="s">
        <v>5343</v>
      </c>
      <c r="G5984" s="244" t="s">
        <v>5344</v>
      </c>
      <c r="H5984" s="246">
        <v>2100000</v>
      </c>
      <c r="I5984" s="246">
        <v>2100000</v>
      </c>
      <c r="J5984" s="244" t="s">
        <v>2469</v>
      </c>
      <c r="K5984" s="244" t="s">
        <v>40</v>
      </c>
      <c r="L5984" s="244" t="s">
        <v>5345</v>
      </c>
    </row>
    <row r="5985" spans="2:12" ht="75" customHeight="1" x14ac:dyDescent="0.25">
      <c r="B5985" s="244">
        <v>53131629</v>
      </c>
      <c r="C5985" s="244" t="s">
        <v>5633</v>
      </c>
      <c r="D5985" s="245">
        <v>41659</v>
      </c>
      <c r="E5985" s="244" t="s">
        <v>662</v>
      </c>
      <c r="F5985" s="244" t="s">
        <v>5343</v>
      </c>
      <c r="G5985" s="244" t="s">
        <v>5344</v>
      </c>
      <c r="H5985" s="246">
        <v>1950000</v>
      </c>
      <c r="I5985" s="246">
        <v>1950000</v>
      </c>
      <c r="J5985" s="244" t="s">
        <v>2469</v>
      </c>
      <c r="K5985" s="244" t="s">
        <v>40</v>
      </c>
      <c r="L5985" s="244" t="s">
        <v>5345</v>
      </c>
    </row>
    <row r="5986" spans="2:12" ht="75" customHeight="1" x14ac:dyDescent="0.25">
      <c r="B5986" s="244">
        <v>53131629</v>
      </c>
      <c r="C5986" s="244" t="s">
        <v>5634</v>
      </c>
      <c r="D5986" s="245">
        <v>41659</v>
      </c>
      <c r="E5986" s="244" t="s">
        <v>662</v>
      </c>
      <c r="F5986" s="244" t="s">
        <v>5343</v>
      </c>
      <c r="G5986" s="244" t="s">
        <v>5344</v>
      </c>
      <c r="H5986" s="246">
        <v>840000</v>
      </c>
      <c r="I5986" s="246">
        <v>840000</v>
      </c>
      <c r="J5986" s="244" t="s">
        <v>2469</v>
      </c>
      <c r="K5986" s="244" t="s">
        <v>40</v>
      </c>
      <c r="L5986" s="244" t="s">
        <v>5345</v>
      </c>
    </row>
    <row r="5987" spans="2:12" ht="75" customHeight="1" x14ac:dyDescent="0.25">
      <c r="B5987" s="244">
        <v>53131629</v>
      </c>
      <c r="C5987" s="244" t="s">
        <v>5635</v>
      </c>
      <c r="D5987" s="245">
        <v>41659</v>
      </c>
      <c r="E5987" s="244" t="s">
        <v>662</v>
      </c>
      <c r="F5987" s="244" t="s">
        <v>5343</v>
      </c>
      <c r="G5987" s="244" t="s">
        <v>5344</v>
      </c>
      <c r="H5987" s="246">
        <v>570000</v>
      </c>
      <c r="I5987" s="246">
        <v>570000</v>
      </c>
      <c r="J5987" s="244" t="s">
        <v>2469</v>
      </c>
      <c r="K5987" s="244" t="s">
        <v>40</v>
      </c>
      <c r="L5987" s="244" t="s">
        <v>5345</v>
      </c>
    </row>
    <row r="5988" spans="2:12" ht="75" customHeight="1" x14ac:dyDescent="0.25">
      <c r="B5988" s="244">
        <v>53131629</v>
      </c>
      <c r="C5988" s="244" t="s">
        <v>5636</v>
      </c>
      <c r="D5988" s="245">
        <v>41659</v>
      </c>
      <c r="E5988" s="244" t="s">
        <v>662</v>
      </c>
      <c r="F5988" s="244" t="s">
        <v>5343</v>
      </c>
      <c r="G5988" s="244" t="s">
        <v>5344</v>
      </c>
      <c r="H5988" s="246">
        <v>240000</v>
      </c>
      <c r="I5988" s="246">
        <v>240000</v>
      </c>
      <c r="J5988" s="244" t="s">
        <v>2469</v>
      </c>
      <c r="K5988" s="244" t="s">
        <v>40</v>
      </c>
      <c r="L5988" s="244" t="s">
        <v>5345</v>
      </c>
    </row>
    <row r="5989" spans="2:12" ht="75" customHeight="1" x14ac:dyDescent="0.25">
      <c r="B5989" s="244">
        <v>53131629</v>
      </c>
      <c r="C5989" s="244" t="s">
        <v>5637</v>
      </c>
      <c r="D5989" s="245">
        <v>41659</v>
      </c>
      <c r="E5989" s="244" t="s">
        <v>662</v>
      </c>
      <c r="F5989" s="244" t="s">
        <v>5343</v>
      </c>
      <c r="G5989" s="244" t="s">
        <v>5344</v>
      </c>
      <c r="H5989" s="246">
        <v>144000</v>
      </c>
      <c r="I5989" s="246">
        <v>144000</v>
      </c>
      <c r="J5989" s="244" t="s">
        <v>2469</v>
      </c>
      <c r="K5989" s="244" t="s">
        <v>40</v>
      </c>
      <c r="L5989" s="244" t="s">
        <v>5345</v>
      </c>
    </row>
    <row r="5990" spans="2:12" ht="75" customHeight="1" x14ac:dyDescent="0.25">
      <c r="B5990" s="244">
        <v>53131629</v>
      </c>
      <c r="C5990" s="244" t="s">
        <v>5638</v>
      </c>
      <c r="D5990" s="245">
        <v>41659</v>
      </c>
      <c r="E5990" s="244" t="s">
        <v>662</v>
      </c>
      <c r="F5990" s="244" t="s">
        <v>5343</v>
      </c>
      <c r="G5990" s="244" t="s">
        <v>5344</v>
      </c>
      <c r="H5990" s="246">
        <v>360000</v>
      </c>
      <c r="I5990" s="246">
        <v>360000</v>
      </c>
      <c r="J5990" s="244" t="s">
        <v>2469</v>
      </c>
      <c r="K5990" s="244" t="s">
        <v>40</v>
      </c>
      <c r="L5990" s="244" t="s">
        <v>5345</v>
      </c>
    </row>
    <row r="5991" spans="2:12" ht="75" customHeight="1" x14ac:dyDescent="0.25">
      <c r="B5991" s="244">
        <v>53131629</v>
      </c>
      <c r="C5991" s="244" t="s">
        <v>5639</v>
      </c>
      <c r="D5991" s="245">
        <v>41659</v>
      </c>
      <c r="E5991" s="244" t="s">
        <v>662</v>
      </c>
      <c r="F5991" s="244" t="s">
        <v>5343</v>
      </c>
      <c r="G5991" s="244" t="s">
        <v>5344</v>
      </c>
      <c r="H5991" s="246">
        <v>216000</v>
      </c>
      <c r="I5991" s="246">
        <v>216000</v>
      </c>
      <c r="J5991" s="244" t="s">
        <v>2469</v>
      </c>
      <c r="K5991" s="244" t="s">
        <v>40</v>
      </c>
      <c r="L5991" s="244" t="s">
        <v>5345</v>
      </c>
    </row>
    <row r="5992" spans="2:12" ht="75" customHeight="1" x14ac:dyDescent="0.25">
      <c r="B5992" s="244">
        <v>53131629</v>
      </c>
      <c r="C5992" s="244" t="s">
        <v>5640</v>
      </c>
      <c r="D5992" s="245">
        <v>41659</v>
      </c>
      <c r="E5992" s="244" t="s">
        <v>662</v>
      </c>
      <c r="F5992" s="244" t="s">
        <v>5343</v>
      </c>
      <c r="G5992" s="244" t="s">
        <v>5344</v>
      </c>
      <c r="H5992" s="246">
        <v>216000</v>
      </c>
      <c r="I5992" s="246">
        <v>216000</v>
      </c>
      <c r="J5992" s="244" t="s">
        <v>2469</v>
      </c>
      <c r="K5992" s="244" t="s">
        <v>40</v>
      </c>
      <c r="L5992" s="244" t="s">
        <v>5345</v>
      </c>
    </row>
    <row r="5993" spans="2:12" ht="75" customHeight="1" x14ac:dyDescent="0.25">
      <c r="B5993" s="244">
        <v>53131628</v>
      </c>
      <c r="C5993" s="244" t="s">
        <v>5641</v>
      </c>
      <c r="D5993" s="245">
        <v>41659</v>
      </c>
      <c r="E5993" s="244" t="s">
        <v>662</v>
      </c>
      <c r="F5993" s="244" t="s">
        <v>5343</v>
      </c>
      <c r="G5993" s="244" t="s">
        <v>5344</v>
      </c>
      <c r="H5993" s="246">
        <v>1050000</v>
      </c>
      <c r="I5993" s="246">
        <v>1050000</v>
      </c>
      <c r="J5993" s="244" t="s">
        <v>2469</v>
      </c>
      <c r="K5993" s="244" t="s">
        <v>40</v>
      </c>
      <c r="L5993" s="244" t="s">
        <v>5345</v>
      </c>
    </row>
    <row r="5994" spans="2:12" ht="75" customHeight="1" x14ac:dyDescent="0.25">
      <c r="B5994" s="244">
        <v>53131628</v>
      </c>
      <c r="C5994" s="244" t="s">
        <v>5642</v>
      </c>
      <c r="D5994" s="245">
        <v>41659</v>
      </c>
      <c r="E5994" s="244" t="s">
        <v>662</v>
      </c>
      <c r="F5994" s="244" t="s">
        <v>5343</v>
      </c>
      <c r="G5994" s="244" t="s">
        <v>5344</v>
      </c>
      <c r="H5994" s="246">
        <v>1250000</v>
      </c>
      <c r="I5994" s="246">
        <v>1250000</v>
      </c>
      <c r="J5994" s="244" t="s">
        <v>2469</v>
      </c>
      <c r="K5994" s="244" t="s">
        <v>40</v>
      </c>
      <c r="L5994" s="244" t="s">
        <v>5345</v>
      </c>
    </row>
    <row r="5995" spans="2:12" ht="75" customHeight="1" x14ac:dyDescent="0.25">
      <c r="B5995" s="244">
        <v>53131628</v>
      </c>
      <c r="C5995" s="244" t="s">
        <v>5643</v>
      </c>
      <c r="D5995" s="245">
        <v>41659</v>
      </c>
      <c r="E5995" s="244" t="s">
        <v>662</v>
      </c>
      <c r="F5995" s="244" t="s">
        <v>5343</v>
      </c>
      <c r="G5995" s="244" t="s">
        <v>5344</v>
      </c>
      <c r="H5995" s="246">
        <v>1250000</v>
      </c>
      <c r="I5995" s="246">
        <v>1250000</v>
      </c>
      <c r="J5995" s="244" t="s">
        <v>2469</v>
      </c>
      <c r="K5995" s="244" t="s">
        <v>40</v>
      </c>
      <c r="L5995" s="244" t="s">
        <v>5345</v>
      </c>
    </row>
    <row r="5996" spans="2:12" ht="75" customHeight="1" x14ac:dyDescent="0.25">
      <c r="B5996" s="244">
        <v>53131621</v>
      </c>
      <c r="C5996" s="244" t="s">
        <v>5644</v>
      </c>
      <c r="D5996" s="245">
        <v>41659</v>
      </c>
      <c r="E5996" s="244" t="s">
        <v>662</v>
      </c>
      <c r="F5996" s="244" t="s">
        <v>5343</v>
      </c>
      <c r="G5996" s="244" t="s">
        <v>5344</v>
      </c>
      <c r="H5996" s="246">
        <v>1200000</v>
      </c>
      <c r="I5996" s="246">
        <v>1200000</v>
      </c>
      <c r="J5996" s="244" t="s">
        <v>2469</v>
      </c>
      <c r="K5996" s="244" t="s">
        <v>40</v>
      </c>
      <c r="L5996" s="244" t="s">
        <v>5345</v>
      </c>
    </row>
    <row r="5997" spans="2:12" ht="75" customHeight="1" x14ac:dyDescent="0.25">
      <c r="B5997" s="244">
        <v>53131621</v>
      </c>
      <c r="C5997" s="244" t="s">
        <v>5645</v>
      </c>
      <c r="D5997" s="245">
        <v>41659</v>
      </c>
      <c r="E5997" s="244" t="s">
        <v>662</v>
      </c>
      <c r="F5997" s="244" t="s">
        <v>5343</v>
      </c>
      <c r="G5997" s="244" t="s">
        <v>5344</v>
      </c>
      <c r="H5997" s="246">
        <v>450000</v>
      </c>
      <c r="I5997" s="246">
        <v>450000</v>
      </c>
      <c r="J5997" s="244" t="s">
        <v>2469</v>
      </c>
      <c r="K5997" s="244" t="s">
        <v>40</v>
      </c>
      <c r="L5997" s="244" t="s">
        <v>5345</v>
      </c>
    </row>
    <row r="5998" spans="2:12" ht="75" customHeight="1" x14ac:dyDescent="0.25">
      <c r="B5998" s="244">
        <v>53131610</v>
      </c>
      <c r="C5998" s="244" t="s">
        <v>5646</v>
      </c>
      <c r="D5998" s="245">
        <v>41659</v>
      </c>
      <c r="E5998" s="244" t="s">
        <v>662</v>
      </c>
      <c r="F5998" s="244" t="s">
        <v>5343</v>
      </c>
      <c r="G5998" s="244" t="s">
        <v>5344</v>
      </c>
      <c r="H5998" s="246">
        <v>369000</v>
      </c>
      <c r="I5998" s="246">
        <v>369000</v>
      </c>
      <c r="J5998" s="244" t="s">
        <v>2469</v>
      </c>
      <c r="K5998" s="244" t="s">
        <v>40</v>
      </c>
      <c r="L5998" s="244" t="s">
        <v>5345</v>
      </c>
    </row>
    <row r="5999" spans="2:12" ht="75" customHeight="1" x14ac:dyDescent="0.25">
      <c r="B5999" s="244">
        <v>53131608</v>
      </c>
      <c r="C5999" s="244" t="s">
        <v>5647</v>
      </c>
      <c r="D5999" s="245">
        <v>41659</v>
      </c>
      <c r="E5999" s="244" t="s">
        <v>662</v>
      </c>
      <c r="F5999" s="244" t="s">
        <v>5343</v>
      </c>
      <c r="G5999" s="244" t="s">
        <v>5344</v>
      </c>
      <c r="H5999" s="246">
        <v>600000</v>
      </c>
      <c r="I5999" s="246">
        <v>600000</v>
      </c>
      <c r="J5999" s="244" t="s">
        <v>2469</v>
      </c>
      <c r="K5999" s="244" t="s">
        <v>40</v>
      </c>
      <c r="L5999" s="244" t="s">
        <v>5345</v>
      </c>
    </row>
    <row r="6000" spans="2:12" ht="75" customHeight="1" x14ac:dyDescent="0.25">
      <c r="B6000" s="244">
        <v>53131608</v>
      </c>
      <c r="C6000" s="244" t="s">
        <v>5648</v>
      </c>
      <c r="D6000" s="245">
        <v>41659</v>
      </c>
      <c r="E6000" s="244" t="s">
        <v>662</v>
      </c>
      <c r="F6000" s="244" t="s">
        <v>5343</v>
      </c>
      <c r="G6000" s="244" t="s">
        <v>5344</v>
      </c>
      <c r="H6000" s="246">
        <v>960000</v>
      </c>
      <c r="I6000" s="246">
        <v>960000</v>
      </c>
      <c r="J6000" s="244" t="s">
        <v>2469</v>
      </c>
      <c r="K6000" s="244" t="s">
        <v>40</v>
      </c>
      <c r="L6000" s="244" t="s">
        <v>5345</v>
      </c>
    </row>
    <row r="6001" spans="2:12" ht="75" customHeight="1" x14ac:dyDescent="0.25">
      <c r="B6001" s="244">
        <v>53131608</v>
      </c>
      <c r="C6001" s="244" t="s">
        <v>5649</v>
      </c>
      <c r="D6001" s="245">
        <v>41659</v>
      </c>
      <c r="E6001" s="244" t="s">
        <v>662</v>
      </c>
      <c r="F6001" s="244" t="s">
        <v>5343</v>
      </c>
      <c r="G6001" s="244" t="s">
        <v>5344</v>
      </c>
      <c r="H6001" s="246">
        <v>39000</v>
      </c>
      <c r="I6001" s="246">
        <v>39000</v>
      </c>
      <c r="J6001" s="244" t="s">
        <v>2469</v>
      </c>
      <c r="K6001" s="244" t="s">
        <v>40</v>
      </c>
      <c r="L6001" s="244" t="s">
        <v>5345</v>
      </c>
    </row>
    <row r="6002" spans="2:12" ht="75" customHeight="1" x14ac:dyDescent="0.25">
      <c r="B6002" s="244">
        <v>53131608</v>
      </c>
      <c r="C6002" s="244" t="s">
        <v>5650</v>
      </c>
      <c r="D6002" s="245">
        <v>41659</v>
      </c>
      <c r="E6002" s="244" t="s">
        <v>662</v>
      </c>
      <c r="F6002" s="244" t="s">
        <v>5343</v>
      </c>
      <c r="G6002" s="244" t="s">
        <v>5344</v>
      </c>
      <c r="H6002" s="246">
        <v>224000</v>
      </c>
      <c r="I6002" s="246">
        <v>224000</v>
      </c>
      <c r="J6002" s="244" t="s">
        <v>2469</v>
      </c>
      <c r="K6002" s="244" t="s">
        <v>40</v>
      </c>
      <c r="L6002" s="244" t="s">
        <v>5345</v>
      </c>
    </row>
    <row r="6003" spans="2:12" ht="75" customHeight="1" x14ac:dyDescent="0.25">
      <c r="B6003" s="244">
        <v>53131608</v>
      </c>
      <c r="C6003" s="244" t="s">
        <v>5651</v>
      </c>
      <c r="D6003" s="245">
        <v>41659</v>
      </c>
      <c r="E6003" s="244" t="s">
        <v>662</v>
      </c>
      <c r="F6003" s="244" t="s">
        <v>5343</v>
      </c>
      <c r="G6003" s="244" t="s">
        <v>5344</v>
      </c>
      <c r="H6003" s="246">
        <v>81000</v>
      </c>
      <c r="I6003" s="246">
        <v>81000</v>
      </c>
      <c r="J6003" s="244" t="s">
        <v>2469</v>
      </c>
      <c r="K6003" s="244" t="s">
        <v>40</v>
      </c>
      <c r="L6003" s="244" t="s">
        <v>5345</v>
      </c>
    </row>
    <row r="6004" spans="2:12" ht="75" customHeight="1" x14ac:dyDescent="0.25">
      <c r="B6004" s="244">
        <v>53131608</v>
      </c>
      <c r="C6004" s="244" t="s">
        <v>5652</v>
      </c>
      <c r="D6004" s="245">
        <v>41659</v>
      </c>
      <c r="E6004" s="244" t="s">
        <v>662</v>
      </c>
      <c r="F6004" s="244" t="s">
        <v>5343</v>
      </c>
      <c r="G6004" s="244" t="s">
        <v>5344</v>
      </c>
      <c r="H6004" s="246">
        <v>99000</v>
      </c>
      <c r="I6004" s="246">
        <v>99000</v>
      </c>
      <c r="J6004" s="244" t="s">
        <v>2469</v>
      </c>
      <c r="K6004" s="244" t="s">
        <v>40</v>
      </c>
      <c r="L6004" s="244" t="s">
        <v>5345</v>
      </c>
    </row>
    <row r="6005" spans="2:12" ht="75" customHeight="1" x14ac:dyDescent="0.25">
      <c r="B6005" s="244">
        <v>53131607</v>
      </c>
      <c r="C6005" s="244" t="s">
        <v>5653</v>
      </c>
      <c r="D6005" s="245">
        <v>41659</v>
      </c>
      <c r="E6005" s="244" t="s">
        <v>662</v>
      </c>
      <c r="F6005" s="244" t="s">
        <v>5343</v>
      </c>
      <c r="G6005" s="244" t="s">
        <v>5344</v>
      </c>
      <c r="H6005" s="246">
        <v>1200000</v>
      </c>
      <c r="I6005" s="246">
        <v>1200000</v>
      </c>
      <c r="J6005" s="244" t="s">
        <v>2469</v>
      </c>
      <c r="K6005" s="244" t="s">
        <v>40</v>
      </c>
      <c r="L6005" s="244" t="s">
        <v>5345</v>
      </c>
    </row>
    <row r="6006" spans="2:12" ht="75" customHeight="1" x14ac:dyDescent="0.25">
      <c r="B6006" s="244">
        <v>53131607</v>
      </c>
      <c r="C6006" s="244" t="s">
        <v>5654</v>
      </c>
      <c r="D6006" s="245">
        <v>41659</v>
      </c>
      <c r="E6006" s="244" t="s">
        <v>662</v>
      </c>
      <c r="F6006" s="244" t="s">
        <v>5343</v>
      </c>
      <c r="G6006" s="244" t="s">
        <v>5344</v>
      </c>
      <c r="H6006" s="246">
        <v>636000</v>
      </c>
      <c r="I6006" s="246">
        <v>636000</v>
      </c>
      <c r="J6006" s="244" t="s">
        <v>2469</v>
      </c>
      <c r="K6006" s="244" t="s">
        <v>40</v>
      </c>
      <c r="L6006" s="244" t="s">
        <v>5345</v>
      </c>
    </row>
    <row r="6007" spans="2:12" ht="75" customHeight="1" x14ac:dyDescent="0.25">
      <c r="B6007" s="244">
        <v>53131607</v>
      </c>
      <c r="C6007" s="244" t="s">
        <v>5655</v>
      </c>
      <c r="D6007" s="245">
        <v>41659</v>
      </c>
      <c r="E6007" s="244" t="s">
        <v>662</v>
      </c>
      <c r="F6007" s="244" t="s">
        <v>5343</v>
      </c>
      <c r="G6007" s="244" t="s">
        <v>5344</v>
      </c>
      <c r="H6007" s="246">
        <v>1200000</v>
      </c>
      <c r="I6007" s="246">
        <v>1200000</v>
      </c>
      <c r="J6007" s="244" t="s">
        <v>2469</v>
      </c>
      <c r="K6007" s="244" t="s">
        <v>40</v>
      </c>
      <c r="L6007" s="244" t="s">
        <v>5345</v>
      </c>
    </row>
    <row r="6008" spans="2:12" ht="75" customHeight="1" x14ac:dyDescent="0.25">
      <c r="B6008" s="244">
        <v>53131607</v>
      </c>
      <c r="C6008" s="244" t="s">
        <v>5656</v>
      </c>
      <c r="D6008" s="245">
        <v>41659</v>
      </c>
      <c r="E6008" s="244" t="s">
        <v>662</v>
      </c>
      <c r="F6008" s="244" t="s">
        <v>5343</v>
      </c>
      <c r="G6008" s="244" t="s">
        <v>5344</v>
      </c>
      <c r="H6008" s="246">
        <v>516000</v>
      </c>
      <c r="I6008" s="246">
        <v>516000</v>
      </c>
      <c r="J6008" s="244" t="s">
        <v>2469</v>
      </c>
      <c r="K6008" s="244" t="s">
        <v>40</v>
      </c>
      <c r="L6008" s="244" t="s">
        <v>5345</v>
      </c>
    </row>
    <row r="6009" spans="2:12" ht="75" customHeight="1" x14ac:dyDescent="0.25">
      <c r="B6009" s="244">
        <v>53131604</v>
      </c>
      <c r="C6009" s="244" t="s">
        <v>5657</v>
      </c>
      <c r="D6009" s="245">
        <v>41659</v>
      </c>
      <c r="E6009" s="244" t="s">
        <v>662</v>
      </c>
      <c r="F6009" s="244" t="s">
        <v>5343</v>
      </c>
      <c r="G6009" s="244" t="s">
        <v>5344</v>
      </c>
      <c r="H6009" s="246">
        <v>21000000</v>
      </c>
      <c r="I6009" s="246">
        <v>21000000</v>
      </c>
      <c r="J6009" s="244" t="s">
        <v>2469</v>
      </c>
      <c r="K6009" s="244" t="s">
        <v>40</v>
      </c>
      <c r="L6009" s="244" t="s">
        <v>5345</v>
      </c>
    </row>
    <row r="6010" spans="2:12" ht="75" customHeight="1" x14ac:dyDescent="0.25">
      <c r="B6010" s="244">
        <v>53131604</v>
      </c>
      <c r="C6010" s="244" t="s">
        <v>5658</v>
      </c>
      <c r="D6010" s="245">
        <v>41659</v>
      </c>
      <c r="E6010" s="244" t="s">
        <v>662</v>
      </c>
      <c r="F6010" s="244" t="s">
        <v>5343</v>
      </c>
      <c r="G6010" s="244" t="s">
        <v>5344</v>
      </c>
      <c r="H6010" s="246">
        <v>7500000</v>
      </c>
      <c r="I6010" s="246">
        <v>7500000</v>
      </c>
      <c r="J6010" s="244" t="s">
        <v>2469</v>
      </c>
      <c r="K6010" s="244" t="s">
        <v>40</v>
      </c>
      <c r="L6010" s="244" t="s">
        <v>5345</v>
      </c>
    </row>
    <row r="6011" spans="2:12" ht="75" customHeight="1" x14ac:dyDescent="0.25">
      <c r="B6011" s="244">
        <v>53131604</v>
      </c>
      <c r="C6011" s="244" t="s">
        <v>5659</v>
      </c>
      <c r="D6011" s="245">
        <v>41659</v>
      </c>
      <c r="E6011" s="244" t="s">
        <v>662</v>
      </c>
      <c r="F6011" s="244" t="s">
        <v>5343</v>
      </c>
      <c r="G6011" s="244" t="s">
        <v>5344</v>
      </c>
      <c r="H6011" s="246">
        <v>1250000</v>
      </c>
      <c r="I6011" s="246">
        <v>1250000</v>
      </c>
      <c r="J6011" s="244" t="s">
        <v>2469</v>
      </c>
      <c r="K6011" s="244" t="s">
        <v>40</v>
      </c>
      <c r="L6011" s="244" t="s">
        <v>5345</v>
      </c>
    </row>
    <row r="6012" spans="2:12" ht="75" customHeight="1" x14ac:dyDescent="0.25">
      <c r="B6012" s="244">
        <v>53131604</v>
      </c>
      <c r="C6012" s="244" t="s">
        <v>5660</v>
      </c>
      <c r="D6012" s="245">
        <v>41659</v>
      </c>
      <c r="E6012" s="244" t="s">
        <v>662</v>
      </c>
      <c r="F6012" s="244" t="s">
        <v>5343</v>
      </c>
      <c r="G6012" s="244" t="s">
        <v>5344</v>
      </c>
      <c r="H6012" s="246">
        <v>54000</v>
      </c>
      <c r="I6012" s="246">
        <v>54000</v>
      </c>
      <c r="J6012" s="244" t="s">
        <v>2469</v>
      </c>
      <c r="K6012" s="244" t="s">
        <v>40</v>
      </c>
      <c r="L6012" s="244" t="s">
        <v>5345</v>
      </c>
    </row>
    <row r="6013" spans="2:12" ht="75" customHeight="1" x14ac:dyDescent="0.25">
      <c r="B6013" s="244">
        <v>53131604</v>
      </c>
      <c r="C6013" s="244" t="s">
        <v>5661</v>
      </c>
      <c r="D6013" s="245">
        <v>41659</v>
      </c>
      <c r="E6013" s="244" t="s">
        <v>662</v>
      </c>
      <c r="F6013" s="244" t="s">
        <v>5343</v>
      </c>
      <c r="G6013" s="244" t="s">
        <v>5344</v>
      </c>
      <c r="H6013" s="246">
        <v>36000</v>
      </c>
      <c r="I6013" s="246">
        <v>36000</v>
      </c>
      <c r="J6013" s="244" t="s">
        <v>2469</v>
      </c>
      <c r="K6013" s="244" t="s">
        <v>40</v>
      </c>
      <c r="L6013" s="244" t="s">
        <v>5345</v>
      </c>
    </row>
    <row r="6014" spans="2:12" ht="75" customHeight="1" x14ac:dyDescent="0.25">
      <c r="B6014" s="244">
        <v>53131602</v>
      </c>
      <c r="C6014" s="244" t="s">
        <v>5662</v>
      </c>
      <c r="D6014" s="245">
        <v>41659</v>
      </c>
      <c r="E6014" s="244" t="s">
        <v>662</v>
      </c>
      <c r="F6014" s="244" t="s">
        <v>5343</v>
      </c>
      <c r="G6014" s="244" t="s">
        <v>5344</v>
      </c>
      <c r="H6014" s="246">
        <v>350000</v>
      </c>
      <c r="I6014" s="246">
        <v>350000</v>
      </c>
      <c r="J6014" s="244" t="s">
        <v>2469</v>
      </c>
      <c r="K6014" s="244" t="s">
        <v>40</v>
      </c>
      <c r="L6014" s="244" t="s">
        <v>5345</v>
      </c>
    </row>
    <row r="6015" spans="2:12" ht="75" customHeight="1" x14ac:dyDescent="0.25">
      <c r="B6015" s="244">
        <v>53131602</v>
      </c>
      <c r="C6015" s="244" t="s">
        <v>5663</v>
      </c>
      <c r="D6015" s="245">
        <v>41659</v>
      </c>
      <c r="E6015" s="244" t="s">
        <v>662</v>
      </c>
      <c r="F6015" s="244" t="s">
        <v>5343</v>
      </c>
      <c r="G6015" s="244" t="s">
        <v>5344</v>
      </c>
      <c r="H6015" s="246">
        <v>350000</v>
      </c>
      <c r="I6015" s="246">
        <v>350000</v>
      </c>
      <c r="J6015" s="244" t="s">
        <v>2469</v>
      </c>
      <c r="K6015" s="244" t="s">
        <v>40</v>
      </c>
      <c r="L6015" s="244" t="s">
        <v>5345</v>
      </c>
    </row>
    <row r="6016" spans="2:12" ht="75" customHeight="1" x14ac:dyDescent="0.25">
      <c r="B6016" s="244">
        <v>53131602</v>
      </c>
      <c r="C6016" s="244" t="s">
        <v>5664</v>
      </c>
      <c r="D6016" s="245">
        <v>41659</v>
      </c>
      <c r="E6016" s="244" t="s">
        <v>662</v>
      </c>
      <c r="F6016" s="244" t="s">
        <v>5343</v>
      </c>
      <c r="G6016" s="244" t="s">
        <v>5344</v>
      </c>
      <c r="H6016" s="246">
        <v>350000</v>
      </c>
      <c r="I6016" s="246">
        <v>350000</v>
      </c>
      <c r="J6016" s="244" t="s">
        <v>2469</v>
      </c>
      <c r="K6016" s="244" t="s">
        <v>40</v>
      </c>
      <c r="L6016" s="244" t="s">
        <v>5345</v>
      </c>
    </row>
    <row r="6017" spans="2:12" ht="75" customHeight="1" x14ac:dyDescent="0.25">
      <c r="B6017" s="244">
        <v>53131602</v>
      </c>
      <c r="C6017" s="244" t="s">
        <v>5665</v>
      </c>
      <c r="D6017" s="245">
        <v>41659</v>
      </c>
      <c r="E6017" s="244" t="s">
        <v>662</v>
      </c>
      <c r="F6017" s="244" t="s">
        <v>5343</v>
      </c>
      <c r="G6017" s="244" t="s">
        <v>5344</v>
      </c>
      <c r="H6017" s="246">
        <v>350000</v>
      </c>
      <c r="I6017" s="246">
        <v>350000</v>
      </c>
      <c r="J6017" s="244" t="s">
        <v>2469</v>
      </c>
      <c r="K6017" s="244" t="s">
        <v>40</v>
      </c>
      <c r="L6017" s="244" t="s">
        <v>5345</v>
      </c>
    </row>
    <row r="6018" spans="2:12" ht="75" customHeight="1" x14ac:dyDescent="0.25">
      <c r="B6018" s="244">
        <v>53131602</v>
      </c>
      <c r="C6018" s="244" t="s">
        <v>5666</v>
      </c>
      <c r="D6018" s="245">
        <v>41659</v>
      </c>
      <c r="E6018" s="244" t="s">
        <v>662</v>
      </c>
      <c r="F6018" s="244" t="s">
        <v>5343</v>
      </c>
      <c r="G6018" s="244" t="s">
        <v>5344</v>
      </c>
      <c r="H6018" s="246">
        <v>350000</v>
      </c>
      <c r="I6018" s="246">
        <v>350000</v>
      </c>
      <c r="J6018" s="244" t="s">
        <v>2469</v>
      </c>
      <c r="K6018" s="244" t="s">
        <v>40</v>
      </c>
      <c r="L6018" s="244" t="s">
        <v>5345</v>
      </c>
    </row>
    <row r="6019" spans="2:12" ht="75" customHeight="1" x14ac:dyDescent="0.25">
      <c r="B6019" s="244">
        <v>53131602</v>
      </c>
      <c r="C6019" s="244" t="s">
        <v>5667</v>
      </c>
      <c r="D6019" s="245">
        <v>41659</v>
      </c>
      <c r="E6019" s="244" t="s">
        <v>662</v>
      </c>
      <c r="F6019" s="244" t="s">
        <v>5343</v>
      </c>
      <c r="G6019" s="244" t="s">
        <v>5344</v>
      </c>
      <c r="H6019" s="246">
        <v>350000</v>
      </c>
      <c r="I6019" s="246">
        <v>350000</v>
      </c>
      <c r="J6019" s="244" t="s">
        <v>2469</v>
      </c>
      <c r="K6019" s="244" t="s">
        <v>40</v>
      </c>
      <c r="L6019" s="244" t="s">
        <v>5345</v>
      </c>
    </row>
    <row r="6020" spans="2:12" ht="75" customHeight="1" x14ac:dyDescent="0.25">
      <c r="B6020" s="244">
        <v>53131602</v>
      </c>
      <c r="C6020" s="244" t="s">
        <v>5668</v>
      </c>
      <c r="D6020" s="245">
        <v>41659</v>
      </c>
      <c r="E6020" s="244" t="s">
        <v>662</v>
      </c>
      <c r="F6020" s="244" t="s">
        <v>5343</v>
      </c>
      <c r="G6020" s="244" t="s">
        <v>5344</v>
      </c>
      <c r="H6020" s="246">
        <v>1500000</v>
      </c>
      <c r="I6020" s="246">
        <v>1500000</v>
      </c>
      <c r="J6020" s="244" t="s">
        <v>2469</v>
      </c>
      <c r="K6020" s="244" t="s">
        <v>40</v>
      </c>
      <c r="L6020" s="244" t="s">
        <v>5345</v>
      </c>
    </row>
    <row r="6021" spans="2:12" ht="75" customHeight="1" x14ac:dyDescent="0.25">
      <c r="B6021" s="244">
        <v>53131602</v>
      </c>
      <c r="C6021" s="244" t="s">
        <v>5669</v>
      </c>
      <c r="D6021" s="245">
        <v>41659</v>
      </c>
      <c r="E6021" s="244" t="s">
        <v>662</v>
      </c>
      <c r="F6021" s="244" t="s">
        <v>5343</v>
      </c>
      <c r="G6021" s="244" t="s">
        <v>5344</v>
      </c>
      <c r="H6021" s="246">
        <v>3500000</v>
      </c>
      <c r="I6021" s="246">
        <v>3500000</v>
      </c>
      <c r="J6021" s="244" t="s">
        <v>2469</v>
      </c>
      <c r="K6021" s="244" t="s">
        <v>40</v>
      </c>
      <c r="L6021" s="244" t="s">
        <v>5345</v>
      </c>
    </row>
    <row r="6022" spans="2:12" ht="75" customHeight="1" x14ac:dyDescent="0.25">
      <c r="B6022" s="244">
        <v>53131602</v>
      </c>
      <c r="C6022" s="244" t="s">
        <v>5670</v>
      </c>
      <c r="D6022" s="245">
        <v>41659</v>
      </c>
      <c r="E6022" s="244" t="s">
        <v>662</v>
      </c>
      <c r="F6022" s="244" t="s">
        <v>5343</v>
      </c>
      <c r="G6022" s="244" t="s">
        <v>5344</v>
      </c>
      <c r="H6022" s="246">
        <v>1200000</v>
      </c>
      <c r="I6022" s="246">
        <v>1200000</v>
      </c>
      <c r="J6022" s="244" t="s">
        <v>2469</v>
      </c>
      <c r="K6022" s="244" t="s">
        <v>40</v>
      </c>
      <c r="L6022" s="244" t="s">
        <v>5345</v>
      </c>
    </row>
    <row r="6023" spans="2:12" ht="75" customHeight="1" x14ac:dyDescent="0.25">
      <c r="B6023" s="244">
        <v>53131602</v>
      </c>
      <c r="C6023" s="244" t="s">
        <v>5671</v>
      </c>
      <c r="D6023" s="245">
        <v>41659</v>
      </c>
      <c r="E6023" s="244" t="s">
        <v>662</v>
      </c>
      <c r="F6023" s="244" t="s">
        <v>5343</v>
      </c>
      <c r="G6023" s="244" t="s">
        <v>5344</v>
      </c>
      <c r="H6023" s="246">
        <v>1200000</v>
      </c>
      <c r="I6023" s="246">
        <v>1200000</v>
      </c>
      <c r="J6023" s="244" t="s">
        <v>2469</v>
      </c>
      <c r="K6023" s="244" t="s">
        <v>40</v>
      </c>
      <c r="L6023" s="244" t="s">
        <v>5345</v>
      </c>
    </row>
    <row r="6024" spans="2:12" ht="75" customHeight="1" x14ac:dyDescent="0.25">
      <c r="B6024" s="244">
        <v>53131602</v>
      </c>
      <c r="C6024" s="244" t="s">
        <v>5672</v>
      </c>
      <c r="D6024" s="245">
        <v>41659</v>
      </c>
      <c r="E6024" s="244" t="s">
        <v>662</v>
      </c>
      <c r="F6024" s="244" t="s">
        <v>5343</v>
      </c>
      <c r="G6024" s="244" t="s">
        <v>5344</v>
      </c>
      <c r="H6024" s="246">
        <v>1800000</v>
      </c>
      <c r="I6024" s="246">
        <v>1800000</v>
      </c>
      <c r="J6024" s="244" t="s">
        <v>2469</v>
      </c>
      <c r="K6024" s="244" t="s">
        <v>40</v>
      </c>
      <c r="L6024" s="244" t="s">
        <v>5345</v>
      </c>
    </row>
    <row r="6025" spans="2:12" ht="75" customHeight="1" x14ac:dyDescent="0.25">
      <c r="B6025" s="244">
        <v>53131602</v>
      </c>
      <c r="C6025" s="244" t="s">
        <v>5673</v>
      </c>
      <c r="D6025" s="245">
        <v>41659</v>
      </c>
      <c r="E6025" s="244" t="s">
        <v>662</v>
      </c>
      <c r="F6025" s="244" t="s">
        <v>5343</v>
      </c>
      <c r="G6025" s="244" t="s">
        <v>5344</v>
      </c>
      <c r="H6025" s="246">
        <v>800000</v>
      </c>
      <c r="I6025" s="246">
        <v>800000</v>
      </c>
      <c r="J6025" s="244" t="s">
        <v>2469</v>
      </c>
      <c r="K6025" s="244" t="s">
        <v>40</v>
      </c>
      <c r="L6025" s="244" t="s">
        <v>5345</v>
      </c>
    </row>
    <row r="6026" spans="2:12" ht="75" customHeight="1" x14ac:dyDescent="0.25">
      <c r="B6026" s="244">
        <v>53131602</v>
      </c>
      <c r="C6026" s="244" t="s">
        <v>5674</v>
      </c>
      <c r="D6026" s="245">
        <v>41659</v>
      </c>
      <c r="E6026" s="244" t="s">
        <v>662</v>
      </c>
      <c r="F6026" s="244" t="s">
        <v>5343</v>
      </c>
      <c r="G6026" s="244" t="s">
        <v>5344</v>
      </c>
      <c r="H6026" s="246">
        <v>2400000</v>
      </c>
      <c r="I6026" s="246">
        <v>2400000</v>
      </c>
      <c r="J6026" s="244" t="s">
        <v>2469</v>
      </c>
      <c r="K6026" s="244" t="s">
        <v>40</v>
      </c>
      <c r="L6026" s="244" t="s">
        <v>5345</v>
      </c>
    </row>
    <row r="6027" spans="2:12" ht="75" customHeight="1" x14ac:dyDescent="0.25">
      <c r="B6027" s="244">
        <v>53131602</v>
      </c>
      <c r="C6027" s="244" t="s">
        <v>5675</v>
      </c>
      <c r="D6027" s="245">
        <v>41659</v>
      </c>
      <c r="E6027" s="244" t="s">
        <v>662</v>
      </c>
      <c r="F6027" s="244" t="s">
        <v>5343</v>
      </c>
      <c r="G6027" s="244" t="s">
        <v>5344</v>
      </c>
      <c r="H6027" s="246">
        <v>2400000</v>
      </c>
      <c r="I6027" s="246">
        <v>2400000</v>
      </c>
      <c r="J6027" s="244" t="s">
        <v>2469</v>
      </c>
      <c r="K6027" s="244" t="s">
        <v>40</v>
      </c>
      <c r="L6027" s="244" t="s">
        <v>5345</v>
      </c>
    </row>
    <row r="6028" spans="2:12" ht="75" customHeight="1" x14ac:dyDescent="0.25">
      <c r="B6028" s="244">
        <v>53131602</v>
      </c>
      <c r="C6028" s="244" t="s">
        <v>5676</v>
      </c>
      <c r="D6028" s="245">
        <v>41659</v>
      </c>
      <c r="E6028" s="244" t="s">
        <v>662</v>
      </c>
      <c r="F6028" s="244" t="s">
        <v>5343</v>
      </c>
      <c r="G6028" s="244" t="s">
        <v>5344</v>
      </c>
      <c r="H6028" s="246">
        <v>2400000</v>
      </c>
      <c r="I6028" s="246">
        <v>2400000</v>
      </c>
      <c r="J6028" s="244" t="s">
        <v>2469</v>
      </c>
      <c r="K6028" s="244" t="s">
        <v>40</v>
      </c>
      <c r="L6028" s="244" t="s">
        <v>5345</v>
      </c>
    </row>
    <row r="6029" spans="2:12" ht="75" customHeight="1" x14ac:dyDescent="0.25">
      <c r="B6029" s="244">
        <v>53131602</v>
      </c>
      <c r="C6029" s="244" t="s">
        <v>5677</v>
      </c>
      <c r="D6029" s="245">
        <v>41659</v>
      </c>
      <c r="E6029" s="244" t="s">
        <v>662</v>
      </c>
      <c r="F6029" s="244" t="s">
        <v>5343</v>
      </c>
      <c r="G6029" s="244" t="s">
        <v>5344</v>
      </c>
      <c r="H6029" s="246">
        <v>2400000</v>
      </c>
      <c r="I6029" s="246">
        <v>2400000</v>
      </c>
      <c r="J6029" s="244" t="s">
        <v>2469</v>
      </c>
      <c r="K6029" s="244" t="s">
        <v>40</v>
      </c>
      <c r="L6029" s="244" t="s">
        <v>5345</v>
      </c>
    </row>
    <row r="6030" spans="2:12" ht="75" customHeight="1" x14ac:dyDescent="0.25">
      <c r="B6030" s="244">
        <v>53131602</v>
      </c>
      <c r="C6030" s="244" t="s">
        <v>5678</v>
      </c>
      <c r="D6030" s="245">
        <v>41659</v>
      </c>
      <c r="E6030" s="244" t="s">
        <v>662</v>
      </c>
      <c r="F6030" s="244" t="s">
        <v>5343</v>
      </c>
      <c r="G6030" s="244" t="s">
        <v>5344</v>
      </c>
      <c r="H6030" s="246">
        <v>2400000</v>
      </c>
      <c r="I6030" s="246">
        <v>2400000</v>
      </c>
      <c r="J6030" s="244" t="s">
        <v>2469</v>
      </c>
      <c r="K6030" s="244" t="s">
        <v>40</v>
      </c>
      <c r="L6030" s="244" t="s">
        <v>5345</v>
      </c>
    </row>
    <row r="6031" spans="2:12" ht="75" customHeight="1" x14ac:dyDescent="0.25">
      <c r="B6031" s="244">
        <v>53131602</v>
      </c>
      <c r="C6031" s="244" t="s">
        <v>5679</v>
      </c>
      <c r="D6031" s="245">
        <v>41659</v>
      </c>
      <c r="E6031" s="244" t="s">
        <v>662</v>
      </c>
      <c r="F6031" s="244" t="s">
        <v>5343</v>
      </c>
      <c r="G6031" s="244" t="s">
        <v>5344</v>
      </c>
      <c r="H6031" s="246">
        <v>2400000</v>
      </c>
      <c r="I6031" s="246">
        <v>2400000</v>
      </c>
      <c r="J6031" s="244" t="s">
        <v>2469</v>
      </c>
      <c r="K6031" s="244" t="s">
        <v>40</v>
      </c>
      <c r="L6031" s="244" t="s">
        <v>5345</v>
      </c>
    </row>
    <row r="6032" spans="2:12" ht="75" customHeight="1" x14ac:dyDescent="0.25">
      <c r="B6032" s="244">
        <v>53131602</v>
      </c>
      <c r="C6032" s="244" t="s">
        <v>5680</v>
      </c>
      <c r="D6032" s="245">
        <v>41659</v>
      </c>
      <c r="E6032" s="244" t="s">
        <v>662</v>
      </c>
      <c r="F6032" s="244" t="s">
        <v>5343</v>
      </c>
      <c r="G6032" s="244" t="s">
        <v>5344</v>
      </c>
      <c r="H6032" s="246">
        <v>2400000</v>
      </c>
      <c r="I6032" s="246">
        <v>2400000</v>
      </c>
      <c r="J6032" s="244" t="s">
        <v>2469</v>
      </c>
      <c r="K6032" s="244" t="s">
        <v>40</v>
      </c>
      <c r="L6032" s="244" t="s">
        <v>5345</v>
      </c>
    </row>
    <row r="6033" spans="2:12" ht="75" customHeight="1" x14ac:dyDescent="0.25">
      <c r="B6033" s="244">
        <v>53131602</v>
      </c>
      <c r="C6033" s="244" t="s">
        <v>5681</v>
      </c>
      <c r="D6033" s="245">
        <v>41659</v>
      </c>
      <c r="E6033" s="244" t="s">
        <v>662</v>
      </c>
      <c r="F6033" s="244" t="s">
        <v>5343</v>
      </c>
      <c r="G6033" s="244" t="s">
        <v>5344</v>
      </c>
      <c r="H6033" s="246">
        <v>2400000</v>
      </c>
      <c r="I6033" s="246">
        <v>2400000</v>
      </c>
      <c r="J6033" s="244" t="s">
        <v>2469</v>
      </c>
      <c r="K6033" s="244" t="s">
        <v>40</v>
      </c>
      <c r="L6033" s="244" t="s">
        <v>5345</v>
      </c>
    </row>
    <row r="6034" spans="2:12" ht="75" customHeight="1" x14ac:dyDescent="0.25">
      <c r="B6034" s="244">
        <v>53131602</v>
      </c>
      <c r="C6034" s="244" t="s">
        <v>5682</v>
      </c>
      <c r="D6034" s="245">
        <v>41659</v>
      </c>
      <c r="E6034" s="244" t="s">
        <v>662</v>
      </c>
      <c r="F6034" s="244" t="s">
        <v>5343</v>
      </c>
      <c r="G6034" s="244" t="s">
        <v>5344</v>
      </c>
      <c r="H6034" s="246">
        <v>2400000</v>
      </c>
      <c r="I6034" s="246">
        <v>2400000</v>
      </c>
      <c r="J6034" s="244" t="s">
        <v>2469</v>
      </c>
      <c r="K6034" s="244" t="s">
        <v>40</v>
      </c>
      <c r="L6034" s="244" t="s">
        <v>5345</v>
      </c>
    </row>
    <row r="6035" spans="2:12" ht="75" customHeight="1" x14ac:dyDescent="0.25">
      <c r="B6035" s="244">
        <v>53131602</v>
      </c>
      <c r="C6035" s="244" t="s">
        <v>5683</v>
      </c>
      <c r="D6035" s="245">
        <v>41659</v>
      </c>
      <c r="E6035" s="244" t="s">
        <v>662</v>
      </c>
      <c r="F6035" s="244" t="s">
        <v>5343</v>
      </c>
      <c r="G6035" s="244" t="s">
        <v>5344</v>
      </c>
      <c r="H6035" s="246">
        <v>2400000</v>
      </c>
      <c r="I6035" s="246">
        <v>2400000</v>
      </c>
      <c r="J6035" s="244" t="s">
        <v>2469</v>
      </c>
      <c r="K6035" s="244" t="s">
        <v>40</v>
      </c>
      <c r="L6035" s="244" t="s">
        <v>5345</v>
      </c>
    </row>
    <row r="6036" spans="2:12" ht="75" customHeight="1" x14ac:dyDescent="0.25">
      <c r="B6036" s="244">
        <v>53131602</v>
      </c>
      <c r="C6036" s="244" t="s">
        <v>5684</v>
      </c>
      <c r="D6036" s="245">
        <v>41659</v>
      </c>
      <c r="E6036" s="244" t="s">
        <v>662</v>
      </c>
      <c r="F6036" s="244" t="s">
        <v>5343</v>
      </c>
      <c r="G6036" s="244" t="s">
        <v>5344</v>
      </c>
      <c r="H6036" s="246">
        <v>2400000</v>
      </c>
      <c r="I6036" s="246">
        <v>2400000</v>
      </c>
      <c r="J6036" s="244" t="s">
        <v>2469</v>
      </c>
      <c r="K6036" s="244" t="s">
        <v>40</v>
      </c>
      <c r="L6036" s="244" t="s">
        <v>5345</v>
      </c>
    </row>
    <row r="6037" spans="2:12" ht="75" customHeight="1" x14ac:dyDescent="0.25">
      <c r="B6037" s="244">
        <v>53131602</v>
      </c>
      <c r="C6037" s="244" t="s">
        <v>5685</v>
      </c>
      <c r="D6037" s="245">
        <v>41659</v>
      </c>
      <c r="E6037" s="244" t="s">
        <v>662</v>
      </c>
      <c r="F6037" s="244" t="s">
        <v>5343</v>
      </c>
      <c r="G6037" s="244" t="s">
        <v>5344</v>
      </c>
      <c r="H6037" s="246">
        <v>2400000</v>
      </c>
      <c r="I6037" s="246">
        <v>2400000</v>
      </c>
      <c r="J6037" s="244" t="s">
        <v>2469</v>
      </c>
      <c r="K6037" s="244" t="s">
        <v>40</v>
      </c>
      <c r="L6037" s="244" t="s">
        <v>5345</v>
      </c>
    </row>
    <row r="6038" spans="2:12" ht="75" customHeight="1" x14ac:dyDescent="0.25">
      <c r="B6038" s="244">
        <v>53131602</v>
      </c>
      <c r="C6038" s="244" t="s">
        <v>5686</v>
      </c>
      <c r="D6038" s="245">
        <v>41659</v>
      </c>
      <c r="E6038" s="244" t="s">
        <v>662</v>
      </c>
      <c r="F6038" s="244" t="s">
        <v>5343</v>
      </c>
      <c r="G6038" s="244" t="s">
        <v>5344</v>
      </c>
      <c r="H6038" s="246">
        <v>2400000</v>
      </c>
      <c r="I6038" s="246">
        <v>2400000</v>
      </c>
      <c r="J6038" s="244" t="s">
        <v>2469</v>
      </c>
      <c r="K6038" s="244" t="s">
        <v>40</v>
      </c>
      <c r="L6038" s="244" t="s">
        <v>5345</v>
      </c>
    </row>
    <row r="6039" spans="2:12" ht="75" customHeight="1" x14ac:dyDescent="0.25">
      <c r="B6039" s="244">
        <v>53131602</v>
      </c>
      <c r="C6039" s="244" t="s">
        <v>5687</v>
      </c>
      <c r="D6039" s="245">
        <v>41659</v>
      </c>
      <c r="E6039" s="244" t="s">
        <v>662</v>
      </c>
      <c r="F6039" s="244" t="s">
        <v>5343</v>
      </c>
      <c r="G6039" s="244" t="s">
        <v>5344</v>
      </c>
      <c r="H6039" s="246">
        <v>4500000</v>
      </c>
      <c r="I6039" s="246">
        <v>4500000</v>
      </c>
      <c r="J6039" s="244" t="s">
        <v>2469</v>
      </c>
      <c r="K6039" s="244" t="s">
        <v>40</v>
      </c>
      <c r="L6039" s="244" t="s">
        <v>5345</v>
      </c>
    </row>
    <row r="6040" spans="2:12" ht="75" customHeight="1" x14ac:dyDescent="0.25">
      <c r="B6040" s="244">
        <v>53131602</v>
      </c>
      <c r="C6040" s="244" t="s">
        <v>5688</v>
      </c>
      <c r="D6040" s="245">
        <v>41659</v>
      </c>
      <c r="E6040" s="244" t="s">
        <v>662</v>
      </c>
      <c r="F6040" s="244" t="s">
        <v>5343</v>
      </c>
      <c r="G6040" s="244" t="s">
        <v>5344</v>
      </c>
      <c r="H6040" s="246">
        <v>360000</v>
      </c>
      <c r="I6040" s="246">
        <v>360000</v>
      </c>
      <c r="J6040" s="244" t="s">
        <v>2469</v>
      </c>
      <c r="K6040" s="244" t="s">
        <v>40</v>
      </c>
      <c r="L6040" s="244" t="s">
        <v>5345</v>
      </c>
    </row>
    <row r="6041" spans="2:12" ht="75" customHeight="1" x14ac:dyDescent="0.25">
      <c r="B6041" s="244">
        <v>53131602</v>
      </c>
      <c r="C6041" s="244" t="s">
        <v>5689</v>
      </c>
      <c r="D6041" s="245">
        <v>41659</v>
      </c>
      <c r="E6041" s="244" t="s">
        <v>662</v>
      </c>
      <c r="F6041" s="244" t="s">
        <v>5343</v>
      </c>
      <c r="G6041" s="244" t="s">
        <v>5344</v>
      </c>
      <c r="H6041" s="246">
        <v>360000</v>
      </c>
      <c r="I6041" s="246">
        <v>360000</v>
      </c>
      <c r="J6041" s="244" t="s">
        <v>2469</v>
      </c>
      <c r="K6041" s="244" t="s">
        <v>40</v>
      </c>
      <c r="L6041" s="244" t="s">
        <v>5345</v>
      </c>
    </row>
    <row r="6042" spans="2:12" ht="75" customHeight="1" x14ac:dyDescent="0.25">
      <c r="B6042" s="244">
        <v>53131602</v>
      </c>
      <c r="C6042" s="244" t="s">
        <v>5690</v>
      </c>
      <c r="D6042" s="245">
        <v>41659</v>
      </c>
      <c r="E6042" s="244" t="s">
        <v>662</v>
      </c>
      <c r="F6042" s="244" t="s">
        <v>5343</v>
      </c>
      <c r="G6042" s="244" t="s">
        <v>5344</v>
      </c>
      <c r="H6042" s="246">
        <v>360000</v>
      </c>
      <c r="I6042" s="246">
        <v>360000</v>
      </c>
      <c r="J6042" s="244" t="s">
        <v>2469</v>
      </c>
      <c r="K6042" s="244" t="s">
        <v>40</v>
      </c>
      <c r="L6042" s="244" t="s">
        <v>5345</v>
      </c>
    </row>
    <row r="6043" spans="2:12" ht="75" customHeight="1" x14ac:dyDescent="0.25">
      <c r="B6043" s="244">
        <v>53131602</v>
      </c>
      <c r="C6043" s="244" t="s">
        <v>5691</v>
      </c>
      <c r="D6043" s="245">
        <v>41659</v>
      </c>
      <c r="E6043" s="244" t="s">
        <v>662</v>
      </c>
      <c r="F6043" s="244" t="s">
        <v>5343</v>
      </c>
      <c r="G6043" s="244" t="s">
        <v>5344</v>
      </c>
      <c r="H6043" s="246">
        <v>360000</v>
      </c>
      <c r="I6043" s="246">
        <v>360000</v>
      </c>
      <c r="J6043" s="244" t="s">
        <v>2469</v>
      </c>
      <c r="K6043" s="244" t="s">
        <v>40</v>
      </c>
      <c r="L6043" s="244" t="s">
        <v>5345</v>
      </c>
    </row>
    <row r="6044" spans="2:12" ht="75" customHeight="1" x14ac:dyDescent="0.25">
      <c r="B6044" s="244">
        <v>53131602</v>
      </c>
      <c r="C6044" s="244" t="s">
        <v>5692</v>
      </c>
      <c r="D6044" s="245">
        <v>41659</v>
      </c>
      <c r="E6044" s="244" t="s">
        <v>662</v>
      </c>
      <c r="F6044" s="244" t="s">
        <v>5343</v>
      </c>
      <c r="G6044" s="244" t="s">
        <v>5344</v>
      </c>
      <c r="H6044" s="246">
        <v>360000</v>
      </c>
      <c r="I6044" s="246">
        <v>360000</v>
      </c>
      <c r="J6044" s="244" t="s">
        <v>2469</v>
      </c>
      <c r="K6044" s="244" t="s">
        <v>40</v>
      </c>
      <c r="L6044" s="244" t="s">
        <v>5345</v>
      </c>
    </row>
    <row r="6045" spans="2:12" ht="75" customHeight="1" x14ac:dyDescent="0.25">
      <c r="B6045" s="244">
        <v>53131602</v>
      </c>
      <c r="C6045" s="244" t="s">
        <v>5693</v>
      </c>
      <c r="D6045" s="245">
        <v>41659</v>
      </c>
      <c r="E6045" s="244" t="s">
        <v>662</v>
      </c>
      <c r="F6045" s="244" t="s">
        <v>5343</v>
      </c>
      <c r="G6045" s="244" t="s">
        <v>5344</v>
      </c>
      <c r="H6045" s="246">
        <v>360000</v>
      </c>
      <c r="I6045" s="246">
        <v>360000</v>
      </c>
      <c r="J6045" s="244" t="s">
        <v>2469</v>
      </c>
      <c r="K6045" s="244" t="s">
        <v>40</v>
      </c>
      <c r="L6045" s="244" t="s">
        <v>5345</v>
      </c>
    </row>
    <row r="6046" spans="2:12" ht="75" customHeight="1" x14ac:dyDescent="0.25">
      <c r="B6046" s="244">
        <v>53131602</v>
      </c>
      <c r="C6046" s="244" t="s">
        <v>5694</v>
      </c>
      <c r="D6046" s="245">
        <v>41659</v>
      </c>
      <c r="E6046" s="244" t="s">
        <v>662</v>
      </c>
      <c r="F6046" s="244" t="s">
        <v>5343</v>
      </c>
      <c r="G6046" s="244" t="s">
        <v>5344</v>
      </c>
      <c r="H6046" s="246">
        <v>360000</v>
      </c>
      <c r="I6046" s="246">
        <v>360000</v>
      </c>
      <c r="J6046" s="244" t="s">
        <v>2469</v>
      </c>
      <c r="K6046" s="244" t="s">
        <v>40</v>
      </c>
      <c r="L6046" s="244" t="s">
        <v>5345</v>
      </c>
    </row>
    <row r="6047" spans="2:12" ht="75" customHeight="1" x14ac:dyDescent="0.25">
      <c r="B6047" s="244">
        <v>53131602</v>
      </c>
      <c r="C6047" s="244" t="s">
        <v>5695</v>
      </c>
      <c r="D6047" s="245">
        <v>41659</v>
      </c>
      <c r="E6047" s="244" t="s">
        <v>662</v>
      </c>
      <c r="F6047" s="244" t="s">
        <v>5343</v>
      </c>
      <c r="G6047" s="244" t="s">
        <v>5344</v>
      </c>
      <c r="H6047" s="246">
        <v>360000</v>
      </c>
      <c r="I6047" s="246">
        <v>360000</v>
      </c>
      <c r="J6047" s="244" t="s">
        <v>2469</v>
      </c>
      <c r="K6047" s="244" t="s">
        <v>40</v>
      </c>
      <c r="L6047" s="244" t="s">
        <v>5345</v>
      </c>
    </row>
    <row r="6048" spans="2:12" ht="75" customHeight="1" x14ac:dyDescent="0.25">
      <c r="B6048" s="244">
        <v>53131602</v>
      </c>
      <c r="C6048" s="244" t="s">
        <v>5696</v>
      </c>
      <c r="D6048" s="245">
        <v>41659</v>
      </c>
      <c r="E6048" s="244" t="s">
        <v>662</v>
      </c>
      <c r="F6048" s="244" t="s">
        <v>5343</v>
      </c>
      <c r="G6048" s="244" t="s">
        <v>5344</v>
      </c>
      <c r="H6048" s="246">
        <v>360000</v>
      </c>
      <c r="I6048" s="246">
        <v>360000</v>
      </c>
      <c r="J6048" s="244" t="s">
        <v>2469</v>
      </c>
      <c r="K6048" s="244" t="s">
        <v>40</v>
      </c>
      <c r="L6048" s="244" t="s">
        <v>5345</v>
      </c>
    </row>
    <row r="6049" spans="2:12" ht="75" customHeight="1" x14ac:dyDescent="0.25">
      <c r="B6049" s="244">
        <v>53131602</v>
      </c>
      <c r="C6049" s="244" t="s">
        <v>5697</v>
      </c>
      <c r="D6049" s="245">
        <v>41659</v>
      </c>
      <c r="E6049" s="244" t="s">
        <v>662</v>
      </c>
      <c r="F6049" s="244" t="s">
        <v>5343</v>
      </c>
      <c r="G6049" s="244" t="s">
        <v>5344</v>
      </c>
      <c r="H6049" s="246">
        <v>360000</v>
      </c>
      <c r="I6049" s="246">
        <v>360000</v>
      </c>
      <c r="J6049" s="244" t="s">
        <v>2469</v>
      </c>
      <c r="K6049" s="244" t="s">
        <v>40</v>
      </c>
      <c r="L6049" s="244" t="s">
        <v>5345</v>
      </c>
    </row>
    <row r="6050" spans="2:12" ht="75" customHeight="1" x14ac:dyDescent="0.25">
      <c r="B6050" s="244">
        <v>53131602</v>
      </c>
      <c r="C6050" s="244" t="s">
        <v>5698</v>
      </c>
      <c r="D6050" s="245">
        <v>41659</v>
      </c>
      <c r="E6050" s="244" t="s">
        <v>662</v>
      </c>
      <c r="F6050" s="244" t="s">
        <v>5343</v>
      </c>
      <c r="G6050" s="244" t="s">
        <v>5344</v>
      </c>
      <c r="H6050" s="246">
        <v>2100000</v>
      </c>
      <c r="I6050" s="246">
        <v>2100000</v>
      </c>
      <c r="J6050" s="244" t="s">
        <v>2469</v>
      </c>
      <c r="K6050" s="244" t="s">
        <v>40</v>
      </c>
      <c r="L6050" s="244" t="s">
        <v>5345</v>
      </c>
    </row>
    <row r="6051" spans="2:12" ht="75" customHeight="1" x14ac:dyDescent="0.25">
      <c r="B6051" s="244">
        <v>53131602</v>
      </c>
      <c r="C6051" s="244" t="s">
        <v>5699</v>
      </c>
      <c r="D6051" s="245">
        <v>41659</v>
      </c>
      <c r="E6051" s="244" t="s">
        <v>662</v>
      </c>
      <c r="F6051" s="244" t="s">
        <v>5343</v>
      </c>
      <c r="G6051" s="244" t="s">
        <v>5344</v>
      </c>
      <c r="H6051" s="246">
        <v>1000000</v>
      </c>
      <c r="I6051" s="246">
        <v>1000000</v>
      </c>
      <c r="J6051" s="244" t="s">
        <v>2469</v>
      </c>
      <c r="K6051" s="244" t="s">
        <v>40</v>
      </c>
      <c r="L6051" s="244" t="s">
        <v>5345</v>
      </c>
    </row>
    <row r="6052" spans="2:12" ht="75" customHeight="1" x14ac:dyDescent="0.25">
      <c r="B6052" s="244">
        <v>53131602</v>
      </c>
      <c r="C6052" s="244" t="s">
        <v>5700</v>
      </c>
      <c r="D6052" s="245">
        <v>41659</v>
      </c>
      <c r="E6052" s="244" t="s">
        <v>662</v>
      </c>
      <c r="F6052" s="244" t="s">
        <v>5343</v>
      </c>
      <c r="G6052" s="244" t="s">
        <v>5344</v>
      </c>
      <c r="H6052" s="246">
        <v>1250000</v>
      </c>
      <c r="I6052" s="246">
        <v>1250000</v>
      </c>
      <c r="J6052" s="244" t="s">
        <v>2469</v>
      </c>
      <c r="K6052" s="244" t="s">
        <v>40</v>
      </c>
      <c r="L6052" s="244" t="s">
        <v>5345</v>
      </c>
    </row>
    <row r="6053" spans="2:12" ht="75" customHeight="1" x14ac:dyDescent="0.25">
      <c r="B6053" s="244">
        <v>53131602</v>
      </c>
      <c r="C6053" s="244" t="s">
        <v>5701</v>
      </c>
      <c r="D6053" s="245">
        <v>41659</v>
      </c>
      <c r="E6053" s="244" t="s">
        <v>662</v>
      </c>
      <c r="F6053" s="244" t="s">
        <v>5343</v>
      </c>
      <c r="G6053" s="244" t="s">
        <v>5344</v>
      </c>
      <c r="H6053" s="246">
        <v>1500000</v>
      </c>
      <c r="I6053" s="246">
        <v>1500000</v>
      </c>
      <c r="J6053" s="244" t="s">
        <v>2469</v>
      </c>
      <c r="K6053" s="244" t="s">
        <v>40</v>
      </c>
      <c r="L6053" s="244" t="s">
        <v>5345</v>
      </c>
    </row>
    <row r="6054" spans="2:12" ht="75" customHeight="1" x14ac:dyDescent="0.25">
      <c r="B6054" s="244">
        <v>53131602</v>
      </c>
      <c r="C6054" s="244" t="s">
        <v>5702</v>
      </c>
      <c r="D6054" s="245">
        <v>41659</v>
      </c>
      <c r="E6054" s="244" t="s">
        <v>662</v>
      </c>
      <c r="F6054" s="244" t="s">
        <v>5343</v>
      </c>
      <c r="G6054" s="244" t="s">
        <v>5344</v>
      </c>
      <c r="H6054" s="246">
        <v>1250000</v>
      </c>
      <c r="I6054" s="246">
        <v>1250000</v>
      </c>
      <c r="J6054" s="244" t="s">
        <v>2469</v>
      </c>
      <c r="K6054" s="244" t="s">
        <v>40</v>
      </c>
      <c r="L6054" s="244" t="s">
        <v>5345</v>
      </c>
    </row>
    <row r="6055" spans="2:12" ht="75" customHeight="1" x14ac:dyDescent="0.25">
      <c r="B6055" s="244">
        <v>53131602</v>
      </c>
      <c r="C6055" s="244" t="s">
        <v>5703</v>
      </c>
      <c r="D6055" s="245">
        <v>41659</v>
      </c>
      <c r="E6055" s="244" t="s">
        <v>662</v>
      </c>
      <c r="F6055" s="244" t="s">
        <v>5343</v>
      </c>
      <c r="G6055" s="244" t="s">
        <v>5344</v>
      </c>
      <c r="H6055" s="246">
        <v>10000000</v>
      </c>
      <c r="I6055" s="246">
        <v>10000000</v>
      </c>
      <c r="J6055" s="244" t="s">
        <v>2469</v>
      </c>
      <c r="K6055" s="244" t="s">
        <v>40</v>
      </c>
      <c r="L6055" s="244" t="s">
        <v>5345</v>
      </c>
    </row>
    <row r="6056" spans="2:12" ht="75" customHeight="1" x14ac:dyDescent="0.25">
      <c r="B6056" s="244">
        <v>53121804</v>
      </c>
      <c r="C6056" s="244" t="s">
        <v>5704</v>
      </c>
      <c r="D6056" s="245">
        <v>41659</v>
      </c>
      <c r="E6056" s="244" t="s">
        <v>662</v>
      </c>
      <c r="F6056" s="244" t="s">
        <v>5343</v>
      </c>
      <c r="G6056" s="244" t="s">
        <v>5344</v>
      </c>
      <c r="H6056" s="246">
        <v>750000</v>
      </c>
      <c r="I6056" s="246">
        <v>750000</v>
      </c>
      <c r="J6056" s="244" t="s">
        <v>2469</v>
      </c>
      <c r="K6056" s="244" t="s">
        <v>40</v>
      </c>
      <c r="L6056" s="244" t="s">
        <v>5345</v>
      </c>
    </row>
    <row r="6057" spans="2:12" ht="75" customHeight="1" x14ac:dyDescent="0.25">
      <c r="B6057" s="244">
        <v>53121804</v>
      </c>
      <c r="C6057" s="244" t="s">
        <v>5705</v>
      </c>
      <c r="D6057" s="245">
        <v>41659</v>
      </c>
      <c r="E6057" s="244" t="s">
        <v>662</v>
      </c>
      <c r="F6057" s="244" t="s">
        <v>5343</v>
      </c>
      <c r="G6057" s="244" t="s">
        <v>5344</v>
      </c>
      <c r="H6057" s="246">
        <v>300000</v>
      </c>
      <c r="I6057" s="246">
        <v>300000</v>
      </c>
      <c r="J6057" s="244" t="s">
        <v>2469</v>
      </c>
      <c r="K6057" s="244" t="s">
        <v>40</v>
      </c>
      <c r="L6057" s="244" t="s">
        <v>5345</v>
      </c>
    </row>
    <row r="6058" spans="2:12" ht="75" customHeight="1" x14ac:dyDescent="0.25">
      <c r="B6058" s="244">
        <v>53121804</v>
      </c>
      <c r="C6058" s="244" t="s">
        <v>5706</v>
      </c>
      <c r="D6058" s="245">
        <v>41659</v>
      </c>
      <c r="E6058" s="244" t="s">
        <v>662</v>
      </c>
      <c r="F6058" s="244" t="s">
        <v>5343</v>
      </c>
      <c r="G6058" s="244" t="s">
        <v>5344</v>
      </c>
      <c r="H6058" s="246">
        <v>300000</v>
      </c>
      <c r="I6058" s="246">
        <v>300000</v>
      </c>
      <c r="J6058" s="244" t="s">
        <v>2469</v>
      </c>
      <c r="K6058" s="244" t="s">
        <v>40</v>
      </c>
      <c r="L6058" s="244" t="s">
        <v>5345</v>
      </c>
    </row>
    <row r="6059" spans="2:12" ht="75" customHeight="1" x14ac:dyDescent="0.25">
      <c r="B6059" s="244">
        <v>53121804</v>
      </c>
      <c r="C6059" s="244" t="s">
        <v>5707</v>
      </c>
      <c r="D6059" s="245">
        <v>41659</v>
      </c>
      <c r="E6059" s="244" t="s">
        <v>662</v>
      </c>
      <c r="F6059" s="244" t="s">
        <v>5343</v>
      </c>
      <c r="G6059" s="244" t="s">
        <v>5344</v>
      </c>
      <c r="H6059" s="246">
        <v>3000000</v>
      </c>
      <c r="I6059" s="246">
        <v>3000000</v>
      </c>
      <c r="J6059" s="244" t="s">
        <v>2469</v>
      </c>
      <c r="K6059" s="244" t="s">
        <v>40</v>
      </c>
      <c r="L6059" s="244" t="s">
        <v>5345</v>
      </c>
    </row>
    <row r="6060" spans="2:12" ht="75" customHeight="1" x14ac:dyDescent="0.25">
      <c r="B6060" s="244">
        <v>53121804</v>
      </c>
      <c r="C6060" s="244" t="s">
        <v>5708</v>
      </c>
      <c r="D6060" s="245">
        <v>41659</v>
      </c>
      <c r="E6060" s="244" t="s">
        <v>662</v>
      </c>
      <c r="F6060" s="244" t="s">
        <v>5343</v>
      </c>
      <c r="G6060" s="244" t="s">
        <v>5344</v>
      </c>
      <c r="H6060" s="246">
        <v>5250000</v>
      </c>
      <c r="I6060" s="246">
        <v>5250000</v>
      </c>
      <c r="J6060" s="244" t="s">
        <v>2469</v>
      </c>
      <c r="K6060" s="244" t="s">
        <v>40</v>
      </c>
      <c r="L6060" s="244" t="s">
        <v>5345</v>
      </c>
    </row>
    <row r="6061" spans="2:12" ht="75" customHeight="1" x14ac:dyDescent="0.25">
      <c r="B6061" s="244">
        <v>53121804</v>
      </c>
      <c r="C6061" s="244" t="s">
        <v>5709</v>
      </c>
      <c r="D6061" s="245">
        <v>41659</v>
      </c>
      <c r="E6061" s="244" t="s">
        <v>662</v>
      </c>
      <c r="F6061" s="244" t="s">
        <v>5343</v>
      </c>
      <c r="G6061" s="244" t="s">
        <v>5344</v>
      </c>
      <c r="H6061" s="246">
        <v>9000000</v>
      </c>
      <c r="I6061" s="246">
        <v>9000000</v>
      </c>
      <c r="J6061" s="244" t="s">
        <v>2469</v>
      </c>
      <c r="K6061" s="244" t="s">
        <v>40</v>
      </c>
      <c r="L6061" s="244" t="s">
        <v>5345</v>
      </c>
    </row>
    <row r="6062" spans="2:12" ht="75" customHeight="1" x14ac:dyDescent="0.25">
      <c r="B6062" s="244">
        <v>53121804</v>
      </c>
      <c r="C6062" s="244" t="s">
        <v>5710</v>
      </c>
      <c r="D6062" s="245">
        <v>41659</v>
      </c>
      <c r="E6062" s="244" t="s">
        <v>662</v>
      </c>
      <c r="F6062" s="244" t="s">
        <v>5343</v>
      </c>
      <c r="G6062" s="244" t="s">
        <v>5344</v>
      </c>
      <c r="H6062" s="246">
        <v>4000000</v>
      </c>
      <c r="I6062" s="246">
        <v>4000000</v>
      </c>
      <c r="J6062" s="244" t="s">
        <v>2469</v>
      </c>
      <c r="K6062" s="244" t="s">
        <v>40</v>
      </c>
      <c r="L6062" s="244" t="s">
        <v>5345</v>
      </c>
    </row>
    <row r="6063" spans="2:12" ht="75" customHeight="1" x14ac:dyDescent="0.25">
      <c r="B6063" s="244">
        <v>53121804</v>
      </c>
      <c r="C6063" s="244" t="s">
        <v>5711</v>
      </c>
      <c r="D6063" s="245">
        <v>41659</v>
      </c>
      <c r="E6063" s="244" t="s">
        <v>662</v>
      </c>
      <c r="F6063" s="244" t="s">
        <v>5343</v>
      </c>
      <c r="G6063" s="244" t="s">
        <v>5344</v>
      </c>
      <c r="H6063" s="246">
        <v>375000</v>
      </c>
      <c r="I6063" s="246">
        <v>375000</v>
      </c>
      <c r="J6063" s="244" t="s">
        <v>2469</v>
      </c>
      <c r="K6063" s="244" t="s">
        <v>40</v>
      </c>
      <c r="L6063" s="244" t="s">
        <v>5345</v>
      </c>
    </row>
    <row r="6064" spans="2:12" ht="75" customHeight="1" x14ac:dyDescent="0.25">
      <c r="B6064" s="244">
        <v>53121804</v>
      </c>
      <c r="C6064" s="244" t="s">
        <v>5712</v>
      </c>
      <c r="D6064" s="245">
        <v>41659</v>
      </c>
      <c r="E6064" s="244" t="s">
        <v>662</v>
      </c>
      <c r="F6064" s="244" t="s">
        <v>5343</v>
      </c>
      <c r="G6064" s="244" t="s">
        <v>5344</v>
      </c>
      <c r="H6064" s="246">
        <v>8750000</v>
      </c>
      <c r="I6064" s="246">
        <v>8750000</v>
      </c>
      <c r="J6064" s="244" t="s">
        <v>2469</v>
      </c>
      <c r="K6064" s="244" t="s">
        <v>40</v>
      </c>
      <c r="L6064" s="244" t="s">
        <v>5345</v>
      </c>
    </row>
    <row r="6065" spans="2:12" ht="75" customHeight="1" x14ac:dyDescent="0.25">
      <c r="B6065" s="244">
        <v>53121804</v>
      </c>
      <c r="C6065" s="244" t="s">
        <v>5713</v>
      </c>
      <c r="D6065" s="245">
        <v>41659</v>
      </c>
      <c r="E6065" s="244" t="s">
        <v>662</v>
      </c>
      <c r="F6065" s="244" t="s">
        <v>5343</v>
      </c>
      <c r="G6065" s="244" t="s">
        <v>5344</v>
      </c>
      <c r="H6065" s="246">
        <v>8750000</v>
      </c>
      <c r="I6065" s="246">
        <v>8750000</v>
      </c>
      <c r="J6065" s="244" t="s">
        <v>2469</v>
      </c>
      <c r="K6065" s="244" t="s">
        <v>40</v>
      </c>
      <c r="L6065" s="244" t="s">
        <v>5345</v>
      </c>
    </row>
    <row r="6066" spans="2:12" ht="75" customHeight="1" x14ac:dyDescent="0.25">
      <c r="B6066" s="244">
        <v>53121804</v>
      </c>
      <c r="C6066" s="244" t="s">
        <v>5714</v>
      </c>
      <c r="D6066" s="245">
        <v>41659</v>
      </c>
      <c r="E6066" s="244" t="s">
        <v>662</v>
      </c>
      <c r="F6066" s="244" t="s">
        <v>5343</v>
      </c>
      <c r="G6066" s="244" t="s">
        <v>5344</v>
      </c>
      <c r="H6066" s="246">
        <v>8000000</v>
      </c>
      <c r="I6066" s="246">
        <v>8000000</v>
      </c>
      <c r="J6066" s="244" t="s">
        <v>2469</v>
      </c>
      <c r="K6066" s="244" t="s">
        <v>40</v>
      </c>
      <c r="L6066" s="244" t="s">
        <v>5345</v>
      </c>
    </row>
    <row r="6067" spans="2:12" ht="75" customHeight="1" x14ac:dyDescent="0.25">
      <c r="B6067" s="244">
        <v>53121804</v>
      </c>
      <c r="C6067" s="244" t="s">
        <v>5715</v>
      </c>
      <c r="D6067" s="245">
        <v>41659</v>
      </c>
      <c r="E6067" s="244" t="s">
        <v>662</v>
      </c>
      <c r="F6067" s="244" t="s">
        <v>5343</v>
      </c>
      <c r="G6067" s="244" t="s">
        <v>5344</v>
      </c>
      <c r="H6067" s="246">
        <v>9000000</v>
      </c>
      <c r="I6067" s="246">
        <v>9000000</v>
      </c>
      <c r="J6067" s="244" t="s">
        <v>2469</v>
      </c>
      <c r="K6067" s="244" t="s">
        <v>40</v>
      </c>
      <c r="L6067" s="244" t="s">
        <v>5345</v>
      </c>
    </row>
    <row r="6068" spans="2:12" ht="75" customHeight="1" x14ac:dyDescent="0.25">
      <c r="B6068" s="244">
        <v>53121804</v>
      </c>
      <c r="C6068" s="244" t="s">
        <v>5716</v>
      </c>
      <c r="D6068" s="245">
        <v>41659</v>
      </c>
      <c r="E6068" s="244" t="s">
        <v>662</v>
      </c>
      <c r="F6068" s="244" t="s">
        <v>5343</v>
      </c>
      <c r="G6068" s="244" t="s">
        <v>5344</v>
      </c>
      <c r="H6068" s="246">
        <v>1125000</v>
      </c>
      <c r="I6068" s="246">
        <v>1125000</v>
      </c>
      <c r="J6068" s="244" t="s">
        <v>2469</v>
      </c>
      <c r="K6068" s="244" t="s">
        <v>40</v>
      </c>
      <c r="L6068" s="244" t="s">
        <v>5345</v>
      </c>
    </row>
    <row r="6069" spans="2:12" ht="75" customHeight="1" x14ac:dyDescent="0.25">
      <c r="B6069" s="244">
        <v>53121804</v>
      </c>
      <c r="C6069" s="244" t="s">
        <v>5717</v>
      </c>
      <c r="D6069" s="245">
        <v>41659</v>
      </c>
      <c r="E6069" s="244" t="s">
        <v>662</v>
      </c>
      <c r="F6069" s="244" t="s">
        <v>5343</v>
      </c>
      <c r="G6069" s="244" t="s">
        <v>5344</v>
      </c>
      <c r="H6069" s="246">
        <v>1050000</v>
      </c>
      <c r="I6069" s="246">
        <v>1050000</v>
      </c>
      <c r="J6069" s="244" t="s">
        <v>2469</v>
      </c>
      <c r="K6069" s="244" t="s">
        <v>40</v>
      </c>
      <c r="L6069" s="244" t="s">
        <v>5345</v>
      </c>
    </row>
    <row r="6070" spans="2:12" ht="75" customHeight="1" x14ac:dyDescent="0.25">
      <c r="B6070" s="244">
        <v>53121804</v>
      </c>
      <c r="C6070" s="244" t="s">
        <v>5718</v>
      </c>
      <c r="D6070" s="245">
        <v>41659</v>
      </c>
      <c r="E6070" s="244" t="s">
        <v>662</v>
      </c>
      <c r="F6070" s="244" t="s">
        <v>5343</v>
      </c>
      <c r="G6070" s="244" t="s">
        <v>5344</v>
      </c>
      <c r="H6070" s="246">
        <v>750000</v>
      </c>
      <c r="I6070" s="246">
        <v>750000</v>
      </c>
      <c r="J6070" s="244" t="s">
        <v>2469</v>
      </c>
      <c r="K6070" s="244" t="s">
        <v>40</v>
      </c>
      <c r="L6070" s="244" t="s">
        <v>5345</v>
      </c>
    </row>
    <row r="6071" spans="2:12" ht="75" customHeight="1" x14ac:dyDescent="0.25">
      <c r="B6071" s="244">
        <v>53121804</v>
      </c>
      <c r="C6071" s="244" t="s">
        <v>5719</v>
      </c>
      <c r="D6071" s="245">
        <v>41659</v>
      </c>
      <c r="E6071" s="244" t="s">
        <v>662</v>
      </c>
      <c r="F6071" s="244" t="s">
        <v>5343</v>
      </c>
      <c r="G6071" s="244" t="s">
        <v>5344</v>
      </c>
      <c r="H6071" s="246">
        <v>750000</v>
      </c>
      <c r="I6071" s="246">
        <v>750000</v>
      </c>
      <c r="J6071" s="244" t="s">
        <v>2469</v>
      </c>
      <c r="K6071" s="244" t="s">
        <v>40</v>
      </c>
      <c r="L6071" s="244" t="s">
        <v>5345</v>
      </c>
    </row>
    <row r="6072" spans="2:12" ht="75" customHeight="1" x14ac:dyDescent="0.25">
      <c r="B6072" s="244">
        <v>53121804</v>
      </c>
      <c r="C6072" s="244" t="s">
        <v>5720</v>
      </c>
      <c r="D6072" s="245">
        <v>41659</v>
      </c>
      <c r="E6072" s="244" t="s">
        <v>662</v>
      </c>
      <c r="F6072" s="244" t="s">
        <v>5343</v>
      </c>
      <c r="G6072" s="244" t="s">
        <v>5344</v>
      </c>
      <c r="H6072" s="246">
        <v>375000</v>
      </c>
      <c r="I6072" s="246">
        <v>375000</v>
      </c>
      <c r="J6072" s="244" t="s">
        <v>2469</v>
      </c>
      <c r="K6072" s="244" t="s">
        <v>40</v>
      </c>
      <c r="L6072" s="244" t="s">
        <v>5345</v>
      </c>
    </row>
    <row r="6073" spans="2:12" ht="75" customHeight="1" x14ac:dyDescent="0.25">
      <c r="B6073" s="244">
        <v>53121804</v>
      </c>
      <c r="C6073" s="244" t="s">
        <v>5721</v>
      </c>
      <c r="D6073" s="245">
        <v>41659</v>
      </c>
      <c r="E6073" s="244" t="s">
        <v>662</v>
      </c>
      <c r="F6073" s="244" t="s">
        <v>5343</v>
      </c>
      <c r="G6073" s="244" t="s">
        <v>5344</v>
      </c>
      <c r="H6073" s="246">
        <v>375000</v>
      </c>
      <c r="I6073" s="246">
        <v>375000</v>
      </c>
      <c r="J6073" s="244" t="s">
        <v>2469</v>
      </c>
      <c r="K6073" s="244" t="s">
        <v>40</v>
      </c>
      <c r="L6073" s="244" t="s">
        <v>5345</v>
      </c>
    </row>
    <row r="6074" spans="2:12" ht="75" customHeight="1" x14ac:dyDescent="0.25">
      <c r="B6074" s="244">
        <v>53121804</v>
      </c>
      <c r="C6074" s="244" t="s">
        <v>5722</v>
      </c>
      <c r="D6074" s="245">
        <v>41659</v>
      </c>
      <c r="E6074" s="244" t="s">
        <v>662</v>
      </c>
      <c r="F6074" s="244" t="s">
        <v>5343</v>
      </c>
      <c r="G6074" s="244" t="s">
        <v>5344</v>
      </c>
      <c r="H6074" s="246">
        <v>375000</v>
      </c>
      <c r="I6074" s="246">
        <v>375000</v>
      </c>
      <c r="J6074" s="244" t="s">
        <v>2469</v>
      </c>
      <c r="K6074" s="244" t="s">
        <v>40</v>
      </c>
      <c r="L6074" s="244" t="s">
        <v>5345</v>
      </c>
    </row>
    <row r="6075" spans="2:12" ht="75" customHeight="1" x14ac:dyDescent="0.25">
      <c r="B6075" s="244">
        <v>53121804</v>
      </c>
      <c r="C6075" s="244" t="s">
        <v>5723</v>
      </c>
      <c r="D6075" s="245">
        <v>41659</v>
      </c>
      <c r="E6075" s="244" t="s">
        <v>662</v>
      </c>
      <c r="F6075" s="244" t="s">
        <v>5343</v>
      </c>
      <c r="G6075" s="244" t="s">
        <v>5344</v>
      </c>
      <c r="H6075" s="246">
        <v>375000</v>
      </c>
      <c r="I6075" s="246">
        <v>375000</v>
      </c>
      <c r="J6075" s="244" t="s">
        <v>2469</v>
      </c>
      <c r="K6075" s="244" t="s">
        <v>40</v>
      </c>
      <c r="L6075" s="244" t="s">
        <v>5345</v>
      </c>
    </row>
    <row r="6076" spans="2:12" ht="75" customHeight="1" x14ac:dyDescent="0.25">
      <c r="B6076" s="244">
        <v>53121804</v>
      </c>
      <c r="C6076" s="244" t="s">
        <v>5724</v>
      </c>
      <c r="D6076" s="245">
        <v>41659</v>
      </c>
      <c r="E6076" s="244" t="s">
        <v>662</v>
      </c>
      <c r="F6076" s="244" t="s">
        <v>5343</v>
      </c>
      <c r="G6076" s="244" t="s">
        <v>5344</v>
      </c>
      <c r="H6076" s="246">
        <v>375000</v>
      </c>
      <c r="I6076" s="246">
        <v>375000</v>
      </c>
      <c r="J6076" s="244" t="s">
        <v>2469</v>
      </c>
      <c r="K6076" s="244" t="s">
        <v>40</v>
      </c>
      <c r="L6076" s="244" t="s">
        <v>5345</v>
      </c>
    </row>
    <row r="6077" spans="2:12" ht="75" customHeight="1" x14ac:dyDescent="0.25">
      <c r="B6077" s="244">
        <v>53121804</v>
      </c>
      <c r="C6077" s="244" t="s">
        <v>5725</v>
      </c>
      <c r="D6077" s="245">
        <v>41659</v>
      </c>
      <c r="E6077" s="244" t="s">
        <v>662</v>
      </c>
      <c r="F6077" s="244" t="s">
        <v>5343</v>
      </c>
      <c r="G6077" s="244" t="s">
        <v>5344</v>
      </c>
      <c r="H6077" s="246">
        <v>375000</v>
      </c>
      <c r="I6077" s="246">
        <v>375000</v>
      </c>
      <c r="J6077" s="244" t="s">
        <v>2469</v>
      </c>
      <c r="K6077" s="244" t="s">
        <v>40</v>
      </c>
      <c r="L6077" s="244" t="s">
        <v>5345</v>
      </c>
    </row>
    <row r="6078" spans="2:12" ht="75" customHeight="1" x14ac:dyDescent="0.25">
      <c r="B6078" s="244">
        <v>53121804</v>
      </c>
      <c r="C6078" s="244" t="s">
        <v>5726</v>
      </c>
      <c r="D6078" s="245">
        <v>41659</v>
      </c>
      <c r="E6078" s="244" t="s">
        <v>662</v>
      </c>
      <c r="F6078" s="244" t="s">
        <v>5343</v>
      </c>
      <c r="G6078" s="244" t="s">
        <v>5344</v>
      </c>
      <c r="H6078" s="246">
        <v>375000</v>
      </c>
      <c r="I6078" s="246">
        <v>375000</v>
      </c>
      <c r="J6078" s="244" t="s">
        <v>2469</v>
      </c>
      <c r="K6078" s="244" t="s">
        <v>40</v>
      </c>
      <c r="L6078" s="244" t="s">
        <v>5345</v>
      </c>
    </row>
    <row r="6079" spans="2:12" ht="75" customHeight="1" x14ac:dyDescent="0.25">
      <c r="B6079" s="244">
        <v>53121804</v>
      </c>
      <c r="C6079" s="244" t="s">
        <v>5727</v>
      </c>
      <c r="D6079" s="245">
        <v>41659</v>
      </c>
      <c r="E6079" s="244" t="s">
        <v>662</v>
      </c>
      <c r="F6079" s="244" t="s">
        <v>5343</v>
      </c>
      <c r="G6079" s="244" t="s">
        <v>5344</v>
      </c>
      <c r="H6079" s="246">
        <v>750000</v>
      </c>
      <c r="I6079" s="246">
        <v>750000</v>
      </c>
      <c r="J6079" s="244" t="s">
        <v>2469</v>
      </c>
      <c r="K6079" s="244" t="s">
        <v>40</v>
      </c>
      <c r="L6079" s="244" t="s">
        <v>5345</v>
      </c>
    </row>
    <row r="6080" spans="2:12" ht="75" customHeight="1" x14ac:dyDescent="0.25">
      <c r="B6080" s="244">
        <v>53121804</v>
      </c>
      <c r="C6080" s="244" t="s">
        <v>5728</v>
      </c>
      <c r="D6080" s="245">
        <v>41659</v>
      </c>
      <c r="E6080" s="244" t="s">
        <v>662</v>
      </c>
      <c r="F6080" s="244" t="s">
        <v>5343</v>
      </c>
      <c r="G6080" s="244" t="s">
        <v>5344</v>
      </c>
      <c r="H6080" s="246">
        <v>750000</v>
      </c>
      <c r="I6080" s="246">
        <v>750000</v>
      </c>
      <c r="J6080" s="244" t="s">
        <v>2469</v>
      </c>
      <c r="K6080" s="244" t="s">
        <v>40</v>
      </c>
      <c r="L6080" s="244" t="s">
        <v>5345</v>
      </c>
    </row>
    <row r="6081" spans="2:12" ht="75" customHeight="1" x14ac:dyDescent="0.25">
      <c r="B6081" s="244">
        <v>53121804</v>
      </c>
      <c r="C6081" s="244" t="s">
        <v>5729</v>
      </c>
      <c r="D6081" s="245">
        <v>41659</v>
      </c>
      <c r="E6081" s="244" t="s">
        <v>662</v>
      </c>
      <c r="F6081" s="244" t="s">
        <v>5343</v>
      </c>
      <c r="G6081" s="244" t="s">
        <v>5344</v>
      </c>
      <c r="H6081" s="246">
        <v>375000</v>
      </c>
      <c r="I6081" s="246">
        <v>375000</v>
      </c>
      <c r="J6081" s="244" t="s">
        <v>2469</v>
      </c>
      <c r="K6081" s="244" t="s">
        <v>40</v>
      </c>
      <c r="L6081" s="244" t="s">
        <v>5345</v>
      </c>
    </row>
    <row r="6082" spans="2:12" ht="75" customHeight="1" x14ac:dyDescent="0.25">
      <c r="B6082" s="244">
        <v>53121804</v>
      </c>
      <c r="C6082" s="244" t="s">
        <v>5730</v>
      </c>
      <c r="D6082" s="245">
        <v>41659</v>
      </c>
      <c r="E6082" s="244" t="s">
        <v>662</v>
      </c>
      <c r="F6082" s="244" t="s">
        <v>5343</v>
      </c>
      <c r="G6082" s="244" t="s">
        <v>5344</v>
      </c>
      <c r="H6082" s="246">
        <v>750000</v>
      </c>
      <c r="I6082" s="246">
        <v>750000</v>
      </c>
      <c r="J6082" s="244" t="s">
        <v>2469</v>
      </c>
      <c r="K6082" s="244" t="s">
        <v>40</v>
      </c>
      <c r="L6082" s="244" t="s">
        <v>5345</v>
      </c>
    </row>
    <row r="6083" spans="2:12" ht="75" customHeight="1" x14ac:dyDescent="0.25">
      <c r="B6083" s="244">
        <v>53121804</v>
      </c>
      <c r="C6083" s="244" t="s">
        <v>5731</v>
      </c>
      <c r="D6083" s="245">
        <v>41659</v>
      </c>
      <c r="E6083" s="244" t="s">
        <v>662</v>
      </c>
      <c r="F6083" s="244" t="s">
        <v>5343</v>
      </c>
      <c r="G6083" s="244" t="s">
        <v>5344</v>
      </c>
      <c r="H6083" s="246">
        <v>375000</v>
      </c>
      <c r="I6083" s="246">
        <v>375000</v>
      </c>
      <c r="J6083" s="244" t="s">
        <v>2469</v>
      </c>
      <c r="K6083" s="244" t="s">
        <v>40</v>
      </c>
      <c r="L6083" s="244" t="s">
        <v>5345</v>
      </c>
    </row>
    <row r="6084" spans="2:12" ht="75" customHeight="1" x14ac:dyDescent="0.25">
      <c r="B6084" s="244">
        <v>53121804</v>
      </c>
      <c r="C6084" s="244" t="s">
        <v>5732</v>
      </c>
      <c r="D6084" s="245">
        <v>41659</v>
      </c>
      <c r="E6084" s="244" t="s">
        <v>662</v>
      </c>
      <c r="F6084" s="244" t="s">
        <v>5343</v>
      </c>
      <c r="G6084" s="244" t="s">
        <v>5344</v>
      </c>
      <c r="H6084" s="246">
        <v>750000</v>
      </c>
      <c r="I6084" s="246">
        <v>750000</v>
      </c>
      <c r="J6084" s="244" t="s">
        <v>2469</v>
      </c>
      <c r="K6084" s="244" t="s">
        <v>40</v>
      </c>
      <c r="L6084" s="244" t="s">
        <v>5345</v>
      </c>
    </row>
    <row r="6085" spans="2:12" ht="75" customHeight="1" x14ac:dyDescent="0.25">
      <c r="B6085" s="244">
        <v>53121804</v>
      </c>
      <c r="C6085" s="244" t="s">
        <v>5733</v>
      </c>
      <c r="D6085" s="245">
        <v>41659</v>
      </c>
      <c r="E6085" s="244" t="s">
        <v>662</v>
      </c>
      <c r="F6085" s="244" t="s">
        <v>5343</v>
      </c>
      <c r="G6085" s="244" t="s">
        <v>5344</v>
      </c>
      <c r="H6085" s="246">
        <v>750000</v>
      </c>
      <c r="I6085" s="246">
        <v>750000</v>
      </c>
      <c r="J6085" s="244" t="s">
        <v>2469</v>
      </c>
      <c r="K6085" s="244" t="s">
        <v>40</v>
      </c>
      <c r="L6085" s="244" t="s">
        <v>5345</v>
      </c>
    </row>
    <row r="6086" spans="2:12" ht="75" customHeight="1" x14ac:dyDescent="0.25">
      <c r="B6086" s="244">
        <v>53121804</v>
      </c>
      <c r="C6086" s="244" t="s">
        <v>5734</v>
      </c>
      <c r="D6086" s="245">
        <v>41659</v>
      </c>
      <c r="E6086" s="244" t="s">
        <v>662</v>
      </c>
      <c r="F6086" s="244" t="s">
        <v>5343</v>
      </c>
      <c r="G6086" s="244" t="s">
        <v>5344</v>
      </c>
      <c r="H6086" s="246">
        <v>750000</v>
      </c>
      <c r="I6086" s="246">
        <v>750000</v>
      </c>
      <c r="J6086" s="244" t="s">
        <v>2469</v>
      </c>
      <c r="K6086" s="244" t="s">
        <v>40</v>
      </c>
      <c r="L6086" s="244" t="s">
        <v>5345</v>
      </c>
    </row>
    <row r="6087" spans="2:12" ht="75" customHeight="1" x14ac:dyDescent="0.25">
      <c r="B6087" s="244">
        <v>53121804</v>
      </c>
      <c r="C6087" s="244" t="s">
        <v>5735</v>
      </c>
      <c r="D6087" s="245">
        <v>41659</v>
      </c>
      <c r="E6087" s="244" t="s">
        <v>662</v>
      </c>
      <c r="F6087" s="244" t="s">
        <v>5343</v>
      </c>
      <c r="G6087" s="244" t="s">
        <v>5344</v>
      </c>
      <c r="H6087" s="246">
        <v>750000</v>
      </c>
      <c r="I6087" s="246">
        <v>750000</v>
      </c>
      <c r="J6087" s="244" t="s">
        <v>2469</v>
      </c>
      <c r="K6087" s="244" t="s">
        <v>40</v>
      </c>
      <c r="L6087" s="244" t="s">
        <v>5345</v>
      </c>
    </row>
    <row r="6088" spans="2:12" ht="75" customHeight="1" x14ac:dyDescent="0.25">
      <c r="B6088" s="244">
        <v>53121804</v>
      </c>
      <c r="C6088" s="244" t="s">
        <v>5736</v>
      </c>
      <c r="D6088" s="245">
        <v>41659</v>
      </c>
      <c r="E6088" s="244" t="s">
        <v>662</v>
      </c>
      <c r="F6088" s="244" t="s">
        <v>5343</v>
      </c>
      <c r="G6088" s="244" t="s">
        <v>5344</v>
      </c>
      <c r="H6088" s="246">
        <v>750000</v>
      </c>
      <c r="I6088" s="246">
        <v>750000</v>
      </c>
      <c r="J6088" s="244" t="s">
        <v>2469</v>
      </c>
      <c r="K6088" s="244" t="s">
        <v>40</v>
      </c>
      <c r="L6088" s="244" t="s">
        <v>5345</v>
      </c>
    </row>
    <row r="6089" spans="2:12" ht="75" customHeight="1" x14ac:dyDescent="0.25">
      <c r="B6089" s="244">
        <v>53121804</v>
      </c>
      <c r="C6089" s="244" t="s">
        <v>5737</v>
      </c>
      <c r="D6089" s="245">
        <v>41659</v>
      </c>
      <c r="E6089" s="244" t="s">
        <v>662</v>
      </c>
      <c r="F6089" s="244" t="s">
        <v>5343</v>
      </c>
      <c r="G6089" s="244" t="s">
        <v>5344</v>
      </c>
      <c r="H6089" s="246">
        <v>900000</v>
      </c>
      <c r="I6089" s="246">
        <v>900000</v>
      </c>
      <c r="J6089" s="244" t="s">
        <v>2469</v>
      </c>
      <c r="K6089" s="244" t="s">
        <v>40</v>
      </c>
      <c r="L6089" s="244" t="s">
        <v>5345</v>
      </c>
    </row>
    <row r="6090" spans="2:12" ht="75" customHeight="1" x14ac:dyDescent="0.25">
      <c r="B6090" s="244">
        <v>53121804</v>
      </c>
      <c r="C6090" s="244" t="s">
        <v>5738</v>
      </c>
      <c r="D6090" s="245">
        <v>41659</v>
      </c>
      <c r="E6090" s="244" t="s">
        <v>662</v>
      </c>
      <c r="F6090" s="244" t="s">
        <v>5343</v>
      </c>
      <c r="G6090" s="244" t="s">
        <v>5344</v>
      </c>
      <c r="H6090" s="246">
        <v>900000</v>
      </c>
      <c r="I6090" s="246">
        <v>900000</v>
      </c>
      <c r="J6090" s="244" t="s">
        <v>2469</v>
      </c>
      <c r="K6090" s="244" t="s">
        <v>40</v>
      </c>
      <c r="L6090" s="244" t="s">
        <v>5345</v>
      </c>
    </row>
    <row r="6091" spans="2:12" ht="75" customHeight="1" x14ac:dyDescent="0.25">
      <c r="B6091" s="244">
        <v>53121804</v>
      </c>
      <c r="C6091" s="244" t="s">
        <v>5739</v>
      </c>
      <c r="D6091" s="245">
        <v>41659</v>
      </c>
      <c r="E6091" s="244" t="s">
        <v>662</v>
      </c>
      <c r="F6091" s="244" t="s">
        <v>5343</v>
      </c>
      <c r="G6091" s="244" t="s">
        <v>5344</v>
      </c>
      <c r="H6091" s="246">
        <v>375000</v>
      </c>
      <c r="I6091" s="246">
        <v>375000</v>
      </c>
      <c r="J6091" s="244" t="s">
        <v>2469</v>
      </c>
      <c r="K6091" s="244" t="s">
        <v>40</v>
      </c>
      <c r="L6091" s="244" t="s">
        <v>5345</v>
      </c>
    </row>
    <row r="6092" spans="2:12" ht="75" customHeight="1" x14ac:dyDescent="0.25">
      <c r="B6092" s="247">
        <v>53102710</v>
      </c>
      <c r="C6092" s="247" t="s">
        <v>5740</v>
      </c>
      <c r="D6092" s="248">
        <v>41655</v>
      </c>
      <c r="E6092" s="247" t="s">
        <v>647</v>
      </c>
      <c r="F6092" s="247" t="s">
        <v>37</v>
      </c>
      <c r="G6092" s="244" t="s">
        <v>5344</v>
      </c>
      <c r="H6092" s="249">
        <v>12000000</v>
      </c>
      <c r="I6092" s="249">
        <v>12000000</v>
      </c>
      <c r="J6092" s="247" t="s">
        <v>2469</v>
      </c>
      <c r="K6092" s="247" t="s">
        <v>40</v>
      </c>
      <c r="L6092" s="247" t="s">
        <v>5352</v>
      </c>
    </row>
    <row r="6093" spans="2:12" ht="75" customHeight="1" x14ac:dyDescent="0.25">
      <c r="B6093" s="247">
        <v>52161547</v>
      </c>
      <c r="C6093" s="247" t="s">
        <v>5741</v>
      </c>
      <c r="D6093" s="248">
        <v>41655</v>
      </c>
      <c r="E6093" s="247" t="s">
        <v>319</v>
      </c>
      <c r="F6093" s="247" t="s">
        <v>37</v>
      </c>
      <c r="G6093" s="244" t="s">
        <v>5344</v>
      </c>
      <c r="H6093" s="249">
        <v>450000</v>
      </c>
      <c r="I6093" s="249">
        <v>450000</v>
      </c>
      <c r="J6093" s="247" t="s">
        <v>2469</v>
      </c>
      <c r="K6093" s="247" t="s">
        <v>40</v>
      </c>
      <c r="L6093" s="247" t="s">
        <v>5352</v>
      </c>
    </row>
    <row r="6094" spans="2:12" ht="75" customHeight="1" x14ac:dyDescent="0.25">
      <c r="B6094" s="247">
        <v>52161547</v>
      </c>
      <c r="C6094" s="247" t="s">
        <v>5742</v>
      </c>
      <c r="D6094" s="248">
        <v>41655</v>
      </c>
      <c r="E6094" s="247" t="s">
        <v>319</v>
      </c>
      <c r="F6094" s="247" t="s">
        <v>37</v>
      </c>
      <c r="G6094" s="244" t="s">
        <v>5344</v>
      </c>
      <c r="H6094" s="249">
        <v>360000</v>
      </c>
      <c r="I6094" s="249">
        <v>360000</v>
      </c>
      <c r="J6094" s="247" t="s">
        <v>2469</v>
      </c>
      <c r="K6094" s="247" t="s">
        <v>40</v>
      </c>
      <c r="L6094" s="247" t="s">
        <v>5352</v>
      </c>
    </row>
    <row r="6095" spans="2:12" ht="75" customHeight="1" x14ac:dyDescent="0.25">
      <c r="B6095" s="244">
        <v>52152104</v>
      </c>
      <c r="C6095" s="244" t="s">
        <v>5743</v>
      </c>
      <c r="D6095" s="245">
        <v>41659</v>
      </c>
      <c r="E6095" s="244" t="s">
        <v>662</v>
      </c>
      <c r="F6095" s="244" t="s">
        <v>5343</v>
      </c>
      <c r="G6095" s="244" t="s">
        <v>5344</v>
      </c>
      <c r="H6095" s="246">
        <v>3003000</v>
      </c>
      <c r="I6095" s="246">
        <v>3003000</v>
      </c>
      <c r="J6095" s="244" t="s">
        <v>2469</v>
      </c>
      <c r="K6095" s="244" t="s">
        <v>40</v>
      </c>
      <c r="L6095" s="244" t="s">
        <v>5345</v>
      </c>
    </row>
    <row r="6096" spans="2:12" ht="75" customHeight="1" x14ac:dyDescent="0.25">
      <c r="B6096" s="244">
        <v>52121705</v>
      </c>
      <c r="C6096" s="244" t="s">
        <v>5744</v>
      </c>
      <c r="D6096" s="245">
        <v>41659</v>
      </c>
      <c r="E6096" s="244" t="s">
        <v>662</v>
      </c>
      <c r="F6096" s="244" t="s">
        <v>5343</v>
      </c>
      <c r="G6096" s="244" t="s">
        <v>5344</v>
      </c>
      <c r="H6096" s="246">
        <v>810000</v>
      </c>
      <c r="I6096" s="246">
        <v>810000</v>
      </c>
      <c r="J6096" s="244" t="s">
        <v>2469</v>
      </c>
      <c r="K6096" s="244" t="s">
        <v>40</v>
      </c>
      <c r="L6096" s="244" t="s">
        <v>5345</v>
      </c>
    </row>
    <row r="6097" spans="2:12" ht="75" customHeight="1" x14ac:dyDescent="0.25">
      <c r="B6097" s="244">
        <v>52121704</v>
      </c>
      <c r="C6097" s="244" t="s">
        <v>5745</v>
      </c>
      <c r="D6097" s="245">
        <v>41659</v>
      </c>
      <c r="E6097" s="244" t="s">
        <v>662</v>
      </c>
      <c r="F6097" s="244" t="s">
        <v>5343</v>
      </c>
      <c r="G6097" s="244" t="s">
        <v>5344</v>
      </c>
      <c r="H6097" s="246">
        <v>360000</v>
      </c>
      <c r="I6097" s="246">
        <v>360000</v>
      </c>
      <c r="J6097" s="244" t="s">
        <v>2469</v>
      </c>
      <c r="K6097" s="244" t="s">
        <v>40</v>
      </c>
      <c r="L6097" s="244" t="s">
        <v>5345</v>
      </c>
    </row>
    <row r="6098" spans="2:12" ht="75" customHeight="1" x14ac:dyDescent="0.25">
      <c r="B6098" s="244">
        <v>52121701</v>
      </c>
      <c r="C6098" s="244" t="s">
        <v>5746</v>
      </c>
      <c r="D6098" s="245">
        <v>41659</v>
      </c>
      <c r="E6098" s="244" t="s">
        <v>662</v>
      </c>
      <c r="F6098" s="244" t="s">
        <v>5343</v>
      </c>
      <c r="G6098" s="244" t="s">
        <v>5344</v>
      </c>
      <c r="H6098" s="246">
        <v>1125000</v>
      </c>
      <c r="I6098" s="246">
        <v>1125000</v>
      </c>
      <c r="J6098" s="244" t="s">
        <v>2469</v>
      </c>
      <c r="K6098" s="244" t="s">
        <v>40</v>
      </c>
      <c r="L6098" s="244" t="s">
        <v>5345</v>
      </c>
    </row>
    <row r="6099" spans="2:12" ht="75" customHeight="1" x14ac:dyDescent="0.25">
      <c r="B6099" s="244">
        <v>52121509</v>
      </c>
      <c r="C6099" s="244" t="s">
        <v>5747</v>
      </c>
      <c r="D6099" s="245">
        <v>41659</v>
      </c>
      <c r="E6099" s="244" t="s">
        <v>662</v>
      </c>
      <c r="F6099" s="244" t="s">
        <v>5343</v>
      </c>
      <c r="G6099" s="244" t="s">
        <v>5344</v>
      </c>
      <c r="H6099" s="246">
        <v>180000</v>
      </c>
      <c r="I6099" s="246">
        <v>180000</v>
      </c>
      <c r="J6099" s="244" t="s">
        <v>2469</v>
      </c>
      <c r="K6099" s="244" t="s">
        <v>40</v>
      </c>
      <c r="L6099" s="244" t="s">
        <v>5345</v>
      </c>
    </row>
    <row r="6100" spans="2:12" ht="75" customHeight="1" x14ac:dyDescent="0.25">
      <c r="B6100" s="244">
        <v>52121509</v>
      </c>
      <c r="C6100" s="244" t="s">
        <v>5748</v>
      </c>
      <c r="D6100" s="245">
        <v>41659</v>
      </c>
      <c r="E6100" s="244" t="s">
        <v>662</v>
      </c>
      <c r="F6100" s="244" t="s">
        <v>5343</v>
      </c>
      <c r="G6100" s="244" t="s">
        <v>5344</v>
      </c>
      <c r="H6100" s="246">
        <v>3600000</v>
      </c>
      <c r="I6100" s="246">
        <v>3600000</v>
      </c>
      <c r="J6100" s="244" t="s">
        <v>2469</v>
      </c>
      <c r="K6100" s="244" t="s">
        <v>40</v>
      </c>
      <c r="L6100" s="244" t="s">
        <v>5345</v>
      </c>
    </row>
    <row r="6101" spans="2:12" ht="75" customHeight="1" x14ac:dyDescent="0.25">
      <c r="B6101" s="244">
        <v>52121509</v>
      </c>
      <c r="C6101" s="244" t="s">
        <v>5749</v>
      </c>
      <c r="D6101" s="245">
        <v>41659</v>
      </c>
      <c r="E6101" s="244" t="s">
        <v>662</v>
      </c>
      <c r="F6101" s="244" t="s">
        <v>5343</v>
      </c>
      <c r="G6101" s="244" t="s">
        <v>5344</v>
      </c>
      <c r="H6101" s="246">
        <v>3600000</v>
      </c>
      <c r="I6101" s="246">
        <v>3600000</v>
      </c>
      <c r="J6101" s="244" t="s">
        <v>2469</v>
      </c>
      <c r="K6101" s="244" t="s">
        <v>40</v>
      </c>
      <c r="L6101" s="244" t="s">
        <v>5345</v>
      </c>
    </row>
    <row r="6102" spans="2:12" ht="75" customHeight="1" x14ac:dyDescent="0.25">
      <c r="B6102" s="244">
        <v>52121505</v>
      </c>
      <c r="C6102" s="244" t="s">
        <v>5750</v>
      </c>
      <c r="D6102" s="245">
        <v>41659</v>
      </c>
      <c r="E6102" s="244" t="s">
        <v>662</v>
      </c>
      <c r="F6102" s="244" t="s">
        <v>5343</v>
      </c>
      <c r="G6102" s="244" t="s">
        <v>5344</v>
      </c>
      <c r="H6102" s="246">
        <v>900000</v>
      </c>
      <c r="I6102" s="246">
        <v>900000</v>
      </c>
      <c r="J6102" s="244" t="s">
        <v>2469</v>
      </c>
      <c r="K6102" s="244" t="s">
        <v>40</v>
      </c>
      <c r="L6102" s="244" t="s">
        <v>5345</v>
      </c>
    </row>
    <row r="6103" spans="2:12" ht="75" customHeight="1" x14ac:dyDescent="0.25">
      <c r="B6103" s="244">
        <v>52121505</v>
      </c>
      <c r="C6103" s="244" t="s">
        <v>5751</v>
      </c>
      <c r="D6103" s="245">
        <v>41659</v>
      </c>
      <c r="E6103" s="244" t="s">
        <v>662</v>
      </c>
      <c r="F6103" s="244" t="s">
        <v>5343</v>
      </c>
      <c r="G6103" s="244" t="s">
        <v>5344</v>
      </c>
      <c r="H6103" s="246">
        <v>900000</v>
      </c>
      <c r="I6103" s="246">
        <v>900000</v>
      </c>
      <c r="J6103" s="244" t="s">
        <v>2469</v>
      </c>
      <c r="K6103" s="244" t="s">
        <v>40</v>
      </c>
      <c r="L6103" s="244" t="s">
        <v>5345</v>
      </c>
    </row>
    <row r="6104" spans="2:12" ht="75" customHeight="1" x14ac:dyDescent="0.25">
      <c r="B6104" s="244">
        <v>51171806</v>
      </c>
      <c r="C6104" s="244" t="s">
        <v>5752</v>
      </c>
      <c r="D6104" s="245">
        <v>41659</v>
      </c>
      <c r="E6104" s="244" t="s">
        <v>662</v>
      </c>
      <c r="F6104" s="244" t="s">
        <v>5343</v>
      </c>
      <c r="G6104" s="244" t="s">
        <v>5344</v>
      </c>
      <c r="H6104" s="246">
        <v>207900</v>
      </c>
      <c r="I6104" s="246">
        <v>207900</v>
      </c>
      <c r="J6104" s="244" t="s">
        <v>2469</v>
      </c>
      <c r="K6104" s="244" t="s">
        <v>40</v>
      </c>
      <c r="L6104" s="244" t="s">
        <v>5345</v>
      </c>
    </row>
    <row r="6105" spans="2:12" ht="75" customHeight="1" x14ac:dyDescent="0.25">
      <c r="B6105" s="244">
        <v>51171608</v>
      </c>
      <c r="C6105" s="244" t="s">
        <v>5753</v>
      </c>
      <c r="D6105" s="245">
        <v>41659</v>
      </c>
      <c r="E6105" s="244" t="s">
        <v>662</v>
      </c>
      <c r="F6105" s="244" t="s">
        <v>5343</v>
      </c>
      <c r="G6105" s="244" t="s">
        <v>5344</v>
      </c>
      <c r="H6105" s="246">
        <v>110000</v>
      </c>
      <c r="I6105" s="246">
        <v>110000</v>
      </c>
      <c r="J6105" s="244" t="s">
        <v>2469</v>
      </c>
      <c r="K6105" s="244" t="s">
        <v>40</v>
      </c>
      <c r="L6105" s="244" t="s">
        <v>5345</v>
      </c>
    </row>
    <row r="6106" spans="2:12" ht="75" customHeight="1" x14ac:dyDescent="0.25">
      <c r="B6106" s="244">
        <v>51102710</v>
      </c>
      <c r="C6106" s="244" t="s">
        <v>5754</v>
      </c>
      <c r="D6106" s="245">
        <v>41659</v>
      </c>
      <c r="E6106" s="244" t="s">
        <v>662</v>
      </c>
      <c r="F6106" s="244" t="s">
        <v>5343</v>
      </c>
      <c r="G6106" s="244" t="s">
        <v>5344</v>
      </c>
      <c r="H6106" s="246">
        <v>420000</v>
      </c>
      <c r="I6106" s="246">
        <v>420000</v>
      </c>
      <c r="J6106" s="244" t="s">
        <v>2469</v>
      </c>
      <c r="K6106" s="244" t="s">
        <v>40</v>
      </c>
      <c r="L6106" s="244" t="s">
        <v>5345</v>
      </c>
    </row>
    <row r="6107" spans="2:12" ht="75" customHeight="1" x14ac:dyDescent="0.25">
      <c r="B6107" s="244">
        <v>51102710</v>
      </c>
      <c r="C6107" s="244" t="s">
        <v>5755</v>
      </c>
      <c r="D6107" s="245">
        <v>41659</v>
      </c>
      <c r="E6107" s="244" t="s">
        <v>662</v>
      </c>
      <c r="F6107" s="244" t="s">
        <v>5343</v>
      </c>
      <c r="G6107" s="244" t="s">
        <v>5344</v>
      </c>
      <c r="H6107" s="246">
        <v>210000</v>
      </c>
      <c r="I6107" s="246">
        <v>210000</v>
      </c>
      <c r="J6107" s="244" t="s">
        <v>2469</v>
      </c>
      <c r="K6107" s="244" t="s">
        <v>40</v>
      </c>
      <c r="L6107" s="244" t="s">
        <v>5345</v>
      </c>
    </row>
    <row r="6108" spans="2:12" ht="75" customHeight="1" x14ac:dyDescent="0.25">
      <c r="B6108" s="244">
        <v>51102710</v>
      </c>
      <c r="C6108" s="244" t="s">
        <v>5756</v>
      </c>
      <c r="D6108" s="245">
        <v>41659</v>
      </c>
      <c r="E6108" s="244" t="s">
        <v>662</v>
      </c>
      <c r="F6108" s="244" t="s">
        <v>5343</v>
      </c>
      <c r="G6108" s="244" t="s">
        <v>5344</v>
      </c>
      <c r="H6108" s="246">
        <v>62000</v>
      </c>
      <c r="I6108" s="246">
        <v>62000</v>
      </c>
      <c r="J6108" s="244" t="s">
        <v>2469</v>
      </c>
      <c r="K6108" s="244" t="s">
        <v>40</v>
      </c>
      <c r="L6108" s="244" t="s">
        <v>5345</v>
      </c>
    </row>
    <row r="6109" spans="2:12" ht="75" customHeight="1" x14ac:dyDescent="0.25">
      <c r="B6109" s="244">
        <v>51102710</v>
      </c>
      <c r="C6109" s="244" t="s">
        <v>5757</v>
      </c>
      <c r="D6109" s="245">
        <v>41659</v>
      </c>
      <c r="E6109" s="244" t="s">
        <v>662</v>
      </c>
      <c r="F6109" s="244" t="s">
        <v>5343</v>
      </c>
      <c r="G6109" s="244" t="s">
        <v>5344</v>
      </c>
      <c r="H6109" s="246">
        <v>15780000</v>
      </c>
      <c r="I6109" s="246">
        <v>15780000</v>
      </c>
      <c r="J6109" s="244" t="s">
        <v>2469</v>
      </c>
      <c r="K6109" s="244" t="s">
        <v>40</v>
      </c>
      <c r="L6109" s="244" t="s">
        <v>5345</v>
      </c>
    </row>
    <row r="6110" spans="2:12" ht="75" customHeight="1" x14ac:dyDescent="0.25">
      <c r="B6110" s="244">
        <v>51102710</v>
      </c>
      <c r="C6110" s="244" t="s">
        <v>5758</v>
      </c>
      <c r="D6110" s="245">
        <v>41659</v>
      </c>
      <c r="E6110" s="244" t="s">
        <v>662</v>
      </c>
      <c r="F6110" s="244" t="s">
        <v>5343</v>
      </c>
      <c r="G6110" s="244" t="s">
        <v>5344</v>
      </c>
      <c r="H6110" s="246">
        <v>144000</v>
      </c>
      <c r="I6110" s="246">
        <v>144000</v>
      </c>
      <c r="J6110" s="244" t="s">
        <v>2469</v>
      </c>
      <c r="K6110" s="244" t="s">
        <v>40</v>
      </c>
      <c r="L6110" s="244" t="s">
        <v>5345</v>
      </c>
    </row>
    <row r="6111" spans="2:12" ht="75" customHeight="1" x14ac:dyDescent="0.25">
      <c r="B6111" s="244">
        <v>51102710</v>
      </c>
      <c r="C6111" s="244" t="s">
        <v>5759</v>
      </c>
      <c r="D6111" s="245">
        <v>41659</v>
      </c>
      <c r="E6111" s="244" t="s">
        <v>662</v>
      </c>
      <c r="F6111" s="244" t="s">
        <v>5343</v>
      </c>
      <c r="G6111" s="244" t="s">
        <v>5344</v>
      </c>
      <c r="H6111" s="246">
        <v>78000</v>
      </c>
      <c r="I6111" s="246">
        <v>78000</v>
      </c>
      <c r="J6111" s="244" t="s">
        <v>2469</v>
      </c>
      <c r="K6111" s="244" t="s">
        <v>40</v>
      </c>
      <c r="L6111" s="244" t="s">
        <v>5345</v>
      </c>
    </row>
    <row r="6112" spans="2:12" ht="75" customHeight="1" x14ac:dyDescent="0.25">
      <c r="B6112" s="244">
        <v>51102710</v>
      </c>
      <c r="C6112" s="244" t="s">
        <v>5760</v>
      </c>
      <c r="D6112" s="245">
        <v>41659</v>
      </c>
      <c r="E6112" s="244" t="s">
        <v>662</v>
      </c>
      <c r="F6112" s="244" t="s">
        <v>5343</v>
      </c>
      <c r="G6112" s="244" t="s">
        <v>5344</v>
      </c>
      <c r="H6112" s="246">
        <v>222000</v>
      </c>
      <c r="I6112" s="246">
        <v>222000</v>
      </c>
      <c r="J6112" s="244" t="s">
        <v>2469</v>
      </c>
      <c r="K6112" s="244" t="s">
        <v>40</v>
      </c>
      <c r="L6112" s="244" t="s">
        <v>5345</v>
      </c>
    </row>
    <row r="6113" spans="2:12" ht="75" customHeight="1" x14ac:dyDescent="0.25">
      <c r="B6113" s="244">
        <v>51102710</v>
      </c>
      <c r="C6113" s="244" t="s">
        <v>5761</v>
      </c>
      <c r="D6113" s="245">
        <v>41659</v>
      </c>
      <c r="E6113" s="244" t="s">
        <v>662</v>
      </c>
      <c r="F6113" s="244" t="s">
        <v>5343</v>
      </c>
      <c r="G6113" s="244" t="s">
        <v>5344</v>
      </c>
      <c r="H6113" s="246">
        <v>310000</v>
      </c>
      <c r="I6113" s="246">
        <v>310000</v>
      </c>
      <c r="J6113" s="244" t="s">
        <v>2469</v>
      </c>
      <c r="K6113" s="244" t="s">
        <v>40</v>
      </c>
      <c r="L6113" s="244" t="s">
        <v>5345</v>
      </c>
    </row>
    <row r="6114" spans="2:12" ht="75" customHeight="1" x14ac:dyDescent="0.25">
      <c r="B6114" s="244">
        <v>51102710</v>
      </c>
      <c r="C6114" s="244" t="s">
        <v>5762</v>
      </c>
      <c r="D6114" s="245">
        <v>41647</v>
      </c>
      <c r="E6114" s="244" t="s">
        <v>662</v>
      </c>
      <c r="F6114" s="244" t="s">
        <v>5343</v>
      </c>
      <c r="G6114" s="244" t="s">
        <v>5344</v>
      </c>
      <c r="H6114" s="246">
        <v>50000</v>
      </c>
      <c r="I6114" s="246">
        <v>50000</v>
      </c>
      <c r="J6114" s="244" t="s">
        <v>2469</v>
      </c>
      <c r="K6114" s="244" t="s">
        <v>40</v>
      </c>
      <c r="L6114" s="244" t="s">
        <v>5345</v>
      </c>
    </row>
    <row r="6115" spans="2:12" ht="75" customHeight="1" x14ac:dyDescent="0.25">
      <c r="B6115" s="244">
        <v>51102710</v>
      </c>
      <c r="C6115" s="244" t="s">
        <v>5763</v>
      </c>
      <c r="D6115" s="245">
        <v>41659</v>
      </c>
      <c r="E6115" s="244" t="s">
        <v>662</v>
      </c>
      <c r="F6115" s="244" t="s">
        <v>5343</v>
      </c>
      <c r="G6115" s="244" t="s">
        <v>5344</v>
      </c>
      <c r="H6115" s="246">
        <v>50000</v>
      </c>
      <c r="I6115" s="246">
        <v>50000</v>
      </c>
      <c r="J6115" s="244" t="s">
        <v>2469</v>
      </c>
      <c r="K6115" s="244" t="s">
        <v>40</v>
      </c>
      <c r="L6115" s="244" t="s">
        <v>5345</v>
      </c>
    </row>
    <row r="6116" spans="2:12" ht="75" customHeight="1" x14ac:dyDescent="0.25">
      <c r="B6116" s="244">
        <v>51102710</v>
      </c>
      <c r="C6116" s="244" t="s">
        <v>5764</v>
      </c>
      <c r="D6116" s="245">
        <v>41647</v>
      </c>
      <c r="E6116" s="244" t="s">
        <v>662</v>
      </c>
      <c r="F6116" s="244" t="s">
        <v>5343</v>
      </c>
      <c r="G6116" s="244" t="s">
        <v>5344</v>
      </c>
      <c r="H6116" s="246">
        <v>50000</v>
      </c>
      <c r="I6116" s="246">
        <v>50000</v>
      </c>
      <c r="J6116" s="244" t="s">
        <v>2469</v>
      </c>
      <c r="K6116" s="244" t="s">
        <v>40</v>
      </c>
      <c r="L6116" s="244" t="s">
        <v>5345</v>
      </c>
    </row>
    <row r="6117" spans="2:12" ht="75" customHeight="1" x14ac:dyDescent="0.25">
      <c r="B6117" s="244">
        <v>50211608</v>
      </c>
      <c r="C6117" s="244" t="s">
        <v>5765</v>
      </c>
      <c r="D6117" s="245">
        <v>41659</v>
      </c>
      <c r="E6117" s="244" t="s">
        <v>662</v>
      </c>
      <c r="F6117" s="244" t="s">
        <v>5343</v>
      </c>
      <c r="G6117" s="244" t="s">
        <v>5344</v>
      </c>
      <c r="H6117" s="246">
        <v>9000</v>
      </c>
      <c r="I6117" s="246">
        <v>9000</v>
      </c>
      <c r="J6117" s="244" t="s">
        <v>2469</v>
      </c>
      <c r="K6117" s="244" t="s">
        <v>40</v>
      </c>
      <c r="L6117" s="244" t="s">
        <v>5345</v>
      </c>
    </row>
    <row r="6118" spans="2:12" ht="75" customHeight="1" x14ac:dyDescent="0.25">
      <c r="B6118" s="244">
        <v>50161814</v>
      </c>
      <c r="C6118" s="244" t="s">
        <v>5766</v>
      </c>
      <c r="D6118" s="245">
        <v>41659</v>
      </c>
      <c r="E6118" s="244" t="s">
        <v>662</v>
      </c>
      <c r="F6118" s="244" t="s">
        <v>5343</v>
      </c>
      <c r="G6118" s="244" t="s">
        <v>5344</v>
      </c>
      <c r="H6118" s="246">
        <v>33000</v>
      </c>
      <c r="I6118" s="246">
        <v>33000</v>
      </c>
      <c r="J6118" s="244" t="s">
        <v>2469</v>
      </c>
      <c r="K6118" s="244" t="s">
        <v>40</v>
      </c>
      <c r="L6118" s="244" t="s">
        <v>5345</v>
      </c>
    </row>
    <row r="6119" spans="2:12" ht="75" customHeight="1" x14ac:dyDescent="0.25">
      <c r="B6119" s="244">
        <v>49121504</v>
      </c>
      <c r="C6119" s="244" t="s">
        <v>5767</v>
      </c>
      <c r="D6119" s="245">
        <v>41659</v>
      </c>
      <c r="E6119" s="244" t="s">
        <v>662</v>
      </c>
      <c r="F6119" s="244" t="s">
        <v>5343</v>
      </c>
      <c r="G6119" s="244" t="s">
        <v>5344</v>
      </c>
      <c r="H6119" s="246">
        <v>2700000</v>
      </c>
      <c r="I6119" s="246">
        <v>2700000</v>
      </c>
      <c r="J6119" s="244" t="s">
        <v>2469</v>
      </c>
      <c r="K6119" s="244" t="s">
        <v>40</v>
      </c>
      <c r="L6119" s="244" t="s">
        <v>5345</v>
      </c>
    </row>
    <row r="6120" spans="2:12" ht="75" customHeight="1" x14ac:dyDescent="0.25">
      <c r="B6120" s="244">
        <v>48111001</v>
      </c>
      <c r="C6120" s="244" t="s">
        <v>5768</v>
      </c>
      <c r="D6120" s="245">
        <v>41659</v>
      </c>
      <c r="E6120" s="244" t="s">
        <v>662</v>
      </c>
      <c r="F6120" s="244" t="s">
        <v>5343</v>
      </c>
      <c r="G6120" s="244" t="s">
        <v>5344</v>
      </c>
      <c r="H6120" s="246">
        <v>225000</v>
      </c>
      <c r="I6120" s="246">
        <v>225000</v>
      </c>
      <c r="J6120" s="244" t="s">
        <v>2469</v>
      </c>
      <c r="K6120" s="244" t="s">
        <v>40</v>
      </c>
      <c r="L6120" s="244" t="s">
        <v>5345</v>
      </c>
    </row>
    <row r="6121" spans="2:12" ht="75" customHeight="1" x14ac:dyDescent="0.25">
      <c r="B6121" s="244">
        <v>48102108</v>
      </c>
      <c r="C6121" s="244" t="s">
        <v>5769</v>
      </c>
      <c r="D6121" s="245">
        <v>41659</v>
      </c>
      <c r="E6121" s="244" t="s">
        <v>662</v>
      </c>
      <c r="F6121" s="244" t="s">
        <v>5343</v>
      </c>
      <c r="G6121" s="244" t="s">
        <v>5344</v>
      </c>
      <c r="H6121" s="246">
        <v>750000</v>
      </c>
      <c r="I6121" s="246">
        <v>750000</v>
      </c>
      <c r="J6121" s="244" t="s">
        <v>2469</v>
      </c>
      <c r="K6121" s="244" t="s">
        <v>40</v>
      </c>
      <c r="L6121" s="244" t="s">
        <v>5345</v>
      </c>
    </row>
    <row r="6122" spans="2:12" ht="75" customHeight="1" x14ac:dyDescent="0.25">
      <c r="B6122" s="244">
        <v>48101804</v>
      </c>
      <c r="C6122" s="244" t="s">
        <v>5770</v>
      </c>
      <c r="D6122" s="245">
        <v>41659</v>
      </c>
      <c r="E6122" s="244" t="s">
        <v>662</v>
      </c>
      <c r="F6122" s="244" t="s">
        <v>5343</v>
      </c>
      <c r="G6122" s="244" t="s">
        <v>5344</v>
      </c>
      <c r="H6122" s="246">
        <v>270000</v>
      </c>
      <c r="I6122" s="246">
        <v>270000</v>
      </c>
      <c r="J6122" s="244" t="s">
        <v>2469</v>
      </c>
      <c r="K6122" s="244" t="s">
        <v>40</v>
      </c>
      <c r="L6122" s="244" t="s">
        <v>5345</v>
      </c>
    </row>
    <row r="6123" spans="2:12" ht="75" customHeight="1" x14ac:dyDescent="0.25">
      <c r="B6123" s="244">
        <v>48101804</v>
      </c>
      <c r="C6123" s="244" t="s">
        <v>5771</v>
      </c>
      <c r="D6123" s="245">
        <v>41659</v>
      </c>
      <c r="E6123" s="244" t="s">
        <v>662</v>
      </c>
      <c r="F6123" s="244" t="s">
        <v>5343</v>
      </c>
      <c r="G6123" s="244" t="s">
        <v>5344</v>
      </c>
      <c r="H6123" s="246">
        <v>162000</v>
      </c>
      <c r="I6123" s="246">
        <v>162000</v>
      </c>
      <c r="J6123" s="244" t="s">
        <v>2469</v>
      </c>
      <c r="K6123" s="244" t="s">
        <v>40</v>
      </c>
      <c r="L6123" s="244" t="s">
        <v>5345</v>
      </c>
    </row>
    <row r="6124" spans="2:12" ht="75" customHeight="1" x14ac:dyDescent="0.25">
      <c r="B6124" s="244">
        <v>48101804</v>
      </c>
      <c r="C6124" s="244" t="s">
        <v>5772</v>
      </c>
      <c r="D6124" s="245">
        <v>41659</v>
      </c>
      <c r="E6124" s="244" t="s">
        <v>662</v>
      </c>
      <c r="F6124" s="244" t="s">
        <v>5343</v>
      </c>
      <c r="G6124" s="244" t="s">
        <v>5344</v>
      </c>
      <c r="H6124" s="246">
        <v>300000</v>
      </c>
      <c r="I6124" s="246">
        <v>300000</v>
      </c>
      <c r="J6124" s="244" t="s">
        <v>2469</v>
      </c>
      <c r="K6124" s="244" t="s">
        <v>40</v>
      </c>
      <c r="L6124" s="244" t="s">
        <v>5345</v>
      </c>
    </row>
    <row r="6125" spans="2:12" ht="75" customHeight="1" x14ac:dyDescent="0.25">
      <c r="B6125" s="244">
        <v>48101804</v>
      </c>
      <c r="C6125" s="244" t="s">
        <v>5773</v>
      </c>
      <c r="D6125" s="245">
        <v>41659</v>
      </c>
      <c r="E6125" s="244" t="s">
        <v>662</v>
      </c>
      <c r="F6125" s="244" t="s">
        <v>5343</v>
      </c>
      <c r="G6125" s="244" t="s">
        <v>5344</v>
      </c>
      <c r="H6125" s="246">
        <v>300000</v>
      </c>
      <c r="I6125" s="246">
        <v>300000</v>
      </c>
      <c r="J6125" s="244" t="s">
        <v>2469</v>
      </c>
      <c r="K6125" s="244" t="s">
        <v>40</v>
      </c>
      <c r="L6125" s="244" t="s">
        <v>5345</v>
      </c>
    </row>
    <row r="6126" spans="2:12" ht="75" customHeight="1" x14ac:dyDescent="0.25">
      <c r="B6126" s="244">
        <v>48101804</v>
      </c>
      <c r="C6126" s="244" t="s">
        <v>5774</v>
      </c>
      <c r="D6126" s="245">
        <v>41659</v>
      </c>
      <c r="E6126" s="244" t="s">
        <v>662</v>
      </c>
      <c r="F6126" s="244" t="s">
        <v>5343</v>
      </c>
      <c r="G6126" s="244" t="s">
        <v>5344</v>
      </c>
      <c r="H6126" s="246">
        <v>180000</v>
      </c>
      <c r="I6126" s="246">
        <v>180000</v>
      </c>
      <c r="J6126" s="244" t="s">
        <v>2469</v>
      </c>
      <c r="K6126" s="244" t="s">
        <v>40</v>
      </c>
      <c r="L6126" s="244" t="s">
        <v>5345</v>
      </c>
    </row>
    <row r="6127" spans="2:12" ht="75" customHeight="1" x14ac:dyDescent="0.25">
      <c r="B6127" s="244">
        <v>48101804</v>
      </c>
      <c r="C6127" s="244" t="s">
        <v>5775</v>
      </c>
      <c r="D6127" s="245">
        <v>41659</v>
      </c>
      <c r="E6127" s="244" t="s">
        <v>662</v>
      </c>
      <c r="F6127" s="244" t="s">
        <v>5343</v>
      </c>
      <c r="G6127" s="244" t="s">
        <v>5344</v>
      </c>
      <c r="H6127" s="246">
        <v>180000</v>
      </c>
      <c r="I6127" s="246">
        <v>180000</v>
      </c>
      <c r="J6127" s="244" t="s">
        <v>2469</v>
      </c>
      <c r="K6127" s="244" t="s">
        <v>40</v>
      </c>
      <c r="L6127" s="244" t="s">
        <v>5345</v>
      </c>
    </row>
    <row r="6128" spans="2:12" ht="75" customHeight="1" x14ac:dyDescent="0.25">
      <c r="B6128" s="244">
        <v>47131501</v>
      </c>
      <c r="C6128" s="244" t="s">
        <v>5776</v>
      </c>
      <c r="D6128" s="245">
        <v>41659</v>
      </c>
      <c r="E6128" s="244" t="s">
        <v>662</v>
      </c>
      <c r="F6128" s="244" t="s">
        <v>5343</v>
      </c>
      <c r="G6128" s="244" t="s">
        <v>5344</v>
      </c>
      <c r="H6128" s="246">
        <v>22500</v>
      </c>
      <c r="I6128" s="246">
        <v>22500</v>
      </c>
      <c r="J6128" s="244" t="s">
        <v>2469</v>
      </c>
      <c r="K6128" s="244" t="s">
        <v>40</v>
      </c>
      <c r="L6128" s="244" t="s">
        <v>5345</v>
      </c>
    </row>
    <row r="6129" spans="2:12" ht="75" customHeight="1" x14ac:dyDescent="0.25">
      <c r="B6129" s="244">
        <v>47131501</v>
      </c>
      <c r="C6129" s="244" t="s">
        <v>5777</v>
      </c>
      <c r="D6129" s="245">
        <v>41647</v>
      </c>
      <c r="E6129" s="244" t="s">
        <v>662</v>
      </c>
      <c r="F6129" s="244" t="s">
        <v>5343</v>
      </c>
      <c r="G6129" s="244" t="s">
        <v>5344</v>
      </c>
      <c r="H6129" s="246">
        <v>22500</v>
      </c>
      <c r="I6129" s="246">
        <v>22500</v>
      </c>
      <c r="J6129" s="244" t="s">
        <v>2469</v>
      </c>
      <c r="K6129" s="244" t="s">
        <v>40</v>
      </c>
      <c r="L6129" s="244" t="s">
        <v>5345</v>
      </c>
    </row>
    <row r="6130" spans="2:12" ht="75" customHeight="1" x14ac:dyDescent="0.25">
      <c r="B6130" s="244">
        <v>47131501</v>
      </c>
      <c r="C6130" s="244" t="s">
        <v>5778</v>
      </c>
      <c r="D6130" s="245">
        <v>41659</v>
      </c>
      <c r="E6130" s="244" t="s">
        <v>662</v>
      </c>
      <c r="F6130" s="244" t="s">
        <v>5343</v>
      </c>
      <c r="G6130" s="244" t="s">
        <v>5344</v>
      </c>
      <c r="H6130" s="246">
        <v>270000</v>
      </c>
      <c r="I6130" s="246">
        <v>270000</v>
      </c>
      <c r="J6130" s="244" t="s">
        <v>2469</v>
      </c>
      <c r="K6130" s="244" t="s">
        <v>40</v>
      </c>
      <c r="L6130" s="244" t="s">
        <v>5345</v>
      </c>
    </row>
    <row r="6131" spans="2:12" ht="75" customHeight="1" x14ac:dyDescent="0.25">
      <c r="B6131" s="244">
        <v>47121701</v>
      </c>
      <c r="C6131" s="244" t="s">
        <v>5779</v>
      </c>
      <c r="D6131" s="245">
        <v>41659</v>
      </c>
      <c r="E6131" s="244" t="s">
        <v>662</v>
      </c>
      <c r="F6131" s="244" t="s">
        <v>5343</v>
      </c>
      <c r="G6131" s="244" t="s">
        <v>5344</v>
      </c>
      <c r="H6131" s="246">
        <v>5000</v>
      </c>
      <c r="I6131" s="246">
        <v>5000</v>
      </c>
      <c r="J6131" s="244" t="s">
        <v>2469</v>
      </c>
      <c r="K6131" s="244" t="s">
        <v>40</v>
      </c>
      <c r="L6131" s="244" t="s">
        <v>5345</v>
      </c>
    </row>
    <row r="6132" spans="2:12" ht="75" customHeight="1" x14ac:dyDescent="0.25">
      <c r="B6132" s="244">
        <v>47121701</v>
      </c>
      <c r="C6132" s="244" t="s">
        <v>5780</v>
      </c>
      <c r="D6132" s="245">
        <v>41647</v>
      </c>
      <c r="E6132" s="244" t="s">
        <v>662</v>
      </c>
      <c r="F6132" s="244" t="s">
        <v>5343</v>
      </c>
      <c r="G6132" s="244" t="s">
        <v>5344</v>
      </c>
      <c r="H6132" s="246">
        <v>5000</v>
      </c>
      <c r="I6132" s="246">
        <v>5000</v>
      </c>
      <c r="J6132" s="244" t="s">
        <v>2469</v>
      </c>
      <c r="K6132" s="244" t="s">
        <v>40</v>
      </c>
      <c r="L6132" s="244" t="s">
        <v>5345</v>
      </c>
    </row>
    <row r="6133" spans="2:12" ht="75" customHeight="1" x14ac:dyDescent="0.25">
      <c r="B6133" s="244">
        <v>47121701</v>
      </c>
      <c r="C6133" s="244" t="s">
        <v>5781</v>
      </c>
      <c r="D6133" s="245">
        <v>41659</v>
      </c>
      <c r="E6133" s="244" t="s">
        <v>662</v>
      </c>
      <c r="F6133" s="244" t="s">
        <v>5343</v>
      </c>
      <c r="G6133" s="244" t="s">
        <v>5344</v>
      </c>
      <c r="H6133" s="246">
        <v>5000</v>
      </c>
      <c r="I6133" s="246">
        <v>5000</v>
      </c>
      <c r="J6133" s="244" t="s">
        <v>2469</v>
      </c>
      <c r="K6133" s="244" t="s">
        <v>40</v>
      </c>
      <c r="L6133" s="244" t="s">
        <v>5345</v>
      </c>
    </row>
    <row r="6134" spans="2:12" ht="75" customHeight="1" x14ac:dyDescent="0.25">
      <c r="B6134" s="244">
        <v>47121701</v>
      </c>
      <c r="C6134" s="244" t="s">
        <v>5782</v>
      </c>
      <c r="D6134" s="245">
        <v>41647</v>
      </c>
      <c r="E6134" s="244" t="s">
        <v>662</v>
      </c>
      <c r="F6134" s="244" t="s">
        <v>5343</v>
      </c>
      <c r="G6134" s="244" t="s">
        <v>5344</v>
      </c>
      <c r="H6134" s="246">
        <v>5000</v>
      </c>
      <c r="I6134" s="246">
        <v>5000</v>
      </c>
      <c r="J6134" s="244" t="s">
        <v>2469</v>
      </c>
      <c r="K6134" s="244" t="s">
        <v>40</v>
      </c>
      <c r="L6134" s="244" t="s">
        <v>5345</v>
      </c>
    </row>
    <row r="6135" spans="2:12" ht="75" customHeight="1" x14ac:dyDescent="0.25">
      <c r="B6135" s="244">
        <v>47121701</v>
      </c>
      <c r="C6135" s="244" t="s">
        <v>5783</v>
      </c>
      <c r="D6135" s="245">
        <v>41659</v>
      </c>
      <c r="E6135" s="244" t="s">
        <v>662</v>
      </c>
      <c r="F6135" s="244" t="s">
        <v>5343</v>
      </c>
      <c r="G6135" s="244" t="s">
        <v>5344</v>
      </c>
      <c r="H6135" s="246">
        <v>1036000</v>
      </c>
      <c r="I6135" s="246">
        <v>1036000</v>
      </c>
      <c r="J6135" s="244" t="s">
        <v>2469</v>
      </c>
      <c r="K6135" s="244" t="s">
        <v>40</v>
      </c>
      <c r="L6135" s="244" t="s">
        <v>5345</v>
      </c>
    </row>
    <row r="6136" spans="2:12" ht="75" customHeight="1" x14ac:dyDescent="0.25">
      <c r="B6136" s="244">
        <v>47121701</v>
      </c>
      <c r="C6136" s="244" t="s">
        <v>5784</v>
      </c>
      <c r="D6136" s="245">
        <v>41659</v>
      </c>
      <c r="E6136" s="244" t="s">
        <v>662</v>
      </c>
      <c r="F6136" s="244" t="s">
        <v>5343</v>
      </c>
      <c r="G6136" s="244" t="s">
        <v>5344</v>
      </c>
      <c r="H6136" s="246">
        <v>1036000</v>
      </c>
      <c r="I6136" s="246">
        <v>1036000</v>
      </c>
      <c r="J6136" s="244" t="s">
        <v>2469</v>
      </c>
      <c r="K6136" s="244" t="s">
        <v>40</v>
      </c>
      <c r="L6136" s="244" t="s">
        <v>5345</v>
      </c>
    </row>
    <row r="6137" spans="2:12" ht="75" customHeight="1" x14ac:dyDescent="0.25">
      <c r="B6137" s="244">
        <v>47121701</v>
      </c>
      <c r="C6137" s="244" t="s">
        <v>5785</v>
      </c>
      <c r="D6137" s="245">
        <v>41659</v>
      </c>
      <c r="E6137" s="244" t="s">
        <v>662</v>
      </c>
      <c r="F6137" s="244" t="s">
        <v>5343</v>
      </c>
      <c r="G6137" s="244" t="s">
        <v>5344</v>
      </c>
      <c r="H6137" s="246">
        <v>1036000</v>
      </c>
      <c r="I6137" s="246">
        <v>1036000</v>
      </c>
      <c r="J6137" s="244" t="s">
        <v>2469</v>
      </c>
      <c r="K6137" s="244" t="s">
        <v>40</v>
      </c>
      <c r="L6137" s="244" t="s">
        <v>5345</v>
      </c>
    </row>
    <row r="6138" spans="2:12" ht="75" customHeight="1" x14ac:dyDescent="0.25">
      <c r="B6138" s="244">
        <v>47121701</v>
      </c>
      <c r="C6138" s="244" t="s">
        <v>5786</v>
      </c>
      <c r="D6138" s="245">
        <v>41659</v>
      </c>
      <c r="E6138" s="244" t="s">
        <v>662</v>
      </c>
      <c r="F6138" s="244" t="s">
        <v>5343</v>
      </c>
      <c r="G6138" s="244" t="s">
        <v>5344</v>
      </c>
      <c r="H6138" s="246">
        <v>1036000</v>
      </c>
      <c r="I6138" s="246">
        <v>1036000</v>
      </c>
      <c r="J6138" s="244" t="s">
        <v>2469</v>
      </c>
      <c r="K6138" s="244" t="s">
        <v>40</v>
      </c>
      <c r="L6138" s="244" t="s">
        <v>5345</v>
      </c>
    </row>
    <row r="6139" spans="2:12" ht="75" customHeight="1" x14ac:dyDescent="0.25">
      <c r="B6139" s="244">
        <v>47101512</v>
      </c>
      <c r="C6139" s="244" t="s">
        <v>5787</v>
      </c>
      <c r="D6139" s="245">
        <v>41659</v>
      </c>
      <c r="E6139" s="244" t="s">
        <v>662</v>
      </c>
      <c r="F6139" s="244" t="s">
        <v>5343</v>
      </c>
      <c r="G6139" s="244" t="s">
        <v>5344</v>
      </c>
      <c r="H6139" s="246">
        <v>495000</v>
      </c>
      <c r="I6139" s="246">
        <v>495000</v>
      </c>
      <c r="J6139" s="244" t="s">
        <v>2469</v>
      </c>
      <c r="K6139" s="244" t="s">
        <v>40</v>
      </c>
      <c r="L6139" s="244" t="s">
        <v>5345</v>
      </c>
    </row>
    <row r="6140" spans="2:12" ht="75" customHeight="1" x14ac:dyDescent="0.25">
      <c r="B6140" s="244">
        <v>46182404</v>
      </c>
      <c r="C6140" s="244" t="s">
        <v>5788</v>
      </c>
      <c r="D6140" s="245">
        <v>41659</v>
      </c>
      <c r="E6140" s="244" t="s">
        <v>662</v>
      </c>
      <c r="F6140" s="244" t="s">
        <v>5343</v>
      </c>
      <c r="G6140" s="244" t="s">
        <v>5344</v>
      </c>
      <c r="H6140" s="246">
        <v>11040000</v>
      </c>
      <c r="I6140" s="246">
        <v>11040000</v>
      </c>
      <c r="J6140" s="244" t="s">
        <v>2469</v>
      </c>
      <c r="K6140" s="244" t="s">
        <v>40</v>
      </c>
      <c r="L6140" s="244" t="s">
        <v>5345</v>
      </c>
    </row>
    <row r="6141" spans="2:12" ht="75" customHeight="1" x14ac:dyDescent="0.25">
      <c r="B6141" s="244">
        <v>46182210</v>
      </c>
      <c r="C6141" s="244" t="s">
        <v>5789</v>
      </c>
      <c r="D6141" s="245">
        <v>41647</v>
      </c>
      <c r="E6141" s="244" t="s">
        <v>662</v>
      </c>
      <c r="F6141" s="244" t="s">
        <v>5343</v>
      </c>
      <c r="G6141" s="244" t="s">
        <v>5344</v>
      </c>
      <c r="H6141" s="246">
        <v>90000</v>
      </c>
      <c r="I6141" s="246">
        <v>90000</v>
      </c>
      <c r="J6141" s="244" t="s">
        <v>2469</v>
      </c>
      <c r="K6141" s="244" t="s">
        <v>40</v>
      </c>
      <c r="L6141" s="244" t="s">
        <v>5345</v>
      </c>
    </row>
    <row r="6142" spans="2:12" ht="75" customHeight="1" x14ac:dyDescent="0.25">
      <c r="B6142" s="244">
        <v>46182204</v>
      </c>
      <c r="C6142" s="244" t="s">
        <v>5790</v>
      </c>
      <c r="D6142" s="245">
        <v>41647</v>
      </c>
      <c r="E6142" s="244" t="s">
        <v>662</v>
      </c>
      <c r="F6142" s="244" t="s">
        <v>5343</v>
      </c>
      <c r="G6142" s="244" t="s">
        <v>5344</v>
      </c>
      <c r="H6142" s="246">
        <v>60000</v>
      </c>
      <c r="I6142" s="246">
        <v>60000</v>
      </c>
      <c r="J6142" s="244" t="s">
        <v>2469</v>
      </c>
      <c r="K6142" s="244" t="s">
        <v>40</v>
      </c>
      <c r="L6142" s="244" t="s">
        <v>5345</v>
      </c>
    </row>
    <row r="6143" spans="2:12" ht="75" customHeight="1" x14ac:dyDescent="0.25">
      <c r="B6143" s="244">
        <v>46181811</v>
      </c>
      <c r="C6143" s="244" t="s">
        <v>5791</v>
      </c>
      <c r="D6143" s="245">
        <v>41659</v>
      </c>
      <c r="E6143" s="244" t="s">
        <v>662</v>
      </c>
      <c r="F6143" s="244" t="s">
        <v>5343</v>
      </c>
      <c r="G6143" s="244" t="s">
        <v>5344</v>
      </c>
      <c r="H6143" s="246">
        <v>1200000</v>
      </c>
      <c r="I6143" s="246">
        <v>1200000</v>
      </c>
      <c r="J6143" s="244" t="s">
        <v>2469</v>
      </c>
      <c r="K6143" s="244" t="s">
        <v>40</v>
      </c>
      <c r="L6143" s="244" t="s">
        <v>5345</v>
      </c>
    </row>
    <row r="6144" spans="2:12" ht="75" customHeight="1" x14ac:dyDescent="0.25">
      <c r="B6144" s="244">
        <v>46181811</v>
      </c>
      <c r="C6144" s="244" t="s">
        <v>5792</v>
      </c>
      <c r="D6144" s="245">
        <v>41659</v>
      </c>
      <c r="E6144" s="244" t="s">
        <v>662</v>
      </c>
      <c r="F6144" s="244" t="s">
        <v>5343</v>
      </c>
      <c r="G6144" s="244" t="s">
        <v>5344</v>
      </c>
      <c r="H6144" s="246">
        <v>2400000</v>
      </c>
      <c r="I6144" s="246">
        <v>2400000</v>
      </c>
      <c r="J6144" s="244" t="s">
        <v>2469</v>
      </c>
      <c r="K6144" s="244" t="s">
        <v>40</v>
      </c>
      <c r="L6144" s="244" t="s">
        <v>5345</v>
      </c>
    </row>
    <row r="6145" spans="2:12" ht="75" customHeight="1" x14ac:dyDescent="0.25">
      <c r="B6145" s="244">
        <v>46181811</v>
      </c>
      <c r="C6145" s="244" t="s">
        <v>5793</v>
      </c>
      <c r="D6145" s="245">
        <v>41659</v>
      </c>
      <c r="E6145" s="244" t="s">
        <v>662</v>
      </c>
      <c r="F6145" s="244" t="s">
        <v>5343</v>
      </c>
      <c r="G6145" s="244" t="s">
        <v>5344</v>
      </c>
      <c r="H6145" s="246">
        <v>960000</v>
      </c>
      <c r="I6145" s="246">
        <v>960000</v>
      </c>
      <c r="J6145" s="244" t="s">
        <v>2469</v>
      </c>
      <c r="K6145" s="244" t="s">
        <v>40</v>
      </c>
      <c r="L6145" s="244" t="s">
        <v>5345</v>
      </c>
    </row>
    <row r="6146" spans="2:12" ht="75" customHeight="1" x14ac:dyDescent="0.25">
      <c r="B6146" s="244">
        <v>46181541</v>
      </c>
      <c r="C6146" s="244" t="s">
        <v>5794</v>
      </c>
      <c r="D6146" s="245">
        <v>41659</v>
      </c>
      <c r="E6146" s="244" t="s">
        <v>662</v>
      </c>
      <c r="F6146" s="244" t="s">
        <v>5343</v>
      </c>
      <c r="G6146" s="244" t="s">
        <v>5344</v>
      </c>
      <c r="H6146" s="246">
        <v>2400000</v>
      </c>
      <c r="I6146" s="246">
        <v>2400000</v>
      </c>
      <c r="J6146" s="244" t="s">
        <v>2469</v>
      </c>
      <c r="K6146" s="244" t="s">
        <v>40</v>
      </c>
      <c r="L6146" s="244" t="s">
        <v>5345</v>
      </c>
    </row>
    <row r="6147" spans="2:12" ht="75" customHeight="1" x14ac:dyDescent="0.25">
      <c r="B6147" s="244">
        <v>46181541</v>
      </c>
      <c r="C6147" s="244" t="s">
        <v>5795</v>
      </c>
      <c r="D6147" s="245">
        <v>41659</v>
      </c>
      <c r="E6147" s="244" t="s">
        <v>662</v>
      </c>
      <c r="F6147" s="244" t="s">
        <v>5343</v>
      </c>
      <c r="G6147" s="244" t="s">
        <v>5344</v>
      </c>
      <c r="H6147" s="246">
        <v>3600000</v>
      </c>
      <c r="I6147" s="246">
        <v>3600000</v>
      </c>
      <c r="J6147" s="244" t="s">
        <v>2469</v>
      </c>
      <c r="K6147" s="244" t="s">
        <v>40</v>
      </c>
      <c r="L6147" s="244" t="s">
        <v>5345</v>
      </c>
    </row>
    <row r="6148" spans="2:12" ht="75" customHeight="1" x14ac:dyDescent="0.25">
      <c r="B6148" s="244">
        <v>44122104</v>
      </c>
      <c r="C6148" s="244" t="s">
        <v>5796</v>
      </c>
      <c r="D6148" s="245">
        <v>41659</v>
      </c>
      <c r="E6148" s="244" t="s">
        <v>662</v>
      </c>
      <c r="F6148" s="244" t="s">
        <v>5343</v>
      </c>
      <c r="G6148" s="244" t="s">
        <v>5344</v>
      </c>
      <c r="H6148" s="246">
        <v>300000</v>
      </c>
      <c r="I6148" s="246">
        <v>300000</v>
      </c>
      <c r="J6148" s="244" t="s">
        <v>2469</v>
      </c>
      <c r="K6148" s="244" t="s">
        <v>40</v>
      </c>
      <c r="L6148" s="244" t="s">
        <v>5345</v>
      </c>
    </row>
    <row r="6149" spans="2:12" ht="75" customHeight="1" x14ac:dyDescent="0.25">
      <c r="B6149" s="244">
        <v>44122104</v>
      </c>
      <c r="C6149" s="244" t="s">
        <v>5797</v>
      </c>
      <c r="D6149" s="245">
        <v>41659</v>
      </c>
      <c r="E6149" s="244" t="s">
        <v>662</v>
      </c>
      <c r="F6149" s="244" t="s">
        <v>5343</v>
      </c>
      <c r="G6149" s="244" t="s">
        <v>5344</v>
      </c>
      <c r="H6149" s="246">
        <v>100000</v>
      </c>
      <c r="I6149" s="246">
        <v>100000</v>
      </c>
      <c r="J6149" s="244" t="s">
        <v>2469</v>
      </c>
      <c r="K6149" s="244" t="s">
        <v>40</v>
      </c>
      <c r="L6149" s="244" t="s">
        <v>5345</v>
      </c>
    </row>
    <row r="6150" spans="2:12" ht="75" customHeight="1" x14ac:dyDescent="0.25">
      <c r="B6150" s="244">
        <v>44122101</v>
      </c>
      <c r="C6150" s="244" t="s">
        <v>5798</v>
      </c>
      <c r="D6150" s="245">
        <v>41659</v>
      </c>
      <c r="E6150" s="244" t="s">
        <v>662</v>
      </c>
      <c r="F6150" s="244" t="s">
        <v>5343</v>
      </c>
      <c r="G6150" s="244" t="s">
        <v>5344</v>
      </c>
      <c r="H6150" s="246">
        <v>20000</v>
      </c>
      <c r="I6150" s="246">
        <v>20000</v>
      </c>
      <c r="J6150" s="244" t="s">
        <v>2469</v>
      </c>
      <c r="K6150" s="244" t="s">
        <v>40</v>
      </c>
      <c r="L6150" s="244" t="s">
        <v>5345</v>
      </c>
    </row>
    <row r="6151" spans="2:12" ht="75" customHeight="1" x14ac:dyDescent="0.25">
      <c r="B6151" s="244">
        <v>44122010</v>
      </c>
      <c r="C6151" s="244" t="s">
        <v>5799</v>
      </c>
      <c r="D6151" s="245">
        <v>41659</v>
      </c>
      <c r="E6151" s="244" t="s">
        <v>662</v>
      </c>
      <c r="F6151" s="244" t="s">
        <v>5343</v>
      </c>
      <c r="G6151" s="244" t="s">
        <v>5344</v>
      </c>
      <c r="H6151" s="246">
        <v>290000</v>
      </c>
      <c r="I6151" s="246">
        <v>290000</v>
      </c>
      <c r="J6151" s="244" t="s">
        <v>2469</v>
      </c>
      <c r="K6151" s="244" t="s">
        <v>40</v>
      </c>
      <c r="L6151" s="244" t="s">
        <v>5345</v>
      </c>
    </row>
    <row r="6152" spans="2:12" ht="75" customHeight="1" x14ac:dyDescent="0.25">
      <c r="B6152" s="244">
        <v>44122010</v>
      </c>
      <c r="C6152" s="244" t="s">
        <v>5800</v>
      </c>
      <c r="D6152" s="245">
        <v>41647</v>
      </c>
      <c r="E6152" s="244" t="s">
        <v>662</v>
      </c>
      <c r="F6152" s="244" t="s">
        <v>5343</v>
      </c>
      <c r="G6152" s="244" t="s">
        <v>5344</v>
      </c>
      <c r="H6152" s="246">
        <v>290000</v>
      </c>
      <c r="I6152" s="246">
        <v>290000</v>
      </c>
      <c r="J6152" s="244" t="s">
        <v>2469</v>
      </c>
      <c r="K6152" s="244" t="s">
        <v>40</v>
      </c>
      <c r="L6152" s="244" t="s">
        <v>5345</v>
      </c>
    </row>
    <row r="6153" spans="2:12" ht="75" customHeight="1" x14ac:dyDescent="0.25">
      <c r="B6153" s="244">
        <v>44122010</v>
      </c>
      <c r="C6153" s="244" t="s">
        <v>5801</v>
      </c>
      <c r="D6153" s="245">
        <v>41659</v>
      </c>
      <c r="E6153" s="244" t="s">
        <v>662</v>
      </c>
      <c r="F6153" s="244" t="s">
        <v>5343</v>
      </c>
      <c r="G6153" s="244" t="s">
        <v>5344</v>
      </c>
      <c r="H6153" s="246">
        <v>27200</v>
      </c>
      <c r="I6153" s="246">
        <v>27200</v>
      </c>
      <c r="J6153" s="244" t="s">
        <v>2469</v>
      </c>
      <c r="K6153" s="244" t="s">
        <v>40</v>
      </c>
      <c r="L6153" s="244" t="s">
        <v>5345</v>
      </c>
    </row>
    <row r="6154" spans="2:12" ht="75" customHeight="1" x14ac:dyDescent="0.25">
      <c r="B6154" s="244">
        <v>44122010</v>
      </c>
      <c r="C6154" s="244" t="s">
        <v>5802</v>
      </c>
      <c r="D6154" s="245">
        <v>41659</v>
      </c>
      <c r="E6154" s="244" t="s">
        <v>662</v>
      </c>
      <c r="F6154" s="244" t="s">
        <v>5343</v>
      </c>
      <c r="G6154" s="244" t="s">
        <v>5344</v>
      </c>
      <c r="H6154" s="246">
        <v>2635000</v>
      </c>
      <c r="I6154" s="246">
        <v>2635000</v>
      </c>
      <c r="J6154" s="244" t="s">
        <v>2469</v>
      </c>
      <c r="K6154" s="244" t="s">
        <v>40</v>
      </c>
      <c r="L6154" s="244" t="s">
        <v>5345</v>
      </c>
    </row>
    <row r="6155" spans="2:12" ht="75" customHeight="1" x14ac:dyDescent="0.25">
      <c r="B6155" s="244">
        <v>44122003</v>
      </c>
      <c r="C6155" s="244" t="s">
        <v>5803</v>
      </c>
      <c r="D6155" s="245">
        <v>41659</v>
      </c>
      <c r="E6155" s="244" t="s">
        <v>662</v>
      </c>
      <c r="F6155" s="244" t="s">
        <v>5343</v>
      </c>
      <c r="G6155" s="244" t="s">
        <v>5344</v>
      </c>
      <c r="H6155" s="246">
        <v>140000</v>
      </c>
      <c r="I6155" s="246">
        <v>140000</v>
      </c>
      <c r="J6155" s="244" t="s">
        <v>2469</v>
      </c>
      <c r="K6155" s="244" t="s">
        <v>40</v>
      </c>
      <c r="L6155" s="244" t="s">
        <v>5345</v>
      </c>
    </row>
    <row r="6156" spans="2:12" ht="75" customHeight="1" x14ac:dyDescent="0.25">
      <c r="B6156" s="244">
        <v>44122003</v>
      </c>
      <c r="C6156" s="244" t="s">
        <v>5804</v>
      </c>
      <c r="D6156" s="245">
        <v>41659</v>
      </c>
      <c r="E6156" s="244" t="s">
        <v>662</v>
      </c>
      <c r="F6156" s="244" t="s">
        <v>5343</v>
      </c>
      <c r="G6156" s="244" t="s">
        <v>5344</v>
      </c>
      <c r="H6156" s="246">
        <v>140000</v>
      </c>
      <c r="I6156" s="246">
        <v>140000</v>
      </c>
      <c r="J6156" s="244" t="s">
        <v>2469</v>
      </c>
      <c r="K6156" s="244" t="s">
        <v>40</v>
      </c>
      <c r="L6156" s="244" t="s">
        <v>5345</v>
      </c>
    </row>
    <row r="6157" spans="2:12" ht="75" customHeight="1" x14ac:dyDescent="0.25">
      <c r="B6157" s="244">
        <v>44121805</v>
      </c>
      <c r="C6157" s="244" t="s">
        <v>5805</v>
      </c>
      <c r="D6157" s="245">
        <v>41659</v>
      </c>
      <c r="E6157" s="244" t="s">
        <v>662</v>
      </c>
      <c r="F6157" s="244" t="s">
        <v>5343</v>
      </c>
      <c r="G6157" s="244" t="s">
        <v>5344</v>
      </c>
      <c r="H6157" s="246">
        <v>150000</v>
      </c>
      <c r="I6157" s="246">
        <v>150000</v>
      </c>
      <c r="J6157" s="244" t="s">
        <v>2469</v>
      </c>
      <c r="K6157" s="244" t="s">
        <v>40</v>
      </c>
      <c r="L6157" s="244" t="s">
        <v>5345</v>
      </c>
    </row>
    <row r="6158" spans="2:12" ht="75" customHeight="1" x14ac:dyDescent="0.25">
      <c r="B6158" s="244">
        <v>44121804</v>
      </c>
      <c r="C6158" s="244" t="s">
        <v>5806</v>
      </c>
      <c r="D6158" s="245">
        <v>41659</v>
      </c>
      <c r="E6158" s="244" t="s">
        <v>662</v>
      </c>
      <c r="F6158" s="244" t="s">
        <v>5343</v>
      </c>
      <c r="G6158" s="244" t="s">
        <v>5344</v>
      </c>
      <c r="H6158" s="246">
        <v>7500</v>
      </c>
      <c r="I6158" s="246">
        <v>7500</v>
      </c>
      <c r="J6158" s="244" t="s">
        <v>2469</v>
      </c>
      <c r="K6158" s="244" t="s">
        <v>40</v>
      </c>
      <c r="L6158" s="244" t="s">
        <v>5345</v>
      </c>
    </row>
    <row r="6159" spans="2:12" ht="75" customHeight="1" x14ac:dyDescent="0.25">
      <c r="B6159" s="244">
        <v>44121804</v>
      </c>
      <c r="C6159" s="244" t="s">
        <v>5807</v>
      </c>
      <c r="D6159" s="245">
        <v>41659</v>
      </c>
      <c r="E6159" s="244" t="s">
        <v>662</v>
      </c>
      <c r="F6159" s="244" t="s">
        <v>5343</v>
      </c>
      <c r="G6159" s="244" t="s">
        <v>5344</v>
      </c>
      <c r="H6159" s="246">
        <v>3000</v>
      </c>
      <c r="I6159" s="246">
        <v>3000</v>
      </c>
      <c r="J6159" s="244" t="s">
        <v>2469</v>
      </c>
      <c r="K6159" s="244" t="s">
        <v>40</v>
      </c>
      <c r="L6159" s="244" t="s">
        <v>5345</v>
      </c>
    </row>
    <row r="6160" spans="2:12" ht="75" customHeight="1" x14ac:dyDescent="0.25">
      <c r="B6160" s="244">
        <v>44121804</v>
      </c>
      <c r="C6160" s="244" t="s">
        <v>5808</v>
      </c>
      <c r="D6160" s="245">
        <v>41659</v>
      </c>
      <c r="E6160" s="244" t="s">
        <v>662</v>
      </c>
      <c r="F6160" s="244" t="s">
        <v>5343</v>
      </c>
      <c r="G6160" s="244" t="s">
        <v>5344</v>
      </c>
      <c r="H6160" s="246">
        <v>93000</v>
      </c>
      <c r="I6160" s="246">
        <v>93000</v>
      </c>
      <c r="J6160" s="244" t="s">
        <v>2469</v>
      </c>
      <c r="K6160" s="244" t="s">
        <v>40</v>
      </c>
      <c r="L6160" s="244" t="s">
        <v>5345</v>
      </c>
    </row>
    <row r="6161" spans="2:12" ht="75" customHeight="1" x14ac:dyDescent="0.25">
      <c r="B6161" s="244">
        <v>44121804</v>
      </c>
      <c r="C6161" s="244" t="s">
        <v>5809</v>
      </c>
      <c r="D6161" s="245">
        <v>41659</v>
      </c>
      <c r="E6161" s="244" t="s">
        <v>662</v>
      </c>
      <c r="F6161" s="244" t="s">
        <v>5343</v>
      </c>
      <c r="G6161" s="244" t="s">
        <v>5344</v>
      </c>
      <c r="H6161" s="246">
        <v>17400</v>
      </c>
      <c r="I6161" s="246">
        <v>17400</v>
      </c>
      <c r="J6161" s="244" t="s">
        <v>2469</v>
      </c>
      <c r="K6161" s="244" t="s">
        <v>40</v>
      </c>
      <c r="L6161" s="244" t="s">
        <v>5345</v>
      </c>
    </row>
    <row r="6162" spans="2:12" ht="75" customHeight="1" x14ac:dyDescent="0.25">
      <c r="B6162" s="244">
        <v>44121804</v>
      </c>
      <c r="C6162" s="244" t="s">
        <v>5810</v>
      </c>
      <c r="D6162" s="245">
        <v>41647</v>
      </c>
      <c r="E6162" s="244" t="s">
        <v>662</v>
      </c>
      <c r="F6162" s="244" t="s">
        <v>5343</v>
      </c>
      <c r="G6162" s="244" t="s">
        <v>5344</v>
      </c>
      <c r="H6162" s="246">
        <v>17400</v>
      </c>
      <c r="I6162" s="246">
        <v>17400</v>
      </c>
      <c r="J6162" s="244" t="s">
        <v>2469</v>
      </c>
      <c r="K6162" s="244" t="s">
        <v>40</v>
      </c>
      <c r="L6162" s="244" t="s">
        <v>5345</v>
      </c>
    </row>
    <row r="6163" spans="2:12" ht="75" customHeight="1" x14ac:dyDescent="0.25">
      <c r="B6163" s="244">
        <v>44121716</v>
      </c>
      <c r="C6163" s="244" t="s">
        <v>5811</v>
      </c>
      <c r="D6163" s="245">
        <v>41659</v>
      </c>
      <c r="E6163" s="244" t="s">
        <v>662</v>
      </c>
      <c r="F6163" s="244" t="s">
        <v>5343</v>
      </c>
      <c r="G6163" s="244" t="s">
        <v>5344</v>
      </c>
      <c r="H6163" s="246">
        <v>75000</v>
      </c>
      <c r="I6163" s="246">
        <v>75000</v>
      </c>
      <c r="J6163" s="244" t="s">
        <v>2469</v>
      </c>
      <c r="K6163" s="244" t="s">
        <v>40</v>
      </c>
      <c r="L6163" s="244" t="s">
        <v>5345</v>
      </c>
    </row>
    <row r="6164" spans="2:12" ht="75" customHeight="1" x14ac:dyDescent="0.25">
      <c r="B6164" s="244">
        <v>44121714</v>
      </c>
      <c r="C6164" s="244" t="s">
        <v>5812</v>
      </c>
      <c r="D6164" s="245">
        <v>41647</v>
      </c>
      <c r="E6164" s="244" t="s">
        <v>662</v>
      </c>
      <c r="F6164" s="244" t="s">
        <v>5343</v>
      </c>
      <c r="G6164" s="244" t="s">
        <v>5344</v>
      </c>
      <c r="H6164" s="246">
        <v>110200</v>
      </c>
      <c r="I6164" s="246">
        <v>110200</v>
      </c>
      <c r="J6164" s="244" t="s">
        <v>2469</v>
      </c>
      <c r="K6164" s="244" t="s">
        <v>40</v>
      </c>
      <c r="L6164" s="244" t="s">
        <v>5345</v>
      </c>
    </row>
    <row r="6165" spans="2:12" ht="75" customHeight="1" x14ac:dyDescent="0.25">
      <c r="B6165" s="244">
        <v>44121711</v>
      </c>
      <c r="C6165" s="244" t="s">
        <v>5813</v>
      </c>
      <c r="D6165" s="245">
        <v>41659</v>
      </c>
      <c r="E6165" s="244" t="s">
        <v>662</v>
      </c>
      <c r="F6165" s="244" t="s">
        <v>5343</v>
      </c>
      <c r="G6165" s="244" t="s">
        <v>5344</v>
      </c>
      <c r="H6165" s="246">
        <v>2400000</v>
      </c>
      <c r="I6165" s="246">
        <v>2400000</v>
      </c>
      <c r="J6165" s="244" t="s">
        <v>2469</v>
      </c>
      <c r="K6165" s="244" t="s">
        <v>40</v>
      </c>
      <c r="L6165" s="244" t="s">
        <v>5345</v>
      </c>
    </row>
    <row r="6166" spans="2:12" ht="75" customHeight="1" x14ac:dyDescent="0.25">
      <c r="B6166" s="244">
        <v>44121711</v>
      </c>
      <c r="C6166" s="244" t="s">
        <v>5814</v>
      </c>
      <c r="D6166" s="245">
        <v>41659</v>
      </c>
      <c r="E6166" s="244" t="s">
        <v>662</v>
      </c>
      <c r="F6166" s="244" t="s">
        <v>5343</v>
      </c>
      <c r="G6166" s="244" t="s">
        <v>5344</v>
      </c>
      <c r="H6166" s="246">
        <v>2400000</v>
      </c>
      <c r="I6166" s="246">
        <v>2400000</v>
      </c>
      <c r="J6166" s="244" t="s">
        <v>2469</v>
      </c>
      <c r="K6166" s="244" t="s">
        <v>40</v>
      </c>
      <c r="L6166" s="244" t="s">
        <v>5345</v>
      </c>
    </row>
    <row r="6167" spans="2:12" ht="75" customHeight="1" x14ac:dyDescent="0.25">
      <c r="B6167" s="244">
        <v>44121711</v>
      </c>
      <c r="C6167" s="244" t="s">
        <v>5815</v>
      </c>
      <c r="D6167" s="245">
        <v>41659</v>
      </c>
      <c r="E6167" s="244" t="s">
        <v>662</v>
      </c>
      <c r="F6167" s="244" t="s">
        <v>5343</v>
      </c>
      <c r="G6167" s="244" t="s">
        <v>5344</v>
      </c>
      <c r="H6167" s="246">
        <v>3600000</v>
      </c>
      <c r="I6167" s="246">
        <v>3600000</v>
      </c>
      <c r="J6167" s="244" t="s">
        <v>2469</v>
      </c>
      <c r="K6167" s="244" t="s">
        <v>40</v>
      </c>
      <c r="L6167" s="244" t="s">
        <v>5345</v>
      </c>
    </row>
    <row r="6168" spans="2:12" ht="75" customHeight="1" x14ac:dyDescent="0.25">
      <c r="B6168" s="244">
        <v>44121709</v>
      </c>
      <c r="C6168" s="244" t="s">
        <v>5816</v>
      </c>
      <c r="D6168" s="245">
        <v>41659</v>
      </c>
      <c r="E6168" s="244" t="s">
        <v>662</v>
      </c>
      <c r="F6168" s="244" t="s">
        <v>5343</v>
      </c>
      <c r="G6168" s="244" t="s">
        <v>5344</v>
      </c>
      <c r="H6168" s="246">
        <v>300000</v>
      </c>
      <c r="I6168" s="246">
        <v>300000</v>
      </c>
      <c r="J6168" s="244" t="s">
        <v>2469</v>
      </c>
      <c r="K6168" s="244" t="s">
        <v>40</v>
      </c>
      <c r="L6168" s="244" t="s">
        <v>5345</v>
      </c>
    </row>
    <row r="6169" spans="2:12" ht="75" customHeight="1" x14ac:dyDescent="0.25">
      <c r="B6169" s="244">
        <v>44121708</v>
      </c>
      <c r="C6169" s="244" t="s">
        <v>5817</v>
      </c>
      <c r="D6169" s="245">
        <v>41647</v>
      </c>
      <c r="E6169" s="244" t="s">
        <v>662</v>
      </c>
      <c r="F6169" s="244" t="s">
        <v>5343</v>
      </c>
      <c r="G6169" s="244" t="s">
        <v>5344</v>
      </c>
      <c r="H6169" s="246">
        <v>150000</v>
      </c>
      <c r="I6169" s="246">
        <v>150000</v>
      </c>
      <c r="J6169" s="244" t="s">
        <v>2469</v>
      </c>
      <c r="K6169" s="244" t="s">
        <v>40</v>
      </c>
      <c r="L6169" s="244" t="s">
        <v>5345</v>
      </c>
    </row>
    <row r="6170" spans="2:12" ht="75" customHeight="1" x14ac:dyDescent="0.25">
      <c r="B6170" s="244">
        <v>44121708</v>
      </c>
      <c r="C6170" s="244" t="s">
        <v>5818</v>
      </c>
      <c r="D6170" s="245">
        <v>41659</v>
      </c>
      <c r="E6170" s="244" t="s">
        <v>662</v>
      </c>
      <c r="F6170" s="244" t="s">
        <v>5343</v>
      </c>
      <c r="G6170" s="244" t="s">
        <v>5344</v>
      </c>
      <c r="H6170" s="246">
        <v>108900</v>
      </c>
      <c r="I6170" s="246">
        <v>108900</v>
      </c>
      <c r="J6170" s="244" t="s">
        <v>2469</v>
      </c>
      <c r="K6170" s="244" t="s">
        <v>40</v>
      </c>
      <c r="L6170" s="244" t="s">
        <v>5345</v>
      </c>
    </row>
    <row r="6171" spans="2:12" ht="75" customHeight="1" x14ac:dyDescent="0.25">
      <c r="B6171" s="244">
        <v>44121708</v>
      </c>
      <c r="C6171" s="244" t="s">
        <v>5819</v>
      </c>
      <c r="D6171" s="245">
        <v>41659</v>
      </c>
      <c r="E6171" s="244" t="s">
        <v>662</v>
      </c>
      <c r="F6171" s="244" t="s">
        <v>5343</v>
      </c>
      <c r="G6171" s="244" t="s">
        <v>5344</v>
      </c>
      <c r="H6171" s="246">
        <v>39600</v>
      </c>
      <c r="I6171" s="246">
        <v>39600</v>
      </c>
      <c r="J6171" s="244" t="s">
        <v>2469</v>
      </c>
      <c r="K6171" s="244" t="s">
        <v>40</v>
      </c>
      <c r="L6171" s="244" t="s">
        <v>5345</v>
      </c>
    </row>
    <row r="6172" spans="2:12" ht="75" customHeight="1" x14ac:dyDescent="0.25">
      <c r="B6172" s="244">
        <v>44121708</v>
      </c>
      <c r="C6172" s="244" t="s">
        <v>5820</v>
      </c>
      <c r="D6172" s="245">
        <v>41659</v>
      </c>
      <c r="E6172" s="244" t="s">
        <v>662</v>
      </c>
      <c r="F6172" s="244" t="s">
        <v>5343</v>
      </c>
      <c r="G6172" s="244" t="s">
        <v>5344</v>
      </c>
      <c r="H6172" s="246">
        <v>861300</v>
      </c>
      <c r="I6172" s="246">
        <v>861300</v>
      </c>
      <c r="J6172" s="244" t="s">
        <v>2469</v>
      </c>
      <c r="K6172" s="244" t="s">
        <v>40</v>
      </c>
      <c r="L6172" s="244" t="s">
        <v>5345</v>
      </c>
    </row>
    <row r="6173" spans="2:12" ht="75" customHeight="1" x14ac:dyDescent="0.25">
      <c r="B6173" s="244">
        <v>44121708</v>
      </c>
      <c r="C6173" s="244" t="s">
        <v>5821</v>
      </c>
      <c r="D6173" s="245">
        <v>41659</v>
      </c>
      <c r="E6173" s="244" t="s">
        <v>662</v>
      </c>
      <c r="F6173" s="244" t="s">
        <v>5343</v>
      </c>
      <c r="G6173" s="244" t="s">
        <v>5344</v>
      </c>
      <c r="H6173" s="246">
        <v>3375900</v>
      </c>
      <c r="I6173" s="246">
        <v>3375900</v>
      </c>
      <c r="J6173" s="244" t="s">
        <v>2469</v>
      </c>
      <c r="K6173" s="244" t="s">
        <v>40</v>
      </c>
      <c r="L6173" s="244" t="s">
        <v>5345</v>
      </c>
    </row>
    <row r="6174" spans="2:12" ht="75" customHeight="1" x14ac:dyDescent="0.25">
      <c r="B6174" s="244">
        <v>44121708</v>
      </c>
      <c r="C6174" s="244" t="s">
        <v>5822</v>
      </c>
      <c r="D6174" s="245">
        <v>41647</v>
      </c>
      <c r="E6174" s="244" t="s">
        <v>662</v>
      </c>
      <c r="F6174" s="244" t="s">
        <v>5343</v>
      </c>
      <c r="G6174" s="244" t="s">
        <v>5344</v>
      </c>
      <c r="H6174" s="246">
        <v>861300</v>
      </c>
      <c r="I6174" s="246">
        <v>861300</v>
      </c>
      <c r="J6174" s="244" t="s">
        <v>2469</v>
      </c>
      <c r="K6174" s="244" t="s">
        <v>40</v>
      </c>
      <c r="L6174" s="244" t="s">
        <v>5345</v>
      </c>
    </row>
    <row r="6175" spans="2:12" ht="75" customHeight="1" x14ac:dyDescent="0.25">
      <c r="B6175" s="244">
        <v>44121708</v>
      </c>
      <c r="C6175" s="244" t="s">
        <v>5823</v>
      </c>
      <c r="D6175" s="245">
        <v>41659</v>
      </c>
      <c r="E6175" s="244" t="s">
        <v>662</v>
      </c>
      <c r="F6175" s="244" t="s">
        <v>5343</v>
      </c>
      <c r="G6175" s="244" t="s">
        <v>5344</v>
      </c>
      <c r="H6175" s="246">
        <v>139200</v>
      </c>
      <c r="I6175" s="246">
        <v>139200</v>
      </c>
      <c r="J6175" s="244" t="s">
        <v>2469</v>
      </c>
      <c r="K6175" s="244" t="s">
        <v>40</v>
      </c>
      <c r="L6175" s="244" t="s">
        <v>5345</v>
      </c>
    </row>
    <row r="6176" spans="2:12" ht="75" customHeight="1" x14ac:dyDescent="0.25">
      <c r="B6176" s="244">
        <v>44121708</v>
      </c>
      <c r="C6176" s="244" t="s">
        <v>5824</v>
      </c>
      <c r="D6176" s="245">
        <v>41659</v>
      </c>
      <c r="E6176" s="244" t="s">
        <v>662</v>
      </c>
      <c r="F6176" s="244" t="s">
        <v>5343</v>
      </c>
      <c r="G6176" s="244" t="s">
        <v>5344</v>
      </c>
      <c r="H6176" s="246">
        <v>1227600</v>
      </c>
      <c r="I6176" s="246">
        <v>1227600</v>
      </c>
      <c r="J6176" s="244" t="s">
        <v>2469</v>
      </c>
      <c r="K6176" s="244" t="s">
        <v>40</v>
      </c>
      <c r="L6176" s="244" t="s">
        <v>5345</v>
      </c>
    </row>
    <row r="6177" spans="2:12" ht="75" customHeight="1" x14ac:dyDescent="0.25">
      <c r="B6177" s="244">
        <v>44121708</v>
      </c>
      <c r="C6177" s="244" t="s">
        <v>5825</v>
      </c>
      <c r="D6177" s="245">
        <v>41647</v>
      </c>
      <c r="E6177" s="244" t="s">
        <v>662</v>
      </c>
      <c r="F6177" s="244" t="s">
        <v>5343</v>
      </c>
      <c r="G6177" s="244" t="s">
        <v>5344</v>
      </c>
      <c r="H6177" s="246">
        <v>139200</v>
      </c>
      <c r="I6177" s="246">
        <v>139200</v>
      </c>
      <c r="J6177" s="244" t="s">
        <v>2469</v>
      </c>
      <c r="K6177" s="244" t="s">
        <v>40</v>
      </c>
      <c r="L6177" s="244" t="s">
        <v>5345</v>
      </c>
    </row>
    <row r="6178" spans="2:12" ht="75" customHeight="1" x14ac:dyDescent="0.25">
      <c r="B6178" s="244">
        <v>44121708</v>
      </c>
      <c r="C6178" s="244" t="s">
        <v>5826</v>
      </c>
      <c r="D6178" s="245">
        <v>41659</v>
      </c>
      <c r="E6178" s="244" t="s">
        <v>662</v>
      </c>
      <c r="F6178" s="244" t="s">
        <v>5343</v>
      </c>
      <c r="G6178" s="244" t="s">
        <v>5344</v>
      </c>
      <c r="H6178" s="246">
        <v>32400</v>
      </c>
      <c r="I6178" s="246">
        <v>32400</v>
      </c>
      <c r="J6178" s="244" t="s">
        <v>2469</v>
      </c>
      <c r="K6178" s="244" t="s">
        <v>40</v>
      </c>
      <c r="L6178" s="244" t="s">
        <v>5345</v>
      </c>
    </row>
    <row r="6179" spans="2:12" ht="75" customHeight="1" x14ac:dyDescent="0.25">
      <c r="B6179" s="244">
        <v>44121708</v>
      </c>
      <c r="C6179" s="244" t="s">
        <v>5827</v>
      </c>
      <c r="D6179" s="245">
        <v>41659</v>
      </c>
      <c r="E6179" s="244" t="s">
        <v>662</v>
      </c>
      <c r="F6179" s="244" t="s">
        <v>5343</v>
      </c>
      <c r="G6179" s="244" t="s">
        <v>5344</v>
      </c>
      <c r="H6179" s="246">
        <v>250000</v>
      </c>
      <c r="I6179" s="246">
        <v>250000</v>
      </c>
      <c r="J6179" s="244" t="s">
        <v>2469</v>
      </c>
      <c r="K6179" s="244" t="s">
        <v>40</v>
      </c>
      <c r="L6179" s="244" t="s">
        <v>5345</v>
      </c>
    </row>
    <row r="6180" spans="2:12" ht="75" customHeight="1" x14ac:dyDescent="0.25">
      <c r="B6180" s="244">
        <v>44121708</v>
      </c>
      <c r="C6180" s="244" t="s">
        <v>5828</v>
      </c>
      <c r="D6180" s="245">
        <v>41659</v>
      </c>
      <c r="E6180" s="244" t="s">
        <v>662</v>
      </c>
      <c r="F6180" s="244" t="s">
        <v>5343</v>
      </c>
      <c r="G6180" s="244" t="s">
        <v>5344</v>
      </c>
      <c r="H6180" s="246">
        <v>1500000</v>
      </c>
      <c r="I6180" s="246">
        <v>1500000</v>
      </c>
      <c r="J6180" s="244" t="s">
        <v>2469</v>
      </c>
      <c r="K6180" s="244" t="s">
        <v>40</v>
      </c>
      <c r="L6180" s="244" t="s">
        <v>5345</v>
      </c>
    </row>
    <row r="6181" spans="2:12" ht="75" customHeight="1" x14ac:dyDescent="0.25">
      <c r="B6181" s="244">
        <v>44121708</v>
      </c>
      <c r="C6181" s="244" t="s">
        <v>5829</v>
      </c>
      <c r="D6181" s="245">
        <v>41659</v>
      </c>
      <c r="E6181" s="244" t="s">
        <v>662</v>
      </c>
      <c r="F6181" s="244" t="s">
        <v>5343</v>
      </c>
      <c r="G6181" s="244" t="s">
        <v>5344</v>
      </c>
      <c r="H6181" s="246">
        <v>840000</v>
      </c>
      <c r="I6181" s="246">
        <v>840000</v>
      </c>
      <c r="J6181" s="244" t="s">
        <v>2469</v>
      </c>
      <c r="K6181" s="244" t="s">
        <v>40</v>
      </c>
      <c r="L6181" s="244" t="s">
        <v>5345</v>
      </c>
    </row>
    <row r="6182" spans="2:12" ht="75" customHeight="1" x14ac:dyDescent="0.25">
      <c r="B6182" s="244">
        <v>44121708</v>
      </c>
      <c r="C6182" s="244" t="s">
        <v>5830</v>
      </c>
      <c r="D6182" s="245">
        <v>41659</v>
      </c>
      <c r="E6182" s="244" t="s">
        <v>662</v>
      </c>
      <c r="F6182" s="244" t="s">
        <v>5343</v>
      </c>
      <c r="G6182" s="244" t="s">
        <v>5344</v>
      </c>
      <c r="H6182" s="246">
        <v>750000</v>
      </c>
      <c r="I6182" s="246">
        <v>750000</v>
      </c>
      <c r="J6182" s="244" t="s">
        <v>2469</v>
      </c>
      <c r="K6182" s="244" t="s">
        <v>40</v>
      </c>
      <c r="L6182" s="244" t="s">
        <v>5345</v>
      </c>
    </row>
    <row r="6183" spans="2:12" ht="75" customHeight="1" x14ac:dyDescent="0.25">
      <c r="B6183" s="244">
        <v>44121708</v>
      </c>
      <c r="C6183" s="244" t="s">
        <v>5831</v>
      </c>
      <c r="D6183" s="245">
        <v>41659</v>
      </c>
      <c r="E6183" s="244" t="s">
        <v>662</v>
      </c>
      <c r="F6183" s="244" t="s">
        <v>5343</v>
      </c>
      <c r="G6183" s="244" t="s">
        <v>5344</v>
      </c>
      <c r="H6183" s="246">
        <v>525000</v>
      </c>
      <c r="I6183" s="246">
        <v>525000</v>
      </c>
      <c r="J6183" s="244" t="s">
        <v>2469</v>
      </c>
      <c r="K6183" s="244" t="s">
        <v>40</v>
      </c>
      <c r="L6183" s="244" t="s">
        <v>5345</v>
      </c>
    </row>
    <row r="6184" spans="2:12" ht="75" customHeight="1" x14ac:dyDescent="0.25">
      <c r="B6184" s="244">
        <v>44121708</v>
      </c>
      <c r="C6184" s="244" t="s">
        <v>5832</v>
      </c>
      <c r="D6184" s="245">
        <v>41659</v>
      </c>
      <c r="E6184" s="244" t="s">
        <v>662</v>
      </c>
      <c r="F6184" s="244" t="s">
        <v>5343</v>
      </c>
      <c r="G6184" s="244" t="s">
        <v>5344</v>
      </c>
      <c r="H6184" s="246">
        <v>3525000</v>
      </c>
      <c r="I6184" s="246">
        <v>3525000</v>
      </c>
      <c r="J6184" s="244" t="s">
        <v>2469</v>
      </c>
      <c r="K6184" s="244" t="s">
        <v>40</v>
      </c>
      <c r="L6184" s="244" t="s">
        <v>5345</v>
      </c>
    </row>
    <row r="6185" spans="2:12" ht="75" customHeight="1" x14ac:dyDescent="0.25">
      <c r="B6185" s="244">
        <v>44121708</v>
      </c>
      <c r="C6185" s="244" t="s">
        <v>5833</v>
      </c>
      <c r="D6185" s="245">
        <v>41659</v>
      </c>
      <c r="E6185" s="244" t="s">
        <v>662</v>
      </c>
      <c r="F6185" s="244" t="s">
        <v>5343</v>
      </c>
      <c r="G6185" s="244" t="s">
        <v>5344</v>
      </c>
      <c r="H6185" s="246">
        <v>5640000</v>
      </c>
      <c r="I6185" s="246">
        <v>5640000</v>
      </c>
      <c r="J6185" s="244" t="s">
        <v>2469</v>
      </c>
      <c r="K6185" s="244" t="s">
        <v>40</v>
      </c>
      <c r="L6185" s="244" t="s">
        <v>5345</v>
      </c>
    </row>
    <row r="6186" spans="2:12" ht="75" customHeight="1" x14ac:dyDescent="0.25">
      <c r="B6186" s="244">
        <v>44121707</v>
      </c>
      <c r="C6186" s="244" t="s">
        <v>5834</v>
      </c>
      <c r="D6186" s="245">
        <v>41659</v>
      </c>
      <c r="E6186" s="244" t="s">
        <v>662</v>
      </c>
      <c r="F6186" s="244" t="s">
        <v>5343</v>
      </c>
      <c r="G6186" s="244" t="s">
        <v>5344</v>
      </c>
      <c r="H6186" s="246">
        <v>1200000</v>
      </c>
      <c r="I6186" s="246">
        <v>1200000</v>
      </c>
      <c r="J6186" s="244" t="s">
        <v>2469</v>
      </c>
      <c r="K6186" s="244" t="s">
        <v>40</v>
      </c>
      <c r="L6186" s="244" t="s">
        <v>5345</v>
      </c>
    </row>
    <row r="6187" spans="2:12" ht="75" customHeight="1" x14ac:dyDescent="0.25">
      <c r="B6187" s="244">
        <v>44121706</v>
      </c>
      <c r="C6187" s="244" t="s">
        <v>5835</v>
      </c>
      <c r="D6187" s="245">
        <v>41659</v>
      </c>
      <c r="E6187" s="244" t="s">
        <v>662</v>
      </c>
      <c r="F6187" s="244" t="s">
        <v>5343</v>
      </c>
      <c r="G6187" s="244" t="s">
        <v>5344</v>
      </c>
      <c r="H6187" s="246">
        <v>39000</v>
      </c>
      <c r="I6187" s="246">
        <v>39000</v>
      </c>
      <c r="J6187" s="244" t="s">
        <v>2469</v>
      </c>
      <c r="K6187" s="244" t="s">
        <v>40</v>
      </c>
      <c r="L6187" s="244" t="s">
        <v>5345</v>
      </c>
    </row>
    <row r="6188" spans="2:12" ht="75" customHeight="1" x14ac:dyDescent="0.25">
      <c r="B6188" s="244">
        <v>44121706</v>
      </c>
      <c r="C6188" s="244" t="s">
        <v>5836</v>
      </c>
      <c r="D6188" s="245">
        <v>41659</v>
      </c>
      <c r="E6188" s="244" t="s">
        <v>662</v>
      </c>
      <c r="F6188" s="244" t="s">
        <v>5343</v>
      </c>
      <c r="G6188" s="244" t="s">
        <v>5344</v>
      </c>
      <c r="H6188" s="246">
        <v>150000</v>
      </c>
      <c r="I6188" s="246">
        <v>150000</v>
      </c>
      <c r="J6188" s="244" t="s">
        <v>2469</v>
      </c>
      <c r="K6188" s="244" t="s">
        <v>40</v>
      </c>
      <c r="L6188" s="244" t="s">
        <v>5345</v>
      </c>
    </row>
    <row r="6189" spans="2:12" ht="75" customHeight="1" x14ac:dyDescent="0.25">
      <c r="B6189" s="244">
        <v>44121705</v>
      </c>
      <c r="C6189" s="244" t="s">
        <v>5837</v>
      </c>
      <c r="D6189" s="245">
        <v>41659</v>
      </c>
      <c r="E6189" s="244" t="s">
        <v>662</v>
      </c>
      <c r="F6189" s="244" t="s">
        <v>5343</v>
      </c>
      <c r="G6189" s="244" t="s">
        <v>5344</v>
      </c>
      <c r="H6189" s="246">
        <v>85000</v>
      </c>
      <c r="I6189" s="246">
        <v>85000</v>
      </c>
      <c r="J6189" s="244" t="s">
        <v>2469</v>
      </c>
      <c r="K6189" s="244" t="s">
        <v>40</v>
      </c>
      <c r="L6189" s="244" t="s">
        <v>5345</v>
      </c>
    </row>
    <row r="6190" spans="2:12" ht="75" customHeight="1" x14ac:dyDescent="0.25">
      <c r="B6190" s="244">
        <v>44121705</v>
      </c>
      <c r="C6190" s="244" t="s">
        <v>5838</v>
      </c>
      <c r="D6190" s="245">
        <v>41659</v>
      </c>
      <c r="E6190" s="244" t="s">
        <v>662</v>
      </c>
      <c r="F6190" s="244" t="s">
        <v>5343</v>
      </c>
      <c r="G6190" s="244" t="s">
        <v>5344</v>
      </c>
      <c r="H6190" s="246">
        <v>110200</v>
      </c>
      <c r="I6190" s="246">
        <v>110200</v>
      </c>
      <c r="J6190" s="244" t="s">
        <v>2469</v>
      </c>
      <c r="K6190" s="244" t="s">
        <v>40</v>
      </c>
      <c r="L6190" s="244" t="s">
        <v>5345</v>
      </c>
    </row>
    <row r="6191" spans="2:12" ht="75" customHeight="1" x14ac:dyDescent="0.25">
      <c r="B6191" s="244">
        <v>44121705</v>
      </c>
      <c r="C6191" s="244" t="s">
        <v>5839</v>
      </c>
      <c r="D6191" s="245">
        <v>41659</v>
      </c>
      <c r="E6191" s="244" t="s">
        <v>662</v>
      </c>
      <c r="F6191" s="244" t="s">
        <v>5343</v>
      </c>
      <c r="G6191" s="244" t="s">
        <v>5344</v>
      </c>
      <c r="H6191" s="246">
        <v>1001300</v>
      </c>
      <c r="I6191" s="246">
        <v>1001300</v>
      </c>
      <c r="J6191" s="244" t="s">
        <v>2469</v>
      </c>
      <c r="K6191" s="244" t="s">
        <v>40</v>
      </c>
      <c r="L6191" s="244" t="s">
        <v>5345</v>
      </c>
    </row>
    <row r="6192" spans="2:12" ht="75" customHeight="1" x14ac:dyDescent="0.25">
      <c r="B6192" s="244">
        <v>44121705</v>
      </c>
      <c r="C6192" s="244" t="s">
        <v>5840</v>
      </c>
      <c r="D6192" s="245">
        <v>41659</v>
      </c>
      <c r="E6192" s="244" t="s">
        <v>662</v>
      </c>
      <c r="F6192" s="244" t="s">
        <v>5343</v>
      </c>
      <c r="G6192" s="244" t="s">
        <v>5344</v>
      </c>
      <c r="H6192" s="246">
        <v>116000</v>
      </c>
      <c r="I6192" s="246">
        <v>116000</v>
      </c>
      <c r="J6192" s="244" t="s">
        <v>2469</v>
      </c>
      <c r="K6192" s="244" t="s">
        <v>40</v>
      </c>
      <c r="L6192" s="244" t="s">
        <v>5345</v>
      </c>
    </row>
    <row r="6193" spans="2:12" ht="75" customHeight="1" x14ac:dyDescent="0.25">
      <c r="B6193" s="244">
        <v>44121705</v>
      </c>
      <c r="C6193" s="244" t="s">
        <v>5840</v>
      </c>
      <c r="D6193" s="245">
        <v>41659</v>
      </c>
      <c r="E6193" s="244" t="s">
        <v>662</v>
      </c>
      <c r="F6193" s="244" t="s">
        <v>5343</v>
      </c>
      <c r="G6193" s="244" t="s">
        <v>5344</v>
      </c>
      <c r="H6193" s="246">
        <v>17000</v>
      </c>
      <c r="I6193" s="246">
        <v>17000</v>
      </c>
      <c r="J6193" s="244" t="s">
        <v>2469</v>
      </c>
      <c r="K6193" s="244" t="s">
        <v>40</v>
      </c>
      <c r="L6193" s="244" t="s">
        <v>5345</v>
      </c>
    </row>
    <row r="6194" spans="2:12" ht="75" customHeight="1" x14ac:dyDescent="0.25">
      <c r="B6194" s="244">
        <v>44121705</v>
      </c>
      <c r="C6194" s="244" t="s">
        <v>5841</v>
      </c>
      <c r="D6194" s="245">
        <v>41659</v>
      </c>
      <c r="E6194" s="244" t="s">
        <v>662</v>
      </c>
      <c r="F6194" s="244" t="s">
        <v>5343</v>
      </c>
      <c r="G6194" s="244" t="s">
        <v>5344</v>
      </c>
      <c r="H6194" s="246">
        <v>744000</v>
      </c>
      <c r="I6194" s="246">
        <v>744000</v>
      </c>
      <c r="J6194" s="244" t="s">
        <v>2469</v>
      </c>
      <c r="K6194" s="244" t="s">
        <v>40</v>
      </c>
      <c r="L6194" s="244" t="s">
        <v>5345</v>
      </c>
    </row>
    <row r="6195" spans="2:12" ht="75" customHeight="1" x14ac:dyDescent="0.25">
      <c r="B6195" s="244">
        <v>44121705</v>
      </c>
      <c r="C6195" s="244" t="s">
        <v>5842</v>
      </c>
      <c r="D6195" s="245">
        <v>41647</v>
      </c>
      <c r="E6195" s="244" t="s">
        <v>662</v>
      </c>
      <c r="F6195" s="244" t="s">
        <v>5343</v>
      </c>
      <c r="G6195" s="244" t="s">
        <v>5344</v>
      </c>
      <c r="H6195" s="246">
        <v>116000</v>
      </c>
      <c r="I6195" s="246">
        <v>116000</v>
      </c>
      <c r="J6195" s="244" t="s">
        <v>2469</v>
      </c>
      <c r="K6195" s="244" t="s">
        <v>40</v>
      </c>
      <c r="L6195" s="244" t="s">
        <v>5345</v>
      </c>
    </row>
    <row r="6196" spans="2:12" ht="75" customHeight="1" x14ac:dyDescent="0.25">
      <c r="B6196" s="244">
        <v>44121705</v>
      </c>
      <c r="C6196" s="244" t="s">
        <v>5843</v>
      </c>
      <c r="D6196" s="245">
        <v>41659</v>
      </c>
      <c r="E6196" s="244" t="s">
        <v>662</v>
      </c>
      <c r="F6196" s="244" t="s">
        <v>5343</v>
      </c>
      <c r="G6196" s="244" t="s">
        <v>5344</v>
      </c>
      <c r="H6196" s="246">
        <v>750000</v>
      </c>
      <c r="I6196" s="246">
        <v>750000</v>
      </c>
      <c r="J6196" s="244" t="s">
        <v>2469</v>
      </c>
      <c r="K6196" s="244" t="s">
        <v>40</v>
      </c>
      <c r="L6196" s="244" t="s">
        <v>5345</v>
      </c>
    </row>
    <row r="6197" spans="2:12" ht="75" customHeight="1" x14ac:dyDescent="0.25">
      <c r="B6197" s="244">
        <v>44121704</v>
      </c>
      <c r="C6197" s="244" t="s">
        <v>5844</v>
      </c>
      <c r="D6197" s="245">
        <v>41659</v>
      </c>
      <c r="E6197" s="244" t="s">
        <v>662</v>
      </c>
      <c r="F6197" s="244" t="s">
        <v>5343</v>
      </c>
      <c r="G6197" s="244" t="s">
        <v>5344</v>
      </c>
      <c r="H6197" s="246">
        <v>69600</v>
      </c>
      <c r="I6197" s="246">
        <v>69600</v>
      </c>
      <c r="J6197" s="244" t="s">
        <v>2469</v>
      </c>
      <c r="K6197" s="244" t="s">
        <v>40</v>
      </c>
      <c r="L6197" s="244" t="s">
        <v>5345</v>
      </c>
    </row>
    <row r="6198" spans="2:12" ht="75" customHeight="1" x14ac:dyDescent="0.25">
      <c r="B6198" s="244">
        <v>44121704</v>
      </c>
      <c r="C6198" s="244" t="s">
        <v>5844</v>
      </c>
      <c r="D6198" s="245">
        <v>41659</v>
      </c>
      <c r="E6198" s="244" t="s">
        <v>662</v>
      </c>
      <c r="F6198" s="244" t="s">
        <v>5343</v>
      </c>
      <c r="G6198" s="244" t="s">
        <v>5344</v>
      </c>
      <c r="H6198" s="246">
        <v>36000</v>
      </c>
      <c r="I6198" s="246">
        <v>36000</v>
      </c>
      <c r="J6198" s="244" t="s">
        <v>2469</v>
      </c>
      <c r="K6198" s="244" t="s">
        <v>40</v>
      </c>
      <c r="L6198" s="244" t="s">
        <v>5345</v>
      </c>
    </row>
    <row r="6199" spans="2:12" ht="75" customHeight="1" x14ac:dyDescent="0.25">
      <c r="B6199" s="244">
        <v>44121704</v>
      </c>
      <c r="C6199" s="244" t="s">
        <v>5845</v>
      </c>
      <c r="D6199" s="245">
        <v>41659</v>
      </c>
      <c r="E6199" s="244" t="s">
        <v>662</v>
      </c>
      <c r="F6199" s="244" t="s">
        <v>5343</v>
      </c>
      <c r="G6199" s="244" t="s">
        <v>5344</v>
      </c>
      <c r="H6199" s="246">
        <v>632400</v>
      </c>
      <c r="I6199" s="246">
        <v>632400</v>
      </c>
      <c r="J6199" s="244" t="s">
        <v>2469</v>
      </c>
      <c r="K6199" s="244" t="s">
        <v>40</v>
      </c>
      <c r="L6199" s="244" t="s">
        <v>5345</v>
      </c>
    </row>
    <row r="6200" spans="2:12" ht="75" customHeight="1" x14ac:dyDescent="0.25">
      <c r="B6200" s="244">
        <v>44121704</v>
      </c>
      <c r="C6200" s="244" t="s">
        <v>5846</v>
      </c>
      <c r="D6200" s="245">
        <v>41659</v>
      </c>
      <c r="E6200" s="244" t="s">
        <v>662</v>
      </c>
      <c r="F6200" s="244" t="s">
        <v>5343</v>
      </c>
      <c r="G6200" s="244" t="s">
        <v>5344</v>
      </c>
      <c r="H6200" s="246">
        <v>125000</v>
      </c>
      <c r="I6200" s="246">
        <v>125000</v>
      </c>
      <c r="J6200" s="244" t="s">
        <v>2469</v>
      </c>
      <c r="K6200" s="244" t="s">
        <v>40</v>
      </c>
      <c r="L6200" s="244" t="s">
        <v>5345</v>
      </c>
    </row>
    <row r="6201" spans="2:12" ht="75" customHeight="1" x14ac:dyDescent="0.25">
      <c r="B6201" s="244">
        <v>44121704</v>
      </c>
      <c r="C6201" s="244" t="s">
        <v>5847</v>
      </c>
      <c r="D6201" s="245">
        <v>41659</v>
      </c>
      <c r="E6201" s="244" t="s">
        <v>662</v>
      </c>
      <c r="F6201" s="244" t="s">
        <v>5343</v>
      </c>
      <c r="G6201" s="244" t="s">
        <v>5344</v>
      </c>
      <c r="H6201" s="246">
        <v>125000</v>
      </c>
      <c r="I6201" s="246">
        <v>125000</v>
      </c>
      <c r="J6201" s="244" t="s">
        <v>2469</v>
      </c>
      <c r="K6201" s="244" t="s">
        <v>40</v>
      </c>
      <c r="L6201" s="244" t="s">
        <v>5345</v>
      </c>
    </row>
    <row r="6202" spans="2:12" ht="75" customHeight="1" x14ac:dyDescent="0.25">
      <c r="B6202" s="244">
        <v>44121704</v>
      </c>
      <c r="C6202" s="244" t="s">
        <v>5848</v>
      </c>
      <c r="D6202" s="245">
        <v>41659</v>
      </c>
      <c r="E6202" s="244" t="s">
        <v>662</v>
      </c>
      <c r="F6202" s="244" t="s">
        <v>5343</v>
      </c>
      <c r="G6202" s="244" t="s">
        <v>5344</v>
      </c>
      <c r="H6202" s="246">
        <v>400000</v>
      </c>
      <c r="I6202" s="246">
        <v>400000</v>
      </c>
      <c r="J6202" s="244" t="s">
        <v>2469</v>
      </c>
      <c r="K6202" s="244" t="s">
        <v>40</v>
      </c>
      <c r="L6202" s="244" t="s">
        <v>5345</v>
      </c>
    </row>
    <row r="6203" spans="2:12" ht="75" customHeight="1" x14ac:dyDescent="0.25">
      <c r="B6203" s="244">
        <v>44121704</v>
      </c>
      <c r="C6203" s="244" t="s">
        <v>5849</v>
      </c>
      <c r="D6203" s="245">
        <v>41659</v>
      </c>
      <c r="E6203" s="244" t="s">
        <v>662</v>
      </c>
      <c r="F6203" s="244" t="s">
        <v>5343</v>
      </c>
      <c r="G6203" s="244" t="s">
        <v>5344</v>
      </c>
      <c r="H6203" s="246">
        <v>400000</v>
      </c>
      <c r="I6203" s="246">
        <v>400000</v>
      </c>
      <c r="J6203" s="244" t="s">
        <v>2469</v>
      </c>
      <c r="K6203" s="244" t="s">
        <v>40</v>
      </c>
      <c r="L6203" s="244" t="s">
        <v>5345</v>
      </c>
    </row>
    <row r="6204" spans="2:12" ht="75" customHeight="1" x14ac:dyDescent="0.25">
      <c r="B6204" s="244">
        <v>44121702</v>
      </c>
      <c r="C6204" s="244" t="s">
        <v>5850</v>
      </c>
      <c r="D6204" s="245">
        <v>41647</v>
      </c>
      <c r="E6204" s="244" t="s">
        <v>662</v>
      </c>
      <c r="F6204" s="244" t="s">
        <v>5343</v>
      </c>
      <c r="G6204" s="244" t="s">
        <v>5344</v>
      </c>
      <c r="H6204" s="246">
        <v>69600</v>
      </c>
      <c r="I6204" s="246">
        <v>69600</v>
      </c>
      <c r="J6204" s="244" t="s">
        <v>2469</v>
      </c>
      <c r="K6204" s="244" t="s">
        <v>40</v>
      </c>
      <c r="L6204" s="244" t="s">
        <v>5345</v>
      </c>
    </row>
    <row r="6205" spans="2:12" ht="75" customHeight="1" x14ac:dyDescent="0.25">
      <c r="B6205" s="244">
        <v>44121630</v>
      </c>
      <c r="C6205" s="244" t="s">
        <v>5851</v>
      </c>
      <c r="D6205" s="245">
        <v>41659</v>
      </c>
      <c r="E6205" s="244" t="s">
        <v>662</v>
      </c>
      <c r="F6205" s="244" t="s">
        <v>5343</v>
      </c>
      <c r="G6205" s="244" t="s">
        <v>5344</v>
      </c>
      <c r="H6205" s="246">
        <v>100000</v>
      </c>
      <c r="I6205" s="246">
        <v>100000</v>
      </c>
      <c r="J6205" s="244" t="s">
        <v>2469</v>
      </c>
      <c r="K6205" s="244" t="s">
        <v>40</v>
      </c>
      <c r="L6205" s="244" t="s">
        <v>5345</v>
      </c>
    </row>
    <row r="6206" spans="2:12" ht="75" customHeight="1" x14ac:dyDescent="0.25">
      <c r="B6206" s="244">
        <v>44121618</v>
      </c>
      <c r="C6206" s="244" t="s">
        <v>5852</v>
      </c>
      <c r="D6206" s="245">
        <v>41659</v>
      </c>
      <c r="E6206" s="244" t="s">
        <v>662</v>
      </c>
      <c r="F6206" s="244" t="s">
        <v>5343</v>
      </c>
      <c r="G6206" s="244" t="s">
        <v>5344</v>
      </c>
      <c r="H6206" s="246">
        <v>120000</v>
      </c>
      <c r="I6206" s="246">
        <v>120000</v>
      </c>
      <c r="J6206" s="244" t="s">
        <v>2469</v>
      </c>
      <c r="K6206" s="244" t="s">
        <v>40</v>
      </c>
      <c r="L6206" s="244" t="s">
        <v>5345</v>
      </c>
    </row>
    <row r="6207" spans="2:12" ht="75" customHeight="1" x14ac:dyDescent="0.25">
      <c r="B6207" s="244">
        <v>44121618</v>
      </c>
      <c r="C6207" s="244" t="s">
        <v>5853</v>
      </c>
      <c r="D6207" s="245">
        <v>41659</v>
      </c>
      <c r="E6207" s="244" t="s">
        <v>662</v>
      </c>
      <c r="F6207" s="244" t="s">
        <v>5343</v>
      </c>
      <c r="G6207" s="244" t="s">
        <v>5344</v>
      </c>
      <c r="H6207" s="246">
        <v>192000</v>
      </c>
      <c r="I6207" s="246">
        <v>192000</v>
      </c>
      <c r="J6207" s="244" t="s">
        <v>2469</v>
      </c>
      <c r="K6207" s="244" t="s">
        <v>40</v>
      </c>
      <c r="L6207" s="244" t="s">
        <v>5345</v>
      </c>
    </row>
    <row r="6208" spans="2:12" ht="75" customHeight="1" x14ac:dyDescent="0.25">
      <c r="B6208" s="244">
        <v>44121612</v>
      </c>
      <c r="C6208" s="244" t="s">
        <v>5854</v>
      </c>
      <c r="D6208" s="245">
        <v>41659</v>
      </c>
      <c r="E6208" s="244" t="s">
        <v>662</v>
      </c>
      <c r="F6208" s="244" t="s">
        <v>5343</v>
      </c>
      <c r="G6208" s="244" t="s">
        <v>5344</v>
      </c>
      <c r="H6208" s="246">
        <v>80000</v>
      </c>
      <c r="I6208" s="246">
        <v>80000</v>
      </c>
      <c r="J6208" s="244" t="s">
        <v>2469</v>
      </c>
      <c r="K6208" s="244" t="s">
        <v>40</v>
      </c>
      <c r="L6208" s="244" t="s">
        <v>5345</v>
      </c>
    </row>
    <row r="6209" spans="2:12" ht="75" customHeight="1" x14ac:dyDescent="0.25">
      <c r="B6209" s="244">
        <v>44111912</v>
      </c>
      <c r="C6209" s="244" t="s">
        <v>5855</v>
      </c>
      <c r="D6209" s="245">
        <v>41659</v>
      </c>
      <c r="E6209" s="244" t="s">
        <v>662</v>
      </c>
      <c r="F6209" s="244" t="s">
        <v>5343</v>
      </c>
      <c r="G6209" s="244" t="s">
        <v>5344</v>
      </c>
      <c r="H6209" s="246">
        <v>3000</v>
      </c>
      <c r="I6209" s="246">
        <v>3000</v>
      </c>
      <c r="J6209" s="244" t="s">
        <v>2469</v>
      </c>
      <c r="K6209" s="244" t="s">
        <v>40</v>
      </c>
      <c r="L6209" s="244" t="s">
        <v>5345</v>
      </c>
    </row>
    <row r="6210" spans="2:12" ht="75" customHeight="1" x14ac:dyDescent="0.25">
      <c r="B6210" s="244">
        <v>44111912</v>
      </c>
      <c r="C6210" s="244" t="s">
        <v>1603</v>
      </c>
      <c r="D6210" s="245">
        <v>41659</v>
      </c>
      <c r="E6210" s="244" t="s">
        <v>662</v>
      </c>
      <c r="F6210" s="244" t="s">
        <v>5343</v>
      </c>
      <c r="G6210" s="244" t="s">
        <v>5344</v>
      </c>
      <c r="H6210" s="246">
        <v>87000</v>
      </c>
      <c r="I6210" s="246">
        <v>87000</v>
      </c>
      <c r="J6210" s="244" t="s">
        <v>2469</v>
      </c>
      <c r="K6210" s="244" t="s">
        <v>40</v>
      </c>
      <c r="L6210" s="244" t="s">
        <v>5345</v>
      </c>
    </row>
    <row r="6211" spans="2:12" ht="75" customHeight="1" x14ac:dyDescent="0.25">
      <c r="B6211" s="244">
        <v>44111912</v>
      </c>
      <c r="C6211" s="244" t="s">
        <v>5856</v>
      </c>
      <c r="D6211" s="245">
        <v>41647</v>
      </c>
      <c r="E6211" s="244" t="s">
        <v>662</v>
      </c>
      <c r="F6211" s="244" t="s">
        <v>5343</v>
      </c>
      <c r="G6211" s="244" t="s">
        <v>5344</v>
      </c>
      <c r="H6211" s="246">
        <v>87000</v>
      </c>
      <c r="I6211" s="246">
        <v>87000</v>
      </c>
      <c r="J6211" s="244" t="s">
        <v>2469</v>
      </c>
      <c r="K6211" s="244" t="s">
        <v>40</v>
      </c>
      <c r="L6211" s="244" t="s">
        <v>5345</v>
      </c>
    </row>
    <row r="6212" spans="2:12" ht="75" customHeight="1" x14ac:dyDescent="0.25">
      <c r="B6212" s="244">
        <v>44111912</v>
      </c>
      <c r="C6212" s="244" t="s">
        <v>5857</v>
      </c>
      <c r="D6212" s="245">
        <v>41659</v>
      </c>
      <c r="E6212" s="244" t="s">
        <v>662</v>
      </c>
      <c r="F6212" s="244" t="s">
        <v>5343</v>
      </c>
      <c r="G6212" s="244" t="s">
        <v>5344</v>
      </c>
      <c r="H6212" s="246">
        <v>93000</v>
      </c>
      <c r="I6212" s="246">
        <v>93000</v>
      </c>
      <c r="J6212" s="244" t="s">
        <v>2469</v>
      </c>
      <c r="K6212" s="244" t="s">
        <v>40</v>
      </c>
      <c r="L6212" s="244" t="s">
        <v>5345</v>
      </c>
    </row>
    <row r="6213" spans="2:12" ht="75" customHeight="1" x14ac:dyDescent="0.25">
      <c r="B6213" s="244">
        <v>44111912</v>
      </c>
      <c r="C6213" s="244" t="s">
        <v>5858</v>
      </c>
      <c r="D6213" s="245">
        <v>41659</v>
      </c>
      <c r="E6213" s="244" t="s">
        <v>662</v>
      </c>
      <c r="F6213" s="244" t="s">
        <v>5343</v>
      </c>
      <c r="G6213" s="244" t="s">
        <v>5344</v>
      </c>
      <c r="H6213" s="246">
        <v>150000</v>
      </c>
      <c r="I6213" s="246">
        <v>150000</v>
      </c>
      <c r="J6213" s="244" t="s">
        <v>2469</v>
      </c>
      <c r="K6213" s="244" t="s">
        <v>40</v>
      </c>
      <c r="L6213" s="244" t="s">
        <v>5345</v>
      </c>
    </row>
    <row r="6214" spans="2:12" ht="75" customHeight="1" x14ac:dyDescent="0.25">
      <c r="B6214" s="244">
        <v>44103105</v>
      </c>
      <c r="C6214" s="244" t="s">
        <v>5859</v>
      </c>
      <c r="D6214" s="245">
        <v>41659</v>
      </c>
      <c r="E6214" s="244" t="s">
        <v>662</v>
      </c>
      <c r="F6214" s="244" t="s">
        <v>5343</v>
      </c>
      <c r="G6214" s="244" t="s">
        <v>5344</v>
      </c>
      <c r="H6214" s="246">
        <v>1000000</v>
      </c>
      <c r="I6214" s="246">
        <v>1000000</v>
      </c>
      <c r="J6214" s="244" t="s">
        <v>2469</v>
      </c>
      <c r="K6214" s="244" t="s">
        <v>40</v>
      </c>
      <c r="L6214" s="244" t="s">
        <v>5345</v>
      </c>
    </row>
    <row r="6215" spans="2:12" ht="75" customHeight="1" x14ac:dyDescent="0.25">
      <c r="B6215" s="247">
        <v>43211806</v>
      </c>
      <c r="C6215" s="247" t="s">
        <v>5860</v>
      </c>
      <c r="D6215" s="248">
        <v>41655</v>
      </c>
      <c r="E6215" s="247" t="s">
        <v>319</v>
      </c>
      <c r="F6215" s="247" t="s">
        <v>37</v>
      </c>
      <c r="G6215" s="244" t="s">
        <v>5344</v>
      </c>
      <c r="H6215" s="249">
        <v>190000</v>
      </c>
      <c r="I6215" s="249">
        <v>190000</v>
      </c>
      <c r="J6215" s="247" t="s">
        <v>2469</v>
      </c>
      <c r="K6215" s="247" t="s">
        <v>40</v>
      </c>
      <c r="L6215" s="247" t="s">
        <v>5352</v>
      </c>
    </row>
    <row r="6216" spans="2:12" ht="75" customHeight="1" x14ac:dyDescent="0.25">
      <c r="B6216" s="244">
        <v>43211711</v>
      </c>
      <c r="C6216" s="244" t="s">
        <v>5861</v>
      </c>
      <c r="D6216" s="245">
        <v>41652</v>
      </c>
      <c r="E6216" s="244" t="s">
        <v>662</v>
      </c>
      <c r="F6216" s="244" t="s">
        <v>5343</v>
      </c>
      <c r="G6216" s="244" t="s">
        <v>5344</v>
      </c>
      <c r="H6216" s="246">
        <v>3000000</v>
      </c>
      <c r="I6216" s="246">
        <v>3000000</v>
      </c>
      <c r="J6216" s="244" t="s">
        <v>2469</v>
      </c>
      <c r="K6216" s="244" t="s">
        <v>40</v>
      </c>
      <c r="L6216" s="244" t="s">
        <v>5515</v>
      </c>
    </row>
    <row r="6217" spans="2:12" ht="75" customHeight="1" x14ac:dyDescent="0.25">
      <c r="B6217" s="244">
        <v>43201809</v>
      </c>
      <c r="C6217" s="244" t="s">
        <v>5862</v>
      </c>
      <c r="D6217" s="245">
        <v>41659</v>
      </c>
      <c r="E6217" s="244" t="s">
        <v>662</v>
      </c>
      <c r="F6217" s="244" t="s">
        <v>5343</v>
      </c>
      <c r="G6217" s="244" t="s">
        <v>5344</v>
      </c>
      <c r="H6217" s="246">
        <v>900000</v>
      </c>
      <c r="I6217" s="246">
        <v>900000</v>
      </c>
      <c r="J6217" s="244" t="s">
        <v>2469</v>
      </c>
      <c r="K6217" s="244" t="s">
        <v>40</v>
      </c>
      <c r="L6217" s="244" t="s">
        <v>5345</v>
      </c>
    </row>
    <row r="6218" spans="2:12" ht="75" customHeight="1" x14ac:dyDescent="0.25">
      <c r="B6218" s="244">
        <v>43201809</v>
      </c>
      <c r="C6218" s="244" t="s">
        <v>5863</v>
      </c>
      <c r="D6218" s="245">
        <v>41659</v>
      </c>
      <c r="E6218" s="244" t="s">
        <v>662</v>
      </c>
      <c r="F6218" s="244" t="s">
        <v>5343</v>
      </c>
      <c r="G6218" s="244" t="s">
        <v>5344</v>
      </c>
      <c r="H6218" s="246">
        <v>600000</v>
      </c>
      <c r="I6218" s="246">
        <v>600000</v>
      </c>
      <c r="J6218" s="244" t="s">
        <v>2469</v>
      </c>
      <c r="K6218" s="244" t="s">
        <v>40</v>
      </c>
      <c r="L6218" s="244" t="s">
        <v>5345</v>
      </c>
    </row>
    <row r="6219" spans="2:12" ht="75" customHeight="1" x14ac:dyDescent="0.25">
      <c r="B6219" s="244">
        <v>42311511</v>
      </c>
      <c r="C6219" s="244" t="s">
        <v>5864</v>
      </c>
      <c r="D6219" s="245">
        <v>41659</v>
      </c>
      <c r="E6219" s="244" t="s">
        <v>662</v>
      </c>
      <c r="F6219" s="244" t="s">
        <v>5343</v>
      </c>
      <c r="G6219" s="244" t="s">
        <v>5344</v>
      </c>
      <c r="H6219" s="246">
        <v>18000000</v>
      </c>
      <c r="I6219" s="246">
        <v>18000000</v>
      </c>
      <c r="J6219" s="244" t="s">
        <v>2469</v>
      </c>
      <c r="K6219" s="244" t="s">
        <v>40</v>
      </c>
      <c r="L6219" s="244" t="s">
        <v>5345</v>
      </c>
    </row>
    <row r="6220" spans="2:12" ht="75" customHeight="1" x14ac:dyDescent="0.25">
      <c r="B6220" s="244">
        <v>42311511</v>
      </c>
      <c r="C6220" s="244" t="s">
        <v>5865</v>
      </c>
      <c r="D6220" s="245">
        <v>41659</v>
      </c>
      <c r="E6220" s="244" t="s">
        <v>662</v>
      </c>
      <c r="F6220" s="244" t="s">
        <v>5343</v>
      </c>
      <c r="G6220" s="244" t="s">
        <v>5344</v>
      </c>
      <c r="H6220" s="246">
        <v>240000</v>
      </c>
      <c r="I6220" s="246">
        <v>240000</v>
      </c>
      <c r="J6220" s="244" t="s">
        <v>2469</v>
      </c>
      <c r="K6220" s="244" t="s">
        <v>40</v>
      </c>
      <c r="L6220" s="244" t="s">
        <v>5345</v>
      </c>
    </row>
    <row r="6221" spans="2:12" ht="75" customHeight="1" x14ac:dyDescent="0.25">
      <c r="B6221" s="244">
        <v>42311511</v>
      </c>
      <c r="C6221" s="244" t="s">
        <v>5866</v>
      </c>
      <c r="D6221" s="245">
        <v>41659</v>
      </c>
      <c r="E6221" s="244" t="s">
        <v>662</v>
      </c>
      <c r="F6221" s="244" t="s">
        <v>5343</v>
      </c>
      <c r="G6221" s="244" t="s">
        <v>5344</v>
      </c>
      <c r="H6221" s="246">
        <v>420000</v>
      </c>
      <c r="I6221" s="246">
        <v>420000</v>
      </c>
      <c r="J6221" s="244" t="s">
        <v>2469</v>
      </c>
      <c r="K6221" s="244" t="s">
        <v>40</v>
      </c>
      <c r="L6221" s="244" t="s">
        <v>5345</v>
      </c>
    </row>
    <row r="6222" spans="2:12" ht="75" customHeight="1" x14ac:dyDescent="0.25">
      <c r="B6222" s="244">
        <v>42311502</v>
      </c>
      <c r="C6222" s="244" t="s">
        <v>5867</v>
      </c>
      <c r="D6222" s="245">
        <v>41659</v>
      </c>
      <c r="E6222" s="244" t="s">
        <v>662</v>
      </c>
      <c r="F6222" s="244" t="s">
        <v>5343</v>
      </c>
      <c r="G6222" s="244" t="s">
        <v>5344</v>
      </c>
      <c r="H6222" s="246">
        <v>50000</v>
      </c>
      <c r="I6222" s="246">
        <v>50000</v>
      </c>
      <c r="J6222" s="244" t="s">
        <v>2469</v>
      </c>
      <c r="K6222" s="244" t="s">
        <v>40</v>
      </c>
      <c r="L6222" s="244" t="s">
        <v>5345</v>
      </c>
    </row>
    <row r="6223" spans="2:12" ht="75" customHeight="1" x14ac:dyDescent="0.25">
      <c r="B6223" s="244">
        <v>42311502</v>
      </c>
      <c r="C6223" s="244" t="s">
        <v>5868</v>
      </c>
      <c r="D6223" s="245">
        <v>41647</v>
      </c>
      <c r="E6223" s="244" t="s">
        <v>662</v>
      </c>
      <c r="F6223" s="244" t="s">
        <v>5343</v>
      </c>
      <c r="G6223" s="244" t="s">
        <v>5344</v>
      </c>
      <c r="H6223" s="246">
        <v>50000</v>
      </c>
      <c r="I6223" s="246">
        <v>50000</v>
      </c>
      <c r="J6223" s="244" t="s">
        <v>2469</v>
      </c>
      <c r="K6223" s="244" t="s">
        <v>40</v>
      </c>
      <c r="L6223" s="244" t="s">
        <v>5345</v>
      </c>
    </row>
    <row r="6224" spans="2:12" ht="75" customHeight="1" x14ac:dyDescent="0.25">
      <c r="B6224" s="244">
        <v>42311502</v>
      </c>
      <c r="C6224" s="244" t="s">
        <v>5869</v>
      </c>
      <c r="D6224" s="245">
        <v>41659</v>
      </c>
      <c r="E6224" s="244" t="s">
        <v>662</v>
      </c>
      <c r="F6224" s="244" t="s">
        <v>5343</v>
      </c>
      <c r="G6224" s="244" t="s">
        <v>5344</v>
      </c>
      <c r="H6224" s="246">
        <v>1500000</v>
      </c>
      <c r="I6224" s="246">
        <v>1500000</v>
      </c>
      <c r="J6224" s="244" t="s">
        <v>2469</v>
      </c>
      <c r="K6224" s="244" t="s">
        <v>40</v>
      </c>
      <c r="L6224" s="244" t="s">
        <v>5345</v>
      </c>
    </row>
    <row r="6225" spans="2:12" ht="75" customHeight="1" x14ac:dyDescent="0.25">
      <c r="B6225" s="244">
        <v>42295451</v>
      </c>
      <c r="C6225" s="244" t="s">
        <v>5870</v>
      </c>
      <c r="D6225" s="245">
        <v>41659</v>
      </c>
      <c r="E6225" s="244" t="s">
        <v>662</v>
      </c>
      <c r="F6225" s="244" t="s">
        <v>5343</v>
      </c>
      <c r="G6225" s="244" t="s">
        <v>5344</v>
      </c>
      <c r="H6225" s="246">
        <v>540000</v>
      </c>
      <c r="I6225" s="246">
        <v>540000</v>
      </c>
      <c r="J6225" s="244" t="s">
        <v>2469</v>
      </c>
      <c r="K6225" s="244" t="s">
        <v>40</v>
      </c>
      <c r="L6225" s="244" t="s">
        <v>5345</v>
      </c>
    </row>
    <row r="6226" spans="2:12" ht="75" customHeight="1" x14ac:dyDescent="0.25">
      <c r="B6226" s="244">
        <v>42295451</v>
      </c>
      <c r="C6226" s="244" t="s">
        <v>5871</v>
      </c>
      <c r="D6226" s="245">
        <v>41659</v>
      </c>
      <c r="E6226" s="244" t="s">
        <v>662</v>
      </c>
      <c r="F6226" s="244" t="s">
        <v>5343</v>
      </c>
      <c r="G6226" s="244" t="s">
        <v>5344</v>
      </c>
      <c r="H6226" s="246">
        <v>750000</v>
      </c>
      <c r="I6226" s="246">
        <v>750000</v>
      </c>
      <c r="J6226" s="244" t="s">
        <v>2469</v>
      </c>
      <c r="K6226" s="244" t="s">
        <v>40</v>
      </c>
      <c r="L6226" s="244" t="s">
        <v>5345</v>
      </c>
    </row>
    <row r="6227" spans="2:12" ht="75" customHeight="1" x14ac:dyDescent="0.25">
      <c r="B6227" s="244">
        <v>42295451</v>
      </c>
      <c r="C6227" s="244" t="s">
        <v>5872</v>
      </c>
      <c r="D6227" s="245">
        <v>41659</v>
      </c>
      <c r="E6227" s="244" t="s">
        <v>662</v>
      </c>
      <c r="F6227" s="244" t="s">
        <v>5343</v>
      </c>
      <c r="G6227" s="244" t="s">
        <v>5344</v>
      </c>
      <c r="H6227" s="246">
        <v>66000</v>
      </c>
      <c r="I6227" s="246">
        <v>66000</v>
      </c>
      <c r="J6227" s="244" t="s">
        <v>2469</v>
      </c>
      <c r="K6227" s="244" t="s">
        <v>40</v>
      </c>
      <c r="L6227" s="244" t="s">
        <v>5345</v>
      </c>
    </row>
    <row r="6228" spans="2:12" ht="75" customHeight="1" x14ac:dyDescent="0.25">
      <c r="B6228" s="244">
        <v>42295451</v>
      </c>
      <c r="C6228" s="244" t="s">
        <v>5873</v>
      </c>
      <c r="D6228" s="245">
        <v>41659</v>
      </c>
      <c r="E6228" s="244" t="s">
        <v>662</v>
      </c>
      <c r="F6228" s="244" t="s">
        <v>5343</v>
      </c>
      <c r="G6228" s="244" t="s">
        <v>5344</v>
      </c>
      <c r="H6228" s="246">
        <v>66000</v>
      </c>
      <c r="I6228" s="246">
        <v>66000</v>
      </c>
      <c r="J6228" s="244" t="s">
        <v>2469</v>
      </c>
      <c r="K6228" s="244" t="s">
        <v>40</v>
      </c>
      <c r="L6228" s="244" t="s">
        <v>5345</v>
      </c>
    </row>
    <row r="6229" spans="2:12" ht="75" customHeight="1" x14ac:dyDescent="0.25">
      <c r="B6229" s="244">
        <v>42295451</v>
      </c>
      <c r="C6229" s="244" t="s">
        <v>5874</v>
      </c>
      <c r="D6229" s="245">
        <v>41659</v>
      </c>
      <c r="E6229" s="244" t="s">
        <v>662</v>
      </c>
      <c r="F6229" s="244" t="s">
        <v>5343</v>
      </c>
      <c r="G6229" s="244" t="s">
        <v>5344</v>
      </c>
      <c r="H6229" s="246">
        <v>275000</v>
      </c>
      <c r="I6229" s="246">
        <v>275000</v>
      </c>
      <c r="J6229" s="244" t="s">
        <v>2469</v>
      </c>
      <c r="K6229" s="244" t="s">
        <v>40</v>
      </c>
      <c r="L6229" s="244" t="s">
        <v>5345</v>
      </c>
    </row>
    <row r="6230" spans="2:12" ht="75" customHeight="1" x14ac:dyDescent="0.25">
      <c r="B6230" s="244">
        <v>42295451</v>
      </c>
      <c r="C6230" s="244" t="s">
        <v>5875</v>
      </c>
      <c r="D6230" s="245">
        <v>41659</v>
      </c>
      <c r="E6230" s="244" t="s">
        <v>662</v>
      </c>
      <c r="F6230" s="244" t="s">
        <v>5343</v>
      </c>
      <c r="G6230" s="244" t="s">
        <v>5344</v>
      </c>
      <c r="H6230" s="246">
        <v>23340000</v>
      </c>
      <c r="I6230" s="246">
        <v>23340000</v>
      </c>
      <c r="J6230" s="244" t="s">
        <v>2469</v>
      </c>
      <c r="K6230" s="244" t="s">
        <v>40</v>
      </c>
      <c r="L6230" s="244" t="s">
        <v>5345</v>
      </c>
    </row>
    <row r="6231" spans="2:12" ht="75" customHeight="1" x14ac:dyDescent="0.25">
      <c r="B6231" s="244">
        <v>42295451</v>
      </c>
      <c r="C6231" s="244" t="s">
        <v>5876</v>
      </c>
      <c r="D6231" s="245">
        <v>41659</v>
      </c>
      <c r="E6231" s="244" t="s">
        <v>662</v>
      </c>
      <c r="F6231" s="244" t="s">
        <v>5343</v>
      </c>
      <c r="G6231" s="244" t="s">
        <v>5344</v>
      </c>
      <c r="H6231" s="246">
        <v>30000</v>
      </c>
      <c r="I6231" s="246">
        <v>30000</v>
      </c>
      <c r="J6231" s="244" t="s">
        <v>2469</v>
      </c>
      <c r="K6231" s="244" t="s">
        <v>40</v>
      </c>
      <c r="L6231" s="244" t="s">
        <v>5345</v>
      </c>
    </row>
    <row r="6232" spans="2:12" ht="75" customHeight="1" x14ac:dyDescent="0.25">
      <c r="B6232" s="244">
        <v>42295451</v>
      </c>
      <c r="C6232" s="244" t="s">
        <v>5877</v>
      </c>
      <c r="D6232" s="245">
        <v>41659</v>
      </c>
      <c r="E6232" s="244" t="s">
        <v>662</v>
      </c>
      <c r="F6232" s="244" t="s">
        <v>5343</v>
      </c>
      <c r="G6232" s="244" t="s">
        <v>5344</v>
      </c>
      <c r="H6232" s="246">
        <v>3460000</v>
      </c>
      <c r="I6232" s="246">
        <v>3460000</v>
      </c>
      <c r="J6232" s="244" t="s">
        <v>2469</v>
      </c>
      <c r="K6232" s="244" t="s">
        <v>40</v>
      </c>
      <c r="L6232" s="244" t="s">
        <v>5345</v>
      </c>
    </row>
    <row r="6233" spans="2:12" ht="75" customHeight="1" x14ac:dyDescent="0.25">
      <c r="B6233" s="244">
        <v>42295409</v>
      </c>
      <c r="C6233" s="244" t="s">
        <v>5878</v>
      </c>
      <c r="D6233" s="245">
        <v>41659</v>
      </c>
      <c r="E6233" s="244" t="s">
        <v>662</v>
      </c>
      <c r="F6233" s="244" t="s">
        <v>5343</v>
      </c>
      <c r="G6233" s="244" t="s">
        <v>5344</v>
      </c>
      <c r="H6233" s="246">
        <v>240000</v>
      </c>
      <c r="I6233" s="246">
        <v>240000</v>
      </c>
      <c r="J6233" s="244" t="s">
        <v>2469</v>
      </c>
      <c r="K6233" s="244" t="s">
        <v>40</v>
      </c>
      <c r="L6233" s="244" t="s">
        <v>5345</v>
      </c>
    </row>
    <row r="6234" spans="2:12" ht="75" customHeight="1" x14ac:dyDescent="0.25">
      <c r="B6234" s="244">
        <v>42294957</v>
      </c>
      <c r="C6234" s="244" t="s">
        <v>5879</v>
      </c>
      <c r="D6234" s="245">
        <v>41659</v>
      </c>
      <c r="E6234" s="244" t="s">
        <v>662</v>
      </c>
      <c r="F6234" s="244" t="s">
        <v>5343</v>
      </c>
      <c r="G6234" s="244" t="s">
        <v>5344</v>
      </c>
      <c r="H6234" s="246">
        <v>1500000</v>
      </c>
      <c r="I6234" s="246">
        <v>1500000</v>
      </c>
      <c r="J6234" s="244" t="s">
        <v>2469</v>
      </c>
      <c r="K6234" s="244" t="s">
        <v>40</v>
      </c>
      <c r="L6234" s="244" t="s">
        <v>5345</v>
      </c>
    </row>
    <row r="6235" spans="2:12" ht="75" customHeight="1" x14ac:dyDescent="0.25">
      <c r="B6235" s="244">
        <v>42281705</v>
      </c>
      <c r="C6235" s="244" t="s">
        <v>5880</v>
      </c>
      <c r="D6235" s="245">
        <v>41659</v>
      </c>
      <c r="E6235" s="244" t="s">
        <v>662</v>
      </c>
      <c r="F6235" s="244" t="s">
        <v>5343</v>
      </c>
      <c r="G6235" s="244" t="s">
        <v>5344</v>
      </c>
      <c r="H6235" s="246">
        <v>1500000</v>
      </c>
      <c r="I6235" s="246">
        <v>1500000</v>
      </c>
      <c r="J6235" s="244" t="s">
        <v>2469</v>
      </c>
      <c r="K6235" s="244" t="s">
        <v>40</v>
      </c>
      <c r="L6235" s="244" t="s">
        <v>5345</v>
      </c>
    </row>
    <row r="6236" spans="2:12" ht="75" customHeight="1" x14ac:dyDescent="0.25">
      <c r="B6236" s="244">
        <v>42281603</v>
      </c>
      <c r="C6236" s="244" t="s">
        <v>5881</v>
      </c>
      <c r="D6236" s="245">
        <v>41659</v>
      </c>
      <c r="E6236" s="244" t="s">
        <v>662</v>
      </c>
      <c r="F6236" s="244" t="s">
        <v>5343</v>
      </c>
      <c r="G6236" s="244" t="s">
        <v>5344</v>
      </c>
      <c r="H6236" s="246">
        <v>1350000</v>
      </c>
      <c r="I6236" s="246">
        <v>1350000</v>
      </c>
      <c r="J6236" s="244" t="s">
        <v>2469</v>
      </c>
      <c r="K6236" s="244" t="s">
        <v>40</v>
      </c>
      <c r="L6236" s="244" t="s">
        <v>5345</v>
      </c>
    </row>
    <row r="6237" spans="2:12" ht="75" customHeight="1" x14ac:dyDescent="0.25">
      <c r="B6237" s="244">
        <v>42271709</v>
      </c>
      <c r="C6237" s="244" t="s">
        <v>5882</v>
      </c>
      <c r="D6237" s="245">
        <v>41659</v>
      </c>
      <c r="E6237" s="244" t="s">
        <v>662</v>
      </c>
      <c r="F6237" s="244" t="s">
        <v>5343</v>
      </c>
      <c r="G6237" s="244" t="s">
        <v>5344</v>
      </c>
      <c r="H6237" s="246">
        <v>400000</v>
      </c>
      <c r="I6237" s="246">
        <v>400000</v>
      </c>
      <c r="J6237" s="244" t="s">
        <v>2469</v>
      </c>
      <c r="K6237" s="244" t="s">
        <v>40</v>
      </c>
      <c r="L6237" s="244" t="s">
        <v>5345</v>
      </c>
    </row>
    <row r="6238" spans="2:12" ht="75" customHeight="1" x14ac:dyDescent="0.25">
      <c r="B6238" s="244">
        <v>42271709</v>
      </c>
      <c r="C6238" s="244" t="s">
        <v>5883</v>
      </c>
      <c r="D6238" s="245">
        <v>41647</v>
      </c>
      <c r="E6238" s="244" t="s">
        <v>662</v>
      </c>
      <c r="F6238" s="244" t="s">
        <v>5343</v>
      </c>
      <c r="G6238" s="244" t="s">
        <v>5344</v>
      </c>
      <c r="H6238" s="246">
        <v>400000</v>
      </c>
      <c r="I6238" s="246">
        <v>400000</v>
      </c>
      <c r="J6238" s="244" t="s">
        <v>2469</v>
      </c>
      <c r="K6238" s="244" t="s">
        <v>40</v>
      </c>
      <c r="L6238" s="244" t="s">
        <v>5345</v>
      </c>
    </row>
    <row r="6239" spans="2:12" ht="75" customHeight="1" x14ac:dyDescent="0.25">
      <c r="B6239" s="244">
        <v>42211910</v>
      </c>
      <c r="C6239" s="244" t="s">
        <v>5884</v>
      </c>
      <c r="D6239" s="245">
        <v>41659</v>
      </c>
      <c r="E6239" s="244" t="s">
        <v>662</v>
      </c>
      <c r="F6239" s="244" t="s">
        <v>5343</v>
      </c>
      <c r="G6239" s="244" t="s">
        <v>5344</v>
      </c>
      <c r="H6239" s="246">
        <v>18000</v>
      </c>
      <c r="I6239" s="246">
        <v>18000</v>
      </c>
      <c r="J6239" s="244" t="s">
        <v>2469</v>
      </c>
      <c r="K6239" s="244" t="s">
        <v>40</v>
      </c>
      <c r="L6239" s="244" t="s">
        <v>5345</v>
      </c>
    </row>
    <row r="6240" spans="2:12" ht="75" customHeight="1" x14ac:dyDescent="0.25">
      <c r="B6240" s="244">
        <v>42211910</v>
      </c>
      <c r="C6240" s="244" t="s">
        <v>5885</v>
      </c>
      <c r="D6240" s="245">
        <v>41659</v>
      </c>
      <c r="E6240" s="244" t="s">
        <v>662</v>
      </c>
      <c r="F6240" s="244" t="s">
        <v>5343</v>
      </c>
      <c r="G6240" s="244" t="s">
        <v>5344</v>
      </c>
      <c r="H6240" s="246">
        <v>180000</v>
      </c>
      <c r="I6240" s="246">
        <v>180000</v>
      </c>
      <c r="J6240" s="244" t="s">
        <v>2469</v>
      </c>
      <c r="K6240" s="244" t="s">
        <v>40</v>
      </c>
      <c r="L6240" s="244" t="s">
        <v>5345</v>
      </c>
    </row>
    <row r="6241" spans="2:12" ht="75" customHeight="1" x14ac:dyDescent="0.25">
      <c r="B6241" s="247">
        <v>42191810</v>
      </c>
      <c r="C6241" s="247" t="s">
        <v>5886</v>
      </c>
      <c r="D6241" s="248">
        <v>41655</v>
      </c>
      <c r="E6241" s="247" t="s">
        <v>319</v>
      </c>
      <c r="F6241" s="247" t="s">
        <v>37</v>
      </c>
      <c r="G6241" s="244" t="s">
        <v>5344</v>
      </c>
      <c r="H6241" s="249">
        <v>2000000</v>
      </c>
      <c r="I6241" s="249">
        <v>2000000</v>
      </c>
      <c r="J6241" s="247" t="s">
        <v>2469</v>
      </c>
      <c r="K6241" s="247" t="s">
        <v>40</v>
      </c>
      <c r="L6241" s="247" t="s">
        <v>5352</v>
      </c>
    </row>
    <row r="6242" spans="2:12" ht="75" customHeight="1" x14ac:dyDescent="0.25">
      <c r="B6242" s="244">
        <v>42182201</v>
      </c>
      <c r="C6242" s="244" t="s">
        <v>5887</v>
      </c>
      <c r="D6242" s="245">
        <v>41659</v>
      </c>
      <c r="E6242" s="244" t="s">
        <v>662</v>
      </c>
      <c r="F6242" s="244" t="s">
        <v>5343</v>
      </c>
      <c r="G6242" s="244" t="s">
        <v>5344</v>
      </c>
      <c r="H6242" s="246">
        <v>10450</v>
      </c>
      <c r="I6242" s="246">
        <v>10450</v>
      </c>
      <c r="J6242" s="244" t="s">
        <v>2469</v>
      </c>
      <c r="K6242" s="244" t="s">
        <v>40</v>
      </c>
      <c r="L6242" s="244" t="s">
        <v>5345</v>
      </c>
    </row>
    <row r="6243" spans="2:12" ht="75" customHeight="1" x14ac:dyDescent="0.25">
      <c r="B6243" s="244">
        <v>42182201</v>
      </c>
      <c r="C6243" s="244" t="s">
        <v>5888</v>
      </c>
      <c r="D6243" s="245">
        <v>41647</v>
      </c>
      <c r="E6243" s="244" t="s">
        <v>662</v>
      </c>
      <c r="F6243" s="244" t="s">
        <v>5343</v>
      </c>
      <c r="G6243" s="244" t="s">
        <v>5344</v>
      </c>
      <c r="H6243" s="246">
        <v>360000</v>
      </c>
      <c r="I6243" s="246">
        <v>360000</v>
      </c>
      <c r="J6243" s="244" t="s">
        <v>2469</v>
      </c>
      <c r="K6243" s="244" t="s">
        <v>40</v>
      </c>
      <c r="L6243" s="244" t="s">
        <v>5345</v>
      </c>
    </row>
    <row r="6244" spans="2:12" ht="75" customHeight="1" x14ac:dyDescent="0.25">
      <c r="B6244" s="244">
        <v>42182201</v>
      </c>
      <c r="C6244" s="244" t="s">
        <v>5889</v>
      </c>
      <c r="D6244" s="245">
        <v>41659</v>
      </c>
      <c r="E6244" s="244" t="s">
        <v>662</v>
      </c>
      <c r="F6244" s="244" t="s">
        <v>5343</v>
      </c>
      <c r="G6244" s="244" t="s">
        <v>5344</v>
      </c>
      <c r="H6244" s="246">
        <v>2280000</v>
      </c>
      <c r="I6244" s="246">
        <v>2280000</v>
      </c>
      <c r="J6244" s="244" t="s">
        <v>2469</v>
      </c>
      <c r="K6244" s="244" t="s">
        <v>40</v>
      </c>
      <c r="L6244" s="244" t="s">
        <v>5345</v>
      </c>
    </row>
    <row r="6245" spans="2:12" ht="75" customHeight="1" x14ac:dyDescent="0.25">
      <c r="B6245" s="244">
        <v>42181710</v>
      </c>
      <c r="C6245" s="244" t="s">
        <v>5890</v>
      </c>
      <c r="D6245" s="245">
        <v>41659</v>
      </c>
      <c r="E6245" s="244" t="s">
        <v>662</v>
      </c>
      <c r="F6245" s="244" t="s">
        <v>5343</v>
      </c>
      <c r="G6245" s="244" t="s">
        <v>5344</v>
      </c>
      <c r="H6245" s="246">
        <v>40000</v>
      </c>
      <c r="I6245" s="246">
        <v>40000</v>
      </c>
      <c r="J6245" s="244" t="s">
        <v>2469</v>
      </c>
      <c r="K6245" s="244" t="s">
        <v>40</v>
      </c>
      <c r="L6245" s="244" t="s">
        <v>5345</v>
      </c>
    </row>
    <row r="6246" spans="2:12" ht="75" customHeight="1" x14ac:dyDescent="0.25">
      <c r="B6246" s="244">
        <v>42181710</v>
      </c>
      <c r="C6246" s="244" t="s">
        <v>5891</v>
      </c>
      <c r="D6246" s="245">
        <v>41647</v>
      </c>
      <c r="E6246" s="244" t="s">
        <v>662</v>
      </c>
      <c r="F6246" s="244" t="s">
        <v>5343</v>
      </c>
      <c r="G6246" s="244" t="s">
        <v>5344</v>
      </c>
      <c r="H6246" s="246">
        <v>40000</v>
      </c>
      <c r="I6246" s="246">
        <v>40000</v>
      </c>
      <c r="J6246" s="244" t="s">
        <v>2469</v>
      </c>
      <c r="K6246" s="244" t="s">
        <v>40</v>
      </c>
      <c r="L6246" s="244" t="s">
        <v>5345</v>
      </c>
    </row>
    <row r="6247" spans="2:12" ht="75" customHeight="1" x14ac:dyDescent="0.25">
      <c r="B6247" s="244">
        <v>42181710</v>
      </c>
      <c r="C6247" s="244" t="s">
        <v>5892</v>
      </c>
      <c r="D6247" s="245">
        <v>41659</v>
      </c>
      <c r="E6247" s="244" t="s">
        <v>662</v>
      </c>
      <c r="F6247" s="244" t="s">
        <v>5343</v>
      </c>
      <c r="G6247" s="244" t="s">
        <v>5344</v>
      </c>
      <c r="H6247" s="246">
        <v>600000</v>
      </c>
      <c r="I6247" s="246">
        <v>600000</v>
      </c>
      <c r="J6247" s="244" t="s">
        <v>2469</v>
      </c>
      <c r="K6247" s="244" t="s">
        <v>40</v>
      </c>
      <c r="L6247" s="244" t="s">
        <v>5345</v>
      </c>
    </row>
    <row r="6248" spans="2:12" ht="75" customHeight="1" x14ac:dyDescent="0.25">
      <c r="B6248" s="244">
        <v>42181501</v>
      </c>
      <c r="C6248" s="244" t="s">
        <v>5893</v>
      </c>
      <c r="D6248" s="245">
        <v>41659</v>
      </c>
      <c r="E6248" s="244" t="s">
        <v>662</v>
      </c>
      <c r="F6248" s="244" t="s">
        <v>5343</v>
      </c>
      <c r="G6248" s="244" t="s">
        <v>5344</v>
      </c>
      <c r="H6248" s="246">
        <v>36000</v>
      </c>
      <c r="I6248" s="246">
        <v>36000</v>
      </c>
      <c r="J6248" s="244" t="s">
        <v>2469</v>
      </c>
      <c r="K6248" s="244" t="s">
        <v>40</v>
      </c>
      <c r="L6248" s="244" t="s">
        <v>5345</v>
      </c>
    </row>
    <row r="6249" spans="2:12" ht="75" customHeight="1" x14ac:dyDescent="0.25">
      <c r="B6249" s="244">
        <v>42181501</v>
      </c>
      <c r="C6249" s="244" t="s">
        <v>5894</v>
      </c>
      <c r="D6249" s="245">
        <v>41659</v>
      </c>
      <c r="E6249" s="244" t="s">
        <v>662</v>
      </c>
      <c r="F6249" s="244" t="s">
        <v>5343</v>
      </c>
      <c r="G6249" s="244" t="s">
        <v>5344</v>
      </c>
      <c r="H6249" s="246">
        <v>230000</v>
      </c>
      <c r="I6249" s="246">
        <v>230000</v>
      </c>
      <c r="J6249" s="244" t="s">
        <v>2469</v>
      </c>
      <c r="K6249" s="244" t="s">
        <v>40</v>
      </c>
      <c r="L6249" s="244" t="s">
        <v>5345</v>
      </c>
    </row>
    <row r="6250" spans="2:12" ht="75" customHeight="1" x14ac:dyDescent="0.25">
      <c r="B6250" s="244">
        <v>42181501</v>
      </c>
      <c r="C6250" s="244" t="s">
        <v>5895</v>
      </c>
      <c r="D6250" s="245">
        <v>41659</v>
      </c>
      <c r="E6250" s="244" t="s">
        <v>662</v>
      </c>
      <c r="F6250" s="244" t="s">
        <v>5343</v>
      </c>
      <c r="G6250" s="244" t="s">
        <v>5344</v>
      </c>
      <c r="H6250" s="246">
        <v>4800000</v>
      </c>
      <c r="I6250" s="246">
        <v>4800000</v>
      </c>
      <c r="J6250" s="244" t="s">
        <v>2469</v>
      </c>
      <c r="K6250" s="244" t="s">
        <v>40</v>
      </c>
      <c r="L6250" s="244" t="s">
        <v>5345</v>
      </c>
    </row>
    <row r="6251" spans="2:12" ht="75" customHeight="1" x14ac:dyDescent="0.25">
      <c r="B6251" s="244">
        <v>42181501</v>
      </c>
      <c r="C6251" s="244" t="s">
        <v>5896</v>
      </c>
      <c r="D6251" s="245">
        <v>41659</v>
      </c>
      <c r="E6251" s="244" t="s">
        <v>662</v>
      </c>
      <c r="F6251" s="244" t="s">
        <v>5343</v>
      </c>
      <c r="G6251" s="244" t="s">
        <v>5344</v>
      </c>
      <c r="H6251" s="246">
        <v>600000</v>
      </c>
      <c r="I6251" s="246">
        <v>600000</v>
      </c>
      <c r="J6251" s="244" t="s">
        <v>2469</v>
      </c>
      <c r="K6251" s="244" t="s">
        <v>40</v>
      </c>
      <c r="L6251" s="244" t="s">
        <v>5345</v>
      </c>
    </row>
    <row r="6252" spans="2:12" ht="75" customHeight="1" x14ac:dyDescent="0.25">
      <c r="B6252" s="244">
        <v>42172017</v>
      </c>
      <c r="C6252" s="244" t="s">
        <v>5897</v>
      </c>
      <c r="D6252" s="245">
        <v>41647</v>
      </c>
      <c r="E6252" s="244" t="s">
        <v>662</v>
      </c>
      <c r="F6252" s="244" t="s">
        <v>5343</v>
      </c>
      <c r="G6252" s="244" t="s">
        <v>5344</v>
      </c>
      <c r="H6252" s="246">
        <v>150000</v>
      </c>
      <c r="I6252" s="246">
        <v>150000</v>
      </c>
      <c r="J6252" s="244" t="s">
        <v>2469</v>
      </c>
      <c r="K6252" s="244" t="s">
        <v>40</v>
      </c>
      <c r="L6252" s="244" t="s">
        <v>5345</v>
      </c>
    </row>
    <row r="6253" spans="2:12" ht="75" customHeight="1" x14ac:dyDescent="0.25">
      <c r="B6253" s="244">
        <v>42171610</v>
      </c>
      <c r="C6253" s="244" t="s">
        <v>5898</v>
      </c>
      <c r="D6253" s="245">
        <v>41659</v>
      </c>
      <c r="E6253" s="244" t="s">
        <v>662</v>
      </c>
      <c r="F6253" s="244" t="s">
        <v>5343</v>
      </c>
      <c r="G6253" s="244" t="s">
        <v>5344</v>
      </c>
      <c r="H6253" s="246">
        <v>40000</v>
      </c>
      <c r="I6253" s="246">
        <v>40000</v>
      </c>
      <c r="J6253" s="244" t="s">
        <v>2469</v>
      </c>
      <c r="K6253" s="244" t="s">
        <v>40</v>
      </c>
      <c r="L6253" s="244" t="s">
        <v>5345</v>
      </c>
    </row>
    <row r="6254" spans="2:12" ht="75" customHeight="1" x14ac:dyDescent="0.25">
      <c r="B6254" s="244">
        <v>42171610</v>
      </c>
      <c r="C6254" s="244" t="s">
        <v>5899</v>
      </c>
      <c r="D6254" s="245">
        <v>41647</v>
      </c>
      <c r="E6254" s="244" t="s">
        <v>662</v>
      </c>
      <c r="F6254" s="244" t="s">
        <v>5343</v>
      </c>
      <c r="G6254" s="244" t="s">
        <v>5344</v>
      </c>
      <c r="H6254" s="246">
        <v>40000</v>
      </c>
      <c r="I6254" s="246">
        <v>40000</v>
      </c>
      <c r="J6254" s="244" t="s">
        <v>2469</v>
      </c>
      <c r="K6254" s="244" t="s">
        <v>40</v>
      </c>
      <c r="L6254" s="244" t="s">
        <v>5345</v>
      </c>
    </row>
    <row r="6255" spans="2:12" ht="75" customHeight="1" x14ac:dyDescent="0.25">
      <c r="B6255" s="244">
        <v>42171610</v>
      </c>
      <c r="C6255" s="244" t="s">
        <v>5900</v>
      </c>
      <c r="D6255" s="245">
        <v>41647</v>
      </c>
      <c r="E6255" s="244" t="s">
        <v>662</v>
      </c>
      <c r="F6255" s="244" t="s">
        <v>5343</v>
      </c>
      <c r="G6255" s="244" t="s">
        <v>5344</v>
      </c>
      <c r="H6255" s="246">
        <v>56000</v>
      </c>
      <c r="I6255" s="246">
        <v>56000</v>
      </c>
      <c r="J6255" s="244" t="s">
        <v>2469</v>
      </c>
      <c r="K6255" s="244" t="s">
        <v>40</v>
      </c>
      <c r="L6255" s="244" t="s">
        <v>5345</v>
      </c>
    </row>
    <row r="6256" spans="2:12" ht="75" customHeight="1" x14ac:dyDescent="0.25">
      <c r="B6256" s="244">
        <v>42142112</v>
      </c>
      <c r="C6256" s="244" t="s">
        <v>5901</v>
      </c>
      <c r="D6256" s="245">
        <v>41659</v>
      </c>
      <c r="E6256" s="244" t="s">
        <v>662</v>
      </c>
      <c r="F6256" s="244" t="s">
        <v>5343</v>
      </c>
      <c r="G6256" s="244" t="s">
        <v>5344</v>
      </c>
      <c r="H6256" s="246">
        <v>375000</v>
      </c>
      <c r="I6256" s="246">
        <v>375000</v>
      </c>
      <c r="J6256" s="244" t="s">
        <v>2469</v>
      </c>
      <c r="K6256" s="244" t="s">
        <v>40</v>
      </c>
      <c r="L6256" s="244" t="s">
        <v>5345</v>
      </c>
    </row>
    <row r="6257" spans="2:12" ht="75" customHeight="1" x14ac:dyDescent="0.25">
      <c r="B6257" s="244">
        <v>42142112</v>
      </c>
      <c r="C6257" s="244" t="s">
        <v>5902</v>
      </c>
      <c r="D6257" s="245">
        <v>41659</v>
      </c>
      <c r="E6257" s="244" t="s">
        <v>662</v>
      </c>
      <c r="F6257" s="244" t="s">
        <v>5343</v>
      </c>
      <c r="G6257" s="244" t="s">
        <v>5344</v>
      </c>
      <c r="H6257" s="246">
        <v>360000</v>
      </c>
      <c r="I6257" s="246">
        <v>360000</v>
      </c>
      <c r="J6257" s="244" t="s">
        <v>2469</v>
      </c>
      <c r="K6257" s="244" t="s">
        <v>40</v>
      </c>
      <c r="L6257" s="244" t="s">
        <v>5345</v>
      </c>
    </row>
    <row r="6258" spans="2:12" ht="75" customHeight="1" x14ac:dyDescent="0.25">
      <c r="B6258" s="244">
        <v>42142109</v>
      </c>
      <c r="C6258" s="244" t="s">
        <v>5903</v>
      </c>
      <c r="D6258" s="245">
        <v>41659</v>
      </c>
      <c r="E6258" s="244" t="s">
        <v>662</v>
      </c>
      <c r="F6258" s="244" t="s">
        <v>5343</v>
      </c>
      <c r="G6258" s="244" t="s">
        <v>5344</v>
      </c>
      <c r="H6258" s="246">
        <v>300000</v>
      </c>
      <c r="I6258" s="246">
        <v>300000</v>
      </c>
      <c r="J6258" s="244" t="s">
        <v>2469</v>
      </c>
      <c r="K6258" s="244" t="s">
        <v>40</v>
      </c>
      <c r="L6258" s="244" t="s">
        <v>5345</v>
      </c>
    </row>
    <row r="6259" spans="2:12" ht="75" customHeight="1" x14ac:dyDescent="0.25">
      <c r="B6259" s="244">
        <v>42142106</v>
      </c>
      <c r="C6259" s="244" t="s">
        <v>5904</v>
      </c>
      <c r="D6259" s="245">
        <v>41659</v>
      </c>
      <c r="E6259" s="244" t="s">
        <v>662</v>
      </c>
      <c r="F6259" s="244" t="s">
        <v>5343</v>
      </c>
      <c r="G6259" s="244" t="s">
        <v>5344</v>
      </c>
      <c r="H6259" s="246">
        <v>1800000</v>
      </c>
      <c r="I6259" s="246">
        <v>1800000</v>
      </c>
      <c r="J6259" s="244" t="s">
        <v>2469</v>
      </c>
      <c r="K6259" s="244" t="s">
        <v>40</v>
      </c>
      <c r="L6259" s="244" t="s">
        <v>5345</v>
      </c>
    </row>
    <row r="6260" spans="2:12" ht="75" customHeight="1" x14ac:dyDescent="0.25">
      <c r="B6260" s="244">
        <v>42132205</v>
      </c>
      <c r="C6260" s="244" t="s">
        <v>5905</v>
      </c>
      <c r="D6260" s="245">
        <v>41647</v>
      </c>
      <c r="E6260" s="244" t="s">
        <v>662</v>
      </c>
      <c r="F6260" s="244" t="s">
        <v>5343</v>
      </c>
      <c r="G6260" s="244" t="s">
        <v>5344</v>
      </c>
      <c r="H6260" s="246">
        <v>482500</v>
      </c>
      <c r="I6260" s="246">
        <v>482500</v>
      </c>
      <c r="J6260" s="244" t="s">
        <v>2469</v>
      </c>
      <c r="K6260" s="244" t="s">
        <v>40</v>
      </c>
      <c r="L6260" s="244" t="s">
        <v>5345</v>
      </c>
    </row>
    <row r="6261" spans="2:12" ht="75" customHeight="1" x14ac:dyDescent="0.25">
      <c r="B6261" s="244">
        <v>42132205</v>
      </c>
      <c r="C6261" s="244" t="s">
        <v>5906</v>
      </c>
      <c r="D6261" s="245">
        <v>41647</v>
      </c>
      <c r="E6261" s="244" t="s">
        <v>662</v>
      </c>
      <c r="F6261" s="244" t="s">
        <v>5343</v>
      </c>
      <c r="G6261" s="244" t="s">
        <v>5344</v>
      </c>
      <c r="H6261" s="246">
        <v>482500</v>
      </c>
      <c r="I6261" s="246">
        <v>482500</v>
      </c>
      <c r="J6261" s="244" t="s">
        <v>2469</v>
      </c>
      <c r="K6261" s="244" t="s">
        <v>40</v>
      </c>
      <c r="L6261" s="244" t="s">
        <v>5345</v>
      </c>
    </row>
    <row r="6262" spans="2:12" ht="75" customHeight="1" x14ac:dyDescent="0.25">
      <c r="B6262" s="244">
        <v>42132205</v>
      </c>
      <c r="C6262" s="244" t="s">
        <v>5907</v>
      </c>
      <c r="D6262" s="245">
        <v>41647</v>
      </c>
      <c r="E6262" s="244" t="s">
        <v>662</v>
      </c>
      <c r="F6262" s="244" t="s">
        <v>5343</v>
      </c>
      <c r="G6262" s="244" t="s">
        <v>5344</v>
      </c>
      <c r="H6262" s="246">
        <v>30000</v>
      </c>
      <c r="I6262" s="246">
        <v>30000</v>
      </c>
      <c r="J6262" s="244" t="s">
        <v>2469</v>
      </c>
      <c r="K6262" s="244" t="s">
        <v>40</v>
      </c>
      <c r="L6262" s="244" t="s">
        <v>5345</v>
      </c>
    </row>
    <row r="6263" spans="2:12" ht="75" customHeight="1" x14ac:dyDescent="0.25">
      <c r="B6263" s="244">
        <v>42132203</v>
      </c>
      <c r="C6263" s="244" t="s">
        <v>5908</v>
      </c>
      <c r="D6263" s="245">
        <v>41659</v>
      </c>
      <c r="E6263" s="244" t="s">
        <v>662</v>
      </c>
      <c r="F6263" s="244" t="s">
        <v>5343</v>
      </c>
      <c r="G6263" s="244" t="s">
        <v>5344</v>
      </c>
      <c r="H6263" s="246">
        <v>180000</v>
      </c>
      <c r="I6263" s="246">
        <v>180000</v>
      </c>
      <c r="J6263" s="244" t="s">
        <v>2469</v>
      </c>
      <c r="K6263" s="244" t="s">
        <v>40</v>
      </c>
      <c r="L6263" s="244" t="s">
        <v>5345</v>
      </c>
    </row>
    <row r="6264" spans="2:12" ht="75" customHeight="1" x14ac:dyDescent="0.25">
      <c r="B6264" s="244">
        <v>42132203</v>
      </c>
      <c r="C6264" s="244" t="s">
        <v>5909</v>
      </c>
      <c r="D6264" s="245">
        <v>41659</v>
      </c>
      <c r="E6264" s="244" t="s">
        <v>662</v>
      </c>
      <c r="F6264" s="244" t="s">
        <v>5343</v>
      </c>
      <c r="G6264" s="244" t="s">
        <v>5344</v>
      </c>
      <c r="H6264" s="246">
        <v>180000</v>
      </c>
      <c r="I6264" s="246">
        <v>180000</v>
      </c>
      <c r="J6264" s="244" t="s">
        <v>2469</v>
      </c>
      <c r="K6264" s="244" t="s">
        <v>40</v>
      </c>
      <c r="L6264" s="244" t="s">
        <v>5345</v>
      </c>
    </row>
    <row r="6265" spans="2:12" ht="75" customHeight="1" x14ac:dyDescent="0.25">
      <c r="B6265" s="244">
        <v>42132203</v>
      </c>
      <c r="C6265" s="244" t="s">
        <v>5910</v>
      </c>
      <c r="D6265" s="245">
        <v>41659</v>
      </c>
      <c r="E6265" s="244" t="s">
        <v>662</v>
      </c>
      <c r="F6265" s="244" t="s">
        <v>5343</v>
      </c>
      <c r="G6265" s="244" t="s">
        <v>5344</v>
      </c>
      <c r="H6265" s="246">
        <v>180000</v>
      </c>
      <c r="I6265" s="246">
        <v>180000</v>
      </c>
      <c r="J6265" s="244" t="s">
        <v>2469</v>
      </c>
      <c r="K6265" s="244" t="s">
        <v>40</v>
      </c>
      <c r="L6265" s="244" t="s">
        <v>5345</v>
      </c>
    </row>
    <row r="6266" spans="2:12" ht="75" customHeight="1" x14ac:dyDescent="0.25">
      <c r="B6266" s="244">
        <v>42132203</v>
      </c>
      <c r="C6266" s="244" t="s">
        <v>5911</v>
      </c>
      <c r="D6266" s="245">
        <v>41659</v>
      </c>
      <c r="E6266" s="244" t="s">
        <v>662</v>
      </c>
      <c r="F6266" s="244" t="s">
        <v>5343</v>
      </c>
      <c r="G6266" s="244" t="s">
        <v>5344</v>
      </c>
      <c r="H6266" s="246">
        <v>482500</v>
      </c>
      <c r="I6266" s="246">
        <v>482500</v>
      </c>
      <c r="J6266" s="244" t="s">
        <v>2469</v>
      </c>
      <c r="K6266" s="244" t="s">
        <v>40</v>
      </c>
      <c r="L6266" s="244" t="s">
        <v>5345</v>
      </c>
    </row>
    <row r="6267" spans="2:12" ht="75" customHeight="1" x14ac:dyDescent="0.25">
      <c r="B6267" s="244">
        <v>42132203</v>
      </c>
      <c r="C6267" s="244" t="s">
        <v>5912</v>
      </c>
      <c r="D6267" s="245">
        <v>41659</v>
      </c>
      <c r="E6267" s="244" t="s">
        <v>662</v>
      </c>
      <c r="F6267" s="244" t="s">
        <v>5343</v>
      </c>
      <c r="G6267" s="244" t="s">
        <v>5344</v>
      </c>
      <c r="H6267" s="246">
        <v>482500</v>
      </c>
      <c r="I6267" s="246">
        <v>482500</v>
      </c>
      <c r="J6267" s="244" t="s">
        <v>2469</v>
      </c>
      <c r="K6267" s="244" t="s">
        <v>40</v>
      </c>
      <c r="L6267" s="244" t="s">
        <v>5345</v>
      </c>
    </row>
    <row r="6268" spans="2:12" ht="75" customHeight="1" x14ac:dyDescent="0.25">
      <c r="B6268" s="244">
        <v>42132203</v>
      </c>
      <c r="C6268" s="244" t="s">
        <v>5913</v>
      </c>
      <c r="D6268" s="245">
        <v>41659</v>
      </c>
      <c r="E6268" s="244" t="s">
        <v>662</v>
      </c>
      <c r="F6268" s="244" t="s">
        <v>5343</v>
      </c>
      <c r="G6268" s="244" t="s">
        <v>5344</v>
      </c>
      <c r="H6268" s="246">
        <v>18540000</v>
      </c>
      <c r="I6268" s="246">
        <v>18540000</v>
      </c>
      <c r="J6268" s="244" t="s">
        <v>2469</v>
      </c>
      <c r="K6268" s="244" t="s">
        <v>40</v>
      </c>
      <c r="L6268" s="244" t="s">
        <v>5345</v>
      </c>
    </row>
    <row r="6269" spans="2:12" ht="75" customHeight="1" x14ac:dyDescent="0.25">
      <c r="B6269" s="244">
        <v>42132203</v>
      </c>
      <c r="C6269" s="244" t="s">
        <v>5914</v>
      </c>
      <c r="D6269" s="245">
        <v>41659</v>
      </c>
      <c r="E6269" s="244" t="s">
        <v>662</v>
      </c>
      <c r="F6269" s="244" t="s">
        <v>5343</v>
      </c>
      <c r="G6269" s="244" t="s">
        <v>5344</v>
      </c>
      <c r="H6269" s="246">
        <v>24660000</v>
      </c>
      <c r="I6269" s="246">
        <v>24660000</v>
      </c>
      <c r="J6269" s="244" t="s">
        <v>2469</v>
      </c>
      <c r="K6269" s="244" t="s">
        <v>40</v>
      </c>
      <c r="L6269" s="244" t="s">
        <v>5345</v>
      </c>
    </row>
    <row r="6270" spans="2:12" ht="75" customHeight="1" x14ac:dyDescent="0.25">
      <c r="B6270" s="244">
        <v>42132203</v>
      </c>
      <c r="C6270" s="244" t="s">
        <v>5915</v>
      </c>
      <c r="D6270" s="245">
        <v>41659</v>
      </c>
      <c r="E6270" s="244" t="s">
        <v>662</v>
      </c>
      <c r="F6270" s="244" t="s">
        <v>5343</v>
      </c>
      <c r="G6270" s="244" t="s">
        <v>5344</v>
      </c>
      <c r="H6270" s="246">
        <v>7140000</v>
      </c>
      <c r="I6270" s="246">
        <v>7140000</v>
      </c>
      <c r="J6270" s="244" t="s">
        <v>2469</v>
      </c>
      <c r="K6270" s="244" t="s">
        <v>40</v>
      </c>
      <c r="L6270" s="244" t="s">
        <v>5345</v>
      </c>
    </row>
    <row r="6271" spans="2:12" ht="75" customHeight="1" x14ac:dyDescent="0.25">
      <c r="B6271" s="244">
        <v>42132203</v>
      </c>
      <c r="C6271" s="244" t="s">
        <v>5916</v>
      </c>
      <c r="D6271" s="245">
        <v>41659</v>
      </c>
      <c r="E6271" s="244" t="s">
        <v>662</v>
      </c>
      <c r="F6271" s="244" t="s">
        <v>5343</v>
      </c>
      <c r="G6271" s="244" t="s">
        <v>5344</v>
      </c>
      <c r="H6271" s="246">
        <v>7500000</v>
      </c>
      <c r="I6271" s="246">
        <v>7500000</v>
      </c>
      <c r="J6271" s="244" t="s">
        <v>2469</v>
      </c>
      <c r="K6271" s="244" t="s">
        <v>40</v>
      </c>
      <c r="L6271" s="244" t="s">
        <v>5345</v>
      </c>
    </row>
    <row r="6272" spans="2:12" ht="75" customHeight="1" x14ac:dyDescent="0.25">
      <c r="B6272" s="244">
        <v>42132105</v>
      </c>
      <c r="C6272" s="244" t="s">
        <v>5917</v>
      </c>
      <c r="D6272" s="245">
        <v>41659</v>
      </c>
      <c r="E6272" s="244" t="s">
        <v>662</v>
      </c>
      <c r="F6272" s="244" t="s">
        <v>5343</v>
      </c>
      <c r="G6272" s="244" t="s">
        <v>5344</v>
      </c>
      <c r="H6272" s="246">
        <v>3600000</v>
      </c>
      <c r="I6272" s="246">
        <v>3600000</v>
      </c>
      <c r="J6272" s="244" t="s">
        <v>2469</v>
      </c>
      <c r="K6272" s="244" t="s">
        <v>40</v>
      </c>
      <c r="L6272" s="244" t="s">
        <v>5345</v>
      </c>
    </row>
    <row r="6273" spans="2:12" ht="75" customHeight="1" x14ac:dyDescent="0.25">
      <c r="B6273" s="244">
        <v>42132105</v>
      </c>
      <c r="C6273" s="244" t="s">
        <v>5918</v>
      </c>
      <c r="D6273" s="245">
        <v>41659</v>
      </c>
      <c r="E6273" s="244" t="s">
        <v>662</v>
      </c>
      <c r="F6273" s="244" t="s">
        <v>5343</v>
      </c>
      <c r="G6273" s="244" t="s">
        <v>5344</v>
      </c>
      <c r="H6273" s="246">
        <v>3600000</v>
      </c>
      <c r="I6273" s="246">
        <v>3600000</v>
      </c>
      <c r="J6273" s="244" t="s">
        <v>2469</v>
      </c>
      <c r="K6273" s="244" t="s">
        <v>40</v>
      </c>
      <c r="L6273" s="244" t="s">
        <v>5345</v>
      </c>
    </row>
    <row r="6274" spans="2:12" ht="75" customHeight="1" x14ac:dyDescent="0.25">
      <c r="B6274" s="244">
        <v>42131611</v>
      </c>
      <c r="C6274" s="244" t="s">
        <v>5919</v>
      </c>
      <c r="D6274" s="245">
        <v>41659</v>
      </c>
      <c r="E6274" s="244" t="s">
        <v>662</v>
      </c>
      <c r="F6274" s="244" t="s">
        <v>5343</v>
      </c>
      <c r="G6274" s="244" t="s">
        <v>5344</v>
      </c>
      <c r="H6274" s="246">
        <v>250000</v>
      </c>
      <c r="I6274" s="246">
        <v>250000</v>
      </c>
      <c r="J6274" s="244" t="s">
        <v>2469</v>
      </c>
      <c r="K6274" s="244" t="s">
        <v>40</v>
      </c>
      <c r="L6274" s="244" t="s">
        <v>5345</v>
      </c>
    </row>
    <row r="6275" spans="2:12" ht="75" customHeight="1" x14ac:dyDescent="0.25">
      <c r="B6275" s="244">
        <v>42131604</v>
      </c>
      <c r="C6275" s="244" t="s">
        <v>5920</v>
      </c>
      <c r="D6275" s="245">
        <v>41659</v>
      </c>
      <c r="E6275" s="244" t="s">
        <v>662</v>
      </c>
      <c r="F6275" s="244" t="s">
        <v>5343</v>
      </c>
      <c r="G6275" s="244" t="s">
        <v>5344</v>
      </c>
      <c r="H6275" s="246">
        <v>1500000</v>
      </c>
      <c r="I6275" s="246">
        <v>1500000</v>
      </c>
      <c r="J6275" s="244" t="s">
        <v>2469</v>
      </c>
      <c r="K6275" s="244" t="s">
        <v>40</v>
      </c>
      <c r="L6275" s="244" t="s">
        <v>5345</v>
      </c>
    </row>
    <row r="6276" spans="2:12" ht="75" customHeight="1" x14ac:dyDescent="0.25">
      <c r="B6276" s="244">
        <v>42131604</v>
      </c>
      <c r="C6276" s="244" t="s">
        <v>5921</v>
      </c>
      <c r="D6276" s="245">
        <v>41659</v>
      </c>
      <c r="E6276" s="244" t="s">
        <v>662</v>
      </c>
      <c r="F6276" s="244" t="s">
        <v>5343</v>
      </c>
      <c r="G6276" s="244" t="s">
        <v>5344</v>
      </c>
      <c r="H6276" s="246">
        <v>1200000</v>
      </c>
      <c r="I6276" s="246">
        <v>1200000</v>
      </c>
      <c r="J6276" s="244" t="s">
        <v>2469</v>
      </c>
      <c r="K6276" s="244" t="s">
        <v>40</v>
      </c>
      <c r="L6276" s="244" t="s">
        <v>5345</v>
      </c>
    </row>
    <row r="6277" spans="2:12" ht="75" customHeight="1" x14ac:dyDescent="0.25">
      <c r="B6277" s="244">
        <v>42131604</v>
      </c>
      <c r="C6277" s="244" t="s">
        <v>5922</v>
      </c>
      <c r="D6277" s="245">
        <v>41659</v>
      </c>
      <c r="E6277" s="244" t="s">
        <v>662</v>
      </c>
      <c r="F6277" s="244" t="s">
        <v>5343</v>
      </c>
      <c r="G6277" s="244" t="s">
        <v>5344</v>
      </c>
      <c r="H6277" s="246">
        <v>6480000</v>
      </c>
      <c r="I6277" s="246">
        <v>6480000</v>
      </c>
      <c r="J6277" s="244" t="s">
        <v>2469</v>
      </c>
      <c r="K6277" s="244" t="s">
        <v>40</v>
      </c>
      <c r="L6277" s="244" t="s">
        <v>5345</v>
      </c>
    </row>
    <row r="6278" spans="2:12" ht="75" customHeight="1" x14ac:dyDescent="0.25">
      <c r="B6278" s="244">
        <v>42131604</v>
      </c>
      <c r="C6278" s="244" t="s">
        <v>5923</v>
      </c>
      <c r="D6278" s="245">
        <v>41659</v>
      </c>
      <c r="E6278" s="244" t="s">
        <v>662</v>
      </c>
      <c r="F6278" s="244" t="s">
        <v>5343</v>
      </c>
      <c r="G6278" s="244" t="s">
        <v>5344</v>
      </c>
      <c r="H6278" s="246">
        <v>360000</v>
      </c>
      <c r="I6278" s="246">
        <v>360000</v>
      </c>
      <c r="J6278" s="244" t="s">
        <v>2469</v>
      </c>
      <c r="K6278" s="244" t="s">
        <v>40</v>
      </c>
      <c r="L6278" s="244" t="s">
        <v>5345</v>
      </c>
    </row>
    <row r="6279" spans="2:12" ht="75" customHeight="1" x14ac:dyDescent="0.25">
      <c r="B6279" s="244">
        <v>42131604</v>
      </c>
      <c r="C6279" s="244" t="s">
        <v>5924</v>
      </c>
      <c r="D6279" s="245">
        <v>41647</v>
      </c>
      <c r="E6279" s="244" t="s">
        <v>662</v>
      </c>
      <c r="F6279" s="244" t="s">
        <v>5343</v>
      </c>
      <c r="G6279" s="244" t="s">
        <v>5344</v>
      </c>
      <c r="H6279" s="246">
        <v>360000</v>
      </c>
      <c r="I6279" s="246">
        <v>360000</v>
      </c>
      <c r="J6279" s="244" t="s">
        <v>2469</v>
      </c>
      <c r="K6279" s="244" t="s">
        <v>40</v>
      </c>
      <c r="L6279" s="244" t="s">
        <v>5345</v>
      </c>
    </row>
    <row r="6280" spans="2:12" ht="75" customHeight="1" x14ac:dyDescent="0.25">
      <c r="B6280" s="244">
        <v>42131604</v>
      </c>
      <c r="C6280" s="244" t="s">
        <v>5925</v>
      </c>
      <c r="D6280" s="245">
        <v>41659</v>
      </c>
      <c r="E6280" s="244" t="s">
        <v>662</v>
      </c>
      <c r="F6280" s="244" t="s">
        <v>5343</v>
      </c>
      <c r="G6280" s="244" t="s">
        <v>5344</v>
      </c>
      <c r="H6280" s="246">
        <v>75000</v>
      </c>
      <c r="I6280" s="246">
        <v>75000</v>
      </c>
      <c r="J6280" s="244" t="s">
        <v>2469</v>
      </c>
      <c r="K6280" s="244" t="s">
        <v>40</v>
      </c>
      <c r="L6280" s="244" t="s">
        <v>5345</v>
      </c>
    </row>
    <row r="6281" spans="2:12" ht="75" customHeight="1" x14ac:dyDescent="0.25">
      <c r="B6281" s="244">
        <v>42131604</v>
      </c>
      <c r="C6281" s="244" t="s">
        <v>5926</v>
      </c>
      <c r="D6281" s="245">
        <v>41659</v>
      </c>
      <c r="E6281" s="244" t="s">
        <v>662</v>
      </c>
      <c r="F6281" s="244" t="s">
        <v>5343</v>
      </c>
      <c r="G6281" s="244" t="s">
        <v>5344</v>
      </c>
      <c r="H6281" s="246">
        <v>158400000</v>
      </c>
      <c r="I6281" s="246">
        <v>158400000</v>
      </c>
      <c r="J6281" s="244" t="s">
        <v>2469</v>
      </c>
      <c r="K6281" s="244" t="s">
        <v>40</v>
      </c>
      <c r="L6281" s="244" t="s">
        <v>5345</v>
      </c>
    </row>
    <row r="6282" spans="2:12" ht="75" customHeight="1" x14ac:dyDescent="0.25">
      <c r="B6282" s="244">
        <v>42131604</v>
      </c>
      <c r="C6282" s="244" t="s">
        <v>5927</v>
      </c>
      <c r="D6282" s="245">
        <v>41659</v>
      </c>
      <c r="E6282" s="244" t="s">
        <v>662</v>
      </c>
      <c r="F6282" s="244" t="s">
        <v>5343</v>
      </c>
      <c r="G6282" s="244" t="s">
        <v>5344</v>
      </c>
      <c r="H6282" s="246">
        <v>18000</v>
      </c>
      <c r="I6282" s="246">
        <v>18000</v>
      </c>
      <c r="J6282" s="244" t="s">
        <v>2469</v>
      </c>
      <c r="K6282" s="244" t="s">
        <v>40</v>
      </c>
      <c r="L6282" s="244" t="s">
        <v>5345</v>
      </c>
    </row>
    <row r="6283" spans="2:12" ht="75" customHeight="1" x14ac:dyDescent="0.25">
      <c r="B6283" s="244">
        <v>42131509</v>
      </c>
      <c r="C6283" s="244" t="s">
        <v>5928</v>
      </c>
      <c r="D6283" s="245">
        <v>41647</v>
      </c>
      <c r="E6283" s="244" t="s">
        <v>662</v>
      </c>
      <c r="F6283" s="244" t="s">
        <v>5343</v>
      </c>
      <c r="G6283" s="244" t="s">
        <v>5344</v>
      </c>
      <c r="H6283" s="246">
        <v>720000</v>
      </c>
      <c r="I6283" s="246">
        <v>720000</v>
      </c>
      <c r="J6283" s="244" t="s">
        <v>2469</v>
      </c>
      <c r="K6283" s="244" t="s">
        <v>40</v>
      </c>
      <c r="L6283" s="244" t="s">
        <v>5345</v>
      </c>
    </row>
    <row r="6284" spans="2:12" ht="75" customHeight="1" x14ac:dyDescent="0.25">
      <c r="B6284" s="244">
        <v>42131507</v>
      </c>
      <c r="C6284" s="244" t="s">
        <v>5929</v>
      </c>
      <c r="D6284" s="245">
        <v>41659</v>
      </c>
      <c r="E6284" s="244" t="s">
        <v>662</v>
      </c>
      <c r="F6284" s="244" t="s">
        <v>5343</v>
      </c>
      <c r="G6284" s="244" t="s">
        <v>5344</v>
      </c>
      <c r="H6284" s="246">
        <v>24000000</v>
      </c>
      <c r="I6284" s="246">
        <v>24000000</v>
      </c>
      <c r="J6284" s="244" t="s">
        <v>2469</v>
      </c>
      <c r="K6284" s="244" t="s">
        <v>40</v>
      </c>
      <c r="L6284" s="244" t="s">
        <v>5345</v>
      </c>
    </row>
    <row r="6285" spans="2:12" ht="75" customHeight="1" x14ac:dyDescent="0.25">
      <c r="B6285" s="244">
        <v>42131504</v>
      </c>
      <c r="C6285" s="244" t="s">
        <v>5930</v>
      </c>
      <c r="D6285" s="245">
        <v>41659</v>
      </c>
      <c r="E6285" s="244" t="s">
        <v>662</v>
      </c>
      <c r="F6285" s="244" t="s">
        <v>5343</v>
      </c>
      <c r="G6285" s="244" t="s">
        <v>5344</v>
      </c>
      <c r="H6285" s="246">
        <v>450000</v>
      </c>
      <c r="I6285" s="246">
        <v>450000</v>
      </c>
      <c r="J6285" s="244" t="s">
        <v>2469</v>
      </c>
      <c r="K6285" s="244" t="s">
        <v>40</v>
      </c>
      <c r="L6285" s="244" t="s">
        <v>5345</v>
      </c>
    </row>
    <row r="6286" spans="2:12" ht="75" customHeight="1" x14ac:dyDescent="0.25">
      <c r="B6286" s="244">
        <v>42131504</v>
      </c>
      <c r="C6286" s="244" t="s">
        <v>5931</v>
      </c>
      <c r="D6286" s="245">
        <v>41659</v>
      </c>
      <c r="E6286" s="244" t="s">
        <v>662</v>
      </c>
      <c r="F6286" s="244" t="s">
        <v>5343</v>
      </c>
      <c r="G6286" s="244" t="s">
        <v>5344</v>
      </c>
      <c r="H6286" s="246">
        <v>810000</v>
      </c>
      <c r="I6286" s="246">
        <v>810000</v>
      </c>
      <c r="J6286" s="244" t="s">
        <v>2469</v>
      </c>
      <c r="K6286" s="244" t="s">
        <v>40</v>
      </c>
      <c r="L6286" s="244" t="s">
        <v>5345</v>
      </c>
    </row>
    <row r="6287" spans="2:12" ht="75" customHeight="1" x14ac:dyDescent="0.25">
      <c r="B6287" s="244">
        <v>42131504</v>
      </c>
      <c r="C6287" s="244" t="s">
        <v>5932</v>
      </c>
      <c r="D6287" s="245">
        <v>41659</v>
      </c>
      <c r="E6287" s="244" t="s">
        <v>662</v>
      </c>
      <c r="F6287" s="244" t="s">
        <v>5343</v>
      </c>
      <c r="G6287" s="244" t="s">
        <v>5344</v>
      </c>
      <c r="H6287" s="246">
        <v>14880000</v>
      </c>
      <c r="I6287" s="246">
        <v>14880000</v>
      </c>
      <c r="J6287" s="244" t="s">
        <v>2469</v>
      </c>
      <c r="K6287" s="244" t="s">
        <v>40</v>
      </c>
      <c r="L6287" s="244" t="s">
        <v>5345</v>
      </c>
    </row>
    <row r="6288" spans="2:12" ht="75" customHeight="1" x14ac:dyDescent="0.25">
      <c r="B6288" s="244">
        <v>42131503</v>
      </c>
      <c r="C6288" s="244" t="s">
        <v>5933</v>
      </c>
      <c r="D6288" s="245">
        <v>41659</v>
      </c>
      <c r="E6288" s="244" t="s">
        <v>662</v>
      </c>
      <c r="F6288" s="244" t="s">
        <v>5343</v>
      </c>
      <c r="G6288" s="244" t="s">
        <v>5344</v>
      </c>
      <c r="H6288" s="246">
        <v>1000000</v>
      </c>
      <c r="I6288" s="246">
        <v>1000000</v>
      </c>
      <c r="J6288" s="244" t="s">
        <v>2469</v>
      </c>
      <c r="K6288" s="244" t="s">
        <v>40</v>
      </c>
      <c r="L6288" s="244" t="s">
        <v>5345</v>
      </c>
    </row>
    <row r="6289" spans="2:12" ht="75" customHeight="1" x14ac:dyDescent="0.25">
      <c r="B6289" s="244">
        <v>42131503</v>
      </c>
      <c r="C6289" s="244" t="s">
        <v>5934</v>
      </c>
      <c r="D6289" s="245">
        <v>41659</v>
      </c>
      <c r="E6289" s="244" t="s">
        <v>662</v>
      </c>
      <c r="F6289" s="244" t="s">
        <v>5343</v>
      </c>
      <c r="G6289" s="244" t="s">
        <v>5344</v>
      </c>
      <c r="H6289" s="246">
        <v>4500000</v>
      </c>
      <c r="I6289" s="246">
        <v>4500000</v>
      </c>
      <c r="J6289" s="244" t="s">
        <v>2469</v>
      </c>
      <c r="K6289" s="244" t="s">
        <v>40</v>
      </c>
      <c r="L6289" s="244" t="s">
        <v>5345</v>
      </c>
    </row>
    <row r="6290" spans="2:12" ht="75" customHeight="1" x14ac:dyDescent="0.25">
      <c r="B6290" s="244">
        <v>42131503</v>
      </c>
      <c r="C6290" s="244" t="s">
        <v>5935</v>
      </c>
      <c r="D6290" s="245">
        <v>41659</v>
      </c>
      <c r="E6290" s="244" t="s">
        <v>662</v>
      </c>
      <c r="F6290" s="244" t="s">
        <v>5343</v>
      </c>
      <c r="G6290" s="244" t="s">
        <v>5344</v>
      </c>
      <c r="H6290" s="246">
        <v>3000000</v>
      </c>
      <c r="I6290" s="246">
        <v>3000000</v>
      </c>
      <c r="J6290" s="244" t="s">
        <v>2469</v>
      </c>
      <c r="K6290" s="244" t="s">
        <v>40</v>
      </c>
      <c r="L6290" s="244" t="s">
        <v>5345</v>
      </c>
    </row>
    <row r="6291" spans="2:12" ht="75" customHeight="1" x14ac:dyDescent="0.25">
      <c r="B6291" s="244">
        <v>41122004</v>
      </c>
      <c r="C6291" s="244" t="s">
        <v>5936</v>
      </c>
      <c r="D6291" s="245">
        <v>41659</v>
      </c>
      <c r="E6291" s="244" t="s">
        <v>662</v>
      </c>
      <c r="F6291" s="244" t="s">
        <v>5343</v>
      </c>
      <c r="G6291" s="244" t="s">
        <v>5344</v>
      </c>
      <c r="H6291" s="246">
        <v>1800000</v>
      </c>
      <c r="I6291" s="246">
        <v>1800000</v>
      </c>
      <c r="J6291" s="244" t="s">
        <v>2469</v>
      </c>
      <c r="K6291" s="244" t="s">
        <v>40</v>
      </c>
      <c r="L6291" s="244" t="s">
        <v>5345</v>
      </c>
    </row>
    <row r="6292" spans="2:12" ht="75" customHeight="1" x14ac:dyDescent="0.25">
      <c r="B6292" s="244">
        <v>41122004</v>
      </c>
      <c r="C6292" s="244" t="s">
        <v>5937</v>
      </c>
      <c r="D6292" s="245">
        <v>41659</v>
      </c>
      <c r="E6292" s="244" t="s">
        <v>662</v>
      </c>
      <c r="F6292" s="244" t="s">
        <v>5343</v>
      </c>
      <c r="G6292" s="244" t="s">
        <v>5344</v>
      </c>
      <c r="H6292" s="246">
        <v>1800000</v>
      </c>
      <c r="I6292" s="246">
        <v>1800000</v>
      </c>
      <c r="J6292" s="244" t="s">
        <v>2469</v>
      </c>
      <c r="K6292" s="244" t="s">
        <v>40</v>
      </c>
      <c r="L6292" s="244" t="s">
        <v>5345</v>
      </c>
    </row>
    <row r="6293" spans="2:12" ht="75" customHeight="1" x14ac:dyDescent="0.25">
      <c r="B6293" s="244">
        <v>41122004</v>
      </c>
      <c r="C6293" s="244" t="s">
        <v>5938</v>
      </c>
      <c r="D6293" s="245">
        <v>41659</v>
      </c>
      <c r="E6293" s="244" t="s">
        <v>662</v>
      </c>
      <c r="F6293" s="244" t="s">
        <v>5343</v>
      </c>
      <c r="G6293" s="244" t="s">
        <v>5344</v>
      </c>
      <c r="H6293" s="246">
        <v>1800000</v>
      </c>
      <c r="I6293" s="246">
        <v>1800000</v>
      </c>
      <c r="J6293" s="244" t="s">
        <v>2469</v>
      </c>
      <c r="K6293" s="244" t="s">
        <v>40</v>
      </c>
      <c r="L6293" s="244" t="s">
        <v>5345</v>
      </c>
    </row>
    <row r="6294" spans="2:12" ht="75" customHeight="1" x14ac:dyDescent="0.25">
      <c r="B6294" s="244">
        <v>41122004</v>
      </c>
      <c r="C6294" s="244" t="s">
        <v>5939</v>
      </c>
      <c r="D6294" s="245">
        <v>41659</v>
      </c>
      <c r="E6294" s="244" t="s">
        <v>662</v>
      </c>
      <c r="F6294" s="244" t="s">
        <v>5343</v>
      </c>
      <c r="G6294" s="244" t="s">
        <v>5344</v>
      </c>
      <c r="H6294" s="246">
        <v>1800000</v>
      </c>
      <c r="I6294" s="246">
        <v>1800000</v>
      </c>
      <c r="J6294" s="244" t="s">
        <v>2469</v>
      </c>
      <c r="K6294" s="244" t="s">
        <v>40</v>
      </c>
      <c r="L6294" s="244" t="s">
        <v>5345</v>
      </c>
    </row>
    <row r="6295" spans="2:12" ht="75" customHeight="1" x14ac:dyDescent="0.25">
      <c r="B6295" s="244">
        <v>41122004</v>
      </c>
      <c r="C6295" s="244" t="s">
        <v>5940</v>
      </c>
      <c r="D6295" s="245">
        <v>41659</v>
      </c>
      <c r="E6295" s="244" t="s">
        <v>662</v>
      </c>
      <c r="F6295" s="244" t="s">
        <v>5343</v>
      </c>
      <c r="G6295" s="244" t="s">
        <v>5344</v>
      </c>
      <c r="H6295" s="246">
        <v>23000</v>
      </c>
      <c r="I6295" s="246">
        <v>23000</v>
      </c>
      <c r="J6295" s="244" t="s">
        <v>2469</v>
      </c>
      <c r="K6295" s="244" t="s">
        <v>40</v>
      </c>
      <c r="L6295" s="244" t="s">
        <v>5345</v>
      </c>
    </row>
    <row r="6296" spans="2:12" ht="75" customHeight="1" x14ac:dyDescent="0.25">
      <c r="B6296" s="244">
        <v>41122004</v>
      </c>
      <c r="C6296" s="244" t="s">
        <v>5941</v>
      </c>
      <c r="D6296" s="245">
        <v>41647</v>
      </c>
      <c r="E6296" s="244" t="s">
        <v>662</v>
      </c>
      <c r="F6296" s="244" t="s">
        <v>5343</v>
      </c>
      <c r="G6296" s="244" t="s">
        <v>5344</v>
      </c>
      <c r="H6296" s="246">
        <v>23000</v>
      </c>
      <c r="I6296" s="246">
        <v>23000</v>
      </c>
      <c r="J6296" s="244" t="s">
        <v>2469</v>
      </c>
      <c r="K6296" s="244" t="s">
        <v>40</v>
      </c>
      <c r="L6296" s="244" t="s">
        <v>5345</v>
      </c>
    </row>
    <row r="6297" spans="2:12" ht="75" customHeight="1" x14ac:dyDescent="0.25">
      <c r="B6297" s="244">
        <v>41122004</v>
      </c>
      <c r="C6297" s="244" t="s">
        <v>5942</v>
      </c>
      <c r="D6297" s="245">
        <v>41659</v>
      </c>
      <c r="E6297" s="244" t="s">
        <v>662</v>
      </c>
      <c r="F6297" s="244" t="s">
        <v>5343</v>
      </c>
      <c r="G6297" s="244" t="s">
        <v>5344</v>
      </c>
      <c r="H6297" s="246">
        <v>30000</v>
      </c>
      <c r="I6297" s="246">
        <v>30000</v>
      </c>
      <c r="J6297" s="244" t="s">
        <v>2469</v>
      </c>
      <c r="K6297" s="244" t="s">
        <v>40</v>
      </c>
      <c r="L6297" s="244" t="s">
        <v>5345</v>
      </c>
    </row>
    <row r="6298" spans="2:12" ht="75" customHeight="1" x14ac:dyDescent="0.25">
      <c r="B6298" s="244">
        <v>41122004</v>
      </c>
      <c r="C6298" s="244" t="s">
        <v>5943</v>
      </c>
      <c r="D6298" s="245">
        <v>41647</v>
      </c>
      <c r="E6298" s="244" t="s">
        <v>662</v>
      </c>
      <c r="F6298" s="244" t="s">
        <v>5343</v>
      </c>
      <c r="G6298" s="244" t="s">
        <v>5344</v>
      </c>
      <c r="H6298" s="246">
        <v>30000</v>
      </c>
      <c r="I6298" s="246">
        <v>30000</v>
      </c>
      <c r="J6298" s="244" t="s">
        <v>2469</v>
      </c>
      <c r="K6298" s="244" t="s">
        <v>40</v>
      </c>
      <c r="L6298" s="244" t="s">
        <v>5345</v>
      </c>
    </row>
    <row r="6299" spans="2:12" ht="75" customHeight="1" x14ac:dyDescent="0.25">
      <c r="B6299" s="244">
        <v>41122004</v>
      </c>
      <c r="C6299" s="244" t="s">
        <v>5944</v>
      </c>
      <c r="D6299" s="245">
        <v>41659</v>
      </c>
      <c r="E6299" s="244" t="s">
        <v>662</v>
      </c>
      <c r="F6299" s="244" t="s">
        <v>5343</v>
      </c>
      <c r="G6299" s="244" t="s">
        <v>5344</v>
      </c>
      <c r="H6299" s="246">
        <v>35000</v>
      </c>
      <c r="I6299" s="246">
        <v>35000</v>
      </c>
      <c r="J6299" s="244" t="s">
        <v>2469</v>
      </c>
      <c r="K6299" s="244" t="s">
        <v>40</v>
      </c>
      <c r="L6299" s="244" t="s">
        <v>5345</v>
      </c>
    </row>
    <row r="6300" spans="2:12" ht="75" customHeight="1" x14ac:dyDescent="0.25">
      <c r="B6300" s="244">
        <v>41122004</v>
      </c>
      <c r="C6300" s="244" t="s">
        <v>5945</v>
      </c>
      <c r="D6300" s="245">
        <v>41647</v>
      </c>
      <c r="E6300" s="244" t="s">
        <v>662</v>
      </c>
      <c r="F6300" s="244" t="s">
        <v>5343</v>
      </c>
      <c r="G6300" s="244" t="s">
        <v>5344</v>
      </c>
      <c r="H6300" s="246">
        <v>35000</v>
      </c>
      <c r="I6300" s="246">
        <v>35000</v>
      </c>
      <c r="J6300" s="244" t="s">
        <v>2469</v>
      </c>
      <c r="K6300" s="244" t="s">
        <v>40</v>
      </c>
      <c r="L6300" s="244" t="s">
        <v>5345</v>
      </c>
    </row>
    <row r="6301" spans="2:12" ht="75" customHeight="1" x14ac:dyDescent="0.25">
      <c r="B6301" s="244">
        <v>41122004</v>
      </c>
      <c r="C6301" s="244" t="s">
        <v>5946</v>
      </c>
      <c r="D6301" s="245">
        <v>41659</v>
      </c>
      <c r="E6301" s="244" t="s">
        <v>662</v>
      </c>
      <c r="F6301" s="244" t="s">
        <v>5343</v>
      </c>
      <c r="G6301" s="244" t="s">
        <v>5344</v>
      </c>
      <c r="H6301" s="246">
        <v>25000</v>
      </c>
      <c r="I6301" s="246">
        <v>25000</v>
      </c>
      <c r="J6301" s="244" t="s">
        <v>2469</v>
      </c>
      <c r="K6301" s="244" t="s">
        <v>40</v>
      </c>
      <c r="L6301" s="244" t="s">
        <v>5345</v>
      </c>
    </row>
    <row r="6302" spans="2:12" ht="75" customHeight="1" x14ac:dyDescent="0.25">
      <c r="B6302" s="244">
        <v>41122004</v>
      </c>
      <c r="C6302" s="244" t="s">
        <v>5947</v>
      </c>
      <c r="D6302" s="245">
        <v>41647</v>
      </c>
      <c r="E6302" s="244" t="s">
        <v>662</v>
      </c>
      <c r="F6302" s="244" t="s">
        <v>5343</v>
      </c>
      <c r="G6302" s="244" t="s">
        <v>5344</v>
      </c>
      <c r="H6302" s="246">
        <v>25000</v>
      </c>
      <c r="I6302" s="246">
        <v>25000</v>
      </c>
      <c r="J6302" s="244" t="s">
        <v>2469</v>
      </c>
      <c r="K6302" s="244" t="s">
        <v>40</v>
      </c>
      <c r="L6302" s="244" t="s">
        <v>5345</v>
      </c>
    </row>
    <row r="6303" spans="2:12" ht="75" customHeight="1" x14ac:dyDescent="0.25">
      <c r="B6303" s="244">
        <v>41122004</v>
      </c>
      <c r="C6303" s="244" t="s">
        <v>5948</v>
      </c>
      <c r="D6303" s="245">
        <v>41659</v>
      </c>
      <c r="E6303" s="244" t="s">
        <v>662</v>
      </c>
      <c r="F6303" s="244" t="s">
        <v>5343</v>
      </c>
      <c r="G6303" s="244" t="s">
        <v>5344</v>
      </c>
      <c r="H6303" s="246">
        <v>27000</v>
      </c>
      <c r="I6303" s="246">
        <v>27000</v>
      </c>
      <c r="J6303" s="244" t="s">
        <v>2469</v>
      </c>
      <c r="K6303" s="244" t="s">
        <v>40</v>
      </c>
      <c r="L6303" s="244" t="s">
        <v>5345</v>
      </c>
    </row>
    <row r="6304" spans="2:12" ht="75" customHeight="1" x14ac:dyDescent="0.25">
      <c r="B6304" s="244">
        <v>41122004</v>
      </c>
      <c r="C6304" s="244" t="s">
        <v>5949</v>
      </c>
      <c r="D6304" s="245">
        <v>41647</v>
      </c>
      <c r="E6304" s="244" t="s">
        <v>662</v>
      </c>
      <c r="F6304" s="244" t="s">
        <v>5343</v>
      </c>
      <c r="G6304" s="244" t="s">
        <v>5344</v>
      </c>
      <c r="H6304" s="246">
        <v>27000</v>
      </c>
      <c r="I6304" s="246">
        <v>27000</v>
      </c>
      <c r="J6304" s="244" t="s">
        <v>2469</v>
      </c>
      <c r="K6304" s="244" t="s">
        <v>40</v>
      </c>
      <c r="L6304" s="244" t="s">
        <v>5345</v>
      </c>
    </row>
    <row r="6305" spans="2:12" ht="75" customHeight="1" x14ac:dyDescent="0.25">
      <c r="B6305" s="244">
        <v>41122004</v>
      </c>
      <c r="C6305" s="244" t="s">
        <v>5950</v>
      </c>
      <c r="D6305" s="245">
        <v>41659</v>
      </c>
      <c r="E6305" s="244" t="s">
        <v>662</v>
      </c>
      <c r="F6305" s="244" t="s">
        <v>5343</v>
      </c>
      <c r="G6305" s="244" t="s">
        <v>5344</v>
      </c>
      <c r="H6305" s="246">
        <v>25000</v>
      </c>
      <c r="I6305" s="246">
        <v>25000</v>
      </c>
      <c r="J6305" s="244" t="s">
        <v>2469</v>
      </c>
      <c r="K6305" s="244" t="s">
        <v>40</v>
      </c>
      <c r="L6305" s="244" t="s">
        <v>5345</v>
      </c>
    </row>
    <row r="6306" spans="2:12" ht="75" customHeight="1" x14ac:dyDescent="0.25">
      <c r="B6306" s="244">
        <v>41122004</v>
      </c>
      <c r="C6306" s="244" t="s">
        <v>5951</v>
      </c>
      <c r="D6306" s="245">
        <v>41647</v>
      </c>
      <c r="E6306" s="244" t="s">
        <v>662</v>
      </c>
      <c r="F6306" s="244" t="s">
        <v>5343</v>
      </c>
      <c r="G6306" s="244" t="s">
        <v>5344</v>
      </c>
      <c r="H6306" s="246">
        <v>25000</v>
      </c>
      <c r="I6306" s="246">
        <v>25000</v>
      </c>
      <c r="J6306" s="244" t="s">
        <v>2469</v>
      </c>
      <c r="K6306" s="244" t="s">
        <v>40</v>
      </c>
      <c r="L6306" s="244" t="s">
        <v>5345</v>
      </c>
    </row>
    <row r="6307" spans="2:12" ht="75" customHeight="1" x14ac:dyDescent="0.25">
      <c r="B6307" s="244">
        <v>41122004</v>
      </c>
      <c r="C6307" s="244" t="s">
        <v>5952</v>
      </c>
      <c r="D6307" s="245">
        <v>41659</v>
      </c>
      <c r="E6307" s="244" t="s">
        <v>662</v>
      </c>
      <c r="F6307" s="244" t="s">
        <v>5343</v>
      </c>
      <c r="G6307" s="244" t="s">
        <v>5344</v>
      </c>
      <c r="H6307" s="246">
        <v>3000000</v>
      </c>
      <c r="I6307" s="246">
        <v>3000000</v>
      </c>
      <c r="J6307" s="244" t="s">
        <v>2469</v>
      </c>
      <c r="K6307" s="244" t="s">
        <v>40</v>
      </c>
      <c r="L6307" s="244" t="s">
        <v>5345</v>
      </c>
    </row>
    <row r="6308" spans="2:12" ht="75" customHeight="1" x14ac:dyDescent="0.25">
      <c r="B6308" s="244">
        <v>41122004</v>
      </c>
      <c r="C6308" s="244" t="s">
        <v>5953</v>
      </c>
      <c r="D6308" s="245">
        <v>41659</v>
      </c>
      <c r="E6308" s="244" t="s">
        <v>662</v>
      </c>
      <c r="F6308" s="244" t="s">
        <v>5343</v>
      </c>
      <c r="G6308" s="244" t="s">
        <v>5344</v>
      </c>
      <c r="H6308" s="246">
        <v>25200</v>
      </c>
      <c r="I6308" s="246">
        <v>25200</v>
      </c>
      <c r="J6308" s="244" t="s">
        <v>2469</v>
      </c>
      <c r="K6308" s="244" t="s">
        <v>40</v>
      </c>
      <c r="L6308" s="244" t="s">
        <v>5345</v>
      </c>
    </row>
    <row r="6309" spans="2:12" ht="75" customHeight="1" x14ac:dyDescent="0.25">
      <c r="B6309" s="244">
        <v>41122004</v>
      </c>
      <c r="C6309" s="244" t="s">
        <v>5954</v>
      </c>
      <c r="D6309" s="245">
        <v>41659</v>
      </c>
      <c r="E6309" s="244" t="s">
        <v>662</v>
      </c>
      <c r="F6309" s="244" t="s">
        <v>5343</v>
      </c>
      <c r="G6309" s="244" t="s">
        <v>5344</v>
      </c>
      <c r="H6309" s="246">
        <v>1800000</v>
      </c>
      <c r="I6309" s="246">
        <v>1800000</v>
      </c>
      <c r="J6309" s="244" t="s">
        <v>2469</v>
      </c>
      <c r="K6309" s="244" t="s">
        <v>40</v>
      </c>
      <c r="L6309" s="244" t="s">
        <v>5345</v>
      </c>
    </row>
    <row r="6310" spans="2:12" ht="75" customHeight="1" x14ac:dyDescent="0.25">
      <c r="B6310" s="244">
        <v>41122004</v>
      </c>
      <c r="C6310" s="244" t="s">
        <v>5955</v>
      </c>
      <c r="D6310" s="245">
        <v>41647</v>
      </c>
      <c r="E6310" s="244" t="s">
        <v>662</v>
      </c>
      <c r="F6310" s="244" t="s">
        <v>5343</v>
      </c>
      <c r="G6310" s="244" t="s">
        <v>5344</v>
      </c>
      <c r="H6310" s="246">
        <v>230000</v>
      </c>
      <c r="I6310" s="246">
        <v>230000</v>
      </c>
      <c r="J6310" s="244" t="s">
        <v>2469</v>
      </c>
      <c r="K6310" s="244" t="s">
        <v>40</v>
      </c>
      <c r="L6310" s="244" t="s">
        <v>5345</v>
      </c>
    </row>
    <row r="6311" spans="2:12" ht="75" customHeight="1" x14ac:dyDescent="0.25">
      <c r="B6311" s="244">
        <v>41122004</v>
      </c>
      <c r="C6311" s="244" t="s">
        <v>5956</v>
      </c>
      <c r="D6311" s="245">
        <v>41659</v>
      </c>
      <c r="E6311" s="244" t="s">
        <v>662</v>
      </c>
      <c r="F6311" s="244" t="s">
        <v>5343</v>
      </c>
      <c r="G6311" s="244" t="s">
        <v>5344</v>
      </c>
      <c r="H6311" s="246">
        <v>230000</v>
      </c>
      <c r="I6311" s="246">
        <v>230000</v>
      </c>
      <c r="J6311" s="244" t="s">
        <v>2469</v>
      </c>
      <c r="K6311" s="244" t="s">
        <v>40</v>
      </c>
      <c r="L6311" s="244" t="s">
        <v>5345</v>
      </c>
    </row>
    <row r="6312" spans="2:12" ht="75" customHeight="1" x14ac:dyDescent="0.25">
      <c r="B6312" s="244">
        <v>41122004</v>
      </c>
      <c r="C6312" s="244" t="s">
        <v>5957</v>
      </c>
      <c r="D6312" s="245">
        <v>41659</v>
      </c>
      <c r="E6312" s="244" t="s">
        <v>662</v>
      </c>
      <c r="F6312" s="244" t="s">
        <v>5343</v>
      </c>
      <c r="G6312" s="244" t="s">
        <v>5344</v>
      </c>
      <c r="H6312" s="246">
        <v>170000</v>
      </c>
      <c r="I6312" s="246">
        <v>170000</v>
      </c>
      <c r="J6312" s="244" t="s">
        <v>2469</v>
      </c>
      <c r="K6312" s="244" t="s">
        <v>40</v>
      </c>
      <c r="L6312" s="244" t="s">
        <v>5345</v>
      </c>
    </row>
    <row r="6313" spans="2:12" ht="75" customHeight="1" x14ac:dyDescent="0.25">
      <c r="B6313" s="244">
        <v>41122004</v>
      </c>
      <c r="C6313" s="244" t="s">
        <v>5958</v>
      </c>
      <c r="D6313" s="245">
        <v>41647</v>
      </c>
      <c r="E6313" s="244" t="s">
        <v>662</v>
      </c>
      <c r="F6313" s="244" t="s">
        <v>5343</v>
      </c>
      <c r="G6313" s="244" t="s">
        <v>5344</v>
      </c>
      <c r="H6313" s="246">
        <v>170000</v>
      </c>
      <c r="I6313" s="246">
        <v>170000</v>
      </c>
      <c r="J6313" s="244" t="s">
        <v>2469</v>
      </c>
      <c r="K6313" s="244" t="s">
        <v>40</v>
      </c>
      <c r="L6313" s="244" t="s">
        <v>5345</v>
      </c>
    </row>
    <row r="6314" spans="2:12" ht="75" customHeight="1" x14ac:dyDescent="0.25">
      <c r="B6314" s="244">
        <v>41122004</v>
      </c>
      <c r="C6314" s="244" t="s">
        <v>5959</v>
      </c>
      <c r="D6314" s="245">
        <v>41659</v>
      </c>
      <c r="E6314" s="244" t="s">
        <v>662</v>
      </c>
      <c r="F6314" s="244" t="s">
        <v>5343</v>
      </c>
      <c r="G6314" s="244" t="s">
        <v>5344</v>
      </c>
      <c r="H6314" s="246">
        <v>170000</v>
      </c>
      <c r="I6314" s="246">
        <v>170000</v>
      </c>
      <c r="J6314" s="244" t="s">
        <v>2469</v>
      </c>
      <c r="K6314" s="244" t="s">
        <v>40</v>
      </c>
      <c r="L6314" s="244" t="s">
        <v>5345</v>
      </c>
    </row>
    <row r="6315" spans="2:12" ht="75" customHeight="1" x14ac:dyDescent="0.25">
      <c r="B6315" s="244">
        <v>41122004</v>
      </c>
      <c r="C6315" s="244" t="s">
        <v>5960</v>
      </c>
      <c r="D6315" s="245">
        <v>41647</v>
      </c>
      <c r="E6315" s="244" t="s">
        <v>662</v>
      </c>
      <c r="F6315" s="244" t="s">
        <v>5343</v>
      </c>
      <c r="G6315" s="244" t="s">
        <v>5344</v>
      </c>
      <c r="H6315" s="246">
        <v>170000</v>
      </c>
      <c r="I6315" s="246">
        <v>170000</v>
      </c>
      <c r="J6315" s="244" t="s">
        <v>2469</v>
      </c>
      <c r="K6315" s="244" t="s">
        <v>40</v>
      </c>
      <c r="L6315" s="244" t="s">
        <v>5345</v>
      </c>
    </row>
    <row r="6316" spans="2:12" ht="75" customHeight="1" x14ac:dyDescent="0.25">
      <c r="B6316" s="244">
        <v>41122004</v>
      </c>
      <c r="C6316" s="244" t="s">
        <v>5961</v>
      </c>
      <c r="D6316" s="245">
        <v>41659</v>
      </c>
      <c r="E6316" s="244" t="s">
        <v>662</v>
      </c>
      <c r="F6316" s="244" t="s">
        <v>5343</v>
      </c>
      <c r="G6316" s="244" t="s">
        <v>5344</v>
      </c>
      <c r="H6316" s="246">
        <v>170000</v>
      </c>
      <c r="I6316" s="246">
        <v>170000</v>
      </c>
      <c r="J6316" s="244" t="s">
        <v>2469</v>
      </c>
      <c r="K6316" s="244" t="s">
        <v>40</v>
      </c>
      <c r="L6316" s="244" t="s">
        <v>5345</v>
      </c>
    </row>
    <row r="6317" spans="2:12" ht="75" customHeight="1" x14ac:dyDescent="0.25">
      <c r="B6317" s="244">
        <v>41122004</v>
      </c>
      <c r="C6317" s="244" t="s">
        <v>5962</v>
      </c>
      <c r="D6317" s="245">
        <v>41647</v>
      </c>
      <c r="E6317" s="244" t="s">
        <v>662</v>
      </c>
      <c r="F6317" s="244" t="s">
        <v>5343</v>
      </c>
      <c r="G6317" s="244" t="s">
        <v>5344</v>
      </c>
      <c r="H6317" s="246">
        <v>170000</v>
      </c>
      <c r="I6317" s="246">
        <v>170000</v>
      </c>
      <c r="J6317" s="244" t="s">
        <v>2469</v>
      </c>
      <c r="K6317" s="244" t="s">
        <v>40</v>
      </c>
      <c r="L6317" s="244" t="s">
        <v>5345</v>
      </c>
    </row>
    <row r="6318" spans="2:12" ht="75" customHeight="1" x14ac:dyDescent="0.25">
      <c r="B6318" s="244">
        <v>41122004</v>
      </c>
      <c r="C6318" s="244" t="s">
        <v>5963</v>
      </c>
      <c r="D6318" s="245">
        <v>41659</v>
      </c>
      <c r="E6318" s="244" t="s">
        <v>662</v>
      </c>
      <c r="F6318" s="244" t="s">
        <v>5343</v>
      </c>
      <c r="G6318" s="244" t="s">
        <v>5344</v>
      </c>
      <c r="H6318" s="246">
        <v>36000</v>
      </c>
      <c r="I6318" s="246">
        <v>36000</v>
      </c>
      <c r="J6318" s="244" t="s">
        <v>2469</v>
      </c>
      <c r="K6318" s="244" t="s">
        <v>40</v>
      </c>
      <c r="L6318" s="244" t="s">
        <v>5345</v>
      </c>
    </row>
    <row r="6319" spans="2:12" ht="75" customHeight="1" x14ac:dyDescent="0.25">
      <c r="B6319" s="244">
        <v>41121803</v>
      </c>
      <c r="C6319" s="244" t="s">
        <v>5964</v>
      </c>
      <c r="D6319" s="245">
        <v>41659</v>
      </c>
      <c r="E6319" s="244" t="s">
        <v>662</v>
      </c>
      <c r="F6319" s="244" t="s">
        <v>5343</v>
      </c>
      <c r="G6319" s="244" t="s">
        <v>5344</v>
      </c>
      <c r="H6319" s="246">
        <v>825000</v>
      </c>
      <c r="I6319" s="246">
        <v>825000</v>
      </c>
      <c r="J6319" s="244" t="s">
        <v>2469</v>
      </c>
      <c r="K6319" s="244" t="s">
        <v>40</v>
      </c>
      <c r="L6319" s="244" t="s">
        <v>5345</v>
      </c>
    </row>
    <row r="6320" spans="2:12" ht="75" customHeight="1" x14ac:dyDescent="0.25">
      <c r="B6320" s="244">
        <v>41121803</v>
      </c>
      <c r="C6320" s="244" t="s">
        <v>5965</v>
      </c>
      <c r="D6320" s="245">
        <v>41659</v>
      </c>
      <c r="E6320" s="244" t="s">
        <v>662</v>
      </c>
      <c r="F6320" s="244" t="s">
        <v>5343</v>
      </c>
      <c r="G6320" s="244" t="s">
        <v>5344</v>
      </c>
      <c r="H6320" s="246">
        <v>1650000</v>
      </c>
      <c r="I6320" s="246">
        <v>1650000</v>
      </c>
      <c r="J6320" s="244" t="s">
        <v>2469</v>
      </c>
      <c r="K6320" s="244" t="s">
        <v>40</v>
      </c>
      <c r="L6320" s="244" t="s">
        <v>5345</v>
      </c>
    </row>
    <row r="6321" spans="2:12" ht="75" customHeight="1" x14ac:dyDescent="0.25">
      <c r="B6321" s="244">
        <v>41121803</v>
      </c>
      <c r="C6321" s="244" t="s">
        <v>5966</v>
      </c>
      <c r="D6321" s="245">
        <v>41659</v>
      </c>
      <c r="E6321" s="244" t="s">
        <v>662</v>
      </c>
      <c r="F6321" s="244" t="s">
        <v>5343</v>
      </c>
      <c r="G6321" s="244" t="s">
        <v>5344</v>
      </c>
      <c r="H6321" s="246">
        <v>1155000</v>
      </c>
      <c r="I6321" s="246">
        <v>1155000</v>
      </c>
      <c r="J6321" s="244" t="s">
        <v>2469</v>
      </c>
      <c r="K6321" s="244" t="s">
        <v>40</v>
      </c>
      <c r="L6321" s="244" t="s">
        <v>5345</v>
      </c>
    </row>
    <row r="6322" spans="2:12" ht="75" customHeight="1" x14ac:dyDescent="0.25">
      <c r="B6322" s="244">
        <v>41121803</v>
      </c>
      <c r="C6322" s="244" t="s">
        <v>5967</v>
      </c>
      <c r="D6322" s="245">
        <v>41659</v>
      </c>
      <c r="E6322" s="244" t="s">
        <v>662</v>
      </c>
      <c r="F6322" s="244" t="s">
        <v>5343</v>
      </c>
      <c r="G6322" s="244" t="s">
        <v>5344</v>
      </c>
      <c r="H6322" s="246">
        <v>825000</v>
      </c>
      <c r="I6322" s="246">
        <v>825000</v>
      </c>
      <c r="J6322" s="244" t="s">
        <v>2469</v>
      </c>
      <c r="K6322" s="244" t="s">
        <v>40</v>
      </c>
      <c r="L6322" s="244" t="s">
        <v>5345</v>
      </c>
    </row>
    <row r="6323" spans="2:12" ht="75" customHeight="1" x14ac:dyDescent="0.25">
      <c r="B6323" s="244">
        <v>41121509</v>
      </c>
      <c r="C6323" s="244" t="s">
        <v>5968</v>
      </c>
      <c r="D6323" s="245">
        <v>41659</v>
      </c>
      <c r="E6323" s="244" t="s">
        <v>662</v>
      </c>
      <c r="F6323" s="244" t="s">
        <v>5343</v>
      </c>
      <c r="G6323" s="244" t="s">
        <v>5344</v>
      </c>
      <c r="H6323" s="246">
        <v>232000</v>
      </c>
      <c r="I6323" s="246">
        <v>232000</v>
      </c>
      <c r="J6323" s="244" t="s">
        <v>2469</v>
      </c>
      <c r="K6323" s="244" t="s">
        <v>40</v>
      </c>
      <c r="L6323" s="244" t="s">
        <v>5345</v>
      </c>
    </row>
    <row r="6324" spans="2:12" ht="75" customHeight="1" x14ac:dyDescent="0.25">
      <c r="B6324" s="244">
        <v>41111604</v>
      </c>
      <c r="C6324" s="244" t="s">
        <v>5969</v>
      </c>
      <c r="D6324" s="245">
        <v>41659</v>
      </c>
      <c r="E6324" s="244" t="s">
        <v>662</v>
      </c>
      <c r="F6324" s="244" t="s">
        <v>5343</v>
      </c>
      <c r="G6324" s="244" t="s">
        <v>5344</v>
      </c>
      <c r="H6324" s="246">
        <v>50000</v>
      </c>
      <c r="I6324" s="246">
        <v>50000</v>
      </c>
      <c r="J6324" s="244" t="s">
        <v>2469</v>
      </c>
      <c r="K6324" s="244" t="s">
        <v>40</v>
      </c>
      <c r="L6324" s="244" t="s">
        <v>5345</v>
      </c>
    </row>
    <row r="6325" spans="2:12" ht="75" customHeight="1" x14ac:dyDescent="0.25">
      <c r="B6325" s="244">
        <v>41104102</v>
      </c>
      <c r="C6325" s="244" t="s">
        <v>5970</v>
      </c>
      <c r="D6325" s="245">
        <v>41659</v>
      </c>
      <c r="E6325" s="244" t="s">
        <v>662</v>
      </c>
      <c r="F6325" s="244" t="s">
        <v>5343</v>
      </c>
      <c r="G6325" s="244" t="s">
        <v>5344</v>
      </c>
      <c r="H6325" s="246">
        <v>164800</v>
      </c>
      <c r="I6325" s="246">
        <v>164800</v>
      </c>
      <c r="J6325" s="244" t="s">
        <v>2469</v>
      </c>
      <c r="K6325" s="244" t="s">
        <v>40</v>
      </c>
      <c r="L6325" s="244" t="s">
        <v>5345</v>
      </c>
    </row>
    <row r="6326" spans="2:12" ht="75" customHeight="1" x14ac:dyDescent="0.25">
      <c r="B6326" s="244">
        <v>41104017</v>
      </c>
      <c r="C6326" s="244" t="s">
        <v>5971</v>
      </c>
      <c r="D6326" s="245">
        <v>41647</v>
      </c>
      <c r="E6326" s="244" t="s">
        <v>662</v>
      </c>
      <c r="F6326" s="244" t="s">
        <v>5343</v>
      </c>
      <c r="G6326" s="244" t="s">
        <v>5344</v>
      </c>
      <c r="H6326" s="246">
        <v>140000</v>
      </c>
      <c r="I6326" s="246">
        <v>140000</v>
      </c>
      <c r="J6326" s="244" t="s">
        <v>2469</v>
      </c>
      <c r="K6326" s="244" t="s">
        <v>40</v>
      </c>
      <c r="L6326" s="244" t="s">
        <v>5345</v>
      </c>
    </row>
    <row r="6327" spans="2:12" ht="75" customHeight="1" x14ac:dyDescent="0.25">
      <c r="B6327" s="244">
        <v>41103206</v>
      </c>
      <c r="C6327" s="244" t="s">
        <v>5972</v>
      </c>
      <c r="D6327" s="245">
        <v>41659</v>
      </c>
      <c r="E6327" s="244" t="s">
        <v>662</v>
      </c>
      <c r="F6327" s="244" t="s">
        <v>5343</v>
      </c>
      <c r="G6327" s="244" t="s">
        <v>5344</v>
      </c>
      <c r="H6327" s="246">
        <v>30000</v>
      </c>
      <c r="I6327" s="246">
        <v>30000</v>
      </c>
      <c r="J6327" s="244" t="s">
        <v>2469</v>
      </c>
      <c r="K6327" s="244" t="s">
        <v>40</v>
      </c>
      <c r="L6327" s="244" t="s">
        <v>5345</v>
      </c>
    </row>
    <row r="6328" spans="2:12" ht="75" customHeight="1" x14ac:dyDescent="0.25">
      <c r="B6328" s="244">
        <v>41103206</v>
      </c>
      <c r="C6328" s="244" t="s">
        <v>5973</v>
      </c>
      <c r="D6328" s="245">
        <v>41647</v>
      </c>
      <c r="E6328" s="244" t="s">
        <v>662</v>
      </c>
      <c r="F6328" s="244" t="s">
        <v>5343</v>
      </c>
      <c r="G6328" s="244" t="s">
        <v>5344</v>
      </c>
      <c r="H6328" s="246">
        <v>30000</v>
      </c>
      <c r="I6328" s="246">
        <v>30000</v>
      </c>
      <c r="J6328" s="244" t="s">
        <v>2469</v>
      </c>
      <c r="K6328" s="244" t="s">
        <v>40</v>
      </c>
      <c r="L6328" s="244" t="s">
        <v>5345</v>
      </c>
    </row>
    <row r="6329" spans="2:12" ht="75" customHeight="1" x14ac:dyDescent="0.25">
      <c r="B6329" s="244">
        <v>41103011</v>
      </c>
      <c r="C6329" s="244" t="s">
        <v>5974</v>
      </c>
      <c r="D6329" s="245">
        <v>41659</v>
      </c>
      <c r="E6329" s="244" t="s">
        <v>662</v>
      </c>
      <c r="F6329" s="244" t="s">
        <v>5343</v>
      </c>
      <c r="G6329" s="244" t="s">
        <v>5344</v>
      </c>
      <c r="H6329" s="246">
        <v>800000</v>
      </c>
      <c r="I6329" s="246">
        <v>800000</v>
      </c>
      <c r="J6329" s="244" t="s">
        <v>2469</v>
      </c>
      <c r="K6329" s="244" t="s">
        <v>40</v>
      </c>
      <c r="L6329" s="244" t="s">
        <v>5345</v>
      </c>
    </row>
    <row r="6330" spans="2:12" ht="75" customHeight="1" x14ac:dyDescent="0.25">
      <c r="B6330" s="244">
        <v>41102921</v>
      </c>
      <c r="C6330" s="244" t="s">
        <v>5975</v>
      </c>
      <c r="D6330" s="245">
        <v>41659</v>
      </c>
      <c r="E6330" s="244" t="s">
        <v>662</v>
      </c>
      <c r="F6330" s="244" t="s">
        <v>5343</v>
      </c>
      <c r="G6330" s="244" t="s">
        <v>5344</v>
      </c>
      <c r="H6330" s="246">
        <v>450000</v>
      </c>
      <c r="I6330" s="246">
        <v>450000</v>
      </c>
      <c r="J6330" s="244" t="s">
        <v>2469</v>
      </c>
      <c r="K6330" s="244" t="s">
        <v>40</v>
      </c>
      <c r="L6330" s="244" t="s">
        <v>5345</v>
      </c>
    </row>
    <row r="6331" spans="2:12" ht="75" customHeight="1" x14ac:dyDescent="0.25">
      <c r="B6331" s="244">
        <v>41102921</v>
      </c>
      <c r="C6331" s="244" t="s">
        <v>5976</v>
      </c>
      <c r="D6331" s="245">
        <v>41647</v>
      </c>
      <c r="E6331" s="244" t="s">
        <v>662</v>
      </c>
      <c r="F6331" s="244" t="s">
        <v>5343</v>
      </c>
      <c r="G6331" s="244" t="s">
        <v>5344</v>
      </c>
      <c r="H6331" s="246">
        <v>450000</v>
      </c>
      <c r="I6331" s="246">
        <v>450000</v>
      </c>
      <c r="J6331" s="244" t="s">
        <v>2469</v>
      </c>
      <c r="K6331" s="244" t="s">
        <v>40</v>
      </c>
      <c r="L6331" s="244" t="s">
        <v>5345</v>
      </c>
    </row>
    <row r="6332" spans="2:12" ht="75" customHeight="1" x14ac:dyDescent="0.25">
      <c r="B6332" s="244">
        <v>40141742</v>
      </c>
      <c r="C6332" s="244" t="s">
        <v>5977</v>
      </c>
      <c r="D6332" s="245">
        <v>41659</v>
      </c>
      <c r="E6332" s="244" t="s">
        <v>662</v>
      </c>
      <c r="F6332" s="244" t="s">
        <v>5343</v>
      </c>
      <c r="G6332" s="244" t="s">
        <v>5344</v>
      </c>
      <c r="H6332" s="246">
        <v>1200000</v>
      </c>
      <c r="I6332" s="246">
        <v>1200000</v>
      </c>
      <c r="J6332" s="244" t="s">
        <v>2469</v>
      </c>
      <c r="K6332" s="244" t="s">
        <v>40</v>
      </c>
      <c r="L6332" s="244" t="s">
        <v>5345</v>
      </c>
    </row>
    <row r="6333" spans="2:12" ht="75" customHeight="1" x14ac:dyDescent="0.25">
      <c r="B6333" s="244">
        <v>39121009</v>
      </c>
      <c r="C6333" s="244" t="s">
        <v>5978</v>
      </c>
      <c r="D6333" s="245">
        <v>41659</v>
      </c>
      <c r="E6333" s="244" t="s">
        <v>662</v>
      </c>
      <c r="F6333" s="244" t="s">
        <v>5343</v>
      </c>
      <c r="G6333" s="244" t="s">
        <v>5344</v>
      </c>
      <c r="H6333" s="246">
        <v>900000</v>
      </c>
      <c r="I6333" s="246">
        <v>900000</v>
      </c>
      <c r="J6333" s="244" t="s">
        <v>2469</v>
      </c>
      <c r="K6333" s="244" t="s">
        <v>40</v>
      </c>
      <c r="L6333" s="244" t="s">
        <v>5345</v>
      </c>
    </row>
    <row r="6334" spans="2:12" ht="75" customHeight="1" x14ac:dyDescent="0.25">
      <c r="B6334" s="244">
        <v>39112604</v>
      </c>
      <c r="C6334" s="244" t="s">
        <v>5979</v>
      </c>
      <c r="D6334" s="245">
        <v>41659</v>
      </c>
      <c r="E6334" s="244" t="s">
        <v>662</v>
      </c>
      <c r="F6334" s="244" t="s">
        <v>5343</v>
      </c>
      <c r="G6334" s="244" t="s">
        <v>5344</v>
      </c>
      <c r="H6334" s="246">
        <v>1080000</v>
      </c>
      <c r="I6334" s="246">
        <v>1080000</v>
      </c>
      <c r="J6334" s="244" t="s">
        <v>2469</v>
      </c>
      <c r="K6334" s="244" t="s">
        <v>40</v>
      </c>
      <c r="L6334" s="244" t="s">
        <v>5345</v>
      </c>
    </row>
    <row r="6335" spans="2:12" ht="75" customHeight="1" x14ac:dyDescent="0.25">
      <c r="B6335" s="244">
        <v>39112604</v>
      </c>
      <c r="C6335" s="244" t="s">
        <v>5980</v>
      </c>
      <c r="D6335" s="245">
        <v>41659</v>
      </c>
      <c r="E6335" s="244" t="s">
        <v>662</v>
      </c>
      <c r="F6335" s="244" t="s">
        <v>5343</v>
      </c>
      <c r="G6335" s="244" t="s">
        <v>5344</v>
      </c>
      <c r="H6335" s="246">
        <v>1080000</v>
      </c>
      <c r="I6335" s="246">
        <v>1080000</v>
      </c>
      <c r="J6335" s="244" t="s">
        <v>2469</v>
      </c>
      <c r="K6335" s="244" t="s">
        <v>40</v>
      </c>
      <c r="L6335" s="244" t="s">
        <v>5345</v>
      </c>
    </row>
    <row r="6336" spans="2:12" ht="75" customHeight="1" x14ac:dyDescent="0.25">
      <c r="B6336" s="244">
        <v>39112604</v>
      </c>
      <c r="C6336" s="244" t="s">
        <v>5981</v>
      </c>
      <c r="D6336" s="245">
        <v>41659</v>
      </c>
      <c r="E6336" s="244" t="s">
        <v>662</v>
      </c>
      <c r="F6336" s="244" t="s">
        <v>5343</v>
      </c>
      <c r="G6336" s="244" t="s">
        <v>5344</v>
      </c>
      <c r="H6336" s="246">
        <v>1080000</v>
      </c>
      <c r="I6336" s="246">
        <v>1080000</v>
      </c>
      <c r="J6336" s="244" t="s">
        <v>2469</v>
      </c>
      <c r="K6336" s="244" t="s">
        <v>40</v>
      </c>
      <c r="L6336" s="244" t="s">
        <v>5345</v>
      </c>
    </row>
    <row r="6337" spans="2:12" ht="75" customHeight="1" x14ac:dyDescent="0.25">
      <c r="B6337" s="244">
        <v>39112604</v>
      </c>
      <c r="C6337" s="244" t="s">
        <v>5982</v>
      </c>
      <c r="D6337" s="245">
        <v>41659</v>
      </c>
      <c r="E6337" s="244" t="s">
        <v>662</v>
      </c>
      <c r="F6337" s="244" t="s">
        <v>5343</v>
      </c>
      <c r="G6337" s="244" t="s">
        <v>5344</v>
      </c>
      <c r="H6337" s="246">
        <v>1080000</v>
      </c>
      <c r="I6337" s="246">
        <v>1080000</v>
      </c>
      <c r="J6337" s="244" t="s">
        <v>2469</v>
      </c>
      <c r="K6337" s="244" t="s">
        <v>40</v>
      </c>
      <c r="L6337" s="244" t="s">
        <v>5345</v>
      </c>
    </row>
    <row r="6338" spans="2:12" ht="75" customHeight="1" x14ac:dyDescent="0.25">
      <c r="B6338" s="244">
        <v>39112604</v>
      </c>
      <c r="C6338" s="244" t="s">
        <v>5983</v>
      </c>
      <c r="D6338" s="245">
        <v>41659</v>
      </c>
      <c r="E6338" s="244" t="s">
        <v>662</v>
      </c>
      <c r="F6338" s="244" t="s">
        <v>5343</v>
      </c>
      <c r="G6338" s="244" t="s">
        <v>5344</v>
      </c>
      <c r="H6338" s="246">
        <v>1792500</v>
      </c>
      <c r="I6338" s="246">
        <v>1792500</v>
      </c>
      <c r="J6338" s="244" t="s">
        <v>2469</v>
      </c>
      <c r="K6338" s="244" t="s">
        <v>40</v>
      </c>
      <c r="L6338" s="244" t="s">
        <v>5345</v>
      </c>
    </row>
    <row r="6339" spans="2:12" ht="75" customHeight="1" x14ac:dyDescent="0.25">
      <c r="B6339" s="244">
        <v>39112604</v>
      </c>
      <c r="C6339" s="244" t="s">
        <v>5984</v>
      </c>
      <c r="D6339" s="245">
        <v>41659</v>
      </c>
      <c r="E6339" s="244" t="s">
        <v>662</v>
      </c>
      <c r="F6339" s="244" t="s">
        <v>5343</v>
      </c>
      <c r="G6339" s="244" t="s">
        <v>5344</v>
      </c>
      <c r="H6339" s="246">
        <v>720000</v>
      </c>
      <c r="I6339" s="246">
        <v>720000</v>
      </c>
      <c r="J6339" s="244" t="s">
        <v>2469</v>
      </c>
      <c r="K6339" s="244" t="s">
        <v>40</v>
      </c>
      <c r="L6339" s="244" t="s">
        <v>5345</v>
      </c>
    </row>
    <row r="6340" spans="2:12" ht="75" customHeight="1" x14ac:dyDescent="0.25">
      <c r="B6340" s="244">
        <v>31201512</v>
      </c>
      <c r="C6340" s="244" t="s">
        <v>5985</v>
      </c>
      <c r="D6340" s="245">
        <v>41659</v>
      </c>
      <c r="E6340" s="244" t="s">
        <v>662</v>
      </c>
      <c r="F6340" s="244" t="s">
        <v>5343</v>
      </c>
      <c r="G6340" s="244" t="s">
        <v>5344</v>
      </c>
      <c r="H6340" s="246">
        <v>2400</v>
      </c>
      <c r="I6340" s="246">
        <v>2400</v>
      </c>
      <c r="J6340" s="244" t="s">
        <v>2469</v>
      </c>
      <c r="K6340" s="244" t="s">
        <v>40</v>
      </c>
      <c r="L6340" s="244" t="s">
        <v>5345</v>
      </c>
    </row>
    <row r="6341" spans="2:12" ht="75" customHeight="1" x14ac:dyDescent="0.25">
      <c r="B6341" s="244">
        <v>31201512</v>
      </c>
      <c r="C6341" s="244" t="s">
        <v>5986</v>
      </c>
      <c r="D6341" s="245">
        <v>41659</v>
      </c>
      <c r="E6341" s="244" t="s">
        <v>662</v>
      </c>
      <c r="F6341" s="244" t="s">
        <v>5343</v>
      </c>
      <c r="G6341" s="244" t="s">
        <v>5344</v>
      </c>
      <c r="H6341" s="246">
        <v>6900</v>
      </c>
      <c r="I6341" s="246">
        <v>6900</v>
      </c>
      <c r="J6341" s="244" t="s">
        <v>2469</v>
      </c>
      <c r="K6341" s="244" t="s">
        <v>40</v>
      </c>
      <c r="L6341" s="244" t="s">
        <v>5345</v>
      </c>
    </row>
    <row r="6342" spans="2:12" ht="75" customHeight="1" x14ac:dyDescent="0.25">
      <c r="B6342" s="244">
        <v>31201512</v>
      </c>
      <c r="C6342" s="244" t="s">
        <v>5987</v>
      </c>
      <c r="D6342" s="245">
        <v>41659</v>
      </c>
      <c r="E6342" s="244" t="s">
        <v>662</v>
      </c>
      <c r="F6342" s="244" t="s">
        <v>5343</v>
      </c>
      <c r="G6342" s="244" t="s">
        <v>5344</v>
      </c>
      <c r="H6342" s="246">
        <v>40000</v>
      </c>
      <c r="I6342" s="246">
        <v>40000</v>
      </c>
      <c r="J6342" s="244" t="s">
        <v>2469</v>
      </c>
      <c r="K6342" s="244" t="s">
        <v>40</v>
      </c>
      <c r="L6342" s="244" t="s">
        <v>5345</v>
      </c>
    </row>
    <row r="6343" spans="2:12" ht="75" customHeight="1" x14ac:dyDescent="0.25">
      <c r="B6343" s="244">
        <v>31201512</v>
      </c>
      <c r="C6343" s="244" t="s">
        <v>5988</v>
      </c>
      <c r="D6343" s="245">
        <v>41647</v>
      </c>
      <c r="E6343" s="244" t="s">
        <v>662</v>
      </c>
      <c r="F6343" s="244" t="s">
        <v>5343</v>
      </c>
      <c r="G6343" s="244" t="s">
        <v>5344</v>
      </c>
      <c r="H6343" s="246">
        <v>40000</v>
      </c>
      <c r="I6343" s="246">
        <v>40000</v>
      </c>
      <c r="J6343" s="244" t="s">
        <v>2469</v>
      </c>
      <c r="K6343" s="244" t="s">
        <v>40</v>
      </c>
      <c r="L6343" s="244" t="s">
        <v>5345</v>
      </c>
    </row>
    <row r="6344" spans="2:12" ht="75" customHeight="1" x14ac:dyDescent="0.25">
      <c r="B6344" s="244">
        <v>31201512</v>
      </c>
      <c r="C6344" s="244" t="s">
        <v>5989</v>
      </c>
      <c r="D6344" s="245">
        <v>41659</v>
      </c>
      <c r="E6344" s="244" t="s">
        <v>662</v>
      </c>
      <c r="F6344" s="244" t="s">
        <v>5343</v>
      </c>
      <c r="G6344" s="244" t="s">
        <v>5344</v>
      </c>
      <c r="H6344" s="246">
        <v>74400</v>
      </c>
      <c r="I6344" s="246">
        <v>74400</v>
      </c>
      <c r="J6344" s="244" t="s">
        <v>2469</v>
      </c>
      <c r="K6344" s="244" t="s">
        <v>40</v>
      </c>
      <c r="L6344" s="244" t="s">
        <v>5345</v>
      </c>
    </row>
    <row r="6345" spans="2:12" ht="75" customHeight="1" x14ac:dyDescent="0.25">
      <c r="B6345" s="244">
        <v>31201512</v>
      </c>
      <c r="C6345" s="244" t="s">
        <v>5990</v>
      </c>
      <c r="D6345" s="245">
        <v>41659</v>
      </c>
      <c r="E6345" s="244" t="s">
        <v>662</v>
      </c>
      <c r="F6345" s="244" t="s">
        <v>5343</v>
      </c>
      <c r="G6345" s="244" t="s">
        <v>5344</v>
      </c>
      <c r="H6345" s="246">
        <v>115000</v>
      </c>
      <c r="I6345" s="246">
        <v>115000</v>
      </c>
      <c r="J6345" s="244" t="s">
        <v>2469</v>
      </c>
      <c r="K6345" s="244" t="s">
        <v>40</v>
      </c>
      <c r="L6345" s="244" t="s">
        <v>5345</v>
      </c>
    </row>
    <row r="6346" spans="2:12" ht="75" customHeight="1" x14ac:dyDescent="0.25">
      <c r="B6346" s="244">
        <v>31201512</v>
      </c>
      <c r="C6346" s="244" t="s">
        <v>5991</v>
      </c>
      <c r="D6346" s="245">
        <v>41647</v>
      </c>
      <c r="E6346" s="244" t="s">
        <v>662</v>
      </c>
      <c r="F6346" s="244" t="s">
        <v>5343</v>
      </c>
      <c r="G6346" s="244" t="s">
        <v>5344</v>
      </c>
      <c r="H6346" s="246">
        <v>115000</v>
      </c>
      <c r="I6346" s="246">
        <v>115000</v>
      </c>
      <c r="J6346" s="244" t="s">
        <v>2469</v>
      </c>
      <c r="K6346" s="244" t="s">
        <v>40</v>
      </c>
      <c r="L6346" s="244" t="s">
        <v>5345</v>
      </c>
    </row>
    <row r="6347" spans="2:12" ht="75" customHeight="1" x14ac:dyDescent="0.25">
      <c r="B6347" s="244">
        <v>31201512</v>
      </c>
      <c r="C6347" s="244" t="s">
        <v>5992</v>
      </c>
      <c r="D6347" s="245">
        <v>41659</v>
      </c>
      <c r="E6347" s="244" t="s">
        <v>662</v>
      </c>
      <c r="F6347" s="244" t="s">
        <v>5343</v>
      </c>
      <c r="G6347" s="244" t="s">
        <v>5344</v>
      </c>
      <c r="H6347" s="246">
        <v>213900</v>
      </c>
      <c r="I6347" s="246">
        <v>213900</v>
      </c>
      <c r="J6347" s="244" t="s">
        <v>2469</v>
      </c>
      <c r="K6347" s="244" t="s">
        <v>40</v>
      </c>
      <c r="L6347" s="244" t="s">
        <v>5345</v>
      </c>
    </row>
    <row r="6348" spans="2:12" ht="75" customHeight="1" x14ac:dyDescent="0.25">
      <c r="B6348" s="244">
        <v>31201512</v>
      </c>
      <c r="C6348" s="244" t="s">
        <v>5993</v>
      </c>
      <c r="D6348" s="245">
        <v>41659</v>
      </c>
      <c r="E6348" s="244" t="s">
        <v>662</v>
      </c>
      <c r="F6348" s="244" t="s">
        <v>5343</v>
      </c>
      <c r="G6348" s="244" t="s">
        <v>5344</v>
      </c>
      <c r="H6348" s="246">
        <v>60000</v>
      </c>
      <c r="I6348" s="246">
        <v>60000</v>
      </c>
      <c r="J6348" s="244" t="s">
        <v>2469</v>
      </c>
      <c r="K6348" s="244" t="s">
        <v>40</v>
      </c>
      <c r="L6348" s="244" t="s">
        <v>5345</v>
      </c>
    </row>
    <row r="6349" spans="2:12" ht="75" customHeight="1" x14ac:dyDescent="0.25">
      <c r="B6349" s="244">
        <v>31201512</v>
      </c>
      <c r="C6349" s="244" t="s">
        <v>5994</v>
      </c>
      <c r="D6349" s="245">
        <v>41659</v>
      </c>
      <c r="E6349" s="244" t="s">
        <v>662</v>
      </c>
      <c r="F6349" s="244" t="s">
        <v>5343</v>
      </c>
      <c r="G6349" s="244" t="s">
        <v>5344</v>
      </c>
      <c r="H6349" s="246">
        <v>30000</v>
      </c>
      <c r="I6349" s="246">
        <v>30000</v>
      </c>
      <c r="J6349" s="244" t="s">
        <v>2469</v>
      </c>
      <c r="K6349" s="244" t="s">
        <v>40</v>
      </c>
      <c r="L6349" s="244" t="s">
        <v>5345</v>
      </c>
    </row>
    <row r="6350" spans="2:12" ht="75" customHeight="1" x14ac:dyDescent="0.25">
      <c r="B6350" s="244">
        <v>31201512</v>
      </c>
      <c r="C6350" s="244" t="s">
        <v>5995</v>
      </c>
      <c r="D6350" s="245">
        <v>41659</v>
      </c>
      <c r="E6350" s="244" t="s">
        <v>662</v>
      </c>
      <c r="F6350" s="244" t="s">
        <v>5343</v>
      </c>
      <c r="G6350" s="244" t="s">
        <v>5344</v>
      </c>
      <c r="H6350" s="246">
        <v>675000</v>
      </c>
      <c r="I6350" s="246">
        <v>675000</v>
      </c>
      <c r="J6350" s="244" t="s">
        <v>2469</v>
      </c>
      <c r="K6350" s="244" t="s">
        <v>40</v>
      </c>
      <c r="L6350" s="244" t="s">
        <v>5345</v>
      </c>
    </row>
    <row r="6351" spans="2:12" ht="75" customHeight="1" x14ac:dyDescent="0.25">
      <c r="B6351" s="244">
        <v>31201503</v>
      </c>
      <c r="C6351" s="244" t="s">
        <v>5996</v>
      </c>
      <c r="D6351" s="245">
        <v>41659</v>
      </c>
      <c r="E6351" s="244" t="s">
        <v>662</v>
      </c>
      <c r="F6351" s="244" t="s">
        <v>5343</v>
      </c>
      <c r="G6351" s="244" t="s">
        <v>5344</v>
      </c>
      <c r="H6351" s="246">
        <v>4500</v>
      </c>
      <c r="I6351" s="246">
        <v>4500</v>
      </c>
      <c r="J6351" s="244" t="s">
        <v>2469</v>
      </c>
      <c r="K6351" s="244" t="s">
        <v>40</v>
      </c>
      <c r="L6351" s="244" t="s">
        <v>5345</v>
      </c>
    </row>
    <row r="6352" spans="2:12" ht="75" customHeight="1" x14ac:dyDescent="0.25">
      <c r="B6352" s="244">
        <v>31201503</v>
      </c>
      <c r="C6352" s="244" t="s">
        <v>5997</v>
      </c>
      <c r="D6352" s="245">
        <v>41659</v>
      </c>
      <c r="E6352" s="244" t="s">
        <v>662</v>
      </c>
      <c r="F6352" s="244" t="s">
        <v>5343</v>
      </c>
      <c r="G6352" s="244" t="s">
        <v>5344</v>
      </c>
      <c r="H6352" s="246">
        <v>7140</v>
      </c>
      <c r="I6352" s="246">
        <v>7140</v>
      </c>
      <c r="J6352" s="244" t="s">
        <v>2469</v>
      </c>
      <c r="K6352" s="244" t="s">
        <v>40</v>
      </c>
      <c r="L6352" s="244" t="s">
        <v>5345</v>
      </c>
    </row>
    <row r="6353" spans="2:12" ht="75" customHeight="1" x14ac:dyDescent="0.25">
      <c r="B6353" s="244">
        <v>31201503</v>
      </c>
      <c r="C6353" s="244" t="s">
        <v>5998</v>
      </c>
      <c r="D6353" s="245">
        <v>41659</v>
      </c>
      <c r="E6353" s="244" t="s">
        <v>662</v>
      </c>
      <c r="F6353" s="244" t="s">
        <v>5343</v>
      </c>
      <c r="G6353" s="244" t="s">
        <v>5344</v>
      </c>
      <c r="H6353" s="246">
        <v>75000</v>
      </c>
      <c r="I6353" s="246">
        <v>75000</v>
      </c>
      <c r="J6353" s="244" t="s">
        <v>2469</v>
      </c>
      <c r="K6353" s="244" t="s">
        <v>40</v>
      </c>
      <c r="L6353" s="244" t="s">
        <v>5345</v>
      </c>
    </row>
    <row r="6354" spans="2:12" ht="75" customHeight="1" x14ac:dyDescent="0.25">
      <c r="B6354" s="244">
        <v>31201503</v>
      </c>
      <c r="C6354" s="244" t="s">
        <v>5999</v>
      </c>
      <c r="D6354" s="245">
        <v>41647</v>
      </c>
      <c r="E6354" s="244" t="s">
        <v>662</v>
      </c>
      <c r="F6354" s="244" t="s">
        <v>5343</v>
      </c>
      <c r="G6354" s="244" t="s">
        <v>5344</v>
      </c>
      <c r="H6354" s="246">
        <v>75000</v>
      </c>
      <c r="I6354" s="246">
        <v>75000</v>
      </c>
      <c r="J6354" s="244" t="s">
        <v>2469</v>
      </c>
      <c r="K6354" s="244" t="s">
        <v>40</v>
      </c>
      <c r="L6354" s="244" t="s">
        <v>5345</v>
      </c>
    </row>
    <row r="6355" spans="2:12" ht="75" customHeight="1" x14ac:dyDescent="0.25">
      <c r="B6355" s="244">
        <v>31201503</v>
      </c>
      <c r="C6355" s="244" t="s">
        <v>6000</v>
      </c>
      <c r="D6355" s="245">
        <v>41659</v>
      </c>
      <c r="E6355" s="244" t="s">
        <v>662</v>
      </c>
      <c r="F6355" s="244" t="s">
        <v>5343</v>
      </c>
      <c r="G6355" s="244" t="s">
        <v>5344</v>
      </c>
      <c r="H6355" s="246">
        <v>139500</v>
      </c>
      <c r="I6355" s="246">
        <v>139500</v>
      </c>
      <c r="J6355" s="244" t="s">
        <v>2469</v>
      </c>
      <c r="K6355" s="244" t="s">
        <v>40</v>
      </c>
      <c r="L6355" s="244" t="s">
        <v>5345</v>
      </c>
    </row>
    <row r="6356" spans="2:12" ht="75" customHeight="1" x14ac:dyDescent="0.25">
      <c r="B6356" s="244">
        <v>31201503</v>
      </c>
      <c r="C6356" s="244" t="s">
        <v>6001</v>
      </c>
      <c r="D6356" s="245">
        <v>41659</v>
      </c>
      <c r="E6356" s="244" t="s">
        <v>662</v>
      </c>
      <c r="F6356" s="244" t="s">
        <v>5343</v>
      </c>
      <c r="G6356" s="244" t="s">
        <v>5344</v>
      </c>
      <c r="H6356" s="246">
        <v>119000</v>
      </c>
      <c r="I6356" s="246">
        <v>119000</v>
      </c>
      <c r="J6356" s="244" t="s">
        <v>2469</v>
      </c>
      <c r="K6356" s="244" t="s">
        <v>40</v>
      </c>
      <c r="L6356" s="244" t="s">
        <v>5345</v>
      </c>
    </row>
    <row r="6357" spans="2:12" ht="75" customHeight="1" x14ac:dyDescent="0.25">
      <c r="B6357" s="244">
        <v>31201503</v>
      </c>
      <c r="C6357" s="244" t="s">
        <v>6002</v>
      </c>
      <c r="D6357" s="245">
        <v>41647</v>
      </c>
      <c r="E6357" s="244" t="s">
        <v>662</v>
      </c>
      <c r="F6357" s="244" t="s">
        <v>5343</v>
      </c>
      <c r="G6357" s="244" t="s">
        <v>5344</v>
      </c>
      <c r="H6357" s="246">
        <v>119000</v>
      </c>
      <c r="I6357" s="246">
        <v>119000</v>
      </c>
      <c r="J6357" s="244" t="s">
        <v>2469</v>
      </c>
      <c r="K6357" s="244" t="s">
        <v>40</v>
      </c>
      <c r="L6357" s="244" t="s">
        <v>5345</v>
      </c>
    </row>
    <row r="6358" spans="2:12" ht="75" customHeight="1" x14ac:dyDescent="0.25">
      <c r="B6358" s="244">
        <v>31201503</v>
      </c>
      <c r="C6358" s="244" t="s">
        <v>6003</v>
      </c>
      <c r="D6358" s="245">
        <v>41659</v>
      </c>
      <c r="E6358" s="244" t="s">
        <v>662</v>
      </c>
      <c r="F6358" s="244" t="s">
        <v>5343</v>
      </c>
      <c r="G6358" s="244" t="s">
        <v>5344</v>
      </c>
      <c r="H6358" s="246">
        <v>221340</v>
      </c>
      <c r="I6358" s="246">
        <v>221340</v>
      </c>
      <c r="J6358" s="244" t="s">
        <v>2469</v>
      </c>
      <c r="K6358" s="244" t="s">
        <v>40</v>
      </c>
      <c r="L6358" s="244" t="s">
        <v>5345</v>
      </c>
    </row>
    <row r="6359" spans="2:12" ht="75" customHeight="1" x14ac:dyDescent="0.25">
      <c r="B6359" s="244">
        <v>31201503</v>
      </c>
      <c r="C6359" s="244" t="s">
        <v>6004</v>
      </c>
      <c r="D6359" s="245">
        <v>41659</v>
      </c>
      <c r="E6359" s="244" t="s">
        <v>662</v>
      </c>
      <c r="F6359" s="244" t="s">
        <v>5343</v>
      </c>
      <c r="G6359" s="244" t="s">
        <v>5344</v>
      </c>
      <c r="H6359" s="246">
        <v>90000</v>
      </c>
      <c r="I6359" s="246">
        <v>90000</v>
      </c>
      <c r="J6359" s="244" t="s">
        <v>2469</v>
      </c>
      <c r="K6359" s="244" t="s">
        <v>40</v>
      </c>
      <c r="L6359" s="244" t="s">
        <v>5345</v>
      </c>
    </row>
    <row r="6360" spans="2:12" ht="75" customHeight="1" x14ac:dyDescent="0.25">
      <c r="B6360" s="244">
        <v>31201503</v>
      </c>
      <c r="C6360" s="244" t="s">
        <v>6005</v>
      </c>
      <c r="D6360" s="245">
        <v>41659</v>
      </c>
      <c r="E6360" s="244" t="s">
        <v>662</v>
      </c>
      <c r="F6360" s="244" t="s">
        <v>5343</v>
      </c>
      <c r="G6360" s="244" t="s">
        <v>5344</v>
      </c>
      <c r="H6360" s="246">
        <v>45000</v>
      </c>
      <c r="I6360" s="246">
        <v>45000</v>
      </c>
      <c r="J6360" s="244" t="s">
        <v>2469</v>
      </c>
      <c r="K6360" s="244" t="s">
        <v>40</v>
      </c>
      <c r="L6360" s="244" t="s">
        <v>5345</v>
      </c>
    </row>
    <row r="6361" spans="2:12" ht="75" customHeight="1" x14ac:dyDescent="0.25">
      <c r="B6361" s="244">
        <v>31201503</v>
      </c>
      <c r="C6361" s="244" t="s">
        <v>6006</v>
      </c>
      <c r="D6361" s="245">
        <v>41659</v>
      </c>
      <c r="E6361" s="244" t="s">
        <v>662</v>
      </c>
      <c r="F6361" s="244" t="s">
        <v>5343</v>
      </c>
      <c r="G6361" s="244" t="s">
        <v>5344</v>
      </c>
      <c r="H6361" s="246">
        <v>675000</v>
      </c>
      <c r="I6361" s="246">
        <v>675000</v>
      </c>
      <c r="J6361" s="244" t="s">
        <v>2469</v>
      </c>
      <c r="K6361" s="244" t="s">
        <v>40</v>
      </c>
      <c r="L6361" s="244" t="s">
        <v>5345</v>
      </c>
    </row>
    <row r="6362" spans="2:12" ht="75" customHeight="1" x14ac:dyDescent="0.25">
      <c r="B6362" s="244">
        <v>31162001</v>
      </c>
      <c r="C6362" s="244" t="s">
        <v>6007</v>
      </c>
      <c r="D6362" s="245">
        <v>41659</v>
      </c>
      <c r="E6362" s="244" t="s">
        <v>662</v>
      </c>
      <c r="F6362" s="244" t="s">
        <v>5343</v>
      </c>
      <c r="G6362" s="244" t="s">
        <v>5344</v>
      </c>
      <c r="H6362" s="246">
        <v>60000</v>
      </c>
      <c r="I6362" s="246">
        <v>60000</v>
      </c>
      <c r="J6362" s="244" t="s">
        <v>2469</v>
      </c>
      <c r="K6362" s="244" t="s">
        <v>40</v>
      </c>
      <c r="L6362" s="244" t="s">
        <v>5345</v>
      </c>
    </row>
    <row r="6363" spans="2:12" ht="75" customHeight="1" x14ac:dyDescent="0.25">
      <c r="B6363" s="244">
        <v>27111801</v>
      </c>
      <c r="C6363" s="244" t="s">
        <v>6008</v>
      </c>
      <c r="D6363" s="245">
        <v>41659</v>
      </c>
      <c r="E6363" s="244" t="s">
        <v>662</v>
      </c>
      <c r="F6363" s="244" t="s">
        <v>5343</v>
      </c>
      <c r="G6363" s="244" t="s">
        <v>5344</v>
      </c>
      <c r="H6363" s="246">
        <v>300000</v>
      </c>
      <c r="I6363" s="246">
        <v>300000</v>
      </c>
      <c r="J6363" s="244" t="s">
        <v>2469</v>
      </c>
      <c r="K6363" s="244" t="s">
        <v>40</v>
      </c>
      <c r="L6363" s="244" t="s">
        <v>5345</v>
      </c>
    </row>
    <row r="6364" spans="2:12" ht="75" customHeight="1" x14ac:dyDescent="0.25">
      <c r="B6364" s="244">
        <v>27111531</v>
      </c>
      <c r="C6364" s="244" t="s">
        <v>6009</v>
      </c>
      <c r="D6364" s="245">
        <v>41659</v>
      </c>
      <c r="E6364" s="244" t="s">
        <v>662</v>
      </c>
      <c r="F6364" s="244" t="s">
        <v>5343</v>
      </c>
      <c r="G6364" s="244" t="s">
        <v>5344</v>
      </c>
      <c r="H6364" s="246">
        <v>7500000</v>
      </c>
      <c r="I6364" s="246">
        <v>7500000</v>
      </c>
      <c r="J6364" s="244" t="s">
        <v>2469</v>
      </c>
      <c r="K6364" s="244" t="s">
        <v>40</v>
      </c>
      <c r="L6364" s="244" t="s">
        <v>5345</v>
      </c>
    </row>
    <row r="6365" spans="2:12" ht="75" customHeight="1" x14ac:dyDescent="0.25">
      <c r="B6365" s="244">
        <v>27111531</v>
      </c>
      <c r="C6365" s="244" t="s">
        <v>6010</v>
      </c>
      <c r="D6365" s="245">
        <v>41659</v>
      </c>
      <c r="E6365" s="244" t="s">
        <v>662</v>
      </c>
      <c r="F6365" s="244" t="s">
        <v>5343</v>
      </c>
      <c r="G6365" s="244" t="s">
        <v>5344</v>
      </c>
      <c r="H6365" s="246">
        <v>7500000</v>
      </c>
      <c r="I6365" s="246">
        <v>7500000</v>
      </c>
      <c r="J6365" s="244" t="s">
        <v>2469</v>
      </c>
      <c r="K6365" s="244" t="s">
        <v>40</v>
      </c>
      <c r="L6365" s="244" t="s">
        <v>5345</v>
      </c>
    </row>
    <row r="6366" spans="2:12" ht="75" customHeight="1" x14ac:dyDescent="0.25">
      <c r="B6366" s="244">
        <v>27111531</v>
      </c>
      <c r="C6366" s="244" t="s">
        <v>6011</v>
      </c>
      <c r="D6366" s="245">
        <v>41659</v>
      </c>
      <c r="E6366" s="244" t="s">
        <v>662</v>
      </c>
      <c r="F6366" s="244" t="s">
        <v>5343</v>
      </c>
      <c r="G6366" s="244" t="s">
        <v>5344</v>
      </c>
      <c r="H6366" s="246">
        <v>7500000</v>
      </c>
      <c r="I6366" s="246">
        <v>7500000</v>
      </c>
      <c r="J6366" s="244" t="s">
        <v>2469</v>
      </c>
      <c r="K6366" s="244" t="s">
        <v>40</v>
      </c>
      <c r="L6366" s="244" t="s">
        <v>5345</v>
      </c>
    </row>
    <row r="6367" spans="2:12" ht="75" customHeight="1" x14ac:dyDescent="0.25">
      <c r="B6367" s="244">
        <v>27111502</v>
      </c>
      <c r="C6367" s="244" t="s">
        <v>6012</v>
      </c>
      <c r="D6367" s="245">
        <v>41659</v>
      </c>
      <c r="E6367" s="244" t="s">
        <v>662</v>
      </c>
      <c r="F6367" s="244" t="s">
        <v>5343</v>
      </c>
      <c r="G6367" s="244" t="s">
        <v>5344</v>
      </c>
      <c r="H6367" s="246">
        <v>1500000</v>
      </c>
      <c r="I6367" s="246">
        <v>1500000</v>
      </c>
      <c r="J6367" s="244" t="s">
        <v>2469</v>
      </c>
      <c r="K6367" s="244" t="s">
        <v>40</v>
      </c>
      <c r="L6367" s="244" t="s">
        <v>5345</v>
      </c>
    </row>
    <row r="6368" spans="2:12" ht="75" customHeight="1" x14ac:dyDescent="0.25">
      <c r="B6368" s="244">
        <v>26141703</v>
      </c>
      <c r="C6368" s="244" t="s">
        <v>6013</v>
      </c>
      <c r="D6368" s="245">
        <v>41647</v>
      </c>
      <c r="E6368" s="244" t="s">
        <v>662</v>
      </c>
      <c r="F6368" s="244" t="s">
        <v>5343</v>
      </c>
      <c r="G6368" s="244" t="s">
        <v>5344</v>
      </c>
      <c r="H6368" s="246">
        <v>9030000</v>
      </c>
      <c r="I6368" s="246">
        <v>9030000</v>
      </c>
      <c r="J6368" s="244" t="s">
        <v>2469</v>
      </c>
      <c r="K6368" s="244" t="s">
        <v>40</v>
      </c>
      <c r="L6368" s="244" t="s">
        <v>5345</v>
      </c>
    </row>
    <row r="6369" spans="2:12" ht="75" customHeight="1" x14ac:dyDescent="0.25">
      <c r="B6369" s="244">
        <v>25191512</v>
      </c>
      <c r="C6369" s="244" t="s">
        <v>6014</v>
      </c>
      <c r="D6369" s="245">
        <v>41659</v>
      </c>
      <c r="E6369" s="244" t="s">
        <v>662</v>
      </c>
      <c r="F6369" s="244" t="s">
        <v>5343</v>
      </c>
      <c r="G6369" s="244" t="s">
        <v>5344</v>
      </c>
      <c r="H6369" s="246">
        <v>1500000</v>
      </c>
      <c r="I6369" s="246">
        <v>1500000</v>
      </c>
      <c r="J6369" s="244" t="s">
        <v>2469</v>
      </c>
      <c r="K6369" s="244" t="s">
        <v>40</v>
      </c>
      <c r="L6369" s="244" t="s">
        <v>5345</v>
      </c>
    </row>
    <row r="6370" spans="2:12" ht="75" customHeight="1" x14ac:dyDescent="0.25">
      <c r="B6370" s="244">
        <v>14121902</v>
      </c>
      <c r="C6370" s="244" t="s">
        <v>6015</v>
      </c>
      <c r="D6370" s="245">
        <v>41659</v>
      </c>
      <c r="E6370" s="244" t="s">
        <v>662</v>
      </c>
      <c r="F6370" s="244" t="s">
        <v>5343</v>
      </c>
      <c r="G6370" s="244" t="s">
        <v>5344</v>
      </c>
      <c r="H6370" s="246">
        <v>30000</v>
      </c>
      <c r="I6370" s="246">
        <v>30000</v>
      </c>
      <c r="J6370" s="244" t="s">
        <v>2469</v>
      </c>
      <c r="K6370" s="244" t="s">
        <v>40</v>
      </c>
      <c r="L6370" s="244" t="s">
        <v>5345</v>
      </c>
    </row>
    <row r="6371" spans="2:12" ht="75" customHeight="1" x14ac:dyDescent="0.25">
      <c r="B6371" s="244">
        <v>14121902</v>
      </c>
      <c r="C6371" s="244" t="s">
        <v>6016</v>
      </c>
      <c r="D6371" s="245">
        <v>41659</v>
      </c>
      <c r="E6371" s="244" t="s">
        <v>662</v>
      </c>
      <c r="F6371" s="244" t="s">
        <v>5343</v>
      </c>
      <c r="G6371" s="244" t="s">
        <v>5344</v>
      </c>
      <c r="H6371" s="246">
        <v>76300</v>
      </c>
      <c r="I6371" s="246">
        <v>76300</v>
      </c>
      <c r="J6371" s="244" t="s">
        <v>2469</v>
      </c>
      <c r="K6371" s="244" t="s">
        <v>40</v>
      </c>
      <c r="L6371" s="244" t="s">
        <v>5345</v>
      </c>
    </row>
    <row r="6372" spans="2:12" ht="75" customHeight="1" x14ac:dyDescent="0.25">
      <c r="B6372" s="244">
        <v>14121902</v>
      </c>
      <c r="C6372" s="244" t="s">
        <v>6017</v>
      </c>
      <c r="D6372" s="245">
        <v>41647</v>
      </c>
      <c r="E6372" s="244" t="s">
        <v>662</v>
      </c>
      <c r="F6372" s="244" t="s">
        <v>5343</v>
      </c>
      <c r="G6372" s="244" t="s">
        <v>5344</v>
      </c>
      <c r="H6372" s="246">
        <v>76300</v>
      </c>
      <c r="I6372" s="246">
        <v>76300</v>
      </c>
      <c r="J6372" s="244" t="s">
        <v>2469</v>
      </c>
      <c r="K6372" s="244" t="s">
        <v>40</v>
      </c>
      <c r="L6372" s="244" t="s">
        <v>5345</v>
      </c>
    </row>
    <row r="6373" spans="2:12" ht="75" customHeight="1" x14ac:dyDescent="0.25">
      <c r="B6373" s="244">
        <v>14121902</v>
      </c>
      <c r="C6373" s="244" t="s">
        <v>6018</v>
      </c>
      <c r="D6373" s="245">
        <v>41659</v>
      </c>
      <c r="E6373" s="244" t="s">
        <v>662</v>
      </c>
      <c r="F6373" s="244" t="s">
        <v>5343</v>
      </c>
      <c r="G6373" s="244" t="s">
        <v>5344</v>
      </c>
      <c r="H6373" s="246">
        <v>843200</v>
      </c>
      <c r="I6373" s="246">
        <v>843200</v>
      </c>
      <c r="J6373" s="244" t="s">
        <v>2469</v>
      </c>
      <c r="K6373" s="244" t="s">
        <v>40</v>
      </c>
      <c r="L6373" s="244" t="s">
        <v>5345</v>
      </c>
    </row>
    <row r="6374" spans="2:12" ht="75" customHeight="1" x14ac:dyDescent="0.25">
      <c r="B6374" s="244">
        <v>14111818</v>
      </c>
      <c r="C6374" s="244" t="s">
        <v>6019</v>
      </c>
      <c r="D6374" s="245">
        <v>41659</v>
      </c>
      <c r="E6374" s="244" t="s">
        <v>662</v>
      </c>
      <c r="F6374" s="244" t="s">
        <v>5343</v>
      </c>
      <c r="G6374" s="244" t="s">
        <v>5344</v>
      </c>
      <c r="H6374" s="246">
        <v>300000</v>
      </c>
      <c r="I6374" s="246">
        <v>300000</v>
      </c>
      <c r="J6374" s="244" t="s">
        <v>2469</v>
      </c>
      <c r="K6374" s="244" t="s">
        <v>40</v>
      </c>
      <c r="L6374" s="244" t="s">
        <v>5345</v>
      </c>
    </row>
    <row r="6375" spans="2:12" ht="75" customHeight="1" x14ac:dyDescent="0.25">
      <c r="B6375" s="244">
        <v>14111818</v>
      </c>
      <c r="C6375" s="244" t="s">
        <v>6020</v>
      </c>
      <c r="D6375" s="245">
        <v>41659</v>
      </c>
      <c r="E6375" s="244" t="s">
        <v>662</v>
      </c>
      <c r="F6375" s="244" t="s">
        <v>5343</v>
      </c>
      <c r="G6375" s="244" t="s">
        <v>5344</v>
      </c>
      <c r="H6375" s="246">
        <v>1200000</v>
      </c>
      <c r="I6375" s="246">
        <v>1200000</v>
      </c>
      <c r="J6375" s="244" t="s">
        <v>2469</v>
      </c>
      <c r="K6375" s="244" t="s">
        <v>40</v>
      </c>
      <c r="L6375" s="244" t="s">
        <v>5345</v>
      </c>
    </row>
    <row r="6376" spans="2:12" ht="75" customHeight="1" x14ac:dyDescent="0.25">
      <c r="B6376" s="244">
        <v>14111703</v>
      </c>
      <c r="C6376" s="244" t="s">
        <v>6021</v>
      </c>
      <c r="D6376" s="245">
        <v>41659</v>
      </c>
      <c r="E6376" s="244" t="s">
        <v>662</v>
      </c>
      <c r="F6376" s="244" t="s">
        <v>5343</v>
      </c>
      <c r="G6376" s="244" t="s">
        <v>5344</v>
      </c>
      <c r="H6376" s="246">
        <v>1440000</v>
      </c>
      <c r="I6376" s="246">
        <v>1440000</v>
      </c>
      <c r="J6376" s="244" t="s">
        <v>2469</v>
      </c>
      <c r="K6376" s="244" t="s">
        <v>40</v>
      </c>
      <c r="L6376" s="244" t="s">
        <v>5345</v>
      </c>
    </row>
    <row r="6377" spans="2:12" ht="75" customHeight="1" x14ac:dyDescent="0.25">
      <c r="B6377" s="244">
        <v>14111703</v>
      </c>
      <c r="C6377" s="244" t="s">
        <v>6022</v>
      </c>
      <c r="D6377" s="245">
        <v>41659</v>
      </c>
      <c r="E6377" s="244" t="s">
        <v>662</v>
      </c>
      <c r="F6377" s="244" t="s">
        <v>5343</v>
      </c>
      <c r="G6377" s="244" t="s">
        <v>5344</v>
      </c>
      <c r="H6377" s="246">
        <v>3600000</v>
      </c>
      <c r="I6377" s="246">
        <v>3600000</v>
      </c>
      <c r="J6377" s="244" t="s">
        <v>2469</v>
      </c>
      <c r="K6377" s="244" t="s">
        <v>40</v>
      </c>
      <c r="L6377" s="244" t="s">
        <v>5345</v>
      </c>
    </row>
    <row r="6378" spans="2:12" ht="75" customHeight="1" x14ac:dyDescent="0.25">
      <c r="B6378" s="244">
        <v>14111703</v>
      </c>
      <c r="C6378" s="244" t="s">
        <v>6023</v>
      </c>
      <c r="D6378" s="245">
        <v>41659</v>
      </c>
      <c r="E6378" s="244" t="s">
        <v>662</v>
      </c>
      <c r="F6378" s="244" t="s">
        <v>5343</v>
      </c>
      <c r="G6378" s="244" t="s">
        <v>5344</v>
      </c>
      <c r="H6378" s="246">
        <v>1800000</v>
      </c>
      <c r="I6378" s="246">
        <v>1800000</v>
      </c>
      <c r="J6378" s="244" t="s">
        <v>2469</v>
      </c>
      <c r="K6378" s="244" t="s">
        <v>40</v>
      </c>
      <c r="L6378" s="244" t="s">
        <v>5345</v>
      </c>
    </row>
    <row r="6379" spans="2:12" ht="75" customHeight="1" x14ac:dyDescent="0.25">
      <c r="B6379" s="244">
        <v>14111703</v>
      </c>
      <c r="C6379" s="244" t="s">
        <v>6024</v>
      </c>
      <c r="D6379" s="245">
        <v>41659</v>
      </c>
      <c r="E6379" s="244" t="s">
        <v>662</v>
      </c>
      <c r="F6379" s="244" t="s">
        <v>5343</v>
      </c>
      <c r="G6379" s="244" t="s">
        <v>5344</v>
      </c>
      <c r="H6379" s="246">
        <v>6000000</v>
      </c>
      <c r="I6379" s="246">
        <v>6000000</v>
      </c>
      <c r="J6379" s="244" t="s">
        <v>2469</v>
      </c>
      <c r="K6379" s="244" t="s">
        <v>40</v>
      </c>
      <c r="L6379" s="244" t="s">
        <v>5345</v>
      </c>
    </row>
    <row r="6380" spans="2:12" ht="75" customHeight="1" x14ac:dyDescent="0.25">
      <c r="B6380" s="244">
        <v>14111703</v>
      </c>
      <c r="C6380" s="244" t="s">
        <v>6025</v>
      </c>
      <c r="D6380" s="245">
        <v>41659</v>
      </c>
      <c r="E6380" s="244" t="s">
        <v>662</v>
      </c>
      <c r="F6380" s="244" t="s">
        <v>5343</v>
      </c>
      <c r="G6380" s="244" t="s">
        <v>5344</v>
      </c>
      <c r="H6380" s="246">
        <v>4000000</v>
      </c>
      <c r="I6380" s="246">
        <v>4000000</v>
      </c>
      <c r="J6380" s="244" t="s">
        <v>2469</v>
      </c>
      <c r="K6380" s="244" t="s">
        <v>40</v>
      </c>
      <c r="L6380" s="244" t="s">
        <v>5345</v>
      </c>
    </row>
    <row r="6381" spans="2:12" ht="75" customHeight="1" x14ac:dyDescent="0.25">
      <c r="B6381" s="244">
        <v>14111703</v>
      </c>
      <c r="C6381" s="244" t="s">
        <v>6026</v>
      </c>
      <c r="D6381" s="245">
        <v>41659</v>
      </c>
      <c r="E6381" s="244" t="s">
        <v>662</v>
      </c>
      <c r="F6381" s="244" t="s">
        <v>5343</v>
      </c>
      <c r="G6381" s="244" t="s">
        <v>5344</v>
      </c>
      <c r="H6381" s="246">
        <v>30000</v>
      </c>
      <c r="I6381" s="246">
        <v>30000</v>
      </c>
      <c r="J6381" s="244" t="s">
        <v>2469</v>
      </c>
      <c r="K6381" s="244" t="s">
        <v>40</v>
      </c>
      <c r="L6381" s="244" t="s">
        <v>5345</v>
      </c>
    </row>
    <row r="6382" spans="2:12" ht="75" customHeight="1" x14ac:dyDescent="0.25">
      <c r="B6382" s="244">
        <v>14111703</v>
      </c>
      <c r="C6382" s="244" t="s">
        <v>6027</v>
      </c>
      <c r="D6382" s="245">
        <v>41659</v>
      </c>
      <c r="E6382" s="244" t="s">
        <v>662</v>
      </c>
      <c r="F6382" s="244" t="s">
        <v>5343</v>
      </c>
      <c r="G6382" s="244" t="s">
        <v>5344</v>
      </c>
      <c r="H6382" s="246">
        <v>760000</v>
      </c>
      <c r="I6382" s="246">
        <v>760000</v>
      </c>
      <c r="J6382" s="244" t="s">
        <v>2469</v>
      </c>
      <c r="K6382" s="244" t="s">
        <v>40</v>
      </c>
      <c r="L6382" s="244" t="s">
        <v>5345</v>
      </c>
    </row>
    <row r="6383" spans="2:12" ht="75" customHeight="1" x14ac:dyDescent="0.25">
      <c r="B6383" s="244">
        <v>14111703</v>
      </c>
      <c r="C6383" s="244" t="s">
        <v>6028</v>
      </c>
      <c r="D6383" s="245">
        <v>41647</v>
      </c>
      <c r="E6383" s="244" t="s">
        <v>662</v>
      </c>
      <c r="F6383" s="244" t="s">
        <v>5343</v>
      </c>
      <c r="G6383" s="244" t="s">
        <v>5344</v>
      </c>
      <c r="H6383" s="246">
        <v>30000</v>
      </c>
      <c r="I6383" s="246">
        <v>30000</v>
      </c>
      <c r="J6383" s="244" t="s">
        <v>2469</v>
      </c>
      <c r="K6383" s="244" t="s">
        <v>40</v>
      </c>
      <c r="L6383" s="244" t="s">
        <v>5345</v>
      </c>
    </row>
    <row r="6384" spans="2:12" ht="75" customHeight="1" x14ac:dyDescent="0.25">
      <c r="B6384" s="244">
        <v>14111703</v>
      </c>
      <c r="C6384" s="244" t="s">
        <v>6029</v>
      </c>
      <c r="D6384" s="245">
        <v>41659</v>
      </c>
      <c r="E6384" s="244" t="s">
        <v>662</v>
      </c>
      <c r="F6384" s="244" t="s">
        <v>5343</v>
      </c>
      <c r="G6384" s="244" t="s">
        <v>5344</v>
      </c>
      <c r="H6384" s="246">
        <v>327120</v>
      </c>
      <c r="I6384" s="246">
        <v>327120</v>
      </c>
      <c r="J6384" s="244" t="s">
        <v>2469</v>
      </c>
      <c r="K6384" s="244" t="s">
        <v>40</v>
      </c>
      <c r="L6384" s="244" t="s">
        <v>5345</v>
      </c>
    </row>
    <row r="6385" spans="2:12" ht="75" customHeight="1" x14ac:dyDescent="0.25">
      <c r="B6385" s="244">
        <v>14111703</v>
      </c>
      <c r="C6385" s="244" t="s">
        <v>6030</v>
      </c>
      <c r="D6385" s="245">
        <v>41659</v>
      </c>
      <c r="E6385" s="244" t="s">
        <v>662</v>
      </c>
      <c r="F6385" s="244" t="s">
        <v>5343</v>
      </c>
      <c r="G6385" s="244" t="s">
        <v>5344</v>
      </c>
      <c r="H6385" s="246">
        <v>400000</v>
      </c>
      <c r="I6385" s="246">
        <v>400000</v>
      </c>
      <c r="J6385" s="244" t="s">
        <v>2469</v>
      </c>
      <c r="K6385" s="244" t="s">
        <v>40</v>
      </c>
      <c r="L6385" s="244" t="s">
        <v>5345</v>
      </c>
    </row>
    <row r="6386" spans="2:12" ht="75" customHeight="1" x14ac:dyDescent="0.25">
      <c r="B6386" s="244">
        <v>14111530</v>
      </c>
      <c r="C6386" s="244" t="s">
        <v>6031</v>
      </c>
      <c r="D6386" s="245">
        <v>41659</v>
      </c>
      <c r="E6386" s="244" t="s">
        <v>662</v>
      </c>
      <c r="F6386" s="244" t="s">
        <v>5343</v>
      </c>
      <c r="G6386" s="244" t="s">
        <v>5344</v>
      </c>
      <c r="H6386" s="246">
        <v>300000</v>
      </c>
      <c r="I6386" s="246">
        <v>300000</v>
      </c>
      <c r="J6386" s="244" t="s">
        <v>2469</v>
      </c>
      <c r="K6386" s="244" t="s">
        <v>40</v>
      </c>
      <c r="L6386" s="244" t="s">
        <v>5345</v>
      </c>
    </row>
    <row r="6387" spans="2:12" ht="75" customHeight="1" x14ac:dyDescent="0.25">
      <c r="B6387" s="244">
        <v>14111525</v>
      </c>
      <c r="C6387" s="244" t="s">
        <v>6032</v>
      </c>
      <c r="D6387" s="245">
        <v>41659</v>
      </c>
      <c r="E6387" s="244" t="s">
        <v>662</v>
      </c>
      <c r="F6387" s="244" t="s">
        <v>5343</v>
      </c>
      <c r="G6387" s="244" t="s">
        <v>5344</v>
      </c>
      <c r="H6387" s="246">
        <v>160000</v>
      </c>
      <c r="I6387" s="246">
        <v>160000</v>
      </c>
      <c r="J6387" s="244" t="s">
        <v>2469</v>
      </c>
      <c r="K6387" s="244" t="s">
        <v>40</v>
      </c>
      <c r="L6387" s="244" t="s">
        <v>5345</v>
      </c>
    </row>
    <row r="6388" spans="2:12" ht="75" customHeight="1" x14ac:dyDescent="0.25">
      <c r="B6388" s="244">
        <v>14111525</v>
      </c>
      <c r="C6388" s="244" t="s">
        <v>6033</v>
      </c>
      <c r="D6388" s="245">
        <v>41659</v>
      </c>
      <c r="E6388" s="244" t="s">
        <v>662</v>
      </c>
      <c r="F6388" s="244" t="s">
        <v>5343</v>
      </c>
      <c r="G6388" s="244" t="s">
        <v>5344</v>
      </c>
      <c r="H6388" s="246">
        <v>130500</v>
      </c>
      <c r="I6388" s="246">
        <v>130500</v>
      </c>
      <c r="J6388" s="244" t="s">
        <v>2469</v>
      </c>
      <c r="K6388" s="244" t="s">
        <v>40</v>
      </c>
      <c r="L6388" s="244" t="s">
        <v>5345</v>
      </c>
    </row>
    <row r="6389" spans="2:12" ht="75" customHeight="1" x14ac:dyDescent="0.25">
      <c r="B6389" s="244">
        <v>14111525</v>
      </c>
      <c r="C6389" s="244" t="s">
        <v>6034</v>
      </c>
      <c r="D6389" s="245">
        <v>41659</v>
      </c>
      <c r="E6389" s="244" t="s">
        <v>662</v>
      </c>
      <c r="F6389" s="244" t="s">
        <v>5343</v>
      </c>
      <c r="G6389" s="244" t="s">
        <v>5344</v>
      </c>
      <c r="H6389" s="246">
        <v>1185750</v>
      </c>
      <c r="I6389" s="246">
        <v>1185750</v>
      </c>
      <c r="J6389" s="244" t="s">
        <v>2469</v>
      </c>
      <c r="K6389" s="244" t="s">
        <v>40</v>
      </c>
      <c r="L6389" s="244" t="s">
        <v>5345</v>
      </c>
    </row>
    <row r="6390" spans="2:12" ht="75" customHeight="1" x14ac:dyDescent="0.25">
      <c r="B6390" s="244">
        <v>14111525</v>
      </c>
      <c r="C6390" s="244" t="s">
        <v>6035</v>
      </c>
      <c r="D6390" s="245">
        <v>41647</v>
      </c>
      <c r="E6390" s="244" t="s">
        <v>662</v>
      </c>
      <c r="F6390" s="244" t="s">
        <v>5343</v>
      </c>
      <c r="G6390" s="244" t="s">
        <v>5344</v>
      </c>
      <c r="H6390" s="246">
        <v>130500</v>
      </c>
      <c r="I6390" s="246">
        <v>130500</v>
      </c>
      <c r="J6390" s="244" t="s">
        <v>2469</v>
      </c>
      <c r="K6390" s="244" t="s">
        <v>40</v>
      </c>
      <c r="L6390" s="244" t="s">
        <v>5345</v>
      </c>
    </row>
    <row r="6391" spans="2:12" ht="75" customHeight="1" x14ac:dyDescent="0.25">
      <c r="B6391" s="244">
        <v>14111525</v>
      </c>
      <c r="C6391" s="244" t="s">
        <v>6036</v>
      </c>
      <c r="D6391" s="245">
        <v>41659</v>
      </c>
      <c r="E6391" s="244" t="s">
        <v>662</v>
      </c>
      <c r="F6391" s="244" t="s">
        <v>5343</v>
      </c>
      <c r="G6391" s="244" t="s">
        <v>5344</v>
      </c>
      <c r="H6391" s="246">
        <v>100000</v>
      </c>
      <c r="I6391" s="246">
        <v>100000</v>
      </c>
      <c r="J6391" s="244" t="s">
        <v>2469</v>
      </c>
      <c r="K6391" s="244" t="s">
        <v>40</v>
      </c>
      <c r="L6391" s="244" t="s">
        <v>5345</v>
      </c>
    </row>
    <row r="6392" spans="2:12" ht="75" customHeight="1" x14ac:dyDescent="0.25">
      <c r="B6392" s="244">
        <v>14111525</v>
      </c>
      <c r="C6392" s="244" t="s">
        <v>6037</v>
      </c>
      <c r="D6392" s="245">
        <v>41659</v>
      </c>
      <c r="E6392" s="244" t="s">
        <v>662</v>
      </c>
      <c r="F6392" s="244" t="s">
        <v>5343</v>
      </c>
      <c r="G6392" s="244" t="s">
        <v>5344</v>
      </c>
      <c r="H6392" s="246">
        <v>160000</v>
      </c>
      <c r="I6392" s="246">
        <v>160000</v>
      </c>
      <c r="J6392" s="244" t="s">
        <v>2469</v>
      </c>
      <c r="K6392" s="244" t="s">
        <v>40</v>
      </c>
      <c r="L6392" s="244" t="s">
        <v>5345</v>
      </c>
    </row>
    <row r="6393" spans="2:12" ht="75" customHeight="1" x14ac:dyDescent="0.25">
      <c r="B6393" s="244">
        <v>14111525</v>
      </c>
      <c r="C6393" s="244" t="s">
        <v>6038</v>
      </c>
      <c r="D6393" s="245">
        <v>41647</v>
      </c>
      <c r="E6393" s="244" t="s">
        <v>662</v>
      </c>
      <c r="F6393" s="244" t="s">
        <v>5343</v>
      </c>
      <c r="G6393" s="244" t="s">
        <v>5344</v>
      </c>
      <c r="H6393" s="246">
        <v>272000</v>
      </c>
      <c r="I6393" s="246">
        <v>272000</v>
      </c>
      <c r="J6393" s="244" t="s">
        <v>2469</v>
      </c>
      <c r="K6393" s="244" t="s">
        <v>40</v>
      </c>
      <c r="L6393" s="244" t="s">
        <v>5345</v>
      </c>
    </row>
    <row r="6394" spans="2:12" ht="75" customHeight="1" x14ac:dyDescent="0.25">
      <c r="B6394" s="244">
        <v>14111519</v>
      </c>
      <c r="C6394" s="244" t="s">
        <v>6039</v>
      </c>
      <c r="D6394" s="245">
        <v>41659</v>
      </c>
      <c r="E6394" s="244" t="s">
        <v>662</v>
      </c>
      <c r="F6394" s="244" t="s">
        <v>5343</v>
      </c>
      <c r="G6394" s="244" t="s">
        <v>5344</v>
      </c>
      <c r="H6394" s="246">
        <v>225000</v>
      </c>
      <c r="I6394" s="246">
        <v>225000</v>
      </c>
      <c r="J6394" s="244" t="s">
        <v>2469</v>
      </c>
      <c r="K6394" s="244" t="s">
        <v>40</v>
      </c>
      <c r="L6394" s="244" t="s">
        <v>5345</v>
      </c>
    </row>
    <row r="6395" spans="2:12" ht="75" customHeight="1" x14ac:dyDescent="0.25">
      <c r="B6395" s="244">
        <v>14111519</v>
      </c>
      <c r="C6395" s="244" t="s">
        <v>6040</v>
      </c>
      <c r="D6395" s="245">
        <v>41647</v>
      </c>
      <c r="E6395" s="244" t="s">
        <v>662</v>
      </c>
      <c r="F6395" s="244" t="s">
        <v>5343</v>
      </c>
      <c r="G6395" s="244" t="s">
        <v>5344</v>
      </c>
      <c r="H6395" s="246">
        <v>156600</v>
      </c>
      <c r="I6395" s="246">
        <v>156600</v>
      </c>
      <c r="J6395" s="244" t="s">
        <v>2469</v>
      </c>
      <c r="K6395" s="244" t="s">
        <v>40</v>
      </c>
      <c r="L6395" s="244" t="s">
        <v>5345</v>
      </c>
    </row>
    <row r="6396" spans="2:12" ht="75" customHeight="1" x14ac:dyDescent="0.25">
      <c r="B6396" s="244">
        <v>14111519</v>
      </c>
      <c r="C6396" s="244" t="s">
        <v>6041</v>
      </c>
      <c r="D6396" s="245">
        <v>41659</v>
      </c>
      <c r="E6396" s="244" t="s">
        <v>662</v>
      </c>
      <c r="F6396" s="244" t="s">
        <v>5343</v>
      </c>
      <c r="G6396" s="244" t="s">
        <v>5344</v>
      </c>
      <c r="H6396" s="246">
        <v>150000</v>
      </c>
      <c r="I6396" s="246">
        <v>150000</v>
      </c>
      <c r="J6396" s="244" t="s">
        <v>2469</v>
      </c>
      <c r="K6396" s="244" t="s">
        <v>40</v>
      </c>
      <c r="L6396" s="244" t="s">
        <v>5345</v>
      </c>
    </row>
    <row r="6397" spans="2:12" ht="75" customHeight="1" x14ac:dyDescent="0.25">
      <c r="B6397" s="244">
        <v>14111519</v>
      </c>
      <c r="C6397" s="244" t="s">
        <v>6042</v>
      </c>
      <c r="D6397" s="245">
        <v>41659</v>
      </c>
      <c r="E6397" s="244" t="s">
        <v>662</v>
      </c>
      <c r="F6397" s="244" t="s">
        <v>5343</v>
      </c>
      <c r="G6397" s="244" t="s">
        <v>5344</v>
      </c>
      <c r="H6397" s="246">
        <v>240000</v>
      </c>
      <c r="I6397" s="246">
        <v>240000</v>
      </c>
      <c r="J6397" s="244" t="s">
        <v>2469</v>
      </c>
      <c r="K6397" s="244" t="s">
        <v>40</v>
      </c>
      <c r="L6397" s="244" t="s">
        <v>5345</v>
      </c>
    </row>
    <row r="6398" spans="2:12" ht="75" customHeight="1" x14ac:dyDescent="0.25">
      <c r="B6398" s="244">
        <v>14111507</v>
      </c>
      <c r="C6398" s="244" t="s">
        <v>6043</v>
      </c>
      <c r="D6398" s="245">
        <v>41659</v>
      </c>
      <c r="E6398" s="244" t="s">
        <v>662</v>
      </c>
      <c r="F6398" s="244" t="s">
        <v>5343</v>
      </c>
      <c r="G6398" s="244" t="s">
        <v>5344</v>
      </c>
      <c r="H6398" s="246">
        <v>143000</v>
      </c>
      <c r="I6398" s="246">
        <v>143000</v>
      </c>
      <c r="J6398" s="244" t="s">
        <v>2469</v>
      </c>
      <c r="K6398" s="244" t="s">
        <v>40</v>
      </c>
      <c r="L6398" s="244" t="s">
        <v>5345</v>
      </c>
    </row>
    <row r="6399" spans="2:12" ht="75" customHeight="1" x14ac:dyDescent="0.25">
      <c r="B6399" s="244">
        <v>14111507</v>
      </c>
      <c r="C6399" s="244" t="s">
        <v>6044</v>
      </c>
      <c r="D6399" s="245">
        <v>41659</v>
      </c>
      <c r="E6399" s="244" t="s">
        <v>662</v>
      </c>
      <c r="F6399" s="244" t="s">
        <v>5343</v>
      </c>
      <c r="G6399" s="244" t="s">
        <v>5344</v>
      </c>
      <c r="H6399" s="246">
        <v>100800</v>
      </c>
      <c r="I6399" s="246">
        <v>100800</v>
      </c>
      <c r="J6399" s="244" t="s">
        <v>2469</v>
      </c>
      <c r="K6399" s="244" t="s">
        <v>40</v>
      </c>
      <c r="L6399" s="244" t="s">
        <v>5345</v>
      </c>
    </row>
    <row r="6400" spans="2:12" ht="75" customHeight="1" x14ac:dyDescent="0.25">
      <c r="B6400" s="244">
        <v>14111507</v>
      </c>
      <c r="C6400" s="244" t="s">
        <v>6045</v>
      </c>
      <c r="D6400" s="245">
        <v>41659</v>
      </c>
      <c r="E6400" s="244" t="s">
        <v>662</v>
      </c>
      <c r="F6400" s="244" t="s">
        <v>5343</v>
      </c>
      <c r="G6400" s="244" t="s">
        <v>5344</v>
      </c>
      <c r="H6400" s="246">
        <v>38250</v>
      </c>
      <c r="I6400" s="246">
        <v>38250</v>
      </c>
      <c r="J6400" s="244" t="s">
        <v>2469</v>
      </c>
      <c r="K6400" s="244" t="s">
        <v>40</v>
      </c>
      <c r="L6400" s="244" t="s">
        <v>5345</v>
      </c>
    </row>
    <row r="6401" spans="2:12" ht="75" customHeight="1" x14ac:dyDescent="0.25">
      <c r="B6401" s="244">
        <v>14111507</v>
      </c>
      <c r="C6401" s="244" t="s">
        <v>6046</v>
      </c>
      <c r="D6401" s="245">
        <v>41659</v>
      </c>
      <c r="E6401" s="244" t="s">
        <v>662</v>
      </c>
      <c r="F6401" s="244" t="s">
        <v>5343</v>
      </c>
      <c r="G6401" s="244" t="s">
        <v>5344</v>
      </c>
      <c r="H6401" s="246">
        <v>227500</v>
      </c>
      <c r="I6401" s="246">
        <v>227500</v>
      </c>
      <c r="J6401" s="244" t="s">
        <v>2469</v>
      </c>
      <c r="K6401" s="244" t="s">
        <v>40</v>
      </c>
      <c r="L6401" s="244" t="s">
        <v>5345</v>
      </c>
    </row>
    <row r="6402" spans="2:12" ht="75" customHeight="1" x14ac:dyDescent="0.25">
      <c r="B6402" s="244">
        <v>14111507</v>
      </c>
      <c r="C6402" s="244" t="s">
        <v>6047</v>
      </c>
      <c r="D6402" s="245">
        <v>41647</v>
      </c>
      <c r="E6402" s="244" t="s">
        <v>662</v>
      </c>
      <c r="F6402" s="244" t="s">
        <v>5343</v>
      </c>
      <c r="G6402" s="244" t="s">
        <v>5344</v>
      </c>
      <c r="H6402" s="246">
        <v>227500</v>
      </c>
      <c r="I6402" s="246">
        <v>227500</v>
      </c>
      <c r="J6402" s="244" t="s">
        <v>2469</v>
      </c>
      <c r="K6402" s="244" t="s">
        <v>40</v>
      </c>
      <c r="L6402" s="244" t="s">
        <v>5345</v>
      </c>
    </row>
    <row r="6403" spans="2:12" ht="75" customHeight="1" x14ac:dyDescent="0.25">
      <c r="B6403" s="244">
        <v>14111507</v>
      </c>
      <c r="C6403" s="244" t="s">
        <v>6048</v>
      </c>
      <c r="D6403" s="245">
        <v>41659</v>
      </c>
      <c r="E6403" s="244" t="s">
        <v>662</v>
      </c>
      <c r="F6403" s="244" t="s">
        <v>5343</v>
      </c>
      <c r="G6403" s="244" t="s">
        <v>5344</v>
      </c>
      <c r="H6403" s="246">
        <v>4433000</v>
      </c>
      <c r="I6403" s="246">
        <v>4433000</v>
      </c>
      <c r="J6403" s="244" t="s">
        <v>2469</v>
      </c>
      <c r="K6403" s="244" t="s">
        <v>40</v>
      </c>
      <c r="L6403" s="244" t="s">
        <v>5345</v>
      </c>
    </row>
    <row r="6404" spans="2:12" ht="75" customHeight="1" x14ac:dyDescent="0.25">
      <c r="B6404" s="244">
        <v>14111507</v>
      </c>
      <c r="C6404" s="244" t="s">
        <v>6049</v>
      </c>
      <c r="D6404" s="245">
        <v>41659</v>
      </c>
      <c r="E6404" s="244" t="s">
        <v>662</v>
      </c>
      <c r="F6404" s="244" t="s">
        <v>5343</v>
      </c>
      <c r="G6404" s="244" t="s">
        <v>5344</v>
      </c>
      <c r="H6404" s="246">
        <v>294000</v>
      </c>
      <c r="I6404" s="246">
        <v>294000</v>
      </c>
      <c r="J6404" s="244" t="s">
        <v>2469</v>
      </c>
      <c r="K6404" s="244" t="s">
        <v>40</v>
      </c>
      <c r="L6404" s="244" t="s">
        <v>5345</v>
      </c>
    </row>
    <row r="6405" spans="2:12" ht="75" customHeight="1" x14ac:dyDescent="0.25">
      <c r="B6405" s="244">
        <v>14111507</v>
      </c>
      <c r="C6405" s="244" t="s">
        <v>6050</v>
      </c>
      <c r="D6405" s="245">
        <v>41647</v>
      </c>
      <c r="E6405" s="244" t="s">
        <v>662</v>
      </c>
      <c r="F6405" s="244" t="s">
        <v>5343</v>
      </c>
      <c r="G6405" s="244" t="s">
        <v>5344</v>
      </c>
      <c r="H6405" s="246">
        <v>294000</v>
      </c>
      <c r="I6405" s="246">
        <v>294000</v>
      </c>
      <c r="J6405" s="244" t="s">
        <v>2469</v>
      </c>
      <c r="K6405" s="244" t="s">
        <v>40</v>
      </c>
      <c r="L6405" s="244" t="s">
        <v>5345</v>
      </c>
    </row>
    <row r="6406" spans="2:12" ht="75" customHeight="1" x14ac:dyDescent="0.25">
      <c r="B6406" s="244">
        <v>14111507</v>
      </c>
      <c r="C6406" s="244" t="s">
        <v>6051</v>
      </c>
      <c r="D6406" s="245">
        <v>41659</v>
      </c>
      <c r="E6406" s="244" t="s">
        <v>662</v>
      </c>
      <c r="F6406" s="244" t="s">
        <v>5343</v>
      </c>
      <c r="G6406" s="244" t="s">
        <v>5344</v>
      </c>
      <c r="H6406" s="246">
        <v>3124800</v>
      </c>
      <c r="I6406" s="246">
        <v>3124800</v>
      </c>
      <c r="J6406" s="244" t="s">
        <v>2469</v>
      </c>
      <c r="K6406" s="244" t="s">
        <v>40</v>
      </c>
      <c r="L6406" s="244" t="s">
        <v>5345</v>
      </c>
    </row>
    <row r="6407" spans="2:12" ht="75" customHeight="1" x14ac:dyDescent="0.25">
      <c r="B6407" s="244">
        <v>14111507</v>
      </c>
      <c r="C6407" s="244" t="s">
        <v>6052</v>
      </c>
      <c r="D6407" s="245">
        <v>41659</v>
      </c>
      <c r="E6407" s="244" t="s">
        <v>662</v>
      </c>
      <c r="F6407" s="244" t="s">
        <v>5343</v>
      </c>
      <c r="G6407" s="244" t="s">
        <v>5344</v>
      </c>
      <c r="H6407" s="246">
        <v>350000</v>
      </c>
      <c r="I6407" s="246">
        <v>350000</v>
      </c>
      <c r="J6407" s="244" t="s">
        <v>2469</v>
      </c>
      <c r="K6407" s="244" t="s">
        <v>40</v>
      </c>
      <c r="L6407" s="244" t="s">
        <v>5345</v>
      </c>
    </row>
    <row r="6408" spans="2:12" ht="75" customHeight="1" x14ac:dyDescent="0.25">
      <c r="B6408" s="244">
        <v>14111507</v>
      </c>
      <c r="C6408" s="244" t="s">
        <v>6053</v>
      </c>
      <c r="D6408" s="245">
        <v>41659</v>
      </c>
      <c r="E6408" s="244" t="s">
        <v>662</v>
      </c>
      <c r="F6408" s="244" t="s">
        <v>5343</v>
      </c>
      <c r="G6408" s="244" t="s">
        <v>5344</v>
      </c>
      <c r="H6408" s="246">
        <v>180000</v>
      </c>
      <c r="I6408" s="246">
        <v>180000</v>
      </c>
      <c r="J6408" s="244" t="s">
        <v>2469</v>
      </c>
      <c r="K6408" s="244" t="s">
        <v>40</v>
      </c>
      <c r="L6408" s="244" t="s">
        <v>5345</v>
      </c>
    </row>
    <row r="6409" spans="2:12" ht="75" customHeight="1" x14ac:dyDescent="0.25">
      <c r="B6409" s="244">
        <v>14111507</v>
      </c>
      <c r="C6409" s="244" t="s">
        <v>6054</v>
      </c>
      <c r="D6409" s="245">
        <v>41659</v>
      </c>
      <c r="E6409" s="244" t="s">
        <v>662</v>
      </c>
      <c r="F6409" s="244" t="s">
        <v>5343</v>
      </c>
      <c r="G6409" s="244" t="s">
        <v>5344</v>
      </c>
      <c r="H6409" s="246">
        <v>180000</v>
      </c>
      <c r="I6409" s="246">
        <v>180000</v>
      </c>
      <c r="J6409" s="244" t="s">
        <v>2469</v>
      </c>
      <c r="K6409" s="244" t="s">
        <v>40</v>
      </c>
      <c r="L6409" s="244" t="s">
        <v>5345</v>
      </c>
    </row>
    <row r="6410" spans="2:12" ht="75" customHeight="1" x14ac:dyDescent="0.25">
      <c r="B6410" s="244">
        <v>13111010</v>
      </c>
      <c r="C6410" s="244" t="s">
        <v>6055</v>
      </c>
      <c r="D6410" s="245">
        <v>41659</v>
      </c>
      <c r="E6410" s="244" t="s">
        <v>662</v>
      </c>
      <c r="F6410" s="244" t="s">
        <v>5343</v>
      </c>
      <c r="G6410" s="244" t="s">
        <v>5344</v>
      </c>
      <c r="H6410" s="246">
        <v>30000</v>
      </c>
      <c r="I6410" s="246">
        <v>30000</v>
      </c>
      <c r="J6410" s="244" t="s">
        <v>2469</v>
      </c>
      <c r="K6410" s="244" t="s">
        <v>40</v>
      </c>
      <c r="L6410" s="244" t="s">
        <v>5345</v>
      </c>
    </row>
    <row r="6411" spans="2:12" ht="75" customHeight="1" x14ac:dyDescent="0.25">
      <c r="B6411" s="244">
        <v>12352310</v>
      </c>
      <c r="C6411" s="244" t="s">
        <v>6056</v>
      </c>
      <c r="D6411" s="245">
        <v>41659</v>
      </c>
      <c r="E6411" s="244" t="s">
        <v>662</v>
      </c>
      <c r="F6411" s="244" t="s">
        <v>5343</v>
      </c>
      <c r="G6411" s="244" t="s">
        <v>5344</v>
      </c>
      <c r="H6411" s="246">
        <v>144000</v>
      </c>
      <c r="I6411" s="246">
        <v>144000</v>
      </c>
      <c r="J6411" s="244" t="s">
        <v>2469</v>
      </c>
      <c r="K6411" s="244" t="s">
        <v>40</v>
      </c>
      <c r="L6411" s="244" t="s">
        <v>5345</v>
      </c>
    </row>
    <row r="6412" spans="2:12" ht="75" customHeight="1" x14ac:dyDescent="0.25">
      <c r="B6412" s="244">
        <v>12352310</v>
      </c>
      <c r="C6412" s="244" t="s">
        <v>6056</v>
      </c>
      <c r="D6412" s="245">
        <v>41659</v>
      </c>
      <c r="E6412" s="244" t="s">
        <v>662</v>
      </c>
      <c r="F6412" s="244" t="s">
        <v>5343</v>
      </c>
      <c r="G6412" s="244" t="s">
        <v>5344</v>
      </c>
      <c r="H6412" s="246">
        <v>96000</v>
      </c>
      <c r="I6412" s="246">
        <v>96000</v>
      </c>
      <c r="J6412" s="244" t="s">
        <v>2469</v>
      </c>
      <c r="K6412" s="244" t="s">
        <v>40</v>
      </c>
      <c r="L6412" s="244" t="s">
        <v>5345</v>
      </c>
    </row>
    <row r="6413" spans="2:12" ht="75" customHeight="1" x14ac:dyDescent="0.25">
      <c r="B6413" s="244">
        <v>12352310</v>
      </c>
      <c r="C6413" s="244" t="s">
        <v>6057</v>
      </c>
      <c r="D6413" s="245">
        <v>41647</v>
      </c>
      <c r="E6413" s="244" t="s">
        <v>662</v>
      </c>
      <c r="F6413" s="244" t="s">
        <v>5343</v>
      </c>
      <c r="G6413" s="244" t="s">
        <v>5344</v>
      </c>
      <c r="H6413" s="246">
        <v>144000</v>
      </c>
      <c r="I6413" s="246">
        <v>144000</v>
      </c>
      <c r="J6413" s="244" t="s">
        <v>2469</v>
      </c>
      <c r="K6413" s="244" t="s">
        <v>40</v>
      </c>
      <c r="L6413" s="244" t="s">
        <v>5345</v>
      </c>
    </row>
    <row r="6414" spans="2:12" ht="75" customHeight="1" x14ac:dyDescent="0.25">
      <c r="B6414" s="244">
        <v>12352310</v>
      </c>
      <c r="C6414" s="244" t="s">
        <v>6058</v>
      </c>
      <c r="D6414" s="245">
        <v>41659</v>
      </c>
      <c r="E6414" s="244" t="s">
        <v>662</v>
      </c>
      <c r="F6414" s="244" t="s">
        <v>5343</v>
      </c>
      <c r="G6414" s="244" t="s">
        <v>5344</v>
      </c>
      <c r="H6414" s="246">
        <v>1116000</v>
      </c>
      <c r="I6414" s="246">
        <v>1116000</v>
      </c>
      <c r="J6414" s="244" t="s">
        <v>2469</v>
      </c>
      <c r="K6414" s="244" t="s">
        <v>40</v>
      </c>
      <c r="L6414" s="244" t="s">
        <v>6059</v>
      </c>
    </row>
    <row r="6415" spans="2:12" ht="75" customHeight="1" x14ac:dyDescent="0.25">
      <c r="B6415" s="244">
        <v>12171506</v>
      </c>
      <c r="C6415" s="244" t="s">
        <v>6060</v>
      </c>
      <c r="D6415" s="245">
        <v>41659</v>
      </c>
      <c r="E6415" s="244" t="s">
        <v>662</v>
      </c>
      <c r="F6415" s="244" t="s">
        <v>5343</v>
      </c>
      <c r="G6415" s="244" t="s">
        <v>5344</v>
      </c>
      <c r="H6415" s="246">
        <v>99000</v>
      </c>
      <c r="I6415" s="246">
        <v>99000</v>
      </c>
      <c r="J6415" s="244" t="s">
        <v>2469</v>
      </c>
      <c r="K6415" s="244" t="s">
        <v>40</v>
      </c>
      <c r="L6415" s="244" t="s">
        <v>5345</v>
      </c>
    </row>
    <row r="6416" spans="2:12" ht="75" customHeight="1" x14ac:dyDescent="0.25">
      <c r="B6416" s="244">
        <v>11151508</v>
      </c>
      <c r="C6416" s="244" t="s">
        <v>6061</v>
      </c>
      <c r="D6416" s="245">
        <v>41659</v>
      </c>
      <c r="E6416" s="244" t="s">
        <v>662</v>
      </c>
      <c r="F6416" s="244" t="s">
        <v>5343</v>
      </c>
      <c r="G6416" s="244" t="s">
        <v>5344</v>
      </c>
      <c r="H6416" s="246">
        <v>300000</v>
      </c>
      <c r="I6416" s="246">
        <v>300000</v>
      </c>
      <c r="J6416" s="244" t="s">
        <v>2469</v>
      </c>
      <c r="K6416" s="244" t="s">
        <v>40</v>
      </c>
      <c r="L6416" s="244" t="s">
        <v>5345</v>
      </c>
    </row>
    <row r="6417" spans="2:12" ht="75" customHeight="1" x14ac:dyDescent="0.25">
      <c r="B6417" s="244">
        <v>11121802</v>
      </c>
      <c r="C6417" s="244" t="s">
        <v>6062</v>
      </c>
      <c r="D6417" s="245">
        <v>41659</v>
      </c>
      <c r="E6417" s="244" t="s">
        <v>662</v>
      </c>
      <c r="F6417" s="244" t="s">
        <v>5343</v>
      </c>
      <c r="G6417" s="244" t="s">
        <v>5344</v>
      </c>
      <c r="H6417" s="246">
        <v>1200000</v>
      </c>
      <c r="I6417" s="246">
        <v>1200000</v>
      </c>
      <c r="J6417" s="244" t="s">
        <v>2469</v>
      </c>
      <c r="K6417" s="244" t="s">
        <v>40</v>
      </c>
      <c r="L6417" s="244" t="s">
        <v>5345</v>
      </c>
    </row>
    <row r="6418" spans="2:12" ht="75" customHeight="1" x14ac:dyDescent="0.25">
      <c r="B6418" s="244">
        <v>11121802</v>
      </c>
      <c r="C6418" s="244" t="s">
        <v>6063</v>
      </c>
      <c r="D6418" s="245">
        <v>41659</v>
      </c>
      <c r="E6418" s="244" t="s">
        <v>662</v>
      </c>
      <c r="F6418" s="244" t="s">
        <v>5343</v>
      </c>
      <c r="G6418" s="244" t="s">
        <v>5344</v>
      </c>
      <c r="H6418" s="246">
        <v>100000</v>
      </c>
      <c r="I6418" s="246">
        <v>100000</v>
      </c>
      <c r="J6418" s="244" t="s">
        <v>2469</v>
      </c>
      <c r="K6418" s="244" t="s">
        <v>40</v>
      </c>
      <c r="L6418" s="244" t="s">
        <v>5345</v>
      </c>
    </row>
    <row r="6419" spans="2:12" ht="75" customHeight="1" x14ac:dyDescent="0.25">
      <c r="B6419" s="244">
        <v>11121802</v>
      </c>
      <c r="C6419" s="244" t="s">
        <v>6064</v>
      </c>
      <c r="D6419" s="245">
        <v>41659</v>
      </c>
      <c r="E6419" s="244" t="s">
        <v>662</v>
      </c>
      <c r="F6419" s="244" t="s">
        <v>5343</v>
      </c>
      <c r="G6419" s="244" t="s">
        <v>5344</v>
      </c>
      <c r="H6419" s="246">
        <v>4000000</v>
      </c>
      <c r="I6419" s="246">
        <v>4000000</v>
      </c>
      <c r="J6419" s="244" t="s">
        <v>2469</v>
      </c>
      <c r="K6419" s="244" t="s">
        <v>40</v>
      </c>
      <c r="L6419" s="244" t="s">
        <v>5345</v>
      </c>
    </row>
    <row r="6420" spans="2:12" ht="75" customHeight="1" x14ac:dyDescent="0.25">
      <c r="B6420" s="244">
        <v>11121802</v>
      </c>
      <c r="C6420" s="244" t="s">
        <v>6065</v>
      </c>
      <c r="D6420" s="245">
        <v>41659</v>
      </c>
      <c r="E6420" s="244" t="s">
        <v>662</v>
      </c>
      <c r="F6420" s="244" t="s">
        <v>5343</v>
      </c>
      <c r="G6420" s="244" t="s">
        <v>5344</v>
      </c>
      <c r="H6420" s="246">
        <v>88000</v>
      </c>
      <c r="I6420" s="246">
        <v>88000</v>
      </c>
      <c r="J6420" s="244" t="s">
        <v>2469</v>
      </c>
      <c r="K6420" s="244" t="s">
        <v>40</v>
      </c>
      <c r="L6420" s="244" t="s">
        <v>5345</v>
      </c>
    </row>
    <row r="6421" spans="2:12" ht="75" customHeight="1" x14ac:dyDescent="0.25">
      <c r="B6421" s="244">
        <v>11121802</v>
      </c>
      <c r="C6421" s="244" t="s">
        <v>6066</v>
      </c>
      <c r="D6421" s="245">
        <v>41659</v>
      </c>
      <c r="E6421" s="244" t="s">
        <v>662</v>
      </c>
      <c r="F6421" s="244" t="s">
        <v>5343</v>
      </c>
      <c r="G6421" s="244" t="s">
        <v>5344</v>
      </c>
      <c r="H6421" s="246">
        <v>41000</v>
      </c>
      <c r="I6421" s="246">
        <v>41000</v>
      </c>
      <c r="J6421" s="244" t="s">
        <v>2469</v>
      </c>
      <c r="K6421" s="244" t="s">
        <v>40</v>
      </c>
      <c r="L6421" s="244" t="s">
        <v>5345</v>
      </c>
    </row>
    <row r="6422" spans="2:12" ht="75" customHeight="1" x14ac:dyDescent="0.25">
      <c r="B6422" s="244">
        <v>11121802</v>
      </c>
      <c r="C6422" s="244" t="s">
        <v>6067</v>
      </c>
      <c r="D6422" s="245">
        <v>41659</v>
      </c>
      <c r="E6422" s="244" t="s">
        <v>662</v>
      </c>
      <c r="F6422" s="244" t="s">
        <v>5343</v>
      </c>
      <c r="G6422" s="244" t="s">
        <v>5344</v>
      </c>
      <c r="H6422" s="246">
        <v>360000</v>
      </c>
      <c r="I6422" s="246">
        <v>360000</v>
      </c>
      <c r="J6422" s="244" t="s">
        <v>2469</v>
      </c>
      <c r="K6422" s="244" t="s">
        <v>40</v>
      </c>
      <c r="L6422" s="244" t="s">
        <v>5345</v>
      </c>
    </row>
    <row r="6423" spans="2:12" ht="75" customHeight="1" x14ac:dyDescent="0.25">
      <c r="B6423" s="244">
        <v>11121802</v>
      </c>
      <c r="C6423" s="244" t="s">
        <v>6068</v>
      </c>
      <c r="D6423" s="245">
        <v>41659</v>
      </c>
      <c r="E6423" s="244" t="s">
        <v>662</v>
      </c>
      <c r="F6423" s="244" t="s">
        <v>5343</v>
      </c>
      <c r="G6423" s="244" t="s">
        <v>5344</v>
      </c>
      <c r="H6423" s="246">
        <v>1440000</v>
      </c>
      <c r="I6423" s="246">
        <v>1440000</v>
      </c>
      <c r="J6423" s="244" t="s">
        <v>2469</v>
      </c>
      <c r="K6423" s="244" t="s">
        <v>40</v>
      </c>
      <c r="L6423" s="244" t="s">
        <v>5345</v>
      </c>
    </row>
    <row r="6424" spans="2:12" ht="75" customHeight="1" x14ac:dyDescent="0.25">
      <c r="B6424" s="244">
        <v>11121709</v>
      </c>
      <c r="C6424" s="244" t="s">
        <v>6069</v>
      </c>
      <c r="D6424" s="245">
        <v>41659</v>
      </c>
      <c r="E6424" s="244" t="s">
        <v>662</v>
      </c>
      <c r="F6424" s="244" t="s">
        <v>5343</v>
      </c>
      <c r="G6424" s="244" t="s">
        <v>5344</v>
      </c>
      <c r="H6424" s="246">
        <v>800000</v>
      </c>
      <c r="I6424" s="246">
        <v>800000</v>
      </c>
      <c r="J6424" s="244" t="s">
        <v>2469</v>
      </c>
      <c r="K6424" s="244" t="s">
        <v>40</v>
      </c>
      <c r="L6424" s="244" t="s">
        <v>5345</v>
      </c>
    </row>
    <row r="6425" spans="2:12" ht="75" customHeight="1" x14ac:dyDescent="0.25">
      <c r="B6425" s="244">
        <v>0</v>
      </c>
      <c r="C6425" s="244" t="s">
        <v>6070</v>
      </c>
      <c r="D6425" s="245">
        <v>41659</v>
      </c>
      <c r="E6425" s="244" t="s">
        <v>662</v>
      </c>
      <c r="F6425" s="244" t="s">
        <v>5343</v>
      </c>
      <c r="G6425" s="244" t="s">
        <v>5344</v>
      </c>
      <c r="H6425" s="246">
        <v>180000</v>
      </c>
      <c r="I6425" s="246">
        <v>180000</v>
      </c>
      <c r="J6425" s="244" t="s">
        <v>2469</v>
      </c>
      <c r="K6425" s="244" t="s">
        <v>40</v>
      </c>
      <c r="L6425" s="244" t="s">
        <v>5345</v>
      </c>
    </row>
    <row r="6426" spans="2:12" ht="75" customHeight="1" x14ac:dyDescent="0.25">
      <c r="B6426" s="244">
        <v>0</v>
      </c>
      <c r="C6426" s="244" t="s">
        <v>6071</v>
      </c>
      <c r="D6426" s="245">
        <v>41659</v>
      </c>
      <c r="E6426" s="244" t="s">
        <v>662</v>
      </c>
      <c r="F6426" s="244" t="s">
        <v>5343</v>
      </c>
      <c r="G6426" s="244" t="s">
        <v>5344</v>
      </c>
      <c r="H6426" s="246">
        <v>150000</v>
      </c>
      <c r="I6426" s="246">
        <v>150000</v>
      </c>
      <c r="J6426" s="244" t="s">
        <v>2469</v>
      </c>
      <c r="K6426" s="244" t="s">
        <v>40</v>
      </c>
      <c r="L6426" s="244" t="s">
        <v>5345</v>
      </c>
    </row>
    <row r="6427" spans="2:12" ht="75" customHeight="1" x14ac:dyDescent="0.25">
      <c r="B6427" s="247">
        <v>0</v>
      </c>
      <c r="C6427" s="247" t="s">
        <v>6072</v>
      </c>
      <c r="D6427" s="248">
        <v>41655</v>
      </c>
      <c r="E6427" s="247" t="s">
        <v>319</v>
      </c>
      <c r="F6427" s="247" t="s">
        <v>37</v>
      </c>
      <c r="G6427" s="244" t="s">
        <v>5344</v>
      </c>
      <c r="H6427" s="249">
        <v>800000</v>
      </c>
      <c r="I6427" s="249">
        <v>800000</v>
      </c>
      <c r="J6427" s="247" t="s">
        <v>2469</v>
      </c>
      <c r="K6427" s="247" t="s">
        <v>40</v>
      </c>
      <c r="L6427" s="247" t="s">
        <v>5352</v>
      </c>
    </row>
    <row r="6428" spans="2:12" ht="75" customHeight="1" x14ac:dyDescent="0.25">
      <c r="B6428" s="244">
        <v>0</v>
      </c>
      <c r="C6428" s="244" t="s">
        <v>6073</v>
      </c>
      <c r="D6428" s="245">
        <v>41659</v>
      </c>
      <c r="E6428" s="244" t="s">
        <v>662</v>
      </c>
      <c r="F6428" s="244" t="s">
        <v>5343</v>
      </c>
      <c r="G6428" s="244" t="s">
        <v>5344</v>
      </c>
      <c r="H6428" s="246">
        <v>2000000</v>
      </c>
      <c r="I6428" s="246">
        <v>2000000</v>
      </c>
      <c r="J6428" s="244" t="s">
        <v>2469</v>
      </c>
      <c r="K6428" s="244" t="s">
        <v>40</v>
      </c>
      <c r="L6428" s="244" t="s">
        <v>5345</v>
      </c>
    </row>
    <row r="6429" spans="2:12" ht="75" customHeight="1" x14ac:dyDescent="0.25">
      <c r="B6429" s="244">
        <v>0</v>
      </c>
      <c r="C6429" s="244" t="s">
        <v>6074</v>
      </c>
      <c r="D6429" s="245">
        <v>41659</v>
      </c>
      <c r="E6429" s="244" t="s">
        <v>662</v>
      </c>
      <c r="F6429" s="244" t="s">
        <v>5343</v>
      </c>
      <c r="G6429" s="244" t="s">
        <v>5344</v>
      </c>
      <c r="H6429" s="246">
        <v>2500000</v>
      </c>
      <c r="I6429" s="246">
        <v>2500000</v>
      </c>
      <c r="J6429" s="244" t="s">
        <v>2469</v>
      </c>
      <c r="K6429" s="244" t="s">
        <v>40</v>
      </c>
      <c r="L6429" s="244" t="s">
        <v>5345</v>
      </c>
    </row>
    <row r="6430" spans="2:12" ht="75" customHeight="1" x14ac:dyDescent="0.25">
      <c r="B6430" s="244">
        <v>0</v>
      </c>
      <c r="C6430" s="244" t="s">
        <v>6075</v>
      </c>
      <c r="D6430" s="245">
        <v>41659</v>
      </c>
      <c r="E6430" s="244" t="s">
        <v>662</v>
      </c>
      <c r="F6430" s="244" t="s">
        <v>5343</v>
      </c>
      <c r="G6430" s="244" t="s">
        <v>5344</v>
      </c>
      <c r="H6430" s="246">
        <v>1000000</v>
      </c>
      <c r="I6430" s="246">
        <v>1000000</v>
      </c>
      <c r="J6430" s="244" t="s">
        <v>2469</v>
      </c>
      <c r="K6430" s="244" t="s">
        <v>40</v>
      </c>
      <c r="L6430" s="244" t="s">
        <v>5345</v>
      </c>
    </row>
    <row r="6431" spans="2:12" ht="75" customHeight="1" x14ac:dyDescent="0.25">
      <c r="B6431" s="244">
        <v>0</v>
      </c>
      <c r="C6431" s="244" t="s">
        <v>6076</v>
      </c>
      <c r="D6431" s="245">
        <v>41659</v>
      </c>
      <c r="E6431" s="244" t="s">
        <v>662</v>
      </c>
      <c r="F6431" s="244" t="s">
        <v>5343</v>
      </c>
      <c r="G6431" s="244" t="s">
        <v>5344</v>
      </c>
      <c r="H6431" s="246">
        <v>2000000</v>
      </c>
      <c r="I6431" s="246">
        <v>2000000</v>
      </c>
      <c r="J6431" s="244" t="s">
        <v>2469</v>
      </c>
      <c r="K6431" s="244" t="s">
        <v>40</v>
      </c>
      <c r="L6431" s="244" t="s">
        <v>5345</v>
      </c>
    </row>
    <row r="6432" spans="2:12" ht="75" customHeight="1" x14ac:dyDescent="0.25">
      <c r="B6432" s="244">
        <v>0</v>
      </c>
      <c r="C6432" s="244" t="s">
        <v>6077</v>
      </c>
      <c r="D6432" s="245">
        <v>41659</v>
      </c>
      <c r="E6432" s="244" t="s">
        <v>662</v>
      </c>
      <c r="F6432" s="244" t="s">
        <v>5343</v>
      </c>
      <c r="G6432" s="244" t="s">
        <v>5344</v>
      </c>
      <c r="H6432" s="246">
        <v>950000</v>
      </c>
      <c r="I6432" s="246">
        <v>950000</v>
      </c>
      <c r="J6432" s="244" t="s">
        <v>2469</v>
      </c>
      <c r="K6432" s="244" t="s">
        <v>40</v>
      </c>
      <c r="L6432" s="244" t="s">
        <v>5345</v>
      </c>
    </row>
    <row r="6433" spans="2:12" ht="75" customHeight="1" x14ac:dyDescent="0.25">
      <c r="B6433" s="244">
        <v>0</v>
      </c>
      <c r="C6433" s="244" t="s">
        <v>6078</v>
      </c>
      <c r="D6433" s="245">
        <v>41659</v>
      </c>
      <c r="E6433" s="244" t="s">
        <v>662</v>
      </c>
      <c r="F6433" s="244" t="s">
        <v>5343</v>
      </c>
      <c r="G6433" s="244" t="s">
        <v>5344</v>
      </c>
      <c r="H6433" s="246">
        <v>700000</v>
      </c>
      <c r="I6433" s="246">
        <v>700000</v>
      </c>
      <c r="J6433" s="244" t="s">
        <v>2469</v>
      </c>
      <c r="K6433" s="244" t="s">
        <v>40</v>
      </c>
      <c r="L6433" s="244" t="s">
        <v>5345</v>
      </c>
    </row>
    <row r="6434" spans="2:12" ht="75" customHeight="1" x14ac:dyDescent="0.25">
      <c r="B6434" s="244">
        <v>0</v>
      </c>
      <c r="C6434" s="244" t="s">
        <v>6079</v>
      </c>
      <c r="D6434" s="245">
        <v>41659</v>
      </c>
      <c r="E6434" s="244" t="s">
        <v>662</v>
      </c>
      <c r="F6434" s="244" t="s">
        <v>5343</v>
      </c>
      <c r="G6434" s="244" t="s">
        <v>5344</v>
      </c>
      <c r="H6434" s="246">
        <v>250000</v>
      </c>
      <c r="I6434" s="246">
        <v>250000</v>
      </c>
      <c r="J6434" s="244" t="s">
        <v>2469</v>
      </c>
      <c r="K6434" s="244" t="s">
        <v>40</v>
      </c>
      <c r="L6434" s="244" t="s">
        <v>5345</v>
      </c>
    </row>
    <row r="6435" spans="2:12" ht="75" customHeight="1" x14ac:dyDescent="0.25">
      <c r="B6435" s="244">
        <v>0</v>
      </c>
      <c r="C6435" s="244" t="s">
        <v>6080</v>
      </c>
      <c r="D6435" s="245">
        <v>41659</v>
      </c>
      <c r="E6435" s="244" t="s">
        <v>662</v>
      </c>
      <c r="F6435" s="244" t="s">
        <v>5343</v>
      </c>
      <c r="G6435" s="244" t="s">
        <v>5344</v>
      </c>
      <c r="H6435" s="246">
        <v>5400000</v>
      </c>
      <c r="I6435" s="246">
        <v>5400000</v>
      </c>
      <c r="J6435" s="244" t="s">
        <v>2469</v>
      </c>
      <c r="K6435" s="244" t="s">
        <v>40</v>
      </c>
      <c r="L6435" s="244" t="s">
        <v>5345</v>
      </c>
    </row>
    <row r="6436" spans="2:12" ht="75" customHeight="1" x14ac:dyDescent="0.25">
      <c r="B6436" s="244">
        <v>0</v>
      </c>
      <c r="C6436" s="244" t="s">
        <v>6081</v>
      </c>
      <c r="D6436" s="245">
        <v>41659</v>
      </c>
      <c r="E6436" s="244" t="s">
        <v>662</v>
      </c>
      <c r="F6436" s="244" t="s">
        <v>5343</v>
      </c>
      <c r="G6436" s="244" t="s">
        <v>5344</v>
      </c>
      <c r="H6436" s="246">
        <v>1800000</v>
      </c>
      <c r="I6436" s="246">
        <v>1800000</v>
      </c>
      <c r="J6436" s="244" t="s">
        <v>2469</v>
      </c>
      <c r="K6436" s="244" t="s">
        <v>40</v>
      </c>
      <c r="L6436" s="244" t="s">
        <v>5345</v>
      </c>
    </row>
    <row r="6437" spans="2:12" ht="75" customHeight="1" x14ac:dyDescent="0.25">
      <c r="B6437" s="244">
        <v>0</v>
      </c>
      <c r="C6437" s="244" t="s">
        <v>6082</v>
      </c>
      <c r="D6437" s="245">
        <v>41659</v>
      </c>
      <c r="E6437" s="244" t="s">
        <v>662</v>
      </c>
      <c r="F6437" s="244" t="s">
        <v>5343</v>
      </c>
      <c r="G6437" s="244" t="s">
        <v>5344</v>
      </c>
      <c r="H6437" s="246">
        <v>3300000</v>
      </c>
      <c r="I6437" s="246">
        <v>3300000</v>
      </c>
      <c r="J6437" s="244" t="s">
        <v>2469</v>
      </c>
      <c r="K6437" s="244" t="s">
        <v>40</v>
      </c>
      <c r="L6437" s="244" t="s">
        <v>5345</v>
      </c>
    </row>
    <row r="6438" spans="2:12" ht="75" customHeight="1" x14ac:dyDescent="0.25">
      <c r="B6438" s="244">
        <v>0</v>
      </c>
      <c r="C6438" s="244" t="s">
        <v>6083</v>
      </c>
      <c r="D6438" s="245">
        <v>41659</v>
      </c>
      <c r="E6438" s="244" t="s">
        <v>662</v>
      </c>
      <c r="F6438" s="244" t="s">
        <v>5343</v>
      </c>
      <c r="G6438" s="244" t="s">
        <v>5344</v>
      </c>
      <c r="H6438" s="246">
        <v>5000000</v>
      </c>
      <c r="I6438" s="246">
        <v>5000000</v>
      </c>
      <c r="J6438" s="244" t="s">
        <v>2469</v>
      </c>
      <c r="K6438" s="244" t="s">
        <v>40</v>
      </c>
      <c r="L6438" s="244" t="s">
        <v>5345</v>
      </c>
    </row>
    <row r="6439" spans="2:12" ht="75" customHeight="1" x14ac:dyDescent="0.25">
      <c r="B6439" s="244">
        <v>0</v>
      </c>
      <c r="C6439" s="244" t="s">
        <v>6084</v>
      </c>
      <c r="D6439" s="245">
        <v>41659</v>
      </c>
      <c r="E6439" s="244" t="s">
        <v>662</v>
      </c>
      <c r="F6439" s="244" t="s">
        <v>5343</v>
      </c>
      <c r="G6439" s="244" t="s">
        <v>5344</v>
      </c>
      <c r="H6439" s="246">
        <v>25000000</v>
      </c>
      <c r="I6439" s="246">
        <v>25000000</v>
      </c>
      <c r="J6439" s="244" t="s">
        <v>2469</v>
      </c>
      <c r="K6439" s="244" t="s">
        <v>40</v>
      </c>
      <c r="L6439" s="244" t="s">
        <v>5345</v>
      </c>
    </row>
    <row r="6440" spans="2:12" ht="75" customHeight="1" x14ac:dyDescent="0.25">
      <c r="B6440" s="244">
        <v>0</v>
      </c>
      <c r="C6440" s="244" t="s">
        <v>6085</v>
      </c>
      <c r="D6440" s="245">
        <v>41659</v>
      </c>
      <c r="E6440" s="244" t="s">
        <v>662</v>
      </c>
      <c r="F6440" s="244" t="s">
        <v>5343</v>
      </c>
      <c r="G6440" s="244" t="s">
        <v>5344</v>
      </c>
      <c r="H6440" s="246">
        <v>750000</v>
      </c>
      <c r="I6440" s="246">
        <v>750000</v>
      </c>
      <c r="J6440" s="244" t="s">
        <v>2469</v>
      </c>
      <c r="K6440" s="244" t="s">
        <v>40</v>
      </c>
      <c r="L6440" s="244" t="s">
        <v>5345</v>
      </c>
    </row>
    <row r="6441" spans="2:12" ht="75" customHeight="1" x14ac:dyDescent="0.25">
      <c r="B6441" s="244">
        <v>0</v>
      </c>
      <c r="C6441" s="244" t="s">
        <v>6086</v>
      </c>
      <c r="D6441" s="245">
        <v>41659</v>
      </c>
      <c r="E6441" s="244" t="s">
        <v>662</v>
      </c>
      <c r="F6441" s="244" t="s">
        <v>5343</v>
      </c>
      <c r="G6441" s="244" t="s">
        <v>5344</v>
      </c>
      <c r="H6441" s="246">
        <v>3000000</v>
      </c>
      <c r="I6441" s="246">
        <v>3000000</v>
      </c>
      <c r="J6441" s="244" t="s">
        <v>2469</v>
      </c>
      <c r="K6441" s="244" t="s">
        <v>40</v>
      </c>
      <c r="L6441" s="244" t="s">
        <v>5345</v>
      </c>
    </row>
    <row r="6442" spans="2:12" ht="75" customHeight="1" x14ac:dyDescent="0.25">
      <c r="B6442" s="244">
        <v>0</v>
      </c>
      <c r="C6442" s="244" t="s">
        <v>6087</v>
      </c>
      <c r="D6442" s="245">
        <v>41659</v>
      </c>
      <c r="E6442" s="244" t="s">
        <v>662</v>
      </c>
      <c r="F6442" s="244" t="s">
        <v>5343</v>
      </c>
      <c r="G6442" s="244" t="s">
        <v>5344</v>
      </c>
      <c r="H6442" s="246">
        <v>375000</v>
      </c>
      <c r="I6442" s="246">
        <v>375000</v>
      </c>
      <c r="J6442" s="244" t="s">
        <v>2469</v>
      </c>
      <c r="K6442" s="244" t="s">
        <v>40</v>
      </c>
      <c r="L6442" s="244" t="s">
        <v>5345</v>
      </c>
    </row>
    <row r="6443" spans="2:12" ht="75" customHeight="1" x14ac:dyDescent="0.25">
      <c r="B6443" s="247">
        <v>0</v>
      </c>
      <c r="C6443" s="247" t="s">
        <v>6088</v>
      </c>
      <c r="D6443" s="248">
        <v>41655</v>
      </c>
      <c r="E6443" s="247" t="s">
        <v>319</v>
      </c>
      <c r="F6443" s="247" t="s">
        <v>37</v>
      </c>
      <c r="G6443" s="244" t="s">
        <v>5344</v>
      </c>
      <c r="H6443" s="249">
        <v>90000</v>
      </c>
      <c r="I6443" s="249">
        <v>90000</v>
      </c>
      <c r="J6443" s="247" t="s">
        <v>2469</v>
      </c>
      <c r="K6443" s="247" t="s">
        <v>40</v>
      </c>
      <c r="L6443" s="247" t="s">
        <v>5352</v>
      </c>
    </row>
    <row r="6444" spans="2:12" ht="75" customHeight="1" x14ac:dyDescent="0.25">
      <c r="B6444" s="244">
        <v>0</v>
      </c>
      <c r="C6444" s="244" t="s">
        <v>6089</v>
      </c>
      <c r="D6444" s="245">
        <v>41659</v>
      </c>
      <c r="E6444" s="244" t="s">
        <v>662</v>
      </c>
      <c r="F6444" s="244" t="s">
        <v>5343</v>
      </c>
      <c r="G6444" s="244" t="s">
        <v>5344</v>
      </c>
      <c r="H6444" s="246">
        <v>5700000</v>
      </c>
      <c r="I6444" s="246">
        <v>5700000</v>
      </c>
      <c r="J6444" s="244" t="s">
        <v>2469</v>
      </c>
      <c r="K6444" s="244" t="s">
        <v>40</v>
      </c>
      <c r="L6444" s="244" t="s">
        <v>5345</v>
      </c>
    </row>
    <row r="6445" spans="2:12" ht="75" customHeight="1" x14ac:dyDescent="0.25">
      <c r="B6445" s="247">
        <v>0</v>
      </c>
      <c r="C6445" s="247" t="s">
        <v>6090</v>
      </c>
      <c r="D6445" s="248">
        <v>41655</v>
      </c>
      <c r="E6445" s="247" t="s">
        <v>319</v>
      </c>
      <c r="F6445" s="247" t="s">
        <v>37</v>
      </c>
      <c r="G6445" s="244" t="s">
        <v>5344</v>
      </c>
      <c r="H6445" s="249">
        <v>100000</v>
      </c>
      <c r="I6445" s="249">
        <v>100000</v>
      </c>
      <c r="J6445" s="247" t="s">
        <v>2469</v>
      </c>
      <c r="K6445" s="247" t="s">
        <v>40</v>
      </c>
      <c r="L6445" s="247" t="s">
        <v>5352</v>
      </c>
    </row>
    <row r="6446" spans="2:12" ht="75" customHeight="1" x14ac:dyDescent="0.25">
      <c r="B6446" s="244">
        <v>0</v>
      </c>
      <c r="C6446" s="244" t="s">
        <v>6091</v>
      </c>
      <c r="D6446" s="245">
        <v>41659</v>
      </c>
      <c r="E6446" s="244" t="s">
        <v>662</v>
      </c>
      <c r="F6446" s="244" t="s">
        <v>5343</v>
      </c>
      <c r="G6446" s="244" t="s">
        <v>5344</v>
      </c>
      <c r="H6446" s="246">
        <v>1400000</v>
      </c>
      <c r="I6446" s="246">
        <v>1400000</v>
      </c>
      <c r="J6446" s="244" t="s">
        <v>2469</v>
      </c>
      <c r="K6446" s="244" t="s">
        <v>40</v>
      </c>
      <c r="L6446" s="244" t="s">
        <v>5345</v>
      </c>
    </row>
    <row r="6447" spans="2:12" ht="75" customHeight="1" x14ac:dyDescent="0.25">
      <c r="B6447" s="244">
        <v>0</v>
      </c>
      <c r="C6447" s="244" t="s">
        <v>6092</v>
      </c>
      <c r="D6447" s="245">
        <v>41659</v>
      </c>
      <c r="E6447" s="244" t="s">
        <v>662</v>
      </c>
      <c r="F6447" s="244" t="s">
        <v>5343</v>
      </c>
      <c r="G6447" s="244" t="s">
        <v>5344</v>
      </c>
      <c r="H6447" s="246">
        <v>1000000</v>
      </c>
      <c r="I6447" s="246">
        <v>1000000</v>
      </c>
      <c r="J6447" s="244" t="s">
        <v>2469</v>
      </c>
      <c r="K6447" s="244" t="s">
        <v>40</v>
      </c>
      <c r="L6447" s="244" t="s">
        <v>5345</v>
      </c>
    </row>
    <row r="6448" spans="2:12" ht="75" customHeight="1" x14ac:dyDescent="0.25">
      <c r="B6448" s="244">
        <v>0</v>
      </c>
      <c r="C6448" s="244" t="s">
        <v>6093</v>
      </c>
      <c r="D6448" s="245">
        <v>41659</v>
      </c>
      <c r="E6448" s="244" t="s">
        <v>662</v>
      </c>
      <c r="F6448" s="244" t="s">
        <v>5343</v>
      </c>
      <c r="G6448" s="244" t="s">
        <v>5344</v>
      </c>
      <c r="H6448" s="246">
        <v>500000</v>
      </c>
      <c r="I6448" s="246">
        <v>500000</v>
      </c>
      <c r="J6448" s="244" t="s">
        <v>2469</v>
      </c>
      <c r="K6448" s="244" t="s">
        <v>40</v>
      </c>
      <c r="L6448" s="244" t="s">
        <v>5345</v>
      </c>
    </row>
    <row r="6449" spans="2:12" ht="75" customHeight="1" x14ac:dyDescent="0.25">
      <c r="B6449" s="244">
        <v>0</v>
      </c>
      <c r="C6449" s="244" t="s">
        <v>6094</v>
      </c>
      <c r="D6449" s="245">
        <v>41659</v>
      </c>
      <c r="E6449" s="244" t="s">
        <v>662</v>
      </c>
      <c r="F6449" s="244" t="s">
        <v>5343</v>
      </c>
      <c r="G6449" s="244" t="s">
        <v>5344</v>
      </c>
      <c r="H6449" s="246">
        <v>8470000</v>
      </c>
      <c r="I6449" s="246">
        <v>8470000</v>
      </c>
      <c r="J6449" s="244" t="s">
        <v>2469</v>
      </c>
      <c r="K6449" s="244" t="s">
        <v>40</v>
      </c>
      <c r="L6449" s="244" t="s">
        <v>5345</v>
      </c>
    </row>
    <row r="6450" spans="2:12" ht="75" customHeight="1" x14ac:dyDescent="0.25">
      <c r="B6450" s="244">
        <v>0</v>
      </c>
      <c r="C6450" s="244" t="s">
        <v>6095</v>
      </c>
      <c r="D6450" s="245">
        <v>41659</v>
      </c>
      <c r="E6450" s="244" t="s">
        <v>662</v>
      </c>
      <c r="F6450" s="244" t="s">
        <v>5343</v>
      </c>
      <c r="G6450" s="244" t="s">
        <v>5344</v>
      </c>
      <c r="H6450" s="246">
        <v>9570000</v>
      </c>
      <c r="I6450" s="246">
        <v>9570000</v>
      </c>
      <c r="J6450" s="244" t="s">
        <v>2469</v>
      </c>
      <c r="K6450" s="244" t="s">
        <v>40</v>
      </c>
      <c r="L6450" s="244" t="s">
        <v>5345</v>
      </c>
    </row>
    <row r="6451" spans="2:12" ht="75" customHeight="1" x14ac:dyDescent="0.25">
      <c r="B6451" s="244">
        <v>0</v>
      </c>
      <c r="C6451" s="244" t="s">
        <v>6096</v>
      </c>
      <c r="D6451" s="245">
        <v>41659</v>
      </c>
      <c r="E6451" s="244" t="s">
        <v>662</v>
      </c>
      <c r="F6451" s="244" t="s">
        <v>5343</v>
      </c>
      <c r="G6451" s="244" t="s">
        <v>5344</v>
      </c>
      <c r="H6451" s="246">
        <v>2167500</v>
      </c>
      <c r="I6451" s="246">
        <v>2167500</v>
      </c>
      <c r="J6451" s="244" t="s">
        <v>2469</v>
      </c>
      <c r="K6451" s="244" t="s">
        <v>40</v>
      </c>
      <c r="L6451" s="244" t="s">
        <v>5345</v>
      </c>
    </row>
    <row r="6452" spans="2:12" ht="75" customHeight="1" x14ac:dyDescent="0.25">
      <c r="B6452" s="244">
        <v>0</v>
      </c>
      <c r="C6452" s="244" t="s">
        <v>6097</v>
      </c>
      <c r="D6452" s="245">
        <v>41659</v>
      </c>
      <c r="E6452" s="244" t="s">
        <v>662</v>
      </c>
      <c r="F6452" s="244" t="s">
        <v>5343</v>
      </c>
      <c r="G6452" s="244" t="s">
        <v>5344</v>
      </c>
      <c r="H6452" s="246">
        <v>5700000</v>
      </c>
      <c r="I6452" s="246">
        <v>5700000</v>
      </c>
      <c r="J6452" s="244" t="s">
        <v>2469</v>
      </c>
      <c r="K6452" s="244" t="s">
        <v>40</v>
      </c>
      <c r="L6452" s="244" t="s">
        <v>5345</v>
      </c>
    </row>
    <row r="6453" spans="2:12" ht="75" customHeight="1" x14ac:dyDescent="0.25">
      <c r="B6453" s="244">
        <v>0</v>
      </c>
      <c r="C6453" s="244" t="s">
        <v>6098</v>
      </c>
      <c r="D6453" s="245">
        <v>41659</v>
      </c>
      <c r="E6453" s="244" t="s">
        <v>662</v>
      </c>
      <c r="F6453" s="244" t="s">
        <v>5343</v>
      </c>
      <c r="G6453" s="244" t="s">
        <v>5344</v>
      </c>
      <c r="H6453" s="246">
        <v>12600000</v>
      </c>
      <c r="I6453" s="246">
        <v>12600000</v>
      </c>
      <c r="J6453" s="244" t="s">
        <v>2469</v>
      </c>
      <c r="K6453" s="244" t="s">
        <v>40</v>
      </c>
      <c r="L6453" s="244" t="s">
        <v>5345</v>
      </c>
    </row>
    <row r="6454" spans="2:12" ht="75" customHeight="1" x14ac:dyDescent="0.25">
      <c r="B6454" s="244">
        <v>0</v>
      </c>
      <c r="C6454" s="244" t="s">
        <v>6099</v>
      </c>
      <c r="D6454" s="245">
        <v>41659</v>
      </c>
      <c r="E6454" s="244" t="s">
        <v>662</v>
      </c>
      <c r="F6454" s="244" t="s">
        <v>5343</v>
      </c>
      <c r="G6454" s="244" t="s">
        <v>5344</v>
      </c>
      <c r="H6454" s="246">
        <v>6750000</v>
      </c>
      <c r="I6454" s="246">
        <v>6750000</v>
      </c>
      <c r="J6454" s="244" t="s">
        <v>2469</v>
      </c>
      <c r="K6454" s="244" t="s">
        <v>40</v>
      </c>
      <c r="L6454" s="244" t="s">
        <v>5345</v>
      </c>
    </row>
    <row r="6455" spans="2:12" ht="75" customHeight="1" x14ac:dyDescent="0.25">
      <c r="B6455" s="244">
        <v>0</v>
      </c>
      <c r="C6455" s="244" t="s">
        <v>6100</v>
      </c>
      <c r="D6455" s="245">
        <v>41659</v>
      </c>
      <c r="E6455" s="244" t="s">
        <v>662</v>
      </c>
      <c r="F6455" s="244" t="s">
        <v>5343</v>
      </c>
      <c r="G6455" s="244" t="s">
        <v>5344</v>
      </c>
      <c r="H6455" s="246">
        <v>9480000</v>
      </c>
      <c r="I6455" s="246">
        <v>9480000</v>
      </c>
      <c r="J6455" s="244" t="s">
        <v>2469</v>
      </c>
      <c r="K6455" s="244" t="s">
        <v>40</v>
      </c>
      <c r="L6455" s="244" t="s">
        <v>5345</v>
      </c>
    </row>
    <row r="6456" spans="2:12" ht="75" customHeight="1" x14ac:dyDescent="0.25">
      <c r="B6456" s="244">
        <v>0</v>
      </c>
      <c r="C6456" s="244" t="s">
        <v>6101</v>
      </c>
      <c r="D6456" s="245">
        <v>41659</v>
      </c>
      <c r="E6456" s="244" t="s">
        <v>662</v>
      </c>
      <c r="F6456" s="244" t="s">
        <v>5343</v>
      </c>
      <c r="G6456" s="244" t="s">
        <v>5344</v>
      </c>
      <c r="H6456" s="246">
        <v>9750000</v>
      </c>
      <c r="I6456" s="246">
        <v>9750000</v>
      </c>
      <c r="J6456" s="244" t="s">
        <v>2469</v>
      </c>
      <c r="K6456" s="244" t="s">
        <v>40</v>
      </c>
      <c r="L6456" s="244" t="s">
        <v>5345</v>
      </c>
    </row>
    <row r="6457" spans="2:12" ht="75" customHeight="1" x14ac:dyDescent="0.25">
      <c r="B6457" s="244">
        <v>0</v>
      </c>
      <c r="C6457" s="244" t="s">
        <v>6102</v>
      </c>
      <c r="D6457" s="245">
        <v>41659</v>
      </c>
      <c r="E6457" s="244" t="s">
        <v>662</v>
      </c>
      <c r="F6457" s="244" t="s">
        <v>5343</v>
      </c>
      <c r="G6457" s="244" t="s">
        <v>5344</v>
      </c>
      <c r="H6457" s="246">
        <v>26700000</v>
      </c>
      <c r="I6457" s="246">
        <v>26700000</v>
      </c>
      <c r="J6457" s="244" t="s">
        <v>2469</v>
      </c>
      <c r="K6457" s="244" t="s">
        <v>40</v>
      </c>
      <c r="L6457" s="244" t="s">
        <v>5345</v>
      </c>
    </row>
    <row r="6458" spans="2:12" ht="75" customHeight="1" x14ac:dyDescent="0.25">
      <c r="B6458" s="244">
        <v>0</v>
      </c>
      <c r="C6458" s="244" t="s">
        <v>6103</v>
      </c>
      <c r="D6458" s="245">
        <v>41659</v>
      </c>
      <c r="E6458" s="244" t="s">
        <v>662</v>
      </c>
      <c r="F6458" s="244" t="s">
        <v>5343</v>
      </c>
      <c r="G6458" s="244" t="s">
        <v>5344</v>
      </c>
      <c r="H6458" s="246">
        <v>3000000</v>
      </c>
      <c r="I6458" s="246">
        <v>3000000</v>
      </c>
      <c r="J6458" s="244" t="s">
        <v>2469</v>
      </c>
      <c r="K6458" s="244" t="s">
        <v>40</v>
      </c>
      <c r="L6458" s="244" t="s">
        <v>5345</v>
      </c>
    </row>
    <row r="6459" spans="2:12" ht="75" customHeight="1" x14ac:dyDescent="0.25">
      <c r="B6459" s="247">
        <v>0</v>
      </c>
      <c r="C6459" s="247" t="s">
        <v>6104</v>
      </c>
      <c r="D6459" s="248">
        <v>41655</v>
      </c>
      <c r="E6459" s="247" t="s">
        <v>319</v>
      </c>
      <c r="F6459" s="247" t="s">
        <v>37</v>
      </c>
      <c r="G6459" s="244" t="s">
        <v>5344</v>
      </c>
      <c r="H6459" s="249">
        <v>20000</v>
      </c>
      <c r="I6459" s="249">
        <v>20000</v>
      </c>
      <c r="J6459" s="247" t="s">
        <v>2469</v>
      </c>
      <c r="K6459" s="247" t="s">
        <v>40</v>
      </c>
      <c r="L6459" s="247" t="s">
        <v>5352</v>
      </c>
    </row>
    <row r="6460" spans="2:12" ht="75" customHeight="1" x14ac:dyDescent="0.25">
      <c r="B6460" s="247">
        <v>0</v>
      </c>
      <c r="C6460" s="247" t="s">
        <v>6105</v>
      </c>
      <c r="D6460" s="248">
        <v>41655</v>
      </c>
      <c r="E6460" s="247" t="s">
        <v>319</v>
      </c>
      <c r="F6460" s="247" t="s">
        <v>37</v>
      </c>
      <c r="G6460" s="244" t="s">
        <v>5344</v>
      </c>
      <c r="H6460" s="249">
        <v>80000</v>
      </c>
      <c r="I6460" s="249">
        <v>80000</v>
      </c>
      <c r="J6460" s="247" t="s">
        <v>2469</v>
      </c>
      <c r="K6460" s="247" t="s">
        <v>40</v>
      </c>
      <c r="L6460" s="247" t="s">
        <v>5352</v>
      </c>
    </row>
    <row r="6461" spans="2:12" ht="75" customHeight="1" x14ac:dyDescent="0.25">
      <c r="B6461" s="244">
        <v>0</v>
      </c>
      <c r="C6461" s="244" t="s">
        <v>6106</v>
      </c>
      <c r="D6461" s="245">
        <v>41659</v>
      </c>
      <c r="E6461" s="244" t="s">
        <v>662</v>
      </c>
      <c r="F6461" s="244" t="s">
        <v>5343</v>
      </c>
      <c r="G6461" s="244" t="s">
        <v>5344</v>
      </c>
      <c r="H6461" s="246">
        <v>6200000</v>
      </c>
      <c r="I6461" s="246">
        <v>6200000</v>
      </c>
      <c r="J6461" s="244" t="s">
        <v>2469</v>
      </c>
      <c r="K6461" s="244" t="s">
        <v>40</v>
      </c>
      <c r="L6461" s="244" t="s">
        <v>5345</v>
      </c>
    </row>
    <row r="6462" spans="2:12" ht="75" customHeight="1" x14ac:dyDescent="0.25">
      <c r="B6462" s="244">
        <v>0</v>
      </c>
      <c r="C6462" s="244" t="s">
        <v>6107</v>
      </c>
      <c r="D6462" s="245">
        <v>41659</v>
      </c>
      <c r="E6462" s="244" t="s">
        <v>662</v>
      </c>
      <c r="F6462" s="244" t="s">
        <v>5343</v>
      </c>
      <c r="G6462" s="244" t="s">
        <v>5344</v>
      </c>
      <c r="H6462" s="246">
        <v>1000000</v>
      </c>
      <c r="I6462" s="246">
        <v>1000000</v>
      </c>
      <c r="J6462" s="244" t="s">
        <v>2469</v>
      </c>
      <c r="K6462" s="244" t="s">
        <v>40</v>
      </c>
      <c r="L6462" s="244" t="s">
        <v>5345</v>
      </c>
    </row>
    <row r="6463" spans="2:12" ht="75" customHeight="1" x14ac:dyDescent="0.25">
      <c r="B6463" s="244">
        <v>0</v>
      </c>
      <c r="C6463" s="244" t="s">
        <v>6108</v>
      </c>
      <c r="D6463" s="245">
        <v>41659</v>
      </c>
      <c r="E6463" s="244" t="s">
        <v>662</v>
      </c>
      <c r="F6463" s="244" t="s">
        <v>5343</v>
      </c>
      <c r="G6463" s="244" t="s">
        <v>5344</v>
      </c>
      <c r="H6463" s="246">
        <v>2000000</v>
      </c>
      <c r="I6463" s="246">
        <v>2000000</v>
      </c>
      <c r="J6463" s="244" t="s">
        <v>2469</v>
      </c>
      <c r="K6463" s="244" t="s">
        <v>40</v>
      </c>
      <c r="L6463" s="244" t="s">
        <v>5345</v>
      </c>
    </row>
    <row r="6464" spans="2:12" ht="75" customHeight="1" x14ac:dyDescent="0.25">
      <c r="B6464" s="244">
        <v>0</v>
      </c>
      <c r="C6464" s="244" t="s">
        <v>6109</v>
      </c>
      <c r="D6464" s="245">
        <v>41659</v>
      </c>
      <c r="E6464" s="244" t="s">
        <v>662</v>
      </c>
      <c r="F6464" s="244" t="s">
        <v>5343</v>
      </c>
      <c r="G6464" s="244" t="s">
        <v>5344</v>
      </c>
      <c r="H6464" s="246">
        <v>7200000</v>
      </c>
      <c r="I6464" s="246">
        <v>7200000</v>
      </c>
      <c r="J6464" s="244" t="s">
        <v>2469</v>
      </c>
      <c r="K6464" s="244" t="s">
        <v>40</v>
      </c>
      <c r="L6464" s="244" t="s">
        <v>5345</v>
      </c>
    </row>
    <row r="6465" spans="2:12" ht="75" customHeight="1" x14ac:dyDescent="0.25">
      <c r="B6465" s="244">
        <v>0</v>
      </c>
      <c r="C6465" s="244" t="s">
        <v>6110</v>
      </c>
      <c r="D6465" s="245">
        <v>41659</v>
      </c>
      <c r="E6465" s="244" t="s">
        <v>662</v>
      </c>
      <c r="F6465" s="244" t="s">
        <v>5343</v>
      </c>
      <c r="G6465" s="244" t="s">
        <v>5344</v>
      </c>
      <c r="H6465" s="246">
        <v>1140000</v>
      </c>
      <c r="I6465" s="246">
        <v>1140000</v>
      </c>
      <c r="J6465" s="244" t="s">
        <v>2469</v>
      </c>
      <c r="K6465" s="244" t="s">
        <v>40</v>
      </c>
      <c r="L6465" s="244" t="s">
        <v>5345</v>
      </c>
    </row>
    <row r="6466" spans="2:12" ht="75" customHeight="1" x14ac:dyDescent="0.25">
      <c r="B6466" s="244">
        <v>0</v>
      </c>
      <c r="C6466" s="244" t="s">
        <v>6111</v>
      </c>
      <c r="D6466" s="245">
        <v>41659</v>
      </c>
      <c r="E6466" s="244" t="s">
        <v>662</v>
      </c>
      <c r="F6466" s="244" t="s">
        <v>5343</v>
      </c>
      <c r="G6466" s="244" t="s">
        <v>5344</v>
      </c>
      <c r="H6466" s="246">
        <v>7200000</v>
      </c>
      <c r="I6466" s="246">
        <v>7200000</v>
      </c>
      <c r="J6466" s="244" t="s">
        <v>2469</v>
      </c>
      <c r="K6466" s="244" t="s">
        <v>40</v>
      </c>
      <c r="L6466" s="244" t="s">
        <v>5345</v>
      </c>
    </row>
    <row r="6467" spans="2:12" ht="75" customHeight="1" x14ac:dyDescent="0.25">
      <c r="B6467" s="244">
        <v>0</v>
      </c>
      <c r="C6467" s="244" t="s">
        <v>6112</v>
      </c>
      <c r="D6467" s="245">
        <v>41659</v>
      </c>
      <c r="E6467" s="244" t="s">
        <v>662</v>
      </c>
      <c r="F6467" s="244" t="s">
        <v>5343</v>
      </c>
      <c r="G6467" s="244" t="s">
        <v>5344</v>
      </c>
      <c r="H6467" s="246">
        <v>4550000</v>
      </c>
      <c r="I6467" s="246">
        <v>4550000</v>
      </c>
      <c r="J6467" s="244" t="s">
        <v>2469</v>
      </c>
      <c r="K6467" s="244" t="s">
        <v>40</v>
      </c>
      <c r="L6467" s="244" t="s">
        <v>5345</v>
      </c>
    </row>
    <row r="6468" spans="2:12" ht="75" customHeight="1" x14ac:dyDescent="0.25">
      <c r="B6468" s="244">
        <v>0</v>
      </c>
      <c r="C6468" s="244" t="s">
        <v>6113</v>
      </c>
      <c r="D6468" s="245">
        <v>41659</v>
      </c>
      <c r="E6468" s="244" t="s">
        <v>662</v>
      </c>
      <c r="F6468" s="244" t="s">
        <v>5343</v>
      </c>
      <c r="G6468" s="244" t="s">
        <v>5344</v>
      </c>
      <c r="H6468" s="246">
        <v>1260000</v>
      </c>
      <c r="I6468" s="246">
        <v>1260000</v>
      </c>
      <c r="J6468" s="244" t="s">
        <v>2469</v>
      </c>
      <c r="K6468" s="244" t="s">
        <v>40</v>
      </c>
      <c r="L6468" s="244" t="s">
        <v>5345</v>
      </c>
    </row>
    <row r="6469" spans="2:12" ht="75" customHeight="1" x14ac:dyDescent="0.25">
      <c r="B6469" s="244">
        <v>0</v>
      </c>
      <c r="C6469" s="244" t="s">
        <v>6114</v>
      </c>
      <c r="D6469" s="245">
        <v>41659</v>
      </c>
      <c r="E6469" s="244" t="s">
        <v>662</v>
      </c>
      <c r="F6469" s="244" t="s">
        <v>5343</v>
      </c>
      <c r="G6469" s="244" t="s">
        <v>5344</v>
      </c>
      <c r="H6469" s="246">
        <v>1260000</v>
      </c>
      <c r="I6469" s="246">
        <v>1260000</v>
      </c>
      <c r="J6469" s="244" t="s">
        <v>2469</v>
      </c>
      <c r="K6469" s="244" t="s">
        <v>40</v>
      </c>
      <c r="L6469" s="244" t="s">
        <v>5345</v>
      </c>
    </row>
    <row r="6470" spans="2:12" ht="75" customHeight="1" x14ac:dyDescent="0.25">
      <c r="B6470" s="244">
        <v>0</v>
      </c>
      <c r="C6470" s="244" t="s">
        <v>6115</v>
      </c>
      <c r="D6470" s="245">
        <v>41659</v>
      </c>
      <c r="E6470" s="244" t="s">
        <v>662</v>
      </c>
      <c r="F6470" s="244" t="s">
        <v>5343</v>
      </c>
      <c r="G6470" s="244" t="s">
        <v>5344</v>
      </c>
      <c r="H6470" s="246">
        <v>1260000</v>
      </c>
      <c r="I6470" s="246">
        <v>1260000</v>
      </c>
      <c r="J6470" s="244" t="s">
        <v>2469</v>
      </c>
      <c r="K6470" s="244" t="s">
        <v>40</v>
      </c>
      <c r="L6470" s="244" t="s">
        <v>5345</v>
      </c>
    </row>
    <row r="6471" spans="2:12" ht="75" customHeight="1" x14ac:dyDescent="0.25">
      <c r="B6471" s="244">
        <v>0</v>
      </c>
      <c r="C6471" s="244" t="s">
        <v>6116</v>
      </c>
      <c r="D6471" s="245">
        <v>41659</v>
      </c>
      <c r="E6471" s="244" t="s">
        <v>662</v>
      </c>
      <c r="F6471" s="244" t="s">
        <v>5343</v>
      </c>
      <c r="G6471" s="244" t="s">
        <v>5344</v>
      </c>
      <c r="H6471" s="246">
        <v>2000000</v>
      </c>
      <c r="I6471" s="246">
        <v>2000000</v>
      </c>
      <c r="J6471" s="244" t="s">
        <v>2469</v>
      </c>
      <c r="K6471" s="244" t="s">
        <v>40</v>
      </c>
      <c r="L6471" s="244" t="s">
        <v>5345</v>
      </c>
    </row>
    <row r="6472" spans="2:12" ht="75" customHeight="1" x14ac:dyDescent="0.25">
      <c r="B6472" s="244">
        <v>0</v>
      </c>
      <c r="C6472" s="244" t="s">
        <v>6117</v>
      </c>
      <c r="D6472" s="245">
        <v>41659</v>
      </c>
      <c r="E6472" s="244" t="s">
        <v>662</v>
      </c>
      <c r="F6472" s="244" t="s">
        <v>5343</v>
      </c>
      <c r="G6472" s="244" t="s">
        <v>5344</v>
      </c>
      <c r="H6472" s="246">
        <v>3320000</v>
      </c>
      <c r="I6472" s="246">
        <v>3320000</v>
      </c>
      <c r="J6472" s="244" t="s">
        <v>2469</v>
      </c>
      <c r="K6472" s="244" t="s">
        <v>40</v>
      </c>
      <c r="L6472" s="244" t="s">
        <v>5345</v>
      </c>
    </row>
    <row r="6473" spans="2:12" ht="75" customHeight="1" x14ac:dyDescent="0.25">
      <c r="B6473" s="244">
        <v>0</v>
      </c>
      <c r="C6473" s="244" t="s">
        <v>6118</v>
      </c>
      <c r="D6473" s="245">
        <v>41659</v>
      </c>
      <c r="E6473" s="244" t="s">
        <v>662</v>
      </c>
      <c r="F6473" s="244" t="s">
        <v>5343</v>
      </c>
      <c r="G6473" s="244" t="s">
        <v>5344</v>
      </c>
      <c r="H6473" s="246">
        <v>2600000</v>
      </c>
      <c r="I6473" s="246">
        <v>2600000</v>
      </c>
      <c r="J6473" s="244" t="s">
        <v>2469</v>
      </c>
      <c r="K6473" s="244" t="s">
        <v>40</v>
      </c>
      <c r="L6473" s="244" t="s">
        <v>5345</v>
      </c>
    </row>
    <row r="6474" spans="2:12" ht="75" customHeight="1" x14ac:dyDescent="0.25">
      <c r="B6474" s="244">
        <v>0</v>
      </c>
      <c r="C6474" s="244" t="s">
        <v>6119</v>
      </c>
      <c r="D6474" s="245">
        <v>41659</v>
      </c>
      <c r="E6474" s="244" t="s">
        <v>662</v>
      </c>
      <c r="F6474" s="244" t="s">
        <v>5343</v>
      </c>
      <c r="G6474" s="244" t="s">
        <v>5344</v>
      </c>
      <c r="H6474" s="246">
        <v>800000</v>
      </c>
      <c r="I6474" s="246">
        <v>800000</v>
      </c>
      <c r="J6474" s="244" t="s">
        <v>2469</v>
      </c>
      <c r="K6474" s="244" t="s">
        <v>40</v>
      </c>
      <c r="L6474" s="244" t="s">
        <v>5345</v>
      </c>
    </row>
    <row r="6475" spans="2:12" ht="75" customHeight="1" x14ac:dyDescent="0.25">
      <c r="B6475" s="244">
        <v>0</v>
      </c>
      <c r="C6475" s="244" t="s">
        <v>6120</v>
      </c>
      <c r="D6475" s="245">
        <v>41659</v>
      </c>
      <c r="E6475" s="244" t="s">
        <v>662</v>
      </c>
      <c r="F6475" s="244" t="s">
        <v>5343</v>
      </c>
      <c r="G6475" s="244" t="s">
        <v>5344</v>
      </c>
      <c r="H6475" s="246">
        <v>268500</v>
      </c>
      <c r="I6475" s="246">
        <v>268500</v>
      </c>
      <c r="J6475" s="244" t="s">
        <v>2469</v>
      </c>
      <c r="K6475" s="244" t="s">
        <v>40</v>
      </c>
      <c r="L6475" s="244" t="s">
        <v>5345</v>
      </c>
    </row>
    <row r="6476" spans="2:12" ht="75" customHeight="1" x14ac:dyDescent="0.25">
      <c r="B6476" s="244">
        <v>0</v>
      </c>
      <c r="C6476" s="244" t="s">
        <v>6121</v>
      </c>
      <c r="D6476" s="245">
        <v>41659</v>
      </c>
      <c r="E6476" s="244" t="s">
        <v>662</v>
      </c>
      <c r="F6476" s="244" t="s">
        <v>5343</v>
      </c>
      <c r="G6476" s="244" t="s">
        <v>5344</v>
      </c>
      <c r="H6476" s="246">
        <v>537000</v>
      </c>
      <c r="I6476" s="246">
        <v>537000</v>
      </c>
      <c r="J6476" s="244" t="s">
        <v>2469</v>
      </c>
      <c r="K6476" s="244" t="s">
        <v>40</v>
      </c>
      <c r="L6476" s="244" t="s">
        <v>5345</v>
      </c>
    </row>
    <row r="6477" spans="2:12" ht="75" customHeight="1" x14ac:dyDescent="0.25">
      <c r="B6477" s="244">
        <v>0</v>
      </c>
      <c r="C6477" s="244" t="s">
        <v>6122</v>
      </c>
      <c r="D6477" s="245">
        <v>41659</v>
      </c>
      <c r="E6477" s="244" t="s">
        <v>662</v>
      </c>
      <c r="F6477" s="244" t="s">
        <v>5343</v>
      </c>
      <c r="G6477" s="244" t="s">
        <v>5344</v>
      </c>
      <c r="H6477" s="246">
        <v>220000</v>
      </c>
      <c r="I6477" s="246">
        <v>220000</v>
      </c>
      <c r="J6477" s="244" t="s">
        <v>2469</v>
      </c>
      <c r="K6477" s="244" t="s">
        <v>40</v>
      </c>
      <c r="L6477" s="244" t="s">
        <v>5345</v>
      </c>
    </row>
    <row r="6478" spans="2:12" ht="75" customHeight="1" x14ac:dyDescent="0.25">
      <c r="B6478" s="244">
        <v>0</v>
      </c>
      <c r="C6478" s="244" t="s">
        <v>6123</v>
      </c>
      <c r="D6478" s="245">
        <v>41659</v>
      </c>
      <c r="E6478" s="244" t="s">
        <v>662</v>
      </c>
      <c r="F6478" s="244" t="s">
        <v>5343</v>
      </c>
      <c r="G6478" s="244" t="s">
        <v>5344</v>
      </c>
      <c r="H6478" s="246">
        <v>158600</v>
      </c>
      <c r="I6478" s="246">
        <v>158600</v>
      </c>
      <c r="J6478" s="244" t="s">
        <v>2469</v>
      </c>
      <c r="K6478" s="244" t="s">
        <v>40</v>
      </c>
      <c r="L6478" s="244" t="s">
        <v>5345</v>
      </c>
    </row>
    <row r="6479" spans="2:12" ht="75" customHeight="1" x14ac:dyDescent="0.25">
      <c r="B6479" s="244">
        <v>0</v>
      </c>
      <c r="C6479" s="244" t="s">
        <v>6124</v>
      </c>
      <c r="D6479" s="245">
        <v>41659</v>
      </c>
      <c r="E6479" s="244" t="s">
        <v>662</v>
      </c>
      <c r="F6479" s="244" t="s">
        <v>5343</v>
      </c>
      <c r="G6479" s="244" t="s">
        <v>5344</v>
      </c>
      <c r="H6479" s="246">
        <v>333000</v>
      </c>
      <c r="I6479" s="246">
        <v>333000</v>
      </c>
      <c r="J6479" s="244" t="s">
        <v>2469</v>
      </c>
      <c r="K6479" s="244" t="s">
        <v>40</v>
      </c>
      <c r="L6479" s="244" t="s">
        <v>5345</v>
      </c>
    </row>
    <row r="6480" spans="2:12" ht="75" customHeight="1" x14ac:dyDescent="0.25">
      <c r="B6480" s="244">
        <v>0</v>
      </c>
      <c r="C6480" s="244" t="s">
        <v>6125</v>
      </c>
      <c r="D6480" s="245">
        <v>41659</v>
      </c>
      <c r="E6480" s="244" t="s">
        <v>662</v>
      </c>
      <c r="F6480" s="244" t="s">
        <v>5343</v>
      </c>
      <c r="G6480" s="244" t="s">
        <v>5344</v>
      </c>
      <c r="H6480" s="246">
        <v>150000</v>
      </c>
      <c r="I6480" s="246">
        <v>150000</v>
      </c>
      <c r="J6480" s="244" t="s">
        <v>2469</v>
      </c>
      <c r="K6480" s="244" t="s">
        <v>40</v>
      </c>
      <c r="L6480" s="244" t="s">
        <v>5345</v>
      </c>
    </row>
    <row r="6481" spans="2:12" ht="75" customHeight="1" x14ac:dyDescent="0.25">
      <c r="B6481" s="244">
        <v>0</v>
      </c>
      <c r="C6481" s="244" t="s">
        <v>6126</v>
      </c>
      <c r="D6481" s="245">
        <v>41659</v>
      </c>
      <c r="E6481" s="244" t="s">
        <v>662</v>
      </c>
      <c r="F6481" s="244" t="s">
        <v>5343</v>
      </c>
      <c r="G6481" s="244" t="s">
        <v>5344</v>
      </c>
      <c r="H6481" s="246">
        <v>630000</v>
      </c>
      <c r="I6481" s="246">
        <v>630000</v>
      </c>
      <c r="J6481" s="244" t="s">
        <v>2469</v>
      </c>
      <c r="K6481" s="244" t="s">
        <v>40</v>
      </c>
      <c r="L6481" s="244" t="s">
        <v>5345</v>
      </c>
    </row>
    <row r="6482" spans="2:12" ht="75" customHeight="1" x14ac:dyDescent="0.25">
      <c r="B6482" s="244">
        <v>0</v>
      </c>
      <c r="C6482" s="244" t="s">
        <v>6127</v>
      </c>
      <c r="D6482" s="245">
        <v>41659</v>
      </c>
      <c r="E6482" s="244" t="s">
        <v>662</v>
      </c>
      <c r="F6482" s="244" t="s">
        <v>5343</v>
      </c>
      <c r="G6482" s="244" t="s">
        <v>5344</v>
      </c>
      <c r="H6482" s="246">
        <v>910000</v>
      </c>
      <c r="I6482" s="246">
        <v>910000</v>
      </c>
      <c r="J6482" s="244" t="s">
        <v>2469</v>
      </c>
      <c r="K6482" s="244" t="s">
        <v>40</v>
      </c>
      <c r="L6482" s="244" t="s">
        <v>5345</v>
      </c>
    </row>
    <row r="6483" spans="2:12" ht="75" customHeight="1" x14ac:dyDescent="0.25">
      <c r="B6483" s="244">
        <v>0</v>
      </c>
      <c r="C6483" s="244" t="s">
        <v>6128</v>
      </c>
      <c r="D6483" s="245">
        <v>41659</v>
      </c>
      <c r="E6483" s="244" t="s">
        <v>662</v>
      </c>
      <c r="F6483" s="244" t="s">
        <v>5343</v>
      </c>
      <c r="G6483" s="244" t="s">
        <v>5344</v>
      </c>
      <c r="H6483" s="246">
        <v>23000</v>
      </c>
      <c r="I6483" s="246">
        <v>23000</v>
      </c>
      <c r="J6483" s="244" t="s">
        <v>2469</v>
      </c>
      <c r="K6483" s="244" t="s">
        <v>40</v>
      </c>
      <c r="L6483" s="244" t="s">
        <v>5345</v>
      </c>
    </row>
    <row r="6484" spans="2:12" ht="75" customHeight="1" x14ac:dyDescent="0.25">
      <c r="B6484" s="244">
        <v>0</v>
      </c>
      <c r="C6484" s="244" t="s">
        <v>6129</v>
      </c>
      <c r="D6484" s="245">
        <v>41659</v>
      </c>
      <c r="E6484" s="244" t="s">
        <v>662</v>
      </c>
      <c r="F6484" s="244" t="s">
        <v>5343</v>
      </c>
      <c r="G6484" s="244" t="s">
        <v>5344</v>
      </c>
      <c r="H6484" s="246">
        <v>260000</v>
      </c>
      <c r="I6484" s="246">
        <v>260000</v>
      </c>
      <c r="J6484" s="244" t="s">
        <v>2469</v>
      </c>
      <c r="K6484" s="244" t="s">
        <v>40</v>
      </c>
      <c r="L6484" s="244" t="s">
        <v>5345</v>
      </c>
    </row>
    <row r="6485" spans="2:12" ht="75" customHeight="1" x14ac:dyDescent="0.25">
      <c r="B6485" s="244">
        <v>0</v>
      </c>
      <c r="C6485" s="244" t="s">
        <v>6130</v>
      </c>
      <c r="D6485" s="245">
        <v>41659</v>
      </c>
      <c r="E6485" s="244" t="s">
        <v>662</v>
      </c>
      <c r="F6485" s="244" t="s">
        <v>5343</v>
      </c>
      <c r="G6485" s="244" t="s">
        <v>5344</v>
      </c>
      <c r="H6485" s="246">
        <v>1800000</v>
      </c>
      <c r="I6485" s="246">
        <v>1800000</v>
      </c>
      <c r="J6485" s="244" t="s">
        <v>2469</v>
      </c>
      <c r="K6485" s="244" t="s">
        <v>40</v>
      </c>
      <c r="L6485" s="244" t="s">
        <v>5345</v>
      </c>
    </row>
    <row r="6486" spans="2:12" ht="75" customHeight="1" x14ac:dyDescent="0.25">
      <c r="B6486" s="244">
        <v>0</v>
      </c>
      <c r="C6486" s="244" t="s">
        <v>6131</v>
      </c>
      <c r="D6486" s="245">
        <v>41659</v>
      </c>
      <c r="E6486" s="244" t="s">
        <v>662</v>
      </c>
      <c r="F6486" s="244" t="s">
        <v>5343</v>
      </c>
      <c r="G6486" s="244" t="s">
        <v>5344</v>
      </c>
      <c r="H6486" s="246">
        <v>129300</v>
      </c>
      <c r="I6486" s="246">
        <v>129300</v>
      </c>
      <c r="J6486" s="244" t="s">
        <v>2469</v>
      </c>
      <c r="K6486" s="244" t="s">
        <v>40</v>
      </c>
      <c r="L6486" s="244" t="s">
        <v>5345</v>
      </c>
    </row>
    <row r="6487" spans="2:12" ht="75" customHeight="1" x14ac:dyDescent="0.25">
      <c r="B6487" s="244">
        <v>0</v>
      </c>
      <c r="C6487" s="244" t="s">
        <v>6132</v>
      </c>
      <c r="D6487" s="245">
        <v>41659</v>
      </c>
      <c r="E6487" s="244" t="s">
        <v>662</v>
      </c>
      <c r="F6487" s="244" t="s">
        <v>5343</v>
      </c>
      <c r="G6487" s="244" t="s">
        <v>5344</v>
      </c>
      <c r="H6487" s="246">
        <v>129300</v>
      </c>
      <c r="I6487" s="246">
        <v>129300</v>
      </c>
      <c r="J6487" s="244" t="s">
        <v>2469</v>
      </c>
      <c r="K6487" s="244" t="s">
        <v>40</v>
      </c>
      <c r="L6487" s="244" t="s">
        <v>5345</v>
      </c>
    </row>
    <row r="6488" spans="2:12" ht="75" customHeight="1" x14ac:dyDescent="0.25">
      <c r="B6488" s="244">
        <v>0</v>
      </c>
      <c r="C6488" s="244" t="s">
        <v>6133</v>
      </c>
      <c r="D6488" s="245">
        <v>41659</v>
      </c>
      <c r="E6488" s="244" t="s">
        <v>662</v>
      </c>
      <c r="F6488" s="244" t="s">
        <v>5343</v>
      </c>
      <c r="G6488" s="244" t="s">
        <v>5344</v>
      </c>
      <c r="H6488" s="246">
        <v>129300</v>
      </c>
      <c r="I6488" s="246">
        <v>129300</v>
      </c>
      <c r="J6488" s="244" t="s">
        <v>2469</v>
      </c>
      <c r="K6488" s="244" t="s">
        <v>40</v>
      </c>
      <c r="L6488" s="244" t="s">
        <v>5345</v>
      </c>
    </row>
    <row r="6489" spans="2:12" ht="75" customHeight="1" x14ac:dyDescent="0.25">
      <c r="B6489" s="244">
        <v>0</v>
      </c>
      <c r="C6489" s="244" t="s">
        <v>6134</v>
      </c>
      <c r="D6489" s="245">
        <v>41659</v>
      </c>
      <c r="E6489" s="244" t="s">
        <v>662</v>
      </c>
      <c r="F6489" s="244" t="s">
        <v>5343</v>
      </c>
      <c r="G6489" s="244" t="s">
        <v>5344</v>
      </c>
      <c r="H6489" s="246">
        <v>129300</v>
      </c>
      <c r="I6489" s="246">
        <v>129300</v>
      </c>
      <c r="J6489" s="244" t="s">
        <v>2469</v>
      </c>
      <c r="K6489" s="244" t="s">
        <v>40</v>
      </c>
      <c r="L6489" s="244" t="s">
        <v>5345</v>
      </c>
    </row>
    <row r="6490" spans="2:12" ht="75" customHeight="1" x14ac:dyDescent="0.25">
      <c r="B6490" s="244">
        <v>0</v>
      </c>
      <c r="C6490" s="244" t="s">
        <v>6135</v>
      </c>
      <c r="D6490" s="245">
        <v>41659</v>
      </c>
      <c r="E6490" s="244" t="s">
        <v>662</v>
      </c>
      <c r="F6490" s="244" t="s">
        <v>5343</v>
      </c>
      <c r="G6490" s="244" t="s">
        <v>5344</v>
      </c>
      <c r="H6490" s="246">
        <v>129300</v>
      </c>
      <c r="I6490" s="246">
        <v>129300</v>
      </c>
      <c r="J6490" s="244" t="s">
        <v>2469</v>
      </c>
      <c r="K6490" s="244" t="s">
        <v>40</v>
      </c>
      <c r="L6490" s="244" t="s">
        <v>5345</v>
      </c>
    </row>
    <row r="6491" spans="2:12" ht="75" customHeight="1" x14ac:dyDescent="0.25">
      <c r="B6491" s="244">
        <v>0</v>
      </c>
      <c r="C6491" s="244" t="s">
        <v>6136</v>
      </c>
      <c r="D6491" s="245">
        <v>41659</v>
      </c>
      <c r="E6491" s="244" t="s">
        <v>662</v>
      </c>
      <c r="F6491" s="244" t="s">
        <v>5343</v>
      </c>
      <c r="G6491" s="244" t="s">
        <v>5344</v>
      </c>
      <c r="H6491" s="246">
        <v>129300</v>
      </c>
      <c r="I6491" s="246">
        <v>129300</v>
      </c>
      <c r="J6491" s="244" t="s">
        <v>2469</v>
      </c>
      <c r="K6491" s="244" t="s">
        <v>40</v>
      </c>
      <c r="L6491" s="244" t="s">
        <v>5345</v>
      </c>
    </row>
    <row r="6492" spans="2:12" ht="75" customHeight="1" x14ac:dyDescent="0.25">
      <c r="B6492" s="244">
        <v>0</v>
      </c>
      <c r="C6492" s="244" t="s">
        <v>6137</v>
      </c>
      <c r="D6492" s="245">
        <v>41659</v>
      </c>
      <c r="E6492" s="244" t="s">
        <v>662</v>
      </c>
      <c r="F6492" s="244" t="s">
        <v>5343</v>
      </c>
      <c r="G6492" s="244" t="s">
        <v>5344</v>
      </c>
      <c r="H6492" s="246">
        <v>129300</v>
      </c>
      <c r="I6492" s="246">
        <v>129300</v>
      </c>
      <c r="J6492" s="244" t="s">
        <v>2469</v>
      </c>
      <c r="K6492" s="244" t="s">
        <v>40</v>
      </c>
      <c r="L6492" s="244" t="s">
        <v>5345</v>
      </c>
    </row>
    <row r="6493" spans="2:12" ht="75" customHeight="1" x14ac:dyDescent="0.25">
      <c r="B6493" s="244">
        <v>0</v>
      </c>
      <c r="C6493" s="244" t="s">
        <v>6138</v>
      </c>
      <c r="D6493" s="245">
        <v>41659</v>
      </c>
      <c r="E6493" s="244" t="s">
        <v>662</v>
      </c>
      <c r="F6493" s="244" t="s">
        <v>5343</v>
      </c>
      <c r="G6493" s="244" t="s">
        <v>5344</v>
      </c>
      <c r="H6493" s="246">
        <v>17400</v>
      </c>
      <c r="I6493" s="246">
        <v>17400</v>
      </c>
      <c r="J6493" s="244" t="s">
        <v>2469</v>
      </c>
      <c r="K6493" s="244" t="s">
        <v>40</v>
      </c>
      <c r="L6493" s="244" t="s">
        <v>5345</v>
      </c>
    </row>
    <row r="6494" spans="2:12" ht="75" customHeight="1" x14ac:dyDescent="0.25">
      <c r="B6494" s="247">
        <v>0</v>
      </c>
      <c r="C6494" s="247" t="s">
        <v>6139</v>
      </c>
      <c r="D6494" s="248">
        <v>41655</v>
      </c>
      <c r="E6494" s="247" t="s">
        <v>319</v>
      </c>
      <c r="F6494" s="247" t="s">
        <v>37</v>
      </c>
      <c r="G6494" s="244" t="s">
        <v>5344</v>
      </c>
      <c r="H6494" s="249">
        <v>230000</v>
      </c>
      <c r="I6494" s="249">
        <v>230000</v>
      </c>
      <c r="J6494" s="247" t="s">
        <v>2469</v>
      </c>
      <c r="K6494" s="247" t="s">
        <v>40</v>
      </c>
      <c r="L6494" s="247" t="s">
        <v>5352</v>
      </c>
    </row>
    <row r="6495" spans="2:12" ht="75" customHeight="1" x14ac:dyDescent="0.25">
      <c r="B6495" s="244">
        <v>0</v>
      </c>
      <c r="C6495" s="244" t="s">
        <v>6140</v>
      </c>
      <c r="D6495" s="245">
        <v>41659</v>
      </c>
      <c r="E6495" s="244" t="s">
        <v>662</v>
      </c>
      <c r="F6495" s="244" t="s">
        <v>5343</v>
      </c>
      <c r="G6495" s="244" t="s">
        <v>5344</v>
      </c>
      <c r="H6495" s="246">
        <v>2550000</v>
      </c>
      <c r="I6495" s="246">
        <v>2550000</v>
      </c>
      <c r="J6495" s="244" t="s">
        <v>2469</v>
      </c>
      <c r="K6495" s="244" t="s">
        <v>40</v>
      </c>
      <c r="L6495" s="244" t="s">
        <v>5345</v>
      </c>
    </row>
    <row r="6496" spans="2:12" ht="75" customHeight="1" x14ac:dyDescent="0.25">
      <c r="B6496" s="244">
        <v>0</v>
      </c>
      <c r="C6496" s="244" t="s">
        <v>6141</v>
      </c>
      <c r="D6496" s="245">
        <v>41659</v>
      </c>
      <c r="E6496" s="244" t="s">
        <v>662</v>
      </c>
      <c r="F6496" s="244" t="s">
        <v>5343</v>
      </c>
      <c r="G6496" s="244" t="s">
        <v>5344</v>
      </c>
      <c r="H6496" s="246">
        <v>2280000</v>
      </c>
      <c r="I6496" s="246">
        <v>2280000</v>
      </c>
      <c r="J6496" s="244" t="s">
        <v>2469</v>
      </c>
      <c r="K6496" s="244" t="s">
        <v>40</v>
      </c>
      <c r="L6496" s="244" t="s">
        <v>5345</v>
      </c>
    </row>
    <row r="6497" spans="2:12" ht="75" customHeight="1" x14ac:dyDescent="0.25">
      <c r="B6497" s="244">
        <v>0</v>
      </c>
      <c r="C6497" s="244" t="s">
        <v>6142</v>
      </c>
      <c r="D6497" s="245">
        <v>41659</v>
      </c>
      <c r="E6497" s="244" t="s">
        <v>662</v>
      </c>
      <c r="F6497" s="244" t="s">
        <v>5343</v>
      </c>
      <c r="G6497" s="244" t="s">
        <v>5344</v>
      </c>
      <c r="H6497" s="246">
        <v>2250000</v>
      </c>
      <c r="I6497" s="246">
        <v>2250000</v>
      </c>
      <c r="J6497" s="244" t="s">
        <v>2469</v>
      </c>
      <c r="K6497" s="244" t="s">
        <v>40</v>
      </c>
      <c r="L6497" s="244" t="s">
        <v>5345</v>
      </c>
    </row>
    <row r="6498" spans="2:12" ht="75" customHeight="1" x14ac:dyDescent="0.25">
      <c r="B6498" s="244">
        <v>0</v>
      </c>
      <c r="C6498" s="244" t="s">
        <v>6143</v>
      </c>
      <c r="D6498" s="245">
        <v>41659</v>
      </c>
      <c r="E6498" s="244" t="s">
        <v>662</v>
      </c>
      <c r="F6498" s="244" t="s">
        <v>5343</v>
      </c>
      <c r="G6498" s="244" t="s">
        <v>5344</v>
      </c>
      <c r="H6498" s="246">
        <v>2250000</v>
      </c>
      <c r="I6498" s="246">
        <v>2250000</v>
      </c>
      <c r="J6498" s="244" t="s">
        <v>2469</v>
      </c>
      <c r="K6498" s="244" t="s">
        <v>40</v>
      </c>
      <c r="L6498" s="244" t="s">
        <v>5345</v>
      </c>
    </row>
    <row r="6499" spans="2:12" ht="75" customHeight="1" x14ac:dyDescent="0.25">
      <c r="B6499" s="244">
        <v>0</v>
      </c>
      <c r="C6499" s="244" t="s">
        <v>6144</v>
      </c>
      <c r="D6499" s="245">
        <v>41659</v>
      </c>
      <c r="E6499" s="244" t="s">
        <v>662</v>
      </c>
      <c r="F6499" s="244" t="s">
        <v>5343</v>
      </c>
      <c r="G6499" s="244" t="s">
        <v>5344</v>
      </c>
      <c r="H6499" s="246">
        <v>600000</v>
      </c>
      <c r="I6499" s="246">
        <v>600000</v>
      </c>
      <c r="J6499" s="244" t="s">
        <v>2469</v>
      </c>
      <c r="K6499" s="244" t="s">
        <v>40</v>
      </c>
      <c r="L6499" s="244" t="s">
        <v>5345</v>
      </c>
    </row>
    <row r="6500" spans="2:12" ht="75" customHeight="1" x14ac:dyDescent="0.25">
      <c r="B6500" s="244">
        <v>0</v>
      </c>
      <c r="C6500" s="244" t="s">
        <v>6145</v>
      </c>
      <c r="D6500" s="245">
        <v>41659</v>
      </c>
      <c r="E6500" s="244" t="s">
        <v>662</v>
      </c>
      <c r="F6500" s="244" t="s">
        <v>5343</v>
      </c>
      <c r="G6500" s="244" t="s">
        <v>5344</v>
      </c>
      <c r="H6500" s="246">
        <v>702000</v>
      </c>
      <c r="I6500" s="246">
        <v>702000</v>
      </c>
      <c r="J6500" s="244" t="s">
        <v>2469</v>
      </c>
      <c r="K6500" s="244" t="s">
        <v>40</v>
      </c>
      <c r="L6500" s="244" t="s">
        <v>5345</v>
      </c>
    </row>
    <row r="6501" spans="2:12" ht="75" customHeight="1" x14ac:dyDescent="0.25">
      <c r="B6501" s="244">
        <v>0</v>
      </c>
      <c r="C6501" s="244" t="s">
        <v>6146</v>
      </c>
      <c r="D6501" s="245">
        <v>41659</v>
      </c>
      <c r="E6501" s="244" t="s">
        <v>662</v>
      </c>
      <c r="F6501" s="244" t="s">
        <v>5343</v>
      </c>
      <c r="G6501" s="244" t="s">
        <v>5344</v>
      </c>
      <c r="H6501" s="246">
        <v>619500</v>
      </c>
      <c r="I6501" s="246">
        <v>619500</v>
      </c>
      <c r="J6501" s="244" t="s">
        <v>2469</v>
      </c>
      <c r="K6501" s="244" t="s">
        <v>40</v>
      </c>
      <c r="L6501" s="244" t="s">
        <v>5345</v>
      </c>
    </row>
    <row r="6502" spans="2:12" ht="75" customHeight="1" x14ac:dyDescent="0.25">
      <c r="B6502" s="244">
        <v>0</v>
      </c>
      <c r="C6502" s="244" t="s">
        <v>6147</v>
      </c>
      <c r="D6502" s="245">
        <v>41659</v>
      </c>
      <c r="E6502" s="244" t="s">
        <v>662</v>
      </c>
      <c r="F6502" s="244" t="s">
        <v>5343</v>
      </c>
      <c r="G6502" s="244" t="s">
        <v>5344</v>
      </c>
      <c r="H6502" s="246">
        <v>768000</v>
      </c>
      <c r="I6502" s="246">
        <v>768000</v>
      </c>
      <c r="J6502" s="244" t="s">
        <v>2469</v>
      </c>
      <c r="K6502" s="244" t="s">
        <v>40</v>
      </c>
      <c r="L6502" s="244" t="s">
        <v>5345</v>
      </c>
    </row>
    <row r="6503" spans="2:12" ht="75" customHeight="1" x14ac:dyDescent="0.25">
      <c r="B6503" s="244">
        <v>0</v>
      </c>
      <c r="C6503" s="244" t="s">
        <v>6148</v>
      </c>
      <c r="D6503" s="245">
        <v>41659</v>
      </c>
      <c r="E6503" s="244" t="s">
        <v>662</v>
      </c>
      <c r="F6503" s="244" t="s">
        <v>5343</v>
      </c>
      <c r="G6503" s="244" t="s">
        <v>5344</v>
      </c>
      <c r="H6503" s="246">
        <v>600000</v>
      </c>
      <c r="I6503" s="246">
        <v>600000</v>
      </c>
      <c r="J6503" s="244" t="s">
        <v>2469</v>
      </c>
      <c r="K6503" s="244" t="s">
        <v>40</v>
      </c>
      <c r="L6503" s="244" t="s">
        <v>5345</v>
      </c>
    </row>
    <row r="6504" spans="2:12" ht="75" customHeight="1" x14ac:dyDescent="0.25">
      <c r="B6504" s="244">
        <v>0</v>
      </c>
      <c r="C6504" s="244" t="s">
        <v>6149</v>
      </c>
      <c r="D6504" s="245">
        <v>41659</v>
      </c>
      <c r="E6504" s="244" t="s">
        <v>662</v>
      </c>
      <c r="F6504" s="244" t="s">
        <v>5343</v>
      </c>
      <c r="G6504" s="244" t="s">
        <v>5344</v>
      </c>
      <c r="H6504" s="246">
        <v>300000</v>
      </c>
      <c r="I6504" s="246">
        <v>300000</v>
      </c>
      <c r="J6504" s="244" t="s">
        <v>2469</v>
      </c>
      <c r="K6504" s="244" t="s">
        <v>40</v>
      </c>
      <c r="L6504" s="244" t="s">
        <v>5345</v>
      </c>
    </row>
    <row r="6505" spans="2:12" ht="75" customHeight="1" x14ac:dyDescent="0.25">
      <c r="B6505" s="244">
        <v>0</v>
      </c>
      <c r="C6505" s="244" t="s">
        <v>6150</v>
      </c>
      <c r="D6505" s="245">
        <v>41659</v>
      </c>
      <c r="E6505" s="244" t="s">
        <v>662</v>
      </c>
      <c r="F6505" s="244" t="s">
        <v>5343</v>
      </c>
      <c r="G6505" s="244" t="s">
        <v>5344</v>
      </c>
      <c r="H6505" s="246">
        <v>225000</v>
      </c>
      <c r="I6505" s="246">
        <v>225000</v>
      </c>
      <c r="J6505" s="244" t="s">
        <v>2469</v>
      </c>
      <c r="K6505" s="244" t="s">
        <v>40</v>
      </c>
      <c r="L6505" s="244" t="s">
        <v>5345</v>
      </c>
    </row>
    <row r="6506" spans="2:12" ht="75" customHeight="1" x14ac:dyDescent="0.25">
      <c r="B6506" s="244">
        <v>0</v>
      </c>
      <c r="C6506" s="244" t="s">
        <v>6151</v>
      </c>
      <c r="D6506" s="245">
        <v>41647</v>
      </c>
      <c r="E6506" s="244" t="s">
        <v>662</v>
      </c>
      <c r="F6506" s="244" t="s">
        <v>5343</v>
      </c>
      <c r="G6506" s="244" t="s">
        <v>5344</v>
      </c>
      <c r="H6506" s="246">
        <v>225000</v>
      </c>
      <c r="I6506" s="246">
        <v>225000</v>
      </c>
      <c r="J6506" s="244" t="s">
        <v>2469</v>
      </c>
      <c r="K6506" s="244" t="s">
        <v>40</v>
      </c>
      <c r="L6506" s="244" t="s">
        <v>5345</v>
      </c>
    </row>
    <row r="6507" spans="2:12" ht="75" customHeight="1" x14ac:dyDescent="0.25">
      <c r="B6507" s="244">
        <v>0</v>
      </c>
      <c r="C6507" s="244" t="s">
        <v>6152</v>
      </c>
      <c r="D6507" s="245">
        <v>41659</v>
      </c>
      <c r="E6507" s="244" t="s">
        <v>662</v>
      </c>
      <c r="F6507" s="244" t="s">
        <v>5343</v>
      </c>
      <c r="G6507" s="244" t="s">
        <v>5344</v>
      </c>
      <c r="H6507" s="246">
        <v>4080000</v>
      </c>
      <c r="I6507" s="246">
        <v>4080000</v>
      </c>
      <c r="J6507" s="244" t="s">
        <v>2469</v>
      </c>
      <c r="K6507" s="244" t="s">
        <v>40</v>
      </c>
      <c r="L6507" s="244" t="s">
        <v>5345</v>
      </c>
    </row>
    <row r="6508" spans="2:12" ht="75" customHeight="1" x14ac:dyDescent="0.25">
      <c r="B6508" s="244">
        <v>0</v>
      </c>
      <c r="C6508" s="244" t="s">
        <v>6153</v>
      </c>
      <c r="D6508" s="245">
        <v>41659</v>
      </c>
      <c r="E6508" s="244" t="s">
        <v>662</v>
      </c>
      <c r="F6508" s="244" t="s">
        <v>5343</v>
      </c>
      <c r="G6508" s="244" t="s">
        <v>5344</v>
      </c>
      <c r="H6508" s="246">
        <v>96000</v>
      </c>
      <c r="I6508" s="246">
        <v>96000</v>
      </c>
      <c r="J6508" s="244" t="s">
        <v>2469</v>
      </c>
      <c r="K6508" s="244" t="s">
        <v>40</v>
      </c>
      <c r="L6508" s="244" t="s">
        <v>5345</v>
      </c>
    </row>
    <row r="6509" spans="2:12" ht="75" customHeight="1" x14ac:dyDescent="0.25">
      <c r="B6509" s="244">
        <v>0</v>
      </c>
      <c r="C6509" s="244" t="s">
        <v>6154</v>
      </c>
      <c r="D6509" s="245">
        <v>41659</v>
      </c>
      <c r="E6509" s="244" t="s">
        <v>662</v>
      </c>
      <c r="F6509" s="244" t="s">
        <v>5343</v>
      </c>
      <c r="G6509" s="244" t="s">
        <v>5344</v>
      </c>
      <c r="H6509" s="246">
        <v>76550</v>
      </c>
      <c r="I6509" s="246">
        <v>76550</v>
      </c>
      <c r="J6509" s="244" t="s">
        <v>2469</v>
      </c>
      <c r="K6509" s="244" t="s">
        <v>40</v>
      </c>
      <c r="L6509" s="244" t="s">
        <v>5345</v>
      </c>
    </row>
    <row r="6510" spans="2:12" ht="75" customHeight="1" x14ac:dyDescent="0.25">
      <c r="B6510" s="244">
        <v>0</v>
      </c>
      <c r="C6510" s="244" t="s">
        <v>6155</v>
      </c>
      <c r="D6510" s="245">
        <v>41659</v>
      </c>
      <c r="E6510" s="244" t="s">
        <v>662</v>
      </c>
      <c r="F6510" s="244" t="s">
        <v>5343</v>
      </c>
      <c r="G6510" s="244" t="s">
        <v>5344</v>
      </c>
      <c r="H6510" s="246">
        <v>300000</v>
      </c>
      <c r="I6510" s="246">
        <v>300000</v>
      </c>
      <c r="J6510" s="244" t="s">
        <v>2469</v>
      </c>
      <c r="K6510" s="244" t="s">
        <v>40</v>
      </c>
      <c r="L6510" s="244" t="s">
        <v>5345</v>
      </c>
    </row>
    <row r="6511" spans="2:12" ht="75" customHeight="1" x14ac:dyDescent="0.25">
      <c r="B6511" s="244">
        <v>0</v>
      </c>
      <c r="C6511" s="244" t="s">
        <v>6156</v>
      </c>
      <c r="D6511" s="245">
        <v>41659</v>
      </c>
      <c r="E6511" s="244" t="s">
        <v>662</v>
      </c>
      <c r="F6511" s="244" t="s">
        <v>5343</v>
      </c>
      <c r="G6511" s="244" t="s">
        <v>5344</v>
      </c>
      <c r="H6511" s="246">
        <v>234000</v>
      </c>
      <c r="I6511" s="246">
        <v>234000</v>
      </c>
      <c r="J6511" s="244" t="s">
        <v>2469</v>
      </c>
      <c r="K6511" s="244" t="s">
        <v>40</v>
      </c>
      <c r="L6511" s="244" t="s">
        <v>5345</v>
      </c>
    </row>
    <row r="6512" spans="2:12" ht="75" customHeight="1" x14ac:dyDescent="0.25">
      <c r="B6512" s="244">
        <v>0</v>
      </c>
      <c r="C6512" s="244" t="s">
        <v>6157</v>
      </c>
      <c r="D6512" s="245">
        <v>41659</v>
      </c>
      <c r="E6512" s="244" t="s">
        <v>662</v>
      </c>
      <c r="F6512" s="244" t="s">
        <v>5343</v>
      </c>
      <c r="G6512" s="244" t="s">
        <v>5344</v>
      </c>
      <c r="H6512" s="246">
        <v>3000000</v>
      </c>
      <c r="I6512" s="246">
        <v>3000000</v>
      </c>
      <c r="J6512" s="244" t="s">
        <v>2469</v>
      </c>
      <c r="K6512" s="244" t="s">
        <v>40</v>
      </c>
      <c r="L6512" s="244" t="s">
        <v>5345</v>
      </c>
    </row>
    <row r="6513" spans="2:12" ht="75" customHeight="1" x14ac:dyDescent="0.25">
      <c r="B6513" s="244">
        <v>0</v>
      </c>
      <c r="C6513" s="244" t="s">
        <v>6158</v>
      </c>
      <c r="D6513" s="245">
        <v>41659</v>
      </c>
      <c r="E6513" s="244" t="s">
        <v>662</v>
      </c>
      <c r="F6513" s="244" t="s">
        <v>5343</v>
      </c>
      <c r="G6513" s="244" t="s">
        <v>5344</v>
      </c>
      <c r="H6513" s="246">
        <v>156600</v>
      </c>
      <c r="I6513" s="246">
        <v>156600</v>
      </c>
      <c r="J6513" s="244" t="s">
        <v>2469</v>
      </c>
      <c r="K6513" s="244" t="s">
        <v>40</v>
      </c>
      <c r="L6513" s="244" t="s">
        <v>5345</v>
      </c>
    </row>
    <row r="6514" spans="2:12" ht="75" customHeight="1" x14ac:dyDescent="0.25">
      <c r="B6514" s="244">
        <v>0</v>
      </c>
      <c r="C6514" s="244" t="s">
        <v>6158</v>
      </c>
      <c r="D6514" s="245">
        <v>41659</v>
      </c>
      <c r="E6514" s="244" t="s">
        <v>662</v>
      </c>
      <c r="F6514" s="244" t="s">
        <v>5343</v>
      </c>
      <c r="G6514" s="244" t="s">
        <v>5344</v>
      </c>
      <c r="H6514" s="246">
        <v>20400</v>
      </c>
      <c r="I6514" s="246">
        <v>20400</v>
      </c>
      <c r="J6514" s="244" t="s">
        <v>2469</v>
      </c>
      <c r="K6514" s="244" t="s">
        <v>40</v>
      </c>
      <c r="L6514" s="244" t="s">
        <v>5345</v>
      </c>
    </row>
    <row r="6515" spans="2:12" ht="75" customHeight="1" x14ac:dyDescent="0.25">
      <c r="B6515" s="244">
        <v>0</v>
      </c>
      <c r="C6515" s="244" t="s">
        <v>6159</v>
      </c>
      <c r="D6515" s="245">
        <v>41659</v>
      </c>
      <c r="E6515" s="244" t="s">
        <v>662</v>
      </c>
      <c r="F6515" s="244" t="s">
        <v>5343</v>
      </c>
      <c r="G6515" s="244" t="s">
        <v>5344</v>
      </c>
      <c r="H6515" s="246">
        <v>1422900</v>
      </c>
      <c r="I6515" s="246">
        <v>1422900</v>
      </c>
      <c r="J6515" s="244" t="s">
        <v>2469</v>
      </c>
      <c r="K6515" s="244" t="s">
        <v>40</v>
      </c>
      <c r="L6515" s="244" t="s">
        <v>5345</v>
      </c>
    </row>
    <row r="6516" spans="2:12" ht="75" customHeight="1" x14ac:dyDescent="0.25">
      <c r="B6516" s="244">
        <v>0</v>
      </c>
      <c r="C6516" s="244" t="s">
        <v>6160</v>
      </c>
      <c r="D6516" s="245">
        <v>41659</v>
      </c>
      <c r="E6516" s="244" t="s">
        <v>662</v>
      </c>
      <c r="F6516" s="244" t="s">
        <v>5343</v>
      </c>
      <c r="G6516" s="244" t="s">
        <v>5344</v>
      </c>
      <c r="H6516" s="246">
        <v>1050000</v>
      </c>
      <c r="I6516" s="246">
        <v>1050000</v>
      </c>
      <c r="J6516" s="244" t="s">
        <v>2469</v>
      </c>
      <c r="K6516" s="244" t="s">
        <v>40</v>
      </c>
      <c r="L6516" s="244" t="s">
        <v>5345</v>
      </c>
    </row>
    <row r="6517" spans="2:12" ht="75" customHeight="1" x14ac:dyDescent="0.25">
      <c r="B6517" s="244">
        <v>0</v>
      </c>
      <c r="C6517" s="244" t="s">
        <v>6161</v>
      </c>
      <c r="D6517" s="245">
        <v>41659</v>
      </c>
      <c r="E6517" s="244" t="s">
        <v>662</v>
      </c>
      <c r="F6517" s="244" t="s">
        <v>5343</v>
      </c>
      <c r="G6517" s="244" t="s">
        <v>5344</v>
      </c>
      <c r="H6517" s="246">
        <v>3000000</v>
      </c>
      <c r="I6517" s="246">
        <v>3000000</v>
      </c>
      <c r="J6517" s="244" t="s">
        <v>2469</v>
      </c>
      <c r="K6517" s="244" t="s">
        <v>40</v>
      </c>
      <c r="L6517" s="244" t="s">
        <v>5345</v>
      </c>
    </row>
    <row r="6518" spans="2:12" ht="75" customHeight="1" x14ac:dyDescent="0.25">
      <c r="B6518" s="244">
        <v>0</v>
      </c>
      <c r="C6518" s="244" t="s">
        <v>6162</v>
      </c>
      <c r="D6518" s="245">
        <v>41659</v>
      </c>
      <c r="E6518" s="244" t="s">
        <v>662</v>
      </c>
      <c r="F6518" s="244" t="s">
        <v>5343</v>
      </c>
      <c r="G6518" s="244" t="s">
        <v>5344</v>
      </c>
      <c r="H6518" s="246">
        <v>30000</v>
      </c>
      <c r="I6518" s="246">
        <v>30000</v>
      </c>
      <c r="J6518" s="244" t="s">
        <v>2469</v>
      </c>
      <c r="K6518" s="244" t="s">
        <v>40</v>
      </c>
      <c r="L6518" s="244" t="s">
        <v>5345</v>
      </c>
    </row>
    <row r="6519" spans="2:12" ht="75" customHeight="1" x14ac:dyDescent="0.25">
      <c r="B6519" s="244">
        <v>0</v>
      </c>
      <c r="C6519" s="244" t="s">
        <v>6163</v>
      </c>
      <c r="D6519" s="245">
        <v>41659</v>
      </c>
      <c r="E6519" s="244" t="s">
        <v>662</v>
      </c>
      <c r="F6519" s="244" t="s">
        <v>5343</v>
      </c>
      <c r="G6519" s="244" t="s">
        <v>5344</v>
      </c>
      <c r="H6519" s="246">
        <v>216000</v>
      </c>
      <c r="I6519" s="246">
        <v>216000</v>
      </c>
      <c r="J6519" s="244" t="s">
        <v>2469</v>
      </c>
      <c r="K6519" s="244" t="s">
        <v>40</v>
      </c>
      <c r="L6519" s="244" t="s">
        <v>5345</v>
      </c>
    </row>
    <row r="6520" spans="2:12" ht="75" customHeight="1" x14ac:dyDescent="0.25">
      <c r="B6520" s="244">
        <v>0</v>
      </c>
      <c r="C6520" s="244" t="s">
        <v>6164</v>
      </c>
      <c r="D6520" s="245">
        <v>41659</v>
      </c>
      <c r="E6520" s="244" t="s">
        <v>662</v>
      </c>
      <c r="F6520" s="244" t="s">
        <v>5343</v>
      </c>
      <c r="G6520" s="244" t="s">
        <v>5344</v>
      </c>
      <c r="H6520" s="246">
        <v>3600000</v>
      </c>
      <c r="I6520" s="246">
        <v>3600000</v>
      </c>
      <c r="J6520" s="244" t="s">
        <v>2469</v>
      </c>
      <c r="K6520" s="244" t="s">
        <v>40</v>
      </c>
      <c r="L6520" s="244" t="s">
        <v>5345</v>
      </c>
    </row>
    <row r="6521" spans="2:12" ht="75" customHeight="1" x14ac:dyDescent="0.25">
      <c r="B6521" s="244">
        <v>0</v>
      </c>
      <c r="C6521" s="244" t="s">
        <v>6165</v>
      </c>
      <c r="D6521" s="245">
        <v>41659</v>
      </c>
      <c r="E6521" s="244" t="s">
        <v>662</v>
      </c>
      <c r="F6521" s="244" t="s">
        <v>5343</v>
      </c>
      <c r="G6521" s="244" t="s">
        <v>5344</v>
      </c>
      <c r="H6521" s="246">
        <v>39600</v>
      </c>
      <c r="I6521" s="246">
        <v>39600</v>
      </c>
      <c r="J6521" s="244" t="s">
        <v>2469</v>
      </c>
      <c r="K6521" s="244" t="s">
        <v>40</v>
      </c>
      <c r="L6521" s="244" t="s">
        <v>5345</v>
      </c>
    </row>
    <row r="6522" spans="2:12" ht="75" customHeight="1" x14ac:dyDescent="0.25">
      <c r="B6522" s="244">
        <v>0</v>
      </c>
      <c r="C6522" s="244" t="s">
        <v>6166</v>
      </c>
      <c r="D6522" s="245">
        <v>41659</v>
      </c>
      <c r="E6522" s="244" t="s">
        <v>662</v>
      </c>
      <c r="F6522" s="244" t="s">
        <v>5343</v>
      </c>
      <c r="G6522" s="244" t="s">
        <v>5344</v>
      </c>
      <c r="H6522" s="246">
        <v>22000</v>
      </c>
      <c r="I6522" s="246">
        <v>22000</v>
      </c>
      <c r="J6522" s="244" t="s">
        <v>2469</v>
      </c>
      <c r="K6522" s="244" t="s">
        <v>40</v>
      </c>
      <c r="L6522" s="244" t="s">
        <v>5345</v>
      </c>
    </row>
    <row r="6523" spans="2:12" ht="75" customHeight="1" x14ac:dyDescent="0.25">
      <c r="B6523" s="244">
        <v>0</v>
      </c>
      <c r="C6523" s="244" t="s">
        <v>6167</v>
      </c>
      <c r="D6523" s="245">
        <v>41659</v>
      </c>
      <c r="E6523" s="244" t="s">
        <v>662</v>
      </c>
      <c r="F6523" s="244" t="s">
        <v>5343</v>
      </c>
      <c r="G6523" s="244" t="s">
        <v>5344</v>
      </c>
      <c r="H6523" s="246">
        <v>1575000</v>
      </c>
      <c r="I6523" s="246">
        <v>1575000</v>
      </c>
      <c r="J6523" s="244" t="s">
        <v>2469</v>
      </c>
      <c r="K6523" s="244" t="s">
        <v>40</v>
      </c>
      <c r="L6523" s="244" t="s">
        <v>5345</v>
      </c>
    </row>
    <row r="6524" spans="2:12" ht="75" customHeight="1" x14ac:dyDescent="0.25">
      <c r="B6524" s="244">
        <v>0</v>
      </c>
      <c r="C6524" s="244" t="s">
        <v>6168</v>
      </c>
      <c r="D6524" s="245">
        <v>41659</v>
      </c>
      <c r="E6524" s="244" t="s">
        <v>662</v>
      </c>
      <c r="F6524" s="244" t="s">
        <v>5343</v>
      </c>
      <c r="G6524" s="244" t="s">
        <v>5344</v>
      </c>
      <c r="H6524" s="246">
        <v>174000</v>
      </c>
      <c r="I6524" s="246">
        <v>174000</v>
      </c>
      <c r="J6524" s="244" t="s">
        <v>2469</v>
      </c>
      <c r="K6524" s="244" t="s">
        <v>40</v>
      </c>
      <c r="L6524" s="244" t="s">
        <v>5345</v>
      </c>
    </row>
    <row r="6525" spans="2:12" ht="75" customHeight="1" x14ac:dyDescent="0.25">
      <c r="B6525" s="244">
        <v>0</v>
      </c>
      <c r="C6525" s="244" t="s">
        <v>6169</v>
      </c>
      <c r="D6525" s="245">
        <v>41659</v>
      </c>
      <c r="E6525" s="244" t="s">
        <v>662</v>
      </c>
      <c r="F6525" s="244" t="s">
        <v>5343</v>
      </c>
      <c r="G6525" s="244" t="s">
        <v>5344</v>
      </c>
      <c r="H6525" s="246">
        <v>800000</v>
      </c>
      <c r="I6525" s="246">
        <v>800000</v>
      </c>
      <c r="J6525" s="244" t="s">
        <v>2469</v>
      </c>
      <c r="K6525" s="244" t="s">
        <v>40</v>
      </c>
      <c r="L6525" s="244" t="s">
        <v>5345</v>
      </c>
    </row>
    <row r="6526" spans="2:12" ht="75" customHeight="1" x14ac:dyDescent="0.25">
      <c r="B6526" s="244">
        <v>0</v>
      </c>
      <c r="C6526" s="244" t="s">
        <v>6170</v>
      </c>
      <c r="D6526" s="245">
        <v>41659</v>
      </c>
      <c r="E6526" s="244" t="s">
        <v>662</v>
      </c>
      <c r="F6526" s="244" t="s">
        <v>5343</v>
      </c>
      <c r="G6526" s="244" t="s">
        <v>5344</v>
      </c>
      <c r="H6526" s="246">
        <v>156000</v>
      </c>
      <c r="I6526" s="246">
        <v>156000</v>
      </c>
      <c r="J6526" s="244" t="s">
        <v>2469</v>
      </c>
      <c r="K6526" s="244" t="s">
        <v>40</v>
      </c>
      <c r="L6526" s="244" t="s">
        <v>5345</v>
      </c>
    </row>
    <row r="6527" spans="2:12" ht="75" customHeight="1" x14ac:dyDescent="0.25">
      <c r="B6527" s="244">
        <v>0</v>
      </c>
      <c r="C6527" s="244" t="s">
        <v>6171</v>
      </c>
      <c r="D6527" s="245">
        <v>41659</v>
      </c>
      <c r="E6527" s="244" t="s">
        <v>662</v>
      </c>
      <c r="F6527" s="244" t="s">
        <v>5343</v>
      </c>
      <c r="G6527" s="244" t="s">
        <v>5344</v>
      </c>
      <c r="H6527" s="246">
        <v>570000</v>
      </c>
      <c r="I6527" s="246">
        <v>570000</v>
      </c>
      <c r="J6527" s="244" t="s">
        <v>2469</v>
      </c>
      <c r="K6527" s="244" t="s">
        <v>40</v>
      </c>
      <c r="L6527" s="244" t="s">
        <v>5345</v>
      </c>
    </row>
    <row r="6528" spans="2:12" ht="75" customHeight="1" x14ac:dyDescent="0.25">
      <c r="B6528" s="244">
        <v>0</v>
      </c>
      <c r="C6528" s="244" t="s">
        <v>6172</v>
      </c>
      <c r="D6528" s="245">
        <v>41659</v>
      </c>
      <c r="E6528" s="244" t="s">
        <v>662</v>
      </c>
      <c r="F6528" s="244" t="s">
        <v>5343</v>
      </c>
      <c r="G6528" s="244" t="s">
        <v>5344</v>
      </c>
      <c r="H6528" s="246">
        <v>642000</v>
      </c>
      <c r="I6528" s="246">
        <v>642000</v>
      </c>
      <c r="J6528" s="244" t="s">
        <v>2469</v>
      </c>
      <c r="K6528" s="244" t="s">
        <v>40</v>
      </c>
      <c r="L6528" s="244" t="s">
        <v>5345</v>
      </c>
    </row>
    <row r="6529" spans="2:12" ht="75" customHeight="1" x14ac:dyDescent="0.25">
      <c r="B6529" s="244">
        <v>0</v>
      </c>
      <c r="C6529" s="244" t="s">
        <v>6173</v>
      </c>
      <c r="D6529" s="245">
        <v>41659</v>
      </c>
      <c r="E6529" s="244" t="s">
        <v>662</v>
      </c>
      <c r="F6529" s="244" t="s">
        <v>5343</v>
      </c>
      <c r="G6529" s="244" t="s">
        <v>5344</v>
      </c>
      <c r="H6529" s="246">
        <v>702000</v>
      </c>
      <c r="I6529" s="246">
        <v>702000</v>
      </c>
      <c r="J6529" s="244" t="s">
        <v>2469</v>
      </c>
      <c r="K6529" s="244" t="s">
        <v>40</v>
      </c>
      <c r="L6529" s="244" t="s">
        <v>5345</v>
      </c>
    </row>
    <row r="6530" spans="2:12" ht="75" customHeight="1" x14ac:dyDescent="0.25">
      <c r="B6530" s="244">
        <v>0</v>
      </c>
      <c r="C6530" s="244" t="s">
        <v>6174</v>
      </c>
      <c r="D6530" s="245">
        <v>41659</v>
      </c>
      <c r="E6530" s="244" t="s">
        <v>662</v>
      </c>
      <c r="F6530" s="244" t="s">
        <v>5343</v>
      </c>
      <c r="G6530" s="244" t="s">
        <v>5344</v>
      </c>
      <c r="H6530" s="246">
        <v>480000</v>
      </c>
      <c r="I6530" s="246">
        <v>480000</v>
      </c>
      <c r="J6530" s="244" t="s">
        <v>2469</v>
      </c>
      <c r="K6530" s="244" t="s">
        <v>40</v>
      </c>
      <c r="L6530" s="244" t="s">
        <v>5345</v>
      </c>
    </row>
    <row r="6531" spans="2:12" ht="75" customHeight="1" x14ac:dyDescent="0.25">
      <c r="B6531" s="244">
        <v>0</v>
      </c>
      <c r="C6531" s="244" t="s">
        <v>6175</v>
      </c>
      <c r="D6531" s="245">
        <v>41659</v>
      </c>
      <c r="E6531" s="244" t="s">
        <v>662</v>
      </c>
      <c r="F6531" s="244" t="s">
        <v>5343</v>
      </c>
      <c r="G6531" s="244" t="s">
        <v>5344</v>
      </c>
      <c r="H6531" s="246">
        <v>390000</v>
      </c>
      <c r="I6531" s="246">
        <v>390000</v>
      </c>
      <c r="J6531" s="244" t="s">
        <v>2469</v>
      </c>
      <c r="K6531" s="244" t="s">
        <v>40</v>
      </c>
      <c r="L6531" s="244" t="s">
        <v>5345</v>
      </c>
    </row>
    <row r="6532" spans="2:12" ht="75" customHeight="1" x14ac:dyDescent="0.25">
      <c r="B6532" s="244">
        <v>0</v>
      </c>
      <c r="C6532" s="244" t="s">
        <v>6176</v>
      </c>
      <c r="D6532" s="245">
        <v>41647</v>
      </c>
      <c r="E6532" s="244" t="s">
        <v>662</v>
      </c>
      <c r="F6532" s="244" t="s">
        <v>5343</v>
      </c>
      <c r="G6532" s="244" t="s">
        <v>5344</v>
      </c>
      <c r="H6532" s="246">
        <v>390000</v>
      </c>
      <c r="I6532" s="246">
        <v>390000</v>
      </c>
      <c r="J6532" s="244" t="s">
        <v>2469</v>
      </c>
      <c r="K6532" s="244" t="s">
        <v>40</v>
      </c>
      <c r="L6532" s="244" t="s">
        <v>5345</v>
      </c>
    </row>
    <row r="6533" spans="2:12" ht="75" customHeight="1" x14ac:dyDescent="0.25">
      <c r="B6533" s="244">
        <v>0</v>
      </c>
      <c r="C6533" s="244" t="s">
        <v>6177</v>
      </c>
      <c r="D6533" s="245">
        <v>41659</v>
      </c>
      <c r="E6533" s="244" t="s">
        <v>662</v>
      </c>
      <c r="F6533" s="244" t="s">
        <v>5343</v>
      </c>
      <c r="G6533" s="244" t="s">
        <v>5344</v>
      </c>
      <c r="H6533" s="246">
        <v>125000</v>
      </c>
      <c r="I6533" s="246">
        <v>125000</v>
      </c>
      <c r="J6533" s="244" t="s">
        <v>2469</v>
      </c>
      <c r="K6533" s="244" t="s">
        <v>40</v>
      </c>
      <c r="L6533" s="244" t="s">
        <v>5345</v>
      </c>
    </row>
    <row r="6534" spans="2:12" ht="75" customHeight="1" x14ac:dyDescent="0.25">
      <c r="B6534" s="244">
        <v>0</v>
      </c>
      <c r="C6534" s="244" t="s">
        <v>6178</v>
      </c>
      <c r="D6534" s="245">
        <v>41659</v>
      </c>
      <c r="E6534" s="244" t="s">
        <v>662</v>
      </c>
      <c r="F6534" s="244" t="s">
        <v>5343</v>
      </c>
      <c r="G6534" s="244" t="s">
        <v>5344</v>
      </c>
      <c r="H6534" s="246">
        <v>125000</v>
      </c>
      <c r="I6534" s="246">
        <v>125000</v>
      </c>
      <c r="J6534" s="244" t="s">
        <v>2469</v>
      </c>
      <c r="K6534" s="244" t="s">
        <v>40</v>
      </c>
      <c r="L6534" s="244" t="s">
        <v>5345</v>
      </c>
    </row>
    <row r="6535" spans="2:12" ht="75" customHeight="1" x14ac:dyDescent="0.25">
      <c r="B6535" s="244">
        <v>0</v>
      </c>
      <c r="C6535" s="244" t="s">
        <v>6179</v>
      </c>
      <c r="D6535" s="245">
        <v>41659</v>
      </c>
      <c r="E6535" s="244" t="s">
        <v>662</v>
      </c>
      <c r="F6535" s="244" t="s">
        <v>5343</v>
      </c>
      <c r="G6535" s="244" t="s">
        <v>5344</v>
      </c>
      <c r="H6535" s="246">
        <v>750000</v>
      </c>
      <c r="I6535" s="246">
        <v>750000</v>
      </c>
      <c r="J6535" s="244" t="s">
        <v>2469</v>
      </c>
      <c r="K6535" s="244" t="s">
        <v>40</v>
      </c>
      <c r="L6535" s="244" t="s">
        <v>5345</v>
      </c>
    </row>
    <row r="6536" spans="2:12" ht="75" customHeight="1" x14ac:dyDescent="0.25">
      <c r="B6536" s="244">
        <v>0</v>
      </c>
      <c r="C6536" s="244" t="s">
        <v>6180</v>
      </c>
      <c r="D6536" s="245">
        <v>41659</v>
      </c>
      <c r="E6536" s="244" t="s">
        <v>662</v>
      </c>
      <c r="F6536" s="244" t="s">
        <v>5343</v>
      </c>
      <c r="G6536" s="244" t="s">
        <v>5344</v>
      </c>
      <c r="H6536" s="246">
        <v>54000</v>
      </c>
      <c r="I6536" s="246">
        <v>54000</v>
      </c>
      <c r="J6536" s="244" t="s">
        <v>2469</v>
      </c>
      <c r="K6536" s="244" t="s">
        <v>40</v>
      </c>
      <c r="L6536" s="244" t="s">
        <v>5345</v>
      </c>
    </row>
    <row r="6537" spans="2:12" ht="75" customHeight="1" x14ac:dyDescent="0.25">
      <c r="B6537" s="244">
        <v>0</v>
      </c>
      <c r="C6537" s="244" t="s">
        <v>6181</v>
      </c>
      <c r="D6537" s="245">
        <v>41659</v>
      </c>
      <c r="E6537" s="244" t="s">
        <v>662</v>
      </c>
      <c r="F6537" s="244" t="s">
        <v>5343</v>
      </c>
      <c r="G6537" s="244" t="s">
        <v>5344</v>
      </c>
      <c r="H6537" s="246">
        <v>660000</v>
      </c>
      <c r="I6537" s="246">
        <v>660000</v>
      </c>
      <c r="J6537" s="244" t="s">
        <v>2469</v>
      </c>
      <c r="K6537" s="244" t="s">
        <v>40</v>
      </c>
      <c r="L6537" s="244" t="s">
        <v>5345</v>
      </c>
    </row>
    <row r="6538" spans="2:12" ht="75" customHeight="1" x14ac:dyDescent="0.25">
      <c r="B6538" s="244">
        <v>0</v>
      </c>
      <c r="C6538" s="244" t="s">
        <v>6182</v>
      </c>
      <c r="D6538" s="245">
        <v>41659</v>
      </c>
      <c r="E6538" s="244" t="s">
        <v>662</v>
      </c>
      <c r="F6538" s="244" t="s">
        <v>5343</v>
      </c>
      <c r="G6538" s="244" t="s">
        <v>5344</v>
      </c>
      <c r="H6538" s="246">
        <v>58300</v>
      </c>
      <c r="I6538" s="246">
        <v>58300</v>
      </c>
      <c r="J6538" s="244" t="s">
        <v>2469</v>
      </c>
      <c r="K6538" s="244" t="s">
        <v>40</v>
      </c>
      <c r="L6538" s="244" t="s">
        <v>5345</v>
      </c>
    </row>
    <row r="6539" spans="2:12" ht="75" customHeight="1" x14ac:dyDescent="0.25">
      <c r="B6539" s="244">
        <v>0</v>
      </c>
      <c r="C6539" s="244" t="s">
        <v>6183</v>
      </c>
      <c r="D6539" s="245">
        <v>41659</v>
      </c>
      <c r="E6539" s="244" t="s">
        <v>662</v>
      </c>
      <c r="F6539" s="244" t="s">
        <v>5343</v>
      </c>
      <c r="G6539" s="244" t="s">
        <v>5344</v>
      </c>
      <c r="H6539" s="246">
        <v>258600</v>
      </c>
      <c r="I6539" s="246">
        <v>258600</v>
      </c>
      <c r="J6539" s="244" t="s">
        <v>2469</v>
      </c>
      <c r="K6539" s="244" t="s">
        <v>40</v>
      </c>
      <c r="L6539" s="244" t="s">
        <v>5345</v>
      </c>
    </row>
    <row r="6540" spans="2:12" ht="75" customHeight="1" x14ac:dyDescent="0.25">
      <c r="B6540" s="244">
        <v>0</v>
      </c>
      <c r="C6540" s="244" t="s">
        <v>6184</v>
      </c>
      <c r="D6540" s="245">
        <v>41659</v>
      </c>
      <c r="E6540" s="244" t="s">
        <v>662</v>
      </c>
      <c r="F6540" s="244" t="s">
        <v>5343</v>
      </c>
      <c r="G6540" s="244" t="s">
        <v>5344</v>
      </c>
      <c r="H6540" s="246">
        <v>150000</v>
      </c>
      <c r="I6540" s="246">
        <v>150000</v>
      </c>
      <c r="J6540" s="244" t="s">
        <v>2469</v>
      </c>
      <c r="K6540" s="244" t="s">
        <v>40</v>
      </c>
      <c r="L6540" s="244" t="s">
        <v>5345</v>
      </c>
    </row>
    <row r="6541" spans="2:12" ht="75" customHeight="1" x14ac:dyDescent="0.25">
      <c r="B6541" s="244">
        <v>0</v>
      </c>
      <c r="C6541" s="244" t="s">
        <v>6185</v>
      </c>
      <c r="D6541" s="245">
        <v>41647</v>
      </c>
      <c r="E6541" s="244" t="s">
        <v>662</v>
      </c>
      <c r="F6541" s="244" t="s">
        <v>5343</v>
      </c>
      <c r="G6541" s="244" t="s">
        <v>5344</v>
      </c>
      <c r="H6541" s="246">
        <v>150000</v>
      </c>
      <c r="I6541" s="246">
        <v>150000</v>
      </c>
      <c r="J6541" s="244" t="s">
        <v>2469</v>
      </c>
      <c r="K6541" s="244" t="s">
        <v>40</v>
      </c>
      <c r="L6541" s="244" t="s">
        <v>5345</v>
      </c>
    </row>
    <row r="6542" spans="2:12" ht="75" customHeight="1" x14ac:dyDescent="0.25">
      <c r="B6542" s="244">
        <v>0</v>
      </c>
      <c r="C6542" s="244" t="s">
        <v>6186</v>
      </c>
      <c r="D6542" s="245">
        <v>41659</v>
      </c>
      <c r="E6542" s="244" t="s">
        <v>662</v>
      </c>
      <c r="F6542" s="244" t="s">
        <v>5343</v>
      </c>
      <c r="G6542" s="244" t="s">
        <v>5344</v>
      </c>
      <c r="H6542" s="246">
        <v>135000</v>
      </c>
      <c r="I6542" s="246">
        <v>135000</v>
      </c>
      <c r="J6542" s="244" t="s">
        <v>2469</v>
      </c>
      <c r="K6542" s="244" t="s">
        <v>40</v>
      </c>
      <c r="L6542" s="244" t="s">
        <v>5345</v>
      </c>
    </row>
    <row r="6543" spans="2:12" ht="75" customHeight="1" x14ac:dyDescent="0.25">
      <c r="B6543" s="244">
        <v>0</v>
      </c>
      <c r="C6543" s="244" t="s">
        <v>6187</v>
      </c>
      <c r="D6543" s="245">
        <v>41647</v>
      </c>
      <c r="E6543" s="244" t="s">
        <v>662</v>
      </c>
      <c r="F6543" s="244" t="s">
        <v>5343</v>
      </c>
      <c r="G6543" s="244" t="s">
        <v>5344</v>
      </c>
      <c r="H6543" s="246">
        <v>135000</v>
      </c>
      <c r="I6543" s="246">
        <v>135000</v>
      </c>
      <c r="J6543" s="244" t="s">
        <v>2469</v>
      </c>
      <c r="K6543" s="244" t="s">
        <v>40</v>
      </c>
      <c r="L6543" s="244" t="s">
        <v>5345</v>
      </c>
    </row>
    <row r="6544" spans="2:12" ht="75" customHeight="1" x14ac:dyDescent="0.25">
      <c r="B6544" s="244">
        <v>0</v>
      </c>
      <c r="C6544" s="244" t="s">
        <v>6188</v>
      </c>
      <c r="D6544" s="245">
        <v>41659</v>
      </c>
      <c r="E6544" s="244" t="s">
        <v>662</v>
      </c>
      <c r="F6544" s="244" t="s">
        <v>5343</v>
      </c>
      <c r="G6544" s="244" t="s">
        <v>5344</v>
      </c>
      <c r="H6544" s="246">
        <v>180000</v>
      </c>
      <c r="I6544" s="246">
        <v>180000</v>
      </c>
      <c r="J6544" s="244" t="s">
        <v>2469</v>
      </c>
      <c r="K6544" s="244" t="s">
        <v>40</v>
      </c>
      <c r="L6544" s="244" t="s">
        <v>5345</v>
      </c>
    </row>
    <row r="6545" spans="2:12" ht="75" customHeight="1" x14ac:dyDescent="0.25">
      <c r="B6545" s="244">
        <v>0</v>
      </c>
      <c r="C6545" s="244" t="s">
        <v>6189</v>
      </c>
      <c r="D6545" s="245">
        <v>41647</v>
      </c>
      <c r="E6545" s="244" t="s">
        <v>662</v>
      </c>
      <c r="F6545" s="244" t="s">
        <v>5343</v>
      </c>
      <c r="G6545" s="244" t="s">
        <v>5344</v>
      </c>
      <c r="H6545" s="246">
        <v>180000</v>
      </c>
      <c r="I6545" s="246">
        <v>180000</v>
      </c>
      <c r="J6545" s="244" t="s">
        <v>2469</v>
      </c>
      <c r="K6545" s="244" t="s">
        <v>40</v>
      </c>
      <c r="L6545" s="244" t="s">
        <v>5345</v>
      </c>
    </row>
    <row r="6546" spans="2:12" ht="75" customHeight="1" x14ac:dyDescent="0.25">
      <c r="B6546" s="244">
        <v>0</v>
      </c>
      <c r="C6546" s="244" t="s">
        <v>6190</v>
      </c>
      <c r="D6546" s="245">
        <v>41659</v>
      </c>
      <c r="E6546" s="244" t="s">
        <v>662</v>
      </c>
      <c r="F6546" s="244" t="s">
        <v>5343</v>
      </c>
      <c r="G6546" s="244" t="s">
        <v>5344</v>
      </c>
      <c r="H6546" s="246">
        <v>81500</v>
      </c>
      <c r="I6546" s="246">
        <v>81500</v>
      </c>
      <c r="J6546" s="244" t="s">
        <v>2469</v>
      </c>
      <c r="K6546" s="244" t="s">
        <v>40</v>
      </c>
      <c r="L6546" s="244" t="s">
        <v>5345</v>
      </c>
    </row>
    <row r="6547" spans="2:12" ht="75" customHeight="1" x14ac:dyDescent="0.25">
      <c r="B6547" s="244">
        <v>0</v>
      </c>
      <c r="C6547" s="244" t="s">
        <v>6191</v>
      </c>
      <c r="D6547" s="245">
        <v>41659</v>
      </c>
      <c r="E6547" s="244" t="s">
        <v>662</v>
      </c>
      <c r="F6547" s="244" t="s">
        <v>5343</v>
      </c>
      <c r="G6547" s="244" t="s">
        <v>5344</v>
      </c>
      <c r="H6547" s="246">
        <v>1320000</v>
      </c>
      <c r="I6547" s="246">
        <v>1320000</v>
      </c>
      <c r="J6547" s="244" t="s">
        <v>2469</v>
      </c>
      <c r="K6547" s="244" t="s">
        <v>40</v>
      </c>
      <c r="L6547" s="244" t="s">
        <v>5345</v>
      </c>
    </row>
    <row r="6548" spans="2:12" ht="75" customHeight="1" x14ac:dyDescent="0.25">
      <c r="B6548" s="244">
        <v>0</v>
      </c>
      <c r="C6548" s="244" t="s">
        <v>6192</v>
      </c>
      <c r="D6548" s="245">
        <v>41659</v>
      </c>
      <c r="E6548" s="244" t="s">
        <v>662</v>
      </c>
      <c r="F6548" s="244" t="s">
        <v>5343</v>
      </c>
      <c r="G6548" s="244" t="s">
        <v>5344</v>
      </c>
      <c r="H6548" s="246">
        <v>220000</v>
      </c>
      <c r="I6548" s="246">
        <v>220000</v>
      </c>
      <c r="J6548" s="244" t="s">
        <v>2469</v>
      </c>
      <c r="K6548" s="244" t="s">
        <v>40</v>
      </c>
      <c r="L6548" s="244" t="s">
        <v>5345</v>
      </c>
    </row>
    <row r="6549" spans="2:12" ht="75" customHeight="1" x14ac:dyDescent="0.25">
      <c r="B6549" s="244">
        <v>0</v>
      </c>
      <c r="C6549" s="244" t="s">
        <v>6193</v>
      </c>
      <c r="D6549" s="245">
        <v>41659</v>
      </c>
      <c r="E6549" s="244" t="s">
        <v>662</v>
      </c>
      <c r="F6549" s="244" t="s">
        <v>5343</v>
      </c>
      <c r="G6549" s="244" t="s">
        <v>5344</v>
      </c>
      <c r="H6549" s="246">
        <v>267000</v>
      </c>
      <c r="I6549" s="246">
        <v>267000</v>
      </c>
      <c r="J6549" s="244" t="s">
        <v>2469</v>
      </c>
      <c r="K6549" s="244" t="s">
        <v>40</v>
      </c>
      <c r="L6549" s="244" t="s">
        <v>5345</v>
      </c>
    </row>
    <row r="6550" spans="2:12" ht="75" customHeight="1" x14ac:dyDescent="0.25">
      <c r="B6550" s="244">
        <v>0</v>
      </c>
      <c r="C6550" s="244" t="s">
        <v>6194</v>
      </c>
      <c r="D6550" s="245">
        <v>41659</v>
      </c>
      <c r="E6550" s="244" t="s">
        <v>662</v>
      </c>
      <c r="F6550" s="244" t="s">
        <v>5343</v>
      </c>
      <c r="G6550" s="244" t="s">
        <v>5344</v>
      </c>
      <c r="H6550" s="246">
        <v>250000</v>
      </c>
      <c r="I6550" s="246">
        <v>250000</v>
      </c>
      <c r="J6550" s="244" t="s">
        <v>2469</v>
      </c>
      <c r="K6550" s="244" t="s">
        <v>40</v>
      </c>
      <c r="L6550" s="244" t="s">
        <v>5345</v>
      </c>
    </row>
    <row r="6551" spans="2:12" ht="75" customHeight="1" x14ac:dyDescent="0.25">
      <c r="B6551" s="244">
        <v>0</v>
      </c>
      <c r="C6551" s="244" t="s">
        <v>6195</v>
      </c>
      <c r="D6551" s="245">
        <v>41647</v>
      </c>
      <c r="E6551" s="244" t="s">
        <v>662</v>
      </c>
      <c r="F6551" s="244" t="s">
        <v>5343</v>
      </c>
      <c r="G6551" s="244" t="s">
        <v>5344</v>
      </c>
      <c r="H6551" s="246">
        <v>250000</v>
      </c>
      <c r="I6551" s="246">
        <v>250000</v>
      </c>
      <c r="J6551" s="244" t="s">
        <v>2469</v>
      </c>
      <c r="K6551" s="244" t="s">
        <v>40</v>
      </c>
      <c r="L6551" s="244" t="s">
        <v>5345</v>
      </c>
    </row>
    <row r="6552" spans="2:12" ht="75" customHeight="1" x14ac:dyDescent="0.25">
      <c r="B6552" s="244">
        <v>0</v>
      </c>
      <c r="C6552" s="244" t="s">
        <v>6196</v>
      </c>
      <c r="D6552" s="245">
        <v>41659</v>
      </c>
      <c r="E6552" s="244" t="s">
        <v>662</v>
      </c>
      <c r="F6552" s="244" t="s">
        <v>5343</v>
      </c>
      <c r="G6552" s="244" t="s">
        <v>5344</v>
      </c>
      <c r="H6552" s="246">
        <v>675000</v>
      </c>
      <c r="I6552" s="246">
        <v>675000</v>
      </c>
      <c r="J6552" s="244" t="s">
        <v>2469</v>
      </c>
      <c r="K6552" s="244" t="s">
        <v>40</v>
      </c>
      <c r="L6552" s="244" t="s">
        <v>5345</v>
      </c>
    </row>
    <row r="6553" spans="2:12" ht="75" customHeight="1" x14ac:dyDescent="0.25">
      <c r="B6553" s="244">
        <v>0</v>
      </c>
      <c r="C6553" s="244" t="s">
        <v>6197</v>
      </c>
      <c r="D6553" s="245">
        <v>41659</v>
      </c>
      <c r="E6553" s="244" t="s">
        <v>662</v>
      </c>
      <c r="F6553" s="244" t="s">
        <v>5343</v>
      </c>
      <c r="G6553" s="244" t="s">
        <v>5344</v>
      </c>
      <c r="H6553" s="246">
        <v>537000</v>
      </c>
      <c r="I6553" s="246">
        <v>537000</v>
      </c>
      <c r="J6553" s="244" t="s">
        <v>2469</v>
      </c>
      <c r="K6553" s="244" t="s">
        <v>40</v>
      </c>
      <c r="L6553" s="244" t="s">
        <v>5345</v>
      </c>
    </row>
    <row r="6554" spans="2:12" ht="75" customHeight="1" x14ac:dyDescent="0.25">
      <c r="B6554" s="244">
        <v>0</v>
      </c>
      <c r="C6554" s="244" t="s">
        <v>6198</v>
      </c>
      <c r="D6554" s="245">
        <v>41659</v>
      </c>
      <c r="E6554" s="244" t="s">
        <v>662</v>
      </c>
      <c r="F6554" s="244" t="s">
        <v>5343</v>
      </c>
      <c r="G6554" s="244" t="s">
        <v>5344</v>
      </c>
      <c r="H6554" s="246">
        <v>56000</v>
      </c>
      <c r="I6554" s="246">
        <v>56000</v>
      </c>
      <c r="J6554" s="244" t="s">
        <v>2469</v>
      </c>
      <c r="K6554" s="244" t="s">
        <v>40</v>
      </c>
      <c r="L6554" s="244" t="s">
        <v>5345</v>
      </c>
    </row>
    <row r="6555" spans="2:12" ht="75" customHeight="1" x14ac:dyDescent="0.25">
      <c r="B6555" s="244">
        <v>0</v>
      </c>
      <c r="C6555" s="244" t="s">
        <v>6199</v>
      </c>
      <c r="D6555" s="245">
        <v>41659</v>
      </c>
      <c r="E6555" s="244" t="s">
        <v>662</v>
      </c>
      <c r="F6555" s="244" t="s">
        <v>5343</v>
      </c>
      <c r="G6555" s="244" t="s">
        <v>5344</v>
      </c>
      <c r="H6555" s="246">
        <v>25500000</v>
      </c>
      <c r="I6555" s="246">
        <v>25500000</v>
      </c>
      <c r="J6555" s="244" t="s">
        <v>2469</v>
      </c>
      <c r="K6555" s="244" t="s">
        <v>40</v>
      </c>
      <c r="L6555" s="244" t="s">
        <v>5345</v>
      </c>
    </row>
    <row r="6556" spans="2:12" ht="75" customHeight="1" x14ac:dyDescent="0.25">
      <c r="B6556" s="244">
        <v>0</v>
      </c>
      <c r="C6556" s="244" t="s">
        <v>6200</v>
      </c>
      <c r="D6556" s="245">
        <v>41659</v>
      </c>
      <c r="E6556" s="244" t="s">
        <v>662</v>
      </c>
      <c r="F6556" s="244" t="s">
        <v>5343</v>
      </c>
      <c r="G6556" s="244" t="s">
        <v>5344</v>
      </c>
      <c r="H6556" s="246">
        <v>180000</v>
      </c>
      <c r="I6556" s="246">
        <v>180000</v>
      </c>
      <c r="J6556" s="244" t="s">
        <v>2469</v>
      </c>
      <c r="K6556" s="244" t="s">
        <v>40</v>
      </c>
      <c r="L6556" s="244" t="s">
        <v>5345</v>
      </c>
    </row>
    <row r="6557" spans="2:12" ht="75" customHeight="1" x14ac:dyDescent="0.25">
      <c r="B6557" s="244">
        <v>0</v>
      </c>
      <c r="C6557" s="244" t="s">
        <v>6201</v>
      </c>
      <c r="D6557" s="245">
        <v>41659</v>
      </c>
      <c r="E6557" s="244" t="s">
        <v>662</v>
      </c>
      <c r="F6557" s="244" t="s">
        <v>5343</v>
      </c>
      <c r="G6557" s="244" t="s">
        <v>5344</v>
      </c>
      <c r="H6557" s="246">
        <v>180000</v>
      </c>
      <c r="I6557" s="246">
        <v>180000</v>
      </c>
      <c r="J6557" s="244" t="s">
        <v>2469</v>
      </c>
      <c r="K6557" s="244" t="s">
        <v>40</v>
      </c>
      <c r="L6557" s="244" t="s">
        <v>5345</v>
      </c>
    </row>
    <row r="6558" spans="2:12" ht="75" customHeight="1" x14ac:dyDescent="0.25">
      <c r="B6558" s="244">
        <v>0</v>
      </c>
      <c r="C6558" s="244" t="s">
        <v>6202</v>
      </c>
      <c r="D6558" s="245">
        <v>41659</v>
      </c>
      <c r="E6558" s="244" t="s">
        <v>662</v>
      </c>
      <c r="F6558" s="244" t="s">
        <v>5343</v>
      </c>
      <c r="G6558" s="244" t="s">
        <v>5344</v>
      </c>
      <c r="H6558" s="246">
        <v>330000</v>
      </c>
      <c r="I6558" s="246">
        <v>330000</v>
      </c>
      <c r="J6558" s="244" t="s">
        <v>2469</v>
      </c>
      <c r="K6558" s="244" t="s">
        <v>40</v>
      </c>
      <c r="L6558" s="244" t="s">
        <v>5345</v>
      </c>
    </row>
    <row r="6559" spans="2:12" ht="75" customHeight="1" x14ac:dyDescent="0.25">
      <c r="B6559" s="244">
        <v>0</v>
      </c>
      <c r="C6559" s="244" t="s">
        <v>6203</v>
      </c>
      <c r="D6559" s="245">
        <v>41659</v>
      </c>
      <c r="E6559" s="244" t="s">
        <v>662</v>
      </c>
      <c r="F6559" s="244" t="s">
        <v>5343</v>
      </c>
      <c r="G6559" s="244" t="s">
        <v>5344</v>
      </c>
      <c r="H6559" s="246">
        <v>24000</v>
      </c>
      <c r="I6559" s="246">
        <v>24000</v>
      </c>
      <c r="J6559" s="244" t="s">
        <v>2469</v>
      </c>
      <c r="K6559" s="244" t="s">
        <v>40</v>
      </c>
      <c r="L6559" s="244" t="s">
        <v>5345</v>
      </c>
    </row>
    <row r="6560" spans="2:12" ht="75" customHeight="1" x14ac:dyDescent="0.25">
      <c r="B6560" s="244">
        <v>0</v>
      </c>
      <c r="C6560" s="244" t="s">
        <v>6204</v>
      </c>
      <c r="D6560" s="245">
        <v>41659</v>
      </c>
      <c r="E6560" s="244" t="s">
        <v>662</v>
      </c>
      <c r="F6560" s="244" t="s">
        <v>5343</v>
      </c>
      <c r="G6560" s="244" t="s">
        <v>5344</v>
      </c>
      <c r="H6560" s="246">
        <v>232500</v>
      </c>
      <c r="I6560" s="246">
        <v>232500</v>
      </c>
      <c r="J6560" s="244" t="s">
        <v>2469</v>
      </c>
      <c r="K6560" s="244" t="s">
        <v>40</v>
      </c>
      <c r="L6560" s="244" t="s">
        <v>5345</v>
      </c>
    </row>
    <row r="6561" spans="2:12" ht="75" customHeight="1" x14ac:dyDescent="0.25">
      <c r="B6561" s="244">
        <v>0</v>
      </c>
      <c r="C6561" s="244" t="s">
        <v>6205</v>
      </c>
      <c r="D6561" s="245">
        <v>41647</v>
      </c>
      <c r="E6561" s="244" t="s">
        <v>662</v>
      </c>
      <c r="F6561" s="244" t="s">
        <v>5343</v>
      </c>
      <c r="G6561" s="244" t="s">
        <v>5344</v>
      </c>
      <c r="H6561" s="246">
        <v>24000</v>
      </c>
      <c r="I6561" s="246">
        <v>24000</v>
      </c>
      <c r="J6561" s="244" t="s">
        <v>2469</v>
      </c>
      <c r="K6561" s="244" t="s">
        <v>40</v>
      </c>
      <c r="L6561" s="244" t="s">
        <v>5345</v>
      </c>
    </row>
    <row r="6562" spans="2:12" ht="75" customHeight="1" x14ac:dyDescent="0.25">
      <c r="B6562" s="244">
        <v>0</v>
      </c>
      <c r="C6562" s="244" t="s">
        <v>6206</v>
      </c>
      <c r="D6562" s="245">
        <v>41659</v>
      </c>
      <c r="E6562" s="244" t="s">
        <v>662</v>
      </c>
      <c r="F6562" s="244" t="s">
        <v>5343</v>
      </c>
      <c r="G6562" s="244" t="s">
        <v>5344</v>
      </c>
      <c r="H6562" s="246">
        <v>24000</v>
      </c>
      <c r="I6562" s="246">
        <v>24000</v>
      </c>
      <c r="J6562" s="244" t="s">
        <v>2469</v>
      </c>
      <c r="K6562" s="244" t="s">
        <v>40</v>
      </c>
      <c r="L6562" s="244" t="s">
        <v>5345</v>
      </c>
    </row>
    <row r="6563" spans="2:12" ht="75" customHeight="1" x14ac:dyDescent="0.25">
      <c r="B6563" s="244">
        <v>0</v>
      </c>
      <c r="C6563" s="244" t="s">
        <v>6207</v>
      </c>
      <c r="D6563" s="245">
        <v>41659</v>
      </c>
      <c r="E6563" s="244" t="s">
        <v>662</v>
      </c>
      <c r="F6563" s="244" t="s">
        <v>5343</v>
      </c>
      <c r="G6563" s="244" t="s">
        <v>5344</v>
      </c>
      <c r="H6563" s="246">
        <v>50000</v>
      </c>
      <c r="I6563" s="246">
        <v>50000</v>
      </c>
      <c r="J6563" s="244" t="s">
        <v>2469</v>
      </c>
      <c r="K6563" s="244" t="s">
        <v>40</v>
      </c>
      <c r="L6563" s="244" t="s">
        <v>5345</v>
      </c>
    </row>
    <row r="6564" spans="2:12" ht="75" customHeight="1" x14ac:dyDescent="0.25">
      <c r="B6564" s="244">
        <v>0</v>
      </c>
      <c r="C6564" s="244" t="s">
        <v>6208</v>
      </c>
      <c r="D6564" s="245">
        <v>41659</v>
      </c>
      <c r="E6564" s="244" t="s">
        <v>662</v>
      </c>
      <c r="F6564" s="244" t="s">
        <v>5343</v>
      </c>
      <c r="G6564" s="244" t="s">
        <v>5344</v>
      </c>
      <c r="H6564" s="246">
        <v>7488000</v>
      </c>
      <c r="I6564" s="246">
        <v>7488000</v>
      </c>
      <c r="J6564" s="244" t="s">
        <v>2469</v>
      </c>
      <c r="K6564" s="244" t="s">
        <v>40</v>
      </c>
      <c r="L6564" s="244" t="s">
        <v>5345</v>
      </c>
    </row>
    <row r="6565" spans="2:12" ht="75" customHeight="1" x14ac:dyDescent="0.25">
      <c r="B6565" s="244">
        <v>0</v>
      </c>
      <c r="C6565" s="244" t="s">
        <v>6209</v>
      </c>
      <c r="D6565" s="245">
        <v>41659</v>
      </c>
      <c r="E6565" s="244" t="s">
        <v>662</v>
      </c>
      <c r="F6565" s="244" t="s">
        <v>5343</v>
      </c>
      <c r="G6565" s="244" t="s">
        <v>5344</v>
      </c>
      <c r="H6565" s="246">
        <v>180000</v>
      </c>
      <c r="I6565" s="246">
        <v>180000</v>
      </c>
      <c r="J6565" s="244" t="s">
        <v>2469</v>
      </c>
      <c r="K6565" s="244" t="s">
        <v>40</v>
      </c>
      <c r="L6565" s="244" t="s">
        <v>5345</v>
      </c>
    </row>
    <row r="6566" spans="2:12" ht="75" customHeight="1" x14ac:dyDescent="0.25">
      <c r="B6566" s="244">
        <v>0</v>
      </c>
      <c r="C6566" s="244" t="s">
        <v>6210</v>
      </c>
      <c r="D6566" s="245">
        <v>41659</v>
      </c>
      <c r="E6566" s="244" t="s">
        <v>662</v>
      </c>
      <c r="F6566" s="244" t="s">
        <v>5343</v>
      </c>
      <c r="G6566" s="244" t="s">
        <v>5344</v>
      </c>
      <c r="H6566" s="246">
        <v>114000</v>
      </c>
      <c r="I6566" s="246">
        <v>114000</v>
      </c>
      <c r="J6566" s="244" t="s">
        <v>2469</v>
      </c>
      <c r="K6566" s="244" t="s">
        <v>40</v>
      </c>
      <c r="L6566" s="244" t="s">
        <v>5345</v>
      </c>
    </row>
    <row r="6567" spans="2:12" ht="75" customHeight="1" x14ac:dyDescent="0.25">
      <c r="B6567" s="244">
        <v>0</v>
      </c>
      <c r="C6567" s="244" t="s">
        <v>6211</v>
      </c>
      <c r="D6567" s="245">
        <v>41659</v>
      </c>
      <c r="E6567" s="244" t="s">
        <v>662</v>
      </c>
      <c r="F6567" s="244" t="s">
        <v>5343</v>
      </c>
      <c r="G6567" s="244" t="s">
        <v>5344</v>
      </c>
      <c r="H6567" s="246">
        <v>500000</v>
      </c>
      <c r="I6567" s="246">
        <v>500000</v>
      </c>
      <c r="J6567" s="244" t="s">
        <v>2469</v>
      </c>
      <c r="K6567" s="244" t="s">
        <v>40</v>
      </c>
      <c r="L6567" s="244" t="s">
        <v>5345</v>
      </c>
    </row>
    <row r="6568" spans="2:12" ht="75" customHeight="1" x14ac:dyDescent="0.25">
      <c r="B6568" s="244">
        <v>0</v>
      </c>
      <c r="C6568" s="244" t="s">
        <v>6212</v>
      </c>
      <c r="D6568" s="245">
        <v>41659</v>
      </c>
      <c r="E6568" s="244" t="s">
        <v>662</v>
      </c>
      <c r="F6568" s="244" t="s">
        <v>5343</v>
      </c>
      <c r="G6568" s="244" t="s">
        <v>5344</v>
      </c>
      <c r="H6568" s="246">
        <v>140000</v>
      </c>
      <c r="I6568" s="246">
        <v>140000</v>
      </c>
      <c r="J6568" s="244" t="s">
        <v>2469</v>
      </c>
      <c r="K6568" s="244" t="s">
        <v>40</v>
      </c>
      <c r="L6568" s="244" t="s">
        <v>5345</v>
      </c>
    </row>
    <row r="6569" spans="2:12" ht="75" customHeight="1" x14ac:dyDescent="0.25">
      <c r="B6569" s="244">
        <v>0</v>
      </c>
      <c r="C6569" s="244" t="s">
        <v>6213</v>
      </c>
      <c r="D6569" s="245">
        <v>41659</v>
      </c>
      <c r="E6569" s="244" t="s">
        <v>662</v>
      </c>
      <c r="F6569" s="244" t="s">
        <v>5343</v>
      </c>
      <c r="G6569" s="244" t="s">
        <v>5344</v>
      </c>
      <c r="H6569" s="246">
        <v>140000</v>
      </c>
      <c r="I6569" s="246">
        <v>140000</v>
      </c>
      <c r="J6569" s="244" t="s">
        <v>2469</v>
      </c>
      <c r="K6569" s="244" t="s">
        <v>40</v>
      </c>
      <c r="L6569" s="244" t="s">
        <v>5345</v>
      </c>
    </row>
    <row r="6570" spans="2:12" ht="75" customHeight="1" x14ac:dyDescent="0.25">
      <c r="B6570" s="244">
        <v>0</v>
      </c>
      <c r="C6570" s="244" t="s">
        <v>6214</v>
      </c>
      <c r="D6570" s="245">
        <v>41659</v>
      </c>
      <c r="E6570" s="244" t="s">
        <v>662</v>
      </c>
      <c r="F6570" s="244" t="s">
        <v>5343</v>
      </c>
      <c r="G6570" s="244" t="s">
        <v>5344</v>
      </c>
      <c r="H6570" s="246">
        <v>1250000</v>
      </c>
      <c r="I6570" s="246">
        <v>1250000</v>
      </c>
      <c r="J6570" s="244" t="s">
        <v>2469</v>
      </c>
      <c r="K6570" s="244" t="s">
        <v>40</v>
      </c>
      <c r="L6570" s="244" t="s">
        <v>5345</v>
      </c>
    </row>
    <row r="6571" spans="2:12" ht="75" customHeight="1" x14ac:dyDescent="0.25">
      <c r="B6571" s="244">
        <v>0</v>
      </c>
      <c r="C6571" s="244" t="s">
        <v>6215</v>
      </c>
      <c r="D6571" s="245">
        <v>41659</v>
      </c>
      <c r="E6571" s="244" t="s">
        <v>662</v>
      </c>
      <c r="F6571" s="244" t="s">
        <v>5343</v>
      </c>
      <c r="G6571" s="244" t="s">
        <v>5344</v>
      </c>
      <c r="H6571" s="246">
        <v>139500</v>
      </c>
      <c r="I6571" s="246">
        <v>139500</v>
      </c>
      <c r="J6571" s="244" t="s">
        <v>2469</v>
      </c>
      <c r="K6571" s="244" t="s">
        <v>40</v>
      </c>
      <c r="L6571" s="244" t="s">
        <v>5345</v>
      </c>
    </row>
    <row r="6572" spans="2:12" ht="75" customHeight="1" x14ac:dyDescent="0.25">
      <c r="B6572" s="244">
        <v>0</v>
      </c>
      <c r="C6572" s="244" t="s">
        <v>6216</v>
      </c>
      <c r="D6572" s="245">
        <v>41659</v>
      </c>
      <c r="E6572" s="244" t="s">
        <v>662</v>
      </c>
      <c r="F6572" s="244" t="s">
        <v>5343</v>
      </c>
      <c r="G6572" s="244" t="s">
        <v>5344</v>
      </c>
      <c r="H6572" s="246">
        <v>139500</v>
      </c>
      <c r="I6572" s="246">
        <v>139500</v>
      </c>
      <c r="J6572" s="244" t="s">
        <v>2469</v>
      </c>
      <c r="K6572" s="244" t="s">
        <v>40</v>
      </c>
      <c r="L6572" s="244" t="s">
        <v>5345</v>
      </c>
    </row>
    <row r="6573" spans="2:12" ht="75" customHeight="1" x14ac:dyDescent="0.25">
      <c r="B6573" s="244">
        <v>0</v>
      </c>
      <c r="C6573" s="244" t="s">
        <v>6216</v>
      </c>
      <c r="D6573" s="245">
        <v>41659</v>
      </c>
      <c r="E6573" s="244" t="s">
        <v>662</v>
      </c>
      <c r="F6573" s="244" t="s">
        <v>5343</v>
      </c>
      <c r="G6573" s="244" t="s">
        <v>5344</v>
      </c>
      <c r="H6573" s="246">
        <v>139500</v>
      </c>
      <c r="I6573" s="246">
        <v>139500</v>
      </c>
      <c r="J6573" s="244" t="s">
        <v>2469</v>
      </c>
      <c r="K6573" s="244" t="s">
        <v>40</v>
      </c>
      <c r="L6573" s="244" t="s">
        <v>5345</v>
      </c>
    </row>
    <row r="6574" spans="2:12" ht="75" customHeight="1" x14ac:dyDescent="0.25">
      <c r="B6574" s="244">
        <v>0</v>
      </c>
      <c r="C6574" s="244" t="s">
        <v>6217</v>
      </c>
      <c r="D6574" s="245">
        <v>41659</v>
      </c>
      <c r="E6574" s="244" t="s">
        <v>662</v>
      </c>
      <c r="F6574" s="244" t="s">
        <v>5343</v>
      </c>
      <c r="G6574" s="244" t="s">
        <v>5344</v>
      </c>
      <c r="H6574" s="246">
        <v>139500</v>
      </c>
      <c r="I6574" s="246">
        <v>139500</v>
      </c>
      <c r="J6574" s="244" t="s">
        <v>2469</v>
      </c>
      <c r="K6574" s="244" t="s">
        <v>40</v>
      </c>
      <c r="L6574" s="244" t="s">
        <v>5345</v>
      </c>
    </row>
    <row r="6575" spans="2:12" ht="75" customHeight="1" x14ac:dyDescent="0.25">
      <c r="B6575" s="244">
        <v>0</v>
      </c>
      <c r="C6575" s="244" t="s">
        <v>6218</v>
      </c>
      <c r="D6575" s="245">
        <v>41659</v>
      </c>
      <c r="E6575" s="244" t="s">
        <v>662</v>
      </c>
      <c r="F6575" s="244" t="s">
        <v>5343</v>
      </c>
      <c r="G6575" s="244" t="s">
        <v>5344</v>
      </c>
      <c r="H6575" s="246">
        <v>139500</v>
      </c>
      <c r="I6575" s="246">
        <v>139500</v>
      </c>
      <c r="J6575" s="244" t="s">
        <v>2469</v>
      </c>
      <c r="K6575" s="244" t="s">
        <v>40</v>
      </c>
      <c r="L6575" s="244" t="s">
        <v>5345</v>
      </c>
    </row>
    <row r="6576" spans="2:12" ht="75" customHeight="1" x14ac:dyDescent="0.25">
      <c r="B6576" s="244">
        <v>0</v>
      </c>
      <c r="C6576" s="244" t="s">
        <v>6219</v>
      </c>
      <c r="D6576" s="245">
        <v>41659</v>
      </c>
      <c r="E6576" s="244" t="s">
        <v>662</v>
      </c>
      <c r="F6576" s="244" t="s">
        <v>5343</v>
      </c>
      <c r="G6576" s="244" t="s">
        <v>5344</v>
      </c>
      <c r="H6576" s="246">
        <v>139500</v>
      </c>
      <c r="I6576" s="246">
        <v>139500</v>
      </c>
      <c r="J6576" s="244" t="s">
        <v>2469</v>
      </c>
      <c r="K6576" s="244" t="s">
        <v>40</v>
      </c>
      <c r="L6576" s="244" t="s">
        <v>5345</v>
      </c>
    </row>
    <row r="6577" spans="2:12" ht="75" customHeight="1" x14ac:dyDescent="0.25">
      <c r="B6577" s="244">
        <v>0</v>
      </c>
      <c r="C6577" s="244" t="s">
        <v>6220</v>
      </c>
      <c r="D6577" s="245">
        <v>41659</v>
      </c>
      <c r="E6577" s="244" t="s">
        <v>662</v>
      </c>
      <c r="F6577" s="244" t="s">
        <v>5343</v>
      </c>
      <c r="G6577" s="244" t="s">
        <v>5344</v>
      </c>
      <c r="H6577" s="246">
        <v>139500</v>
      </c>
      <c r="I6577" s="246">
        <v>139500</v>
      </c>
      <c r="J6577" s="244" t="s">
        <v>2469</v>
      </c>
      <c r="K6577" s="244" t="s">
        <v>40</v>
      </c>
      <c r="L6577" s="244" t="s">
        <v>5345</v>
      </c>
    </row>
    <row r="6578" spans="2:12" ht="75" customHeight="1" x14ac:dyDescent="0.25">
      <c r="B6578" s="244">
        <v>0</v>
      </c>
      <c r="C6578" s="244" t="s">
        <v>6221</v>
      </c>
      <c r="D6578" s="245">
        <v>41659</v>
      </c>
      <c r="E6578" s="244" t="s">
        <v>662</v>
      </c>
      <c r="F6578" s="244" t="s">
        <v>5343</v>
      </c>
      <c r="G6578" s="244" t="s">
        <v>5344</v>
      </c>
      <c r="H6578" s="246">
        <v>165000</v>
      </c>
      <c r="I6578" s="246">
        <v>165000</v>
      </c>
      <c r="J6578" s="244" t="s">
        <v>2469</v>
      </c>
      <c r="K6578" s="244" t="s">
        <v>40</v>
      </c>
      <c r="L6578" s="244" t="s">
        <v>5345</v>
      </c>
    </row>
    <row r="6579" spans="2:12" ht="75" customHeight="1" x14ac:dyDescent="0.25">
      <c r="B6579" s="244">
        <v>0</v>
      </c>
      <c r="C6579" s="244" t="s">
        <v>6222</v>
      </c>
      <c r="D6579" s="245">
        <v>41659</v>
      </c>
      <c r="E6579" s="244" t="s">
        <v>662</v>
      </c>
      <c r="F6579" s="244" t="s">
        <v>5343</v>
      </c>
      <c r="G6579" s="244" t="s">
        <v>5344</v>
      </c>
      <c r="H6579" s="246">
        <v>139500</v>
      </c>
      <c r="I6579" s="246">
        <v>139500</v>
      </c>
      <c r="J6579" s="244" t="s">
        <v>2469</v>
      </c>
      <c r="K6579" s="244" t="s">
        <v>40</v>
      </c>
      <c r="L6579" s="244" t="s">
        <v>5345</v>
      </c>
    </row>
    <row r="6580" spans="2:12" ht="75" customHeight="1" x14ac:dyDescent="0.25">
      <c r="B6580" s="244">
        <v>0</v>
      </c>
      <c r="C6580" s="244" t="s">
        <v>6223</v>
      </c>
      <c r="D6580" s="245">
        <v>41659</v>
      </c>
      <c r="E6580" s="244" t="s">
        <v>662</v>
      </c>
      <c r="F6580" s="244" t="s">
        <v>5343</v>
      </c>
      <c r="G6580" s="244" t="s">
        <v>5344</v>
      </c>
      <c r="H6580" s="246">
        <v>165000</v>
      </c>
      <c r="I6580" s="246">
        <v>165000</v>
      </c>
      <c r="J6580" s="244" t="s">
        <v>2469</v>
      </c>
      <c r="K6580" s="244" t="s">
        <v>40</v>
      </c>
      <c r="L6580" s="244" t="s">
        <v>5345</v>
      </c>
    </row>
    <row r="6581" spans="2:12" ht="75" customHeight="1" x14ac:dyDescent="0.25">
      <c r="B6581" s="244">
        <v>0</v>
      </c>
      <c r="C6581" s="244" t="s">
        <v>6224</v>
      </c>
      <c r="D6581" s="245">
        <v>41659</v>
      </c>
      <c r="E6581" s="244" t="s">
        <v>662</v>
      </c>
      <c r="F6581" s="244" t="s">
        <v>5343</v>
      </c>
      <c r="G6581" s="244" t="s">
        <v>5344</v>
      </c>
      <c r="H6581" s="246">
        <v>60000</v>
      </c>
      <c r="I6581" s="246">
        <v>60000</v>
      </c>
      <c r="J6581" s="244" t="s">
        <v>2469</v>
      </c>
      <c r="K6581" s="244" t="s">
        <v>40</v>
      </c>
      <c r="L6581" s="244" t="s">
        <v>5345</v>
      </c>
    </row>
    <row r="6582" spans="2:12" ht="75" customHeight="1" x14ac:dyDescent="0.25">
      <c r="B6582" s="244">
        <v>0</v>
      </c>
      <c r="C6582" s="244" t="s">
        <v>6225</v>
      </c>
      <c r="D6582" s="245">
        <v>41647</v>
      </c>
      <c r="E6582" s="244" t="s">
        <v>662</v>
      </c>
      <c r="F6582" s="244" t="s">
        <v>5343</v>
      </c>
      <c r="G6582" s="244" t="s">
        <v>5344</v>
      </c>
      <c r="H6582" s="246">
        <v>60000</v>
      </c>
      <c r="I6582" s="246">
        <v>60000</v>
      </c>
      <c r="J6582" s="244" t="s">
        <v>2469</v>
      </c>
      <c r="K6582" s="244" t="s">
        <v>40</v>
      </c>
      <c r="L6582" s="244" t="s">
        <v>5345</v>
      </c>
    </row>
    <row r="6583" spans="2:12" ht="75" customHeight="1" x14ac:dyDescent="0.25">
      <c r="B6583" s="244">
        <v>0</v>
      </c>
      <c r="C6583" s="244" t="s">
        <v>6226</v>
      </c>
      <c r="D6583" s="245">
        <v>41659</v>
      </c>
      <c r="E6583" s="244" t="s">
        <v>662</v>
      </c>
      <c r="F6583" s="244" t="s">
        <v>5343</v>
      </c>
      <c r="G6583" s="244" t="s">
        <v>5344</v>
      </c>
      <c r="H6583" s="246">
        <v>125000</v>
      </c>
      <c r="I6583" s="246">
        <v>125000</v>
      </c>
      <c r="J6583" s="244" t="s">
        <v>2469</v>
      </c>
      <c r="K6583" s="244" t="s">
        <v>40</v>
      </c>
      <c r="L6583" s="244" t="s">
        <v>5345</v>
      </c>
    </row>
    <row r="6584" spans="2:12" ht="75" customHeight="1" x14ac:dyDescent="0.25">
      <c r="B6584" s="244">
        <v>0</v>
      </c>
      <c r="C6584" s="244" t="s">
        <v>6227</v>
      </c>
      <c r="D6584" s="245">
        <v>41659</v>
      </c>
      <c r="E6584" s="244" t="s">
        <v>662</v>
      </c>
      <c r="F6584" s="244" t="s">
        <v>5343</v>
      </c>
      <c r="G6584" s="244" t="s">
        <v>5344</v>
      </c>
      <c r="H6584" s="246">
        <v>400000</v>
      </c>
      <c r="I6584" s="246">
        <v>400000</v>
      </c>
      <c r="J6584" s="244" t="s">
        <v>2469</v>
      </c>
      <c r="K6584" s="244" t="s">
        <v>40</v>
      </c>
      <c r="L6584" s="244" t="s">
        <v>5345</v>
      </c>
    </row>
    <row r="6585" spans="2:12" ht="75" customHeight="1" x14ac:dyDescent="0.25">
      <c r="B6585" s="244">
        <v>0</v>
      </c>
      <c r="C6585" s="244" t="s">
        <v>6228</v>
      </c>
      <c r="D6585" s="245">
        <v>41647</v>
      </c>
      <c r="E6585" s="244" t="s">
        <v>662</v>
      </c>
      <c r="F6585" s="244" t="s">
        <v>5343</v>
      </c>
      <c r="G6585" s="244" t="s">
        <v>5344</v>
      </c>
      <c r="H6585" s="246">
        <v>400000</v>
      </c>
      <c r="I6585" s="246">
        <v>400000</v>
      </c>
      <c r="J6585" s="244" t="s">
        <v>2469</v>
      </c>
      <c r="K6585" s="244" t="s">
        <v>40</v>
      </c>
      <c r="L6585" s="244" t="s">
        <v>5345</v>
      </c>
    </row>
    <row r="6586" spans="2:12" ht="75" customHeight="1" x14ac:dyDescent="0.25">
      <c r="B6586" s="244">
        <v>0</v>
      </c>
      <c r="C6586" s="244" t="s">
        <v>6229</v>
      </c>
      <c r="D6586" s="245">
        <v>41659</v>
      </c>
      <c r="E6586" s="244" t="s">
        <v>662</v>
      </c>
      <c r="F6586" s="244" t="s">
        <v>5343</v>
      </c>
      <c r="G6586" s="244" t="s">
        <v>5344</v>
      </c>
      <c r="H6586" s="246">
        <v>56000</v>
      </c>
      <c r="I6586" s="246">
        <v>56000</v>
      </c>
      <c r="J6586" s="244" t="s">
        <v>2469</v>
      </c>
      <c r="K6586" s="244" t="s">
        <v>40</v>
      </c>
      <c r="L6586" s="244" t="s">
        <v>5345</v>
      </c>
    </row>
    <row r="6587" spans="2:12" ht="75" customHeight="1" x14ac:dyDescent="0.25">
      <c r="B6587" s="244">
        <v>0</v>
      </c>
      <c r="C6587" s="244" t="s">
        <v>6230</v>
      </c>
      <c r="D6587" s="245">
        <v>41659</v>
      </c>
      <c r="E6587" s="244" t="s">
        <v>662</v>
      </c>
      <c r="F6587" s="244" t="s">
        <v>5343</v>
      </c>
      <c r="G6587" s="244" t="s">
        <v>5344</v>
      </c>
      <c r="H6587" s="246">
        <v>300000</v>
      </c>
      <c r="I6587" s="246">
        <v>300000</v>
      </c>
      <c r="J6587" s="244" t="s">
        <v>2469</v>
      </c>
      <c r="K6587" s="244" t="s">
        <v>40</v>
      </c>
      <c r="L6587" s="244" t="s">
        <v>5345</v>
      </c>
    </row>
    <row r="6588" spans="2:12" ht="75" customHeight="1" x14ac:dyDescent="0.25">
      <c r="B6588" s="244">
        <v>0</v>
      </c>
      <c r="C6588" s="244" t="s">
        <v>6231</v>
      </c>
      <c r="D6588" s="245">
        <v>41659</v>
      </c>
      <c r="E6588" s="244" t="s">
        <v>662</v>
      </c>
      <c r="F6588" s="244" t="s">
        <v>5343</v>
      </c>
      <c r="G6588" s="244" t="s">
        <v>5344</v>
      </c>
      <c r="H6588" s="246">
        <v>1800000</v>
      </c>
      <c r="I6588" s="246">
        <v>1800000</v>
      </c>
      <c r="J6588" s="244" t="s">
        <v>2469</v>
      </c>
      <c r="K6588" s="244" t="s">
        <v>40</v>
      </c>
      <c r="L6588" s="244" t="s">
        <v>5345</v>
      </c>
    </row>
    <row r="6589" spans="2:12" ht="75" customHeight="1" x14ac:dyDescent="0.25">
      <c r="B6589" s="244">
        <v>0</v>
      </c>
      <c r="C6589" s="244" t="s">
        <v>6232</v>
      </c>
      <c r="D6589" s="245">
        <v>41659</v>
      </c>
      <c r="E6589" s="244" t="s">
        <v>662</v>
      </c>
      <c r="F6589" s="244" t="s">
        <v>5343</v>
      </c>
      <c r="G6589" s="244" t="s">
        <v>5344</v>
      </c>
      <c r="H6589" s="246">
        <v>530000</v>
      </c>
      <c r="I6589" s="246">
        <v>530000</v>
      </c>
      <c r="J6589" s="244" t="s">
        <v>2469</v>
      </c>
      <c r="K6589" s="244" t="s">
        <v>40</v>
      </c>
      <c r="L6589" s="244" t="s">
        <v>5345</v>
      </c>
    </row>
    <row r="6590" spans="2:12" ht="75" customHeight="1" x14ac:dyDescent="0.25">
      <c r="B6590" s="244">
        <v>0</v>
      </c>
      <c r="C6590" s="244" t="s">
        <v>6233</v>
      </c>
      <c r="D6590" s="245">
        <v>41659</v>
      </c>
      <c r="E6590" s="244" t="s">
        <v>662</v>
      </c>
      <c r="F6590" s="244" t="s">
        <v>5343</v>
      </c>
      <c r="G6590" s="244" t="s">
        <v>5344</v>
      </c>
      <c r="H6590" s="246">
        <v>3200000</v>
      </c>
      <c r="I6590" s="246">
        <v>3200000</v>
      </c>
      <c r="J6590" s="244" t="s">
        <v>2469</v>
      </c>
      <c r="K6590" s="244" t="s">
        <v>40</v>
      </c>
      <c r="L6590" s="244" t="s">
        <v>5345</v>
      </c>
    </row>
    <row r="6591" spans="2:12" ht="75" customHeight="1" x14ac:dyDescent="0.25">
      <c r="B6591" s="244">
        <v>0</v>
      </c>
      <c r="C6591" s="244" t="s">
        <v>6234</v>
      </c>
      <c r="D6591" s="245">
        <v>41659</v>
      </c>
      <c r="E6591" s="244" t="s">
        <v>662</v>
      </c>
      <c r="F6591" s="244" t="s">
        <v>5343</v>
      </c>
      <c r="G6591" s="244" t="s">
        <v>5344</v>
      </c>
      <c r="H6591" s="246">
        <v>400000</v>
      </c>
      <c r="I6591" s="246">
        <v>400000</v>
      </c>
      <c r="J6591" s="244" t="s">
        <v>2469</v>
      </c>
      <c r="K6591" s="244" t="s">
        <v>40</v>
      </c>
      <c r="L6591" s="244" t="s">
        <v>5345</v>
      </c>
    </row>
    <row r="6592" spans="2:12" ht="75" customHeight="1" x14ac:dyDescent="0.25">
      <c r="B6592" s="244">
        <v>0</v>
      </c>
      <c r="C6592" s="244" t="s">
        <v>6235</v>
      </c>
      <c r="D6592" s="245">
        <v>41659</v>
      </c>
      <c r="E6592" s="244" t="s">
        <v>662</v>
      </c>
      <c r="F6592" s="244" t="s">
        <v>5343</v>
      </c>
      <c r="G6592" s="244" t="s">
        <v>5344</v>
      </c>
      <c r="H6592" s="246">
        <v>350000</v>
      </c>
      <c r="I6592" s="246">
        <v>350000</v>
      </c>
      <c r="J6592" s="244" t="s">
        <v>2469</v>
      </c>
      <c r="K6592" s="244" t="s">
        <v>40</v>
      </c>
      <c r="L6592" s="244" t="s">
        <v>5345</v>
      </c>
    </row>
    <row r="6593" spans="2:12" ht="75" customHeight="1" x14ac:dyDescent="0.25">
      <c r="B6593" s="244">
        <v>0</v>
      </c>
      <c r="C6593" s="244" t="s">
        <v>6236</v>
      </c>
      <c r="D6593" s="245">
        <v>41659</v>
      </c>
      <c r="E6593" s="244" t="s">
        <v>662</v>
      </c>
      <c r="F6593" s="244" t="s">
        <v>5343</v>
      </c>
      <c r="G6593" s="244" t="s">
        <v>5344</v>
      </c>
      <c r="H6593" s="246">
        <v>39680</v>
      </c>
      <c r="I6593" s="246">
        <v>39680</v>
      </c>
      <c r="J6593" s="244" t="s">
        <v>2469</v>
      </c>
      <c r="K6593" s="244" t="s">
        <v>40</v>
      </c>
      <c r="L6593" s="244" t="s">
        <v>5345</v>
      </c>
    </row>
    <row r="6594" spans="2:12" ht="75" customHeight="1" x14ac:dyDescent="0.25">
      <c r="B6594" s="244">
        <v>0</v>
      </c>
      <c r="C6594" s="244" t="s">
        <v>6237</v>
      </c>
      <c r="D6594" s="245">
        <v>41659</v>
      </c>
      <c r="E6594" s="244" t="s">
        <v>662</v>
      </c>
      <c r="F6594" s="244" t="s">
        <v>5343</v>
      </c>
      <c r="G6594" s="244" t="s">
        <v>5344</v>
      </c>
      <c r="H6594" s="246">
        <v>17200</v>
      </c>
      <c r="I6594" s="246">
        <v>17200</v>
      </c>
      <c r="J6594" s="244" t="s">
        <v>2469</v>
      </c>
      <c r="K6594" s="244" t="s">
        <v>40</v>
      </c>
      <c r="L6594" s="244" t="s">
        <v>5345</v>
      </c>
    </row>
    <row r="6595" spans="2:12" ht="75" customHeight="1" x14ac:dyDescent="0.25">
      <c r="B6595" s="244">
        <v>0</v>
      </c>
      <c r="C6595" s="244" t="s">
        <v>6238</v>
      </c>
      <c r="D6595" s="245">
        <v>41659</v>
      </c>
      <c r="E6595" s="244" t="s">
        <v>662</v>
      </c>
      <c r="F6595" s="244" t="s">
        <v>5343</v>
      </c>
      <c r="G6595" s="244" t="s">
        <v>5344</v>
      </c>
      <c r="H6595" s="246">
        <v>30000</v>
      </c>
      <c r="I6595" s="246">
        <v>30000</v>
      </c>
      <c r="J6595" s="244" t="s">
        <v>2469</v>
      </c>
      <c r="K6595" s="244" t="s">
        <v>40</v>
      </c>
      <c r="L6595" s="244" t="s">
        <v>5345</v>
      </c>
    </row>
    <row r="6596" spans="2:12" ht="75" customHeight="1" x14ac:dyDescent="0.25">
      <c r="B6596" s="244">
        <v>0</v>
      </c>
      <c r="C6596" s="244" t="s">
        <v>6239</v>
      </c>
      <c r="D6596" s="245">
        <v>41659</v>
      </c>
      <c r="E6596" s="244" t="s">
        <v>662</v>
      </c>
      <c r="F6596" s="244" t="s">
        <v>5343</v>
      </c>
      <c r="G6596" s="244" t="s">
        <v>5344</v>
      </c>
      <c r="H6596" s="246">
        <v>21000</v>
      </c>
      <c r="I6596" s="246">
        <v>21000</v>
      </c>
      <c r="J6596" s="244" t="s">
        <v>2469</v>
      </c>
      <c r="K6596" s="244" t="s">
        <v>40</v>
      </c>
      <c r="L6596" s="244" t="s">
        <v>5345</v>
      </c>
    </row>
    <row r="6597" spans="2:12" ht="75" customHeight="1" x14ac:dyDescent="0.25">
      <c r="B6597" s="244">
        <v>0</v>
      </c>
      <c r="C6597" s="244" t="s">
        <v>6240</v>
      </c>
      <c r="D6597" s="245">
        <v>41659</v>
      </c>
      <c r="E6597" s="244" t="s">
        <v>662</v>
      </c>
      <c r="F6597" s="244" t="s">
        <v>5343</v>
      </c>
      <c r="G6597" s="244" t="s">
        <v>5344</v>
      </c>
      <c r="H6597" s="246">
        <v>170000</v>
      </c>
      <c r="I6597" s="246">
        <v>170000</v>
      </c>
      <c r="J6597" s="244" t="s">
        <v>2469</v>
      </c>
      <c r="K6597" s="244" t="s">
        <v>40</v>
      </c>
      <c r="L6597" s="244" t="s">
        <v>5345</v>
      </c>
    </row>
    <row r="6598" spans="2:12" ht="75" customHeight="1" x14ac:dyDescent="0.25">
      <c r="B6598" s="244">
        <v>0</v>
      </c>
      <c r="C6598" s="244" t="s">
        <v>6241</v>
      </c>
      <c r="D6598" s="245">
        <v>41659</v>
      </c>
      <c r="E6598" s="244" t="s">
        <v>662</v>
      </c>
      <c r="F6598" s="244" t="s">
        <v>5343</v>
      </c>
      <c r="G6598" s="244" t="s">
        <v>5344</v>
      </c>
      <c r="H6598" s="246">
        <v>270000</v>
      </c>
      <c r="I6598" s="246">
        <v>270000</v>
      </c>
      <c r="J6598" s="244" t="s">
        <v>2469</v>
      </c>
      <c r="K6598" s="244" t="s">
        <v>40</v>
      </c>
      <c r="L6598" s="244" t="s">
        <v>5345</v>
      </c>
    </row>
    <row r="6599" spans="2:12" ht="75" customHeight="1" x14ac:dyDescent="0.25">
      <c r="B6599" s="244">
        <v>0</v>
      </c>
      <c r="C6599" s="244" t="s">
        <v>6242</v>
      </c>
      <c r="D6599" s="245">
        <v>41659</v>
      </c>
      <c r="E6599" s="244" t="s">
        <v>662</v>
      </c>
      <c r="F6599" s="244" t="s">
        <v>5343</v>
      </c>
      <c r="G6599" s="244" t="s">
        <v>5344</v>
      </c>
      <c r="H6599" s="246">
        <v>250000</v>
      </c>
      <c r="I6599" s="246">
        <v>250000</v>
      </c>
      <c r="J6599" s="244" t="s">
        <v>2469</v>
      </c>
      <c r="K6599" s="244" t="s">
        <v>40</v>
      </c>
      <c r="L6599" s="244" t="s">
        <v>5345</v>
      </c>
    </row>
    <row r="6600" spans="2:12" ht="75" customHeight="1" x14ac:dyDescent="0.25">
      <c r="B6600" s="244">
        <v>0</v>
      </c>
      <c r="C6600" s="244" t="s">
        <v>6243</v>
      </c>
      <c r="D6600" s="245">
        <v>41647</v>
      </c>
      <c r="E6600" s="244" t="s">
        <v>662</v>
      </c>
      <c r="F6600" s="244" t="s">
        <v>5343</v>
      </c>
      <c r="G6600" s="244" t="s">
        <v>5344</v>
      </c>
      <c r="H6600" s="246">
        <v>250000</v>
      </c>
      <c r="I6600" s="246">
        <v>250000</v>
      </c>
      <c r="J6600" s="244" t="s">
        <v>2469</v>
      </c>
      <c r="K6600" s="244" t="s">
        <v>40</v>
      </c>
      <c r="L6600" s="244" t="s">
        <v>5345</v>
      </c>
    </row>
    <row r="6601" spans="2:12" ht="75" customHeight="1" x14ac:dyDescent="0.25">
      <c r="B6601" s="244">
        <v>0</v>
      </c>
      <c r="C6601" s="244" t="s">
        <v>6244</v>
      </c>
      <c r="D6601" s="245">
        <v>41659</v>
      </c>
      <c r="E6601" s="244" t="s">
        <v>662</v>
      </c>
      <c r="F6601" s="244" t="s">
        <v>5343</v>
      </c>
      <c r="G6601" s="244" t="s">
        <v>5344</v>
      </c>
      <c r="H6601" s="246">
        <v>455000</v>
      </c>
      <c r="I6601" s="246">
        <v>455000</v>
      </c>
      <c r="J6601" s="244" t="s">
        <v>2469</v>
      </c>
      <c r="K6601" s="244" t="s">
        <v>40</v>
      </c>
      <c r="L6601" s="244" t="s">
        <v>5345</v>
      </c>
    </row>
    <row r="6602" spans="2:12" ht="75" customHeight="1" x14ac:dyDescent="0.25">
      <c r="B6602" s="244">
        <v>0</v>
      </c>
      <c r="C6602" s="244" t="s">
        <v>6245</v>
      </c>
      <c r="D6602" s="245">
        <v>41659</v>
      </c>
      <c r="E6602" s="244" t="s">
        <v>662</v>
      </c>
      <c r="F6602" s="244" t="s">
        <v>5343</v>
      </c>
      <c r="G6602" s="244" t="s">
        <v>5344</v>
      </c>
      <c r="H6602" s="246">
        <v>150000</v>
      </c>
      <c r="I6602" s="246">
        <v>150000</v>
      </c>
      <c r="J6602" s="244" t="s">
        <v>2469</v>
      </c>
      <c r="K6602" s="244" t="s">
        <v>40</v>
      </c>
      <c r="L6602" s="244" t="s">
        <v>5345</v>
      </c>
    </row>
    <row r="6603" spans="2:12" ht="75" customHeight="1" x14ac:dyDescent="0.25">
      <c r="B6603" s="244">
        <v>0</v>
      </c>
      <c r="C6603" s="244" t="s">
        <v>6246</v>
      </c>
      <c r="D6603" s="245">
        <v>41659</v>
      </c>
      <c r="E6603" s="244" t="s">
        <v>662</v>
      </c>
      <c r="F6603" s="244" t="s">
        <v>5343</v>
      </c>
      <c r="G6603" s="244" t="s">
        <v>5344</v>
      </c>
      <c r="H6603" s="246">
        <v>402600</v>
      </c>
      <c r="I6603" s="246">
        <v>402600</v>
      </c>
      <c r="J6603" s="244" t="s">
        <v>2469</v>
      </c>
      <c r="K6603" s="244" t="s">
        <v>40</v>
      </c>
      <c r="L6603" s="244" t="s">
        <v>5345</v>
      </c>
    </row>
    <row r="6604" spans="2:12" ht="75" customHeight="1" x14ac:dyDescent="0.25">
      <c r="B6604" s="244">
        <v>0</v>
      </c>
      <c r="C6604" s="244" t="s">
        <v>6247</v>
      </c>
      <c r="D6604" s="245">
        <v>41659</v>
      </c>
      <c r="E6604" s="244" t="s">
        <v>662</v>
      </c>
      <c r="F6604" s="244" t="s">
        <v>5343</v>
      </c>
      <c r="G6604" s="244" t="s">
        <v>5344</v>
      </c>
      <c r="H6604" s="246">
        <v>360000</v>
      </c>
      <c r="I6604" s="246">
        <v>360000</v>
      </c>
      <c r="J6604" s="244" t="s">
        <v>2469</v>
      </c>
      <c r="K6604" s="244" t="s">
        <v>40</v>
      </c>
      <c r="L6604" s="244" t="s">
        <v>5345</v>
      </c>
    </row>
    <row r="6605" spans="2:12" ht="75" customHeight="1" x14ac:dyDescent="0.25">
      <c r="B6605" s="244">
        <v>0</v>
      </c>
      <c r="C6605" s="244" t="s">
        <v>6248</v>
      </c>
      <c r="D6605" s="245">
        <v>41659</v>
      </c>
      <c r="E6605" s="244" t="s">
        <v>662</v>
      </c>
      <c r="F6605" s="244" t="s">
        <v>5343</v>
      </c>
      <c r="G6605" s="244" t="s">
        <v>5344</v>
      </c>
      <c r="H6605" s="246">
        <v>50000</v>
      </c>
      <c r="I6605" s="246">
        <v>50000</v>
      </c>
      <c r="J6605" s="244" t="s">
        <v>2469</v>
      </c>
      <c r="K6605" s="244" t="s">
        <v>40</v>
      </c>
      <c r="L6605" s="244" t="s">
        <v>5345</v>
      </c>
    </row>
    <row r="6606" spans="2:12" ht="75" customHeight="1" x14ac:dyDescent="0.25">
      <c r="B6606" s="244">
        <v>0</v>
      </c>
      <c r="C6606" s="244" t="s">
        <v>6249</v>
      </c>
      <c r="D6606" s="245">
        <v>41659</v>
      </c>
      <c r="E6606" s="244" t="s">
        <v>662</v>
      </c>
      <c r="F6606" s="244" t="s">
        <v>5343</v>
      </c>
      <c r="G6606" s="244" t="s">
        <v>5344</v>
      </c>
      <c r="H6606" s="246">
        <v>1080000</v>
      </c>
      <c r="I6606" s="246">
        <v>1080000</v>
      </c>
      <c r="J6606" s="244" t="s">
        <v>2469</v>
      </c>
      <c r="K6606" s="244" t="s">
        <v>40</v>
      </c>
      <c r="L6606" s="244" t="s">
        <v>5345</v>
      </c>
    </row>
    <row r="6607" spans="2:12" ht="75" customHeight="1" x14ac:dyDescent="0.25">
      <c r="B6607" s="244">
        <v>0</v>
      </c>
      <c r="C6607" s="244" t="s">
        <v>6250</v>
      </c>
      <c r="D6607" s="245">
        <v>41659</v>
      </c>
      <c r="E6607" s="244" t="s">
        <v>662</v>
      </c>
      <c r="F6607" s="244" t="s">
        <v>5343</v>
      </c>
      <c r="G6607" s="244" t="s">
        <v>5344</v>
      </c>
      <c r="H6607" s="246">
        <v>5550000</v>
      </c>
      <c r="I6607" s="246">
        <v>5550000</v>
      </c>
      <c r="J6607" s="244" t="s">
        <v>2469</v>
      </c>
      <c r="K6607" s="244" t="s">
        <v>40</v>
      </c>
      <c r="L6607" s="244" t="s">
        <v>5345</v>
      </c>
    </row>
    <row r="6608" spans="2:12" ht="75" customHeight="1" x14ac:dyDescent="0.25">
      <c r="B6608" s="244">
        <v>0</v>
      </c>
      <c r="C6608" s="244" t="s">
        <v>6251</v>
      </c>
      <c r="D6608" s="245">
        <v>41659</v>
      </c>
      <c r="E6608" s="244" t="s">
        <v>662</v>
      </c>
      <c r="F6608" s="244" t="s">
        <v>5343</v>
      </c>
      <c r="G6608" s="244" t="s">
        <v>5344</v>
      </c>
      <c r="H6608" s="246">
        <v>500000</v>
      </c>
      <c r="I6608" s="246">
        <v>500000</v>
      </c>
      <c r="J6608" s="244" t="s">
        <v>2469</v>
      </c>
      <c r="K6608" s="244" t="s">
        <v>40</v>
      </c>
      <c r="L6608" s="244" t="s">
        <v>5345</v>
      </c>
    </row>
    <row r="6609" spans="2:12" ht="75" customHeight="1" x14ac:dyDescent="0.25">
      <c r="B6609" s="244">
        <v>0</v>
      </c>
      <c r="C6609" s="244" t="s">
        <v>6252</v>
      </c>
      <c r="D6609" s="245">
        <v>41647</v>
      </c>
      <c r="E6609" s="244" t="s">
        <v>662</v>
      </c>
      <c r="F6609" s="244" t="s">
        <v>5343</v>
      </c>
      <c r="G6609" s="244" t="s">
        <v>5344</v>
      </c>
      <c r="H6609" s="246">
        <v>500000</v>
      </c>
      <c r="I6609" s="246">
        <v>500000</v>
      </c>
      <c r="J6609" s="244" t="s">
        <v>2469</v>
      </c>
      <c r="K6609" s="244" t="s">
        <v>40</v>
      </c>
      <c r="L6609" s="244" t="s">
        <v>5345</v>
      </c>
    </row>
    <row r="6610" spans="2:12" ht="75" customHeight="1" x14ac:dyDescent="0.25">
      <c r="B6610" s="244">
        <v>0</v>
      </c>
      <c r="C6610" s="244" t="s">
        <v>6253</v>
      </c>
      <c r="D6610" s="245">
        <v>41659</v>
      </c>
      <c r="E6610" s="244" t="s">
        <v>662</v>
      </c>
      <c r="F6610" s="244" t="s">
        <v>5343</v>
      </c>
      <c r="G6610" s="244" t="s">
        <v>5344</v>
      </c>
      <c r="H6610" s="246">
        <v>440000</v>
      </c>
      <c r="I6610" s="246">
        <v>440000</v>
      </c>
      <c r="J6610" s="244" t="s">
        <v>2469</v>
      </c>
      <c r="K6610" s="244" t="s">
        <v>40</v>
      </c>
      <c r="L6610" s="244" t="s">
        <v>5345</v>
      </c>
    </row>
    <row r="6611" spans="2:12" ht="75" customHeight="1" x14ac:dyDescent="0.25">
      <c r="B6611" s="244">
        <v>0</v>
      </c>
      <c r="C6611" s="244" t="s">
        <v>6254</v>
      </c>
      <c r="D6611" s="245">
        <v>41659</v>
      </c>
      <c r="E6611" s="244" t="s">
        <v>662</v>
      </c>
      <c r="F6611" s="244" t="s">
        <v>5343</v>
      </c>
      <c r="G6611" s="244" t="s">
        <v>5344</v>
      </c>
      <c r="H6611" s="246">
        <v>660000</v>
      </c>
      <c r="I6611" s="246">
        <v>660000</v>
      </c>
      <c r="J6611" s="244" t="s">
        <v>2469</v>
      </c>
      <c r="K6611" s="244" t="s">
        <v>40</v>
      </c>
      <c r="L6611" s="244" t="s">
        <v>5345</v>
      </c>
    </row>
    <row r="6612" spans="2:12" ht="75" customHeight="1" x14ac:dyDescent="0.25">
      <c r="B6612" s="244">
        <v>0</v>
      </c>
      <c r="C6612" s="244" t="s">
        <v>6255</v>
      </c>
      <c r="D6612" s="245">
        <v>41659</v>
      </c>
      <c r="E6612" s="244" t="s">
        <v>662</v>
      </c>
      <c r="F6612" s="244" t="s">
        <v>5343</v>
      </c>
      <c r="G6612" s="244" t="s">
        <v>5344</v>
      </c>
      <c r="H6612" s="246">
        <v>198000</v>
      </c>
      <c r="I6612" s="246">
        <v>198000</v>
      </c>
      <c r="J6612" s="244" t="s">
        <v>2469</v>
      </c>
      <c r="K6612" s="244" t="s">
        <v>40</v>
      </c>
      <c r="L6612" s="244" t="s">
        <v>5345</v>
      </c>
    </row>
    <row r="6613" spans="2:12" ht="75" customHeight="1" x14ac:dyDescent="0.25">
      <c r="B6613" s="244">
        <v>0</v>
      </c>
      <c r="C6613" s="244" t="s">
        <v>6256</v>
      </c>
      <c r="D6613" s="245">
        <v>41659</v>
      </c>
      <c r="E6613" s="244" t="s">
        <v>662</v>
      </c>
      <c r="F6613" s="244" t="s">
        <v>5343</v>
      </c>
      <c r="G6613" s="244" t="s">
        <v>5344</v>
      </c>
      <c r="H6613" s="246">
        <v>205000</v>
      </c>
      <c r="I6613" s="246">
        <v>205000</v>
      </c>
      <c r="J6613" s="244" t="s">
        <v>2469</v>
      </c>
      <c r="K6613" s="244" t="s">
        <v>40</v>
      </c>
      <c r="L6613" s="244" t="s">
        <v>5345</v>
      </c>
    </row>
    <row r="6614" spans="2:12" ht="75" customHeight="1" x14ac:dyDescent="0.25">
      <c r="B6614" s="244">
        <v>0</v>
      </c>
      <c r="C6614" s="244" t="s">
        <v>6257</v>
      </c>
      <c r="D6614" s="245">
        <v>41659</v>
      </c>
      <c r="E6614" s="244" t="s">
        <v>662</v>
      </c>
      <c r="F6614" s="244" t="s">
        <v>5343</v>
      </c>
      <c r="G6614" s="244" t="s">
        <v>5344</v>
      </c>
      <c r="H6614" s="246">
        <v>187500</v>
      </c>
      <c r="I6614" s="246">
        <v>187500</v>
      </c>
      <c r="J6614" s="244" t="s">
        <v>2469</v>
      </c>
      <c r="K6614" s="244" t="s">
        <v>40</v>
      </c>
      <c r="L6614" s="244" t="s">
        <v>5345</v>
      </c>
    </row>
    <row r="6615" spans="2:12" ht="75" customHeight="1" x14ac:dyDescent="0.25">
      <c r="B6615" s="244">
        <v>0</v>
      </c>
      <c r="C6615" s="244" t="s">
        <v>6258</v>
      </c>
      <c r="D6615" s="245">
        <v>41659</v>
      </c>
      <c r="E6615" s="244" t="s">
        <v>662</v>
      </c>
      <c r="F6615" s="244" t="s">
        <v>5343</v>
      </c>
      <c r="G6615" s="244" t="s">
        <v>5344</v>
      </c>
      <c r="H6615" s="246">
        <v>75000</v>
      </c>
      <c r="I6615" s="246">
        <v>75000</v>
      </c>
      <c r="J6615" s="244" t="s">
        <v>2469</v>
      </c>
      <c r="K6615" s="244" t="s">
        <v>40</v>
      </c>
      <c r="L6615" s="244" t="s">
        <v>5345</v>
      </c>
    </row>
    <row r="6616" spans="2:12" ht="75" customHeight="1" x14ac:dyDescent="0.25">
      <c r="B6616" s="244">
        <v>0</v>
      </c>
      <c r="C6616" s="244" t="s">
        <v>6259</v>
      </c>
      <c r="D6616" s="245">
        <v>41647</v>
      </c>
      <c r="E6616" s="244" t="s">
        <v>662</v>
      </c>
      <c r="F6616" s="244" t="s">
        <v>5343</v>
      </c>
      <c r="G6616" s="244" t="s">
        <v>5344</v>
      </c>
      <c r="H6616" s="246">
        <v>75000</v>
      </c>
      <c r="I6616" s="246">
        <v>75000</v>
      </c>
      <c r="J6616" s="244" t="s">
        <v>2469</v>
      </c>
      <c r="K6616" s="244" t="s">
        <v>40</v>
      </c>
      <c r="L6616" s="244" t="s">
        <v>5345</v>
      </c>
    </row>
    <row r="6617" spans="2:12" ht="75" customHeight="1" x14ac:dyDescent="0.25">
      <c r="B6617" s="244">
        <v>0</v>
      </c>
      <c r="C6617" s="244" t="s">
        <v>6260</v>
      </c>
      <c r="D6617" s="245">
        <v>41659</v>
      </c>
      <c r="E6617" s="244" t="s">
        <v>662</v>
      </c>
      <c r="F6617" s="244" t="s">
        <v>5343</v>
      </c>
      <c r="G6617" s="244" t="s">
        <v>5344</v>
      </c>
      <c r="H6617" s="246">
        <v>1069800</v>
      </c>
      <c r="I6617" s="246">
        <v>1069800</v>
      </c>
      <c r="J6617" s="244" t="s">
        <v>2469</v>
      </c>
      <c r="K6617" s="244" t="s">
        <v>40</v>
      </c>
      <c r="L6617" s="244" t="s">
        <v>5345</v>
      </c>
    </row>
    <row r="6618" spans="2:12" ht="75" customHeight="1" x14ac:dyDescent="0.25">
      <c r="B6618" s="244">
        <v>0</v>
      </c>
      <c r="C6618" s="244" t="s">
        <v>6261</v>
      </c>
      <c r="D6618" s="245">
        <v>41659</v>
      </c>
      <c r="E6618" s="244" t="s">
        <v>662</v>
      </c>
      <c r="F6618" s="244" t="s">
        <v>5343</v>
      </c>
      <c r="G6618" s="244" t="s">
        <v>5344</v>
      </c>
      <c r="H6618" s="246">
        <v>135000</v>
      </c>
      <c r="I6618" s="246">
        <v>135000</v>
      </c>
      <c r="J6618" s="244" t="s">
        <v>2469</v>
      </c>
      <c r="K6618" s="244" t="s">
        <v>40</v>
      </c>
      <c r="L6618" s="244" t="s">
        <v>5345</v>
      </c>
    </row>
    <row r="6619" spans="2:12" ht="75" customHeight="1" x14ac:dyDescent="0.25">
      <c r="B6619" s="244">
        <v>0</v>
      </c>
      <c r="C6619" s="244" t="s">
        <v>6262</v>
      </c>
      <c r="D6619" s="245">
        <v>41659</v>
      </c>
      <c r="E6619" s="244" t="s">
        <v>662</v>
      </c>
      <c r="F6619" s="244" t="s">
        <v>5343</v>
      </c>
      <c r="G6619" s="244" t="s">
        <v>5344</v>
      </c>
      <c r="H6619" s="246">
        <v>360000</v>
      </c>
      <c r="I6619" s="246">
        <v>360000</v>
      </c>
      <c r="J6619" s="244" t="s">
        <v>2469</v>
      </c>
      <c r="K6619" s="244" t="s">
        <v>40</v>
      </c>
      <c r="L6619" s="244" t="s">
        <v>5345</v>
      </c>
    </row>
    <row r="6620" spans="2:12" ht="75" customHeight="1" x14ac:dyDescent="0.25">
      <c r="B6620" s="244">
        <v>0</v>
      </c>
      <c r="C6620" s="244" t="s">
        <v>6263</v>
      </c>
      <c r="D6620" s="245">
        <v>41659</v>
      </c>
      <c r="E6620" s="244" t="s">
        <v>662</v>
      </c>
      <c r="F6620" s="244" t="s">
        <v>5343</v>
      </c>
      <c r="G6620" s="244" t="s">
        <v>5344</v>
      </c>
      <c r="H6620" s="246">
        <v>40000</v>
      </c>
      <c r="I6620" s="246">
        <v>40000</v>
      </c>
      <c r="J6620" s="244" t="s">
        <v>2469</v>
      </c>
      <c r="K6620" s="244" t="s">
        <v>40</v>
      </c>
      <c r="L6620" s="244" t="s">
        <v>5345</v>
      </c>
    </row>
    <row r="6621" spans="2:12" ht="75" customHeight="1" x14ac:dyDescent="0.25">
      <c r="B6621" s="244">
        <v>0</v>
      </c>
      <c r="C6621" s="244" t="s">
        <v>6264</v>
      </c>
      <c r="D6621" s="245">
        <v>41659</v>
      </c>
      <c r="E6621" s="244" t="s">
        <v>662</v>
      </c>
      <c r="F6621" s="244" t="s">
        <v>5343</v>
      </c>
      <c r="G6621" s="244" t="s">
        <v>5344</v>
      </c>
      <c r="H6621" s="246">
        <v>792000</v>
      </c>
      <c r="I6621" s="246">
        <v>792000</v>
      </c>
      <c r="J6621" s="244" t="s">
        <v>2469</v>
      </c>
      <c r="K6621" s="244" t="s">
        <v>40</v>
      </c>
      <c r="L6621" s="244" t="s">
        <v>5345</v>
      </c>
    </row>
    <row r="6622" spans="2:12" ht="75" customHeight="1" x14ac:dyDescent="0.25">
      <c r="B6622" s="244">
        <v>0</v>
      </c>
      <c r="C6622" s="244" t="s">
        <v>6265</v>
      </c>
      <c r="D6622" s="245">
        <v>41659</v>
      </c>
      <c r="E6622" s="244" t="s">
        <v>662</v>
      </c>
      <c r="F6622" s="244" t="s">
        <v>5343</v>
      </c>
      <c r="G6622" s="244" t="s">
        <v>5344</v>
      </c>
      <c r="H6622" s="246">
        <v>465000</v>
      </c>
      <c r="I6622" s="246">
        <v>465000</v>
      </c>
      <c r="J6622" s="244" t="s">
        <v>2469</v>
      </c>
      <c r="K6622" s="244" t="s">
        <v>40</v>
      </c>
      <c r="L6622" s="244" t="s">
        <v>5345</v>
      </c>
    </row>
    <row r="6623" spans="2:12" ht="75" customHeight="1" x14ac:dyDescent="0.25">
      <c r="B6623" s="244">
        <v>0</v>
      </c>
      <c r="C6623" s="244" t="s">
        <v>6266</v>
      </c>
      <c r="D6623" s="245">
        <v>41659</v>
      </c>
      <c r="E6623" s="244" t="s">
        <v>662</v>
      </c>
      <c r="F6623" s="244" t="s">
        <v>5343</v>
      </c>
      <c r="G6623" s="244" t="s">
        <v>5344</v>
      </c>
      <c r="H6623" s="246">
        <v>115000</v>
      </c>
      <c r="I6623" s="246">
        <v>115000</v>
      </c>
      <c r="J6623" s="244" t="s">
        <v>2469</v>
      </c>
      <c r="K6623" s="244" t="s">
        <v>40</v>
      </c>
      <c r="L6623" s="244" t="s">
        <v>5345</v>
      </c>
    </row>
    <row r="6624" spans="2:12" ht="75" customHeight="1" x14ac:dyDescent="0.25">
      <c r="B6624" s="244">
        <v>0</v>
      </c>
      <c r="C6624" s="244" t="s">
        <v>6267</v>
      </c>
      <c r="D6624" s="245">
        <v>41659</v>
      </c>
      <c r="E6624" s="244" t="s">
        <v>662</v>
      </c>
      <c r="F6624" s="244" t="s">
        <v>5343</v>
      </c>
      <c r="G6624" s="244" t="s">
        <v>5344</v>
      </c>
      <c r="H6624" s="246">
        <v>165000</v>
      </c>
      <c r="I6624" s="246">
        <v>165000</v>
      </c>
      <c r="J6624" s="244" t="s">
        <v>2469</v>
      </c>
      <c r="K6624" s="244" t="s">
        <v>40</v>
      </c>
      <c r="L6624" s="244" t="s">
        <v>5345</v>
      </c>
    </row>
    <row r="6625" spans="2:12" ht="75" customHeight="1" x14ac:dyDescent="0.25">
      <c r="B6625" s="244">
        <v>0</v>
      </c>
      <c r="C6625" s="244" t="s">
        <v>6268</v>
      </c>
      <c r="D6625" s="245">
        <v>41659</v>
      </c>
      <c r="E6625" s="244" t="s">
        <v>662</v>
      </c>
      <c r="F6625" s="244" t="s">
        <v>5343</v>
      </c>
      <c r="G6625" s="244" t="s">
        <v>5344</v>
      </c>
      <c r="H6625" s="246">
        <v>1000000</v>
      </c>
      <c r="I6625" s="246">
        <v>1000000</v>
      </c>
      <c r="J6625" s="244" t="s">
        <v>2469</v>
      </c>
      <c r="K6625" s="244" t="s">
        <v>40</v>
      </c>
      <c r="L6625" s="244" t="s">
        <v>5345</v>
      </c>
    </row>
    <row r="6626" spans="2:12" ht="75" customHeight="1" x14ac:dyDescent="0.25">
      <c r="B6626" s="244">
        <v>0</v>
      </c>
      <c r="C6626" s="244" t="s">
        <v>6269</v>
      </c>
      <c r="D6626" s="245">
        <v>41659</v>
      </c>
      <c r="E6626" s="244" t="s">
        <v>662</v>
      </c>
      <c r="F6626" s="244" t="s">
        <v>5343</v>
      </c>
      <c r="G6626" s="244" t="s">
        <v>5344</v>
      </c>
      <c r="H6626" s="246">
        <v>825000</v>
      </c>
      <c r="I6626" s="246">
        <v>825000</v>
      </c>
      <c r="J6626" s="244" t="s">
        <v>2469</v>
      </c>
      <c r="K6626" s="244" t="s">
        <v>40</v>
      </c>
      <c r="L6626" s="244" t="s">
        <v>5345</v>
      </c>
    </row>
    <row r="6627" spans="2:12" ht="75" customHeight="1" x14ac:dyDescent="0.25">
      <c r="B6627" s="244">
        <v>0</v>
      </c>
      <c r="C6627" s="244" t="s">
        <v>6270</v>
      </c>
      <c r="D6627" s="245">
        <v>41659</v>
      </c>
      <c r="E6627" s="244" t="s">
        <v>662</v>
      </c>
      <c r="F6627" s="244" t="s">
        <v>5343</v>
      </c>
      <c r="G6627" s="244" t="s">
        <v>5344</v>
      </c>
      <c r="H6627" s="246">
        <v>1320000</v>
      </c>
      <c r="I6627" s="246">
        <v>1320000</v>
      </c>
      <c r="J6627" s="244" t="s">
        <v>2469</v>
      </c>
      <c r="K6627" s="244" t="s">
        <v>40</v>
      </c>
      <c r="L6627" s="244" t="s">
        <v>5345</v>
      </c>
    </row>
    <row r="6628" spans="2:12" ht="75" customHeight="1" x14ac:dyDescent="0.25">
      <c r="B6628" s="244">
        <v>0</v>
      </c>
      <c r="C6628" s="244" t="s">
        <v>6271</v>
      </c>
      <c r="D6628" s="245">
        <v>41659</v>
      </c>
      <c r="E6628" s="244" t="s">
        <v>662</v>
      </c>
      <c r="F6628" s="244" t="s">
        <v>5343</v>
      </c>
      <c r="G6628" s="244" t="s">
        <v>5344</v>
      </c>
      <c r="H6628" s="246">
        <v>46000</v>
      </c>
      <c r="I6628" s="246">
        <v>46000</v>
      </c>
      <c r="J6628" s="244" t="s">
        <v>2469</v>
      </c>
      <c r="K6628" s="244" t="s">
        <v>40</v>
      </c>
      <c r="L6628" s="244" t="s">
        <v>5345</v>
      </c>
    </row>
    <row r="6629" spans="2:12" ht="75" customHeight="1" x14ac:dyDescent="0.25">
      <c r="B6629" s="244">
        <v>0</v>
      </c>
      <c r="C6629" s="244" t="s">
        <v>6272</v>
      </c>
      <c r="D6629" s="245">
        <v>41659</v>
      </c>
      <c r="E6629" s="244" t="s">
        <v>662</v>
      </c>
      <c r="F6629" s="244" t="s">
        <v>5343</v>
      </c>
      <c r="G6629" s="244" t="s">
        <v>5344</v>
      </c>
      <c r="H6629" s="246">
        <v>60000</v>
      </c>
      <c r="I6629" s="246">
        <v>60000</v>
      </c>
      <c r="J6629" s="244" t="s">
        <v>2469</v>
      </c>
      <c r="K6629" s="244" t="s">
        <v>40</v>
      </c>
      <c r="L6629" s="244" t="s">
        <v>5345</v>
      </c>
    </row>
    <row r="6630" spans="2:12" ht="75" customHeight="1" x14ac:dyDescent="0.25">
      <c r="B6630" s="244">
        <v>0</v>
      </c>
      <c r="C6630" s="244" t="s">
        <v>6273</v>
      </c>
      <c r="D6630" s="245">
        <v>41659</v>
      </c>
      <c r="E6630" s="244" t="s">
        <v>662</v>
      </c>
      <c r="F6630" s="244" t="s">
        <v>5343</v>
      </c>
      <c r="G6630" s="244" t="s">
        <v>5344</v>
      </c>
      <c r="H6630" s="246">
        <v>152600</v>
      </c>
      <c r="I6630" s="246">
        <v>152600</v>
      </c>
      <c r="J6630" s="244" t="s">
        <v>2469</v>
      </c>
      <c r="K6630" s="244" t="s">
        <v>40</v>
      </c>
      <c r="L6630" s="244" t="s">
        <v>5345</v>
      </c>
    </row>
    <row r="6631" spans="2:12" ht="75" customHeight="1" x14ac:dyDescent="0.25">
      <c r="B6631" s="244">
        <v>0</v>
      </c>
      <c r="C6631" s="244" t="s">
        <v>6274</v>
      </c>
      <c r="D6631" s="245">
        <v>41647</v>
      </c>
      <c r="E6631" s="244" t="s">
        <v>662</v>
      </c>
      <c r="F6631" s="244" t="s">
        <v>5343</v>
      </c>
      <c r="G6631" s="244" t="s">
        <v>5344</v>
      </c>
      <c r="H6631" s="246">
        <v>152600</v>
      </c>
      <c r="I6631" s="246">
        <v>152600</v>
      </c>
      <c r="J6631" s="244" t="s">
        <v>2469</v>
      </c>
      <c r="K6631" s="244" t="s">
        <v>40</v>
      </c>
      <c r="L6631" s="244" t="s">
        <v>5345</v>
      </c>
    </row>
    <row r="6632" spans="2:12" ht="75" customHeight="1" x14ac:dyDescent="0.25">
      <c r="B6632" s="244">
        <v>0</v>
      </c>
      <c r="C6632" s="244" t="s">
        <v>6275</v>
      </c>
      <c r="D6632" s="245">
        <v>41659</v>
      </c>
      <c r="E6632" s="244" t="s">
        <v>662</v>
      </c>
      <c r="F6632" s="244" t="s">
        <v>5343</v>
      </c>
      <c r="G6632" s="244" t="s">
        <v>5344</v>
      </c>
      <c r="H6632" s="246">
        <v>1686400</v>
      </c>
      <c r="I6632" s="246">
        <v>1686400</v>
      </c>
      <c r="J6632" s="244" t="s">
        <v>2469</v>
      </c>
      <c r="K6632" s="244" t="s">
        <v>40</v>
      </c>
      <c r="L6632" s="244" t="s">
        <v>5345</v>
      </c>
    </row>
    <row r="6633" spans="2:12" ht="75" customHeight="1" x14ac:dyDescent="0.25">
      <c r="B6633" s="244">
        <v>0</v>
      </c>
      <c r="C6633" s="244" t="s">
        <v>6276</v>
      </c>
      <c r="D6633" s="245">
        <v>41659</v>
      </c>
      <c r="E6633" s="244" t="s">
        <v>662</v>
      </c>
      <c r="F6633" s="244" t="s">
        <v>5343</v>
      </c>
      <c r="G6633" s="244" t="s">
        <v>5344</v>
      </c>
      <c r="H6633" s="246">
        <v>100000</v>
      </c>
      <c r="I6633" s="246">
        <v>100000</v>
      </c>
      <c r="J6633" s="244" t="s">
        <v>2469</v>
      </c>
      <c r="K6633" s="244" t="s">
        <v>40</v>
      </c>
      <c r="L6633" s="244" t="s">
        <v>5345</v>
      </c>
    </row>
    <row r="6634" spans="2:12" ht="75" customHeight="1" x14ac:dyDescent="0.25">
      <c r="B6634" s="244">
        <v>0</v>
      </c>
      <c r="C6634" s="244" t="s">
        <v>6277</v>
      </c>
      <c r="D6634" s="245">
        <v>41659</v>
      </c>
      <c r="E6634" s="244" t="s">
        <v>662</v>
      </c>
      <c r="F6634" s="244" t="s">
        <v>5343</v>
      </c>
      <c r="G6634" s="244" t="s">
        <v>5344</v>
      </c>
      <c r="H6634" s="246">
        <v>1200000</v>
      </c>
      <c r="I6634" s="246">
        <v>1200000</v>
      </c>
      <c r="J6634" s="244" t="s">
        <v>2469</v>
      </c>
      <c r="K6634" s="244" t="s">
        <v>40</v>
      </c>
      <c r="L6634" s="244" t="s">
        <v>5345</v>
      </c>
    </row>
    <row r="6635" spans="2:12" ht="75" customHeight="1" x14ac:dyDescent="0.25">
      <c r="B6635" s="244">
        <v>0</v>
      </c>
      <c r="C6635" s="244" t="s">
        <v>6278</v>
      </c>
      <c r="D6635" s="245">
        <v>41659</v>
      </c>
      <c r="E6635" s="244" t="s">
        <v>662</v>
      </c>
      <c r="F6635" s="244" t="s">
        <v>5343</v>
      </c>
      <c r="G6635" s="244" t="s">
        <v>5344</v>
      </c>
      <c r="H6635" s="246">
        <v>74000</v>
      </c>
      <c r="I6635" s="246">
        <v>74000</v>
      </c>
      <c r="J6635" s="244" t="s">
        <v>2469</v>
      </c>
      <c r="K6635" s="244" t="s">
        <v>40</v>
      </c>
      <c r="L6635" s="244" t="s">
        <v>5345</v>
      </c>
    </row>
    <row r="6636" spans="2:12" ht="75" customHeight="1" x14ac:dyDescent="0.25">
      <c r="B6636" s="244">
        <v>0</v>
      </c>
      <c r="C6636" s="244" t="s">
        <v>6279</v>
      </c>
      <c r="D6636" s="245">
        <v>41647</v>
      </c>
      <c r="E6636" s="244" t="s">
        <v>662</v>
      </c>
      <c r="F6636" s="244" t="s">
        <v>5343</v>
      </c>
      <c r="G6636" s="244" t="s">
        <v>5344</v>
      </c>
      <c r="H6636" s="246">
        <v>74000</v>
      </c>
      <c r="I6636" s="246">
        <v>74000</v>
      </c>
      <c r="J6636" s="244" t="s">
        <v>2469</v>
      </c>
      <c r="K6636" s="244" t="s">
        <v>40</v>
      </c>
      <c r="L6636" s="244" t="s">
        <v>5345</v>
      </c>
    </row>
    <row r="6637" spans="2:12" ht="75" customHeight="1" x14ac:dyDescent="0.25">
      <c r="B6637" s="244">
        <v>0</v>
      </c>
      <c r="C6637" s="244" t="s">
        <v>6280</v>
      </c>
      <c r="D6637" s="245">
        <v>41659</v>
      </c>
      <c r="E6637" s="244" t="s">
        <v>662</v>
      </c>
      <c r="F6637" s="244" t="s">
        <v>5343</v>
      </c>
      <c r="G6637" s="244" t="s">
        <v>5344</v>
      </c>
      <c r="H6637" s="246">
        <v>779960</v>
      </c>
      <c r="I6637" s="246">
        <v>779960</v>
      </c>
      <c r="J6637" s="244" t="s">
        <v>2469</v>
      </c>
      <c r="K6637" s="244" t="s">
        <v>40</v>
      </c>
      <c r="L6637" s="244" t="s">
        <v>5345</v>
      </c>
    </row>
    <row r="6638" spans="2:12" ht="75" customHeight="1" x14ac:dyDescent="0.25">
      <c r="B6638" s="244">
        <v>0</v>
      </c>
      <c r="C6638" s="244" t="s">
        <v>6281</v>
      </c>
      <c r="D6638" s="245">
        <v>41659</v>
      </c>
      <c r="E6638" s="244" t="s">
        <v>662</v>
      </c>
      <c r="F6638" s="244" t="s">
        <v>5343</v>
      </c>
      <c r="G6638" s="244" t="s">
        <v>5344</v>
      </c>
      <c r="H6638" s="246">
        <v>1260000</v>
      </c>
      <c r="I6638" s="246">
        <v>1260000</v>
      </c>
      <c r="J6638" s="244" t="s">
        <v>2469</v>
      </c>
      <c r="K6638" s="244" t="s">
        <v>40</v>
      </c>
      <c r="L6638" s="244" t="s">
        <v>5345</v>
      </c>
    </row>
    <row r="6639" spans="2:12" ht="75" customHeight="1" x14ac:dyDescent="0.25">
      <c r="B6639" s="244">
        <v>0</v>
      </c>
      <c r="C6639" s="244" t="s">
        <v>6282</v>
      </c>
      <c r="D6639" s="245">
        <v>41659</v>
      </c>
      <c r="E6639" s="244" t="s">
        <v>662</v>
      </c>
      <c r="F6639" s="244" t="s">
        <v>5343</v>
      </c>
      <c r="G6639" s="244" t="s">
        <v>5344</v>
      </c>
      <c r="H6639" s="246">
        <v>36000</v>
      </c>
      <c r="I6639" s="246">
        <v>36000</v>
      </c>
      <c r="J6639" s="244" t="s">
        <v>2469</v>
      </c>
      <c r="K6639" s="244" t="s">
        <v>40</v>
      </c>
      <c r="L6639" s="244" t="s">
        <v>5345</v>
      </c>
    </row>
    <row r="6640" spans="2:12" ht="75" customHeight="1" x14ac:dyDescent="0.25">
      <c r="B6640" s="244">
        <v>0</v>
      </c>
      <c r="C6640" s="244" t="s">
        <v>6283</v>
      </c>
      <c r="D6640" s="245">
        <v>41659</v>
      </c>
      <c r="E6640" s="244" t="s">
        <v>662</v>
      </c>
      <c r="F6640" s="244" t="s">
        <v>5343</v>
      </c>
      <c r="G6640" s="244" t="s">
        <v>5344</v>
      </c>
      <c r="H6640" s="246">
        <v>600000</v>
      </c>
      <c r="I6640" s="246">
        <v>600000</v>
      </c>
      <c r="J6640" s="244" t="s">
        <v>2469</v>
      </c>
      <c r="K6640" s="244" t="s">
        <v>40</v>
      </c>
      <c r="L6640" s="244" t="s">
        <v>5345</v>
      </c>
    </row>
    <row r="6641" spans="2:12" ht="75" customHeight="1" x14ac:dyDescent="0.25">
      <c r="B6641" s="244">
        <v>0</v>
      </c>
      <c r="C6641" s="244" t="s">
        <v>6284</v>
      </c>
      <c r="D6641" s="245">
        <v>41659</v>
      </c>
      <c r="E6641" s="244" t="s">
        <v>662</v>
      </c>
      <c r="F6641" s="244" t="s">
        <v>5343</v>
      </c>
      <c r="G6641" s="244" t="s">
        <v>5344</v>
      </c>
      <c r="H6641" s="246">
        <v>66000</v>
      </c>
      <c r="I6641" s="246">
        <v>66000</v>
      </c>
      <c r="J6641" s="244" t="s">
        <v>2469</v>
      </c>
      <c r="K6641" s="244" t="s">
        <v>40</v>
      </c>
      <c r="L6641" s="244" t="s">
        <v>5345</v>
      </c>
    </row>
    <row r="6642" spans="2:12" ht="75" customHeight="1" x14ac:dyDescent="0.25">
      <c r="B6642" s="244">
        <v>0</v>
      </c>
      <c r="C6642" s="244" t="s">
        <v>6285</v>
      </c>
      <c r="D6642" s="245">
        <v>41659</v>
      </c>
      <c r="E6642" s="244" t="s">
        <v>662</v>
      </c>
      <c r="F6642" s="244" t="s">
        <v>5343</v>
      </c>
      <c r="G6642" s="244" t="s">
        <v>5344</v>
      </c>
      <c r="H6642" s="246">
        <v>500000</v>
      </c>
      <c r="I6642" s="246">
        <v>500000</v>
      </c>
      <c r="J6642" s="244" t="s">
        <v>2469</v>
      </c>
      <c r="K6642" s="244" t="s">
        <v>40</v>
      </c>
      <c r="L6642" s="244" t="s">
        <v>5345</v>
      </c>
    </row>
    <row r="6643" spans="2:12" ht="75" customHeight="1" x14ac:dyDescent="0.25">
      <c r="B6643" s="244">
        <v>0</v>
      </c>
      <c r="C6643" s="244" t="s">
        <v>6286</v>
      </c>
      <c r="D6643" s="245">
        <v>41659</v>
      </c>
      <c r="E6643" s="244" t="s">
        <v>662</v>
      </c>
      <c r="F6643" s="244" t="s">
        <v>5343</v>
      </c>
      <c r="G6643" s="244" t="s">
        <v>5344</v>
      </c>
      <c r="H6643" s="246">
        <v>500000</v>
      </c>
      <c r="I6643" s="246">
        <v>500000</v>
      </c>
      <c r="J6643" s="244" t="s">
        <v>2469</v>
      </c>
      <c r="K6643" s="244" t="s">
        <v>40</v>
      </c>
      <c r="L6643" s="244" t="s">
        <v>5345</v>
      </c>
    </row>
    <row r="6644" spans="2:12" ht="75" customHeight="1" x14ac:dyDescent="0.25">
      <c r="B6644" s="244">
        <v>0</v>
      </c>
      <c r="C6644" s="244" t="s">
        <v>6287</v>
      </c>
      <c r="D6644" s="245">
        <v>41659</v>
      </c>
      <c r="E6644" s="244" t="s">
        <v>662</v>
      </c>
      <c r="F6644" s="244" t="s">
        <v>5343</v>
      </c>
      <c r="G6644" s="244" t="s">
        <v>5344</v>
      </c>
      <c r="H6644" s="246">
        <v>825000</v>
      </c>
      <c r="I6644" s="246">
        <v>825000</v>
      </c>
      <c r="J6644" s="244" t="s">
        <v>2469</v>
      </c>
      <c r="K6644" s="244" t="s">
        <v>40</v>
      </c>
      <c r="L6644" s="244" t="s">
        <v>5345</v>
      </c>
    </row>
    <row r="6645" spans="2:12" ht="75" customHeight="1" x14ac:dyDescent="0.25">
      <c r="B6645" s="244">
        <v>0</v>
      </c>
      <c r="C6645" s="244" t="s">
        <v>6288</v>
      </c>
      <c r="D6645" s="245">
        <v>41659</v>
      </c>
      <c r="E6645" s="244" t="s">
        <v>662</v>
      </c>
      <c r="F6645" s="244" t="s">
        <v>5343</v>
      </c>
      <c r="G6645" s="244" t="s">
        <v>5344</v>
      </c>
      <c r="H6645" s="246">
        <v>76500</v>
      </c>
      <c r="I6645" s="246">
        <v>76500</v>
      </c>
      <c r="J6645" s="244" t="s">
        <v>2469</v>
      </c>
      <c r="K6645" s="244" t="s">
        <v>40</v>
      </c>
      <c r="L6645" s="244" t="s">
        <v>5345</v>
      </c>
    </row>
    <row r="6646" spans="2:12" ht="75" customHeight="1" x14ac:dyDescent="0.25">
      <c r="B6646" s="244">
        <v>0</v>
      </c>
      <c r="C6646" s="244" t="s">
        <v>6289</v>
      </c>
      <c r="D6646" s="245">
        <v>41659</v>
      </c>
      <c r="E6646" s="244" t="s">
        <v>662</v>
      </c>
      <c r="F6646" s="244" t="s">
        <v>5343</v>
      </c>
      <c r="G6646" s="244" t="s">
        <v>5344</v>
      </c>
      <c r="H6646" s="246">
        <v>527000</v>
      </c>
      <c r="I6646" s="246">
        <v>527000</v>
      </c>
      <c r="J6646" s="244" t="s">
        <v>2469</v>
      </c>
      <c r="K6646" s="244" t="s">
        <v>40</v>
      </c>
      <c r="L6646" s="244" t="s">
        <v>5345</v>
      </c>
    </row>
    <row r="6647" spans="2:12" ht="75" customHeight="1" x14ac:dyDescent="0.25">
      <c r="B6647" s="244">
        <v>0</v>
      </c>
      <c r="C6647" s="244" t="s">
        <v>6290</v>
      </c>
      <c r="D6647" s="245">
        <v>41647</v>
      </c>
      <c r="E6647" s="244" t="s">
        <v>662</v>
      </c>
      <c r="F6647" s="244" t="s">
        <v>5343</v>
      </c>
      <c r="G6647" s="244" t="s">
        <v>5344</v>
      </c>
      <c r="H6647" s="246">
        <v>76500</v>
      </c>
      <c r="I6647" s="246">
        <v>76500</v>
      </c>
      <c r="J6647" s="244" t="s">
        <v>2469</v>
      </c>
      <c r="K6647" s="244" t="s">
        <v>40</v>
      </c>
      <c r="L6647" s="244" t="s">
        <v>5345</v>
      </c>
    </row>
    <row r="6648" spans="2:12" ht="75" customHeight="1" x14ac:dyDescent="0.25">
      <c r="B6648" s="244">
        <v>0</v>
      </c>
      <c r="C6648" s="244" t="s">
        <v>6291</v>
      </c>
      <c r="D6648" s="245">
        <v>41659</v>
      </c>
      <c r="E6648" s="244" t="s">
        <v>662</v>
      </c>
      <c r="F6648" s="244" t="s">
        <v>5343</v>
      </c>
      <c r="G6648" s="244" t="s">
        <v>5344</v>
      </c>
      <c r="H6648" s="246">
        <v>54400</v>
      </c>
      <c r="I6648" s="246">
        <v>54400</v>
      </c>
      <c r="J6648" s="244" t="s">
        <v>2469</v>
      </c>
      <c r="K6648" s="244" t="s">
        <v>40</v>
      </c>
      <c r="L6648" s="244" t="s">
        <v>5345</v>
      </c>
    </row>
    <row r="6649" spans="2:12" ht="75" customHeight="1" x14ac:dyDescent="0.25">
      <c r="B6649" s="244">
        <v>0</v>
      </c>
      <c r="C6649" s="244" t="s">
        <v>6292</v>
      </c>
      <c r="D6649" s="245">
        <v>41659</v>
      </c>
      <c r="E6649" s="244" t="s">
        <v>662</v>
      </c>
      <c r="F6649" s="244" t="s">
        <v>5343</v>
      </c>
      <c r="G6649" s="244" t="s">
        <v>5344</v>
      </c>
      <c r="H6649" s="246">
        <v>2400000</v>
      </c>
      <c r="I6649" s="246">
        <v>2400000</v>
      </c>
      <c r="J6649" s="244" t="s">
        <v>2469</v>
      </c>
      <c r="K6649" s="244" t="s">
        <v>40</v>
      </c>
      <c r="L6649" s="244" t="s">
        <v>5345</v>
      </c>
    </row>
    <row r="6650" spans="2:12" ht="75" customHeight="1" x14ac:dyDescent="0.25">
      <c r="B6650" s="244">
        <v>0</v>
      </c>
      <c r="C6650" s="244" t="s">
        <v>6293</v>
      </c>
      <c r="D6650" s="245">
        <v>41659</v>
      </c>
      <c r="E6650" s="244" t="s">
        <v>662</v>
      </c>
      <c r="F6650" s="244" t="s">
        <v>5343</v>
      </c>
      <c r="G6650" s="244" t="s">
        <v>5344</v>
      </c>
      <c r="H6650" s="246">
        <v>975000</v>
      </c>
      <c r="I6650" s="246">
        <v>975000</v>
      </c>
      <c r="J6650" s="244" t="s">
        <v>2469</v>
      </c>
      <c r="K6650" s="244" t="s">
        <v>40</v>
      </c>
      <c r="L6650" s="244" t="s">
        <v>5345</v>
      </c>
    </row>
    <row r="6651" spans="2:12" ht="75" customHeight="1" x14ac:dyDescent="0.25">
      <c r="B6651" s="244">
        <v>0</v>
      </c>
      <c r="C6651" s="244" t="s">
        <v>6294</v>
      </c>
      <c r="D6651" s="245">
        <v>41659</v>
      </c>
      <c r="E6651" s="244" t="s">
        <v>662</v>
      </c>
      <c r="F6651" s="244" t="s">
        <v>5343</v>
      </c>
      <c r="G6651" s="244" t="s">
        <v>5344</v>
      </c>
      <c r="H6651" s="246">
        <v>140000</v>
      </c>
      <c r="I6651" s="246">
        <v>140000</v>
      </c>
      <c r="J6651" s="244" t="s">
        <v>2469</v>
      </c>
      <c r="K6651" s="244" t="s">
        <v>40</v>
      </c>
      <c r="L6651" s="244" t="s">
        <v>5345</v>
      </c>
    </row>
    <row r="6652" spans="2:12" ht="75" customHeight="1" x14ac:dyDescent="0.25">
      <c r="B6652" s="244">
        <v>0</v>
      </c>
      <c r="C6652" s="244" t="s">
        <v>6295</v>
      </c>
      <c r="D6652" s="245">
        <v>41659</v>
      </c>
      <c r="E6652" s="244" t="s">
        <v>662</v>
      </c>
      <c r="F6652" s="244" t="s">
        <v>5343</v>
      </c>
      <c r="G6652" s="244" t="s">
        <v>5344</v>
      </c>
      <c r="H6652" s="246">
        <v>6000000</v>
      </c>
      <c r="I6652" s="246">
        <v>6000000</v>
      </c>
      <c r="J6652" s="244" t="s">
        <v>2469</v>
      </c>
      <c r="K6652" s="244" t="s">
        <v>40</v>
      </c>
      <c r="L6652" s="244" t="s">
        <v>5345</v>
      </c>
    </row>
    <row r="6653" spans="2:12" ht="75" customHeight="1" x14ac:dyDescent="0.25">
      <c r="B6653" s="244">
        <v>0</v>
      </c>
      <c r="C6653" s="244" t="s">
        <v>6296</v>
      </c>
      <c r="D6653" s="245">
        <v>41659</v>
      </c>
      <c r="E6653" s="244" t="s">
        <v>662</v>
      </c>
      <c r="F6653" s="244" t="s">
        <v>5343</v>
      </c>
      <c r="G6653" s="244" t="s">
        <v>5344</v>
      </c>
      <c r="H6653" s="246">
        <v>1560000</v>
      </c>
      <c r="I6653" s="246">
        <v>1560000</v>
      </c>
      <c r="J6653" s="244" t="s">
        <v>2469</v>
      </c>
      <c r="K6653" s="244" t="s">
        <v>40</v>
      </c>
      <c r="L6653" s="244" t="s">
        <v>5345</v>
      </c>
    </row>
    <row r="6654" spans="2:12" ht="75" customHeight="1" x14ac:dyDescent="0.25">
      <c r="B6654" s="244">
        <v>0</v>
      </c>
      <c r="C6654" s="244" t="s">
        <v>6297</v>
      </c>
      <c r="D6654" s="245">
        <v>41659</v>
      </c>
      <c r="E6654" s="244" t="s">
        <v>662</v>
      </c>
      <c r="F6654" s="244" t="s">
        <v>5343</v>
      </c>
      <c r="G6654" s="244" t="s">
        <v>5344</v>
      </c>
      <c r="H6654" s="246">
        <v>270000</v>
      </c>
      <c r="I6654" s="246">
        <v>270000</v>
      </c>
      <c r="J6654" s="244" t="s">
        <v>2469</v>
      </c>
      <c r="K6654" s="244" t="s">
        <v>40</v>
      </c>
      <c r="L6654" s="244" t="s">
        <v>5345</v>
      </c>
    </row>
    <row r="6655" spans="2:12" ht="75" customHeight="1" x14ac:dyDescent="0.25">
      <c r="B6655" s="244">
        <v>0</v>
      </c>
      <c r="C6655" s="244" t="s">
        <v>6298</v>
      </c>
      <c r="D6655" s="245">
        <v>41659</v>
      </c>
      <c r="E6655" s="244" t="s">
        <v>662</v>
      </c>
      <c r="F6655" s="244" t="s">
        <v>5343</v>
      </c>
      <c r="G6655" s="244" t="s">
        <v>5344</v>
      </c>
      <c r="H6655" s="246">
        <v>19800000</v>
      </c>
      <c r="I6655" s="246">
        <v>19800000</v>
      </c>
      <c r="J6655" s="244" t="s">
        <v>2469</v>
      </c>
      <c r="K6655" s="244" t="s">
        <v>40</v>
      </c>
      <c r="L6655" s="244" t="s">
        <v>5345</v>
      </c>
    </row>
    <row r="6656" spans="2:12" ht="75" customHeight="1" x14ac:dyDescent="0.25">
      <c r="B6656" s="244">
        <v>0</v>
      </c>
      <c r="C6656" s="244" t="s">
        <v>6299</v>
      </c>
      <c r="D6656" s="245">
        <v>41659</v>
      </c>
      <c r="E6656" s="244" t="s">
        <v>662</v>
      </c>
      <c r="F6656" s="244" t="s">
        <v>5343</v>
      </c>
      <c r="G6656" s="244" t="s">
        <v>5344</v>
      </c>
      <c r="H6656" s="246">
        <v>480000</v>
      </c>
      <c r="I6656" s="246">
        <v>480000</v>
      </c>
      <c r="J6656" s="244" t="s">
        <v>2469</v>
      </c>
      <c r="K6656" s="244" t="s">
        <v>40</v>
      </c>
      <c r="L6656" s="244" t="s">
        <v>5345</v>
      </c>
    </row>
    <row r="6657" spans="2:12" ht="75" customHeight="1" x14ac:dyDescent="0.25">
      <c r="B6657" s="244">
        <v>0</v>
      </c>
      <c r="C6657" s="244" t="s">
        <v>6300</v>
      </c>
      <c r="D6657" s="245">
        <v>41647</v>
      </c>
      <c r="E6657" s="244" t="s">
        <v>662</v>
      </c>
      <c r="F6657" s="244" t="s">
        <v>5343</v>
      </c>
      <c r="G6657" s="244" t="s">
        <v>5344</v>
      </c>
      <c r="H6657" s="246">
        <v>480000</v>
      </c>
      <c r="I6657" s="246">
        <v>480000</v>
      </c>
      <c r="J6657" s="244" t="s">
        <v>2469</v>
      </c>
      <c r="K6657" s="244" t="s">
        <v>40</v>
      </c>
      <c r="L6657" s="244" t="s">
        <v>5345</v>
      </c>
    </row>
    <row r="6658" spans="2:12" ht="75" customHeight="1" x14ac:dyDescent="0.25">
      <c r="B6658" s="244">
        <v>0</v>
      </c>
      <c r="C6658" s="244" t="s">
        <v>6301</v>
      </c>
      <c r="D6658" s="245">
        <v>41659</v>
      </c>
      <c r="E6658" s="244" t="s">
        <v>662</v>
      </c>
      <c r="F6658" s="244" t="s">
        <v>5343</v>
      </c>
      <c r="G6658" s="244" t="s">
        <v>5344</v>
      </c>
      <c r="H6658" s="246">
        <v>72000</v>
      </c>
      <c r="I6658" s="246">
        <v>72000</v>
      </c>
      <c r="J6658" s="244" t="s">
        <v>2469</v>
      </c>
      <c r="K6658" s="244" t="s">
        <v>40</v>
      </c>
      <c r="L6658" s="244" t="s">
        <v>5345</v>
      </c>
    </row>
    <row r="6659" spans="2:12" ht="75" customHeight="1" x14ac:dyDescent="0.25">
      <c r="B6659" s="244">
        <v>0</v>
      </c>
      <c r="C6659" s="244" t="s">
        <v>6302</v>
      </c>
      <c r="D6659" s="245">
        <v>41659</v>
      </c>
      <c r="E6659" s="244" t="s">
        <v>662</v>
      </c>
      <c r="F6659" s="244" t="s">
        <v>5343</v>
      </c>
      <c r="G6659" s="244" t="s">
        <v>5344</v>
      </c>
      <c r="H6659" s="246">
        <v>495000</v>
      </c>
      <c r="I6659" s="246">
        <v>495000</v>
      </c>
      <c r="J6659" s="244" t="s">
        <v>2469</v>
      </c>
      <c r="K6659" s="244" t="s">
        <v>40</v>
      </c>
      <c r="L6659" s="244" t="s">
        <v>5345</v>
      </c>
    </row>
    <row r="6660" spans="2:12" ht="75" customHeight="1" x14ac:dyDescent="0.25">
      <c r="B6660" s="244">
        <v>0</v>
      </c>
      <c r="C6660" s="244" t="s">
        <v>6303</v>
      </c>
      <c r="D6660" s="245">
        <v>41659</v>
      </c>
      <c r="E6660" s="244" t="s">
        <v>662</v>
      </c>
      <c r="F6660" s="244" t="s">
        <v>5343</v>
      </c>
      <c r="G6660" s="244" t="s">
        <v>5344</v>
      </c>
      <c r="H6660" s="246">
        <v>880000</v>
      </c>
      <c r="I6660" s="246">
        <v>880000</v>
      </c>
      <c r="J6660" s="244" t="s">
        <v>2469</v>
      </c>
      <c r="K6660" s="244" t="s">
        <v>40</v>
      </c>
      <c r="L6660" s="244" t="s">
        <v>5345</v>
      </c>
    </row>
    <row r="6661" spans="2:12" ht="75" customHeight="1" x14ac:dyDescent="0.25">
      <c r="B6661" s="244">
        <v>0</v>
      </c>
      <c r="C6661" s="244" t="s">
        <v>6304</v>
      </c>
      <c r="D6661" s="245">
        <v>41659</v>
      </c>
      <c r="E6661" s="244" t="s">
        <v>662</v>
      </c>
      <c r="F6661" s="244" t="s">
        <v>5343</v>
      </c>
      <c r="G6661" s="244" t="s">
        <v>5344</v>
      </c>
      <c r="H6661" s="246">
        <v>825000</v>
      </c>
      <c r="I6661" s="246">
        <v>825000</v>
      </c>
      <c r="J6661" s="244" t="s">
        <v>2469</v>
      </c>
      <c r="K6661" s="244" t="s">
        <v>40</v>
      </c>
      <c r="L6661" s="244" t="s">
        <v>5345</v>
      </c>
    </row>
    <row r="6662" spans="2:12" ht="75" customHeight="1" x14ac:dyDescent="0.25">
      <c r="B6662" s="244">
        <v>0</v>
      </c>
      <c r="C6662" s="244" t="s">
        <v>6305</v>
      </c>
      <c r="D6662" s="245">
        <v>41659</v>
      </c>
      <c r="E6662" s="244" t="s">
        <v>662</v>
      </c>
      <c r="F6662" s="244" t="s">
        <v>5343</v>
      </c>
      <c r="G6662" s="244" t="s">
        <v>5344</v>
      </c>
      <c r="H6662" s="246">
        <v>1320000</v>
      </c>
      <c r="I6662" s="246">
        <v>1320000</v>
      </c>
      <c r="J6662" s="244" t="s">
        <v>2469</v>
      </c>
      <c r="K6662" s="244" t="s">
        <v>40</v>
      </c>
      <c r="L6662" s="244" t="s">
        <v>5345</v>
      </c>
    </row>
    <row r="6663" spans="2:12" ht="75" customHeight="1" x14ac:dyDescent="0.25">
      <c r="B6663" s="244">
        <v>0</v>
      </c>
      <c r="C6663" s="244" t="s">
        <v>6306</v>
      </c>
      <c r="D6663" s="245">
        <v>41659</v>
      </c>
      <c r="E6663" s="244" t="s">
        <v>662</v>
      </c>
      <c r="F6663" s="244" t="s">
        <v>5343</v>
      </c>
      <c r="G6663" s="244" t="s">
        <v>5344</v>
      </c>
      <c r="H6663" s="246">
        <v>176000</v>
      </c>
      <c r="I6663" s="246">
        <v>176000</v>
      </c>
      <c r="J6663" s="244" t="s">
        <v>2469</v>
      </c>
      <c r="K6663" s="244" t="s">
        <v>40</v>
      </c>
      <c r="L6663" s="244" t="s">
        <v>5345</v>
      </c>
    </row>
    <row r="6664" spans="2:12" ht="75" customHeight="1" x14ac:dyDescent="0.25">
      <c r="B6664" s="244">
        <v>0</v>
      </c>
      <c r="C6664" s="244" t="s">
        <v>6307</v>
      </c>
      <c r="D6664" s="245">
        <v>41659</v>
      </c>
      <c r="E6664" s="244" t="s">
        <v>662</v>
      </c>
      <c r="F6664" s="244" t="s">
        <v>5343</v>
      </c>
      <c r="G6664" s="244" t="s">
        <v>5344</v>
      </c>
      <c r="H6664" s="246">
        <v>198000</v>
      </c>
      <c r="I6664" s="246">
        <v>198000</v>
      </c>
      <c r="J6664" s="244" t="s">
        <v>2469</v>
      </c>
      <c r="K6664" s="244" t="s">
        <v>40</v>
      </c>
      <c r="L6664" s="244" t="s">
        <v>5345</v>
      </c>
    </row>
    <row r="6665" spans="2:12" ht="75" customHeight="1" x14ac:dyDescent="0.25">
      <c r="B6665" s="244">
        <v>0</v>
      </c>
      <c r="C6665" s="244" t="s">
        <v>6308</v>
      </c>
      <c r="D6665" s="245">
        <v>41659</v>
      </c>
      <c r="E6665" s="244" t="s">
        <v>662</v>
      </c>
      <c r="F6665" s="244" t="s">
        <v>5343</v>
      </c>
      <c r="G6665" s="244" t="s">
        <v>5344</v>
      </c>
      <c r="H6665" s="246">
        <v>360000</v>
      </c>
      <c r="I6665" s="246">
        <v>360000</v>
      </c>
      <c r="J6665" s="244" t="s">
        <v>2469</v>
      </c>
      <c r="K6665" s="244" t="s">
        <v>40</v>
      </c>
      <c r="L6665" s="244" t="s">
        <v>5345</v>
      </c>
    </row>
    <row r="6666" spans="2:12" ht="75" customHeight="1" x14ac:dyDescent="0.25">
      <c r="B6666" s="244">
        <v>0</v>
      </c>
      <c r="C6666" s="244" t="s">
        <v>6309</v>
      </c>
      <c r="D6666" s="245">
        <v>41659</v>
      </c>
      <c r="E6666" s="244" t="s">
        <v>662</v>
      </c>
      <c r="F6666" s="244" t="s">
        <v>5343</v>
      </c>
      <c r="G6666" s="244" t="s">
        <v>5344</v>
      </c>
      <c r="H6666" s="246">
        <v>50000</v>
      </c>
      <c r="I6666" s="246">
        <v>50000</v>
      </c>
      <c r="J6666" s="244" t="s">
        <v>2469</v>
      </c>
      <c r="K6666" s="244" t="s">
        <v>40</v>
      </c>
      <c r="L6666" s="244" t="s">
        <v>5345</v>
      </c>
    </row>
    <row r="6667" spans="2:12" ht="75" customHeight="1" x14ac:dyDescent="0.25">
      <c r="B6667" s="244">
        <v>0</v>
      </c>
      <c r="C6667" s="244" t="s">
        <v>6310</v>
      </c>
      <c r="D6667" s="245">
        <v>41659</v>
      </c>
      <c r="E6667" s="244" t="s">
        <v>662</v>
      </c>
      <c r="F6667" s="244" t="s">
        <v>5343</v>
      </c>
      <c r="G6667" s="244" t="s">
        <v>5344</v>
      </c>
      <c r="H6667" s="246">
        <v>99000</v>
      </c>
      <c r="I6667" s="246">
        <v>99000</v>
      </c>
      <c r="J6667" s="244" t="s">
        <v>2469</v>
      </c>
      <c r="K6667" s="244" t="s">
        <v>40</v>
      </c>
      <c r="L6667" s="244" t="s">
        <v>5345</v>
      </c>
    </row>
    <row r="6668" spans="2:12" ht="75" customHeight="1" x14ac:dyDescent="0.25">
      <c r="B6668" s="244">
        <v>0</v>
      </c>
      <c r="C6668" s="244" t="s">
        <v>6311</v>
      </c>
      <c r="D6668" s="245">
        <v>41659</v>
      </c>
      <c r="E6668" s="244" t="s">
        <v>662</v>
      </c>
      <c r="F6668" s="244" t="s">
        <v>5343</v>
      </c>
      <c r="G6668" s="244" t="s">
        <v>5344</v>
      </c>
      <c r="H6668" s="246">
        <v>1050000</v>
      </c>
      <c r="I6668" s="246">
        <v>1050000</v>
      </c>
      <c r="J6668" s="244" t="s">
        <v>2469</v>
      </c>
      <c r="K6668" s="244" t="s">
        <v>40</v>
      </c>
      <c r="L6668" s="244" t="s">
        <v>5345</v>
      </c>
    </row>
    <row r="6669" spans="2:12" ht="75" customHeight="1" x14ac:dyDescent="0.25">
      <c r="B6669" s="244">
        <v>0</v>
      </c>
      <c r="C6669" s="244" t="s">
        <v>6312</v>
      </c>
      <c r="D6669" s="245">
        <v>41659</v>
      </c>
      <c r="E6669" s="244" t="s">
        <v>662</v>
      </c>
      <c r="F6669" s="244" t="s">
        <v>5343</v>
      </c>
      <c r="G6669" s="244" t="s">
        <v>5344</v>
      </c>
      <c r="H6669" s="246">
        <v>1500000</v>
      </c>
      <c r="I6669" s="246">
        <v>1500000</v>
      </c>
      <c r="J6669" s="244" t="s">
        <v>2469</v>
      </c>
      <c r="K6669" s="244" t="s">
        <v>40</v>
      </c>
      <c r="L6669" s="244" t="s">
        <v>5345</v>
      </c>
    </row>
    <row r="6670" spans="2:12" ht="75" customHeight="1" x14ac:dyDescent="0.25">
      <c r="B6670" s="244">
        <v>0</v>
      </c>
      <c r="C6670" s="244" t="s">
        <v>6313</v>
      </c>
      <c r="D6670" s="245">
        <v>41659</v>
      </c>
      <c r="E6670" s="244" t="s">
        <v>662</v>
      </c>
      <c r="F6670" s="244" t="s">
        <v>5343</v>
      </c>
      <c r="G6670" s="244" t="s">
        <v>5344</v>
      </c>
      <c r="H6670" s="246">
        <v>300000</v>
      </c>
      <c r="I6670" s="246">
        <v>300000</v>
      </c>
      <c r="J6670" s="244" t="s">
        <v>2469</v>
      </c>
      <c r="K6670" s="244" t="s">
        <v>40</v>
      </c>
      <c r="L6670" s="244" t="s">
        <v>5345</v>
      </c>
    </row>
    <row r="6671" spans="2:12" ht="75" customHeight="1" x14ac:dyDescent="0.25">
      <c r="B6671" s="244">
        <v>0</v>
      </c>
      <c r="C6671" s="244" t="s">
        <v>6314</v>
      </c>
      <c r="D6671" s="245">
        <v>41659</v>
      </c>
      <c r="E6671" s="244" t="s">
        <v>662</v>
      </c>
      <c r="F6671" s="244" t="s">
        <v>5343</v>
      </c>
      <c r="G6671" s="244" t="s">
        <v>5344</v>
      </c>
      <c r="H6671" s="246">
        <v>1115000</v>
      </c>
      <c r="I6671" s="246">
        <v>1115000</v>
      </c>
      <c r="J6671" s="244" t="s">
        <v>2469</v>
      </c>
      <c r="K6671" s="244" t="s">
        <v>40</v>
      </c>
      <c r="L6671" s="244" t="s">
        <v>5345</v>
      </c>
    </row>
    <row r="6672" spans="2:12" ht="75" customHeight="1" x14ac:dyDescent="0.25">
      <c r="B6672" s="244">
        <v>0</v>
      </c>
      <c r="C6672" s="244" t="s">
        <v>6315</v>
      </c>
      <c r="D6672" s="245">
        <v>41659</v>
      </c>
      <c r="E6672" s="244" t="s">
        <v>662</v>
      </c>
      <c r="F6672" s="244" t="s">
        <v>5343</v>
      </c>
      <c r="G6672" s="244" t="s">
        <v>5344</v>
      </c>
      <c r="H6672" s="246">
        <v>165000</v>
      </c>
      <c r="I6672" s="246">
        <v>165000</v>
      </c>
      <c r="J6672" s="244" t="s">
        <v>2469</v>
      </c>
      <c r="K6672" s="244" t="s">
        <v>40</v>
      </c>
      <c r="L6672" s="244" t="s">
        <v>5345</v>
      </c>
    </row>
    <row r="6673" spans="2:12" ht="75" customHeight="1" x14ac:dyDescent="0.25">
      <c r="B6673" s="244">
        <v>0</v>
      </c>
      <c r="C6673" s="244" t="s">
        <v>6316</v>
      </c>
      <c r="D6673" s="245">
        <v>41659</v>
      </c>
      <c r="E6673" s="244" t="s">
        <v>662</v>
      </c>
      <c r="F6673" s="244" t="s">
        <v>5343</v>
      </c>
      <c r="G6673" s="244" t="s">
        <v>5344</v>
      </c>
      <c r="H6673" s="246">
        <v>33000</v>
      </c>
      <c r="I6673" s="246">
        <v>33000</v>
      </c>
      <c r="J6673" s="244" t="s">
        <v>2469</v>
      </c>
      <c r="K6673" s="244" t="s">
        <v>40</v>
      </c>
      <c r="L6673" s="244" t="s">
        <v>5345</v>
      </c>
    </row>
    <row r="6674" spans="2:12" ht="75" customHeight="1" x14ac:dyDescent="0.25">
      <c r="B6674" s="244">
        <v>0</v>
      </c>
      <c r="C6674" s="244" t="s">
        <v>6317</v>
      </c>
      <c r="D6674" s="245">
        <v>41659</v>
      </c>
      <c r="E6674" s="244" t="s">
        <v>662</v>
      </c>
      <c r="F6674" s="244" t="s">
        <v>5343</v>
      </c>
      <c r="G6674" s="244" t="s">
        <v>5344</v>
      </c>
      <c r="H6674" s="246">
        <v>165000</v>
      </c>
      <c r="I6674" s="246">
        <v>165000</v>
      </c>
      <c r="J6674" s="244" t="s">
        <v>2469</v>
      </c>
      <c r="K6674" s="244" t="s">
        <v>40</v>
      </c>
      <c r="L6674" s="244" t="s">
        <v>5345</v>
      </c>
    </row>
    <row r="6675" spans="2:12" ht="75" customHeight="1" x14ac:dyDescent="0.25">
      <c r="B6675" s="244">
        <v>0</v>
      </c>
      <c r="C6675" s="244" t="s">
        <v>6318</v>
      </c>
      <c r="D6675" s="245">
        <v>41659</v>
      </c>
      <c r="E6675" s="244" t="s">
        <v>662</v>
      </c>
      <c r="F6675" s="244" t="s">
        <v>5343</v>
      </c>
      <c r="G6675" s="244" t="s">
        <v>5344</v>
      </c>
      <c r="H6675" s="246">
        <v>391500</v>
      </c>
      <c r="I6675" s="246">
        <v>391500</v>
      </c>
      <c r="J6675" s="244" t="s">
        <v>2469</v>
      </c>
      <c r="K6675" s="244" t="s">
        <v>40</v>
      </c>
      <c r="L6675" s="244" t="s">
        <v>5345</v>
      </c>
    </row>
    <row r="6676" spans="2:12" ht="75" customHeight="1" x14ac:dyDescent="0.25">
      <c r="B6676" s="244">
        <v>0</v>
      </c>
      <c r="C6676" s="244" t="s">
        <v>6319</v>
      </c>
      <c r="D6676" s="245">
        <v>41659</v>
      </c>
      <c r="E6676" s="244" t="s">
        <v>662</v>
      </c>
      <c r="F6676" s="244" t="s">
        <v>5343</v>
      </c>
      <c r="G6676" s="244" t="s">
        <v>5344</v>
      </c>
      <c r="H6676" s="246">
        <v>840000</v>
      </c>
      <c r="I6676" s="246">
        <v>840000</v>
      </c>
      <c r="J6676" s="244" t="s">
        <v>2469</v>
      </c>
      <c r="K6676" s="244" t="s">
        <v>40</v>
      </c>
      <c r="L6676" s="244" t="s">
        <v>5345</v>
      </c>
    </row>
    <row r="6677" spans="2:12" ht="75" customHeight="1" x14ac:dyDescent="0.25">
      <c r="B6677" s="244">
        <v>0</v>
      </c>
      <c r="C6677" s="244" t="s">
        <v>6320</v>
      </c>
      <c r="D6677" s="245">
        <v>41659</v>
      </c>
      <c r="E6677" s="244" t="s">
        <v>662</v>
      </c>
      <c r="F6677" s="244" t="s">
        <v>5343</v>
      </c>
      <c r="G6677" s="244" t="s">
        <v>5344</v>
      </c>
      <c r="H6677" s="246">
        <v>267000</v>
      </c>
      <c r="I6677" s="246">
        <v>267000</v>
      </c>
      <c r="J6677" s="244" t="s">
        <v>2469</v>
      </c>
      <c r="K6677" s="244" t="s">
        <v>40</v>
      </c>
      <c r="L6677" s="244" t="s">
        <v>5345</v>
      </c>
    </row>
    <row r="6678" spans="2:12" ht="75" customHeight="1" x14ac:dyDescent="0.25">
      <c r="B6678" s="244">
        <v>0</v>
      </c>
      <c r="C6678" s="244" t="s">
        <v>6321</v>
      </c>
      <c r="D6678" s="245">
        <v>41659</v>
      </c>
      <c r="E6678" s="244" t="s">
        <v>662</v>
      </c>
      <c r="F6678" s="244" t="s">
        <v>5343</v>
      </c>
      <c r="G6678" s="244" t="s">
        <v>5344</v>
      </c>
      <c r="H6678" s="246">
        <v>267000</v>
      </c>
      <c r="I6678" s="246">
        <v>267000</v>
      </c>
      <c r="J6678" s="244" t="s">
        <v>2469</v>
      </c>
      <c r="K6678" s="244" t="s">
        <v>40</v>
      </c>
      <c r="L6678" s="244" t="s">
        <v>5345</v>
      </c>
    </row>
    <row r="6679" spans="2:12" ht="75" customHeight="1" x14ac:dyDescent="0.25">
      <c r="B6679" s="244">
        <v>0</v>
      </c>
      <c r="C6679" s="244" t="s">
        <v>6322</v>
      </c>
      <c r="D6679" s="245">
        <v>41659</v>
      </c>
      <c r="E6679" s="244" t="s">
        <v>662</v>
      </c>
      <c r="F6679" s="244" t="s">
        <v>5343</v>
      </c>
      <c r="G6679" s="244" t="s">
        <v>5344</v>
      </c>
      <c r="H6679" s="246">
        <v>105000</v>
      </c>
      <c r="I6679" s="246">
        <v>105000</v>
      </c>
      <c r="J6679" s="244" t="s">
        <v>2469</v>
      </c>
      <c r="K6679" s="244" t="s">
        <v>40</v>
      </c>
      <c r="L6679" s="244" t="s">
        <v>5345</v>
      </c>
    </row>
    <row r="6680" spans="2:12" ht="75" customHeight="1" x14ac:dyDescent="0.25">
      <c r="B6680" s="244">
        <v>0</v>
      </c>
      <c r="C6680" s="244" t="s">
        <v>6323</v>
      </c>
      <c r="D6680" s="245">
        <v>41659</v>
      </c>
      <c r="E6680" s="244" t="s">
        <v>662</v>
      </c>
      <c r="F6680" s="244" t="s">
        <v>5343</v>
      </c>
      <c r="G6680" s="244" t="s">
        <v>5344</v>
      </c>
      <c r="H6680" s="246">
        <v>99200</v>
      </c>
      <c r="I6680" s="246">
        <v>99200</v>
      </c>
      <c r="J6680" s="244" t="s">
        <v>2469</v>
      </c>
      <c r="K6680" s="244" t="s">
        <v>40</v>
      </c>
      <c r="L6680" s="244" t="s">
        <v>5345</v>
      </c>
    </row>
    <row r="6681" spans="2:12" ht="75" customHeight="1" x14ac:dyDescent="0.25">
      <c r="B6681" s="244">
        <v>0</v>
      </c>
      <c r="C6681" s="244" t="s">
        <v>6324</v>
      </c>
      <c r="D6681" s="245">
        <v>41647</v>
      </c>
      <c r="E6681" s="244" t="s">
        <v>662</v>
      </c>
      <c r="F6681" s="244" t="s">
        <v>5343</v>
      </c>
      <c r="G6681" s="244" t="s">
        <v>5344</v>
      </c>
      <c r="H6681" s="246">
        <v>250000</v>
      </c>
      <c r="I6681" s="246">
        <v>250000</v>
      </c>
      <c r="J6681" s="244" t="s">
        <v>2469</v>
      </c>
      <c r="K6681" s="244" t="s">
        <v>40</v>
      </c>
      <c r="L6681" s="244" t="s">
        <v>5345</v>
      </c>
    </row>
    <row r="6682" spans="2:12" ht="75" customHeight="1" x14ac:dyDescent="0.25">
      <c r="B6682" s="244">
        <v>0</v>
      </c>
      <c r="C6682" s="244" t="s">
        <v>6325</v>
      </c>
      <c r="D6682" s="245">
        <v>41647</v>
      </c>
      <c r="E6682" s="244" t="s">
        <v>662</v>
      </c>
      <c r="F6682" s="244" t="s">
        <v>5343</v>
      </c>
      <c r="G6682" s="244" t="s">
        <v>5344</v>
      </c>
      <c r="H6682" s="246">
        <v>500000</v>
      </c>
      <c r="I6682" s="246">
        <v>500000</v>
      </c>
      <c r="J6682" s="244" t="s">
        <v>2469</v>
      </c>
      <c r="K6682" s="244" t="s">
        <v>40</v>
      </c>
      <c r="L6682" s="244" t="s">
        <v>5345</v>
      </c>
    </row>
    <row r="6683" spans="2:12" ht="75" customHeight="1" x14ac:dyDescent="0.25">
      <c r="B6683" s="244">
        <v>0</v>
      </c>
      <c r="C6683" s="244" t="s">
        <v>6326</v>
      </c>
      <c r="D6683" s="245">
        <v>41659</v>
      </c>
      <c r="E6683" s="244" t="s">
        <v>662</v>
      </c>
      <c r="F6683" s="244" t="s">
        <v>5343</v>
      </c>
      <c r="G6683" s="244" t="s">
        <v>5344</v>
      </c>
      <c r="H6683" s="246">
        <v>100000</v>
      </c>
      <c r="I6683" s="246">
        <v>100000</v>
      </c>
      <c r="J6683" s="244" t="s">
        <v>2469</v>
      </c>
      <c r="K6683" s="244" t="s">
        <v>40</v>
      </c>
      <c r="L6683" s="244" t="s">
        <v>5345</v>
      </c>
    </row>
    <row r="6684" spans="2:12" ht="75" customHeight="1" x14ac:dyDescent="0.25">
      <c r="B6684" s="244">
        <v>0</v>
      </c>
      <c r="C6684" s="244" t="s">
        <v>6327</v>
      </c>
      <c r="D6684" s="245">
        <v>41659</v>
      </c>
      <c r="E6684" s="244" t="s">
        <v>662</v>
      </c>
      <c r="F6684" s="244" t="s">
        <v>5343</v>
      </c>
      <c r="G6684" s="244" t="s">
        <v>5344</v>
      </c>
      <c r="H6684" s="246">
        <v>2640000</v>
      </c>
      <c r="I6684" s="246">
        <v>2640000</v>
      </c>
      <c r="J6684" s="244" t="s">
        <v>2469</v>
      </c>
      <c r="K6684" s="244" t="s">
        <v>40</v>
      </c>
      <c r="L6684" s="244" t="s">
        <v>5345</v>
      </c>
    </row>
    <row r="6685" spans="2:12" ht="75" customHeight="1" x14ac:dyDescent="0.25">
      <c r="B6685" s="247">
        <v>0</v>
      </c>
      <c r="C6685" s="247" t="s">
        <v>6328</v>
      </c>
      <c r="D6685" s="248">
        <v>41655</v>
      </c>
      <c r="E6685" s="247" t="s">
        <v>4955</v>
      </c>
      <c r="F6685" s="247" t="s">
        <v>37</v>
      </c>
      <c r="G6685" s="244" t="s">
        <v>5344</v>
      </c>
      <c r="H6685" s="249">
        <v>7519000</v>
      </c>
      <c r="I6685" s="249">
        <v>7519000</v>
      </c>
      <c r="J6685" s="247" t="s">
        <v>2469</v>
      </c>
      <c r="K6685" s="247" t="s">
        <v>40</v>
      </c>
      <c r="L6685" s="247" t="s">
        <v>5352</v>
      </c>
    </row>
    <row r="6686" spans="2:12" ht="75" customHeight="1" x14ac:dyDescent="0.25">
      <c r="B6686" s="244">
        <v>0</v>
      </c>
      <c r="C6686" s="244" t="s">
        <v>6329</v>
      </c>
      <c r="D6686" s="245">
        <v>41659</v>
      </c>
      <c r="E6686" s="244" t="s">
        <v>662</v>
      </c>
      <c r="F6686" s="244" t="s">
        <v>5343</v>
      </c>
      <c r="G6686" s="244" t="s">
        <v>5344</v>
      </c>
      <c r="H6686" s="246">
        <v>1800</v>
      </c>
      <c r="I6686" s="246">
        <v>1800</v>
      </c>
      <c r="J6686" s="244" t="s">
        <v>2469</v>
      </c>
      <c r="K6686" s="244" t="s">
        <v>40</v>
      </c>
      <c r="L6686" s="244" t="s">
        <v>5345</v>
      </c>
    </row>
    <row r="6687" spans="2:12" ht="75" customHeight="1" x14ac:dyDescent="0.25">
      <c r="B6687" s="244">
        <v>0</v>
      </c>
      <c r="C6687" s="244" t="s">
        <v>6330</v>
      </c>
      <c r="D6687" s="245">
        <v>41659</v>
      </c>
      <c r="E6687" s="244" t="s">
        <v>662</v>
      </c>
      <c r="F6687" s="244" t="s">
        <v>5343</v>
      </c>
      <c r="G6687" s="244" t="s">
        <v>5344</v>
      </c>
      <c r="H6687" s="246">
        <v>600000</v>
      </c>
      <c r="I6687" s="246">
        <v>600000</v>
      </c>
      <c r="J6687" s="244" t="s">
        <v>2469</v>
      </c>
      <c r="K6687" s="244" t="s">
        <v>40</v>
      </c>
      <c r="L6687" s="244" t="s">
        <v>5345</v>
      </c>
    </row>
    <row r="6688" spans="2:12" ht="75" customHeight="1" x14ac:dyDescent="0.25">
      <c r="B6688" s="244">
        <v>0</v>
      </c>
      <c r="C6688" s="244" t="s">
        <v>6331</v>
      </c>
      <c r="D6688" s="245">
        <v>41647</v>
      </c>
      <c r="E6688" s="244" t="s">
        <v>662</v>
      </c>
      <c r="F6688" s="244" t="s">
        <v>5343</v>
      </c>
      <c r="G6688" s="244" t="s">
        <v>5344</v>
      </c>
      <c r="H6688" s="246">
        <v>140000</v>
      </c>
      <c r="I6688" s="246">
        <v>140000</v>
      </c>
      <c r="J6688" s="244" t="s">
        <v>2469</v>
      </c>
      <c r="K6688" s="244" t="s">
        <v>40</v>
      </c>
      <c r="L6688" s="244" t="s">
        <v>5345</v>
      </c>
    </row>
    <row r="6689" spans="2:12" ht="75" customHeight="1" x14ac:dyDescent="0.25">
      <c r="B6689" s="244">
        <v>0</v>
      </c>
      <c r="C6689" s="244" t="s">
        <v>6332</v>
      </c>
      <c r="D6689" s="245">
        <v>41659</v>
      </c>
      <c r="E6689" s="244" t="s">
        <v>662</v>
      </c>
      <c r="F6689" s="244" t="s">
        <v>5343</v>
      </c>
      <c r="G6689" s="244" t="s">
        <v>5344</v>
      </c>
      <c r="H6689" s="246">
        <v>59760000</v>
      </c>
      <c r="I6689" s="246">
        <v>59760000</v>
      </c>
      <c r="J6689" s="244" t="s">
        <v>2469</v>
      </c>
      <c r="K6689" s="244" t="s">
        <v>40</v>
      </c>
      <c r="L6689" s="244" t="s">
        <v>5345</v>
      </c>
    </row>
    <row r="6690" spans="2:12" ht="75" customHeight="1" x14ac:dyDescent="0.25">
      <c r="B6690" s="244">
        <v>0</v>
      </c>
      <c r="C6690" s="244" t="s">
        <v>6333</v>
      </c>
      <c r="D6690" s="245">
        <v>41659</v>
      </c>
      <c r="E6690" s="244" t="s">
        <v>662</v>
      </c>
      <c r="F6690" s="244" t="s">
        <v>5343</v>
      </c>
      <c r="G6690" s="244" t="s">
        <v>5344</v>
      </c>
      <c r="H6690" s="246">
        <v>1050000</v>
      </c>
      <c r="I6690" s="246">
        <v>1050000</v>
      </c>
      <c r="J6690" s="244" t="s">
        <v>2469</v>
      </c>
      <c r="K6690" s="244" t="s">
        <v>40</v>
      </c>
      <c r="L6690" s="244" t="s">
        <v>5345</v>
      </c>
    </row>
    <row r="6691" spans="2:12" ht="75" customHeight="1" x14ac:dyDescent="0.25">
      <c r="B6691" s="244">
        <v>0</v>
      </c>
      <c r="C6691" s="244" t="s">
        <v>6334</v>
      </c>
      <c r="D6691" s="245">
        <v>41659</v>
      </c>
      <c r="E6691" s="244" t="s">
        <v>662</v>
      </c>
      <c r="F6691" s="244" t="s">
        <v>5343</v>
      </c>
      <c r="G6691" s="244" t="s">
        <v>5344</v>
      </c>
      <c r="H6691" s="246">
        <v>1697400</v>
      </c>
      <c r="I6691" s="246">
        <v>1697400</v>
      </c>
      <c r="J6691" s="244" t="s">
        <v>2469</v>
      </c>
      <c r="K6691" s="244" t="s">
        <v>40</v>
      </c>
      <c r="L6691" s="244" t="s">
        <v>5345</v>
      </c>
    </row>
    <row r="6692" spans="2:12" ht="75" customHeight="1" x14ac:dyDescent="0.25">
      <c r="B6692" s="244">
        <v>0</v>
      </c>
      <c r="C6692" s="244" t="s">
        <v>6335</v>
      </c>
      <c r="D6692" s="245">
        <v>41659</v>
      </c>
      <c r="E6692" s="244" t="s">
        <v>662</v>
      </c>
      <c r="F6692" s="244" t="s">
        <v>5343</v>
      </c>
      <c r="G6692" s="244" t="s">
        <v>5344</v>
      </c>
      <c r="H6692" s="246">
        <v>339000</v>
      </c>
      <c r="I6692" s="246">
        <v>339000</v>
      </c>
      <c r="J6692" s="244" t="s">
        <v>2469</v>
      </c>
      <c r="K6692" s="244" t="s">
        <v>40</v>
      </c>
      <c r="L6692" s="244" t="s">
        <v>5345</v>
      </c>
    </row>
    <row r="6693" spans="2:12" ht="75" customHeight="1" x14ac:dyDescent="0.25">
      <c r="B6693" s="244">
        <v>0</v>
      </c>
      <c r="C6693" s="244" t="s">
        <v>6336</v>
      </c>
      <c r="D6693" s="245">
        <v>41659</v>
      </c>
      <c r="E6693" s="244" t="s">
        <v>662</v>
      </c>
      <c r="F6693" s="244" t="s">
        <v>5343</v>
      </c>
      <c r="G6693" s="244" t="s">
        <v>5344</v>
      </c>
      <c r="H6693" s="246">
        <v>2500000</v>
      </c>
      <c r="I6693" s="246">
        <v>2500000</v>
      </c>
      <c r="J6693" s="244" t="s">
        <v>2469</v>
      </c>
      <c r="K6693" s="244" t="s">
        <v>40</v>
      </c>
      <c r="L6693" s="244" t="s">
        <v>5345</v>
      </c>
    </row>
    <row r="6694" spans="2:12" ht="75" customHeight="1" x14ac:dyDescent="0.25">
      <c r="B6694" s="244">
        <v>0</v>
      </c>
      <c r="C6694" s="244" t="s">
        <v>6337</v>
      </c>
      <c r="D6694" s="245">
        <v>41659</v>
      </c>
      <c r="E6694" s="244" t="s">
        <v>662</v>
      </c>
      <c r="F6694" s="244" t="s">
        <v>5343</v>
      </c>
      <c r="G6694" s="244" t="s">
        <v>5344</v>
      </c>
      <c r="H6694" s="246">
        <v>540000</v>
      </c>
      <c r="I6694" s="246">
        <v>540000</v>
      </c>
      <c r="J6694" s="244" t="s">
        <v>2469</v>
      </c>
      <c r="K6694" s="244" t="s">
        <v>40</v>
      </c>
      <c r="L6694" s="244" t="s">
        <v>5345</v>
      </c>
    </row>
    <row r="6695" spans="2:12" ht="75" customHeight="1" x14ac:dyDescent="0.25">
      <c r="B6695" s="244">
        <v>0</v>
      </c>
      <c r="C6695" s="244" t="s">
        <v>6338</v>
      </c>
      <c r="D6695" s="245">
        <v>41659</v>
      </c>
      <c r="E6695" s="244" t="s">
        <v>662</v>
      </c>
      <c r="F6695" s="244" t="s">
        <v>5343</v>
      </c>
      <c r="G6695" s="244" t="s">
        <v>5344</v>
      </c>
      <c r="H6695" s="246">
        <v>168000</v>
      </c>
      <c r="I6695" s="246">
        <v>168000</v>
      </c>
      <c r="J6695" s="244" t="s">
        <v>2469</v>
      </c>
      <c r="K6695" s="244" t="s">
        <v>40</v>
      </c>
      <c r="L6695" s="244" t="s">
        <v>5345</v>
      </c>
    </row>
    <row r="6696" spans="2:12" ht="75" customHeight="1" x14ac:dyDescent="0.25">
      <c r="B6696" s="244">
        <v>0</v>
      </c>
      <c r="C6696" s="244" t="s">
        <v>6339</v>
      </c>
      <c r="D6696" s="245">
        <v>41659</v>
      </c>
      <c r="E6696" s="244" t="s">
        <v>662</v>
      </c>
      <c r="F6696" s="244" t="s">
        <v>5343</v>
      </c>
      <c r="G6696" s="244" t="s">
        <v>5344</v>
      </c>
      <c r="H6696" s="246">
        <v>306000</v>
      </c>
      <c r="I6696" s="246">
        <v>306000</v>
      </c>
      <c r="J6696" s="244" t="s">
        <v>2469</v>
      </c>
      <c r="K6696" s="244" t="s">
        <v>40</v>
      </c>
      <c r="L6696" s="244" t="s">
        <v>5345</v>
      </c>
    </row>
    <row r="6697" spans="2:12" ht="75" customHeight="1" x14ac:dyDescent="0.25">
      <c r="B6697" s="244">
        <v>0</v>
      </c>
      <c r="C6697" s="244" t="s">
        <v>6340</v>
      </c>
      <c r="D6697" s="245">
        <v>41659</v>
      </c>
      <c r="E6697" s="244" t="s">
        <v>662</v>
      </c>
      <c r="F6697" s="244" t="s">
        <v>5343</v>
      </c>
      <c r="G6697" s="244" t="s">
        <v>5344</v>
      </c>
      <c r="H6697" s="246">
        <v>12000</v>
      </c>
      <c r="I6697" s="246">
        <v>12000</v>
      </c>
      <c r="J6697" s="244" t="s">
        <v>2469</v>
      </c>
      <c r="K6697" s="244" t="s">
        <v>40</v>
      </c>
      <c r="L6697" s="244" t="s">
        <v>5345</v>
      </c>
    </row>
    <row r="6698" spans="2:12" ht="75" customHeight="1" x14ac:dyDescent="0.25">
      <c r="B6698" s="247">
        <v>0</v>
      </c>
      <c r="C6698" s="247" t="s">
        <v>6341</v>
      </c>
      <c r="D6698" s="248">
        <v>41655</v>
      </c>
      <c r="E6698" s="247" t="s">
        <v>319</v>
      </c>
      <c r="F6698" s="247" t="s">
        <v>37</v>
      </c>
      <c r="G6698" s="244" t="s">
        <v>5344</v>
      </c>
      <c r="H6698" s="249">
        <v>800000</v>
      </c>
      <c r="I6698" s="249">
        <v>800000</v>
      </c>
      <c r="J6698" s="247" t="s">
        <v>2469</v>
      </c>
      <c r="K6698" s="247" t="s">
        <v>40</v>
      </c>
      <c r="L6698" s="247" t="s">
        <v>5352</v>
      </c>
    </row>
    <row r="6699" spans="2:12" ht="75" customHeight="1" x14ac:dyDescent="0.25">
      <c r="B6699" s="244">
        <v>0</v>
      </c>
      <c r="C6699" s="244" t="s">
        <v>6342</v>
      </c>
      <c r="D6699" s="245">
        <v>41659</v>
      </c>
      <c r="E6699" s="244" t="s">
        <v>662</v>
      </c>
      <c r="F6699" s="244" t="s">
        <v>5343</v>
      </c>
      <c r="G6699" s="244" t="s">
        <v>5344</v>
      </c>
      <c r="H6699" s="246">
        <v>954500</v>
      </c>
      <c r="I6699" s="246">
        <v>954500</v>
      </c>
      <c r="J6699" s="244" t="s">
        <v>2469</v>
      </c>
      <c r="K6699" s="244" t="s">
        <v>40</v>
      </c>
      <c r="L6699" s="244" t="s">
        <v>5345</v>
      </c>
    </row>
    <row r="6700" spans="2:12" ht="75" customHeight="1" x14ac:dyDescent="0.25">
      <c r="B6700" s="244">
        <v>0</v>
      </c>
      <c r="C6700" s="244" t="s">
        <v>6343</v>
      </c>
      <c r="D6700" s="245">
        <v>41659</v>
      </c>
      <c r="E6700" s="244" t="s">
        <v>662</v>
      </c>
      <c r="F6700" s="244" t="s">
        <v>5343</v>
      </c>
      <c r="G6700" s="244" t="s">
        <v>5344</v>
      </c>
      <c r="H6700" s="246">
        <v>69000</v>
      </c>
      <c r="I6700" s="246">
        <v>69000</v>
      </c>
      <c r="J6700" s="244" t="s">
        <v>2469</v>
      </c>
      <c r="K6700" s="244" t="s">
        <v>40</v>
      </c>
      <c r="L6700" s="244" t="s">
        <v>5345</v>
      </c>
    </row>
    <row r="6701" spans="2:12" ht="75" customHeight="1" x14ac:dyDescent="0.25">
      <c r="B6701" s="244">
        <v>0</v>
      </c>
      <c r="C6701" s="244" t="s">
        <v>6344</v>
      </c>
      <c r="D6701" s="245">
        <v>41659</v>
      </c>
      <c r="E6701" s="244" t="s">
        <v>662</v>
      </c>
      <c r="F6701" s="244" t="s">
        <v>5343</v>
      </c>
      <c r="G6701" s="244" t="s">
        <v>5344</v>
      </c>
      <c r="H6701" s="246">
        <v>160400</v>
      </c>
      <c r="I6701" s="246">
        <v>160400</v>
      </c>
      <c r="J6701" s="244" t="s">
        <v>2469</v>
      </c>
      <c r="K6701" s="244" t="s">
        <v>40</v>
      </c>
      <c r="L6701" s="244" t="s">
        <v>5345</v>
      </c>
    </row>
    <row r="6702" spans="2:12" ht="75" customHeight="1" x14ac:dyDescent="0.25">
      <c r="B6702" s="244">
        <v>0</v>
      </c>
      <c r="C6702" s="244" t="s">
        <v>6345</v>
      </c>
      <c r="D6702" s="245">
        <v>41659</v>
      </c>
      <c r="E6702" s="244" t="s">
        <v>662</v>
      </c>
      <c r="F6702" s="244" t="s">
        <v>5343</v>
      </c>
      <c r="G6702" s="244" t="s">
        <v>5344</v>
      </c>
      <c r="H6702" s="246">
        <v>260000</v>
      </c>
      <c r="I6702" s="246">
        <v>260000</v>
      </c>
      <c r="J6702" s="244" t="s">
        <v>2469</v>
      </c>
      <c r="K6702" s="244" t="s">
        <v>40</v>
      </c>
      <c r="L6702" s="244" t="s">
        <v>5345</v>
      </c>
    </row>
    <row r="6703" spans="2:12" ht="75" customHeight="1" x14ac:dyDescent="0.25">
      <c r="B6703" s="244">
        <v>0</v>
      </c>
      <c r="C6703" s="244" t="s">
        <v>6346</v>
      </c>
      <c r="D6703" s="245">
        <v>41659</v>
      </c>
      <c r="E6703" s="244" t="s">
        <v>662</v>
      </c>
      <c r="F6703" s="244" t="s">
        <v>5343</v>
      </c>
      <c r="G6703" s="244" t="s">
        <v>5344</v>
      </c>
      <c r="H6703" s="246">
        <v>1350000</v>
      </c>
      <c r="I6703" s="246">
        <v>1350000</v>
      </c>
      <c r="J6703" s="244" t="s">
        <v>2469</v>
      </c>
      <c r="K6703" s="244" t="s">
        <v>40</v>
      </c>
      <c r="L6703" s="244" t="s">
        <v>5345</v>
      </c>
    </row>
    <row r="6704" spans="2:12" ht="75" customHeight="1" x14ac:dyDescent="0.25">
      <c r="B6704" s="244">
        <v>0</v>
      </c>
      <c r="C6704" s="244" t="s">
        <v>6347</v>
      </c>
      <c r="D6704" s="245">
        <v>41659</v>
      </c>
      <c r="E6704" s="244" t="s">
        <v>662</v>
      </c>
      <c r="F6704" s="244" t="s">
        <v>5343</v>
      </c>
      <c r="G6704" s="244" t="s">
        <v>5344</v>
      </c>
      <c r="H6704" s="246">
        <v>138000</v>
      </c>
      <c r="I6704" s="246">
        <v>138000</v>
      </c>
      <c r="J6704" s="244" t="s">
        <v>2469</v>
      </c>
      <c r="K6704" s="244" t="s">
        <v>40</v>
      </c>
      <c r="L6704" s="244" t="s">
        <v>5345</v>
      </c>
    </row>
    <row r="6705" spans="2:12" ht="75" customHeight="1" x14ac:dyDescent="0.25">
      <c r="B6705" s="244">
        <v>0</v>
      </c>
      <c r="C6705" s="244" t="s">
        <v>6348</v>
      </c>
      <c r="D6705" s="245">
        <v>41659</v>
      </c>
      <c r="E6705" s="244" t="s">
        <v>662</v>
      </c>
      <c r="F6705" s="244" t="s">
        <v>5343</v>
      </c>
      <c r="G6705" s="244" t="s">
        <v>5344</v>
      </c>
      <c r="H6705" s="246">
        <v>250000</v>
      </c>
      <c r="I6705" s="246">
        <v>250000</v>
      </c>
      <c r="J6705" s="244" t="s">
        <v>2469</v>
      </c>
      <c r="K6705" s="244" t="s">
        <v>40</v>
      </c>
      <c r="L6705" s="244" t="s">
        <v>5345</v>
      </c>
    </row>
    <row r="6706" spans="2:12" ht="75" customHeight="1" x14ac:dyDescent="0.25">
      <c r="B6706" s="244">
        <v>0</v>
      </c>
      <c r="C6706" s="244" t="s">
        <v>6349</v>
      </c>
      <c r="D6706" s="245">
        <v>41659</v>
      </c>
      <c r="E6706" s="244" t="s">
        <v>662</v>
      </c>
      <c r="F6706" s="244" t="s">
        <v>5343</v>
      </c>
      <c r="G6706" s="244" t="s">
        <v>5344</v>
      </c>
      <c r="H6706" s="246">
        <v>60000</v>
      </c>
      <c r="I6706" s="246">
        <v>60000</v>
      </c>
      <c r="J6706" s="244" t="s">
        <v>2469</v>
      </c>
      <c r="K6706" s="244" t="s">
        <v>40</v>
      </c>
      <c r="L6706" s="244" t="s">
        <v>5345</v>
      </c>
    </row>
    <row r="6707" spans="2:12" ht="75" customHeight="1" x14ac:dyDescent="0.25">
      <c r="B6707" s="244">
        <v>0</v>
      </c>
      <c r="C6707" s="244" t="s">
        <v>6350</v>
      </c>
      <c r="D6707" s="245">
        <v>41659</v>
      </c>
      <c r="E6707" s="244" t="s">
        <v>662</v>
      </c>
      <c r="F6707" s="244" t="s">
        <v>5343</v>
      </c>
      <c r="G6707" s="244" t="s">
        <v>5344</v>
      </c>
      <c r="H6707" s="246">
        <v>651900</v>
      </c>
      <c r="I6707" s="246">
        <v>651900</v>
      </c>
      <c r="J6707" s="244" t="s">
        <v>2469</v>
      </c>
      <c r="K6707" s="244" t="s">
        <v>40</v>
      </c>
      <c r="L6707" s="244" t="s">
        <v>5345</v>
      </c>
    </row>
    <row r="6708" spans="2:12" ht="75" customHeight="1" x14ac:dyDescent="0.25">
      <c r="B6708" s="244">
        <v>0</v>
      </c>
      <c r="C6708" s="244" t="s">
        <v>6351</v>
      </c>
      <c r="D6708" s="245">
        <v>41647</v>
      </c>
      <c r="E6708" s="244" t="s">
        <v>662</v>
      </c>
      <c r="F6708" s="244" t="s">
        <v>5343</v>
      </c>
      <c r="G6708" s="244" t="s">
        <v>5344</v>
      </c>
      <c r="H6708" s="246">
        <v>651900</v>
      </c>
      <c r="I6708" s="246">
        <v>651900</v>
      </c>
      <c r="J6708" s="244" t="s">
        <v>2469</v>
      </c>
      <c r="K6708" s="244" t="s">
        <v>40</v>
      </c>
      <c r="L6708" s="244" t="s">
        <v>5345</v>
      </c>
    </row>
    <row r="6709" spans="2:12" ht="75" customHeight="1" x14ac:dyDescent="0.25">
      <c r="B6709" s="244">
        <v>0</v>
      </c>
      <c r="C6709" s="244" t="s">
        <v>6352</v>
      </c>
      <c r="D6709" s="245">
        <v>41659</v>
      </c>
      <c r="E6709" s="244" t="s">
        <v>662</v>
      </c>
      <c r="F6709" s="244" t="s">
        <v>5343</v>
      </c>
      <c r="G6709" s="244" t="s">
        <v>5344</v>
      </c>
      <c r="H6709" s="246">
        <v>6572000</v>
      </c>
      <c r="I6709" s="246">
        <v>6572000</v>
      </c>
      <c r="J6709" s="244" t="s">
        <v>2469</v>
      </c>
      <c r="K6709" s="244" t="s">
        <v>40</v>
      </c>
      <c r="L6709" s="244" t="s">
        <v>5345</v>
      </c>
    </row>
    <row r="6710" spans="2:12" ht="75" customHeight="1" x14ac:dyDescent="0.25">
      <c r="B6710" s="244">
        <v>0</v>
      </c>
      <c r="C6710" s="244" t="s">
        <v>6353</v>
      </c>
      <c r="D6710" s="245">
        <v>41659</v>
      </c>
      <c r="E6710" s="244" t="s">
        <v>662</v>
      </c>
      <c r="F6710" s="244" t="s">
        <v>5343</v>
      </c>
      <c r="G6710" s="244" t="s">
        <v>5344</v>
      </c>
      <c r="H6710" s="246">
        <v>300000</v>
      </c>
      <c r="I6710" s="246">
        <v>300000</v>
      </c>
      <c r="J6710" s="244" t="s">
        <v>2469</v>
      </c>
      <c r="K6710" s="244" t="s">
        <v>40</v>
      </c>
      <c r="L6710" s="244" t="s">
        <v>5345</v>
      </c>
    </row>
    <row r="6711" spans="2:12" ht="75" customHeight="1" x14ac:dyDescent="0.25">
      <c r="B6711" s="244">
        <v>0</v>
      </c>
      <c r="C6711" s="244" t="s">
        <v>6354</v>
      </c>
      <c r="D6711" s="245">
        <v>41659</v>
      </c>
      <c r="E6711" s="244" t="s">
        <v>662</v>
      </c>
      <c r="F6711" s="244" t="s">
        <v>5343</v>
      </c>
      <c r="G6711" s="244" t="s">
        <v>5344</v>
      </c>
      <c r="H6711" s="246">
        <v>187500</v>
      </c>
      <c r="I6711" s="246">
        <v>187500</v>
      </c>
      <c r="J6711" s="244" t="s">
        <v>2469</v>
      </c>
      <c r="K6711" s="244" t="s">
        <v>40</v>
      </c>
      <c r="L6711" s="244" t="s">
        <v>5345</v>
      </c>
    </row>
    <row r="6712" spans="2:12" ht="75" customHeight="1" x14ac:dyDescent="0.25">
      <c r="B6712" s="244">
        <v>0</v>
      </c>
      <c r="C6712" s="244" t="s">
        <v>6355</v>
      </c>
      <c r="D6712" s="245">
        <v>41659</v>
      </c>
      <c r="E6712" s="244" t="s">
        <v>662</v>
      </c>
      <c r="F6712" s="244" t="s">
        <v>5343</v>
      </c>
      <c r="G6712" s="244" t="s">
        <v>5344</v>
      </c>
      <c r="H6712" s="246">
        <v>110000</v>
      </c>
      <c r="I6712" s="246">
        <v>110000</v>
      </c>
      <c r="J6712" s="244" t="s">
        <v>2469</v>
      </c>
      <c r="K6712" s="244" t="s">
        <v>40</v>
      </c>
      <c r="L6712" s="244" t="s">
        <v>5345</v>
      </c>
    </row>
    <row r="6713" spans="2:12" ht="75" customHeight="1" x14ac:dyDescent="0.25">
      <c r="B6713" s="244">
        <v>0</v>
      </c>
      <c r="C6713" s="244" t="s">
        <v>6356</v>
      </c>
      <c r="D6713" s="245">
        <v>41659</v>
      </c>
      <c r="E6713" s="244" t="s">
        <v>662</v>
      </c>
      <c r="F6713" s="244" t="s">
        <v>5343</v>
      </c>
      <c r="G6713" s="244" t="s">
        <v>5344</v>
      </c>
      <c r="H6713" s="246">
        <v>405000</v>
      </c>
      <c r="I6713" s="246">
        <v>405000</v>
      </c>
      <c r="J6713" s="244" t="s">
        <v>2469</v>
      </c>
      <c r="K6713" s="244" t="s">
        <v>40</v>
      </c>
      <c r="L6713" s="244" t="s">
        <v>5345</v>
      </c>
    </row>
    <row r="6714" spans="2:12" ht="75" customHeight="1" x14ac:dyDescent="0.25">
      <c r="B6714" s="244">
        <v>0</v>
      </c>
      <c r="C6714" s="244" t="s">
        <v>6357</v>
      </c>
      <c r="D6714" s="245">
        <v>41659</v>
      </c>
      <c r="E6714" s="244" t="s">
        <v>662</v>
      </c>
      <c r="F6714" s="244" t="s">
        <v>5343</v>
      </c>
      <c r="G6714" s="244" t="s">
        <v>5344</v>
      </c>
      <c r="H6714" s="246">
        <v>1050000</v>
      </c>
      <c r="I6714" s="246">
        <v>1050000</v>
      </c>
      <c r="J6714" s="244" t="s">
        <v>2469</v>
      </c>
      <c r="K6714" s="244" t="s">
        <v>40</v>
      </c>
      <c r="L6714" s="244" t="s">
        <v>5345</v>
      </c>
    </row>
    <row r="6715" spans="2:12" ht="75" customHeight="1" x14ac:dyDescent="0.25">
      <c r="B6715" s="244">
        <v>0</v>
      </c>
      <c r="C6715" s="244" t="s">
        <v>6358</v>
      </c>
      <c r="D6715" s="245">
        <v>41659</v>
      </c>
      <c r="E6715" s="244" t="s">
        <v>662</v>
      </c>
      <c r="F6715" s="244" t="s">
        <v>5343</v>
      </c>
      <c r="G6715" s="244" t="s">
        <v>5344</v>
      </c>
      <c r="H6715" s="246">
        <v>495000</v>
      </c>
      <c r="I6715" s="246">
        <v>495000</v>
      </c>
      <c r="J6715" s="244" t="s">
        <v>2469</v>
      </c>
      <c r="K6715" s="244" t="s">
        <v>40</v>
      </c>
      <c r="L6715" s="244" t="s">
        <v>5345</v>
      </c>
    </row>
    <row r="6716" spans="2:12" ht="75" customHeight="1" x14ac:dyDescent="0.25">
      <c r="B6716" s="244">
        <v>0</v>
      </c>
      <c r="C6716" s="244" t="s">
        <v>6359</v>
      </c>
      <c r="D6716" s="245">
        <v>41659</v>
      </c>
      <c r="E6716" s="244" t="s">
        <v>662</v>
      </c>
      <c r="F6716" s="244" t="s">
        <v>5343</v>
      </c>
      <c r="G6716" s="244" t="s">
        <v>5344</v>
      </c>
      <c r="H6716" s="246">
        <v>200000</v>
      </c>
      <c r="I6716" s="246">
        <v>200000</v>
      </c>
      <c r="J6716" s="244" t="s">
        <v>2469</v>
      </c>
      <c r="K6716" s="244" t="s">
        <v>40</v>
      </c>
      <c r="L6716" s="244" t="s">
        <v>5345</v>
      </c>
    </row>
    <row r="6717" spans="2:12" ht="75" customHeight="1" x14ac:dyDescent="0.25">
      <c r="B6717" s="244">
        <v>0</v>
      </c>
      <c r="C6717" s="244" t="s">
        <v>6360</v>
      </c>
      <c r="D6717" s="245">
        <v>41647</v>
      </c>
      <c r="E6717" s="244" t="s">
        <v>662</v>
      </c>
      <c r="F6717" s="244" t="s">
        <v>5343</v>
      </c>
      <c r="G6717" s="244" t="s">
        <v>5344</v>
      </c>
      <c r="H6717" s="246">
        <v>200000</v>
      </c>
      <c r="I6717" s="246">
        <v>200000</v>
      </c>
      <c r="J6717" s="244" t="s">
        <v>2469</v>
      </c>
      <c r="K6717" s="244" t="s">
        <v>40</v>
      </c>
      <c r="L6717" s="244" t="s">
        <v>5345</v>
      </c>
    </row>
    <row r="6718" spans="2:12" ht="75" customHeight="1" x14ac:dyDescent="0.25">
      <c r="B6718" s="244">
        <v>0</v>
      </c>
      <c r="C6718" s="244" t="s">
        <v>6361</v>
      </c>
      <c r="D6718" s="245">
        <v>41659</v>
      </c>
      <c r="E6718" s="244" t="s">
        <v>662</v>
      </c>
      <c r="F6718" s="244" t="s">
        <v>5343</v>
      </c>
      <c r="G6718" s="244" t="s">
        <v>5344</v>
      </c>
      <c r="H6718" s="246">
        <v>190000</v>
      </c>
      <c r="I6718" s="246">
        <v>190000</v>
      </c>
      <c r="J6718" s="244" t="s">
        <v>2469</v>
      </c>
      <c r="K6718" s="244" t="s">
        <v>40</v>
      </c>
      <c r="L6718" s="244" t="s">
        <v>5345</v>
      </c>
    </row>
    <row r="6719" spans="2:12" ht="75" customHeight="1" x14ac:dyDescent="0.25">
      <c r="B6719" s="244">
        <v>0</v>
      </c>
      <c r="C6719" s="244" t="s">
        <v>6362</v>
      </c>
      <c r="D6719" s="245">
        <v>41647</v>
      </c>
      <c r="E6719" s="244" t="s">
        <v>662</v>
      </c>
      <c r="F6719" s="244" t="s">
        <v>5343</v>
      </c>
      <c r="G6719" s="244" t="s">
        <v>5344</v>
      </c>
      <c r="H6719" s="246">
        <v>190000</v>
      </c>
      <c r="I6719" s="246">
        <v>190000</v>
      </c>
      <c r="J6719" s="244" t="s">
        <v>2469</v>
      </c>
      <c r="K6719" s="244" t="s">
        <v>40</v>
      </c>
      <c r="L6719" s="244" t="s">
        <v>5345</v>
      </c>
    </row>
    <row r="6720" spans="2:12" ht="75" customHeight="1" x14ac:dyDescent="0.25">
      <c r="B6720" s="244">
        <v>0</v>
      </c>
      <c r="C6720" s="244" t="s">
        <v>6363</v>
      </c>
      <c r="D6720" s="245">
        <v>41659</v>
      </c>
      <c r="E6720" s="244" t="s">
        <v>662</v>
      </c>
      <c r="F6720" s="244" t="s">
        <v>5343</v>
      </c>
      <c r="G6720" s="244" t="s">
        <v>5344</v>
      </c>
      <c r="H6720" s="246">
        <v>200000</v>
      </c>
      <c r="I6720" s="246">
        <v>200000</v>
      </c>
      <c r="J6720" s="244" t="s">
        <v>2469</v>
      </c>
      <c r="K6720" s="244" t="s">
        <v>40</v>
      </c>
      <c r="L6720" s="244" t="s">
        <v>5345</v>
      </c>
    </row>
    <row r="6721" spans="2:12" ht="75" customHeight="1" x14ac:dyDescent="0.25">
      <c r="B6721" s="244">
        <v>0</v>
      </c>
      <c r="C6721" s="244" t="s">
        <v>6364</v>
      </c>
      <c r="D6721" s="245">
        <v>41647</v>
      </c>
      <c r="E6721" s="244" t="s">
        <v>662</v>
      </c>
      <c r="F6721" s="244" t="s">
        <v>5343</v>
      </c>
      <c r="G6721" s="244" t="s">
        <v>5344</v>
      </c>
      <c r="H6721" s="246">
        <v>200000</v>
      </c>
      <c r="I6721" s="246">
        <v>200000</v>
      </c>
      <c r="J6721" s="244" t="s">
        <v>2469</v>
      </c>
      <c r="K6721" s="244" t="s">
        <v>40</v>
      </c>
      <c r="L6721" s="244" t="s">
        <v>5345</v>
      </c>
    </row>
    <row r="6722" spans="2:12" ht="75" customHeight="1" x14ac:dyDescent="0.25">
      <c r="B6722" s="244">
        <v>0</v>
      </c>
      <c r="C6722" s="244" t="s">
        <v>6365</v>
      </c>
      <c r="D6722" s="245">
        <v>41659</v>
      </c>
      <c r="E6722" s="244" t="s">
        <v>662</v>
      </c>
      <c r="F6722" s="244" t="s">
        <v>5343</v>
      </c>
      <c r="G6722" s="244" t="s">
        <v>5344</v>
      </c>
      <c r="H6722" s="246">
        <v>50000</v>
      </c>
      <c r="I6722" s="246">
        <v>50000</v>
      </c>
      <c r="J6722" s="244" t="s">
        <v>2469</v>
      </c>
      <c r="K6722" s="244" t="s">
        <v>40</v>
      </c>
      <c r="L6722" s="244" t="s">
        <v>5345</v>
      </c>
    </row>
    <row r="6723" spans="2:12" ht="75" customHeight="1" x14ac:dyDescent="0.25">
      <c r="B6723" s="244">
        <v>0</v>
      </c>
      <c r="C6723" s="244" t="s">
        <v>6366</v>
      </c>
      <c r="D6723" s="245">
        <v>41659</v>
      </c>
      <c r="E6723" s="244" t="s">
        <v>662</v>
      </c>
      <c r="F6723" s="244" t="s">
        <v>5343</v>
      </c>
      <c r="G6723" s="244" t="s">
        <v>5344</v>
      </c>
      <c r="H6723" s="246">
        <v>1347300</v>
      </c>
      <c r="I6723" s="246">
        <v>1347300</v>
      </c>
      <c r="J6723" s="244" t="s">
        <v>2469</v>
      </c>
      <c r="K6723" s="244" t="s">
        <v>40</v>
      </c>
      <c r="L6723" s="244" t="s">
        <v>5345</v>
      </c>
    </row>
    <row r="6724" spans="2:12" ht="75" customHeight="1" x14ac:dyDescent="0.25">
      <c r="B6724" s="218">
        <v>80111620</v>
      </c>
      <c r="C6724" s="588" t="s">
        <v>14188</v>
      </c>
      <c r="D6724" s="585">
        <v>41659</v>
      </c>
      <c r="E6724" s="589" t="s">
        <v>14104</v>
      </c>
      <c r="F6724" s="218" t="s">
        <v>5442</v>
      </c>
      <c r="G6724" s="218" t="s">
        <v>5344</v>
      </c>
      <c r="H6724" s="590">
        <v>34122650</v>
      </c>
      <c r="I6724" s="590">
        <v>34122650</v>
      </c>
      <c r="J6724" s="218" t="s">
        <v>2469</v>
      </c>
      <c r="K6724" s="218" t="s">
        <v>40</v>
      </c>
      <c r="L6724" s="218" t="s">
        <v>5507</v>
      </c>
    </row>
    <row r="6725" spans="2:12" ht="75" customHeight="1" x14ac:dyDescent="0.25">
      <c r="B6725" s="218">
        <v>80111620</v>
      </c>
      <c r="C6725" s="588" t="s">
        <v>14189</v>
      </c>
      <c r="D6725" s="585">
        <v>41659</v>
      </c>
      <c r="E6725" s="589" t="s">
        <v>14190</v>
      </c>
      <c r="F6725" s="218" t="s">
        <v>5442</v>
      </c>
      <c r="G6725" s="218" t="s">
        <v>5344</v>
      </c>
      <c r="H6725" s="590">
        <v>80942100</v>
      </c>
      <c r="I6725" s="590">
        <v>80942100</v>
      </c>
      <c r="J6725" s="218" t="s">
        <v>2469</v>
      </c>
      <c r="K6725" s="218" t="s">
        <v>40</v>
      </c>
      <c r="L6725" s="218" t="s">
        <v>5507</v>
      </c>
    </row>
    <row r="6726" spans="2:12" ht="75" customHeight="1" x14ac:dyDescent="0.25">
      <c r="B6726" s="218">
        <v>80111620</v>
      </c>
      <c r="C6726" s="588" t="s">
        <v>14191</v>
      </c>
      <c r="D6726" s="585">
        <v>41659</v>
      </c>
      <c r="E6726" s="589" t="s">
        <v>14190</v>
      </c>
      <c r="F6726" s="218" t="s">
        <v>5442</v>
      </c>
      <c r="G6726" s="218" t="s">
        <v>5344</v>
      </c>
      <c r="H6726" s="590">
        <v>26980700</v>
      </c>
      <c r="I6726" s="590">
        <v>26980700</v>
      </c>
      <c r="J6726" s="218" t="s">
        <v>2469</v>
      </c>
      <c r="K6726" s="218" t="s">
        <v>40</v>
      </c>
      <c r="L6726" s="218" t="s">
        <v>5507</v>
      </c>
    </row>
    <row r="6727" spans="2:12" ht="75" customHeight="1" x14ac:dyDescent="0.25">
      <c r="B6727" s="218">
        <v>80111620</v>
      </c>
      <c r="C6727" s="588" t="s">
        <v>14192</v>
      </c>
      <c r="D6727" s="585">
        <v>41659</v>
      </c>
      <c r="E6727" s="589" t="s">
        <v>410</v>
      </c>
      <c r="F6727" s="218" t="s">
        <v>5442</v>
      </c>
      <c r="G6727" s="218" t="s">
        <v>5344</v>
      </c>
      <c r="H6727" s="590">
        <v>52515000</v>
      </c>
      <c r="I6727" s="590">
        <v>52515000</v>
      </c>
      <c r="J6727" s="218" t="s">
        <v>2469</v>
      </c>
      <c r="K6727" s="218" t="s">
        <v>40</v>
      </c>
      <c r="L6727" s="218" t="s">
        <v>5507</v>
      </c>
    </row>
    <row r="6728" spans="2:12" ht="75" customHeight="1" x14ac:dyDescent="0.25">
      <c r="B6728" s="218">
        <v>80111620</v>
      </c>
      <c r="C6728" s="588" t="s">
        <v>14193</v>
      </c>
      <c r="D6728" s="585">
        <v>41659</v>
      </c>
      <c r="E6728" s="589" t="s">
        <v>410</v>
      </c>
      <c r="F6728" s="218" t="s">
        <v>5442</v>
      </c>
      <c r="G6728" s="218" t="s">
        <v>5344</v>
      </c>
      <c r="H6728" s="590">
        <v>19045200</v>
      </c>
      <c r="I6728" s="590">
        <v>19045200</v>
      </c>
      <c r="J6728" s="218" t="s">
        <v>2469</v>
      </c>
      <c r="K6728" s="218" t="s">
        <v>40</v>
      </c>
      <c r="L6728" s="218" t="s">
        <v>5507</v>
      </c>
    </row>
    <row r="6729" spans="2:12" ht="75" customHeight="1" x14ac:dyDescent="0.25">
      <c r="B6729" s="218">
        <v>80111620</v>
      </c>
      <c r="C6729" s="588" t="s">
        <v>14194</v>
      </c>
      <c r="D6729" s="585">
        <v>41659</v>
      </c>
      <c r="E6729" s="589" t="s">
        <v>14195</v>
      </c>
      <c r="F6729" s="218" t="s">
        <v>5442</v>
      </c>
      <c r="G6729" s="218" t="s">
        <v>5344</v>
      </c>
      <c r="H6729" s="590">
        <v>17458100</v>
      </c>
      <c r="I6729" s="590">
        <v>17458100</v>
      </c>
      <c r="J6729" s="218" t="s">
        <v>2469</v>
      </c>
      <c r="K6729" s="218" t="s">
        <v>40</v>
      </c>
      <c r="L6729" s="218" t="s">
        <v>5507</v>
      </c>
    </row>
    <row r="6730" spans="2:12" ht="75" customHeight="1" x14ac:dyDescent="0.25">
      <c r="B6730" s="218">
        <v>80111620</v>
      </c>
      <c r="C6730" s="588" t="s">
        <v>14196</v>
      </c>
      <c r="D6730" s="585">
        <v>41659</v>
      </c>
      <c r="E6730" s="589" t="s">
        <v>14195</v>
      </c>
      <c r="F6730" s="218" t="s">
        <v>5442</v>
      </c>
      <c r="G6730" s="218" t="s">
        <v>5344</v>
      </c>
      <c r="H6730" s="590">
        <v>64185000</v>
      </c>
      <c r="I6730" s="590">
        <v>64185000</v>
      </c>
      <c r="J6730" s="218" t="s">
        <v>2469</v>
      </c>
      <c r="K6730" s="218" t="s">
        <v>40</v>
      </c>
      <c r="L6730" s="218" t="s">
        <v>5507</v>
      </c>
    </row>
    <row r="6731" spans="2:12" ht="75" customHeight="1" x14ac:dyDescent="0.25">
      <c r="B6731" s="218">
        <v>80111620</v>
      </c>
      <c r="C6731" s="588" t="s">
        <v>14197</v>
      </c>
      <c r="D6731" s="585">
        <v>41659</v>
      </c>
      <c r="E6731" s="589" t="s">
        <v>14195</v>
      </c>
      <c r="F6731" s="218" t="s">
        <v>5442</v>
      </c>
      <c r="G6731" s="218" t="s">
        <v>5344</v>
      </c>
      <c r="H6731" s="590">
        <v>17458100</v>
      </c>
      <c r="I6731" s="590">
        <v>17458100</v>
      </c>
      <c r="J6731" s="218" t="s">
        <v>2469</v>
      </c>
      <c r="K6731" s="218" t="s">
        <v>40</v>
      </c>
      <c r="L6731" s="218" t="s">
        <v>5507</v>
      </c>
    </row>
    <row r="6732" spans="2:12" ht="75" customHeight="1" x14ac:dyDescent="0.25">
      <c r="B6732" s="218">
        <v>80111620</v>
      </c>
      <c r="C6732" s="588" t="s">
        <v>14198</v>
      </c>
      <c r="D6732" s="585">
        <v>41659</v>
      </c>
      <c r="E6732" s="589" t="s">
        <v>14118</v>
      </c>
      <c r="F6732" s="218" t="s">
        <v>5442</v>
      </c>
      <c r="G6732" s="218" t="s">
        <v>5344</v>
      </c>
      <c r="H6732" s="590">
        <v>26187150</v>
      </c>
      <c r="I6732" s="590">
        <v>26187150</v>
      </c>
      <c r="J6732" s="218" t="s">
        <v>2469</v>
      </c>
      <c r="K6732" s="218" t="s">
        <v>40</v>
      </c>
      <c r="L6732" s="218" t="s">
        <v>5507</v>
      </c>
    </row>
    <row r="6733" spans="2:12" ht="75" customHeight="1" x14ac:dyDescent="0.25">
      <c r="B6733" s="218">
        <v>80111620</v>
      </c>
      <c r="C6733" s="588" t="s">
        <v>14199</v>
      </c>
      <c r="D6733" s="585">
        <v>41659</v>
      </c>
      <c r="E6733" s="589" t="s">
        <v>14104</v>
      </c>
      <c r="F6733" s="218" t="s">
        <v>5442</v>
      </c>
      <c r="G6733" s="218" t="s">
        <v>5344</v>
      </c>
      <c r="H6733" s="590">
        <v>102367950</v>
      </c>
      <c r="I6733" s="590">
        <v>102367950</v>
      </c>
      <c r="J6733" s="218" t="s">
        <v>2469</v>
      </c>
      <c r="K6733" s="218" t="s">
        <v>40</v>
      </c>
      <c r="L6733" s="218" t="s">
        <v>5507</v>
      </c>
    </row>
    <row r="6734" spans="2:12" ht="75" customHeight="1" x14ac:dyDescent="0.25">
      <c r="B6734" s="218">
        <v>80111620</v>
      </c>
      <c r="C6734" s="588" t="s">
        <v>14200</v>
      </c>
      <c r="D6734" s="585">
        <v>41659</v>
      </c>
      <c r="E6734" s="589" t="s">
        <v>14104</v>
      </c>
      <c r="F6734" s="218" t="s">
        <v>5442</v>
      </c>
      <c r="G6734" s="218" t="s">
        <v>5344</v>
      </c>
      <c r="H6734" s="590">
        <v>34122650</v>
      </c>
      <c r="I6734" s="590">
        <v>34122650</v>
      </c>
      <c r="J6734" s="218" t="s">
        <v>2469</v>
      </c>
      <c r="K6734" s="218" t="s">
        <v>40</v>
      </c>
      <c r="L6734" s="218" t="s">
        <v>5507</v>
      </c>
    </row>
    <row r="6735" spans="2:12" ht="75" customHeight="1" x14ac:dyDescent="0.25">
      <c r="B6735" s="218">
        <v>80111620</v>
      </c>
      <c r="C6735" s="588" t="s">
        <v>14201</v>
      </c>
      <c r="D6735" s="585">
        <v>41659</v>
      </c>
      <c r="E6735" s="589" t="s">
        <v>14104</v>
      </c>
      <c r="F6735" s="218" t="s">
        <v>5442</v>
      </c>
      <c r="G6735" s="218" t="s">
        <v>5344</v>
      </c>
      <c r="H6735" s="590">
        <v>102367950</v>
      </c>
      <c r="I6735" s="590">
        <v>102367950</v>
      </c>
      <c r="J6735" s="218" t="s">
        <v>2469</v>
      </c>
      <c r="K6735" s="218" t="s">
        <v>40</v>
      </c>
      <c r="L6735" s="218" t="s">
        <v>5507</v>
      </c>
    </row>
    <row r="6736" spans="2:12" ht="75" customHeight="1" x14ac:dyDescent="0.25">
      <c r="B6736" s="218">
        <v>80111620</v>
      </c>
      <c r="C6736" s="588" t="s">
        <v>14202</v>
      </c>
      <c r="D6736" s="585">
        <v>41659</v>
      </c>
      <c r="E6736" s="589" t="s">
        <v>14104</v>
      </c>
      <c r="F6736" s="218" t="s">
        <v>5442</v>
      </c>
      <c r="G6736" s="218" t="s">
        <v>5344</v>
      </c>
      <c r="H6736" s="590">
        <v>68245300</v>
      </c>
      <c r="I6736" s="590">
        <v>68245300</v>
      </c>
      <c r="J6736" s="218" t="s">
        <v>2469</v>
      </c>
      <c r="K6736" s="218" t="s">
        <v>40</v>
      </c>
      <c r="L6736" s="218" t="s">
        <v>5507</v>
      </c>
    </row>
    <row r="6737" spans="2:12" ht="75" customHeight="1" x14ac:dyDescent="0.25">
      <c r="B6737" s="218">
        <v>80111620</v>
      </c>
      <c r="C6737" s="588" t="s">
        <v>14203</v>
      </c>
      <c r="D6737" s="585">
        <v>41659</v>
      </c>
      <c r="E6737" s="589" t="s">
        <v>14104</v>
      </c>
      <c r="F6737" s="218" t="s">
        <v>5442</v>
      </c>
      <c r="G6737" s="218" t="s">
        <v>5344</v>
      </c>
      <c r="H6737" s="590">
        <v>34122650</v>
      </c>
      <c r="I6737" s="590">
        <v>34122650</v>
      </c>
      <c r="J6737" s="218" t="s">
        <v>2469</v>
      </c>
      <c r="K6737" s="218" t="s">
        <v>40</v>
      </c>
      <c r="L6737" s="218" t="s">
        <v>5507</v>
      </c>
    </row>
    <row r="6738" spans="2:12" ht="75" customHeight="1" x14ac:dyDescent="0.25">
      <c r="B6738" s="218">
        <v>80111620</v>
      </c>
      <c r="C6738" s="588" t="s">
        <v>14204</v>
      </c>
      <c r="D6738" s="585">
        <v>41659</v>
      </c>
      <c r="E6738" s="589" t="s">
        <v>14104</v>
      </c>
      <c r="F6738" s="218" t="s">
        <v>5442</v>
      </c>
      <c r="G6738" s="218" t="s">
        <v>5344</v>
      </c>
      <c r="H6738" s="590">
        <v>34122650</v>
      </c>
      <c r="I6738" s="590">
        <v>34122650</v>
      </c>
      <c r="J6738" s="218" t="s">
        <v>2469</v>
      </c>
      <c r="K6738" s="218" t="s">
        <v>40</v>
      </c>
      <c r="L6738" s="218" t="s">
        <v>5507</v>
      </c>
    </row>
    <row r="6739" spans="2:12" ht="75" customHeight="1" x14ac:dyDescent="0.25">
      <c r="B6739" s="218">
        <v>80111620</v>
      </c>
      <c r="C6739" s="588" t="s">
        <v>14205</v>
      </c>
      <c r="D6739" s="585">
        <v>41659</v>
      </c>
      <c r="E6739" s="589" t="s">
        <v>14104</v>
      </c>
      <c r="F6739" s="218" t="s">
        <v>5442</v>
      </c>
      <c r="G6739" s="218" t="s">
        <v>5344</v>
      </c>
      <c r="H6739" s="590">
        <v>341226500</v>
      </c>
      <c r="I6739" s="590">
        <v>341226500</v>
      </c>
      <c r="J6739" s="218" t="s">
        <v>2469</v>
      </c>
      <c r="K6739" s="218" t="s">
        <v>40</v>
      </c>
      <c r="L6739" s="218" t="s">
        <v>5507</v>
      </c>
    </row>
    <row r="6740" spans="2:12" ht="75" customHeight="1" x14ac:dyDescent="0.25">
      <c r="B6740" s="218">
        <v>80111620</v>
      </c>
      <c r="C6740" s="588" t="s">
        <v>14206</v>
      </c>
      <c r="D6740" s="585">
        <v>41659</v>
      </c>
      <c r="E6740" s="589" t="s">
        <v>14104</v>
      </c>
      <c r="F6740" s="218" t="s">
        <v>5442</v>
      </c>
      <c r="G6740" s="218" t="s">
        <v>5344</v>
      </c>
      <c r="H6740" s="590">
        <v>170613250</v>
      </c>
      <c r="I6740" s="590">
        <v>170613250</v>
      </c>
      <c r="J6740" s="218" t="s">
        <v>2469</v>
      </c>
      <c r="K6740" s="218" t="s">
        <v>40</v>
      </c>
      <c r="L6740" s="218" t="s">
        <v>5507</v>
      </c>
    </row>
    <row r="6741" spans="2:12" ht="75" customHeight="1" x14ac:dyDescent="0.25">
      <c r="B6741" s="218">
        <v>80111620</v>
      </c>
      <c r="C6741" s="588" t="s">
        <v>14207</v>
      </c>
      <c r="D6741" s="585">
        <v>41659</v>
      </c>
      <c r="E6741" s="589" t="s">
        <v>14167</v>
      </c>
      <c r="F6741" s="218" t="s">
        <v>5442</v>
      </c>
      <c r="G6741" s="218" t="s">
        <v>5344</v>
      </c>
      <c r="H6741" s="590">
        <v>18265000</v>
      </c>
      <c r="I6741" s="590">
        <v>18265000</v>
      </c>
      <c r="J6741" s="218" t="s">
        <v>2469</v>
      </c>
      <c r="K6741" s="218" t="s">
        <v>40</v>
      </c>
      <c r="L6741" s="218" t="s">
        <v>5507</v>
      </c>
    </row>
    <row r="6742" spans="2:12" ht="75" customHeight="1" x14ac:dyDescent="0.25">
      <c r="B6742" s="218">
        <v>80111620</v>
      </c>
      <c r="C6742" s="588" t="s">
        <v>14208</v>
      </c>
      <c r="D6742" s="585">
        <v>41659</v>
      </c>
      <c r="E6742" s="589" t="s">
        <v>14209</v>
      </c>
      <c r="F6742" s="218" t="s">
        <v>5442</v>
      </c>
      <c r="G6742" s="218" t="s">
        <v>5344</v>
      </c>
      <c r="H6742" s="590">
        <v>26976000</v>
      </c>
      <c r="I6742" s="590">
        <v>26976000</v>
      </c>
      <c r="J6742" s="218" t="s">
        <v>2469</v>
      </c>
      <c r="K6742" s="218" t="s">
        <v>40</v>
      </c>
      <c r="L6742" s="218" t="s">
        <v>5507</v>
      </c>
    </row>
    <row r="6743" spans="2:12" ht="75" customHeight="1" x14ac:dyDescent="0.25">
      <c r="B6743" s="218">
        <v>80111620</v>
      </c>
      <c r="C6743" s="588" t="s">
        <v>14210</v>
      </c>
      <c r="D6743" s="585">
        <v>41659</v>
      </c>
      <c r="E6743" s="589" t="s">
        <v>14209</v>
      </c>
      <c r="F6743" s="218" t="s">
        <v>5442</v>
      </c>
      <c r="G6743" s="218" t="s">
        <v>5344</v>
      </c>
      <c r="H6743" s="590">
        <v>26208000</v>
      </c>
      <c r="I6743" s="590">
        <v>26208000</v>
      </c>
      <c r="J6743" s="218" t="s">
        <v>2469</v>
      </c>
      <c r="K6743" s="218" t="s">
        <v>40</v>
      </c>
      <c r="L6743" s="218" t="s">
        <v>5507</v>
      </c>
    </row>
    <row r="6744" spans="2:12" ht="75" customHeight="1" x14ac:dyDescent="0.25">
      <c r="B6744" s="218">
        <v>80111620</v>
      </c>
      <c r="C6744" s="588" t="s">
        <v>14211</v>
      </c>
      <c r="D6744" s="585">
        <v>41659</v>
      </c>
      <c r="E6744" s="589" t="s">
        <v>14209</v>
      </c>
      <c r="F6744" s="218" t="s">
        <v>5442</v>
      </c>
      <c r="G6744" s="218" t="s">
        <v>5344</v>
      </c>
      <c r="H6744" s="590">
        <v>26976000</v>
      </c>
      <c r="I6744" s="590">
        <v>26976000</v>
      </c>
      <c r="J6744" s="218" t="s">
        <v>2469</v>
      </c>
      <c r="K6744" s="218" t="s">
        <v>40</v>
      </c>
      <c r="L6744" s="218" t="s">
        <v>5507</v>
      </c>
    </row>
    <row r="6745" spans="2:12" ht="75" customHeight="1" x14ac:dyDescent="0.25">
      <c r="B6745" s="218">
        <v>80111620</v>
      </c>
      <c r="C6745" s="588" t="s">
        <v>14212</v>
      </c>
      <c r="D6745" s="585">
        <v>41659</v>
      </c>
      <c r="E6745" s="589" t="s">
        <v>14209</v>
      </c>
      <c r="F6745" s="218" t="s">
        <v>5442</v>
      </c>
      <c r="G6745" s="218" t="s">
        <v>5344</v>
      </c>
      <c r="H6745" s="590">
        <v>26976000</v>
      </c>
      <c r="I6745" s="590">
        <v>26976000</v>
      </c>
      <c r="J6745" s="218" t="s">
        <v>2469</v>
      </c>
      <c r="K6745" s="218" t="s">
        <v>40</v>
      </c>
      <c r="L6745" s="218" t="s">
        <v>5507</v>
      </c>
    </row>
    <row r="6746" spans="2:12" ht="75" customHeight="1" x14ac:dyDescent="0.25">
      <c r="B6746" s="218">
        <v>80111620</v>
      </c>
      <c r="C6746" s="588" t="s">
        <v>14213</v>
      </c>
      <c r="D6746" s="585">
        <v>41659</v>
      </c>
      <c r="E6746" s="589" t="s">
        <v>14209</v>
      </c>
      <c r="F6746" s="218" t="s">
        <v>5442</v>
      </c>
      <c r="G6746" s="218" t="s">
        <v>5344</v>
      </c>
      <c r="H6746" s="590">
        <v>26976000</v>
      </c>
      <c r="I6746" s="590">
        <v>26976000</v>
      </c>
      <c r="J6746" s="218" t="s">
        <v>2469</v>
      </c>
      <c r="K6746" s="218" t="s">
        <v>40</v>
      </c>
      <c r="L6746" s="218" t="s">
        <v>5507</v>
      </c>
    </row>
    <row r="6747" spans="2:12" ht="75" customHeight="1" x14ac:dyDescent="0.25">
      <c r="B6747" s="218">
        <v>80111620</v>
      </c>
      <c r="C6747" s="588" t="s">
        <v>14214</v>
      </c>
      <c r="D6747" s="585">
        <v>41659</v>
      </c>
      <c r="E6747" s="589" t="s">
        <v>14209</v>
      </c>
      <c r="F6747" s="218" t="s">
        <v>5442</v>
      </c>
      <c r="G6747" s="218" t="s">
        <v>5344</v>
      </c>
      <c r="H6747" s="590">
        <v>26976000</v>
      </c>
      <c r="I6747" s="590">
        <v>26976000</v>
      </c>
      <c r="J6747" s="218" t="s">
        <v>2469</v>
      </c>
      <c r="K6747" s="218" t="s">
        <v>40</v>
      </c>
      <c r="L6747" s="218" t="s">
        <v>5507</v>
      </c>
    </row>
    <row r="6748" spans="2:12" ht="75" customHeight="1" x14ac:dyDescent="0.25">
      <c r="B6748" s="218">
        <v>80111620</v>
      </c>
      <c r="C6748" s="588" t="s">
        <v>14215</v>
      </c>
      <c r="D6748" s="585">
        <v>41659</v>
      </c>
      <c r="E6748" s="589" t="s">
        <v>14209</v>
      </c>
      <c r="F6748" s="218" t="s">
        <v>5442</v>
      </c>
      <c r="G6748" s="218" t="s">
        <v>5344</v>
      </c>
      <c r="H6748" s="590">
        <v>26208000</v>
      </c>
      <c r="I6748" s="590">
        <v>26208000</v>
      </c>
      <c r="J6748" s="218" t="s">
        <v>2469</v>
      </c>
      <c r="K6748" s="218" t="s">
        <v>40</v>
      </c>
      <c r="L6748" s="218" t="s">
        <v>5507</v>
      </c>
    </row>
    <row r="6749" spans="2:12" ht="75" customHeight="1" x14ac:dyDescent="0.25">
      <c r="B6749" s="218">
        <v>80111620</v>
      </c>
      <c r="C6749" s="588" t="s">
        <v>14216</v>
      </c>
      <c r="D6749" s="585">
        <v>41659</v>
      </c>
      <c r="E6749" s="589" t="s">
        <v>14217</v>
      </c>
      <c r="F6749" s="218" t="s">
        <v>5442</v>
      </c>
      <c r="G6749" s="218" t="s">
        <v>5344</v>
      </c>
      <c r="H6749" s="590">
        <v>262899000</v>
      </c>
      <c r="I6749" s="590">
        <v>262899000</v>
      </c>
      <c r="J6749" s="218" t="s">
        <v>2469</v>
      </c>
      <c r="K6749" s="218" t="s">
        <v>40</v>
      </c>
      <c r="L6749" s="218" t="s">
        <v>5507</v>
      </c>
    </row>
    <row r="6750" spans="2:12" ht="75" customHeight="1" x14ac:dyDescent="0.25">
      <c r="B6750" s="218">
        <v>80111620</v>
      </c>
      <c r="C6750" s="588" t="s">
        <v>14218</v>
      </c>
      <c r="D6750" s="585">
        <v>41659</v>
      </c>
      <c r="E6750" s="589" t="s">
        <v>14219</v>
      </c>
      <c r="F6750" s="218" t="s">
        <v>5442</v>
      </c>
      <c r="G6750" s="218" t="s">
        <v>5344</v>
      </c>
      <c r="H6750" s="590">
        <v>59404800</v>
      </c>
      <c r="I6750" s="590">
        <v>59404800</v>
      </c>
      <c r="J6750" s="218" t="s">
        <v>2469</v>
      </c>
      <c r="K6750" s="218" t="s">
        <v>40</v>
      </c>
      <c r="L6750" s="218" t="s">
        <v>5507</v>
      </c>
    </row>
    <row r="6751" spans="2:12" ht="75" customHeight="1" x14ac:dyDescent="0.25">
      <c r="B6751" s="218">
        <v>80111620</v>
      </c>
      <c r="C6751" s="588" t="s">
        <v>14218</v>
      </c>
      <c r="D6751" s="585">
        <v>41659</v>
      </c>
      <c r="E6751" s="589" t="s">
        <v>14220</v>
      </c>
      <c r="F6751" s="218" t="s">
        <v>5442</v>
      </c>
      <c r="G6751" s="218" t="s">
        <v>5344</v>
      </c>
      <c r="H6751" s="590">
        <v>59732400</v>
      </c>
      <c r="I6751" s="590">
        <v>59732400</v>
      </c>
      <c r="J6751" s="218" t="s">
        <v>2469</v>
      </c>
      <c r="K6751" s="218" t="s">
        <v>40</v>
      </c>
      <c r="L6751" s="218" t="s">
        <v>5507</v>
      </c>
    </row>
    <row r="6752" spans="2:12" ht="75" customHeight="1" x14ac:dyDescent="0.25">
      <c r="B6752" s="218">
        <v>80111620</v>
      </c>
      <c r="C6752" s="588" t="s">
        <v>14221</v>
      </c>
      <c r="D6752" s="585">
        <v>41659</v>
      </c>
      <c r="E6752" s="589" t="s">
        <v>14104</v>
      </c>
      <c r="F6752" s="218" t="s">
        <v>5442</v>
      </c>
      <c r="G6752" s="218" t="s">
        <v>5344</v>
      </c>
      <c r="H6752" s="590">
        <v>580085050</v>
      </c>
      <c r="I6752" s="590">
        <v>580085050</v>
      </c>
      <c r="J6752" s="218" t="s">
        <v>2469</v>
      </c>
      <c r="K6752" s="218" t="s">
        <v>40</v>
      </c>
      <c r="L6752" s="218" t="s">
        <v>5507</v>
      </c>
    </row>
    <row r="6753" spans="2:12" ht="75" customHeight="1" x14ac:dyDescent="0.25">
      <c r="B6753" s="218">
        <v>80111620</v>
      </c>
      <c r="C6753" s="588" t="s">
        <v>14222</v>
      </c>
      <c r="D6753" s="585">
        <v>41659</v>
      </c>
      <c r="E6753" s="589" t="s">
        <v>14104</v>
      </c>
      <c r="F6753" s="218" t="s">
        <v>5442</v>
      </c>
      <c r="G6753" s="218" t="s">
        <v>5344</v>
      </c>
      <c r="H6753" s="590">
        <v>34122650</v>
      </c>
      <c r="I6753" s="590">
        <v>34122650</v>
      </c>
      <c r="J6753" s="218" t="s">
        <v>2469</v>
      </c>
      <c r="K6753" s="218" t="s">
        <v>40</v>
      </c>
      <c r="L6753" s="218" t="s">
        <v>5507</v>
      </c>
    </row>
    <row r="6754" spans="2:12" ht="75" customHeight="1" x14ac:dyDescent="0.25">
      <c r="B6754" s="250"/>
      <c r="C6754" s="251"/>
      <c r="D6754" s="252"/>
      <c r="E6754" s="251"/>
      <c r="F6754" s="251"/>
      <c r="G6754" s="251"/>
      <c r="H6754" s="253">
        <f>SUM(H5642:H6753)</f>
        <v>10675336280.43</v>
      </c>
      <c r="I6754" s="253"/>
      <c r="J6754" s="251"/>
      <c r="K6754" s="251"/>
      <c r="L6754" s="254"/>
    </row>
    <row r="6755" spans="2:12" ht="20.25" x14ac:dyDescent="0.25">
      <c r="B6755" s="740" t="s">
        <v>6367</v>
      </c>
      <c r="C6755" s="741"/>
      <c r="D6755" s="741"/>
      <c r="E6755" s="741"/>
      <c r="F6755" s="741"/>
      <c r="G6755" s="741"/>
      <c r="H6755" s="741"/>
      <c r="I6755" s="741"/>
      <c r="J6755" s="741"/>
      <c r="K6755" s="741"/>
      <c r="L6755" s="742"/>
    </row>
    <row r="6756" spans="2:12" ht="75" customHeight="1" x14ac:dyDescent="0.25">
      <c r="B6756" s="255">
        <v>31211508</v>
      </c>
      <c r="C6756" s="89" t="s">
        <v>6368</v>
      </c>
      <c r="D6756" s="256" t="s">
        <v>6369</v>
      </c>
      <c r="E6756" s="257" t="s">
        <v>86</v>
      </c>
      <c r="F6756" s="257" t="s">
        <v>6370</v>
      </c>
      <c r="G6756" s="257" t="s">
        <v>675</v>
      </c>
      <c r="H6756" s="258">
        <v>301938</v>
      </c>
      <c r="I6756" s="259">
        <f>+H6756</f>
        <v>301938</v>
      </c>
      <c r="J6756" s="257" t="s">
        <v>39</v>
      </c>
      <c r="K6756" s="257" t="s">
        <v>6371</v>
      </c>
      <c r="L6756" s="260" t="s">
        <v>6372</v>
      </c>
    </row>
    <row r="6757" spans="2:12" ht="75" customHeight="1" x14ac:dyDescent="0.25">
      <c r="B6757" s="255">
        <v>27112125</v>
      </c>
      <c r="C6757" s="89" t="s">
        <v>6373</v>
      </c>
      <c r="D6757" s="256" t="s">
        <v>6369</v>
      </c>
      <c r="E6757" s="257" t="s">
        <v>86</v>
      </c>
      <c r="F6757" s="257" t="s">
        <v>6370</v>
      </c>
      <c r="G6757" s="257" t="s">
        <v>675</v>
      </c>
      <c r="H6757" s="258">
        <v>28840</v>
      </c>
      <c r="I6757" s="259">
        <f t="shared" ref="I6757:I6820" si="61">+H6757</f>
        <v>28840</v>
      </c>
      <c r="J6757" s="257" t="s">
        <v>39</v>
      </c>
      <c r="K6757" s="257" t="s">
        <v>6371</v>
      </c>
      <c r="L6757" s="260" t="s">
        <v>6372</v>
      </c>
    </row>
    <row r="6758" spans="2:12" ht="75" customHeight="1" x14ac:dyDescent="0.25">
      <c r="B6758" s="255">
        <v>24141500</v>
      </c>
      <c r="C6758" s="89" t="s">
        <v>6374</v>
      </c>
      <c r="D6758" s="256" t="s">
        <v>6369</v>
      </c>
      <c r="E6758" s="257" t="s">
        <v>86</v>
      </c>
      <c r="F6758" s="257" t="s">
        <v>6370</v>
      </c>
      <c r="G6758" s="257" t="s">
        <v>675</v>
      </c>
      <c r="H6758" s="258">
        <v>3003</v>
      </c>
      <c r="I6758" s="259">
        <f t="shared" si="61"/>
        <v>3003</v>
      </c>
      <c r="J6758" s="257" t="s">
        <v>39</v>
      </c>
      <c r="K6758" s="257" t="s">
        <v>6371</v>
      </c>
      <c r="L6758" s="260" t="s">
        <v>6372</v>
      </c>
    </row>
    <row r="6759" spans="2:12" ht="75" customHeight="1" x14ac:dyDescent="0.25">
      <c r="B6759" s="255">
        <v>24141500</v>
      </c>
      <c r="C6759" s="89" t="s">
        <v>6375</v>
      </c>
      <c r="D6759" s="256" t="s">
        <v>6369</v>
      </c>
      <c r="E6759" s="257" t="s">
        <v>86</v>
      </c>
      <c r="F6759" s="257" t="s">
        <v>6370</v>
      </c>
      <c r="G6759" s="257" t="s">
        <v>675</v>
      </c>
      <c r="H6759" s="258">
        <v>1696</v>
      </c>
      <c r="I6759" s="259">
        <f t="shared" si="61"/>
        <v>1696</v>
      </c>
      <c r="J6759" s="257" t="s">
        <v>39</v>
      </c>
      <c r="K6759" s="257" t="s">
        <v>6371</v>
      </c>
      <c r="L6759" s="260" t="s">
        <v>6372</v>
      </c>
    </row>
    <row r="6760" spans="2:12" ht="75" customHeight="1" x14ac:dyDescent="0.25">
      <c r="B6760" s="255">
        <v>24141500</v>
      </c>
      <c r="C6760" s="89" t="s">
        <v>6376</v>
      </c>
      <c r="D6760" s="256" t="s">
        <v>6369</v>
      </c>
      <c r="E6760" s="257" t="s">
        <v>86</v>
      </c>
      <c r="F6760" s="257" t="s">
        <v>6370</v>
      </c>
      <c r="G6760" s="257" t="s">
        <v>675</v>
      </c>
      <c r="H6760" s="258">
        <v>4380</v>
      </c>
      <c r="I6760" s="259">
        <f t="shared" si="61"/>
        <v>4380</v>
      </c>
      <c r="J6760" s="257" t="s">
        <v>39</v>
      </c>
      <c r="K6760" s="257" t="s">
        <v>6371</v>
      </c>
      <c r="L6760" s="260" t="s">
        <v>6372</v>
      </c>
    </row>
    <row r="6761" spans="2:12" ht="75" customHeight="1" x14ac:dyDescent="0.25">
      <c r="B6761" s="255">
        <v>39111801</v>
      </c>
      <c r="C6761" s="89" t="s">
        <v>6377</v>
      </c>
      <c r="D6761" s="256" t="s">
        <v>6369</v>
      </c>
      <c r="E6761" s="257" t="s">
        <v>86</v>
      </c>
      <c r="F6761" s="257" t="s">
        <v>6370</v>
      </c>
      <c r="G6761" s="257" t="s">
        <v>675</v>
      </c>
      <c r="H6761" s="258">
        <v>17873</v>
      </c>
      <c r="I6761" s="259">
        <f t="shared" si="61"/>
        <v>17873</v>
      </c>
      <c r="J6761" s="257" t="s">
        <v>39</v>
      </c>
      <c r="K6761" s="257" t="s">
        <v>6371</v>
      </c>
      <c r="L6761" s="260" t="s">
        <v>6372</v>
      </c>
    </row>
    <row r="6762" spans="2:12" ht="75" customHeight="1" x14ac:dyDescent="0.25">
      <c r="B6762" s="255">
        <v>39111801</v>
      </c>
      <c r="C6762" s="89" t="s">
        <v>6378</v>
      </c>
      <c r="D6762" s="256" t="s">
        <v>6369</v>
      </c>
      <c r="E6762" s="257" t="s">
        <v>86</v>
      </c>
      <c r="F6762" s="257" t="s">
        <v>6370</v>
      </c>
      <c r="G6762" s="257" t="s">
        <v>675</v>
      </c>
      <c r="H6762" s="258">
        <v>25927</v>
      </c>
      <c r="I6762" s="259">
        <f t="shared" si="61"/>
        <v>25927</v>
      </c>
      <c r="J6762" s="257" t="s">
        <v>39</v>
      </c>
      <c r="K6762" s="257" t="s">
        <v>6371</v>
      </c>
      <c r="L6762" s="260" t="s">
        <v>6372</v>
      </c>
    </row>
    <row r="6763" spans="2:12" ht="75" customHeight="1" x14ac:dyDescent="0.25">
      <c r="B6763" s="255">
        <v>39111801</v>
      </c>
      <c r="C6763" s="89" t="s">
        <v>6379</v>
      </c>
      <c r="D6763" s="256" t="s">
        <v>6369</v>
      </c>
      <c r="E6763" s="257" t="s">
        <v>86</v>
      </c>
      <c r="F6763" s="257" t="s">
        <v>6370</v>
      </c>
      <c r="G6763" s="257" t="s">
        <v>675</v>
      </c>
      <c r="H6763" s="258">
        <v>27551</v>
      </c>
      <c r="I6763" s="259">
        <f t="shared" si="61"/>
        <v>27551</v>
      </c>
      <c r="J6763" s="257" t="s">
        <v>39</v>
      </c>
      <c r="K6763" s="257" t="s">
        <v>6371</v>
      </c>
      <c r="L6763" s="260" t="s">
        <v>6372</v>
      </c>
    </row>
    <row r="6764" spans="2:12" ht="75" customHeight="1" x14ac:dyDescent="0.25">
      <c r="B6764" s="255">
        <v>39111801</v>
      </c>
      <c r="C6764" s="89" t="s">
        <v>6380</v>
      </c>
      <c r="D6764" s="256" t="s">
        <v>6369</v>
      </c>
      <c r="E6764" s="257" t="s">
        <v>86</v>
      </c>
      <c r="F6764" s="257" t="s">
        <v>6370</v>
      </c>
      <c r="G6764" s="257" t="s">
        <v>675</v>
      </c>
      <c r="H6764" s="258">
        <v>36028</v>
      </c>
      <c r="I6764" s="259">
        <f t="shared" si="61"/>
        <v>36028</v>
      </c>
      <c r="J6764" s="257" t="s">
        <v>39</v>
      </c>
      <c r="K6764" s="257" t="s">
        <v>6371</v>
      </c>
      <c r="L6764" s="260" t="s">
        <v>6372</v>
      </c>
    </row>
    <row r="6765" spans="2:12" ht="75" customHeight="1" x14ac:dyDescent="0.25">
      <c r="B6765" s="255">
        <v>39111801</v>
      </c>
      <c r="C6765" s="89" t="s">
        <v>6381</v>
      </c>
      <c r="D6765" s="256" t="s">
        <v>6369</v>
      </c>
      <c r="E6765" s="257" t="s">
        <v>86</v>
      </c>
      <c r="F6765" s="257" t="s">
        <v>6370</v>
      </c>
      <c r="G6765" s="257" t="s">
        <v>675</v>
      </c>
      <c r="H6765" s="258">
        <v>27551</v>
      </c>
      <c r="I6765" s="259">
        <f t="shared" si="61"/>
        <v>27551</v>
      </c>
      <c r="J6765" s="257" t="s">
        <v>39</v>
      </c>
      <c r="K6765" s="257" t="s">
        <v>6371</v>
      </c>
      <c r="L6765" s="260" t="s">
        <v>6372</v>
      </c>
    </row>
    <row r="6766" spans="2:12" ht="75" customHeight="1" x14ac:dyDescent="0.25">
      <c r="B6766" s="255">
        <v>39111801</v>
      </c>
      <c r="C6766" s="89" t="s">
        <v>6382</v>
      </c>
      <c r="D6766" s="256" t="s">
        <v>6369</v>
      </c>
      <c r="E6766" s="257" t="s">
        <v>86</v>
      </c>
      <c r="F6766" s="257" t="s">
        <v>6370</v>
      </c>
      <c r="G6766" s="257" t="s">
        <v>675</v>
      </c>
      <c r="H6766" s="258">
        <v>35322</v>
      </c>
      <c r="I6766" s="259">
        <f t="shared" si="61"/>
        <v>35322</v>
      </c>
      <c r="J6766" s="257" t="s">
        <v>39</v>
      </c>
      <c r="K6766" s="257" t="s">
        <v>6371</v>
      </c>
      <c r="L6766" s="260" t="s">
        <v>6372</v>
      </c>
    </row>
    <row r="6767" spans="2:12" ht="75" customHeight="1" x14ac:dyDescent="0.25">
      <c r="B6767" s="255">
        <v>31211705</v>
      </c>
      <c r="C6767" s="89" t="s">
        <v>6383</v>
      </c>
      <c r="D6767" s="256" t="s">
        <v>6369</v>
      </c>
      <c r="E6767" s="257" t="s">
        <v>86</v>
      </c>
      <c r="F6767" s="257" t="s">
        <v>6370</v>
      </c>
      <c r="G6767" s="257" t="s">
        <v>675</v>
      </c>
      <c r="H6767" s="258">
        <v>45000</v>
      </c>
      <c r="I6767" s="259">
        <f t="shared" si="61"/>
        <v>45000</v>
      </c>
      <c r="J6767" s="257" t="s">
        <v>39</v>
      </c>
      <c r="K6767" s="257" t="s">
        <v>6371</v>
      </c>
      <c r="L6767" s="260" t="s">
        <v>6372</v>
      </c>
    </row>
    <row r="6768" spans="2:12" ht="75" customHeight="1" x14ac:dyDescent="0.25">
      <c r="B6768" s="255">
        <v>30111601</v>
      </c>
      <c r="C6768" s="89" t="s">
        <v>6384</v>
      </c>
      <c r="D6768" s="256" t="s">
        <v>6369</v>
      </c>
      <c r="E6768" s="257" t="s">
        <v>86</v>
      </c>
      <c r="F6768" s="257" t="s">
        <v>6370</v>
      </c>
      <c r="G6768" s="257" t="s">
        <v>675</v>
      </c>
      <c r="H6768" s="258">
        <v>19878</v>
      </c>
      <c r="I6768" s="259">
        <f t="shared" si="61"/>
        <v>19878</v>
      </c>
      <c r="J6768" s="257" t="s">
        <v>39</v>
      </c>
      <c r="K6768" s="257" t="s">
        <v>6371</v>
      </c>
      <c r="L6768" s="260" t="s">
        <v>6372</v>
      </c>
    </row>
    <row r="6769" spans="2:12" ht="75" customHeight="1" x14ac:dyDescent="0.25">
      <c r="B6769" s="255">
        <v>31211904</v>
      </c>
      <c r="C6769" s="89" t="s">
        <v>6385</v>
      </c>
      <c r="D6769" s="256" t="s">
        <v>6369</v>
      </c>
      <c r="E6769" s="257" t="s">
        <v>86</v>
      </c>
      <c r="F6769" s="257" t="s">
        <v>6370</v>
      </c>
      <c r="G6769" s="257" t="s">
        <v>675</v>
      </c>
      <c r="H6769" s="258">
        <v>3296</v>
      </c>
      <c r="I6769" s="259">
        <f t="shared" si="61"/>
        <v>3296</v>
      </c>
      <c r="J6769" s="257" t="s">
        <v>39</v>
      </c>
      <c r="K6769" s="257" t="s">
        <v>6371</v>
      </c>
      <c r="L6769" s="260" t="s">
        <v>6372</v>
      </c>
    </row>
    <row r="6770" spans="2:12" ht="75" customHeight="1" x14ac:dyDescent="0.25">
      <c r="B6770" s="255">
        <v>31211904</v>
      </c>
      <c r="C6770" s="89" t="s">
        <v>6386</v>
      </c>
      <c r="D6770" s="256" t="s">
        <v>6369</v>
      </c>
      <c r="E6770" s="257" t="s">
        <v>86</v>
      </c>
      <c r="F6770" s="257" t="s">
        <v>6370</v>
      </c>
      <c r="G6770" s="257" t="s">
        <v>675</v>
      </c>
      <c r="H6770" s="258">
        <v>4120</v>
      </c>
      <c r="I6770" s="259">
        <f t="shared" si="61"/>
        <v>4120</v>
      </c>
      <c r="J6770" s="257" t="s">
        <v>39</v>
      </c>
      <c r="K6770" s="257" t="s">
        <v>6371</v>
      </c>
      <c r="L6770" s="260" t="s">
        <v>6372</v>
      </c>
    </row>
    <row r="6771" spans="2:12" ht="75" customHeight="1" x14ac:dyDescent="0.25">
      <c r="B6771" s="255">
        <v>31211904</v>
      </c>
      <c r="C6771" s="89" t="s">
        <v>6387</v>
      </c>
      <c r="D6771" s="256" t="s">
        <v>6369</v>
      </c>
      <c r="E6771" s="257" t="s">
        <v>86</v>
      </c>
      <c r="F6771" s="257" t="s">
        <v>6370</v>
      </c>
      <c r="G6771" s="257" t="s">
        <v>675</v>
      </c>
      <c r="H6771" s="258">
        <v>4944</v>
      </c>
      <c r="I6771" s="259">
        <f t="shared" si="61"/>
        <v>4944</v>
      </c>
      <c r="J6771" s="257" t="s">
        <v>39</v>
      </c>
      <c r="K6771" s="257" t="s">
        <v>6371</v>
      </c>
      <c r="L6771" s="260" t="s">
        <v>6372</v>
      </c>
    </row>
    <row r="6772" spans="2:12" ht="75" customHeight="1" x14ac:dyDescent="0.25">
      <c r="B6772" s="255">
        <v>31211904</v>
      </c>
      <c r="C6772" s="89" t="s">
        <v>6388</v>
      </c>
      <c r="D6772" s="256" t="s">
        <v>6369</v>
      </c>
      <c r="E6772" s="257" t="s">
        <v>86</v>
      </c>
      <c r="F6772" s="257" t="s">
        <v>6370</v>
      </c>
      <c r="G6772" s="257" t="s">
        <v>675</v>
      </c>
      <c r="H6772" s="258">
        <v>6592</v>
      </c>
      <c r="I6772" s="259">
        <f t="shared" si="61"/>
        <v>6592</v>
      </c>
      <c r="J6772" s="257" t="s">
        <v>39</v>
      </c>
      <c r="K6772" s="257" t="s">
        <v>6371</v>
      </c>
      <c r="L6772" s="260" t="s">
        <v>6372</v>
      </c>
    </row>
    <row r="6773" spans="2:12" ht="75" customHeight="1" x14ac:dyDescent="0.25">
      <c r="B6773" s="255">
        <v>23101501</v>
      </c>
      <c r="C6773" s="89" t="s">
        <v>6389</v>
      </c>
      <c r="D6773" s="256" t="s">
        <v>6369</v>
      </c>
      <c r="E6773" s="257" t="s">
        <v>86</v>
      </c>
      <c r="F6773" s="257" t="s">
        <v>6370</v>
      </c>
      <c r="G6773" s="257" t="s">
        <v>675</v>
      </c>
      <c r="H6773" s="258">
        <v>450000</v>
      </c>
      <c r="I6773" s="259">
        <f t="shared" si="61"/>
        <v>450000</v>
      </c>
      <c r="J6773" s="257" t="s">
        <v>39</v>
      </c>
      <c r="K6773" s="257" t="s">
        <v>6371</v>
      </c>
      <c r="L6773" s="260" t="s">
        <v>6372</v>
      </c>
    </row>
    <row r="6774" spans="2:12" ht="75" customHeight="1" x14ac:dyDescent="0.25">
      <c r="B6774" s="255">
        <v>39131714</v>
      </c>
      <c r="C6774" s="89" t="s">
        <v>6390</v>
      </c>
      <c r="D6774" s="256" t="s">
        <v>6369</v>
      </c>
      <c r="E6774" s="257" t="s">
        <v>86</v>
      </c>
      <c r="F6774" s="257" t="s">
        <v>6370</v>
      </c>
      <c r="G6774" s="257" t="s">
        <v>675</v>
      </c>
      <c r="H6774" s="258">
        <v>3946</v>
      </c>
      <c r="I6774" s="259">
        <f t="shared" si="61"/>
        <v>3946</v>
      </c>
      <c r="J6774" s="257" t="s">
        <v>39</v>
      </c>
      <c r="K6774" s="257" t="s">
        <v>6371</v>
      </c>
      <c r="L6774" s="260" t="s">
        <v>6372</v>
      </c>
    </row>
    <row r="6775" spans="2:12" ht="75" customHeight="1" x14ac:dyDescent="0.25">
      <c r="B6775" s="255">
        <v>39131700</v>
      </c>
      <c r="C6775" s="89" t="s">
        <v>6391</v>
      </c>
      <c r="D6775" s="256" t="s">
        <v>6369</v>
      </c>
      <c r="E6775" s="257" t="s">
        <v>86</v>
      </c>
      <c r="F6775" s="257" t="s">
        <v>6370</v>
      </c>
      <c r="G6775" s="257" t="s">
        <v>675</v>
      </c>
      <c r="H6775" s="258">
        <v>100000</v>
      </c>
      <c r="I6775" s="259">
        <f t="shared" si="61"/>
        <v>100000</v>
      </c>
      <c r="J6775" s="257" t="s">
        <v>39</v>
      </c>
      <c r="K6775" s="257" t="s">
        <v>6371</v>
      </c>
      <c r="L6775" s="260" t="s">
        <v>6372</v>
      </c>
    </row>
    <row r="6776" spans="2:12" ht="75" customHeight="1" x14ac:dyDescent="0.25">
      <c r="B6776" s="255">
        <v>27113200</v>
      </c>
      <c r="C6776" s="89" t="s">
        <v>6392</v>
      </c>
      <c r="D6776" s="256" t="s">
        <v>6369</v>
      </c>
      <c r="E6776" s="257" t="s">
        <v>86</v>
      </c>
      <c r="F6776" s="257" t="s">
        <v>6370</v>
      </c>
      <c r="G6776" s="257" t="s">
        <v>675</v>
      </c>
      <c r="H6776" s="258">
        <v>450000</v>
      </c>
      <c r="I6776" s="259">
        <f t="shared" si="61"/>
        <v>450000</v>
      </c>
      <c r="J6776" s="257" t="s">
        <v>39</v>
      </c>
      <c r="K6776" s="257" t="s">
        <v>6371</v>
      </c>
      <c r="L6776" s="260" t="s">
        <v>6372</v>
      </c>
    </row>
    <row r="6777" spans="2:12" ht="75" customHeight="1" x14ac:dyDescent="0.25">
      <c r="B6777" s="255">
        <v>31162402</v>
      </c>
      <c r="C6777" s="89" t="s">
        <v>6393</v>
      </c>
      <c r="D6777" s="256" t="s">
        <v>6369</v>
      </c>
      <c r="E6777" s="257" t="s">
        <v>86</v>
      </c>
      <c r="F6777" s="257" t="s">
        <v>6370</v>
      </c>
      <c r="G6777" s="257" t="s">
        <v>675</v>
      </c>
      <c r="H6777" s="258">
        <v>53560</v>
      </c>
      <c r="I6777" s="259">
        <f t="shared" si="61"/>
        <v>53560</v>
      </c>
      <c r="J6777" s="257" t="s">
        <v>39</v>
      </c>
      <c r="K6777" s="257" t="s">
        <v>6371</v>
      </c>
      <c r="L6777" s="260" t="s">
        <v>6372</v>
      </c>
    </row>
    <row r="6778" spans="2:12" ht="75" customHeight="1" x14ac:dyDescent="0.25">
      <c r="B6778" s="255">
        <v>31162801</v>
      </c>
      <c r="C6778" s="89" t="s">
        <v>6394</v>
      </c>
      <c r="D6778" s="256" t="s">
        <v>6369</v>
      </c>
      <c r="E6778" s="257" t="s">
        <v>86</v>
      </c>
      <c r="F6778" s="257" t="s">
        <v>6370</v>
      </c>
      <c r="G6778" s="257" t="s">
        <v>675</v>
      </c>
      <c r="H6778" s="258">
        <v>20600</v>
      </c>
      <c r="I6778" s="259">
        <f t="shared" si="61"/>
        <v>20600</v>
      </c>
      <c r="J6778" s="257" t="s">
        <v>39</v>
      </c>
      <c r="K6778" s="257" t="s">
        <v>6371</v>
      </c>
      <c r="L6778" s="260" t="s">
        <v>6372</v>
      </c>
    </row>
    <row r="6779" spans="2:12" ht="75" customHeight="1" x14ac:dyDescent="0.25">
      <c r="B6779" s="255">
        <v>311628</v>
      </c>
      <c r="C6779" s="89" t="s">
        <v>6395</v>
      </c>
      <c r="D6779" s="256" t="s">
        <v>6369</v>
      </c>
      <c r="E6779" s="257" t="s">
        <v>86</v>
      </c>
      <c r="F6779" s="257" t="s">
        <v>6370</v>
      </c>
      <c r="G6779" s="257" t="s">
        <v>675</v>
      </c>
      <c r="H6779" s="258">
        <v>12360</v>
      </c>
      <c r="I6779" s="259">
        <f t="shared" si="61"/>
        <v>12360</v>
      </c>
      <c r="J6779" s="257" t="s">
        <v>39</v>
      </c>
      <c r="K6779" s="257" t="s">
        <v>6371</v>
      </c>
      <c r="L6779" s="260" t="s">
        <v>6372</v>
      </c>
    </row>
    <row r="6780" spans="2:12" ht="75" customHeight="1" x14ac:dyDescent="0.25">
      <c r="B6780" s="255">
        <v>311628</v>
      </c>
      <c r="C6780" s="89" t="s">
        <v>6396</v>
      </c>
      <c r="D6780" s="256" t="s">
        <v>6369</v>
      </c>
      <c r="E6780" s="257" t="s">
        <v>86</v>
      </c>
      <c r="F6780" s="257" t="s">
        <v>6370</v>
      </c>
      <c r="G6780" s="257" t="s">
        <v>675</v>
      </c>
      <c r="H6780" s="258">
        <v>5368</v>
      </c>
      <c r="I6780" s="259">
        <f t="shared" si="61"/>
        <v>5368</v>
      </c>
      <c r="J6780" s="257" t="s">
        <v>39</v>
      </c>
      <c r="K6780" s="257" t="s">
        <v>6371</v>
      </c>
      <c r="L6780" s="260" t="s">
        <v>6372</v>
      </c>
    </row>
    <row r="6781" spans="2:12" ht="75" customHeight="1" x14ac:dyDescent="0.25">
      <c r="B6781" s="255">
        <v>311628</v>
      </c>
      <c r="C6781" s="89" t="s">
        <v>6397</v>
      </c>
      <c r="D6781" s="256" t="s">
        <v>6369</v>
      </c>
      <c r="E6781" s="257" t="s">
        <v>86</v>
      </c>
      <c r="F6781" s="257" t="s">
        <v>6370</v>
      </c>
      <c r="G6781" s="257" t="s">
        <v>675</v>
      </c>
      <c r="H6781" s="258">
        <v>28</v>
      </c>
      <c r="I6781" s="259">
        <f t="shared" si="61"/>
        <v>28</v>
      </c>
      <c r="J6781" s="257" t="s">
        <v>39</v>
      </c>
      <c r="K6781" s="257" t="s">
        <v>6371</v>
      </c>
      <c r="L6781" s="260" t="s">
        <v>6372</v>
      </c>
    </row>
    <row r="6782" spans="2:12" ht="75" customHeight="1" x14ac:dyDescent="0.25">
      <c r="B6782" s="255">
        <v>311628</v>
      </c>
      <c r="C6782" s="89" t="s">
        <v>6398</v>
      </c>
      <c r="D6782" s="256" t="s">
        <v>6369</v>
      </c>
      <c r="E6782" s="257" t="s">
        <v>86</v>
      </c>
      <c r="F6782" s="257" t="s">
        <v>6370</v>
      </c>
      <c r="G6782" s="257" t="s">
        <v>675</v>
      </c>
      <c r="H6782" s="258">
        <v>150000</v>
      </c>
      <c r="I6782" s="259">
        <f t="shared" si="61"/>
        <v>150000</v>
      </c>
      <c r="J6782" s="257" t="s">
        <v>39</v>
      </c>
      <c r="K6782" s="257" t="s">
        <v>6371</v>
      </c>
      <c r="L6782" s="260" t="s">
        <v>6372</v>
      </c>
    </row>
    <row r="6783" spans="2:12" ht="75" customHeight="1" x14ac:dyDescent="0.25">
      <c r="B6783" s="255">
        <v>31201505</v>
      </c>
      <c r="C6783" s="89" t="s">
        <v>6399</v>
      </c>
      <c r="D6783" s="256" t="s">
        <v>6369</v>
      </c>
      <c r="E6783" s="257" t="s">
        <v>86</v>
      </c>
      <c r="F6783" s="257" t="s">
        <v>6370</v>
      </c>
      <c r="G6783" s="257" t="s">
        <v>675</v>
      </c>
      <c r="H6783" s="258">
        <v>1218</v>
      </c>
      <c r="I6783" s="259">
        <f t="shared" si="61"/>
        <v>1218</v>
      </c>
      <c r="J6783" s="257" t="s">
        <v>39</v>
      </c>
      <c r="K6783" s="257" t="s">
        <v>6371</v>
      </c>
      <c r="L6783" s="260" t="s">
        <v>6372</v>
      </c>
    </row>
    <row r="6784" spans="2:12" ht="75" customHeight="1" x14ac:dyDescent="0.25">
      <c r="B6784" s="255">
        <v>60122202</v>
      </c>
      <c r="C6784" s="89" t="s">
        <v>6400</v>
      </c>
      <c r="D6784" s="256" t="s">
        <v>6369</v>
      </c>
      <c r="E6784" s="257" t="s">
        <v>86</v>
      </c>
      <c r="F6784" s="257" t="s">
        <v>6370</v>
      </c>
      <c r="G6784" s="257" t="s">
        <v>675</v>
      </c>
      <c r="H6784" s="258">
        <v>1827</v>
      </c>
      <c r="I6784" s="259">
        <f t="shared" si="61"/>
        <v>1827</v>
      </c>
      <c r="J6784" s="257" t="s">
        <v>39</v>
      </c>
      <c r="K6784" s="257" t="s">
        <v>6371</v>
      </c>
      <c r="L6784" s="260" t="s">
        <v>6372</v>
      </c>
    </row>
    <row r="6785" spans="2:12" ht="75" customHeight="1" x14ac:dyDescent="0.25">
      <c r="B6785" s="255">
        <v>60122202</v>
      </c>
      <c r="C6785" s="89" t="s">
        <v>6401</v>
      </c>
      <c r="D6785" s="256" t="s">
        <v>6369</v>
      </c>
      <c r="E6785" s="257" t="s">
        <v>86</v>
      </c>
      <c r="F6785" s="257" t="s">
        <v>6370</v>
      </c>
      <c r="G6785" s="257" t="s">
        <v>675</v>
      </c>
      <c r="H6785" s="258">
        <v>16480</v>
      </c>
      <c r="I6785" s="259">
        <f t="shared" si="61"/>
        <v>16480</v>
      </c>
      <c r="J6785" s="257" t="s">
        <v>39</v>
      </c>
      <c r="K6785" s="257" t="s">
        <v>6371</v>
      </c>
      <c r="L6785" s="260" t="s">
        <v>6372</v>
      </c>
    </row>
    <row r="6786" spans="2:12" ht="75" customHeight="1" x14ac:dyDescent="0.25">
      <c r="B6786" s="255">
        <v>3018</v>
      </c>
      <c r="C6786" s="89" t="s">
        <v>6402</v>
      </c>
      <c r="D6786" s="256" t="s">
        <v>6369</v>
      </c>
      <c r="E6786" s="257" t="s">
        <v>86</v>
      </c>
      <c r="F6786" s="257" t="s">
        <v>6370</v>
      </c>
      <c r="G6786" s="257" t="s">
        <v>675</v>
      </c>
      <c r="H6786" s="258">
        <v>4120</v>
      </c>
      <c r="I6786" s="259">
        <f t="shared" si="61"/>
        <v>4120</v>
      </c>
      <c r="J6786" s="257" t="s">
        <v>39</v>
      </c>
      <c r="K6786" s="257" t="s">
        <v>6371</v>
      </c>
      <c r="L6786" s="260" t="s">
        <v>6372</v>
      </c>
    </row>
    <row r="6787" spans="2:12" ht="75" customHeight="1" x14ac:dyDescent="0.25">
      <c r="B6787" s="255">
        <v>311628</v>
      </c>
      <c r="C6787" s="89" t="s">
        <v>6403</v>
      </c>
      <c r="D6787" s="256" t="s">
        <v>6369</v>
      </c>
      <c r="E6787" s="257" t="s">
        <v>86</v>
      </c>
      <c r="F6787" s="257" t="s">
        <v>6370</v>
      </c>
      <c r="G6787" s="257" t="s">
        <v>675</v>
      </c>
      <c r="H6787" s="258">
        <v>32496</v>
      </c>
      <c r="I6787" s="259">
        <f t="shared" si="61"/>
        <v>32496</v>
      </c>
      <c r="J6787" s="257" t="s">
        <v>39</v>
      </c>
      <c r="K6787" s="257" t="s">
        <v>6371</v>
      </c>
      <c r="L6787" s="260" t="s">
        <v>6372</v>
      </c>
    </row>
    <row r="6788" spans="2:12" ht="75" customHeight="1" x14ac:dyDescent="0.25">
      <c r="B6788" s="255">
        <v>27111506</v>
      </c>
      <c r="C6788" s="89" t="s">
        <v>6404</v>
      </c>
      <c r="D6788" s="256" t="s">
        <v>6369</v>
      </c>
      <c r="E6788" s="257" t="s">
        <v>86</v>
      </c>
      <c r="F6788" s="257" t="s">
        <v>6370</v>
      </c>
      <c r="G6788" s="257" t="s">
        <v>675</v>
      </c>
      <c r="H6788" s="258">
        <v>80000</v>
      </c>
      <c r="I6788" s="259">
        <f t="shared" si="61"/>
        <v>80000</v>
      </c>
      <c r="J6788" s="257" t="s">
        <v>39</v>
      </c>
      <c r="K6788" s="257" t="s">
        <v>6371</v>
      </c>
      <c r="L6788" s="260" t="s">
        <v>6372</v>
      </c>
    </row>
    <row r="6789" spans="2:12" ht="75" customHeight="1" x14ac:dyDescent="0.25">
      <c r="B6789" s="255">
        <v>40172808</v>
      </c>
      <c r="C6789" s="89" t="s">
        <v>6405</v>
      </c>
      <c r="D6789" s="256" t="s">
        <v>6369</v>
      </c>
      <c r="E6789" s="257" t="s">
        <v>86</v>
      </c>
      <c r="F6789" s="257" t="s">
        <v>6370</v>
      </c>
      <c r="G6789" s="257" t="s">
        <v>675</v>
      </c>
      <c r="H6789" s="258">
        <v>1236</v>
      </c>
      <c r="I6789" s="259">
        <f t="shared" si="61"/>
        <v>1236</v>
      </c>
      <c r="J6789" s="257" t="s">
        <v>39</v>
      </c>
      <c r="K6789" s="257" t="s">
        <v>6371</v>
      </c>
      <c r="L6789" s="260" t="s">
        <v>6372</v>
      </c>
    </row>
    <row r="6790" spans="2:12" ht="75" customHeight="1" x14ac:dyDescent="0.25">
      <c r="B6790" s="255">
        <v>40172808</v>
      </c>
      <c r="C6790" s="89" t="s">
        <v>6406</v>
      </c>
      <c r="D6790" s="256" t="s">
        <v>6369</v>
      </c>
      <c r="E6790" s="257" t="s">
        <v>86</v>
      </c>
      <c r="F6790" s="257" t="s">
        <v>6370</v>
      </c>
      <c r="G6790" s="257" t="s">
        <v>675</v>
      </c>
      <c r="H6790" s="258">
        <v>412</v>
      </c>
      <c r="I6790" s="259">
        <f t="shared" si="61"/>
        <v>412</v>
      </c>
      <c r="J6790" s="257" t="s">
        <v>39</v>
      </c>
      <c r="K6790" s="257" t="s">
        <v>6371</v>
      </c>
      <c r="L6790" s="260" t="s">
        <v>6372</v>
      </c>
    </row>
    <row r="6791" spans="2:12" ht="75" customHeight="1" x14ac:dyDescent="0.25">
      <c r="B6791" s="255">
        <v>40172808</v>
      </c>
      <c r="C6791" s="89" t="s">
        <v>6407</v>
      </c>
      <c r="D6791" s="256" t="s">
        <v>6369</v>
      </c>
      <c r="E6791" s="257" t="s">
        <v>86</v>
      </c>
      <c r="F6791" s="257" t="s">
        <v>6370</v>
      </c>
      <c r="G6791" s="257" t="s">
        <v>675</v>
      </c>
      <c r="H6791" s="258">
        <v>4120</v>
      </c>
      <c r="I6791" s="259">
        <f t="shared" si="61"/>
        <v>4120</v>
      </c>
      <c r="J6791" s="257" t="s">
        <v>39</v>
      </c>
      <c r="K6791" s="257" t="s">
        <v>6371</v>
      </c>
      <c r="L6791" s="260" t="s">
        <v>6372</v>
      </c>
    </row>
    <row r="6792" spans="2:12" ht="75" customHeight="1" x14ac:dyDescent="0.25">
      <c r="B6792" s="255">
        <v>40172808</v>
      </c>
      <c r="C6792" s="89" t="s">
        <v>6408</v>
      </c>
      <c r="D6792" s="256" t="s">
        <v>6369</v>
      </c>
      <c r="E6792" s="257" t="s">
        <v>86</v>
      </c>
      <c r="F6792" s="257" t="s">
        <v>6370</v>
      </c>
      <c r="G6792" s="257" t="s">
        <v>675</v>
      </c>
      <c r="H6792" s="258">
        <v>659</v>
      </c>
      <c r="I6792" s="259">
        <f t="shared" si="61"/>
        <v>659</v>
      </c>
      <c r="J6792" s="257" t="s">
        <v>39</v>
      </c>
      <c r="K6792" s="257" t="s">
        <v>6371</v>
      </c>
      <c r="L6792" s="260" t="s">
        <v>6372</v>
      </c>
    </row>
    <row r="6793" spans="2:12" ht="75" customHeight="1" x14ac:dyDescent="0.25">
      <c r="B6793" s="255">
        <v>31201610</v>
      </c>
      <c r="C6793" s="89" t="s">
        <v>6409</v>
      </c>
      <c r="D6793" s="256" t="s">
        <v>6369</v>
      </c>
      <c r="E6793" s="257" t="s">
        <v>86</v>
      </c>
      <c r="F6793" s="257" t="s">
        <v>6370</v>
      </c>
      <c r="G6793" s="257" t="s">
        <v>675</v>
      </c>
      <c r="H6793" s="258">
        <v>34835</v>
      </c>
      <c r="I6793" s="259">
        <f t="shared" si="61"/>
        <v>34835</v>
      </c>
      <c r="J6793" s="257" t="s">
        <v>39</v>
      </c>
      <c r="K6793" s="257" t="s">
        <v>6371</v>
      </c>
      <c r="L6793" s="260" t="s">
        <v>6372</v>
      </c>
    </row>
    <row r="6794" spans="2:12" ht="75" customHeight="1" x14ac:dyDescent="0.25">
      <c r="B6794" s="255">
        <v>721029</v>
      </c>
      <c r="C6794" s="89" t="s">
        <v>6410</v>
      </c>
      <c r="D6794" s="256" t="s">
        <v>6369</v>
      </c>
      <c r="E6794" s="257" t="s">
        <v>86</v>
      </c>
      <c r="F6794" s="257" t="s">
        <v>6370</v>
      </c>
      <c r="G6794" s="257" t="s">
        <v>675</v>
      </c>
      <c r="H6794" s="258">
        <v>50000000</v>
      </c>
      <c r="I6794" s="259">
        <f t="shared" si="61"/>
        <v>50000000</v>
      </c>
      <c r="J6794" s="257" t="s">
        <v>39</v>
      </c>
      <c r="K6794" s="257" t="s">
        <v>6371</v>
      </c>
      <c r="L6794" s="260" t="s">
        <v>6372</v>
      </c>
    </row>
    <row r="6795" spans="2:12" ht="75" customHeight="1" x14ac:dyDescent="0.25">
      <c r="B6795" s="255">
        <v>72101507</v>
      </c>
      <c r="C6795" s="89" t="s">
        <v>6411</v>
      </c>
      <c r="D6795" s="256" t="s">
        <v>6369</v>
      </c>
      <c r="E6795" s="257" t="s">
        <v>86</v>
      </c>
      <c r="F6795" s="257" t="s">
        <v>6370</v>
      </c>
      <c r="G6795" s="257" t="s">
        <v>675</v>
      </c>
      <c r="H6795" s="258">
        <v>16000000</v>
      </c>
      <c r="I6795" s="259">
        <f t="shared" si="61"/>
        <v>16000000</v>
      </c>
      <c r="J6795" s="257" t="s">
        <v>39</v>
      </c>
      <c r="K6795" s="257" t="s">
        <v>6371</v>
      </c>
      <c r="L6795" s="260" t="s">
        <v>6372</v>
      </c>
    </row>
    <row r="6796" spans="2:12" ht="75" customHeight="1" x14ac:dyDescent="0.25">
      <c r="B6796" s="255">
        <v>72101507</v>
      </c>
      <c r="C6796" s="89" t="s">
        <v>6412</v>
      </c>
      <c r="D6796" s="256" t="s">
        <v>6369</v>
      </c>
      <c r="E6796" s="257" t="s">
        <v>86</v>
      </c>
      <c r="F6796" s="257" t="s">
        <v>6370</v>
      </c>
      <c r="G6796" s="257" t="s">
        <v>675</v>
      </c>
      <c r="H6796" s="258">
        <v>8000000</v>
      </c>
      <c r="I6796" s="259">
        <f t="shared" si="61"/>
        <v>8000000</v>
      </c>
      <c r="J6796" s="257" t="s">
        <v>39</v>
      </c>
      <c r="K6796" s="257" t="s">
        <v>6371</v>
      </c>
      <c r="L6796" s="260" t="s">
        <v>6372</v>
      </c>
    </row>
    <row r="6797" spans="2:12" ht="75" customHeight="1" x14ac:dyDescent="0.25">
      <c r="B6797" s="255">
        <v>72101507</v>
      </c>
      <c r="C6797" s="89" t="s">
        <v>6413</v>
      </c>
      <c r="D6797" s="256" t="s">
        <v>6369</v>
      </c>
      <c r="E6797" s="257" t="s">
        <v>86</v>
      </c>
      <c r="F6797" s="257" t="s">
        <v>6370</v>
      </c>
      <c r="G6797" s="257" t="s">
        <v>675</v>
      </c>
      <c r="H6797" s="258">
        <v>9000000</v>
      </c>
      <c r="I6797" s="259">
        <f t="shared" si="61"/>
        <v>9000000</v>
      </c>
      <c r="J6797" s="257" t="s">
        <v>39</v>
      </c>
      <c r="K6797" s="257" t="s">
        <v>6371</v>
      </c>
      <c r="L6797" s="260" t="s">
        <v>6372</v>
      </c>
    </row>
    <row r="6798" spans="2:12" ht="75" customHeight="1" x14ac:dyDescent="0.25">
      <c r="B6798" s="255">
        <v>72101507</v>
      </c>
      <c r="C6798" s="89" t="s">
        <v>6414</v>
      </c>
      <c r="D6798" s="256" t="s">
        <v>6369</v>
      </c>
      <c r="E6798" s="257" t="s">
        <v>86</v>
      </c>
      <c r="F6798" s="257" t="s">
        <v>6370</v>
      </c>
      <c r="G6798" s="257" t="s">
        <v>675</v>
      </c>
      <c r="H6798" s="258">
        <v>12000000</v>
      </c>
      <c r="I6798" s="259">
        <f t="shared" si="61"/>
        <v>12000000</v>
      </c>
      <c r="J6798" s="257" t="s">
        <v>39</v>
      </c>
      <c r="K6798" s="257" t="s">
        <v>6371</v>
      </c>
      <c r="L6798" s="260" t="s">
        <v>6372</v>
      </c>
    </row>
    <row r="6799" spans="2:12" ht="75" customHeight="1" x14ac:dyDescent="0.25">
      <c r="B6799" s="255">
        <v>3018</v>
      </c>
      <c r="C6799" s="89" t="s">
        <v>6415</v>
      </c>
      <c r="D6799" s="256" t="s">
        <v>6369</v>
      </c>
      <c r="E6799" s="257" t="s">
        <v>86</v>
      </c>
      <c r="F6799" s="257" t="s">
        <v>6370</v>
      </c>
      <c r="G6799" s="257" t="s">
        <v>675</v>
      </c>
      <c r="H6799" s="258">
        <v>39382</v>
      </c>
      <c r="I6799" s="259">
        <f t="shared" si="61"/>
        <v>39382</v>
      </c>
      <c r="J6799" s="257" t="s">
        <v>39</v>
      </c>
      <c r="K6799" s="257" t="s">
        <v>6371</v>
      </c>
      <c r="L6799" s="260" t="s">
        <v>6372</v>
      </c>
    </row>
    <row r="6800" spans="2:12" ht="75" customHeight="1" x14ac:dyDescent="0.25">
      <c r="B6800" s="255">
        <v>3018</v>
      </c>
      <c r="C6800" s="89" t="s">
        <v>6416</v>
      </c>
      <c r="D6800" s="256" t="s">
        <v>6369</v>
      </c>
      <c r="E6800" s="257" t="s">
        <v>86</v>
      </c>
      <c r="F6800" s="257" t="s">
        <v>6370</v>
      </c>
      <c r="G6800" s="257" t="s">
        <v>675</v>
      </c>
      <c r="H6800" s="258">
        <v>25040</v>
      </c>
      <c r="I6800" s="259">
        <f t="shared" si="61"/>
        <v>25040</v>
      </c>
      <c r="J6800" s="257" t="s">
        <v>39</v>
      </c>
      <c r="K6800" s="257" t="s">
        <v>6371</v>
      </c>
      <c r="L6800" s="260" t="s">
        <v>6372</v>
      </c>
    </row>
    <row r="6801" spans="2:12" ht="75" customHeight="1" x14ac:dyDescent="0.25">
      <c r="B6801" s="255">
        <v>271128</v>
      </c>
      <c r="C6801" s="89" t="s">
        <v>6417</v>
      </c>
      <c r="D6801" s="256" t="s">
        <v>6369</v>
      </c>
      <c r="E6801" s="257" t="s">
        <v>86</v>
      </c>
      <c r="F6801" s="257" t="s">
        <v>6370</v>
      </c>
      <c r="G6801" s="257" t="s">
        <v>675</v>
      </c>
      <c r="H6801" s="258">
        <v>5755</v>
      </c>
      <c r="I6801" s="259">
        <f t="shared" si="61"/>
        <v>5755</v>
      </c>
      <c r="J6801" s="257" t="s">
        <v>39</v>
      </c>
      <c r="K6801" s="257" t="s">
        <v>6371</v>
      </c>
      <c r="L6801" s="260" t="s">
        <v>6372</v>
      </c>
    </row>
    <row r="6802" spans="2:12" ht="75" customHeight="1" x14ac:dyDescent="0.25">
      <c r="B6802" s="255">
        <v>27112838</v>
      </c>
      <c r="C6802" s="89" t="s">
        <v>6418</v>
      </c>
      <c r="D6802" s="256" t="s">
        <v>6369</v>
      </c>
      <c r="E6802" s="257" t="s">
        <v>86</v>
      </c>
      <c r="F6802" s="257" t="s">
        <v>6370</v>
      </c>
      <c r="G6802" s="257" t="s">
        <v>675</v>
      </c>
      <c r="H6802" s="258">
        <v>5755</v>
      </c>
      <c r="I6802" s="259">
        <f t="shared" si="61"/>
        <v>5755</v>
      </c>
      <c r="J6802" s="257" t="s">
        <v>39</v>
      </c>
      <c r="K6802" s="257" t="s">
        <v>6371</v>
      </c>
      <c r="L6802" s="260" t="s">
        <v>6372</v>
      </c>
    </row>
    <row r="6803" spans="2:12" ht="75" customHeight="1" x14ac:dyDescent="0.25">
      <c r="B6803" s="255">
        <v>27111909</v>
      </c>
      <c r="C6803" s="89" t="s">
        <v>6419</v>
      </c>
      <c r="D6803" s="256" t="s">
        <v>6369</v>
      </c>
      <c r="E6803" s="257" t="s">
        <v>86</v>
      </c>
      <c r="F6803" s="257" t="s">
        <v>6370</v>
      </c>
      <c r="G6803" s="257" t="s">
        <v>675</v>
      </c>
      <c r="H6803" s="258">
        <v>3708</v>
      </c>
      <c r="I6803" s="259">
        <f t="shared" si="61"/>
        <v>3708</v>
      </c>
      <c r="J6803" s="257" t="s">
        <v>39</v>
      </c>
      <c r="K6803" s="257" t="s">
        <v>6371</v>
      </c>
      <c r="L6803" s="260" t="s">
        <v>6372</v>
      </c>
    </row>
    <row r="6804" spans="2:12" ht="75" customHeight="1" x14ac:dyDescent="0.25">
      <c r="B6804" s="255">
        <v>27111909</v>
      </c>
      <c r="C6804" s="89" t="s">
        <v>6420</v>
      </c>
      <c r="D6804" s="256" t="s">
        <v>6369</v>
      </c>
      <c r="E6804" s="257" t="s">
        <v>86</v>
      </c>
      <c r="F6804" s="257" t="s">
        <v>6370</v>
      </c>
      <c r="G6804" s="257" t="s">
        <v>675</v>
      </c>
      <c r="H6804" s="258">
        <v>4532</v>
      </c>
      <c r="I6804" s="259">
        <f t="shared" si="61"/>
        <v>4532</v>
      </c>
      <c r="J6804" s="257" t="s">
        <v>39</v>
      </c>
      <c r="K6804" s="257" t="s">
        <v>6371</v>
      </c>
      <c r="L6804" s="260" t="s">
        <v>6372</v>
      </c>
    </row>
    <row r="6805" spans="2:12" ht="75" customHeight="1" x14ac:dyDescent="0.25">
      <c r="B6805" s="255">
        <v>27111909</v>
      </c>
      <c r="C6805" s="89" t="s">
        <v>6421</v>
      </c>
      <c r="D6805" s="256" t="s">
        <v>6369</v>
      </c>
      <c r="E6805" s="257" t="s">
        <v>86</v>
      </c>
      <c r="F6805" s="257" t="s">
        <v>6370</v>
      </c>
      <c r="G6805" s="257" t="s">
        <v>675</v>
      </c>
      <c r="H6805" s="258">
        <v>5356</v>
      </c>
      <c r="I6805" s="259">
        <f t="shared" si="61"/>
        <v>5356</v>
      </c>
      <c r="J6805" s="257" t="s">
        <v>39</v>
      </c>
      <c r="K6805" s="257" t="s">
        <v>6371</v>
      </c>
      <c r="L6805" s="260" t="s">
        <v>6372</v>
      </c>
    </row>
    <row r="6806" spans="2:12" ht="75" customHeight="1" x14ac:dyDescent="0.25">
      <c r="B6806" s="255">
        <v>312115</v>
      </c>
      <c r="C6806" s="89" t="s">
        <v>6422</v>
      </c>
      <c r="D6806" s="256" t="s">
        <v>6369</v>
      </c>
      <c r="E6806" s="257" t="s">
        <v>86</v>
      </c>
      <c r="F6806" s="257" t="s">
        <v>6370</v>
      </c>
      <c r="G6806" s="257" t="s">
        <v>675</v>
      </c>
      <c r="H6806" s="258">
        <v>12360</v>
      </c>
      <c r="I6806" s="259">
        <f t="shared" si="61"/>
        <v>12360</v>
      </c>
      <c r="J6806" s="257" t="s">
        <v>39</v>
      </c>
      <c r="K6806" s="257" t="s">
        <v>6371</v>
      </c>
      <c r="L6806" s="260" t="s">
        <v>6372</v>
      </c>
    </row>
    <row r="6807" spans="2:12" ht="75" customHeight="1" x14ac:dyDescent="0.25">
      <c r="B6807" s="255">
        <v>23241615</v>
      </c>
      <c r="C6807" s="89" t="s">
        <v>6423</v>
      </c>
      <c r="D6807" s="256" t="s">
        <v>6369</v>
      </c>
      <c r="E6807" s="257" t="s">
        <v>86</v>
      </c>
      <c r="F6807" s="257" t="s">
        <v>6370</v>
      </c>
      <c r="G6807" s="257" t="s">
        <v>675</v>
      </c>
      <c r="H6807" s="258">
        <v>513854</v>
      </c>
      <c r="I6807" s="259">
        <f t="shared" si="61"/>
        <v>513854</v>
      </c>
      <c r="J6807" s="257" t="s">
        <v>39</v>
      </c>
      <c r="K6807" s="257" t="s">
        <v>6371</v>
      </c>
      <c r="L6807" s="260" t="s">
        <v>6372</v>
      </c>
    </row>
    <row r="6808" spans="2:12" ht="75" customHeight="1" x14ac:dyDescent="0.25">
      <c r="B6808" s="255">
        <v>31162404</v>
      </c>
      <c r="C6808" s="89" t="s">
        <v>6424</v>
      </c>
      <c r="D6808" s="256" t="s">
        <v>6369</v>
      </c>
      <c r="E6808" s="257" t="s">
        <v>86</v>
      </c>
      <c r="F6808" s="257" t="s">
        <v>6370</v>
      </c>
      <c r="G6808" s="257" t="s">
        <v>675</v>
      </c>
      <c r="H6808" s="258">
        <v>8909</v>
      </c>
      <c r="I6808" s="259">
        <f t="shared" si="61"/>
        <v>8909</v>
      </c>
      <c r="J6808" s="257" t="s">
        <v>39</v>
      </c>
      <c r="K6808" s="257" t="s">
        <v>6371</v>
      </c>
      <c r="L6808" s="260" t="s">
        <v>6372</v>
      </c>
    </row>
    <row r="6809" spans="2:12" ht="75" customHeight="1" x14ac:dyDescent="0.25">
      <c r="B6809" s="255">
        <v>23241615</v>
      </c>
      <c r="C6809" s="89" t="s">
        <v>6425</v>
      </c>
      <c r="D6809" s="256" t="s">
        <v>6369</v>
      </c>
      <c r="E6809" s="257" t="s">
        <v>86</v>
      </c>
      <c r="F6809" s="257" t="s">
        <v>6370</v>
      </c>
      <c r="G6809" s="257" t="s">
        <v>675</v>
      </c>
      <c r="H6809" s="258">
        <v>567312</v>
      </c>
      <c r="I6809" s="259">
        <f t="shared" si="61"/>
        <v>567312</v>
      </c>
      <c r="J6809" s="257" t="s">
        <v>39</v>
      </c>
      <c r="K6809" s="257" t="s">
        <v>6371</v>
      </c>
      <c r="L6809" s="260" t="s">
        <v>6372</v>
      </c>
    </row>
    <row r="6810" spans="2:12" ht="75" customHeight="1" x14ac:dyDescent="0.25">
      <c r="B6810" s="255">
        <v>23241615</v>
      </c>
      <c r="C6810" s="89" t="s">
        <v>6426</v>
      </c>
      <c r="D6810" s="256" t="s">
        <v>6369</v>
      </c>
      <c r="E6810" s="257" t="s">
        <v>86</v>
      </c>
      <c r="F6810" s="257" t="s">
        <v>6370</v>
      </c>
      <c r="G6810" s="257" t="s">
        <v>675</v>
      </c>
      <c r="H6810" s="258">
        <v>567312</v>
      </c>
      <c r="I6810" s="259">
        <f t="shared" si="61"/>
        <v>567312</v>
      </c>
      <c r="J6810" s="257" t="s">
        <v>39</v>
      </c>
      <c r="K6810" s="257" t="s">
        <v>6371</v>
      </c>
      <c r="L6810" s="260" t="s">
        <v>6372</v>
      </c>
    </row>
    <row r="6811" spans="2:12" ht="75" customHeight="1" x14ac:dyDescent="0.25">
      <c r="B6811" s="255">
        <v>2711320</v>
      </c>
      <c r="C6811" s="89" t="s">
        <v>6427</v>
      </c>
      <c r="D6811" s="256" t="s">
        <v>6369</v>
      </c>
      <c r="E6811" s="257" t="s">
        <v>86</v>
      </c>
      <c r="F6811" s="257" t="s">
        <v>6370</v>
      </c>
      <c r="G6811" s="257" t="s">
        <v>675</v>
      </c>
      <c r="H6811" s="258">
        <v>5000000</v>
      </c>
      <c r="I6811" s="259">
        <f t="shared" si="61"/>
        <v>5000000</v>
      </c>
      <c r="J6811" s="257" t="s">
        <v>39</v>
      </c>
      <c r="K6811" s="257" t="s">
        <v>6371</v>
      </c>
      <c r="L6811" s="260" t="s">
        <v>6372</v>
      </c>
    </row>
    <row r="6812" spans="2:12" ht="75" customHeight="1" x14ac:dyDescent="0.25">
      <c r="B6812" s="255">
        <v>39111810</v>
      </c>
      <c r="C6812" s="89" t="s">
        <v>6428</v>
      </c>
      <c r="D6812" s="256" t="s">
        <v>6369</v>
      </c>
      <c r="E6812" s="257" t="s">
        <v>86</v>
      </c>
      <c r="F6812" s="257" t="s">
        <v>6370</v>
      </c>
      <c r="G6812" s="257" t="s">
        <v>675</v>
      </c>
      <c r="H6812" s="258">
        <v>7004</v>
      </c>
      <c r="I6812" s="259">
        <f t="shared" si="61"/>
        <v>7004</v>
      </c>
      <c r="J6812" s="257" t="s">
        <v>39</v>
      </c>
      <c r="K6812" s="257" t="s">
        <v>6371</v>
      </c>
      <c r="L6812" s="260" t="s">
        <v>6372</v>
      </c>
    </row>
    <row r="6813" spans="2:12" ht="75" customHeight="1" x14ac:dyDescent="0.25">
      <c r="B6813" s="255">
        <v>39111810</v>
      </c>
      <c r="C6813" s="89" t="s">
        <v>6429</v>
      </c>
      <c r="D6813" s="256" t="s">
        <v>6369</v>
      </c>
      <c r="E6813" s="257" t="s">
        <v>86</v>
      </c>
      <c r="F6813" s="257" t="s">
        <v>6370</v>
      </c>
      <c r="G6813" s="257" t="s">
        <v>675</v>
      </c>
      <c r="H6813" s="258">
        <v>5356</v>
      </c>
      <c r="I6813" s="259">
        <f t="shared" si="61"/>
        <v>5356</v>
      </c>
      <c r="J6813" s="257" t="s">
        <v>39</v>
      </c>
      <c r="K6813" s="257" t="s">
        <v>6371</v>
      </c>
      <c r="L6813" s="260" t="s">
        <v>6372</v>
      </c>
    </row>
    <row r="6814" spans="2:12" ht="75" customHeight="1" x14ac:dyDescent="0.25">
      <c r="B6814" s="255">
        <v>39111810</v>
      </c>
      <c r="C6814" s="89" t="s">
        <v>6430</v>
      </c>
      <c r="D6814" s="256" t="s">
        <v>6369</v>
      </c>
      <c r="E6814" s="257" t="s">
        <v>86</v>
      </c>
      <c r="F6814" s="257" t="s">
        <v>6370</v>
      </c>
      <c r="G6814" s="257" t="s">
        <v>675</v>
      </c>
      <c r="H6814" s="258">
        <v>8652</v>
      </c>
      <c r="I6814" s="259">
        <f t="shared" si="61"/>
        <v>8652</v>
      </c>
      <c r="J6814" s="257" t="s">
        <v>39</v>
      </c>
      <c r="K6814" s="257" t="s">
        <v>6371</v>
      </c>
      <c r="L6814" s="260" t="s">
        <v>6372</v>
      </c>
    </row>
    <row r="6815" spans="2:12" ht="75" customHeight="1" x14ac:dyDescent="0.25">
      <c r="B6815" s="255">
        <v>27111707</v>
      </c>
      <c r="C6815" s="89" t="s">
        <v>6431</v>
      </c>
      <c r="D6815" s="256" t="s">
        <v>6369</v>
      </c>
      <c r="E6815" s="257" t="s">
        <v>86</v>
      </c>
      <c r="F6815" s="257" t="s">
        <v>6370</v>
      </c>
      <c r="G6815" s="257" t="s">
        <v>675</v>
      </c>
      <c r="H6815" s="258">
        <v>13885</v>
      </c>
      <c r="I6815" s="259">
        <f t="shared" si="61"/>
        <v>13885</v>
      </c>
      <c r="J6815" s="257" t="s">
        <v>39</v>
      </c>
      <c r="K6815" s="257" t="s">
        <v>6371</v>
      </c>
      <c r="L6815" s="260" t="s">
        <v>6372</v>
      </c>
    </row>
    <row r="6816" spans="2:12" ht="75" customHeight="1" x14ac:dyDescent="0.25">
      <c r="B6816" s="255">
        <v>31211505</v>
      </c>
      <c r="C6816" s="89" t="s">
        <v>6432</v>
      </c>
      <c r="D6816" s="256" t="s">
        <v>6369</v>
      </c>
      <c r="E6816" s="257" t="s">
        <v>86</v>
      </c>
      <c r="F6816" s="257" t="s">
        <v>6370</v>
      </c>
      <c r="G6816" s="257" t="s">
        <v>675</v>
      </c>
      <c r="H6816" s="258">
        <v>55000</v>
      </c>
      <c r="I6816" s="259">
        <f t="shared" si="61"/>
        <v>55000</v>
      </c>
      <c r="J6816" s="257" t="s">
        <v>39</v>
      </c>
      <c r="K6816" s="257" t="s">
        <v>6371</v>
      </c>
      <c r="L6816" s="260" t="s">
        <v>6372</v>
      </c>
    </row>
    <row r="6817" spans="2:12" ht="75" customHeight="1" x14ac:dyDescent="0.25">
      <c r="B6817" s="255">
        <v>31211504</v>
      </c>
      <c r="C6817" s="89" t="s">
        <v>6433</v>
      </c>
      <c r="D6817" s="256" t="s">
        <v>6369</v>
      </c>
      <c r="E6817" s="257" t="s">
        <v>86</v>
      </c>
      <c r="F6817" s="257" t="s">
        <v>6370</v>
      </c>
      <c r="G6817" s="257" t="s">
        <v>675</v>
      </c>
      <c r="H6817" s="258">
        <v>50000</v>
      </c>
      <c r="I6817" s="259">
        <f t="shared" si="61"/>
        <v>50000</v>
      </c>
      <c r="J6817" s="257" t="s">
        <v>39</v>
      </c>
      <c r="K6817" s="257" t="s">
        <v>6371</v>
      </c>
      <c r="L6817" s="260" t="s">
        <v>6372</v>
      </c>
    </row>
    <row r="6818" spans="2:12" ht="75" customHeight="1" x14ac:dyDescent="0.25">
      <c r="B6818" s="255">
        <v>60122202</v>
      </c>
      <c r="C6818" s="89" t="s">
        <v>6434</v>
      </c>
      <c r="D6818" s="256" t="s">
        <v>6369</v>
      </c>
      <c r="E6818" s="257" t="s">
        <v>86</v>
      </c>
      <c r="F6818" s="257" t="s">
        <v>6370</v>
      </c>
      <c r="G6818" s="257" t="s">
        <v>675</v>
      </c>
      <c r="H6818" s="258">
        <v>22289</v>
      </c>
      <c r="I6818" s="259">
        <f t="shared" si="61"/>
        <v>22289</v>
      </c>
      <c r="J6818" s="257" t="s">
        <v>39</v>
      </c>
      <c r="K6818" s="257" t="s">
        <v>6371</v>
      </c>
      <c r="L6818" s="260" t="s">
        <v>6372</v>
      </c>
    </row>
    <row r="6819" spans="2:12" ht="75" customHeight="1" x14ac:dyDescent="0.25">
      <c r="B6819" s="255">
        <v>11101502</v>
      </c>
      <c r="C6819" s="89" t="s">
        <v>6435</v>
      </c>
      <c r="D6819" s="256" t="s">
        <v>6369</v>
      </c>
      <c r="E6819" s="257" t="s">
        <v>86</v>
      </c>
      <c r="F6819" s="257" t="s">
        <v>6370</v>
      </c>
      <c r="G6819" s="257" t="s">
        <v>675</v>
      </c>
      <c r="H6819" s="258">
        <v>827</v>
      </c>
      <c r="I6819" s="259">
        <f t="shared" si="61"/>
        <v>827</v>
      </c>
      <c r="J6819" s="257" t="s">
        <v>39</v>
      </c>
      <c r="K6819" s="257" t="s">
        <v>6371</v>
      </c>
      <c r="L6819" s="260" t="s">
        <v>6372</v>
      </c>
    </row>
    <row r="6820" spans="2:12" ht="75" customHeight="1" x14ac:dyDescent="0.25">
      <c r="B6820" s="255">
        <v>11101502</v>
      </c>
      <c r="C6820" s="89" t="s">
        <v>6436</v>
      </c>
      <c r="D6820" s="256" t="s">
        <v>6369</v>
      </c>
      <c r="E6820" s="257" t="s">
        <v>86</v>
      </c>
      <c r="F6820" s="257" t="s">
        <v>6370</v>
      </c>
      <c r="G6820" s="257" t="s">
        <v>675</v>
      </c>
      <c r="H6820" s="258">
        <v>670</v>
      </c>
      <c r="I6820" s="259">
        <f t="shared" si="61"/>
        <v>670</v>
      </c>
      <c r="J6820" s="257" t="s">
        <v>39</v>
      </c>
      <c r="K6820" s="257" t="s">
        <v>6371</v>
      </c>
      <c r="L6820" s="260" t="s">
        <v>6372</v>
      </c>
    </row>
    <row r="6821" spans="2:12" ht="75" customHeight="1" x14ac:dyDescent="0.25">
      <c r="B6821" s="255">
        <v>11101502</v>
      </c>
      <c r="C6821" s="89" t="s">
        <v>6437</v>
      </c>
      <c r="D6821" s="256" t="s">
        <v>6369</v>
      </c>
      <c r="E6821" s="257" t="s">
        <v>86</v>
      </c>
      <c r="F6821" s="257" t="s">
        <v>6370</v>
      </c>
      <c r="G6821" s="257" t="s">
        <v>675</v>
      </c>
      <c r="H6821" s="258">
        <v>590</v>
      </c>
      <c r="I6821" s="259">
        <f t="shared" ref="I6821:I6884" si="62">+H6821</f>
        <v>590</v>
      </c>
      <c r="J6821" s="257" t="s">
        <v>39</v>
      </c>
      <c r="K6821" s="257" t="s">
        <v>6371</v>
      </c>
      <c r="L6821" s="260" t="s">
        <v>6372</v>
      </c>
    </row>
    <row r="6822" spans="2:12" ht="75" customHeight="1" x14ac:dyDescent="0.25">
      <c r="B6822" s="255">
        <v>11101502</v>
      </c>
      <c r="C6822" s="89" t="s">
        <v>6438</v>
      </c>
      <c r="D6822" s="256" t="s">
        <v>6369</v>
      </c>
      <c r="E6822" s="257" t="s">
        <v>86</v>
      </c>
      <c r="F6822" s="257" t="s">
        <v>6370</v>
      </c>
      <c r="G6822" s="257" t="s">
        <v>675</v>
      </c>
      <c r="H6822" s="258">
        <v>848</v>
      </c>
      <c r="I6822" s="259">
        <f t="shared" si="62"/>
        <v>848</v>
      </c>
      <c r="J6822" s="257" t="s">
        <v>39</v>
      </c>
      <c r="K6822" s="257" t="s">
        <v>6371</v>
      </c>
      <c r="L6822" s="260" t="s">
        <v>6372</v>
      </c>
    </row>
    <row r="6823" spans="2:12" ht="75" customHeight="1" x14ac:dyDescent="0.25">
      <c r="B6823" s="255">
        <v>11101502</v>
      </c>
      <c r="C6823" s="89" t="s">
        <v>6439</v>
      </c>
      <c r="D6823" s="256" t="s">
        <v>6369</v>
      </c>
      <c r="E6823" s="257" t="s">
        <v>86</v>
      </c>
      <c r="F6823" s="257" t="s">
        <v>6370</v>
      </c>
      <c r="G6823" s="257" t="s">
        <v>675</v>
      </c>
      <c r="H6823" s="258">
        <v>731</v>
      </c>
      <c r="I6823" s="259">
        <f t="shared" si="62"/>
        <v>731</v>
      </c>
      <c r="J6823" s="257" t="s">
        <v>39</v>
      </c>
      <c r="K6823" s="257" t="s">
        <v>6371</v>
      </c>
      <c r="L6823" s="260" t="s">
        <v>6372</v>
      </c>
    </row>
    <row r="6824" spans="2:12" ht="75" customHeight="1" x14ac:dyDescent="0.25">
      <c r="B6824" s="255">
        <v>27112708</v>
      </c>
      <c r="C6824" s="89" t="s">
        <v>6440</v>
      </c>
      <c r="D6824" s="256" t="s">
        <v>6369</v>
      </c>
      <c r="E6824" s="257" t="s">
        <v>86</v>
      </c>
      <c r="F6824" s="257" t="s">
        <v>6370</v>
      </c>
      <c r="G6824" s="257" t="s">
        <v>675</v>
      </c>
      <c r="H6824" s="258">
        <v>300000</v>
      </c>
      <c r="I6824" s="259">
        <f t="shared" si="62"/>
        <v>300000</v>
      </c>
      <c r="J6824" s="257" t="s">
        <v>39</v>
      </c>
      <c r="K6824" s="257" t="s">
        <v>6371</v>
      </c>
      <c r="L6824" s="260" t="s">
        <v>6372</v>
      </c>
    </row>
    <row r="6825" spans="2:12" ht="75" customHeight="1" x14ac:dyDescent="0.25">
      <c r="B6825" s="255">
        <v>401417</v>
      </c>
      <c r="C6825" s="89" t="s">
        <v>6441</v>
      </c>
      <c r="D6825" s="256" t="s">
        <v>6369</v>
      </c>
      <c r="E6825" s="257" t="s">
        <v>86</v>
      </c>
      <c r="F6825" s="257" t="s">
        <v>6370</v>
      </c>
      <c r="G6825" s="257" t="s">
        <v>675</v>
      </c>
      <c r="H6825" s="258">
        <v>31312</v>
      </c>
      <c r="I6825" s="259">
        <f t="shared" si="62"/>
        <v>31312</v>
      </c>
      <c r="J6825" s="257" t="s">
        <v>39</v>
      </c>
      <c r="K6825" s="257" t="s">
        <v>6371</v>
      </c>
      <c r="L6825" s="260" t="s">
        <v>6372</v>
      </c>
    </row>
    <row r="6826" spans="2:12" ht="75" customHeight="1" x14ac:dyDescent="0.25">
      <c r="B6826" s="255">
        <v>271117</v>
      </c>
      <c r="C6826" s="89" t="s">
        <v>6442</v>
      </c>
      <c r="D6826" s="256" t="s">
        <v>6369</v>
      </c>
      <c r="E6826" s="257" t="s">
        <v>86</v>
      </c>
      <c r="F6826" s="257" t="s">
        <v>6370</v>
      </c>
      <c r="G6826" s="257" t="s">
        <v>675</v>
      </c>
      <c r="H6826" s="258">
        <v>100000</v>
      </c>
      <c r="I6826" s="259">
        <f t="shared" si="62"/>
        <v>100000</v>
      </c>
      <c r="J6826" s="257" t="s">
        <v>39</v>
      </c>
      <c r="K6826" s="257" t="s">
        <v>6371</v>
      </c>
      <c r="L6826" s="260" t="s">
        <v>6372</v>
      </c>
    </row>
    <row r="6827" spans="2:12" ht="75" customHeight="1" x14ac:dyDescent="0.25">
      <c r="B6827" s="255">
        <v>271117</v>
      </c>
      <c r="C6827" s="89" t="s">
        <v>6443</v>
      </c>
      <c r="D6827" s="256" t="s">
        <v>6369</v>
      </c>
      <c r="E6827" s="257" t="s">
        <v>86</v>
      </c>
      <c r="F6827" s="257" t="s">
        <v>6370</v>
      </c>
      <c r="G6827" s="257" t="s">
        <v>675</v>
      </c>
      <c r="H6827" s="258">
        <v>80000</v>
      </c>
      <c r="I6827" s="259">
        <f t="shared" si="62"/>
        <v>80000</v>
      </c>
      <c r="J6827" s="257" t="s">
        <v>39</v>
      </c>
      <c r="K6827" s="257" t="s">
        <v>6371</v>
      </c>
      <c r="L6827" s="260" t="s">
        <v>6372</v>
      </c>
    </row>
    <row r="6828" spans="2:12" ht="75" customHeight="1" x14ac:dyDescent="0.25">
      <c r="B6828" s="255">
        <v>271117</v>
      </c>
      <c r="C6828" s="89" t="s">
        <v>6444</v>
      </c>
      <c r="D6828" s="256" t="s">
        <v>6369</v>
      </c>
      <c r="E6828" s="257" t="s">
        <v>86</v>
      </c>
      <c r="F6828" s="257" t="s">
        <v>6370</v>
      </c>
      <c r="G6828" s="257" t="s">
        <v>675</v>
      </c>
      <c r="H6828" s="258">
        <v>200000</v>
      </c>
      <c r="I6828" s="259">
        <f t="shared" si="62"/>
        <v>200000</v>
      </c>
      <c r="J6828" s="257" t="s">
        <v>39</v>
      </c>
      <c r="K6828" s="257" t="s">
        <v>6371</v>
      </c>
      <c r="L6828" s="260" t="s">
        <v>6372</v>
      </c>
    </row>
    <row r="6829" spans="2:12" ht="75" customHeight="1" x14ac:dyDescent="0.25">
      <c r="B6829" s="255">
        <v>271117</v>
      </c>
      <c r="C6829" s="89" t="s">
        <v>6445</v>
      </c>
      <c r="D6829" s="256" t="s">
        <v>6369</v>
      </c>
      <c r="E6829" s="257" t="s">
        <v>86</v>
      </c>
      <c r="F6829" s="257" t="s">
        <v>6370</v>
      </c>
      <c r="G6829" s="257" t="s">
        <v>675</v>
      </c>
      <c r="H6829" s="258">
        <v>300000</v>
      </c>
      <c r="I6829" s="259">
        <f t="shared" si="62"/>
        <v>300000</v>
      </c>
      <c r="J6829" s="257" t="s">
        <v>39</v>
      </c>
      <c r="K6829" s="257" t="s">
        <v>6371</v>
      </c>
      <c r="L6829" s="260" t="s">
        <v>6372</v>
      </c>
    </row>
    <row r="6830" spans="2:12" ht="75" customHeight="1" x14ac:dyDescent="0.25">
      <c r="B6830" s="255">
        <v>401417</v>
      </c>
      <c r="C6830" s="89" t="s">
        <v>6446</v>
      </c>
      <c r="D6830" s="256" t="s">
        <v>6369</v>
      </c>
      <c r="E6830" s="257" t="s">
        <v>86</v>
      </c>
      <c r="F6830" s="257" t="s">
        <v>6370</v>
      </c>
      <c r="G6830" s="257" t="s">
        <v>675</v>
      </c>
      <c r="H6830" s="258">
        <v>3296</v>
      </c>
      <c r="I6830" s="259">
        <f t="shared" si="62"/>
        <v>3296</v>
      </c>
      <c r="J6830" s="257" t="s">
        <v>39</v>
      </c>
      <c r="K6830" s="257" t="s">
        <v>6371</v>
      </c>
      <c r="L6830" s="260" t="s">
        <v>6372</v>
      </c>
    </row>
    <row r="6831" spans="2:12" ht="75" customHeight="1" x14ac:dyDescent="0.25">
      <c r="B6831" s="255">
        <v>3018</v>
      </c>
      <c r="C6831" s="89" t="s">
        <v>6447</v>
      </c>
      <c r="D6831" s="256" t="s">
        <v>6369</v>
      </c>
      <c r="E6831" s="257" t="s">
        <v>86</v>
      </c>
      <c r="F6831" s="257" t="s">
        <v>6370</v>
      </c>
      <c r="G6831" s="257" t="s">
        <v>675</v>
      </c>
      <c r="H6831" s="258">
        <v>16480</v>
      </c>
      <c r="I6831" s="259">
        <f t="shared" si="62"/>
        <v>16480</v>
      </c>
      <c r="J6831" s="257" t="s">
        <v>39</v>
      </c>
      <c r="K6831" s="257" t="s">
        <v>6371</v>
      </c>
      <c r="L6831" s="260" t="s">
        <v>6372</v>
      </c>
    </row>
    <row r="6832" spans="2:12" ht="75" customHeight="1" x14ac:dyDescent="0.25">
      <c r="B6832" s="255">
        <v>401417</v>
      </c>
      <c r="C6832" s="89" t="s">
        <v>6448</v>
      </c>
      <c r="D6832" s="256" t="s">
        <v>6369</v>
      </c>
      <c r="E6832" s="257" t="s">
        <v>86</v>
      </c>
      <c r="F6832" s="257" t="s">
        <v>6370</v>
      </c>
      <c r="G6832" s="257" t="s">
        <v>675</v>
      </c>
      <c r="H6832" s="258">
        <v>412</v>
      </c>
      <c r="I6832" s="259">
        <f t="shared" si="62"/>
        <v>412</v>
      </c>
      <c r="J6832" s="257" t="s">
        <v>39</v>
      </c>
      <c r="K6832" s="257" t="s">
        <v>6371</v>
      </c>
      <c r="L6832" s="260" t="s">
        <v>6372</v>
      </c>
    </row>
    <row r="6833" spans="2:12" ht="75" customHeight="1" x14ac:dyDescent="0.25">
      <c r="B6833" s="255">
        <v>27111602</v>
      </c>
      <c r="C6833" s="89" t="s">
        <v>419</v>
      </c>
      <c r="D6833" s="256" t="s">
        <v>6369</v>
      </c>
      <c r="E6833" s="257" t="s">
        <v>86</v>
      </c>
      <c r="F6833" s="257" t="s">
        <v>6370</v>
      </c>
      <c r="G6833" s="257" t="s">
        <v>675</v>
      </c>
      <c r="H6833" s="258">
        <v>13422</v>
      </c>
      <c r="I6833" s="259">
        <f t="shared" si="62"/>
        <v>13422</v>
      </c>
      <c r="J6833" s="257" t="s">
        <v>39</v>
      </c>
      <c r="K6833" s="257" t="s">
        <v>6371</v>
      </c>
      <c r="L6833" s="260" t="s">
        <v>6372</v>
      </c>
    </row>
    <row r="6834" spans="2:12" ht="75" customHeight="1" x14ac:dyDescent="0.25">
      <c r="B6834" s="255">
        <v>312016</v>
      </c>
      <c r="C6834" s="89" t="s">
        <v>6449</v>
      </c>
      <c r="D6834" s="256" t="s">
        <v>6369</v>
      </c>
      <c r="E6834" s="257" t="s">
        <v>86</v>
      </c>
      <c r="F6834" s="257" t="s">
        <v>6370</v>
      </c>
      <c r="G6834" s="257" t="s">
        <v>675</v>
      </c>
      <c r="H6834" s="258">
        <v>11572</v>
      </c>
      <c r="I6834" s="259">
        <f t="shared" si="62"/>
        <v>11572</v>
      </c>
      <c r="J6834" s="257" t="s">
        <v>39</v>
      </c>
      <c r="K6834" s="257" t="s">
        <v>6371</v>
      </c>
      <c r="L6834" s="260" t="s">
        <v>6372</v>
      </c>
    </row>
    <row r="6835" spans="2:12" ht="75" customHeight="1" x14ac:dyDescent="0.25">
      <c r="B6835" s="255">
        <v>24101602</v>
      </c>
      <c r="C6835" s="89" t="s">
        <v>6450</v>
      </c>
      <c r="D6835" s="256" t="s">
        <v>6369</v>
      </c>
      <c r="E6835" s="257" t="s">
        <v>86</v>
      </c>
      <c r="F6835" s="257" t="s">
        <v>6370</v>
      </c>
      <c r="G6835" s="257" t="s">
        <v>675</v>
      </c>
      <c r="H6835" s="258">
        <v>800000</v>
      </c>
      <c r="I6835" s="259">
        <f t="shared" si="62"/>
        <v>800000</v>
      </c>
      <c r="J6835" s="257" t="s">
        <v>39</v>
      </c>
      <c r="K6835" s="257" t="s">
        <v>6371</v>
      </c>
      <c r="L6835" s="260" t="s">
        <v>6372</v>
      </c>
    </row>
    <row r="6836" spans="2:12" ht="75" customHeight="1" x14ac:dyDescent="0.25">
      <c r="B6836" s="255">
        <v>2711320</v>
      </c>
      <c r="C6836" s="89" t="s">
        <v>6451</v>
      </c>
      <c r="D6836" s="256" t="s">
        <v>6369</v>
      </c>
      <c r="E6836" s="257" t="s">
        <v>86</v>
      </c>
      <c r="F6836" s="257" t="s">
        <v>6370</v>
      </c>
      <c r="G6836" s="257" t="s">
        <v>675</v>
      </c>
      <c r="H6836" s="258">
        <v>800000</v>
      </c>
      <c r="I6836" s="259">
        <f t="shared" si="62"/>
        <v>800000</v>
      </c>
      <c r="J6836" s="257" t="s">
        <v>39</v>
      </c>
      <c r="K6836" s="257" t="s">
        <v>6371</v>
      </c>
      <c r="L6836" s="260" t="s">
        <v>6372</v>
      </c>
    </row>
    <row r="6837" spans="2:12" ht="75" customHeight="1" x14ac:dyDescent="0.25">
      <c r="B6837" s="255">
        <v>60122202</v>
      </c>
      <c r="C6837" s="89" t="s">
        <v>6452</v>
      </c>
      <c r="D6837" s="256" t="s">
        <v>6369</v>
      </c>
      <c r="E6837" s="257" t="s">
        <v>86</v>
      </c>
      <c r="F6837" s="257" t="s">
        <v>6370</v>
      </c>
      <c r="G6837" s="257" t="s">
        <v>675</v>
      </c>
      <c r="H6837" s="258">
        <v>31990</v>
      </c>
      <c r="I6837" s="259">
        <f t="shared" si="62"/>
        <v>31990</v>
      </c>
      <c r="J6837" s="257" t="s">
        <v>39</v>
      </c>
      <c r="K6837" s="257" t="s">
        <v>6371</v>
      </c>
      <c r="L6837" s="260" t="s">
        <v>6372</v>
      </c>
    </row>
    <row r="6838" spans="2:12" ht="75" customHeight="1" x14ac:dyDescent="0.25">
      <c r="B6838" s="255">
        <v>31201610</v>
      </c>
      <c r="C6838" s="89" t="s">
        <v>6453</v>
      </c>
      <c r="D6838" s="256" t="s">
        <v>6369</v>
      </c>
      <c r="E6838" s="257" t="s">
        <v>86</v>
      </c>
      <c r="F6838" s="257" t="s">
        <v>6370</v>
      </c>
      <c r="G6838" s="257" t="s">
        <v>675</v>
      </c>
      <c r="H6838" s="258">
        <v>6592</v>
      </c>
      <c r="I6838" s="259">
        <f t="shared" si="62"/>
        <v>6592</v>
      </c>
      <c r="J6838" s="257" t="s">
        <v>39</v>
      </c>
      <c r="K6838" s="257" t="s">
        <v>6371</v>
      </c>
      <c r="L6838" s="260" t="s">
        <v>6372</v>
      </c>
    </row>
    <row r="6839" spans="2:12" ht="75" customHeight="1" x14ac:dyDescent="0.25">
      <c r="B6839" s="255">
        <v>401417</v>
      </c>
      <c r="C6839" s="89" t="s">
        <v>6454</v>
      </c>
      <c r="D6839" s="256" t="s">
        <v>6369</v>
      </c>
      <c r="E6839" s="257" t="s">
        <v>86</v>
      </c>
      <c r="F6839" s="257" t="s">
        <v>6370</v>
      </c>
      <c r="G6839" s="257" t="s">
        <v>675</v>
      </c>
      <c r="H6839" s="258">
        <v>12360</v>
      </c>
      <c r="I6839" s="259">
        <f t="shared" si="62"/>
        <v>12360</v>
      </c>
      <c r="J6839" s="257" t="s">
        <v>39</v>
      </c>
      <c r="K6839" s="257" t="s">
        <v>6371</v>
      </c>
      <c r="L6839" s="260" t="s">
        <v>6372</v>
      </c>
    </row>
    <row r="6840" spans="2:12" ht="75" customHeight="1" x14ac:dyDescent="0.25">
      <c r="B6840" s="255">
        <v>3910180</v>
      </c>
      <c r="C6840" s="89" t="s">
        <v>6455</v>
      </c>
      <c r="D6840" s="256" t="s">
        <v>6369</v>
      </c>
      <c r="E6840" s="257" t="s">
        <v>86</v>
      </c>
      <c r="F6840" s="257" t="s">
        <v>6370</v>
      </c>
      <c r="G6840" s="257" t="s">
        <v>675</v>
      </c>
      <c r="H6840" s="258">
        <v>1648</v>
      </c>
      <c r="I6840" s="259">
        <f t="shared" si="62"/>
        <v>1648</v>
      </c>
      <c r="J6840" s="257" t="s">
        <v>39</v>
      </c>
      <c r="K6840" s="257" t="s">
        <v>6371</v>
      </c>
      <c r="L6840" s="260" t="s">
        <v>6372</v>
      </c>
    </row>
    <row r="6841" spans="2:12" ht="75" customHeight="1" x14ac:dyDescent="0.25">
      <c r="B6841" s="255">
        <v>3910180</v>
      </c>
      <c r="C6841" s="89" t="s">
        <v>6456</v>
      </c>
      <c r="D6841" s="256" t="s">
        <v>6369</v>
      </c>
      <c r="E6841" s="257" t="s">
        <v>86</v>
      </c>
      <c r="F6841" s="257" t="s">
        <v>6370</v>
      </c>
      <c r="G6841" s="257" t="s">
        <v>675</v>
      </c>
      <c r="H6841" s="258">
        <v>9888</v>
      </c>
      <c r="I6841" s="259">
        <f t="shared" si="62"/>
        <v>9888</v>
      </c>
      <c r="J6841" s="257" t="s">
        <v>39</v>
      </c>
      <c r="K6841" s="257" t="s">
        <v>6371</v>
      </c>
      <c r="L6841" s="260" t="s">
        <v>6372</v>
      </c>
    </row>
    <row r="6842" spans="2:12" ht="75" customHeight="1" x14ac:dyDescent="0.25">
      <c r="B6842" s="255">
        <v>3910180</v>
      </c>
      <c r="C6842" s="89" t="s">
        <v>6457</v>
      </c>
      <c r="D6842" s="256" t="s">
        <v>6369</v>
      </c>
      <c r="E6842" s="257" t="s">
        <v>86</v>
      </c>
      <c r="F6842" s="257" t="s">
        <v>6370</v>
      </c>
      <c r="G6842" s="257" t="s">
        <v>675</v>
      </c>
      <c r="H6842" s="258">
        <v>50000</v>
      </c>
      <c r="I6842" s="259">
        <f t="shared" si="62"/>
        <v>50000</v>
      </c>
      <c r="J6842" s="257" t="s">
        <v>39</v>
      </c>
      <c r="K6842" s="257" t="s">
        <v>6371</v>
      </c>
      <c r="L6842" s="260" t="s">
        <v>6372</v>
      </c>
    </row>
    <row r="6843" spans="2:12" ht="75" customHeight="1" x14ac:dyDescent="0.25">
      <c r="B6843" s="255">
        <v>312115</v>
      </c>
      <c r="C6843" s="89" t="s">
        <v>6458</v>
      </c>
      <c r="D6843" s="256" t="s">
        <v>6369</v>
      </c>
      <c r="E6843" s="257" t="s">
        <v>86</v>
      </c>
      <c r="F6843" s="257" t="s">
        <v>6370</v>
      </c>
      <c r="G6843" s="257" t="s">
        <v>675</v>
      </c>
      <c r="H6843" s="258">
        <v>37080</v>
      </c>
      <c r="I6843" s="259">
        <f t="shared" si="62"/>
        <v>37080</v>
      </c>
      <c r="J6843" s="257" t="s">
        <v>39</v>
      </c>
      <c r="K6843" s="257" t="s">
        <v>6371</v>
      </c>
      <c r="L6843" s="260" t="s">
        <v>6372</v>
      </c>
    </row>
    <row r="6844" spans="2:12" ht="75" customHeight="1" x14ac:dyDescent="0.25">
      <c r="B6844" s="255">
        <v>312115</v>
      </c>
      <c r="C6844" s="89" t="s">
        <v>6459</v>
      </c>
      <c r="D6844" s="256" t="s">
        <v>6369</v>
      </c>
      <c r="E6844" s="257" t="s">
        <v>86</v>
      </c>
      <c r="F6844" s="257" t="s">
        <v>6370</v>
      </c>
      <c r="G6844" s="257" t="s">
        <v>675</v>
      </c>
      <c r="H6844" s="258">
        <v>37080</v>
      </c>
      <c r="I6844" s="259">
        <f t="shared" si="62"/>
        <v>37080</v>
      </c>
      <c r="J6844" s="257" t="s">
        <v>39</v>
      </c>
      <c r="K6844" s="257" t="s">
        <v>6371</v>
      </c>
      <c r="L6844" s="260" t="s">
        <v>6372</v>
      </c>
    </row>
    <row r="6845" spans="2:12" ht="75" customHeight="1" x14ac:dyDescent="0.25">
      <c r="B6845" s="255">
        <v>312115</v>
      </c>
      <c r="C6845" s="89" t="s">
        <v>6460</v>
      </c>
      <c r="D6845" s="256" t="s">
        <v>6369</v>
      </c>
      <c r="E6845" s="257" t="s">
        <v>86</v>
      </c>
      <c r="F6845" s="257" t="s">
        <v>6370</v>
      </c>
      <c r="G6845" s="257" t="s">
        <v>675</v>
      </c>
      <c r="H6845" s="258">
        <v>58000</v>
      </c>
      <c r="I6845" s="259">
        <f t="shared" si="62"/>
        <v>58000</v>
      </c>
      <c r="J6845" s="257" t="s">
        <v>39</v>
      </c>
      <c r="K6845" s="257" t="s">
        <v>6371</v>
      </c>
      <c r="L6845" s="260" t="s">
        <v>6372</v>
      </c>
    </row>
    <row r="6846" spans="2:12" ht="75" customHeight="1" x14ac:dyDescent="0.25">
      <c r="B6846" s="255">
        <v>312115</v>
      </c>
      <c r="C6846" s="89" t="s">
        <v>6461</v>
      </c>
      <c r="D6846" s="256" t="s">
        <v>6369</v>
      </c>
      <c r="E6846" s="257" t="s">
        <v>86</v>
      </c>
      <c r="F6846" s="257" t="s">
        <v>6370</v>
      </c>
      <c r="G6846" s="257" t="s">
        <v>675</v>
      </c>
      <c r="H6846" s="258">
        <v>37080</v>
      </c>
      <c r="I6846" s="259">
        <f t="shared" si="62"/>
        <v>37080</v>
      </c>
      <c r="J6846" s="257" t="s">
        <v>39</v>
      </c>
      <c r="K6846" s="257" t="s">
        <v>6371</v>
      </c>
      <c r="L6846" s="260" t="s">
        <v>6372</v>
      </c>
    </row>
    <row r="6847" spans="2:12" ht="75" customHeight="1" x14ac:dyDescent="0.25">
      <c r="B6847" s="255">
        <v>312115</v>
      </c>
      <c r="C6847" s="89" t="s">
        <v>6462</v>
      </c>
      <c r="D6847" s="256" t="s">
        <v>6369</v>
      </c>
      <c r="E6847" s="257" t="s">
        <v>86</v>
      </c>
      <c r="F6847" s="257" t="s">
        <v>6370</v>
      </c>
      <c r="G6847" s="257" t="s">
        <v>675</v>
      </c>
      <c r="H6847" s="258">
        <v>80000</v>
      </c>
      <c r="I6847" s="259">
        <f t="shared" si="62"/>
        <v>80000</v>
      </c>
      <c r="J6847" s="257" t="s">
        <v>39</v>
      </c>
      <c r="K6847" s="257" t="s">
        <v>6371</v>
      </c>
      <c r="L6847" s="260" t="s">
        <v>6372</v>
      </c>
    </row>
    <row r="6848" spans="2:12" ht="75" customHeight="1" x14ac:dyDescent="0.25">
      <c r="B6848" s="255">
        <v>2711320</v>
      </c>
      <c r="C6848" s="89" t="s">
        <v>6463</v>
      </c>
      <c r="D6848" s="256" t="s">
        <v>6369</v>
      </c>
      <c r="E6848" s="257" t="s">
        <v>86</v>
      </c>
      <c r="F6848" s="257" t="s">
        <v>6370</v>
      </c>
      <c r="G6848" s="257" t="s">
        <v>675</v>
      </c>
      <c r="H6848" s="258">
        <v>600000</v>
      </c>
      <c r="I6848" s="259">
        <f t="shared" si="62"/>
        <v>600000</v>
      </c>
      <c r="J6848" s="257" t="s">
        <v>39</v>
      </c>
      <c r="K6848" s="257" t="s">
        <v>6371</v>
      </c>
      <c r="L6848" s="260" t="s">
        <v>6372</v>
      </c>
    </row>
    <row r="6849" spans="2:12" ht="75" customHeight="1" x14ac:dyDescent="0.25">
      <c r="B6849" s="255">
        <v>2711320</v>
      </c>
      <c r="C6849" s="89" t="s">
        <v>6464</v>
      </c>
      <c r="D6849" s="256" t="s">
        <v>6369</v>
      </c>
      <c r="E6849" s="257" t="s">
        <v>86</v>
      </c>
      <c r="F6849" s="257" t="s">
        <v>6370</v>
      </c>
      <c r="G6849" s="257" t="s">
        <v>675</v>
      </c>
      <c r="H6849" s="258">
        <v>80000</v>
      </c>
      <c r="I6849" s="259">
        <f t="shared" si="62"/>
        <v>80000</v>
      </c>
      <c r="J6849" s="257" t="s">
        <v>39</v>
      </c>
      <c r="K6849" s="257" t="s">
        <v>6371</v>
      </c>
      <c r="L6849" s="260" t="s">
        <v>6372</v>
      </c>
    </row>
    <row r="6850" spans="2:12" ht="75" customHeight="1" x14ac:dyDescent="0.25">
      <c r="B6850" s="255">
        <v>39111521</v>
      </c>
      <c r="C6850" s="89" t="s">
        <v>6465</v>
      </c>
      <c r="D6850" s="256" t="s">
        <v>6369</v>
      </c>
      <c r="E6850" s="257" t="s">
        <v>86</v>
      </c>
      <c r="F6850" s="257" t="s">
        <v>6370</v>
      </c>
      <c r="G6850" s="257" t="s">
        <v>675</v>
      </c>
      <c r="H6850" s="258">
        <v>14129</v>
      </c>
      <c r="I6850" s="259">
        <f t="shared" si="62"/>
        <v>14129</v>
      </c>
      <c r="J6850" s="257" t="s">
        <v>39</v>
      </c>
      <c r="K6850" s="257" t="s">
        <v>6371</v>
      </c>
      <c r="L6850" s="260" t="s">
        <v>6372</v>
      </c>
    </row>
    <row r="6851" spans="2:12" ht="75" customHeight="1" x14ac:dyDescent="0.25">
      <c r="B6851" s="255">
        <v>3116</v>
      </c>
      <c r="C6851" s="89" t="s">
        <v>6466</v>
      </c>
      <c r="D6851" s="256" t="s">
        <v>6369</v>
      </c>
      <c r="E6851" s="257" t="s">
        <v>86</v>
      </c>
      <c r="F6851" s="257" t="s">
        <v>6370</v>
      </c>
      <c r="G6851" s="257" t="s">
        <v>675</v>
      </c>
      <c r="H6851" s="258">
        <v>14616</v>
      </c>
      <c r="I6851" s="259">
        <f t="shared" si="62"/>
        <v>14616</v>
      </c>
      <c r="J6851" s="257" t="s">
        <v>39</v>
      </c>
      <c r="K6851" s="257" t="s">
        <v>6371</v>
      </c>
      <c r="L6851" s="260" t="s">
        <v>6372</v>
      </c>
    </row>
    <row r="6852" spans="2:12" ht="75" customHeight="1" x14ac:dyDescent="0.25">
      <c r="B6852" s="255">
        <v>2711320</v>
      </c>
      <c r="C6852" s="89" t="s">
        <v>6467</v>
      </c>
      <c r="D6852" s="256" t="s">
        <v>6369</v>
      </c>
      <c r="E6852" s="257" t="s">
        <v>86</v>
      </c>
      <c r="F6852" s="257" t="s">
        <v>6370</v>
      </c>
      <c r="G6852" s="257" t="s">
        <v>675</v>
      </c>
      <c r="H6852" s="258">
        <v>300000</v>
      </c>
      <c r="I6852" s="259">
        <f t="shared" si="62"/>
        <v>300000</v>
      </c>
      <c r="J6852" s="257" t="s">
        <v>39</v>
      </c>
      <c r="K6852" s="257" t="s">
        <v>6371</v>
      </c>
      <c r="L6852" s="260" t="s">
        <v>6372</v>
      </c>
    </row>
    <row r="6853" spans="2:12" ht="75" customHeight="1" x14ac:dyDescent="0.25">
      <c r="B6853" s="255">
        <v>231015</v>
      </c>
      <c r="C6853" s="89" t="s">
        <v>6468</v>
      </c>
      <c r="D6853" s="256" t="s">
        <v>6369</v>
      </c>
      <c r="E6853" s="257" t="s">
        <v>86</v>
      </c>
      <c r="F6853" s="257" t="s">
        <v>6370</v>
      </c>
      <c r="G6853" s="257" t="s">
        <v>675</v>
      </c>
      <c r="H6853" s="258">
        <v>300000</v>
      </c>
      <c r="I6853" s="259">
        <f t="shared" si="62"/>
        <v>300000</v>
      </c>
      <c r="J6853" s="257" t="s">
        <v>39</v>
      </c>
      <c r="K6853" s="257" t="s">
        <v>6371</v>
      </c>
      <c r="L6853" s="260" t="s">
        <v>6372</v>
      </c>
    </row>
    <row r="6854" spans="2:12" ht="75" customHeight="1" x14ac:dyDescent="0.25">
      <c r="B6854" s="255">
        <v>401417</v>
      </c>
      <c r="C6854" s="89" t="s">
        <v>6469</v>
      </c>
      <c r="D6854" s="256" t="s">
        <v>6369</v>
      </c>
      <c r="E6854" s="257" t="s">
        <v>86</v>
      </c>
      <c r="F6854" s="257" t="s">
        <v>6370</v>
      </c>
      <c r="G6854" s="257" t="s">
        <v>675</v>
      </c>
      <c r="H6854" s="258">
        <v>37080</v>
      </c>
      <c r="I6854" s="259">
        <f t="shared" si="62"/>
        <v>37080</v>
      </c>
      <c r="J6854" s="257" t="s">
        <v>39</v>
      </c>
      <c r="K6854" s="257" t="s">
        <v>6371</v>
      </c>
      <c r="L6854" s="260" t="s">
        <v>6372</v>
      </c>
    </row>
    <row r="6855" spans="2:12" ht="75" customHeight="1" x14ac:dyDescent="0.25">
      <c r="B6855" s="255">
        <v>401417</v>
      </c>
      <c r="C6855" s="89" t="s">
        <v>6470</v>
      </c>
      <c r="D6855" s="256" t="s">
        <v>6369</v>
      </c>
      <c r="E6855" s="257" t="s">
        <v>86</v>
      </c>
      <c r="F6855" s="257" t="s">
        <v>6370</v>
      </c>
      <c r="G6855" s="257" t="s">
        <v>675</v>
      </c>
      <c r="H6855" s="258">
        <v>20600</v>
      </c>
      <c r="I6855" s="259">
        <f t="shared" si="62"/>
        <v>20600</v>
      </c>
      <c r="J6855" s="257" t="s">
        <v>39</v>
      </c>
      <c r="K6855" s="257" t="s">
        <v>6371</v>
      </c>
      <c r="L6855" s="260" t="s">
        <v>6372</v>
      </c>
    </row>
    <row r="6856" spans="2:12" ht="75" customHeight="1" x14ac:dyDescent="0.25">
      <c r="B6856" s="255">
        <v>271124</v>
      </c>
      <c r="C6856" s="89" t="s">
        <v>6471</v>
      </c>
      <c r="D6856" s="256" t="s">
        <v>6369</v>
      </c>
      <c r="E6856" s="257" t="s">
        <v>86</v>
      </c>
      <c r="F6856" s="257" t="s">
        <v>6370</v>
      </c>
      <c r="G6856" s="257" t="s">
        <v>675</v>
      </c>
      <c r="H6856" s="258">
        <v>250000</v>
      </c>
      <c r="I6856" s="259">
        <f t="shared" si="62"/>
        <v>250000</v>
      </c>
      <c r="J6856" s="257" t="s">
        <v>39</v>
      </c>
      <c r="K6856" s="257" t="s">
        <v>6371</v>
      </c>
      <c r="L6856" s="260" t="s">
        <v>6372</v>
      </c>
    </row>
    <row r="6857" spans="2:12" ht="75" customHeight="1" x14ac:dyDescent="0.25">
      <c r="B6857" s="255">
        <v>31211906</v>
      </c>
      <c r="C6857" s="89" t="s">
        <v>6472</v>
      </c>
      <c r="D6857" s="256" t="s">
        <v>6369</v>
      </c>
      <c r="E6857" s="257" t="s">
        <v>86</v>
      </c>
      <c r="F6857" s="257" t="s">
        <v>6370</v>
      </c>
      <c r="G6857" s="257" t="s">
        <v>675</v>
      </c>
      <c r="H6857" s="258">
        <v>3296</v>
      </c>
      <c r="I6857" s="259">
        <f t="shared" si="62"/>
        <v>3296</v>
      </c>
      <c r="J6857" s="257" t="s">
        <v>39</v>
      </c>
      <c r="K6857" s="257" t="s">
        <v>6371</v>
      </c>
      <c r="L6857" s="260" t="s">
        <v>6372</v>
      </c>
    </row>
    <row r="6858" spans="2:12" ht="75" customHeight="1" x14ac:dyDescent="0.25">
      <c r="B6858" s="255">
        <v>31211906</v>
      </c>
      <c r="C6858" s="89" t="s">
        <v>6473</v>
      </c>
      <c r="D6858" s="256" t="s">
        <v>6369</v>
      </c>
      <c r="E6858" s="257" t="s">
        <v>86</v>
      </c>
      <c r="F6858" s="257" t="s">
        <v>6370</v>
      </c>
      <c r="G6858" s="257" t="s">
        <v>675</v>
      </c>
      <c r="H6858" s="258">
        <v>4120</v>
      </c>
      <c r="I6858" s="259">
        <f t="shared" si="62"/>
        <v>4120</v>
      </c>
      <c r="J6858" s="257" t="s">
        <v>39</v>
      </c>
      <c r="K6858" s="257" t="s">
        <v>6371</v>
      </c>
      <c r="L6858" s="260" t="s">
        <v>6372</v>
      </c>
    </row>
    <row r="6859" spans="2:12" ht="75" customHeight="1" x14ac:dyDescent="0.25">
      <c r="B6859" s="255">
        <v>31211906</v>
      </c>
      <c r="C6859" s="89" t="s">
        <v>6474</v>
      </c>
      <c r="D6859" s="256" t="s">
        <v>6369</v>
      </c>
      <c r="E6859" s="257" t="s">
        <v>86</v>
      </c>
      <c r="F6859" s="257" t="s">
        <v>6370</v>
      </c>
      <c r="G6859" s="257" t="s">
        <v>675</v>
      </c>
      <c r="H6859" s="258">
        <v>4944</v>
      </c>
      <c r="I6859" s="259">
        <f t="shared" si="62"/>
        <v>4944</v>
      </c>
      <c r="J6859" s="257" t="s">
        <v>39</v>
      </c>
      <c r="K6859" s="257" t="s">
        <v>6371</v>
      </c>
      <c r="L6859" s="260" t="s">
        <v>6372</v>
      </c>
    </row>
    <row r="6860" spans="2:12" ht="75" customHeight="1" x14ac:dyDescent="0.25">
      <c r="B6860" s="255">
        <v>3018</v>
      </c>
      <c r="C6860" s="89" t="s">
        <v>6475</v>
      </c>
      <c r="D6860" s="256" t="s">
        <v>6369</v>
      </c>
      <c r="E6860" s="257" t="s">
        <v>86</v>
      </c>
      <c r="F6860" s="257" t="s">
        <v>6370</v>
      </c>
      <c r="G6860" s="257" t="s">
        <v>675</v>
      </c>
      <c r="H6860" s="258">
        <v>985671</v>
      </c>
      <c r="I6860" s="259">
        <f t="shared" si="62"/>
        <v>985671</v>
      </c>
      <c r="J6860" s="257" t="s">
        <v>39</v>
      </c>
      <c r="K6860" s="257" t="s">
        <v>6371</v>
      </c>
      <c r="L6860" s="260" t="s">
        <v>6372</v>
      </c>
    </row>
    <row r="6861" spans="2:12" ht="75" customHeight="1" x14ac:dyDescent="0.25">
      <c r="B6861" s="255">
        <v>2711320</v>
      </c>
      <c r="C6861" s="89" t="s">
        <v>6476</v>
      </c>
      <c r="D6861" s="256" t="s">
        <v>6369</v>
      </c>
      <c r="E6861" s="257" t="s">
        <v>86</v>
      </c>
      <c r="F6861" s="257" t="s">
        <v>6370</v>
      </c>
      <c r="G6861" s="257" t="s">
        <v>675</v>
      </c>
      <c r="H6861" s="258">
        <v>50000</v>
      </c>
      <c r="I6861" s="259">
        <f t="shared" si="62"/>
        <v>50000</v>
      </c>
      <c r="J6861" s="257" t="s">
        <v>39</v>
      </c>
      <c r="K6861" s="257" t="s">
        <v>6371</v>
      </c>
      <c r="L6861" s="260" t="s">
        <v>6372</v>
      </c>
    </row>
    <row r="6862" spans="2:12" ht="75" customHeight="1" x14ac:dyDescent="0.25">
      <c r="B6862" s="255">
        <v>3910180</v>
      </c>
      <c r="C6862" s="89" t="s">
        <v>6477</v>
      </c>
      <c r="D6862" s="256" t="s">
        <v>6369</v>
      </c>
      <c r="E6862" s="257" t="s">
        <v>86</v>
      </c>
      <c r="F6862" s="257" t="s">
        <v>6370</v>
      </c>
      <c r="G6862" s="257" t="s">
        <v>675</v>
      </c>
      <c r="H6862" s="258">
        <v>389</v>
      </c>
      <c r="I6862" s="259">
        <f t="shared" si="62"/>
        <v>389</v>
      </c>
      <c r="J6862" s="257" t="s">
        <v>39</v>
      </c>
      <c r="K6862" s="257" t="s">
        <v>6371</v>
      </c>
      <c r="L6862" s="260" t="s">
        <v>6372</v>
      </c>
    </row>
    <row r="6863" spans="2:12" ht="75" customHeight="1" x14ac:dyDescent="0.25">
      <c r="B6863" s="255">
        <v>401417</v>
      </c>
      <c r="C6863" s="89" t="s">
        <v>6478</v>
      </c>
      <c r="D6863" s="256" t="s">
        <v>6369</v>
      </c>
      <c r="E6863" s="257" t="s">
        <v>86</v>
      </c>
      <c r="F6863" s="257" t="s">
        <v>6370</v>
      </c>
      <c r="G6863" s="257" t="s">
        <v>675</v>
      </c>
      <c r="H6863" s="258">
        <v>32960</v>
      </c>
      <c r="I6863" s="259">
        <f t="shared" si="62"/>
        <v>32960</v>
      </c>
      <c r="J6863" s="257" t="s">
        <v>39</v>
      </c>
      <c r="K6863" s="257" t="s">
        <v>6371</v>
      </c>
      <c r="L6863" s="260" t="s">
        <v>6372</v>
      </c>
    </row>
    <row r="6864" spans="2:12" ht="75" customHeight="1" x14ac:dyDescent="0.25">
      <c r="B6864" s="255">
        <v>2711320</v>
      </c>
      <c r="C6864" s="89" t="s">
        <v>6479</v>
      </c>
      <c r="D6864" s="256" t="s">
        <v>6369</v>
      </c>
      <c r="E6864" s="257" t="s">
        <v>86</v>
      </c>
      <c r="F6864" s="257" t="s">
        <v>6370</v>
      </c>
      <c r="G6864" s="257" t="s">
        <v>675</v>
      </c>
      <c r="H6864" s="258">
        <v>800000</v>
      </c>
      <c r="I6864" s="259">
        <f t="shared" si="62"/>
        <v>800000</v>
      </c>
      <c r="J6864" s="257" t="s">
        <v>39</v>
      </c>
      <c r="K6864" s="257" t="s">
        <v>6371</v>
      </c>
      <c r="L6864" s="260" t="s">
        <v>6372</v>
      </c>
    </row>
    <row r="6865" spans="2:12" ht="75" customHeight="1" x14ac:dyDescent="0.25">
      <c r="B6865" s="255">
        <v>2711320</v>
      </c>
      <c r="C6865" s="89" t="s">
        <v>6480</v>
      </c>
      <c r="D6865" s="256" t="s">
        <v>6369</v>
      </c>
      <c r="E6865" s="257" t="s">
        <v>86</v>
      </c>
      <c r="F6865" s="257" t="s">
        <v>6370</v>
      </c>
      <c r="G6865" s="257" t="s">
        <v>675</v>
      </c>
      <c r="H6865" s="258">
        <v>250000</v>
      </c>
      <c r="I6865" s="259">
        <f t="shared" si="62"/>
        <v>250000</v>
      </c>
      <c r="J6865" s="257" t="s">
        <v>39</v>
      </c>
      <c r="K6865" s="257" t="s">
        <v>6371</v>
      </c>
      <c r="L6865" s="260" t="s">
        <v>6372</v>
      </c>
    </row>
    <row r="6866" spans="2:12" ht="75" customHeight="1" x14ac:dyDescent="0.25">
      <c r="B6866" s="255">
        <v>3910180</v>
      </c>
      <c r="C6866" s="89" t="s">
        <v>6481</v>
      </c>
      <c r="D6866" s="256" t="s">
        <v>6369</v>
      </c>
      <c r="E6866" s="257" t="s">
        <v>86</v>
      </c>
      <c r="F6866" s="257" t="s">
        <v>6370</v>
      </c>
      <c r="G6866" s="257" t="s">
        <v>675</v>
      </c>
      <c r="H6866" s="258">
        <v>6592</v>
      </c>
      <c r="I6866" s="259">
        <f t="shared" si="62"/>
        <v>6592</v>
      </c>
      <c r="J6866" s="257" t="s">
        <v>39</v>
      </c>
      <c r="K6866" s="257" t="s">
        <v>6371</v>
      </c>
      <c r="L6866" s="260" t="s">
        <v>6372</v>
      </c>
    </row>
    <row r="6867" spans="2:12" ht="75" customHeight="1" x14ac:dyDescent="0.25">
      <c r="B6867" s="255">
        <v>3910180</v>
      </c>
      <c r="C6867" s="89" t="s">
        <v>6482</v>
      </c>
      <c r="D6867" s="256" t="s">
        <v>6369</v>
      </c>
      <c r="E6867" s="257" t="s">
        <v>86</v>
      </c>
      <c r="F6867" s="257" t="s">
        <v>6370</v>
      </c>
      <c r="G6867" s="257" t="s">
        <v>675</v>
      </c>
      <c r="H6867" s="258">
        <v>7581</v>
      </c>
      <c r="I6867" s="259">
        <f t="shared" si="62"/>
        <v>7581</v>
      </c>
      <c r="J6867" s="257" t="s">
        <v>39</v>
      </c>
      <c r="K6867" s="257" t="s">
        <v>6371</v>
      </c>
      <c r="L6867" s="260" t="s">
        <v>6372</v>
      </c>
    </row>
    <row r="6868" spans="2:12" ht="75" customHeight="1" x14ac:dyDescent="0.25">
      <c r="B6868" s="255">
        <v>3910180</v>
      </c>
      <c r="C6868" s="89" t="s">
        <v>6483</v>
      </c>
      <c r="D6868" s="256" t="s">
        <v>6369</v>
      </c>
      <c r="E6868" s="257" t="s">
        <v>86</v>
      </c>
      <c r="F6868" s="257" t="s">
        <v>6370</v>
      </c>
      <c r="G6868" s="257" t="s">
        <v>675</v>
      </c>
      <c r="H6868" s="258">
        <v>8240</v>
      </c>
      <c r="I6868" s="259">
        <f t="shared" si="62"/>
        <v>8240</v>
      </c>
      <c r="J6868" s="257" t="s">
        <v>39</v>
      </c>
      <c r="K6868" s="257" t="s">
        <v>6371</v>
      </c>
      <c r="L6868" s="260" t="s">
        <v>6372</v>
      </c>
    </row>
    <row r="6869" spans="2:12" ht="75" customHeight="1" x14ac:dyDescent="0.25">
      <c r="B6869" s="255">
        <v>3910180</v>
      </c>
      <c r="C6869" s="89" t="s">
        <v>6484</v>
      </c>
      <c r="D6869" s="256" t="s">
        <v>6369</v>
      </c>
      <c r="E6869" s="257" t="s">
        <v>86</v>
      </c>
      <c r="F6869" s="257" t="s">
        <v>6370</v>
      </c>
      <c r="G6869" s="257" t="s">
        <v>675</v>
      </c>
      <c r="H6869" s="258">
        <v>53560</v>
      </c>
      <c r="I6869" s="259">
        <f t="shared" si="62"/>
        <v>53560</v>
      </c>
      <c r="J6869" s="257" t="s">
        <v>39</v>
      </c>
      <c r="K6869" s="257" t="s">
        <v>6371</v>
      </c>
      <c r="L6869" s="260" t="s">
        <v>6372</v>
      </c>
    </row>
    <row r="6870" spans="2:12" ht="75" customHeight="1" x14ac:dyDescent="0.25">
      <c r="B6870" s="255">
        <v>3910180</v>
      </c>
      <c r="C6870" s="89" t="s">
        <v>6485</v>
      </c>
      <c r="D6870" s="256" t="s">
        <v>6369</v>
      </c>
      <c r="E6870" s="257" t="s">
        <v>86</v>
      </c>
      <c r="F6870" s="257" t="s">
        <v>6370</v>
      </c>
      <c r="G6870" s="257" t="s">
        <v>675</v>
      </c>
      <c r="H6870" s="258">
        <v>12360</v>
      </c>
      <c r="I6870" s="259">
        <f t="shared" si="62"/>
        <v>12360</v>
      </c>
      <c r="J6870" s="257" t="s">
        <v>39</v>
      </c>
      <c r="K6870" s="257" t="s">
        <v>6371</v>
      </c>
      <c r="L6870" s="260" t="s">
        <v>6372</v>
      </c>
    </row>
    <row r="6871" spans="2:12" ht="75" customHeight="1" x14ac:dyDescent="0.25">
      <c r="B6871" s="255">
        <v>231015</v>
      </c>
      <c r="C6871" s="89" t="s">
        <v>6486</v>
      </c>
      <c r="D6871" s="256" t="s">
        <v>6369</v>
      </c>
      <c r="E6871" s="257" t="s">
        <v>86</v>
      </c>
      <c r="F6871" s="257" t="s">
        <v>6370</v>
      </c>
      <c r="G6871" s="257" t="s">
        <v>675</v>
      </c>
      <c r="H6871" s="258">
        <v>300000</v>
      </c>
      <c r="I6871" s="259">
        <f t="shared" si="62"/>
        <v>300000</v>
      </c>
      <c r="J6871" s="257" t="s">
        <v>39</v>
      </c>
      <c r="K6871" s="257" t="s">
        <v>6371</v>
      </c>
      <c r="L6871" s="260" t="s">
        <v>6372</v>
      </c>
    </row>
    <row r="6872" spans="2:12" ht="75" customHeight="1" x14ac:dyDescent="0.25">
      <c r="B6872" s="255">
        <v>3910180</v>
      </c>
      <c r="C6872" s="89" t="s">
        <v>6487</v>
      </c>
      <c r="D6872" s="256" t="s">
        <v>6369</v>
      </c>
      <c r="E6872" s="257" t="s">
        <v>86</v>
      </c>
      <c r="F6872" s="257" t="s">
        <v>6370</v>
      </c>
      <c r="G6872" s="257" t="s">
        <v>675</v>
      </c>
      <c r="H6872" s="258">
        <v>848</v>
      </c>
      <c r="I6872" s="259">
        <f t="shared" si="62"/>
        <v>848</v>
      </c>
      <c r="J6872" s="257" t="s">
        <v>39</v>
      </c>
      <c r="K6872" s="257" t="s">
        <v>6371</v>
      </c>
      <c r="L6872" s="260" t="s">
        <v>6372</v>
      </c>
    </row>
    <row r="6873" spans="2:12" ht="75" customHeight="1" x14ac:dyDescent="0.25">
      <c r="B6873" s="255">
        <v>3910180</v>
      </c>
      <c r="C6873" s="89" t="s">
        <v>6488</v>
      </c>
      <c r="D6873" s="256" t="s">
        <v>6369</v>
      </c>
      <c r="E6873" s="257" t="s">
        <v>86</v>
      </c>
      <c r="F6873" s="257" t="s">
        <v>6370</v>
      </c>
      <c r="G6873" s="257" t="s">
        <v>675</v>
      </c>
      <c r="H6873" s="258">
        <v>848</v>
      </c>
      <c r="I6873" s="259">
        <f t="shared" si="62"/>
        <v>848</v>
      </c>
      <c r="J6873" s="257" t="s">
        <v>39</v>
      </c>
      <c r="K6873" s="257" t="s">
        <v>6371</v>
      </c>
      <c r="L6873" s="260" t="s">
        <v>6372</v>
      </c>
    </row>
    <row r="6874" spans="2:12" ht="75" customHeight="1" x14ac:dyDescent="0.25">
      <c r="B6874" s="255">
        <v>40173508</v>
      </c>
      <c r="C6874" s="89" t="s">
        <v>6489</v>
      </c>
      <c r="D6874" s="256" t="s">
        <v>6369</v>
      </c>
      <c r="E6874" s="257" t="s">
        <v>86</v>
      </c>
      <c r="F6874" s="257" t="s">
        <v>6370</v>
      </c>
      <c r="G6874" s="257" t="s">
        <v>675</v>
      </c>
      <c r="H6874" s="258">
        <v>412</v>
      </c>
      <c r="I6874" s="259">
        <f t="shared" si="62"/>
        <v>412</v>
      </c>
      <c r="J6874" s="257" t="s">
        <v>39</v>
      </c>
      <c r="K6874" s="257" t="s">
        <v>6371</v>
      </c>
      <c r="L6874" s="260" t="s">
        <v>6372</v>
      </c>
    </row>
    <row r="6875" spans="2:12" ht="75" customHeight="1" x14ac:dyDescent="0.25">
      <c r="B6875" s="255">
        <v>40173508</v>
      </c>
      <c r="C6875" s="89" t="s">
        <v>6490</v>
      </c>
      <c r="D6875" s="256" t="s">
        <v>6369</v>
      </c>
      <c r="E6875" s="257" t="s">
        <v>86</v>
      </c>
      <c r="F6875" s="257" t="s">
        <v>6370</v>
      </c>
      <c r="G6875" s="257" t="s">
        <v>675</v>
      </c>
      <c r="H6875" s="258">
        <v>3708</v>
      </c>
      <c r="I6875" s="259">
        <f t="shared" si="62"/>
        <v>3708</v>
      </c>
      <c r="J6875" s="257" t="s">
        <v>39</v>
      </c>
      <c r="K6875" s="257" t="s">
        <v>6371</v>
      </c>
      <c r="L6875" s="260" t="s">
        <v>6372</v>
      </c>
    </row>
    <row r="6876" spans="2:12" ht="75" customHeight="1" x14ac:dyDescent="0.25">
      <c r="B6876" s="255">
        <v>40173508</v>
      </c>
      <c r="C6876" s="89" t="s">
        <v>6491</v>
      </c>
      <c r="D6876" s="256" t="s">
        <v>6369</v>
      </c>
      <c r="E6876" s="257" t="s">
        <v>86</v>
      </c>
      <c r="F6876" s="257" t="s">
        <v>6370</v>
      </c>
      <c r="G6876" s="257" t="s">
        <v>675</v>
      </c>
      <c r="H6876" s="258">
        <v>1236</v>
      </c>
      <c r="I6876" s="259">
        <f t="shared" si="62"/>
        <v>1236</v>
      </c>
      <c r="J6876" s="257" t="s">
        <v>39</v>
      </c>
      <c r="K6876" s="257" t="s">
        <v>6371</v>
      </c>
      <c r="L6876" s="260" t="s">
        <v>6372</v>
      </c>
    </row>
    <row r="6877" spans="2:12" ht="75" customHeight="1" x14ac:dyDescent="0.25">
      <c r="B6877" s="255">
        <v>401417</v>
      </c>
      <c r="C6877" s="89" t="s">
        <v>6492</v>
      </c>
      <c r="D6877" s="256" t="s">
        <v>6369</v>
      </c>
      <c r="E6877" s="257" t="s">
        <v>86</v>
      </c>
      <c r="F6877" s="257" t="s">
        <v>6370</v>
      </c>
      <c r="G6877" s="257" t="s">
        <v>675</v>
      </c>
      <c r="H6877" s="258">
        <v>659</v>
      </c>
      <c r="I6877" s="259">
        <f t="shared" si="62"/>
        <v>659</v>
      </c>
      <c r="J6877" s="257" t="s">
        <v>39</v>
      </c>
      <c r="K6877" s="257" t="s">
        <v>6371</v>
      </c>
      <c r="L6877" s="260" t="s">
        <v>6372</v>
      </c>
    </row>
    <row r="6878" spans="2:12" ht="75" customHeight="1" x14ac:dyDescent="0.25">
      <c r="B6878" s="255">
        <v>401417</v>
      </c>
      <c r="C6878" s="89" t="s">
        <v>6493</v>
      </c>
      <c r="D6878" s="256" t="s">
        <v>6369</v>
      </c>
      <c r="E6878" s="257" t="s">
        <v>86</v>
      </c>
      <c r="F6878" s="257" t="s">
        <v>6370</v>
      </c>
      <c r="G6878" s="257" t="s">
        <v>675</v>
      </c>
      <c r="H6878" s="258">
        <v>2060</v>
      </c>
      <c r="I6878" s="259">
        <f t="shared" si="62"/>
        <v>2060</v>
      </c>
      <c r="J6878" s="257" t="s">
        <v>39</v>
      </c>
      <c r="K6878" s="257" t="s">
        <v>6371</v>
      </c>
      <c r="L6878" s="260" t="s">
        <v>6372</v>
      </c>
    </row>
    <row r="6879" spans="2:12" ht="75" customHeight="1" x14ac:dyDescent="0.25">
      <c r="B6879" s="255">
        <v>401417</v>
      </c>
      <c r="C6879" s="89" t="s">
        <v>6494</v>
      </c>
      <c r="D6879" s="256" t="s">
        <v>6369</v>
      </c>
      <c r="E6879" s="257" t="s">
        <v>86</v>
      </c>
      <c r="F6879" s="257" t="s">
        <v>6370</v>
      </c>
      <c r="G6879" s="257" t="s">
        <v>675</v>
      </c>
      <c r="H6879" s="258">
        <v>2060</v>
      </c>
      <c r="I6879" s="259">
        <f t="shared" si="62"/>
        <v>2060</v>
      </c>
      <c r="J6879" s="257" t="s">
        <v>39</v>
      </c>
      <c r="K6879" s="257" t="s">
        <v>6371</v>
      </c>
      <c r="L6879" s="260" t="s">
        <v>6372</v>
      </c>
    </row>
    <row r="6880" spans="2:12" ht="75" customHeight="1" x14ac:dyDescent="0.25">
      <c r="B6880" s="255">
        <v>401417</v>
      </c>
      <c r="C6880" s="89" t="s">
        <v>6495</v>
      </c>
      <c r="D6880" s="256" t="s">
        <v>6369</v>
      </c>
      <c r="E6880" s="257" t="s">
        <v>86</v>
      </c>
      <c r="F6880" s="257" t="s">
        <v>6370</v>
      </c>
      <c r="G6880" s="257" t="s">
        <v>675</v>
      </c>
      <c r="H6880" s="258">
        <v>4120</v>
      </c>
      <c r="I6880" s="259">
        <f t="shared" si="62"/>
        <v>4120</v>
      </c>
      <c r="J6880" s="257" t="s">
        <v>39</v>
      </c>
      <c r="K6880" s="257" t="s">
        <v>6371</v>
      </c>
      <c r="L6880" s="260" t="s">
        <v>6372</v>
      </c>
    </row>
    <row r="6881" spans="2:12" ht="75" customHeight="1" x14ac:dyDescent="0.25">
      <c r="B6881" s="255">
        <v>2711320</v>
      </c>
      <c r="C6881" s="89" t="s">
        <v>6496</v>
      </c>
      <c r="D6881" s="256" t="s">
        <v>6369</v>
      </c>
      <c r="E6881" s="257" t="s">
        <v>86</v>
      </c>
      <c r="F6881" s="257" t="s">
        <v>6370</v>
      </c>
      <c r="G6881" s="257" t="s">
        <v>675</v>
      </c>
      <c r="H6881" s="258">
        <v>60000</v>
      </c>
      <c r="I6881" s="259">
        <f t="shared" si="62"/>
        <v>60000</v>
      </c>
      <c r="J6881" s="257" t="s">
        <v>39</v>
      </c>
      <c r="K6881" s="257" t="s">
        <v>6371</v>
      </c>
      <c r="L6881" s="260" t="s">
        <v>6372</v>
      </c>
    </row>
    <row r="6882" spans="2:12" ht="75" customHeight="1" x14ac:dyDescent="0.25">
      <c r="B6882" s="255">
        <v>31211803</v>
      </c>
      <c r="C6882" s="89" t="s">
        <v>2357</v>
      </c>
      <c r="D6882" s="256" t="s">
        <v>6369</v>
      </c>
      <c r="E6882" s="257" t="s">
        <v>86</v>
      </c>
      <c r="F6882" s="257" t="s">
        <v>6370</v>
      </c>
      <c r="G6882" s="257" t="s">
        <v>675</v>
      </c>
      <c r="H6882" s="258">
        <v>8240</v>
      </c>
      <c r="I6882" s="259">
        <f t="shared" si="62"/>
        <v>8240</v>
      </c>
      <c r="J6882" s="257" t="s">
        <v>39</v>
      </c>
      <c r="K6882" s="257" t="s">
        <v>6371</v>
      </c>
      <c r="L6882" s="260" t="s">
        <v>6372</v>
      </c>
    </row>
    <row r="6883" spans="2:12" ht="75" customHeight="1" x14ac:dyDescent="0.25">
      <c r="B6883" s="255">
        <v>3910180</v>
      </c>
      <c r="C6883" s="89" t="s">
        <v>6497</v>
      </c>
      <c r="D6883" s="256" t="s">
        <v>6369</v>
      </c>
      <c r="E6883" s="257" t="s">
        <v>86</v>
      </c>
      <c r="F6883" s="257" t="s">
        <v>6370</v>
      </c>
      <c r="G6883" s="257" t="s">
        <v>675</v>
      </c>
      <c r="H6883" s="258">
        <v>12525</v>
      </c>
      <c r="I6883" s="259">
        <f t="shared" si="62"/>
        <v>12525</v>
      </c>
      <c r="J6883" s="257" t="s">
        <v>39</v>
      </c>
      <c r="K6883" s="257" t="s">
        <v>6371</v>
      </c>
      <c r="L6883" s="260" t="s">
        <v>6372</v>
      </c>
    </row>
    <row r="6884" spans="2:12" ht="75" customHeight="1" x14ac:dyDescent="0.25">
      <c r="B6884" s="255">
        <v>3910180</v>
      </c>
      <c r="C6884" s="89" t="s">
        <v>6498</v>
      </c>
      <c r="D6884" s="256" t="s">
        <v>6369</v>
      </c>
      <c r="E6884" s="257" t="s">
        <v>86</v>
      </c>
      <c r="F6884" s="257" t="s">
        <v>6370</v>
      </c>
      <c r="G6884" s="257" t="s">
        <v>675</v>
      </c>
      <c r="H6884" s="258">
        <v>12360</v>
      </c>
      <c r="I6884" s="259">
        <f t="shared" si="62"/>
        <v>12360</v>
      </c>
      <c r="J6884" s="257" t="s">
        <v>39</v>
      </c>
      <c r="K6884" s="257" t="s">
        <v>6371</v>
      </c>
      <c r="L6884" s="260" t="s">
        <v>6372</v>
      </c>
    </row>
    <row r="6885" spans="2:12" ht="75" customHeight="1" x14ac:dyDescent="0.25">
      <c r="B6885" s="255">
        <v>3910180</v>
      </c>
      <c r="C6885" s="89" t="s">
        <v>6499</v>
      </c>
      <c r="D6885" s="256" t="s">
        <v>6369</v>
      </c>
      <c r="E6885" s="257" t="s">
        <v>86</v>
      </c>
      <c r="F6885" s="257" t="s">
        <v>6370</v>
      </c>
      <c r="G6885" s="257" t="s">
        <v>675</v>
      </c>
      <c r="H6885" s="258">
        <v>37080</v>
      </c>
      <c r="I6885" s="259">
        <f t="shared" ref="I6885:I6948" si="63">+H6885</f>
        <v>37080</v>
      </c>
      <c r="J6885" s="257" t="s">
        <v>39</v>
      </c>
      <c r="K6885" s="257" t="s">
        <v>6371</v>
      </c>
      <c r="L6885" s="260" t="s">
        <v>6372</v>
      </c>
    </row>
    <row r="6886" spans="2:12" ht="75" customHeight="1" x14ac:dyDescent="0.25">
      <c r="B6886" s="255">
        <v>311615</v>
      </c>
      <c r="C6886" s="89" t="s">
        <v>6500</v>
      </c>
      <c r="D6886" s="256" t="s">
        <v>6369</v>
      </c>
      <c r="E6886" s="257" t="s">
        <v>86</v>
      </c>
      <c r="F6886" s="257" t="s">
        <v>6370</v>
      </c>
      <c r="G6886" s="257" t="s">
        <v>675</v>
      </c>
      <c r="H6886" s="258">
        <v>16</v>
      </c>
      <c r="I6886" s="259">
        <f t="shared" si="63"/>
        <v>16</v>
      </c>
      <c r="J6886" s="257" t="s">
        <v>39</v>
      </c>
      <c r="K6886" s="257" t="s">
        <v>6371</v>
      </c>
      <c r="L6886" s="260" t="s">
        <v>6372</v>
      </c>
    </row>
    <row r="6887" spans="2:12" ht="75" customHeight="1" x14ac:dyDescent="0.25">
      <c r="B6887" s="255">
        <v>311615</v>
      </c>
      <c r="C6887" s="89" t="s">
        <v>6501</v>
      </c>
      <c r="D6887" s="256" t="s">
        <v>6369</v>
      </c>
      <c r="E6887" s="257" t="s">
        <v>86</v>
      </c>
      <c r="F6887" s="257" t="s">
        <v>6370</v>
      </c>
      <c r="G6887" s="257" t="s">
        <v>675</v>
      </c>
      <c r="H6887" s="258">
        <v>22</v>
      </c>
      <c r="I6887" s="259">
        <f t="shared" si="63"/>
        <v>22</v>
      </c>
      <c r="J6887" s="257" t="s">
        <v>39</v>
      </c>
      <c r="K6887" s="257" t="s">
        <v>6371</v>
      </c>
      <c r="L6887" s="260" t="s">
        <v>6372</v>
      </c>
    </row>
    <row r="6888" spans="2:12" ht="75" customHeight="1" x14ac:dyDescent="0.25">
      <c r="B6888" s="255">
        <v>3910180</v>
      </c>
      <c r="C6888" s="89" t="s">
        <v>6502</v>
      </c>
      <c r="D6888" s="256" t="s">
        <v>6369</v>
      </c>
      <c r="E6888" s="257" t="s">
        <v>86</v>
      </c>
      <c r="F6888" s="257" t="s">
        <v>6370</v>
      </c>
      <c r="G6888" s="257" t="s">
        <v>675</v>
      </c>
      <c r="H6888" s="258">
        <v>3296</v>
      </c>
      <c r="I6888" s="259">
        <f t="shared" si="63"/>
        <v>3296</v>
      </c>
      <c r="J6888" s="257" t="s">
        <v>39</v>
      </c>
      <c r="K6888" s="257" t="s">
        <v>6371</v>
      </c>
      <c r="L6888" s="260" t="s">
        <v>6372</v>
      </c>
    </row>
    <row r="6889" spans="2:12" ht="75" customHeight="1" x14ac:dyDescent="0.25">
      <c r="B6889" s="255">
        <v>3910180</v>
      </c>
      <c r="C6889" s="89" t="s">
        <v>6503</v>
      </c>
      <c r="D6889" s="256" t="s">
        <v>6369</v>
      </c>
      <c r="E6889" s="257" t="s">
        <v>86</v>
      </c>
      <c r="F6889" s="257" t="s">
        <v>6370</v>
      </c>
      <c r="G6889" s="257" t="s">
        <v>675</v>
      </c>
      <c r="H6889" s="258">
        <v>5743</v>
      </c>
      <c r="I6889" s="259">
        <f t="shared" si="63"/>
        <v>5743</v>
      </c>
      <c r="J6889" s="257" t="s">
        <v>39</v>
      </c>
      <c r="K6889" s="257" t="s">
        <v>6371</v>
      </c>
      <c r="L6889" s="260" t="s">
        <v>6372</v>
      </c>
    </row>
    <row r="6890" spans="2:12" ht="75" customHeight="1" x14ac:dyDescent="0.25">
      <c r="B6890" s="255">
        <v>3910180</v>
      </c>
      <c r="C6890" s="89" t="s">
        <v>6504</v>
      </c>
      <c r="D6890" s="256" t="s">
        <v>6369</v>
      </c>
      <c r="E6890" s="257" t="s">
        <v>86</v>
      </c>
      <c r="F6890" s="257" t="s">
        <v>6370</v>
      </c>
      <c r="G6890" s="257" t="s">
        <v>675</v>
      </c>
      <c r="H6890" s="258">
        <v>4062</v>
      </c>
      <c r="I6890" s="259">
        <f t="shared" si="63"/>
        <v>4062</v>
      </c>
      <c r="J6890" s="257" t="s">
        <v>39</v>
      </c>
      <c r="K6890" s="257" t="s">
        <v>6371</v>
      </c>
      <c r="L6890" s="260" t="s">
        <v>6372</v>
      </c>
    </row>
    <row r="6891" spans="2:12" ht="75" customHeight="1" x14ac:dyDescent="0.25">
      <c r="B6891" s="255">
        <v>60122202</v>
      </c>
      <c r="C6891" s="89" t="s">
        <v>6505</v>
      </c>
      <c r="D6891" s="256" t="s">
        <v>6369</v>
      </c>
      <c r="E6891" s="257" t="s">
        <v>86</v>
      </c>
      <c r="F6891" s="257" t="s">
        <v>6370</v>
      </c>
      <c r="G6891" s="257" t="s">
        <v>675</v>
      </c>
      <c r="H6891" s="258">
        <v>9888</v>
      </c>
      <c r="I6891" s="259">
        <f t="shared" si="63"/>
        <v>9888</v>
      </c>
      <c r="J6891" s="257" t="s">
        <v>39</v>
      </c>
      <c r="K6891" s="257" t="s">
        <v>6371</v>
      </c>
      <c r="L6891" s="260" t="s">
        <v>6372</v>
      </c>
    </row>
    <row r="6892" spans="2:12" ht="75" customHeight="1" x14ac:dyDescent="0.25">
      <c r="B6892" s="255">
        <v>4017</v>
      </c>
      <c r="C6892" s="89" t="s">
        <v>6506</v>
      </c>
      <c r="D6892" s="256" t="s">
        <v>6369</v>
      </c>
      <c r="E6892" s="257" t="s">
        <v>86</v>
      </c>
      <c r="F6892" s="257" t="s">
        <v>6370</v>
      </c>
      <c r="G6892" s="257" t="s">
        <v>675</v>
      </c>
      <c r="H6892" s="258">
        <v>1813</v>
      </c>
      <c r="I6892" s="259">
        <f t="shared" si="63"/>
        <v>1813</v>
      </c>
      <c r="J6892" s="257" t="s">
        <v>39</v>
      </c>
      <c r="K6892" s="257" t="s">
        <v>6371</v>
      </c>
      <c r="L6892" s="260" t="s">
        <v>6372</v>
      </c>
    </row>
    <row r="6893" spans="2:12" ht="75" customHeight="1" x14ac:dyDescent="0.25">
      <c r="B6893" s="255">
        <v>4017</v>
      </c>
      <c r="C6893" s="89" t="s">
        <v>6507</v>
      </c>
      <c r="D6893" s="256" t="s">
        <v>6369</v>
      </c>
      <c r="E6893" s="257" t="s">
        <v>86</v>
      </c>
      <c r="F6893" s="257" t="s">
        <v>6370</v>
      </c>
      <c r="G6893" s="257" t="s">
        <v>675</v>
      </c>
      <c r="H6893" s="258">
        <v>461</v>
      </c>
      <c r="I6893" s="259">
        <f t="shared" si="63"/>
        <v>461</v>
      </c>
      <c r="J6893" s="257" t="s">
        <v>39</v>
      </c>
      <c r="K6893" s="257" t="s">
        <v>6371</v>
      </c>
      <c r="L6893" s="260" t="s">
        <v>6372</v>
      </c>
    </row>
    <row r="6894" spans="2:12" ht="75" customHeight="1" x14ac:dyDescent="0.25">
      <c r="B6894" s="255">
        <v>4017</v>
      </c>
      <c r="C6894" s="89" t="s">
        <v>6508</v>
      </c>
      <c r="D6894" s="256" t="s">
        <v>6369</v>
      </c>
      <c r="E6894" s="257" t="s">
        <v>86</v>
      </c>
      <c r="F6894" s="257" t="s">
        <v>6370</v>
      </c>
      <c r="G6894" s="257" t="s">
        <v>675</v>
      </c>
      <c r="H6894" s="258">
        <v>659</v>
      </c>
      <c r="I6894" s="259">
        <f t="shared" si="63"/>
        <v>659</v>
      </c>
      <c r="J6894" s="257" t="s">
        <v>39</v>
      </c>
      <c r="K6894" s="257" t="s">
        <v>6371</v>
      </c>
      <c r="L6894" s="260" t="s">
        <v>6372</v>
      </c>
    </row>
    <row r="6895" spans="2:12" ht="75" customHeight="1" x14ac:dyDescent="0.25">
      <c r="B6895" s="255">
        <v>4017</v>
      </c>
      <c r="C6895" s="89" t="s">
        <v>6509</v>
      </c>
      <c r="D6895" s="256" t="s">
        <v>6369</v>
      </c>
      <c r="E6895" s="257" t="s">
        <v>86</v>
      </c>
      <c r="F6895" s="257" t="s">
        <v>6370</v>
      </c>
      <c r="G6895" s="257" t="s">
        <v>675</v>
      </c>
      <c r="H6895" s="258">
        <v>4120</v>
      </c>
      <c r="I6895" s="259">
        <f t="shared" si="63"/>
        <v>4120</v>
      </c>
      <c r="J6895" s="257" t="s">
        <v>39</v>
      </c>
      <c r="K6895" s="257" t="s">
        <v>6371</v>
      </c>
      <c r="L6895" s="260" t="s">
        <v>6372</v>
      </c>
    </row>
    <row r="6896" spans="2:12" ht="75" customHeight="1" x14ac:dyDescent="0.25">
      <c r="B6896" s="255">
        <v>312115002</v>
      </c>
      <c r="C6896" s="89" t="s">
        <v>6510</v>
      </c>
      <c r="D6896" s="256" t="s">
        <v>6369</v>
      </c>
      <c r="E6896" s="257" t="s">
        <v>86</v>
      </c>
      <c r="F6896" s="257" t="s">
        <v>6370</v>
      </c>
      <c r="G6896" s="257" t="s">
        <v>675</v>
      </c>
      <c r="H6896" s="258">
        <v>32960</v>
      </c>
      <c r="I6896" s="259">
        <f t="shared" si="63"/>
        <v>32960</v>
      </c>
      <c r="J6896" s="257" t="s">
        <v>39</v>
      </c>
      <c r="K6896" s="257" t="s">
        <v>6371</v>
      </c>
      <c r="L6896" s="260" t="s">
        <v>6372</v>
      </c>
    </row>
    <row r="6897" spans="2:12" ht="75" customHeight="1" x14ac:dyDescent="0.25">
      <c r="B6897" s="255">
        <v>312115002</v>
      </c>
      <c r="C6897" s="89" t="s">
        <v>6511</v>
      </c>
      <c r="D6897" s="256" t="s">
        <v>6369</v>
      </c>
      <c r="E6897" s="257" t="s">
        <v>86</v>
      </c>
      <c r="F6897" s="257" t="s">
        <v>6370</v>
      </c>
      <c r="G6897" s="257" t="s">
        <v>675</v>
      </c>
      <c r="H6897" s="258">
        <v>32960</v>
      </c>
      <c r="I6897" s="259">
        <f t="shared" si="63"/>
        <v>32960</v>
      </c>
      <c r="J6897" s="257" t="s">
        <v>39</v>
      </c>
      <c r="K6897" s="257" t="s">
        <v>6371</v>
      </c>
      <c r="L6897" s="260" t="s">
        <v>6372</v>
      </c>
    </row>
    <row r="6898" spans="2:12" ht="75" customHeight="1" x14ac:dyDescent="0.25">
      <c r="B6898" s="255">
        <v>312115002</v>
      </c>
      <c r="C6898" s="89" t="s">
        <v>6512</v>
      </c>
      <c r="D6898" s="256" t="s">
        <v>6369</v>
      </c>
      <c r="E6898" s="257" t="s">
        <v>86</v>
      </c>
      <c r="F6898" s="257" t="s">
        <v>6370</v>
      </c>
      <c r="G6898" s="257" t="s">
        <v>675</v>
      </c>
      <c r="H6898" s="258">
        <v>32960</v>
      </c>
      <c r="I6898" s="259">
        <f t="shared" si="63"/>
        <v>32960</v>
      </c>
      <c r="J6898" s="257" t="s">
        <v>39</v>
      </c>
      <c r="K6898" s="257" t="s">
        <v>6371</v>
      </c>
      <c r="L6898" s="260" t="s">
        <v>6372</v>
      </c>
    </row>
    <row r="6899" spans="2:12" ht="75" customHeight="1" x14ac:dyDescent="0.25">
      <c r="B6899" s="255">
        <v>312115002</v>
      </c>
      <c r="C6899" s="89" t="s">
        <v>6513</v>
      </c>
      <c r="D6899" s="256" t="s">
        <v>6369</v>
      </c>
      <c r="E6899" s="257" t="s">
        <v>86</v>
      </c>
      <c r="F6899" s="257" t="s">
        <v>6370</v>
      </c>
      <c r="G6899" s="257" t="s">
        <v>675</v>
      </c>
      <c r="H6899" s="258">
        <v>32960</v>
      </c>
      <c r="I6899" s="259">
        <f t="shared" si="63"/>
        <v>32960</v>
      </c>
      <c r="J6899" s="257" t="s">
        <v>39</v>
      </c>
      <c r="K6899" s="257" t="s">
        <v>6371</v>
      </c>
      <c r="L6899" s="260" t="s">
        <v>6372</v>
      </c>
    </row>
    <row r="6900" spans="2:12" ht="75" customHeight="1" x14ac:dyDescent="0.25">
      <c r="B6900" s="255">
        <v>312115002</v>
      </c>
      <c r="C6900" s="89" t="s">
        <v>6514</v>
      </c>
      <c r="D6900" s="256" t="s">
        <v>6369</v>
      </c>
      <c r="E6900" s="257" t="s">
        <v>86</v>
      </c>
      <c r="F6900" s="257" t="s">
        <v>6370</v>
      </c>
      <c r="G6900" s="257" t="s">
        <v>675</v>
      </c>
      <c r="H6900" s="258">
        <v>32960</v>
      </c>
      <c r="I6900" s="259">
        <f t="shared" si="63"/>
        <v>32960</v>
      </c>
      <c r="J6900" s="257" t="s">
        <v>39</v>
      </c>
      <c r="K6900" s="257" t="s">
        <v>6371</v>
      </c>
      <c r="L6900" s="260" t="s">
        <v>6372</v>
      </c>
    </row>
    <row r="6901" spans="2:12" ht="75" customHeight="1" x14ac:dyDescent="0.25">
      <c r="B6901" s="255">
        <v>30180000</v>
      </c>
      <c r="C6901" s="89" t="s">
        <v>6515</v>
      </c>
      <c r="D6901" s="256" t="s">
        <v>6369</v>
      </c>
      <c r="E6901" s="257" t="s">
        <v>86</v>
      </c>
      <c r="F6901" s="257" t="s">
        <v>6370</v>
      </c>
      <c r="G6901" s="257" t="s">
        <v>675</v>
      </c>
      <c r="H6901" s="258">
        <v>705</v>
      </c>
      <c r="I6901" s="259">
        <f t="shared" si="63"/>
        <v>705</v>
      </c>
      <c r="J6901" s="257" t="s">
        <v>39</v>
      </c>
      <c r="K6901" s="257" t="s">
        <v>6371</v>
      </c>
      <c r="L6901" s="260" t="s">
        <v>6372</v>
      </c>
    </row>
    <row r="6902" spans="2:12" ht="75" customHeight="1" x14ac:dyDescent="0.25">
      <c r="B6902" s="255">
        <v>30180001</v>
      </c>
      <c r="C6902" s="89" t="s">
        <v>6516</v>
      </c>
      <c r="D6902" s="256" t="s">
        <v>6369</v>
      </c>
      <c r="E6902" s="257" t="s">
        <v>86</v>
      </c>
      <c r="F6902" s="257" t="s">
        <v>6370</v>
      </c>
      <c r="G6902" s="257" t="s">
        <v>675</v>
      </c>
      <c r="H6902" s="258">
        <v>4043</v>
      </c>
      <c r="I6902" s="259">
        <f t="shared" si="63"/>
        <v>4043</v>
      </c>
      <c r="J6902" s="257" t="s">
        <v>39</v>
      </c>
      <c r="K6902" s="257" t="s">
        <v>6371</v>
      </c>
      <c r="L6902" s="260" t="s">
        <v>6372</v>
      </c>
    </row>
    <row r="6903" spans="2:12" ht="75" customHeight="1" x14ac:dyDescent="0.25">
      <c r="B6903" s="255">
        <v>30180002</v>
      </c>
      <c r="C6903" s="89" t="s">
        <v>6517</v>
      </c>
      <c r="D6903" s="256" t="s">
        <v>6369</v>
      </c>
      <c r="E6903" s="257" t="s">
        <v>86</v>
      </c>
      <c r="F6903" s="257" t="s">
        <v>6370</v>
      </c>
      <c r="G6903" s="257" t="s">
        <v>675</v>
      </c>
      <c r="H6903" s="258">
        <v>316</v>
      </c>
      <c r="I6903" s="259">
        <f t="shared" si="63"/>
        <v>316</v>
      </c>
      <c r="J6903" s="257" t="s">
        <v>39</v>
      </c>
      <c r="K6903" s="257" t="s">
        <v>6371</v>
      </c>
      <c r="L6903" s="260" t="s">
        <v>6372</v>
      </c>
    </row>
    <row r="6904" spans="2:12" ht="75" customHeight="1" x14ac:dyDescent="0.25">
      <c r="B6904" s="255">
        <v>30180003</v>
      </c>
      <c r="C6904" s="89" t="s">
        <v>6518</v>
      </c>
      <c r="D6904" s="256" t="s">
        <v>6369</v>
      </c>
      <c r="E6904" s="257" t="s">
        <v>86</v>
      </c>
      <c r="F6904" s="257" t="s">
        <v>6370</v>
      </c>
      <c r="G6904" s="257" t="s">
        <v>675</v>
      </c>
      <c r="H6904" s="258">
        <v>280</v>
      </c>
      <c r="I6904" s="259">
        <f t="shared" si="63"/>
        <v>280</v>
      </c>
      <c r="J6904" s="257" t="s">
        <v>39</v>
      </c>
      <c r="K6904" s="257" t="s">
        <v>6371</v>
      </c>
      <c r="L6904" s="260" t="s">
        <v>6372</v>
      </c>
    </row>
    <row r="6905" spans="2:12" ht="75" customHeight="1" x14ac:dyDescent="0.25">
      <c r="B6905" s="255">
        <v>26121500</v>
      </c>
      <c r="C6905" s="89" t="s">
        <v>6519</v>
      </c>
      <c r="D6905" s="256" t="s">
        <v>6369</v>
      </c>
      <c r="E6905" s="257" t="s">
        <v>86</v>
      </c>
      <c r="F6905" s="257" t="s">
        <v>6370</v>
      </c>
      <c r="G6905" s="257" t="s">
        <v>675</v>
      </c>
      <c r="H6905" s="258">
        <v>1001</v>
      </c>
      <c r="I6905" s="259">
        <f t="shared" si="63"/>
        <v>1001</v>
      </c>
      <c r="J6905" s="257" t="s">
        <v>39</v>
      </c>
      <c r="K6905" s="257" t="s">
        <v>6371</v>
      </c>
      <c r="L6905" s="260" t="s">
        <v>6372</v>
      </c>
    </row>
    <row r="6906" spans="2:12" ht="75" customHeight="1" x14ac:dyDescent="0.25">
      <c r="B6906" s="255">
        <v>26121500</v>
      </c>
      <c r="C6906" s="89" t="s">
        <v>6520</v>
      </c>
      <c r="D6906" s="256" t="s">
        <v>6369</v>
      </c>
      <c r="E6906" s="257" t="s">
        <v>86</v>
      </c>
      <c r="F6906" s="257" t="s">
        <v>6370</v>
      </c>
      <c r="G6906" s="257" t="s">
        <v>675</v>
      </c>
      <c r="H6906" s="258">
        <v>1606</v>
      </c>
      <c r="I6906" s="259">
        <f t="shared" si="63"/>
        <v>1606</v>
      </c>
      <c r="J6906" s="257" t="s">
        <v>39</v>
      </c>
      <c r="K6906" s="257" t="s">
        <v>6371</v>
      </c>
      <c r="L6906" s="260" t="s">
        <v>6372</v>
      </c>
    </row>
    <row r="6907" spans="2:12" ht="75" customHeight="1" x14ac:dyDescent="0.25">
      <c r="B6907" s="255">
        <v>26121500</v>
      </c>
      <c r="C6907" s="89" t="s">
        <v>6521</v>
      </c>
      <c r="D6907" s="256" t="s">
        <v>6369</v>
      </c>
      <c r="E6907" s="257" t="s">
        <v>86</v>
      </c>
      <c r="F6907" s="257" t="s">
        <v>6370</v>
      </c>
      <c r="G6907" s="257" t="s">
        <v>675</v>
      </c>
      <c r="H6907" s="258">
        <v>493</v>
      </c>
      <c r="I6907" s="259">
        <f t="shared" si="63"/>
        <v>493</v>
      </c>
      <c r="J6907" s="257" t="s">
        <v>39</v>
      </c>
      <c r="K6907" s="257" t="s">
        <v>6371</v>
      </c>
      <c r="L6907" s="260" t="s">
        <v>6372</v>
      </c>
    </row>
    <row r="6908" spans="2:12" ht="75" customHeight="1" x14ac:dyDescent="0.25">
      <c r="B6908" s="255">
        <v>26121500</v>
      </c>
      <c r="C6908" s="89" t="s">
        <v>6522</v>
      </c>
      <c r="D6908" s="256" t="s">
        <v>6369</v>
      </c>
      <c r="E6908" s="257" t="s">
        <v>86</v>
      </c>
      <c r="F6908" s="257" t="s">
        <v>6370</v>
      </c>
      <c r="G6908" s="257" t="s">
        <v>675</v>
      </c>
      <c r="H6908" s="258">
        <v>370</v>
      </c>
      <c r="I6908" s="259">
        <f t="shared" si="63"/>
        <v>370</v>
      </c>
      <c r="J6908" s="257" t="s">
        <v>39</v>
      </c>
      <c r="K6908" s="257" t="s">
        <v>6371</v>
      </c>
      <c r="L6908" s="260" t="s">
        <v>6372</v>
      </c>
    </row>
    <row r="6909" spans="2:12" ht="75" customHeight="1" x14ac:dyDescent="0.25">
      <c r="B6909" s="255">
        <v>26121524</v>
      </c>
      <c r="C6909" s="89" t="s">
        <v>6523</v>
      </c>
      <c r="D6909" s="256" t="s">
        <v>6369</v>
      </c>
      <c r="E6909" s="257" t="s">
        <v>86</v>
      </c>
      <c r="F6909" s="257" t="s">
        <v>6370</v>
      </c>
      <c r="G6909" s="257" t="s">
        <v>675</v>
      </c>
      <c r="H6909" s="258">
        <v>1236</v>
      </c>
      <c r="I6909" s="259">
        <f t="shared" si="63"/>
        <v>1236</v>
      </c>
      <c r="J6909" s="257" t="s">
        <v>39</v>
      </c>
      <c r="K6909" s="257" t="s">
        <v>6371</v>
      </c>
      <c r="L6909" s="260" t="s">
        <v>6372</v>
      </c>
    </row>
    <row r="6910" spans="2:12" ht="75" customHeight="1" x14ac:dyDescent="0.25">
      <c r="B6910" s="255">
        <v>27112100</v>
      </c>
      <c r="C6910" s="89" t="s">
        <v>6524</v>
      </c>
      <c r="D6910" s="256" t="s">
        <v>6369</v>
      </c>
      <c r="E6910" s="257" t="s">
        <v>86</v>
      </c>
      <c r="F6910" s="257" t="s">
        <v>6370</v>
      </c>
      <c r="G6910" s="257" t="s">
        <v>675</v>
      </c>
      <c r="H6910" s="258">
        <v>28840</v>
      </c>
      <c r="I6910" s="259">
        <f t="shared" si="63"/>
        <v>28840</v>
      </c>
      <c r="J6910" s="257" t="s">
        <v>39</v>
      </c>
      <c r="K6910" s="257" t="s">
        <v>6371</v>
      </c>
      <c r="L6910" s="260" t="s">
        <v>6372</v>
      </c>
    </row>
    <row r="6911" spans="2:12" ht="75" customHeight="1" x14ac:dyDescent="0.25">
      <c r="B6911" s="255">
        <v>27112100</v>
      </c>
      <c r="C6911" s="89" t="s">
        <v>6525</v>
      </c>
      <c r="D6911" s="256" t="s">
        <v>6369</v>
      </c>
      <c r="E6911" s="257" t="s">
        <v>86</v>
      </c>
      <c r="F6911" s="257" t="s">
        <v>6370</v>
      </c>
      <c r="G6911" s="257" t="s">
        <v>675</v>
      </c>
      <c r="H6911" s="258">
        <v>28840</v>
      </c>
      <c r="I6911" s="259">
        <f t="shared" si="63"/>
        <v>28840</v>
      </c>
      <c r="J6911" s="257" t="s">
        <v>39</v>
      </c>
      <c r="K6911" s="257" t="s">
        <v>6371</v>
      </c>
      <c r="L6911" s="260" t="s">
        <v>6372</v>
      </c>
    </row>
    <row r="6912" spans="2:12" ht="75" customHeight="1" x14ac:dyDescent="0.25">
      <c r="B6912" s="255">
        <v>27112100</v>
      </c>
      <c r="C6912" s="89" t="s">
        <v>6526</v>
      </c>
      <c r="D6912" s="256" t="s">
        <v>6369</v>
      </c>
      <c r="E6912" s="257" t="s">
        <v>86</v>
      </c>
      <c r="F6912" s="257" t="s">
        <v>6370</v>
      </c>
      <c r="G6912" s="257" t="s">
        <v>675</v>
      </c>
      <c r="H6912" s="258">
        <v>28840</v>
      </c>
      <c r="I6912" s="259">
        <f t="shared" si="63"/>
        <v>28840</v>
      </c>
      <c r="J6912" s="257" t="s">
        <v>39</v>
      </c>
      <c r="K6912" s="257" t="s">
        <v>6371</v>
      </c>
      <c r="L6912" s="260" t="s">
        <v>6372</v>
      </c>
    </row>
    <row r="6913" spans="2:12" ht="75" customHeight="1" x14ac:dyDescent="0.25">
      <c r="B6913" s="255">
        <v>27112100</v>
      </c>
      <c r="C6913" s="89" t="s">
        <v>6527</v>
      </c>
      <c r="D6913" s="256" t="s">
        <v>6369</v>
      </c>
      <c r="E6913" s="257" t="s">
        <v>86</v>
      </c>
      <c r="F6913" s="257" t="s">
        <v>6370</v>
      </c>
      <c r="G6913" s="257" t="s">
        <v>675</v>
      </c>
      <c r="H6913" s="258">
        <v>53560</v>
      </c>
      <c r="I6913" s="259">
        <f t="shared" si="63"/>
        <v>53560</v>
      </c>
      <c r="J6913" s="257" t="s">
        <v>39</v>
      </c>
      <c r="K6913" s="257" t="s">
        <v>6371</v>
      </c>
      <c r="L6913" s="260" t="s">
        <v>6372</v>
      </c>
    </row>
    <row r="6914" spans="2:12" ht="75" customHeight="1" x14ac:dyDescent="0.25">
      <c r="B6914" s="255">
        <v>27112100</v>
      </c>
      <c r="C6914" s="89" t="s">
        <v>6528</v>
      </c>
      <c r="D6914" s="256" t="s">
        <v>6369</v>
      </c>
      <c r="E6914" s="257" t="s">
        <v>86</v>
      </c>
      <c r="F6914" s="257" t="s">
        <v>6370</v>
      </c>
      <c r="G6914" s="257" t="s">
        <v>675</v>
      </c>
      <c r="H6914" s="258">
        <v>37080</v>
      </c>
      <c r="I6914" s="259">
        <f t="shared" si="63"/>
        <v>37080</v>
      </c>
      <c r="J6914" s="257" t="s">
        <v>39</v>
      </c>
      <c r="K6914" s="257" t="s">
        <v>6371</v>
      </c>
      <c r="L6914" s="260" t="s">
        <v>6372</v>
      </c>
    </row>
    <row r="6915" spans="2:12" ht="75" customHeight="1" x14ac:dyDescent="0.25">
      <c r="B6915" s="255">
        <v>30180004</v>
      </c>
      <c r="C6915" s="89" t="s">
        <v>6529</v>
      </c>
      <c r="D6915" s="256" t="s">
        <v>6369</v>
      </c>
      <c r="E6915" s="257" t="s">
        <v>86</v>
      </c>
      <c r="F6915" s="257" t="s">
        <v>6370</v>
      </c>
      <c r="G6915" s="257" t="s">
        <v>675</v>
      </c>
      <c r="H6915" s="258">
        <v>24700</v>
      </c>
      <c r="I6915" s="259">
        <f t="shared" si="63"/>
        <v>24700</v>
      </c>
      <c r="J6915" s="257" t="s">
        <v>39</v>
      </c>
      <c r="K6915" s="257" t="s">
        <v>6371</v>
      </c>
      <c r="L6915" s="260" t="s">
        <v>6372</v>
      </c>
    </row>
    <row r="6916" spans="2:12" ht="75" customHeight="1" x14ac:dyDescent="0.25">
      <c r="B6916" s="255">
        <v>30180005</v>
      </c>
      <c r="C6916" s="89" t="s">
        <v>6530</v>
      </c>
      <c r="D6916" s="256" t="s">
        <v>6369</v>
      </c>
      <c r="E6916" s="257" t="s">
        <v>86</v>
      </c>
      <c r="F6916" s="257" t="s">
        <v>6370</v>
      </c>
      <c r="G6916" s="257" t="s">
        <v>675</v>
      </c>
      <c r="H6916" s="258">
        <v>15462</v>
      </c>
      <c r="I6916" s="259">
        <f t="shared" si="63"/>
        <v>15462</v>
      </c>
      <c r="J6916" s="257" t="s">
        <v>39</v>
      </c>
      <c r="K6916" s="257" t="s">
        <v>6371</v>
      </c>
      <c r="L6916" s="260" t="s">
        <v>6372</v>
      </c>
    </row>
    <row r="6917" spans="2:12" ht="75" customHeight="1" x14ac:dyDescent="0.25">
      <c r="B6917" s="255">
        <v>271122</v>
      </c>
      <c r="C6917" s="89" t="s">
        <v>6531</v>
      </c>
      <c r="D6917" s="256" t="s">
        <v>6369</v>
      </c>
      <c r="E6917" s="257" t="s">
        <v>86</v>
      </c>
      <c r="F6917" s="257" t="s">
        <v>6370</v>
      </c>
      <c r="G6917" s="257" t="s">
        <v>675</v>
      </c>
      <c r="H6917" s="258">
        <v>28428</v>
      </c>
      <c r="I6917" s="259">
        <f t="shared" si="63"/>
        <v>28428</v>
      </c>
      <c r="J6917" s="257" t="s">
        <v>39</v>
      </c>
      <c r="K6917" s="257" t="s">
        <v>6371</v>
      </c>
      <c r="L6917" s="260" t="s">
        <v>6372</v>
      </c>
    </row>
    <row r="6918" spans="2:12" ht="75" customHeight="1" x14ac:dyDescent="0.25">
      <c r="B6918" s="255">
        <v>271122</v>
      </c>
      <c r="C6918" s="89" t="s">
        <v>6532</v>
      </c>
      <c r="D6918" s="256" t="s">
        <v>6369</v>
      </c>
      <c r="E6918" s="257" t="s">
        <v>86</v>
      </c>
      <c r="F6918" s="257" t="s">
        <v>6370</v>
      </c>
      <c r="G6918" s="257" t="s">
        <v>675</v>
      </c>
      <c r="H6918" s="258">
        <v>85193</v>
      </c>
      <c r="I6918" s="259">
        <f t="shared" si="63"/>
        <v>85193</v>
      </c>
      <c r="J6918" s="257" t="s">
        <v>39</v>
      </c>
      <c r="K6918" s="257" t="s">
        <v>6371</v>
      </c>
      <c r="L6918" s="260" t="s">
        <v>6372</v>
      </c>
    </row>
    <row r="6919" spans="2:12" ht="75" customHeight="1" x14ac:dyDescent="0.25">
      <c r="B6919" s="255">
        <v>311615</v>
      </c>
      <c r="C6919" s="89" t="s">
        <v>6533</v>
      </c>
      <c r="D6919" s="256" t="s">
        <v>6369</v>
      </c>
      <c r="E6919" s="257" t="s">
        <v>86</v>
      </c>
      <c r="F6919" s="257" t="s">
        <v>6370</v>
      </c>
      <c r="G6919" s="257" t="s">
        <v>675</v>
      </c>
      <c r="H6919" s="258">
        <v>30587</v>
      </c>
      <c r="I6919" s="259">
        <f t="shared" si="63"/>
        <v>30587</v>
      </c>
      <c r="J6919" s="257" t="s">
        <v>39</v>
      </c>
      <c r="K6919" s="257" t="s">
        <v>6371</v>
      </c>
      <c r="L6919" s="260" t="s">
        <v>6372</v>
      </c>
    </row>
    <row r="6920" spans="2:12" ht="75" customHeight="1" x14ac:dyDescent="0.25">
      <c r="B6920" s="255">
        <v>271122</v>
      </c>
      <c r="C6920" s="89" t="s">
        <v>6534</v>
      </c>
      <c r="D6920" s="256" t="s">
        <v>6369</v>
      </c>
      <c r="E6920" s="257" t="s">
        <v>86</v>
      </c>
      <c r="F6920" s="257" t="s">
        <v>6370</v>
      </c>
      <c r="G6920" s="257" t="s">
        <v>675</v>
      </c>
      <c r="H6920" s="258">
        <v>103000</v>
      </c>
      <c r="I6920" s="259">
        <f t="shared" si="63"/>
        <v>103000</v>
      </c>
      <c r="J6920" s="257" t="s">
        <v>39</v>
      </c>
      <c r="K6920" s="257" t="s">
        <v>6371</v>
      </c>
      <c r="L6920" s="260" t="s">
        <v>6372</v>
      </c>
    </row>
    <row r="6921" spans="2:12" ht="75" customHeight="1" x14ac:dyDescent="0.25">
      <c r="B6921" s="255">
        <v>3116</v>
      </c>
      <c r="C6921" s="89" t="s">
        <v>6535</v>
      </c>
      <c r="D6921" s="256" t="s">
        <v>6369</v>
      </c>
      <c r="E6921" s="257" t="s">
        <v>86</v>
      </c>
      <c r="F6921" s="257" t="s">
        <v>6370</v>
      </c>
      <c r="G6921" s="257" t="s">
        <v>675</v>
      </c>
      <c r="H6921" s="258">
        <v>3584</v>
      </c>
      <c r="I6921" s="259">
        <f t="shared" si="63"/>
        <v>3584</v>
      </c>
      <c r="J6921" s="257" t="s">
        <v>39</v>
      </c>
      <c r="K6921" s="257" t="s">
        <v>6371</v>
      </c>
      <c r="L6921" s="260" t="s">
        <v>6372</v>
      </c>
    </row>
    <row r="6922" spans="2:12" ht="75" customHeight="1" x14ac:dyDescent="0.25">
      <c r="B6922" s="255">
        <v>271122</v>
      </c>
      <c r="C6922" s="89" t="s">
        <v>6536</v>
      </c>
      <c r="D6922" s="256" t="s">
        <v>6369</v>
      </c>
      <c r="E6922" s="257" t="s">
        <v>86</v>
      </c>
      <c r="F6922" s="257" t="s">
        <v>6370</v>
      </c>
      <c r="G6922" s="257" t="s">
        <v>675</v>
      </c>
      <c r="H6922" s="258">
        <v>6020</v>
      </c>
      <c r="I6922" s="259">
        <f t="shared" si="63"/>
        <v>6020</v>
      </c>
      <c r="J6922" s="257" t="s">
        <v>39</v>
      </c>
      <c r="K6922" s="257" t="s">
        <v>6371</v>
      </c>
      <c r="L6922" s="260" t="s">
        <v>6372</v>
      </c>
    </row>
    <row r="6923" spans="2:12" ht="75" customHeight="1" x14ac:dyDescent="0.25">
      <c r="B6923" s="255">
        <v>271122</v>
      </c>
      <c r="C6923" s="89" t="s">
        <v>6537</v>
      </c>
      <c r="D6923" s="256" t="s">
        <v>6369</v>
      </c>
      <c r="E6923" s="257" t="s">
        <v>86</v>
      </c>
      <c r="F6923" s="257" t="s">
        <v>6370</v>
      </c>
      <c r="G6923" s="257" t="s">
        <v>675</v>
      </c>
      <c r="H6923" s="258">
        <v>8240</v>
      </c>
      <c r="I6923" s="259">
        <f t="shared" si="63"/>
        <v>8240</v>
      </c>
      <c r="J6923" s="257" t="s">
        <v>39</v>
      </c>
      <c r="K6923" s="257" t="s">
        <v>6371</v>
      </c>
      <c r="L6923" s="260" t="s">
        <v>6372</v>
      </c>
    </row>
    <row r="6924" spans="2:12" ht="75" customHeight="1" x14ac:dyDescent="0.25">
      <c r="B6924" s="255">
        <v>111216</v>
      </c>
      <c r="C6924" s="89" t="s">
        <v>6538</v>
      </c>
      <c r="D6924" s="256" t="s">
        <v>6369</v>
      </c>
      <c r="E6924" s="257" t="s">
        <v>86</v>
      </c>
      <c r="F6924" s="257" t="s">
        <v>6370</v>
      </c>
      <c r="G6924" s="257" t="s">
        <v>675</v>
      </c>
      <c r="H6924" s="258">
        <v>12360</v>
      </c>
      <c r="I6924" s="259">
        <f t="shared" si="63"/>
        <v>12360</v>
      </c>
      <c r="J6924" s="257" t="s">
        <v>39</v>
      </c>
      <c r="K6924" s="257" t="s">
        <v>6371</v>
      </c>
      <c r="L6924" s="260" t="s">
        <v>6372</v>
      </c>
    </row>
    <row r="6925" spans="2:12" ht="75" customHeight="1" x14ac:dyDescent="0.25">
      <c r="B6925" s="255">
        <v>56101518</v>
      </c>
      <c r="C6925" s="89" t="s">
        <v>6539</v>
      </c>
      <c r="D6925" s="256" t="s">
        <v>6369</v>
      </c>
      <c r="E6925" s="257" t="s">
        <v>86</v>
      </c>
      <c r="F6925" s="257" t="s">
        <v>6370</v>
      </c>
      <c r="G6925" s="257" t="s">
        <v>675</v>
      </c>
      <c r="H6925" s="258">
        <v>65920</v>
      </c>
      <c r="I6925" s="259">
        <f t="shared" si="63"/>
        <v>65920</v>
      </c>
      <c r="J6925" s="257" t="s">
        <v>39</v>
      </c>
      <c r="K6925" s="257" t="s">
        <v>6371</v>
      </c>
      <c r="L6925" s="260" t="s">
        <v>6372</v>
      </c>
    </row>
    <row r="6926" spans="2:12" ht="75" customHeight="1" x14ac:dyDescent="0.25">
      <c r="B6926" s="255">
        <v>31201610</v>
      </c>
      <c r="C6926" s="89" t="s">
        <v>6540</v>
      </c>
      <c r="D6926" s="256" t="s">
        <v>6369</v>
      </c>
      <c r="E6926" s="257" t="s">
        <v>86</v>
      </c>
      <c r="F6926" s="257" t="s">
        <v>6370</v>
      </c>
      <c r="G6926" s="257" t="s">
        <v>675</v>
      </c>
      <c r="H6926" s="258">
        <v>7737</v>
      </c>
      <c r="I6926" s="259">
        <f t="shared" si="63"/>
        <v>7737</v>
      </c>
      <c r="J6926" s="257" t="s">
        <v>39</v>
      </c>
      <c r="K6926" s="257" t="s">
        <v>6371</v>
      </c>
      <c r="L6926" s="260" t="s">
        <v>6372</v>
      </c>
    </row>
    <row r="6927" spans="2:12" ht="75" customHeight="1" x14ac:dyDescent="0.25">
      <c r="B6927" s="255">
        <v>31201610</v>
      </c>
      <c r="C6927" s="89" t="s">
        <v>6541</v>
      </c>
      <c r="D6927" s="256" t="s">
        <v>6369</v>
      </c>
      <c r="E6927" s="257" t="s">
        <v>86</v>
      </c>
      <c r="F6927" s="257" t="s">
        <v>6370</v>
      </c>
      <c r="G6927" s="257" t="s">
        <v>675</v>
      </c>
      <c r="H6927" s="258">
        <v>9980</v>
      </c>
      <c r="I6927" s="259">
        <f t="shared" si="63"/>
        <v>9980</v>
      </c>
      <c r="J6927" s="257" t="s">
        <v>39</v>
      </c>
      <c r="K6927" s="257" t="s">
        <v>6371</v>
      </c>
      <c r="L6927" s="260" t="s">
        <v>6372</v>
      </c>
    </row>
    <row r="6928" spans="2:12" ht="75" customHeight="1" x14ac:dyDescent="0.25">
      <c r="B6928" s="255">
        <v>2711320</v>
      </c>
      <c r="C6928" s="89" t="s">
        <v>6542</v>
      </c>
      <c r="D6928" s="256" t="s">
        <v>6369</v>
      </c>
      <c r="E6928" s="257" t="s">
        <v>86</v>
      </c>
      <c r="F6928" s="257" t="s">
        <v>6370</v>
      </c>
      <c r="G6928" s="257" t="s">
        <v>675</v>
      </c>
      <c r="H6928" s="258">
        <v>592</v>
      </c>
      <c r="I6928" s="259">
        <f t="shared" si="63"/>
        <v>592</v>
      </c>
      <c r="J6928" s="257" t="s">
        <v>39</v>
      </c>
      <c r="K6928" s="257" t="s">
        <v>6371</v>
      </c>
      <c r="L6928" s="260" t="s">
        <v>6372</v>
      </c>
    </row>
    <row r="6929" spans="2:12" ht="75" customHeight="1" x14ac:dyDescent="0.25">
      <c r="B6929" s="255">
        <v>271122</v>
      </c>
      <c r="C6929" s="89" t="s">
        <v>6543</v>
      </c>
      <c r="D6929" s="256" t="s">
        <v>6369</v>
      </c>
      <c r="E6929" s="257" t="s">
        <v>86</v>
      </c>
      <c r="F6929" s="257" t="s">
        <v>6370</v>
      </c>
      <c r="G6929" s="257" t="s">
        <v>675</v>
      </c>
      <c r="H6929" s="258">
        <v>494118</v>
      </c>
      <c r="I6929" s="259">
        <f t="shared" si="63"/>
        <v>494118</v>
      </c>
      <c r="J6929" s="257" t="s">
        <v>39</v>
      </c>
      <c r="K6929" s="257" t="s">
        <v>6371</v>
      </c>
      <c r="L6929" s="260" t="s">
        <v>6372</v>
      </c>
    </row>
    <row r="6930" spans="2:12" ht="75" customHeight="1" x14ac:dyDescent="0.25">
      <c r="B6930" s="255">
        <v>60122202</v>
      </c>
      <c r="C6930" s="89" t="s">
        <v>6544</v>
      </c>
      <c r="D6930" s="256" t="s">
        <v>6369</v>
      </c>
      <c r="E6930" s="257" t="s">
        <v>86</v>
      </c>
      <c r="F6930" s="257" t="s">
        <v>6370</v>
      </c>
      <c r="G6930" s="257" t="s">
        <v>675</v>
      </c>
      <c r="H6930" s="258">
        <v>3708</v>
      </c>
      <c r="I6930" s="259">
        <f t="shared" si="63"/>
        <v>3708</v>
      </c>
      <c r="J6930" s="257" t="s">
        <v>39</v>
      </c>
      <c r="K6930" s="257" t="s">
        <v>6371</v>
      </c>
      <c r="L6930" s="260" t="s">
        <v>6372</v>
      </c>
    </row>
    <row r="6931" spans="2:12" ht="75" customHeight="1" x14ac:dyDescent="0.25">
      <c r="B6931" s="255">
        <v>60122202</v>
      </c>
      <c r="C6931" s="89" t="s">
        <v>6545</v>
      </c>
      <c r="D6931" s="256" t="s">
        <v>6369</v>
      </c>
      <c r="E6931" s="257" t="s">
        <v>86</v>
      </c>
      <c r="F6931" s="257" t="s">
        <v>6370</v>
      </c>
      <c r="G6931" s="257" t="s">
        <v>675</v>
      </c>
      <c r="H6931" s="258">
        <v>4521</v>
      </c>
      <c r="I6931" s="259">
        <f t="shared" si="63"/>
        <v>4521</v>
      </c>
      <c r="J6931" s="257" t="s">
        <v>39</v>
      </c>
      <c r="K6931" s="257" t="s">
        <v>6371</v>
      </c>
      <c r="L6931" s="260" t="s">
        <v>6372</v>
      </c>
    </row>
    <row r="6932" spans="2:12" ht="75" customHeight="1" x14ac:dyDescent="0.25">
      <c r="B6932" s="255">
        <v>271122</v>
      </c>
      <c r="C6932" s="89" t="s">
        <v>6546</v>
      </c>
      <c r="D6932" s="256" t="s">
        <v>6369</v>
      </c>
      <c r="E6932" s="257" t="s">
        <v>86</v>
      </c>
      <c r="F6932" s="257" t="s">
        <v>6370</v>
      </c>
      <c r="G6932" s="257" t="s">
        <v>675</v>
      </c>
      <c r="H6932" s="258">
        <v>1236</v>
      </c>
      <c r="I6932" s="259">
        <f t="shared" si="63"/>
        <v>1236</v>
      </c>
      <c r="J6932" s="257" t="s">
        <v>39</v>
      </c>
      <c r="K6932" s="257" t="s">
        <v>6371</v>
      </c>
      <c r="L6932" s="260" t="s">
        <v>6372</v>
      </c>
    </row>
    <row r="6933" spans="2:12" ht="75" customHeight="1" x14ac:dyDescent="0.25">
      <c r="B6933" s="255">
        <v>2711320</v>
      </c>
      <c r="C6933" s="89" t="s">
        <v>6547</v>
      </c>
      <c r="D6933" s="256" t="s">
        <v>6369</v>
      </c>
      <c r="E6933" s="257" t="s">
        <v>86</v>
      </c>
      <c r="F6933" s="257" t="s">
        <v>6370</v>
      </c>
      <c r="G6933" s="257" t="s">
        <v>675</v>
      </c>
      <c r="H6933" s="258">
        <v>65920</v>
      </c>
      <c r="I6933" s="259">
        <f t="shared" si="63"/>
        <v>65920</v>
      </c>
      <c r="J6933" s="257" t="s">
        <v>39</v>
      </c>
      <c r="K6933" s="257" t="s">
        <v>6371</v>
      </c>
      <c r="L6933" s="260" t="s">
        <v>6372</v>
      </c>
    </row>
    <row r="6934" spans="2:12" ht="75" customHeight="1" x14ac:dyDescent="0.25">
      <c r="B6934" s="255">
        <v>15121520</v>
      </c>
      <c r="C6934" s="89" t="s">
        <v>6548</v>
      </c>
      <c r="D6934" s="256" t="s">
        <v>6369</v>
      </c>
      <c r="E6934" s="257" t="s">
        <v>86</v>
      </c>
      <c r="F6934" s="257" t="s">
        <v>6370</v>
      </c>
      <c r="G6934" s="257" t="s">
        <v>675</v>
      </c>
      <c r="H6934" s="258">
        <v>47895</v>
      </c>
      <c r="I6934" s="259">
        <f t="shared" si="63"/>
        <v>47895</v>
      </c>
      <c r="J6934" s="257" t="s">
        <v>39</v>
      </c>
      <c r="K6934" s="257" t="s">
        <v>6371</v>
      </c>
      <c r="L6934" s="260" t="s">
        <v>6372</v>
      </c>
    </row>
    <row r="6935" spans="2:12" ht="75" customHeight="1" x14ac:dyDescent="0.25">
      <c r="B6935" s="255">
        <v>461715001</v>
      </c>
      <c r="C6935" s="89" t="s">
        <v>6549</v>
      </c>
      <c r="D6935" s="256" t="s">
        <v>6369</v>
      </c>
      <c r="E6935" s="257" t="s">
        <v>86</v>
      </c>
      <c r="F6935" s="257" t="s">
        <v>6370</v>
      </c>
      <c r="G6935" s="257" t="s">
        <v>675</v>
      </c>
      <c r="H6935" s="258">
        <v>1994</v>
      </c>
      <c r="I6935" s="259">
        <f t="shared" si="63"/>
        <v>1994</v>
      </c>
      <c r="J6935" s="257" t="s">
        <v>39</v>
      </c>
      <c r="K6935" s="257" t="s">
        <v>6371</v>
      </c>
      <c r="L6935" s="260" t="s">
        <v>6372</v>
      </c>
    </row>
    <row r="6936" spans="2:12" ht="75" customHeight="1" x14ac:dyDescent="0.25">
      <c r="B6936" s="255">
        <v>461715001</v>
      </c>
      <c r="C6936" s="89" t="s">
        <v>6550</v>
      </c>
      <c r="D6936" s="256" t="s">
        <v>6369</v>
      </c>
      <c r="E6936" s="257" t="s">
        <v>86</v>
      </c>
      <c r="F6936" s="257" t="s">
        <v>6370</v>
      </c>
      <c r="G6936" s="257" t="s">
        <v>675</v>
      </c>
      <c r="H6936" s="258">
        <v>4450</v>
      </c>
      <c r="I6936" s="259">
        <f t="shared" si="63"/>
        <v>4450</v>
      </c>
      <c r="J6936" s="257" t="s">
        <v>39</v>
      </c>
      <c r="K6936" s="257" t="s">
        <v>6371</v>
      </c>
      <c r="L6936" s="260" t="s">
        <v>6372</v>
      </c>
    </row>
    <row r="6937" spans="2:12" ht="75" customHeight="1" x14ac:dyDescent="0.25">
      <c r="B6937" s="255">
        <v>30180006</v>
      </c>
      <c r="C6937" s="89" t="s">
        <v>6551</v>
      </c>
      <c r="D6937" s="256" t="s">
        <v>6369</v>
      </c>
      <c r="E6937" s="257" t="s">
        <v>86</v>
      </c>
      <c r="F6937" s="257" t="s">
        <v>6370</v>
      </c>
      <c r="G6937" s="257" t="s">
        <v>675</v>
      </c>
      <c r="H6937" s="258">
        <v>48579</v>
      </c>
      <c r="I6937" s="259">
        <f t="shared" si="63"/>
        <v>48579</v>
      </c>
      <c r="J6937" s="257" t="s">
        <v>39</v>
      </c>
      <c r="K6937" s="257" t="s">
        <v>6371</v>
      </c>
      <c r="L6937" s="260" t="s">
        <v>6372</v>
      </c>
    </row>
    <row r="6938" spans="2:12" ht="75" customHeight="1" x14ac:dyDescent="0.25">
      <c r="B6938" s="255">
        <v>39101800</v>
      </c>
      <c r="C6938" s="89" t="s">
        <v>6552</v>
      </c>
      <c r="D6938" s="256" t="s">
        <v>6369</v>
      </c>
      <c r="E6938" s="257" t="s">
        <v>86</v>
      </c>
      <c r="F6938" s="257" t="s">
        <v>6370</v>
      </c>
      <c r="G6938" s="257" t="s">
        <v>675</v>
      </c>
      <c r="H6938" s="258">
        <v>9661</v>
      </c>
      <c r="I6938" s="259">
        <f t="shared" si="63"/>
        <v>9661</v>
      </c>
      <c r="J6938" s="257" t="s">
        <v>39</v>
      </c>
      <c r="K6938" s="257" t="s">
        <v>6371</v>
      </c>
      <c r="L6938" s="260" t="s">
        <v>6372</v>
      </c>
    </row>
    <row r="6939" spans="2:12" ht="75" customHeight="1" x14ac:dyDescent="0.25">
      <c r="B6939" s="255">
        <v>27111900</v>
      </c>
      <c r="C6939" s="89" t="s">
        <v>6553</v>
      </c>
      <c r="D6939" s="256" t="s">
        <v>6369</v>
      </c>
      <c r="E6939" s="257" t="s">
        <v>86</v>
      </c>
      <c r="F6939" s="257" t="s">
        <v>6370</v>
      </c>
      <c r="G6939" s="257" t="s">
        <v>675</v>
      </c>
      <c r="H6939" s="258">
        <v>16480</v>
      </c>
      <c r="I6939" s="259">
        <f t="shared" si="63"/>
        <v>16480</v>
      </c>
      <c r="J6939" s="257" t="s">
        <v>39</v>
      </c>
      <c r="K6939" s="257" t="s">
        <v>6371</v>
      </c>
      <c r="L6939" s="260" t="s">
        <v>6372</v>
      </c>
    </row>
    <row r="6940" spans="2:12" ht="75" customHeight="1" x14ac:dyDescent="0.25">
      <c r="B6940" s="255">
        <v>31201502</v>
      </c>
      <c r="C6940" s="89" t="s">
        <v>6554</v>
      </c>
      <c r="D6940" s="256" t="s">
        <v>6369</v>
      </c>
      <c r="E6940" s="257" t="s">
        <v>86</v>
      </c>
      <c r="F6940" s="257" t="s">
        <v>6370</v>
      </c>
      <c r="G6940" s="257" t="s">
        <v>675</v>
      </c>
      <c r="H6940" s="258">
        <v>804</v>
      </c>
      <c r="I6940" s="259">
        <f t="shared" si="63"/>
        <v>804</v>
      </c>
      <c r="J6940" s="257" t="s">
        <v>39</v>
      </c>
      <c r="K6940" s="257" t="s">
        <v>6371</v>
      </c>
      <c r="L6940" s="260" t="s">
        <v>6372</v>
      </c>
    </row>
    <row r="6941" spans="2:12" ht="75" customHeight="1" x14ac:dyDescent="0.25">
      <c r="B6941" s="255">
        <v>31201503</v>
      </c>
      <c r="C6941" s="89" t="s">
        <v>6555</v>
      </c>
      <c r="D6941" s="256" t="s">
        <v>6369</v>
      </c>
      <c r="E6941" s="257" t="s">
        <v>86</v>
      </c>
      <c r="F6941" s="257" t="s">
        <v>6370</v>
      </c>
      <c r="G6941" s="257" t="s">
        <v>675</v>
      </c>
      <c r="H6941" s="258">
        <v>3708</v>
      </c>
      <c r="I6941" s="259">
        <f t="shared" si="63"/>
        <v>3708</v>
      </c>
      <c r="J6941" s="257" t="s">
        <v>39</v>
      </c>
      <c r="K6941" s="257" t="s">
        <v>6371</v>
      </c>
      <c r="L6941" s="260" t="s">
        <v>6372</v>
      </c>
    </row>
    <row r="6942" spans="2:12" ht="75" customHeight="1" x14ac:dyDescent="0.25">
      <c r="B6942" s="255">
        <v>31201503</v>
      </c>
      <c r="C6942" s="89" t="s">
        <v>6556</v>
      </c>
      <c r="D6942" s="256" t="s">
        <v>6369</v>
      </c>
      <c r="E6942" s="257" t="s">
        <v>86</v>
      </c>
      <c r="F6942" s="257" t="s">
        <v>6370</v>
      </c>
      <c r="G6942" s="257" t="s">
        <v>675</v>
      </c>
      <c r="H6942" s="258">
        <v>4944</v>
      </c>
      <c r="I6942" s="259">
        <f t="shared" si="63"/>
        <v>4944</v>
      </c>
      <c r="J6942" s="257" t="s">
        <v>39</v>
      </c>
      <c r="K6942" s="257" t="s">
        <v>6371</v>
      </c>
      <c r="L6942" s="260" t="s">
        <v>6372</v>
      </c>
    </row>
    <row r="6943" spans="2:12" ht="75" customHeight="1" x14ac:dyDescent="0.25">
      <c r="B6943" s="261">
        <v>39121311</v>
      </c>
      <c r="C6943" s="89" t="s">
        <v>6557</v>
      </c>
      <c r="D6943" s="256" t="s">
        <v>6369</v>
      </c>
      <c r="E6943" s="257" t="s">
        <v>86</v>
      </c>
      <c r="F6943" s="257" t="s">
        <v>6370</v>
      </c>
      <c r="G6943" s="257" t="s">
        <v>675</v>
      </c>
      <c r="H6943" s="258">
        <v>3109</v>
      </c>
      <c r="I6943" s="259">
        <f t="shared" si="63"/>
        <v>3109</v>
      </c>
      <c r="J6943" s="257" t="s">
        <v>39</v>
      </c>
      <c r="K6943" s="257" t="s">
        <v>6371</v>
      </c>
      <c r="L6943" s="260" t="s">
        <v>6372</v>
      </c>
    </row>
    <row r="6944" spans="2:12" ht="75" customHeight="1" x14ac:dyDescent="0.25">
      <c r="B6944" s="261">
        <v>39121311</v>
      </c>
      <c r="C6944" s="89" t="s">
        <v>6558</v>
      </c>
      <c r="D6944" s="256" t="s">
        <v>6369</v>
      </c>
      <c r="E6944" s="257" t="s">
        <v>86</v>
      </c>
      <c r="F6944" s="257" t="s">
        <v>6370</v>
      </c>
      <c r="G6944" s="257" t="s">
        <v>675</v>
      </c>
      <c r="H6944" s="258">
        <v>950</v>
      </c>
      <c r="I6944" s="259">
        <f t="shared" si="63"/>
        <v>950</v>
      </c>
      <c r="J6944" s="257" t="s">
        <v>39</v>
      </c>
      <c r="K6944" s="257" t="s">
        <v>6371</v>
      </c>
      <c r="L6944" s="260" t="s">
        <v>6372</v>
      </c>
    </row>
    <row r="6945" spans="2:12" ht="75" customHeight="1" x14ac:dyDescent="0.25">
      <c r="B6945" s="255">
        <v>30180007</v>
      </c>
      <c r="C6945" s="89" t="s">
        <v>6559</v>
      </c>
      <c r="D6945" s="256" t="s">
        <v>6369</v>
      </c>
      <c r="E6945" s="257" t="s">
        <v>86</v>
      </c>
      <c r="F6945" s="257" t="s">
        <v>6370</v>
      </c>
      <c r="G6945" s="257" t="s">
        <v>675</v>
      </c>
      <c r="H6945" s="258">
        <v>405</v>
      </c>
      <c r="I6945" s="259">
        <f t="shared" si="63"/>
        <v>405</v>
      </c>
      <c r="J6945" s="257" t="s">
        <v>39</v>
      </c>
      <c r="K6945" s="257" t="s">
        <v>6371</v>
      </c>
      <c r="L6945" s="260" t="s">
        <v>6372</v>
      </c>
    </row>
    <row r="6946" spans="2:12" ht="75" customHeight="1" x14ac:dyDescent="0.25">
      <c r="B6946" s="255">
        <v>39121462</v>
      </c>
      <c r="C6946" s="89" t="s">
        <v>6560</v>
      </c>
      <c r="D6946" s="256" t="s">
        <v>6369</v>
      </c>
      <c r="E6946" s="257" t="s">
        <v>86</v>
      </c>
      <c r="F6946" s="257" t="s">
        <v>6370</v>
      </c>
      <c r="G6946" s="257" t="s">
        <v>675</v>
      </c>
      <c r="H6946" s="258">
        <v>206</v>
      </c>
      <c r="I6946" s="259">
        <f t="shared" si="63"/>
        <v>206</v>
      </c>
      <c r="J6946" s="257" t="s">
        <v>39</v>
      </c>
      <c r="K6946" s="257" t="s">
        <v>6371</v>
      </c>
      <c r="L6946" s="260" t="s">
        <v>6372</v>
      </c>
    </row>
    <row r="6947" spans="2:12" ht="75" customHeight="1" x14ac:dyDescent="0.25">
      <c r="B6947" s="255">
        <v>27112222</v>
      </c>
      <c r="C6947" s="89" t="s">
        <v>6561</v>
      </c>
      <c r="D6947" s="256" t="s">
        <v>6369</v>
      </c>
      <c r="E6947" s="257" t="s">
        <v>86</v>
      </c>
      <c r="F6947" s="257" t="s">
        <v>6370</v>
      </c>
      <c r="G6947" s="257" t="s">
        <v>675</v>
      </c>
      <c r="H6947" s="258">
        <v>370800</v>
      </c>
      <c r="I6947" s="259">
        <f t="shared" si="63"/>
        <v>370800</v>
      </c>
      <c r="J6947" s="257" t="s">
        <v>39</v>
      </c>
      <c r="K6947" s="257" t="s">
        <v>6371</v>
      </c>
      <c r="L6947" s="260" t="s">
        <v>6372</v>
      </c>
    </row>
    <row r="6948" spans="2:12" ht="75" customHeight="1" x14ac:dyDescent="0.25">
      <c r="B6948" s="255">
        <v>30180008</v>
      </c>
      <c r="C6948" s="89" t="s">
        <v>6562</v>
      </c>
      <c r="D6948" s="256" t="s">
        <v>6369</v>
      </c>
      <c r="E6948" s="257" t="s">
        <v>86</v>
      </c>
      <c r="F6948" s="257" t="s">
        <v>6370</v>
      </c>
      <c r="G6948" s="257" t="s">
        <v>675</v>
      </c>
      <c r="H6948" s="258">
        <v>3706</v>
      </c>
      <c r="I6948" s="259">
        <f t="shared" si="63"/>
        <v>3706</v>
      </c>
      <c r="J6948" s="257" t="s">
        <v>39</v>
      </c>
      <c r="K6948" s="257" t="s">
        <v>6371</v>
      </c>
      <c r="L6948" s="260" t="s">
        <v>6372</v>
      </c>
    </row>
    <row r="6949" spans="2:12" ht="75" customHeight="1" x14ac:dyDescent="0.25">
      <c r="B6949" s="255">
        <v>30180009</v>
      </c>
      <c r="C6949" s="89" t="s">
        <v>6563</v>
      </c>
      <c r="D6949" s="256" t="s">
        <v>6369</v>
      </c>
      <c r="E6949" s="257" t="s">
        <v>86</v>
      </c>
      <c r="F6949" s="257" t="s">
        <v>6370</v>
      </c>
      <c r="G6949" s="257" t="s">
        <v>675</v>
      </c>
      <c r="H6949" s="258">
        <v>80254</v>
      </c>
      <c r="I6949" s="259">
        <f t="shared" ref="I6949:I7012" si="64">+H6949</f>
        <v>80254</v>
      </c>
      <c r="J6949" s="257" t="s">
        <v>39</v>
      </c>
      <c r="K6949" s="257" t="s">
        <v>6371</v>
      </c>
      <c r="L6949" s="260" t="s">
        <v>6372</v>
      </c>
    </row>
    <row r="6950" spans="2:12" ht="75" customHeight="1" x14ac:dyDescent="0.25">
      <c r="B6950" s="255">
        <v>30180010</v>
      </c>
      <c r="C6950" s="89" t="s">
        <v>6564</v>
      </c>
      <c r="D6950" s="256" t="s">
        <v>6369</v>
      </c>
      <c r="E6950" s="257" t="s">
        <v>86</v>
      </c>
      <c r="F6950" s="257" t="s">
        <v>6370</v>
      </c>
      <c r="G6950" s="257" t="s">
        <v>675</v>
      </c>
      <c r="H6950" s="258">
        <v>16356</v>
      </c>
      <c r="I6950" s="259">
        <f t="shared" si="64"/>
        <v>16356</v>
      </c>
      <c r="J6950" s="257" t="s">
        <v>39</v>
      </c>
      <c r="K6950" s="257" t="s">
        <v>6371</v>
      </c>
      <c r="L6950" s="260" t="s">
        <v>6372</v>
      </c>
    </row>
    <row r="6951" spans="2:12" ht="75" customHeight="1" x14ac:dyDescent="0.25">
      <c r="B6951" s="255">
        <v>301915001</v>
      </c>
      <c r="C6951" s="89" t="s">
        <v>6565</v>
      </c>
      <c r="D6951" s="256" t="s">
        <v>6369</v>
      </c>
      <c r="E6951" s="257" t="s">
        <v>86</v>
      </c>
      <c r="F6951" s="257" t="s">
        <v>6370</v>
      </c>
      <c r="G6951" s="257" t="s">
        <v>675</v>
      </c>
      <c r="H6951" s="258">
        <v>560320</v>
      </c>
      <c r="I6951" s="259">
        <f t="shared" si="64"/>
        <v>560320</v>
      </c>
      <c r="J6951" s="257" t="s">
        <v>39</v>
      </c>
      <c r="K6951" s="257" t="s">
        <v>6371</v>
      </c>
      <c r="L6951" s="260" t="s">
        <v>6372</v>
      </c>
    </row>
    <row r="6952" spans="2:12" ht="75" customHeight="1" x14ac:dyDescent="0.25">
      <c r="B6952" s="255">
        <v>301915001</v>
      </c>
      <c r="C6952" s="89" t="s">
        <v>6566</v>
      </c>
      <c r="D6952" s="256" t="s">
        <v>6369</v>
      </c>
      <c r="E6952" s="257" t="s">
        <v>86</v>
      </c>
      <c r="F6952" s="257" t="s">
        <v>6370</v>
      </c>
      <c r="G6952" s="257" t="s">
        <v>675</v>
      </c>
      <c r="H6952" s="258">
        <v>618000</v>
      </c>
      <c r="I6952" s="259">
        <f t="shared" si="64"/>
        <v>618000</v>
      </c>
      <c r="J6952" s="257" t="s">
        <v>39</v>
      </c>
      <c r="K6952" s="257" t="s">
        <v>6371</v>
      </c>
      <c r="L6952" s="260" t="s">
        <v>6372</v>
      </c>
    </row>
    <row r="6953" spans="2:12" ht="75" customHeight="1" x14ac:dyDescent="0.25">
      <c r="B6953" s="255">
        <v>301915001</v>
      </c>
      <c r="C6953" s="89" t="s">
        <v>6567</v>
      </c>
      <c r="D6953" s="256" t="s">
        <v>6369</v>
      </c>
      <c r="E6953" s="257" t="s">
        <v>86</v>
      </c>
      <c r="F6953" s="257" t="s">
        <v>6370</v>
      </c>
      <c r="G6953" s="257" t="s">
        <v>675</v>
      </c>
      <c r="H6953" s="258">
        <v>346080</v>
      </c>
      <c r="I6953" s="259">
        <f t="shared" si="64"/>
        <v>346080</v>
      </c>
      <c r="J6953" s="257" t="s">
        <v>39</v>
      </c>
      <c r="K6953" s="257" t="s">
        <v>6371</v>
      </c>
      <c r="L6953" s="260" t="s">
        <v>6372</v>
      </c>
    </row>
    <row r="6954" spans="2:12" ht="75" customHeight="1" x14ac:dyDescent="0.25">
      <c r="B6954" s="255">
        <v>301915001</v>
      </c>
      <c r="C6954" s="89" t="s">
        <v>6568</v>
      </c>
      <c r="D6954" s="256" t="s">
        <v>6369</v>
      </c>
      <c r="E6954" s="257" t="s">
        <v>86</v>
      </c>
      <c r="F6954" s="257" t="s">
        <v>6370</v>
      </c>
      <c r="G6954" s="257" t="s">
        <v>675</v>
      </c>
      <c r="H6954" s="258">
        <v>477920</v>
      </c>
      <c r="I6954" s="259">
        <f t="shared" si="64"/>
        <v>477920</v>
      </c>
      <c r="J6954" s="257" t="s">
        <v>39</v>
      </c>
      <c r="K6954" s="257" t="s">
        <v>6371</v>
      </c>
      <c r="L6954" s="260" t="s">
        <v>6372</v>
      </c>
    </row>
    <row r="6955" spans="2:12" ht="75" customHeight="1" x14ac:dyDescent="0.25">
      <c r="B6955" s="255">
        <v>271118003</v>
      </c>
      <c r="C6955" s="89" t="s">
        <v>6569</v>
      </c>
      <c r="D6955" s="256" t="s">
        <v>6369</v>
      </c>
      <c r="E6955" s="257" t="s">
        <v>86</v>
      </c>
      <c r="F6955" s="257" t="s">
        <v>6370</v>
      </c>
      <c r="G6955" s="257" t="s">
        <v>675</v>
      </c>
      <c r="H6955" s="258">
        <v>53560</v>
      </c>
      <c r="I6955" s="259">
        <f t="shared" si="64"/>
        <v>53560</v>
      </c>
      <c r="J6955" s="257" t="s">
        <v>39</v>
      </c>
      <c r="K6955" s="257" t="s">
        <v>6371</v>
      </c>
      <c r="L6955" s="260" t="s">
        <v>6372</v>
      </c>
    </row>
    <row r="6956" spans="2:12" ht="75" customHeight="1" x14ac:dyDescent="0.25">
      <c r="B6956" s="261">
        <v>39121311</v>
      </c>
      <c r="C6956" s="89" t="s">
        <v>6570</v>
      </c>
      <c r="D6956" s="256" t="s">
        <v>6369</v>
      </c>
      <c r="E6956" s="257" t="s">
        <v>86</v>
      </c>
      <c r="F6956" s="257" t="s">
        <v>6370</v>
      </c>
      <c r="G6956" s="257" t="s">
        <v>675</v>
      </c>
      <c r="H6956" s="258">
        <v>9661</v>
      </c>
      <c r="I6956" s="259">
        <f t="shared" si="64"/>
        <v>9661</v>
      </c>
      <c r="J6956" s="257" t="s">
        <v>39</v>
      </c>
      <c r="K6956" s="257" t="s">
        <v>6371</v>
      </c>
      <c r="L6956" s="260" t="s">
        <v>6372</v>
      </c>
    </row>
    <row r="6957" spans="2:12" ht="75" customHeight="1" x14ac:dyDescent="0.25">
      <c r="B6957" s="255">
        <v>30180011</v>
      </c>
      <c r="C6957" s="89" t="s">
        <v>6571</v>
      </c>
      <c r="D6957" s="256" t="s">
        <v>6369</v>
      </c>
      <c r="E6957" s="257" t="s">
        <v>86</v>
      </c>
      <c r="F6957" s="257" t="s">
        <v>6370</v>
      </c>
      <c r="G6957" s="257" t="s">
        <v>675</v>
      </c>
      <c r="H6957" s="258">
        <v>12360</v>
      </c>
      <c r="I6957" s="259">
        <f t="shared" si="64"/>
        <v>12360</v>
      </c>
      <c r="J6957" s="257" t="s">
        <v>39</v>
      </c>
      <c r="K6957" s="257" t="s">
        <v>6371</v>
      </c>
      <c r="L6957" s="260" t="s">
        <v>6372</v>
      </c>
    </row>
    <row r="6958" spans="2:12" ht="75" customHeight="1" x14ac:dyDescent="0.25">
      <c r="B6958" s="255">
        <v>271122</v>
      </c>
      <c r="C6958" s="89" t="s">
        <v>6572</v>
      </c>
      <c r="D6958" s="256" t="s">
        <v>6369</v>
      </c>
      <c r="E6958" s="257" t="s">
        <v>86</v>
      </c>
      <c r="F6958" s="257" t="s">
        <v>6370</v>
      </c>
      <c r="G6958" s="257" t="s">
        <v>675</v>
      </c>
      <c r="H6958" s="258">
        <v>20600</v>
      </c>
      <c r="I6958" s="259">
        <f t="shared" si="64"/>
        <v>20600</v>
      </c>
      <c r="J6958" s="257" t="s">
        <v>39</v>
      </c>
      <c r="K6958" s="257" t="s">
        <v>6371</v>
      </c>
      <c r="L6958" s="260" t="s">
        <v>6372</v>
      </c>
    </row>
    <row r="6959" spans="2:12" ht="75" customHeight="1" x14ac:dyDescent="0.25">
      <c r="B6959" s="255">
        <v>3116</v>
      </c>
      <c r="C6959" s="89" t="s">
        <v>6573</v>
      </c>
      <c r="D6959" s="256" t="s">
        <v>6369</v>
      </c>
      <c r="E6959" s="257" t="s">
        <v>86</v>
      </c>
      <c r="F6959" s="257" t="s">
        <v>6370</v>
      </c>
      <c r="G6959" s="257" t="s">
        <v>675</v>
      </c>
      <c r="H6959" s="258">
        <v>37080</v>
      </c>
      <c r="I6959" s="259">
        <f t="shared" si="64"/>
        <v>37080</v>
      </c>
      <c r="J6959" s="257" t="s">
        <v>39</v>
      </c>
      <c r="K6959" s="257" t="s">
        <v>6371</v>
      </c>
      <c r="L6959" s="260" t="s">
        <v>6372</v>
      </c>
    </row>
    <row r="6960" spans="2:12" ht="75" customHeight="1" x14ac:dyDescent="0.25">
      <c r="B6960" s="255">
        <v>271122</v>
      </c>
      <c r="C6960" s="89" t="s">
        <v>6574</v>
      </c>
      <c r="D6960" s="256" t="s">
        <v>6369</v>
      </c>
      <c r="E6960" s="257" t="s">
        <v>86</v>
      </c>
      <c r="F6960" s="257" t="s">
        <v>6370</v>
      </c>
      <c r="G6960" s="257" t="s">
        <v>675</v>
      </c>
      <c r="H6960" s="258">
        <v>469</v>
      </c>
      <c r="I6960" s="259">
        <f t="shared" si="64"/>
        <v>469</v>
      </c>
      <c r="J6960" s="257" t="s">
        <v>39</v>
      </c>
      <c r="K6960" s="257" t="s">
        <v>6371</v>
      </c>
      <c r="L6960" s="260" t="s">
        <v>6372</v>
      </c>
    </row>
    <row r="6961" spans="2:12" ht="75" customHeight="1" x14ac:dyDescent="0.25">
      <c r="B6961" s="255">
        <v>271122</v>
      </c>
      <c r="C6961" s="89" t="s">
        <v>6575</v>
      </c>
      <c r="D6961" s="256" t="s">
        <v>6369</v>
      </c>
      <c r="E6961" s="257" t="s">
        <v>86</v>
      </c>
      <c r="F6961" s="257" t="s">
        <v>6370</v>
      </c>
      <c r="G6961" s="257" t="s">
        <v>675</v>
      </c>
      <c r="H6961" s="258">
        <v>3605</v>
      </c>
      <c r="I6961" s="259">
        <f t="shared" si="64"/>
        <v>3605</v>
      </c>
      <c r="J6961" s="257" t="s">
        <v>39</v>
      </c>
      <c r="K6961" s="257" t="s">
        <v>6371</v>
      </c>
      <c r="L6961" s="260" t="s">
        <v>6372</v>
      </c>
    </row>
    <row r="6962" spans="2:12" ht="75" customHeight="1" x14ac:dyDescent="0.25">
      <c r="B6962" s="255">
        <v>111216</v>
      </c>
      <c r="C6962" s="89" t="s">
        <v>6576</v>
      </c>
      <c r="D6962" s="256" t="s">
        <v>6369</v>
      </c>
      <c r="E6962" s="257" t="s">
        <v>86</v>
      </c>
      <c r="F6962" s="257" t="s">
        <v>6370</v>
      </c>
      <c r="G6962" s="257" t="s">
        <v>675</v>
      </c>
      <c r="H6962" s="258">
        <v>32960</v>
      </c>
      <c r="I6962" s="259">
        <f t="shared" si="64"/>
        <v>32960</v>
      </c>
      <c r="J6962" s="257" t="s">
        <v>39</v>
      </c>
      <c r="K6962" s="257" t="s">
        <v>6371</v>
      </c>
      <c r="L6962" s="260" t="s">
        <v>6372</v>
      </c>
    </row>
    <row r="6963" spans="2:12" ht="75" customHeight="1" x14ac:dyDescent="0.25">
      <c r="B6963" s="255">
        <v>56101518</v>
      </c>
      <c r="C6963" s="89" t="s">
        <v>6577</v>
      </c>
      <c r="D6963" s="256" t="s">
        <v>6369</v>
      </c>
      <c r="E6963" s="257" t="s">
        <v>86</v>
      </c>
      <c r="F6963" s="257" t="s">
        <v>6370</v>
      </c>
      <c r="G6963" s="257" t="s">
        <v>675</v>
      </c>
      <c r="H6963" s="258">
        <v>20600</v>
      </c>
      <c r="I6963" s="259">
        <f t="shared" si="64"/>
        <v>20600</v>
      </c>
      <c r="J6963" s="257" t="s">
        <v>39</v>
      </c>
      <c r="K6963" s="257" t="s">
        <v>6371</v>
      </c>
      <c r="L6963" s="260" t="s">
        <v>6372</v>
      </c>
    </row>
    <row r="6964" spans="2:12" ht="75" customHeight="1" x14ac:dyDescent="0.25">
      <c r="B6964" s="255">
        <v>31201610</v>
      </c>
      <c r="C6964" s="89" t="s">
        <v>6578</v>
      </c>
      <c r="D6964" s="256" t="s">
        <v>6369</v>
      </c>
      <c r="E6964" s="257" t="s">
        <v>86</v>
      </c>
      <c r="F6964" s="257" t="s">
        <v>6370</v>
      </c>
      <c r="G6964" s="257" t="s">
        <v>675</v>
      </c>
      <c r="H6964" s="258">
        <v>12451</v>
      </c>
      <c r="I6964" s="259">
        <f t="shared" si="64"/>
        <v>12451</v>
      </c>
      <c r="J6964" s="257" t="s">
        <v>39</v>
      </c>
      <c r="K6964" s="257" t="s">
        <v>6371</v>
      </c>
      <c r="L6964" s="260" t="s">
        <v>6372</v>
      </c>
    </row>
    <row r="6965" spans="2:12" ht="75" customHeight="1" x14ac:dyDescent="0.25">
      <c r="B6965" s="255">
        <v>31201610</v>
      </c>
      <c r="C6965" s="89" t="s">
        <v>6579</v>
      </c>
      <c r="D6965" s="256" t="s">
        <v>6369</v>
      </c>
      <c r="E6965" s="257" t="s">
        <v>86</v>
      </c>
      <c r="F6965" s="257" t="s">
        <v>6370</v>
      </c>
      <c r="G6965" s="257" t="s">
        <v>675</v>
      </c>
      <c r="H6965" s="258">
        <v>7834</v>
      </c>
      <c r="I6965" s="259">
        <f t="shared" si="64"/>
        <v>7834</v>
      </c>
      <c r="J6965" s="257" t="s">
        <v>39</v>
      </c>
      <c r="K6965" s="257" t="s">
        <v>6371</v>
      </c>
      <c r="L6965" s="260" t="s">
        <v>6372</v>
      </c>
    </row>
    <row r="6966" spans="2:12" ht="75" customHeight="1" x14ac:dyDescent="0.25">
      <c r="B6966" s="255">
        <v>2711320</v>
      </c>
      <c r="C6966" s="89" t="s">
        <v>6580</v>
      </c>
      <c r="D6966" s="256" t="s">
        <v>6369</v>
      </c>
      <c r="E6966" s="257" t="s">
        <v>86</v>
      </c>
      <c r="F6966" s="257" t="s">
        <v>6370</v>
      </c>
      <c r="G6966" s="257" t="s">
        <v>675</v>
      </c>
      <c r="H6966" s="258">
        <v>4195</v>
      </c>
      <c r="I6966" s="259">
        <f t="shared" si="64"/>
        <v>4195</v>
      </c>
      <c r="J6966" s="257" t="s">
        <v>39</v>
      </c>
      <c r="K6966" s="257" t="s">
        <v>6371</v>
      </c>
      <c r="L6966" s="260" t="s">
        <v>6372</v>
      </c>
    </row>
    <row r="6967" spans="2:12" ht="75" customHeight="1" x14ac:dyDescent="0.25">
      <c r="B6967" s="255">
        <v>271122</v>
      </c>
      <c r="C6967" s="89" t="s">
        <v>6581</v>
      </c>
      <c r="D6967" s="256" t="s">
        <v>6369</v>
      </c>
      <c r="E6967" s="257" t="s">
        <v>86</v>
      </c>
      <c r="F6967" s="257" t="s">
        <v>6370</v>
      </c>
      <c r="G6967" s="257" t="s">
        <v>675</v>
      </c>
      <c r="H6967" s="258">
        <v>2981</v>
      </c>
      <c r="I6967" s="259">
        <f t="shared" si="64"/>
        <v>2981</v>
      </c>
      <c r="J6967" s="257" t="s">
        <v>39</v>
      </c>
      <c r="K6967" s="257" t="s">
        <v>6371</v>
      </c>
      <c r="L6967" s="260" t="s">
        <v>6372</v>
      </c>
    </row>
    <row r="6968" spans="2:12" ht="75" customHeight="1" x14ac:dyDescent="0.25">
      <c r="B6968" s="255">
        <v>60122202</v>
      </c>
      <c r="C6968" s="89" t="s">
        <v>6582</v>
      </c>
      <c r="D6968" s="256" t="s">
        <v>6369</v>
      </c>
      <c r="E6968" s="257" t="s">
        <v>86</v>
      </c>
      <c r="F6968" s="257" t="s">
        <v>6370</v>
      </c>
      <c r="G6968" s="257" t="s">
        <v>675</v>
      </c>
      <c r="H6968" s="258">
        <v>5814</v>
      </c>
      <c r="I6968" s="259">
        <f t="shared" si="64"/>
        <v>5814</v>
      </c>
      <c r="J6968" s="257" t="s">
        <v>39</v>
      </c>
      <c r="K6968" s="257" t="s">
        <v>6371</v>
      </c>
      <c r="L6968" s="260" t="s">
        <v>6372</v>
      </c>
    </row>
    <row r="6969" spans="2:12" ht="75" customHeight="1" x14ac:dyDescent="0.25">
      <c r="B6969" s="255">
        <v>60122202</v>
      </c>
      <c r="C6969" s="89" t="s">
        <v>6583</v>
      </c>
      <c r="D6969" s="256" t="s">
        <v>6369</v>
      </c>
      <c r="E6969" s="257" t="s">
        <v>86</v>
      </c>
      <c r="F6969" s="257" t="s">
        <v>6370</v>
      </c>
      <c r="G6969" s="257" t="s">
        <v>675</v>
      </c>
      <c r="H6969" s="258">
        <v>65920</v>
      </c>
      <c r="I6969" s="259">
        <f t="shared" si="64"/>
        <v>65920</v>
      </c>
      <c r="J6969" s="257" t="s">
        <v>39</v>
      </c>
      <c r="K6969" s="257" t="s">
        <v>6371</v>
      </c>
      <c r="L6969" s="260" t="s">
        <v>6372</v>
      </c>
    </row>
    <row r="6970" spans="2:12" ht="75" customHeight="1" x14ac:dyDescent="0.25">
      <c r="B6970" s="255">
        <v>271122</v>
      </c>
      <c r="C6970" s="89" t="s">
        <v>6584</v>
      </c>
      <c r="D6970" s="256" t="s">
        <v>6369</v>
      </c>
      <c r="E6970" s="257" t="s">
        <v>86</v>
      </c>
      <c r="F6970" s="257" t="s">
        <v>6370</v>
      </c>
      <c r="G6970" s="257" t="s">
        <v>675</v>
      </c>
      <c r="H6970" s="258">
        <v>65920</v>
      </c>
      <c r="I6970" s="259">
        <f t="shared" si="64"/>
        <v>65920</v>
      </c>
      <c r="J6970" s="257" t="s">
        <v>39</v>
      </c>
      <c r="K6970" s="257" t="s">
        <v>6371</v>
      </c>
      <c r="L6970" s="260" t="s">
        <v>6372</v>
      </c>
    </row>
    <row r="6971" spans="2:12" ht="75" customHeight="1" x14ac:dyDescent="0.25">
      <c r="B6971" s="255">
        <v>2711320</v>
      </c>
      <c r="C6971" s="89" t="s">
        <v>6585</v>
      </c>
      <c r="D6971" s="256" t="s">
        <v>6369</v>
      </c>
      <c r="E6971" s="257" t="s">
        <v>86</v>
      </c>
      <c r="F6971" s="257" t="s">
        <v>6370</v>
      </c>
      <c r="G6971" s="257" t="s">
        <v>675</v>
      </c>
      <c r="H6971" s="258">
        <v>98880</v>
      </c>
      <c r="I6971" s="259">
        <f t="shared" si="64"/>
        <v>98880</v>
      </c>
      <c r="J6971" s="257" t="s">
        <v>39</v>
      </c>
      <c r="K6971" s="257" t="s">
        <v>6371</v>
      </c>
      <c r="L6971" s="260" t="s">
        <v>6372</v>
      </c>
    </row>
    <row r="6972" spans="2:12" ht="75" customHeight="1" x14ac:dyDescent="0.25">
      <c r="B6972" s="255">
        <v>15121520</v>
      </c>
      <c r="C6972" s="89" t="s">
        <v>6586</v>
      </c>
      <c r="D6972" s="256" t="s">
        <v>6369</v>
      </c>
      <c r="E6972" s="257" t="s">
        <v>86</v>
      </c>
      <c r="F6972" s="257" t="s">
        <v>6370</v>
      </c>
      <c r="G6972" s="257" t="s">
        <v>675</v>
      </c>
      <c r="H6972" s="258">
        <v>181280</v>
      </c>
      <c r="I6972" s="259">
        <f t="shared" si="64"/>
        <v>181280</v>
      </c>
      <c r="J6972" s="257" t="s">
        <v>39</v>
      </c>
      <c r="K6972" s="257" t="s">
        <v>6371</v>
      </c>
      <c r="L6972" s="260" t="s">
        <v>6372</v>
      </c>
    </row>
    <row r="6973" spans="2:12" ht="75" customHeight="1" x14ac:dyDescent="0.25">
      <c r="B6973" s="255">
        <v>271132001</v>
      </c>
      <c r="C6973" s="89" t="s">
        <v>6587</v>
      </c>
      <c r="D6973" s="256" t="s">
        <v>6369</v>
      </c>
      <c r="E6973" s="257" t="s">
        <v>86</v>
      </c>
      <c r="F6973" s="257" t="s">
        <v>6370</v>
      </c>
      <c r="G6973" s="257" t="s">
        <v>675</v>
      </c>
      <c r="H6973" s="258">
        <v>230720</v>
      </c>
      <c r="I6973" s="259">
        <f t="shared" si="64"/>
        <v>230720</v>
      </c>
      <c r="J6973" s="257" t="s">
        <v>39</v>
      </c>
      <c r="K6973" s="257" t="s">
        <v>6371</v>
      </c>
      <c r="L6973" s="260" t="s">
        <v>6372</v>
      </c>
    </row>
    <row r="6974" spans="2:12" ht="75" customHeight="1" x14ac:dyDescent="0.25">
      <c r="B6974" s="255">
        <v>27111729</v>
      </c>
      <c r="C6974" s="89" t="s">
        <v>6588</v>
      </c>
      <c r="D6974" s="256" t="s">
        <v>6369</v>
      </c>
      <c r="E6974" s="257" t="s">
        <v>86</v>
      </c>
      <c r="F6974" s="257" t="s">
        <v>6370</v>
      </c>
      <c r="G6974" s="257" t="s">
        <v>675</v>
      </c>
      <c r="H6974" s="258">
        <v>80736</v>
      </c>
      <c r="I6974" s="259">
        <f t="shared" si="64"/>
        <v>80736</v>
      </c>
      <c r="J6974" s="257" t="s">
        <v>39</v>
      </c>
      <c r="K6974" s="257" t="s">
        <v>6371</v>
      </c>
      <c r="L6974" s="260" t="s">
        <v>6372</v>
      </c>
    </row>
    <row r="6975" spans="2:12" ht="75" customHeight="1" x14ac:dyDescent="0.25">
      <c r="B6975" s="255">
        <v>27111729</v>
      </c>
      <c r="C6975" s="89" t="s">
        <v>6589</v>
      </c>
      <c r="D6975" s="256" t="s">
        <v>6369</v>
      </c>
      <c r="E6975" s="257" t="s">
        <v>86</v>
      </c>
      <c r="F6975" s="257" t="s">
        <v>6370</v>
      </c>
      <c r="G6975" s="257" t="s">
        <v>675</v>
      </c>
      <c r="H6975" s="258">
        <v>206000</v>
      </c>
      <c r="I6975" s="259">
        <f t="shared" si="64"/>
        <v>206000</v>
      </c>
      <c r="J6975" s="257" t="s">
        <v>39</v>
      </c>
      <c r="K6975" s="257" t="s">
        <v>6371</v>
      </c>
      <c r="L6975" s="260" t="s">
        <v>6372</v>
      </c>
    </row>
    <row r="6976" spans="2:12" ht="75" customHeight="1" x14ac:dyDescent="0.25">
      <c r="B6976" s="255">
        <v>27111729</v>
      </c>
      <c r="C6976" s="89" t="s">
        <v>6590</v>
      </c>
      <c r="D6976" s="256" t="s">
        <v>6369</v>
      </c>
      <c r="E6976" s="257" t="s">
        <v>86</v>
      </c>
      <c r="F6976" s="257" t="s">
        <v>6370</v>
      </c>
      <c r="G6976" s="257" t="s">
        <v>675</v>
      </c>
      <c r="H6976" s="258">
        <v>181280</v>
      </c>
      <c r="I6976" s="259">
        <f t="shared" si="64"/>
        <v>181280</v>
      </c>
      <c r="J6976" s="257" t="s">
        <v>39</v>
      </c>
      <c r="K6976" s="257" t="s">
        <v>6371</v>
      </c>
      <c r="L6976" s="260" t="s">
        <v>6372</v>
      </c>
    </row>
    <row r="6977" spans="2:12" ht="75" customHeight="1" x14ac:dyDescent="0.25">
      <c r="B6977" s="255">
        <v>27111728</v>
      </c>
      <c r="C6977" s="89" t="s">
        <v>6591</v>
      </c>
      <c r="D6977" s="256" t="s">
        <v>6369</v>
      </c>
      <c r="E6977" s="257" t="s">
        <v>86</v>
      </c>
      <c r="F6977" s="257" t="s">
        <v>6370</v>
      </c>
      <c r="G6977" s="257" t="s">
        <v>675</v>
      </c>
      <c r="H6977" s="258">
        <v>45320</v>
      </c>
      <c r="I6977" s="259">
        <f t="shared" si="64"/>
        <v>45320</v>
      </c>
      <c r="J6977" s="257" t="s">
        <v>39</v>
      </c>
      <c r="K6977" s="257" t="s">
        <v>6371</v>
      </c>
      <c r="L6977" s="260" t="s">
        <v>6372</v>
      </c>
    </row>
    <row r="6978" spans="2:12" ht="75" customHeight="1" x14ac:dyDescent="0.25">
      <c r="B6978" s="255">
        <v>39101900</v>
      </c>
      <c r="C6978" s="89" t="s">
        <v>6592</v>
      </c>
      <c r="D6978" s="256" t="s">
        <v>6369</v>
      </c>
      <c r="E6978" s="257" t="s">
        <v>86</v>
      </c>
      <c r="F6978" s="257" t="s">
        <v>6370</v>
      </c>
      <c r="G6978" s="257" t="s">
        <v>675</v>
      </c>
      <c r="H6978" s="258">
        <v>98880</v>
      </c>
      <c r="I6978" s="259">
        <f t="shared" si="64"/>
        <v>98880</v>
      </c>
      <c r="J6978" s="257" t="s">
        <v>39</v>
      </c>
      <c r="K6978" s="257" t="s">
        <v>6371</v>
      </c>
      <c r="L6978" s="260" t="s">
        <v>6372</v>
      </c>
    </row>
    <row r="6979" spans="2:12" ht="75" customHeight="1" x14ac:dyDescent="0.25">
      <c r="B6979" s="255">
        <v>27111723</v>
      </c>
      <c r="C6979" s="89" t="s">
        <v>6593</v>
      </c>
      <c r="D6979" s="256" t="s">
        <v>6369</v>
      </c>
      <c r="E6979" s="257" t="s">
        <v>86</v>
      </c>
      <c r="F6979" s="257" t="s">
        <v>6370</v>
      </c>
      <c r="G6979" s="257" t="s">
        <v>675</v>
      </c>
      <c r="H6979" s="258">
        <v>123600</v>
      </c>
      <c r="I6979" s="259">
        <f t="shared" si="64"/>
        <v>123600</v>
      </c>
      <c r="J6979" s="257" t="s">
        <v>39</v>
      </c>
      <c r="K6979" s="257" t="s">
        <v>6371</v>
      </c>
      <c r="L6979" s="260" t="s">
        <v>6372</v>
      </c>
    </row>
    <row r="6980" spans="2:12" ht="75" customHeight="1" x14ac:dyDescent="0.25">
      <c r="B6980" s="255">
        <v>30180012</v>
      </c>
      <c r="C6980" s="89" t="s">
        <v>6594</v>
      </c>
      <c r="D6980" s="256" t="s">
        <v>6369</v>
      </c>
      <c r="E6980" s="257" t="s">
        <v>86</v>
      </c>
      <c r="F6980" s="257" t="s">
        <v>6370</v>
      </c>
      <c r="G6980" s="257" t="s">
        <v>675</v>
      </c>
      <c r="H6980" s="258">
        <v>12080</v>
      </c>
      <c r="I6980" s="259">
        <f t="shared" si="64"/>
        <v>12080</v>
      </c>
      <c r="J6980" s="257" t="s">
        <v>39</v>
      </c>
      <c r="K6980" s="257" t="s">
        <v>6371</v>
      </c>
      <c r="L6980" s="260" t="s">
        <v>6372</v>
      </c>
    </row>
    <row r="6981" spans="2:12" ht="75" customHeight="1" x14ac:dyDescent="0.25">
      <c r="B6981" s="255">
        <v>27112200</v>
      </c>
      <c r="C6981" s="89" t="s">
        <v>6595</v>
      </c>
      <c r="D6981" s="256" t="s">
        <v>6369</v>
      </c>
      <c r="E6981" s="257" t="s">
        <v>86</v>
      </c>
      <c r="F6981" s="257" t="s">
        <v>6370</v>
      </c>
      <c r="G6981" s="257" t="s">
        <v>675</v>
      </c>
      <c r="H6981" s="258">
        <v>31312</v>
      </c>
      <c r="I6981" s="259">
        <f t="shared" si="64"/>
        <v>31312</v>
      </c>
      <c r="J6981" s="257" t="s">
        <v>39</v>
      </c>
      <c r="K6981" s="257" t="s">
        <v>6371</v>
      </c>
      <c r="L6981" s="260" t="s">
        <v>6372</v>
      </c>
    </row>
    <row r="6982" spans="2:12" ht="75" customHeight="1" x14ac:dyDescent="0.25">
      <c r="B6982" s="255">
        <v>27111700</v>
      </c>
      <c r="C6982" s="89" t="s">
        <v>6596</v>
      </c>
      <c r="D6982" s="256" t="s">
        <v>6369</v>
      </c>
      <c r="E6982" s="257" t="s">
        <v>86</v>
      </c>
      <c r="F6982" s="257" t="s">
        <v>6370</v>
      </c>
      <c r="G6982" s="257" t="s">
        <v>675</v>
      </c>
      <c r="H6982" s="258">
        <v>14062</v>
      </c>
      <c r="I6982" s="259">
        <f t="shared" si="64"/>
        <v>14062</v>
      </c>
      <c r="J6982" s="257" t="s">
        <v>39</v>
      </c>
      <c r="K6982" s="257" t="s">
        <v>6371</v>
      </c>
      <c r="L6982" s="260" t="s">
        <v>6372</v>
      </c>
    </row>
    <row r="6983" spans="2:12" ht="75" customHeight="1" x14ac:dyDescent="0.25">
      <c r="B6983" s="255">
        <v>27111700</v>
      </c>
      <c r="C6983" s="89" t="s">
        <v>6597</v>
      </c>
      <c r="D6983" s="256" t="s">
        <v>6369</v>
      </c>
      <c r="E6983" s="257" t="s">
        <v>86</v>
      </c>
      <c r="F6983" s="257" t="s">
        <v>6370</v>
      </c>
      <c r="G6983" s="257" t="s">
        <v>675</v>
      </c>
      <c r="H6983" s="258">
        <v>53560</v>
      </c>
      <c r="I6983" s="259">
        <f t="shared" si="64"/>
        <v>53560</v>
      </c>
      <c r="J6983" s="257" t="s">
        <v>39</v>
      </c>
      <c r="K6983" s="257" t="s">
        <v>6371</v>
      </c>
      <c r="L6983" s="260" t="s">
        <v>6372</v>
      </c>
    </row>
    <row r="6984" spans="2:12" ht="75" customHeight="1" x14ac:dyDescent="0.25">
      <c r="B6984" s="255">
        <v>271122</v>
      </c>
      <c r="C6984" s="89" t="s">
        <v>6598</v>
      </c>
      <c r="D6984" s="256" t="s">
        <v>6369</v>
      </c>
      <c r="E6984" s="257" t="s">
        <v>86</v>
      </c>
      <c r="F6984" s="257" t="s">
        <v>6370</v>
      </c>
      <c r="G6984" s="257" t="s">
        <v>675</v>
      </c>
      <c r="H6984" s="258">
        <v>28840</v>
      </c>
      <c r="I6984" s="259">
        <f t="shared" si="64"/>
        <v>28840</v>
      </c>
      <c r="J6984" s="257" t="s">
        <v>39</v>
      </c>
      <c r="K6984" s="257" t="s">
        <v>6371</v>
      </c>
      <c r="L6984" s="260" t="s">
        <v>6372</v>
      </c>
    </row>
    <row r="6985" spans="2:12" ht="75" customHeight="1" x14ac:dyDescent="0.25">
      <c r="B6985" s="255">
        <v>111216</v>
      </c>
      <c r="C6985" s="89" t="s">
        <v>6599</v>
      </c>
      <c r="D6985" s="256" t="s">
        <v>6369</v>
      </c>
      <c r="E6985" s="257" t="s">
        <v>86</v>
      </c>
      <c r="F6985" s="257" t="s">
        <v>6370</v>
      </c>
      <c r="G6985" s="257" t="s">
        <v>675</v>
      </c>
      <c r="H6985" s="258">
        <v>34608</v>
      </c>
      <c r="I6985" s="259">
        <f t="shared" si="64"/>
        <v>34608</v>
      </c>
      <c r="J6985" s="257" t="s">
        <v>39</v>
      </c>
      <c r="K6985" s="257" t="s">
        <v>6371</v>
      </c>
      <c r="L6985" s="260" t="s">
        <v>6372</v>
      </c>
    </row>
    <row r="6986" spans="2:12" ht="75" customHeight="1" x14ac:dyDescent="0.25">
      <c r="B6986" s="255">
        <v>56101518</v>
      </c>
      <c r="C6986" s="89" t="s">
        <v>6600</v>
      </c>
      <c r="D6986" s="256" t="s">
        <v>6369</v>
      </c>
      <c r="E6986" s="257" t="s">
        <v>86</v>
      </c>
      <c r="F6986" s="257" t="s">
        <v>6370</v>
      </c>
      <c r="G6986" s="257" t="s">
        <v>675</v>
      </c>
      <c r="H6986" s="258">
        <v>1126</v>
      </c>
      <c r="I6986" s="259">
        <f t="shared" si="64"/>
        <v>1126</v>
      </c>
      <c r="J6986" s="257" t="s">
        <v>39</v>
      </c>
      <c r="K6986" s="257" t="s">
        <v>6371</v>
      </c>
      <c r="L6986" s="260" t="s">
        <v>6372</v>
      </c>
    </row>
    <row r="6987" spans="2:12" ht="75" customHeight="1" x14ac:dyDescent="0.25">
      <c r="B6987" s="255">
        <v>31201610</v>
      </c>
      <c r="C6987" s="89" t="s">
        <v>6601</v>
      </c>
      <c r="D6987" s="256" t="s">
        <v>6369</v>
      </c>
      <c r="E6987" s="257" t="s">
        <v>86</v>
      </c>
      <c r="F6987" s="257" t="s">
        <v>6370</v>
      </c>
      <c r="G6987" s="257" t="s">
        <v>675</v>
      </c>
      <c r="H6987" s="258">
        <v>8213</v>
      </c>
      <c r="I6987" s="259">
        <f t="shared" si="64"/>
        <v>8213</v>
      </c>
      <c r="J6987" s="257" t="s">
        <v>39</v>
      </c>
      <c r="K6987" s="257" t="s">
        <v>6371</v>
      </c>
      <c r="L6987" s="260" t="s">
        <v>6372</v>
      </c>
    </row>
    <row r="6988" spans="2:12" ht="75" customHeight="1" x14ac:dyDescent="0.25">
      <c r="B6988" s="255">
        <v>31201610</v>
      </c>
      <c r="C6988" s="89" t="s">
        <v>6602</v>
      </c>
      <c r="D6988" s="256" t="s">
        <v>6369</v>
      </c>
      <c r="E6988" s="257" t="s">
        <v>86</v>
      </c>
      <c r="F6988" s="257" t="s">
        <v>6370</v>
      </c>
      <c r="G6988" s="257" t="s">
        <v>675</v>
      </c>
      <c r="H6988" s="258">
        <v>24720</v>
      </c>
      <c r="I6988" s="259">
        <f t="shared" si="64"/>
        <v>24720</v>
      </c>
      <c r="J6988" s="257" t="s">
        <v>39</v>
      </c>
      <c r="K6988" s="257" t="s">
        <v>6371</v>
      </c>
      <c r="L6988" s="260" t="s">
        <v>6372</v>
      </c>
    </row>
    <row r="6989" spans="2:12" ht="75" customHeight="1" x14ac:dyDescent="0.25">
      <c r="B6989" s="255">
        <v>2711320</v>
      </c>
      <c r="C6989" s="89" t="s">
        <v>6603</v>
      </c>
      <c r="D6989" s="256" t="s">
        <v>6369</v>
      </c>
      <c r="E6989" s="257" t="s">
        <v>86</v>
      </c>
      <c r="F6989" s="257" t="s">
        <v>6370</v>
      </c>
      <c r="G6989" s="257" t="s">
        <v>675</v>
      </c>
      <c r="H6989" s="258">
        <v>80561</v>
      </c>
      <c r="I6989" s="259">
        <f t="shared" si="64"/>
        <v>80561</v>
      </c>
      <c r="J6989" s="257" t="s">
        <v>39</v>
      </c>
      <c r="K6989" s="257" t="s">
        <v>6371</v>
      </c>
      <c r="L6989" s="260" t="s">
        <v>6372</v>
      </c>
    </row>
    <row r="6990" spans="2:12" ht="75" customHeight="1" x14ac:dyDescent="0.25">
      <c r="B6990" s="255">
        <v>271122</v>
      </c>
      <c r="C6990" s="89" t="s">
        <v>6604</v>
      </c>
      <c r="D6990" s="256" t="s">
        <v>6369</v>
      </c>
      <c r="E6990" s="257" t="s">
        <v>86</v>
      </c>
      <c r="F6990" s="257" t="s">
        <v>6370</v>
      </c>
      <c r="G6990" s="257" t="s">
        <v>675</v>
      </c>
      <c r="H6990" s="258">
        <v>137536</v>
      </c>
      <c r="I6990" s="259">
        <f t="shared" si="64"/>
        <v>137536</v>
      </c>
      <c r="J6990" s="257" t="s">
        <v>39</v>
      </c>
      <c r="K6990" s="257" t="s">
        <v>6371</v>
      </c>
      <c r="L6990" s="260" t="s">
        <v>6372</v>
      </c>
    </row>
    <row r="6991" spans="2:12" ht="75" customHeight="1" x14ac:dyDescent="0.25">
      <c r="B6991" s="255">
        <v>60122202</v>
      </c>
      <c r="C6991" s="89" t="s">
        <v>6605</v>
      </c>
      <c r="D6991" s="256" t="s">
        <v>6369</v>
      </c>
      <c r="E6991" s="257" t="s">
        <v>86</v>
      </c>
      <c r="F6991" s="257" t="s">
        <v>6370</v>
      </c>
      <c r="G6991" s="257" t="s">
        <v>675</v>
      </c>
      <c r="H6991" s="258">
        <v>112030</v>
      </c>
      <c r="I6991" s="259">
        <f t="shared" si="64"/>
        <v>112030</v>
      </c>
      <c r="J6991" s="257" t="s">
        <v>39</v>
      </c>
      <c r="K6991" s="257" t="s">
        <v>6371</v>
      </c>
      <c r="L6991" s="260" t="s">
        <v>6372</v>
      </c>
    </row>
    <row r="6992" spans="2:12" ht="75" customHeight="1" x14ac:dyDescent="0.25">
      <c r="B6992" s="255">
        <v>60122202</v>
      </c>
      <c r="C6992" s="89" t="s">
        <v>6606</v>
      </c>
      <c r="D6992" s="256" t="s">
        <v>6369</v>
      </c>
      <c r="E6992" s="257" t="s">
        <v>86</v>
      </c>
      <c r="F6992" s="257" t="s">
        <v>6370</v>
      </c>
      <c r="G6992" s="257" t="s">
        <v>675</v>
      </c>
      <c r="H6992" s="258">
        <v>49440</v>
      </c>
      <c r="I6992" s="259">
        <f t="shared" si="64"/>
        <v>49440</v>
      </c>
      <c r="J6992" s="257" t="s">
        <v>39</v>
      </c>
      <c r="K6992" s="257" t="s">
        <v>6371</v>
      </c>
      <c r="L6992" s="260" t="s">
        <v>6372</v>
      </c>
    </row>
    <row r="6993" spans="2:12" ht="75" customHeight="1" x14ac:dyDescent="0.25">
      <c r="B6993" s="255">
        <v>271122</v>
      </c>
      <c r="C6993" s="89" t="s">
        <v>6607</v>
      </c>
      <c r="D6993" s="256" t="s">
        <v>6369</v>
      </c>
      <c r="E6993" s="257" t="s">
        <v>86</v>
      </c>
      <c r="F6993" s="257" t="s">
        <v>6370</v>
      </c>
      <c r="G6993" s="257" t="s">
        <v>675</v>
      </c>
      <c r="H6993" s="258">
        <v>96668</v>
      </c>
      <c r="I6993" s="259">
        <f t="shared" si="64"/>
        <v>96668</v>
      </c>
      <c r="J6993" s="257" t="s">
        <v>39</v>
      </c>
      <c r="K6993" s="257" t="s">
        <v>6371</v>
      </c>
      <c r="L6993" s="260" t="s">
        <v>6372</v>
      </c>
    </row>
    <row r="6994" spans="2:12" ht="75" customHeight="1" x14ac:dyDescent="0.25">
      <c r="B6994" s="255">
        <v>2711320</v>
      </c>
      <c r="C6994" s="89" t="s">
        <v>6608</v>
      </c>
      <c r="D6994" s="256" t="s">
        <v>6369</v>
      </c>
      <c r="E6994" s="257" t="s">
        <v>86</v>
      </c>
      <c r="F6994" s="257" t="s">
        <v>6370</v>
      </c>
      <c r="G6994" s="257" t="s">
        <v>675</v>
      </c>
      <c r="H6994" s="258">
        <v>21424</v>
      </c>
      <c r="I6994" s="259">
        <f t="shared" si="64"/>
        <v>21424</v>
      </c>
      <c r="J6994" s="257" t="s">
        <v>39</v>
      </c>
      <c r="K6994" s="257" t="s">
        <v>6371</v>
      </c>
      <c r="L6994" s="260" t="s">
        <v>6372</v>
      </c>
    </row>
    <row r="6995" spans="2:12" ht="75" customHeight="1" x14ac:dyDescent="0.25">
      <c r="B6995" s="255">
        <v>15121520</v>
      </c>
      <c r="C6995" s="89" t="s">
        <v>6609</v>
      </c>
      <c r="D6995" s="256" t="s">
        <v>6369</v>
      </c>
      <c r="E6995" s="257" t="s">
        <v>86</v>
      </c>
      <c r="F6995" s="257" t="s">
        <v>6370</v>
      </c>
      <c r="G6995" s="257" t="s">
        <v>675</v>
      </c>
      <c r="H6995" s="258">
        <v>21424</v>
      </c>
      <c r="I6995" s="259">
        <f t="shared" si="64"/>
        <v>21424</v>
      </c>
      <c r="J6995" s="257" t="s">
        <v>39</v>
      </c>
      <c r="K6995" s="257" t="s">
        <v>6371</v>
      </c>
      <c r="L6995" s="260" t="s">
        <v>6372</v>
      </c>
    </row>
    <row r="6996" spans="2:12" ht="75" customHeight="1" x14ac:dyDescent="0.25">
      <c r="B6996" s="255">
        <v>271122001</v>
      </c>
      <c r="C6996" s="89" t="s">
        <v>6610</v>
      </c>
      <c r="D6996" s="256" t="s">
        <v>6369</v>
      </c>
      <c r="E6996" s="257" t="s">
        <v>86</v>
      </c>
      <c r="F6996" s="257" t="s">
        <v>6370</v>
      </c>
      <c r="G6996" s="257" t="s">
        <v>675</v>
      </c>
      <c r="H6996" s="258">
        <v>20600</v>
      </c>
      <c r="I6996" s="259">
        <f t="shared" si="64"/>
        <v>20600</v>
      </c>
      <c r="J6996" s="257" t="s">
        <v>39</v>
      </c>
      <c r="K6996" s="257" t="s">
        <v>6371</v>
      </c>
      <c r="L6996" s="260" t="s">
        <v>6372</v>
      </c>
    </row>
    <row r="6997" spans="2:12" ht="75" customHeight="1" x14ac:dyDescent="0.25">
      <c r="B6997" s="261">
        <v>39121311</v>
      </c>
      <c r="C6997" s="89" t="s">
        <v>6611</v>
      </c>
      <c r="D6997" s="256" t="s">
        <v>6369</v>
      </c>
      <c r="E6997" s="257" t="s">
        <v>86</v>
      </c>
      <c r="F6997" s="257" t="s">
        <v>6370</v>
      </c>
      <c r="G6997" s="257" t="s">
        <v>675</v>
      </c>
      <c r="H6997" s="258">
        <v>1199</v>
      </c>
      <c r="I6997" s="259">
        <f t="shared" si="64"/>
        <v>1199</v>
      </c>
      <c r="J6997" s="257" t="s">
        <v>39</v>
      </c>
      <c r="K6997" s="257" t="s">
        <v>6371</v>
      </c>
      <c r="L6997" s="260" t="s">
        <v>6372</v>
      </c>
    </row>
    <row r="6998" spans="2:12" ht="75" customHeight="1" x14ac:dyDescent="0.25">
      <c r="B6998" s="261">
        <v>39121311</v>
      </c>
      <c r="C6998" s="89" t="s">
        <v>6612</v>
      </c>
      <c r="D6998" s="256" t="s">
        <v>6369</v>
      </c>
      <c r="E6998" s="257" t="s">
        <v>86</v>
      </c>
      <c r="F6998" s="257" t="s">
        <v>6370</v>
      </c>
      <c r="G6998" s="257" t="s">
        <v>675</v>
      </c>
      <c r="H6998" s="258">
        <v>1353464</v>
      </c>
      <c r="I6998" s="259">
        <f t="shared" si="64"/>
        <v>1353464</v>
      </c>
      <c r="J6998" s="257" t="s">
        <v>39</v>
      </c>
      <c r="K6998" s="257" t="s">
        <v>6371</v>
      </c>
      <c r="L6998" s="260" t="s">
        <v>6372</v>
      </c>
    </row>
    <row r="6999" spans="2:12" ht="75" customHeight="1" x14ac:dyDescent="0.25">
      <c r="B6999" s="255">
        <v>31201610</v>
      </c>
      <c r="C6999" s="89" t="s">
        <v>6613</v>
      </c>
      <c r="D6999" s="256" t="s">
        <v>6369</v>
      </c>
      <c r="E6999" s="257" t="s">
        <v>86</v>
      </c>
      <c r="F6999" s="257" t="s">
        <v>6370</v>
      </c>
      <c r="G6999" s="257" t="s">
        <v>675</v>
      </c>
      <c r="H6999" s="258">
        <v>53054</v>
      </c>
      <c r="I6999" s="259">
        <f t="shared" si="64"/>
        <v>53054</v>
      </c>
      <c r="J6999" s="257" t="s">
        <v>39</v>
      </c>
      <c r="K6999" s="257" t="s">
        <v>6371</v>
      </c>
      <c r="L6999" s="260" t="s">
        <v>6372</v>
      </c>
    </row>
    <row r="7000" spans="2:12" ht="75" customHeight="1" x14ac:dyDescent="0.25">
      <c r="B7000" s="255">
        <v>31201610</v>
      </c>
      <c r="C7000" s="89" t="s">
        <v>6614</v>
      </c>
      <c r="D7000" s="256" t="s">
        <v>6369</v>
      </c>
      <c r="E7000" s="257" t="s">
        <v>86</v>
      </c>
      <c r="F7000" s="257" t="s">
        <v>6370</v>
      </c>
      <c r="G7000" s="257" t="s">
        <v>675</v>
      </c>
      <c r="H7000" s="258">
        <v>31704</v>
      </c>
      <c r="I7000" s="259">
        <f t="shared" si="64"/>
        <v>31704</v>
      </c>
      <c r="J7000" s="257" t="s">
        <v>39</v>
      </c>
      <c r="K7000" s="257" t="s">
        <v>6371</v>
      </c>
      <c r="L7000" s="260" t="s">
        <v>6372</v>
      </c>
    </row>
    <row r="7001" spans="2:12" ht="75" customHeight="1" x14ac:dyDescent="0.25">
      <c r="B7001" s="255">
        <v>2711320</v>
      </c>
      <c r="C7001" s="89" t="s">
        <v>6615</v>
      </c>
      <c r="D7001" s="256" t="s">
        <v>6369</v>
      </c>
      <c r="E7001" s="257" t="s">
        <v>86</v>
      </c>
      <c r="F7001" s="257" t="s">
        <v>6370</v>
      </c>
      <c r="G7001" s="257" t="s">
        <v>675</v>
      </c>
      <c r="H7001" s="258">
        <v>30488</v>
      </c>
      <c r="I7001" s="259">
        <f t="shared" si="64"/>
        <v>30488</v>
      </c>
      <c r="J7001" s="257" t="s">
        <v>39</v>
      </c>
      <c r="K7001" s="257" t="s">
        <v>6371</v>
      </c>
      <c r="L7001" s="260" t="s">
        <v>6372</v>
      </c>
    </row>
    <row r="7002" spans="2:12" ht="75" customHeight="1" x14ac:dyDescent="0.25">
      <c r="B7002" s="255">
        <v>271122</v>
      </c>
      <c r="C7002" s="89" t="s">
        <v>6616</v>
      </c>
      <c r="D7002" s="256" t="s">
        <v>6369</v>
      </c>
      <c r="E7002" s="257" t="s">
        <v>86</v>
      </c>
      <c r="F7002" s="257" t="s">
        <v>6370</v>
      </c>
      <c r="G7002" s="257" t="s">
        <v>675</v>
      </c>
      <c r="H7002" s="258">
        <v>64302</v>
      </c>
      <c r="I7002" s="259">
        <f t="shared" si="64"/>
        <v>64302</v>
      </c>
      <c r="J7002" s="257" t="s">
        <v>39</v>
      </c>
      <c r="K7002" s="257" t="s">
        <v>6371</v>
      </c>
      <c r="L7002" s="260" t="s">
        <v>6372</v>
      </c>
    </row>
    <row r="7003" spans="2:12" ht="75" customHeight="1" x14ac:dyDescent="0.25">
      <c r="B7003" s="255">
        <v>60122202</v>
      </c>
      <c r="C7003" s="89" t="s">
        <v>6617</v>
      </c>
      <c r="D7003" s="256" t="s">
        <v>6369</v>
      </c>
      <c r="E7003" s="257" t="s">
        <v>86</v>
      </c>
      <c r="F7003" s="257" t="s">
        <v>6370</v>
      </c>
      <c r="G7003" s="257" t="s">
        <v>675</v>
      </c>
      <c r="H7003" s="258">
        <v>576800</v>
      </c>
      <c r="I7003" s="259">
        <f t="shared" si="64"/>
        <v>576800</v>
      </c>
      <c r="J7003" s="257" t="s">
        <v>39</v>
      </c>
      <c r="K7003" s="257" t="s">
        <v>6371</v>
      </c>
      <c r="L7003" s="260" t="s">
        <v>6372</v>
      </c>
    </row>
    <row r="7004" spans="2:12" ht="75" customHeight="1" x14ac:dyDescent="0.25">
      <c r="B7004" s="255">
        <v>60122202</v>
      </c>
      <c r="C7004" s="89" t="s">
        <v>6618</v>
      </c>
      <c r="D7004" s="256" t="s">
        <v>6369</v>
      </c>
      <c r="E7004" s="257" t="s">
        <v>86</v>
      </c>
      <c r="F7004" s="257" t="s">
        <v>6370</v>
      </c>
      <c r="G7004" s="257" t="s">
        <v>675</v>
      </c>
      <c r="H7004" s="258">
        <v>53560</v>
      </c>
      <c r="I7004" s="259">
        <f t="shared" si="64"/>
        <v>53560</v>
      </c>
      <c r="J7004" s="257" t="s">
        <v>39</v>
      </c>
      <c r="K7004" s="257" t="s">
        <v>6371</v>
      </c>
      <c r="L7004" s="260" t="s">
        <v>6372</v>
      </c>
    </row>
    <row r="7005" spans="2:12" ht="75" customHeight="1" x14ac:dyDescent="0.25">
      <c r="B7005" s="255">
        <v>271122</v>
      </c>
      <c r="C7005" s="89" t="s">
        <v>6619</v>
      </c>
      <c r="D7005" s="256" t="s">
        <v>6369</v>
      </c>
      <c r="E7005" s="257" t="s">
        <v>86</v>
      </c>
      <c r="F7005" s="257" t="s">
        <v>6370</v>
      </c>
      <c r="G7005" s="257" t="s">
        <v>675</v>
      </c>
      <c r="H7005" s="258">
        <v>67568</v>
      </c>
      <c r="I7005" s="259">
        <f t="shared" si="64"/>
        <v>67568</v>
      </c>
      <c r="J7005" s="257" t="s">
        <v>39</v>
      </c>
      <c r="K7005" s="257" t="s">
        <v>6371</v>
      </c>
      <c r="L7005" s="260" t="s">
        <v>6372</v>
      </c>
    </row>
    <row r="7006" spans="2:12" ht="75" customHeight="1" x14ac:dyDescent="0.25">
      <c r="B7006" s="255">
        <v>2711320</v>
      </c>
      <c r="C7006" s="89" t="s">
        <v>6620</v>
      </c>
      <c r="D7006" s="256" t="s">
        <v>6369</v>
      </c>
      <c r="E7006" s="257" t="s">
        <v>86</v>
      </c>
      <c r="F7006" s="257" t="s">
        <v>6370</v>
      </c>
      <c r="G7006" s="257" t="s">
        <v>675</v>
      </c>
      <c r="H7006" s="258">
        <v>1542</v>
      </c>
      <c r="I7006" s="259">
        <f t="shared" si="64"/>
        <v>1542</v>
      </c>
      <c r="J7006" s="257" t="s">
        <v>39</v>
      </c>
      <c r="K7006" s="257" t="s">
        <v>6371</v>
      </c>
      <c r="L7006" s="260" t="s">
        <v>6372</v>
      </c>
    </row>
    <row r="7007" spans="2:12" ht="75" customHeight="1" x14ac:dyDescent="0.25">
      <c r="B7007" s="255">
        <v>15121520</v>
      </c>
      <c r="C7007" s="89" t="s">
        <v>6621</v>
      </c>
      <c r="D7007" s="256" t="s">
        <v>6369</v>
      </c>
      <c r="E7007" s="257" t="s">
        <v>86</v>
      </c>
      <c r="F7007" s="257" t="s">
        <v>6370</v>
      </c>
      <c r="G7007" s="257" t="s">
        <v>675</v>
      </c>
      <c r="H7007" s="258">
        <v>395520</v>
      </c>
      <c r="I7007" s="259">
        <f t="shared" si="64"/>
        <v>395520</v>
      </c>
      <c r="J7007" s="257" t="s">
        <v>39</v>
      </c>
      <c r="K7007" s="257" t="s">
        <v>6371</v>
      </c>
      <c r="L7007" s="260" t="s">
        <v>6372</v>
      </c>
    </row>
    <row r="7008" spans="2:12" ht="75" customHeight="1" x14ac:dyDescent="0.25">
      <c r="B7008" s="255">
        <v>30180016</v>
      </c>
      <c r="C7008" s="89" t="s">
        <v>6622</v>
      </c>
      <c r="D7008" s="256" t="s">
        <v>6369</v>
      </c>
      <c r="E7008" s="257" t="s">
        <v>86</v>
      </c>
      <c r="F7008" s="257" t="s">
        <v>6370</v>
      </c>
      <c r="G7008" s="257" t="s">
        <v>675</v>
      </c>
      <c r="H7008" s="258">
        <v>7144</v>
      </c>
      <c r="I7008" s="259">
        <f t="shared" si="64"/>
        <v>7144</v>
      </c>
      <c r="J7008" s="257" t="s">
        <v>39</v>
      </c>
      <c r="K7008" s="257" t="s">
        <v>6371</v>
      </c>
      <c r="L7008" s="260" t="s">
        <v>6372</v>
      </c>
    </row>
    <row r="7009" spans="2:12" ht="75" customHeight="1" x14ac:dyDescent="0.25">
      <c r="B7009" s="255">
        <v>30180000</v>
      </c>
      <c r="C7009" s="89" t="s">
        <v>6623</v>
      </c>
      <c r="D7009" s="256" t="s">
        <v>6369</v>
      </c>
      <c r="E7009" s="257" t="s">
        <v>86</v>
      </c>
      <c r="F7009" s="257" t="s">
        <v>6370</v>
      </c>
      <c r="G7009" s="257" t="s">
        <v>675</v>
      </c>
      <c r="H7009" s="258">
        <v>26211</v>
      </c>
      <c r="I7009" s="259">
        <f t="shared" si="64"/>
        <v>26211</v>
      </c>
      <c r="J7009" s="257" t="s">
        <v>39</v>
      </c>
      <c r="K7009" s="257" t="s">
        <v>6371</v>
      </c>
      <c r="L7009" s="260" t="s">
        <v>6372</v>
      </c>
    </row>
    <row r="7010" spans="2:12" ht="75" customHeight="1" x14ac:dyDescent="0.25">
      <c r="B7010" s="255">
        <v>39121700</v>
      </c>
      <c r="C7010" s="89" t="s">
        <v>6624</v>
      </c>
      <c r="D7010" s="256" t="s">
        <v>6369</v>
      </c>
      <c r="E7010" s="257" t="s">
        <v>86</v>
      </c>
      <c r="F7010" s="257" t="s">
        <v>6370</v>
      </c>
      <c r="G7010" s="257" t="s">
        <v>675</v>
      </c>
      <c r="H7010" s="258">
        <v>27406</v>
      </c>
      <c r="I7010" s="259">
        <f t="shared" si="64"/>
        <v>27406</v>
      </c>
      <c r="J7010" s="257" t="s">
        <v>39</v>
      </c>
      <c r="K7010" s="257" t="s">
        <v>6371</v>
      </c>
      <c r="L7010" s="260" t="s">
        <v>6372</v>
      </c>
    </row>
    <row r="7011" spans="2:12" ht="75" customHeight="1" x14ac:dyDescent="0.25">
      <c r="B7011" s="255">
        <v>39121700</v>
      </c>
      <c r="C7011" s="89" t="s">
        <v>6625</v>
      </c>
      <c r="D7011" s="256" t="s">
        <v>6369</v>
      </c>
      <c r="E7011" s="257" t="s">
        <v>86</v>
      </c>
      <c r="F7011" s="257" t="s">
        <v>6370</v>
      </c>
      <c r="G7011" s="257" t="s">
        <v>675</v>
      </c>
      <c r="H7011" s="258">
        <v>13957</v>
      </c>
      <c r="I7011" s="259">
        <f t="shared" si="64"/>
        <v>13957</v>
      </c>
      <c r="J7011" s="257" t="s">
        <v>39</v>
      </c>
      <c r="K7011" s="257" t="s">
        <v>6371</v>
      </c>
      <c r="L7011" s="260" t="s">
        <v>6372</v>
      </c>
    </row>
    <row r="7012" spans="2:12" ht="75" customHeight="1" x14ac:dyDescent="0.25">
      <c r="B7012" s="255">
        <v>27111500</v>
      </c>
      <c r="C7012" s="89" t="s">
        <v>6626</v>
      </c>
      <c r="D7012" s="256" t="s">
        <v>6369</v>
      </c>
      <c r="E7012" s="257" t="s">
        <v>86</v>
      </c>
      <c r="F7012" s="257" t="s">
        <v>6370</v>
      </c>
      <c r="G7012" s="257" t="s">
        <v>675</v>
      </c>
      <c r="H7012" s="258">
        <v>28840</v>
      </c>
      <c r="I7012" s="259">
        <f t="shared" si="64"/>
        <v>28840</v>
      </c>
      <c r="J7012" s="257" t="s">
        <v>39</v>
      </c>
      <c r="K7012" s="257" t="s">
        <v>6371</v>
      </c>
      <c r="L7012" s="260" t="s">
        <v>6372</v>
      </c>
    </row>
    <row r="7013" spans="2:12" ht="75" customHeight="1" x14ac:dyDescent="0.25">
      <c r="B7013" s="255">
        <v>60122202</v>
      </c>
      <c r="C7013" s="89" t="s">
        <v>6627</v>
      </c>
      <c r="D7013" s="256" t="s">
        <v>6369</v>
      </c>
      <c r="E7013" s="257" t="s">
        <v>86</v>
      </c>
      <c r="F7013" s="257" t="s">
        <v>6370</v>
      </c>
      <c r="G7013" s="257" t="s">
        <v>675</v>
      </c>
      <c r="H7013" s="258">
        <v>24034</v>
      </c>
      <c r="I7013" s="259">
        <f t="shared" ref="I7013:I7076" si="65">+H7013</f>
        <v>24034</v>
      </c>
      <c r="J7013" s="257" t="s">
        <v>39</v>
      </c>
      <c r="K7013" s="257" t="s">
        <v>6371</v>
      </c>
      <c r="L7013" s="260" t="s">
        <v>6372</v>
      </c>
    </row>
    <row r="7014" spans="2:12" ht="75" customHeight="1" x14ac:dyDescent="0.25">
      <c r="B7014" s="255">
        <v>60122202</v>
      </c>
      <c r="C7014" s="89" t="s">
        <v>6628</v>
      </c>
      <c r="D7014" s="256" t="s">
        <v>6369</v>
      </c>
      <c r="E7014" s="257" t="s">
        <v>86</v>
      </c>
      <c r="F7014" s="257" t="s">
        <v>6370</v>
      </c>
      <c r="G7014" s="257" t="s">
        <v>675</v>
      </c>
      <c r="H7014" s="258">
        <v>19683</v>
      </c>
      <c r="I7014" s="259">
        <f t="shared" si="65"/>
        <v>19683</v>
      </c>
      <c r="J7014" s="257" t="s">
        <v>39</v>
      </c>
      <c r="K7014" s="257" t="s">
        <v>6371</v>
      </c>
      <c r="L7014" s="260" t="s">
        <v>6372</v>
      </c>
    </row>
    <row r="7015" spans="2:12" ht="75" customHeight="1" x14ac:dyDescent="0.25">
      <c r="B7015" s="255">
        <v>271122</v>
      </c>
      <c r="C7015" s="89" t="s">
        <v>6629</v>
      </c>
      <c r="D7015" s="256" t="s">
        <v>6369</v>
      </c>
      <c r="E7015" s="257" t="s">
        <v>86</v>
      </c>
      <c r="F7015" s="257" t="s">
        <v>6370</v>
      </c>
      <c r="G7015" s="257" t="s">
        <v>675</v>
      </c>
      <c r="H7015" s="258">
        <v>1648</v>
      </c>
      <c r="I7015" s="259">
        <f t="shared" si="65"/>
        <v>1648</v>
      </c>
      <c r="J7015" s="257" t="s">
        <v>39</v>
      </c>
      <c r="K7015" s="257" t="s">
        <v>6371</v>
      </c>
      <c r="L7015" s="260" t="s">
        <v>6372</v>
      </c>
    </row>
    <row r="7016" spans="2:12" ht="75" customHeight="1" x14ac:dyDescent="0.25">
      <c r="B7016" s="255">
        <v>2711320</v>
      </c>
      <c r="C7016" s="89" t="s">
        <v>6630</v>
      </c>
      <c r="D7016" s="256" t="s">
        <v>6369</v>
      </c>
      <c r="E7016" s="257" t="s">
        <v>86</v>
      </c>
      <c r="F7016" s="257" t="s">
        <v>6370</v>
      </c>
      <c r="G7016" s="257" t="s">
        <v>675</v>
      </c>
      <c r="H7016" s="258">
        <v>1678</v>
      </c>
      <c r="I7016" s="259">
        <f t="shared" si="65"/>
        <v>1678</v>
      </c>
      <c r="J7016" s="257" t="s">
        <v>39</v>
      </c>
      <c r="K7016" s="257" t="s">
        <v>6371</v>
      </c>
      <c r="L7016" s="260" t="s">
        <v>6372</v>
      </c>
    </row>
    <row r="7017" spans="2:12" ht="75" customHeight="1" x14ac:dyDescent="0.25">
      <c r="B7017" s="255">
        <v>15121520</v>
      </c>
      <c r="C7017" s="89" t="s">
        <v>6631</v>
      </c>
      <c r="D7017" s="256" t="s">
        <v>6369</v>
      </c>
      <c r="E7017" s="257" t="s">
        <v>86</v>
      </c>
      <c r="F7017" s="257" t="s">
        <v>6370</v>
      </c>
      <c r="G7017" s="257" t="s">
        <v>675</v>
      </c>
      <c r="H7017" s="258">
        <v>876</v>
      </c>
      <c r="I7017" s="259">
        <f t="shared" si="65"/>
        <v>876</v>
      </c>
      <c r="J7017" s="257" t="s">
        <v>39</v>
      </c>
      <c r="K7017" s="257" t="s">
        <v>6371</v>
      </c>
      <c r="L7017" s="260" t="s">
        <v>6372</v>
      </c>
    </row>
    <row r="7018" spans="2:12" ht="75" customHeight="1" x14ac:dyDescent="0.25">
      <c r="B7018" s="255">
        <v>39121700</v>
      </c>
      <c r="C7018" s="89" t="s">
        <v>6632</v>
      </c>
      <c r="D7018" s="256" t="s">
        <v>6369</v>
      </c>
      <c r="E7018" s="257" t="s">
        <v>86</v>
      </c>
      <c r="F7018" s="257" t="s">
        <v>6370</v>
      </c>
      <c r="G7018" s="257" t="s">
        <v>675</v>
      </c>
      <c r="H7018" s="258">
        <v>469</v>
      </c>
      <c r="I7018" s="259">
        <f t="shared" si="65"/>
        <v>469</v>
      </c>
      <c r="J7018" s="257" t="s">
        <v>39</v>
      </c>
      <c r="K7018" s="257" t="s">
        <v>6371</v>
      </c>
      <c r="L7018" s="260" t="s">
        <v>6372</v>
      </c>
    </row>
    <row r="7019" spans="2:12" ht="75" customHeight="1" x14ac:dyDescent="0.25">
      <c r="B7019" s="255">
        <v>271122</v>
      </c>
      <c r="C7019" s="89" t="s">
        <v>6633</v>
      </c>
      <c r="D7019" s="256" t="s">
        <v>6369</v>
      </c>
      <c r="E7019" s="257" t="s">
        <v>86</v>
      </c>
      <c r="F7019" s="257" t="s">
        <v>6370</v>
      </c>
      <c r="G7019" s="257" t="s">
        <v>675</v>
      </c>
      <c r="H7019" s="258">
        <v>8688</v>
      </c>
      <c r="I7019" s="259">
        <f t="shared" si="65"/>
        <v>8688</v>
      </c>
      <c r="J7019" s="257" t="s">
        <v>39</v>
      </c>
      <c r="K7019" s="257" t="s">
        <v>6371</v>
      </c>
      <c r="L7019" s="260" t="s">
        <v>6372</v>
      </c>
    </row>
    <row r="7020" spans="2:12" ht="75" customHeight="1" x14ac:dyDescent="0.25">
      <c r="B7020" s="255">
        <v>2711320</v>
      </c>
      <c r="C7020" s="89" t="s">
        <v>6634</v>
      </c>
      <c r="D7020" s="256" t="s">
        <v>6369</v>
      </c>
      <c r="E7020" s="257" t="s">
        <v>86</v>
      </c>
      <c r="F7020" s="257" t="s">
        <v>6370</v>
      </c>
      <c r="G7020" s="257" t="s">
        <v>675</v>
      </c>
      <c r="H7020" s="258">
        <v>11957</v>
      </c>
      <c r="I7020" s="259">
        <f t="shared" si="65"/>
        <v>11957</v>
      </c>
      <c r="J7020" s="257" t="s">
        <v>39</v>
      </c>
      <c r="K7020" s="257" t="s">
        <v>6371</v>
      </c>
      <c r="L7020" s="260" t="s">
        <v>6372</v>
      </c>
    </row>
    <row r="7021" spans="2:12" ht="75" customHeight="1" x14ac:dyDescent="0.25">
      <c r="B7021" s="255">
        <v>15121520</v>
      </c>
      <c r="C7021" s="89" t="s">
        <v>6635</v>
      </c>
      <c r="D7021" s="256" t="s">
        <v>6369</v>
      </c>
      <c r="E7021" s="257" t="s">
        <v>86</v>
      </c>
      <c r="F7021" s="257" t="s">
        <v>6370</v>
      </c>
      <c r="G7021" s="257" t="s">
        <v>675</v>
      </c>
      <c r="H7021" s="258">
        <v>56208</v>
      </c>
      <c r="I7021" s="259">
        <f t="shared" si="65"/>
        <v>56208</v>
      </c>
      <c r="J7021" s="257" t="s">
        <v>39</v>
      </c>
      <c r="K7021" s="257" t="s">
        <v>6371</v>
      </c>
      <c r="L7021" s="260" t="s">
        <v>6372</v>
      </c>
    </row>
    <row r="7022" spans="2:12" ht="75" customHeight="1" x14ac:dyDescent="0.25">
      <c r="B7022" s="255">
        <v>39121640</v>
      </c>
      <c r="C7022" s="89" t="s">
        <v>6636</v>
      </c>
      <c r="D7022" s="256" t="s">
        <v>6369</v>
      </c>
      <c r="E7022" s="257" t="s">
        <v>86</v>
      </c>
      <c r="F7022" s="257" t="s">
        <v>6370</v>
      </c>
      <c r="G7022" s="257" t="s">
        <v>675</v>
      </c>
      <c r="H7022" s="258">
        <v>56208</v>
      </c>
      <c r="I7022" s="259">
        <f t="shared" si="65"/>
        <v>56208</v>
      </c>
      <c r="J7022" s="257" t="s">
        <v>39</v>
      </c>
      <c r="K7022" s="257" t="s">
        <v>6371</v>
      </c>
      <c r="L7022" s="260" t="s">
        <v>6372</v>
      </c>
    </row>
    <row r="7023" spans="2:12" ht="75" customHeight="1" x14ac:dyDescent="0.25">
      <c r="B7023" s="255">
        <v>39121640</v>
      </c>
      <c r="C7023" s="89" t="s">
        <v>6637</v>
      </c>
      <c r="D7023" s="256" t="s">
        <v>6369</v>
      </c>
      <c r="E7023" s="257" t="s">
        <v>86</v>
      </c>
      <c r="F7023" s="257" t="s">
        <v>6370</v>
      </c>
      <c r="G7023" s="257" t="s">
        <v>675</v>
      </c>
      <c r="H7023" s="258">
        <v>56208</v>
      </c>
      <c r="I7023" s="259">
        <f t="shared" si="65"/>
        <v>56208</v>
      </c>
      <c r="J7023" s="257" t="s">
        <v>39</v>
      </c>
      <c r="K7023" s="257" t="s">
        <v>6371</v>
      </c>
      <c r="L7023" s="260" t="s">
        <v>6372</v>
      </c>
    </row>
    <row r="7024" spans="2:12" ht="75" customHeight="1" x14ac:dyDescent="0.25">
      <c r="B7024" s="255">
        <v>2711320</v>
      </c>
      <c r="C7024" s="89" t="s">
        <v>6638</v>
      </c>
      <c r="D7024" s="256" t="s">
        <v>6369</v>
      </c>
      <c r="E7024" s="257" t="s">
        <v>86</v>
      </c>
      <c r="F7024" s="257" t="s">
        <v>6370</v>
      </c>
      <c r="G7024" s="257" t="s">
        <v>675</v>
      </c>
      <c r="H7024" s="258">
        <v>412000</v>
      </c>
      <c r="I7024" s="259">
        <f t="shared" si="65"/>
        <v>412000</v>
      </c>
      <c r="J7024" s="257" t="s">
        <v>39</v>
      </c>
      <c r="K7024" s="257" t="s">
        <v>6371</v>
      </c>
      <c r="L7024" s="260" t="s">
        <v>6372</v>
      </c>
    </row>
    <row r="7025" spans="2:12" ht="75" customHeight="1" x14ac:dyDescent="0.25">
      <c r="B7025" s="255">
        <v>15121520</v>
      </c>
      <c r="C7025" s="89" t="s">
        <v>6639</v>
      </c>
      <c r="D7025" s="256" t="s">
        <v>6369</v>
      </c>
      <c r="E7025" s="257" t="s">
        <v>86</v>
      </c>
      <c r="F7025" s="257" t="s">
        <v>6370</v>
      </c>
      <c r="G7025" s="257" t="s">
        <v>675</v>
      </c>
      <c r="H7025" s="258">
        <v>320</v>
      </c>
      <c r="I7025" s="259">
        <f t="shared" si="65"/>
        <v>320</v>
      </c>
      <c r="J7025" s="257" t="s">
        <v>39</v>
      </c>
      <c r="K7025" s="257" t="s">
        <v>6371</v>
      </c>
      <c r="L7025" s="260" t="s">
        <v>6372</v>
      </c>
    </row>
    <row r="7026" spans="2:12" ht="75" customHeight="1" x14ac:dyDescent="0.25">
      <c r="B7026" s="255">
        <v>30180000</v>
      </c>
      <c r="C7026" s="89" t="s">
        <v>6640</v>
      </c>
      <c r="D7026" s="256" t="s">
        <v>6369</v>
      </c>
      <c r="E7026" s="257" t="s">
        <v>86</v>
      </c>
      <c r="F7026" s="257" t="s">
        <v>6370</v>
      </c>
      <c r="G7026" s="257" t="s">
        <v>675</v>
      </c>
      <c r="H7026" s="258">
        <v>551</v>
      </c>
      <c r="I7026" s="259">
        <f t="shared" si="65"/>
        <v>551</v>
      </c>
      <c r="J7026" s="257" t="s">
        <v>39</v>
      </c>
      <c r="K7026" s="257" t="s">
        <v>6371</v>
      </c>
      <c r="L7026" s="260" t="s">
        <v>6372</v>
      </c>
    </row>
    <row r="7027" spans="2:12" ht="75" customHeight="1" x14ac:dyDescent="0.25">
      <c r="B7027" s="255">
        <v>39121432</v>
      </c>
      <c r="C7027" s="89" t="s">
        <v>6641</v>
      </c>
      <c r="D7027" s="256" t="s">
        <v>6369</v>
      </c>
      <c r="E7027" s="257" t="s">
        <v>86</v>
      </c>
      <c r="F7027" s="257" t="s">
        <v>6370</v>
      </c>
      <c r="G7027" s="257" t="s">
        <v>675</v>
      </c>
      <c r="H7027" s="258">
        <v>307</v>
      </c>
      <c r="I7027" s="259">
        <f t="shared" si="65"/>
        <v>307</v>
      </c>
      <c r="J7027" s="257" t="s">
        <v>39</v>
      </c>
      <c r="K7027" s="257" t="s">
        <v>6371</v>
      </c>
      <c r="L7027" s="260" t="s">
        <v>6372</v>
      </c>
    </row>
    <row r="7028" spans="2:12" ht="75" customHeight="1" x14ac:dyDescent="0.25">
      <c r="B7028" s="255">
        <v>39121432</v>
      </c>
      <c r="C7028" s="89" t="s">
        <v>6642</v>
      </c>
      <c r="D7028" s="256" t="s">
        <v>6369</v>
      </c>
      <c r="E7028" s="257" t="s">
        <v>86</v>
      </c>
      <c r="F7028" s="257" t="s">
        <v>6370</v>
      </c>
      <c r="G7028" s="257" t="s">
        <v>675</v>
      </c>
      <c r="H7028" s="258">
        <v>256</v>
      </c>
      <c r="I7028" s="259">
        <f t="shared" si="65"/>
        <v>256</v>
      </c>
      <c r="J7028" s="257" t="s">
        <v>39</v>
      </c>
      <c r="K7028" s="257" t="s">
        <v>6371</v>
      </c>
      <c r="L7028" s="260" t="s">
        <v>6372</v>
      </c>
    </row>
    <row r="7029" spans="2:12" ht="75" customHeight="1" x14ac:dyDescent="0.25">
      <c r="B7029" s="255">
        <v>39121432</v>
      </c>
      <c r="C7029" s="89" t="s">
        <v>6643</v>
      </c>
      <c r="D7029" s="256" t="s">
        <v>6369</v>
      </c>
      <c r="E7029" s="257" t="s">
        <v>86</v>
      </c>
      <c r="F7029" s="257" t="s">
        <v>6370</v>
      </c>
      <c r="G7029" s="257" t="s">
        <v>675</v>
      </c>
      <c r="H7029" s="258">
        <v>223</v>
      </c>
      <c r="I7029" s="259">
        <f t="shared" si="65"/>
        <v>223</v>
      </c>
      <c r="J7029" s="257" t="s">
        <v>39</v>
      </c>
      <c r="K7029" s="257" t="s">
        <v>6371</v>
      </c>
      <c r="L7029" s="260" t="s">
        <v>6372</v>
      </c>
    </row>
    <row r="7030" spans="2:12" ht="75" customHeight="1" x14ac:dyDescent="0.25">
      <c r="B7030" s="255">
        <v>39121432</v>
      </c>
      <c r="C7030" s="89" t="s">
        <v>6644</v>
      </c>
      <c r="D7030" s="256" t="s">
        <v>6369</v>
      </c>
      <c r="E7030" s="257" t="s">
        <v>86</v>
      </c>
      <c r="F7030" s="257" t="s">
        <v>6370</v>
      </c>
      <c r="G7030" s="257" t="s">
        <v>675</v>
      </c>
      <c r="H7030" s="258">
        <v>7480</v>
      </c>
      <c r="I7030" s="259">
        <f t="shared" si="65"/>
        <v>7480</v>
      </c>
      <c r="J7030" s="257" t="s">
        <v>39</v>
      </c>
      <c r="K7030" s="257" t="s">
        <v>6371</v>
      </c>
      <c r="L7030" s="260" t="s">
        <v>6372</v>
      </c>
    </row>
    <row r="7031" spans="2:12" ht="75" customHeight="1" x14ac:dyDescent="0.25">
      <c r="B7031" s="255">
        <v>39121700</v>
      </c>
      <c r="C7031" s="89" t="s">
        <v>6496</v>
      </c>
      <c r="D7031" s="256" t="s">
        <v>6369</v>
      </c>
      <c r="E7031" s="257" t="s">
        <v>86</v>
      </c>
      <c r="F7031" s="257" t="s">
        <v>6370</v>
      </c>
      <c r="G7031" s="257" t="s">
        <v>675</v>
      </c>
      <c r="H7031" s="258">
        <v>98880</v>
      </c>
      <c r="I7031" s="259">
        <f t="shared" si="65"/>
        <v>98880</v>
      </c>
      <c r="J7031" s="257" t="s">
        <v>39</v>
      </c>
      <c r="K7031" s="257" t="s">
        <v>6371</v>
      </c>
      <c r="L7031" s="260" t="s">
        <v>6372</v>
      </c>
    </row>
    <row r="7032" spans="2:12" ht="75" customHeight="1" x14ac:dyDescent="0.25">
      <c r="B7032" s="255">
        <v>271120007</v>
      </c>
      <c r="C7032" s="89" t="s">
        <v>6645</v>
      </c>
      <c r="D7032" s="256" t="s">
        <v>6369</v>
      </c>
      <c r="E7032" s="257" t="s">
        <v>86</v>
      </c>
      <c r="F7032" s="257" t="s">
        <v>6370</v>
      </c>
      <c r="G7032" s="257" t="s">
        <v>675</v>
      </c>
      <c r="H7032" s="258">
        <v>65920</v>
      </c>
      <c r="I7032" s="259">
        <f t="shared" si="65"/>
        <v>65920</v>
      </c>
      <c r="J7032" s="257" t="s">
        <v>39</v>
      </c>
      <c r="K7032" s="257" t="s">
        <v>6371</v>
      </c>
      <c r="L7032" s="260" t="s">
        <v>6372</v>
      </c>
    </row>
    <row r="7033" spans="2:12" ht="75" customHeight="1" x14ac:dyDescent="0.25">
      <c r="B7033" s="255">
        <v>39121402</v>
      </c>
      <c r="C7033" s="89" t="s">
        <v>6646</v>
      </c>
      <c r="D7033" s="256" t="s">
        <v>6369</v>
      </c>
      <c r="E7033" s="257" t="s">
        <v>86</v>
      </c>
      <c r="F7033" s="257" t="s">
        <v>6370</v>
      </c>
      <c r="G7033" s="257" t="s">
        <v>675</v>
      </c>
      <c r="H7033" s="258">
        <v>2448</v>
      </c>
      <c r="I7033" s="259">
        <f t="shared" si="65"/>
        <v>2448</v>
      </c>
      <c r="J7033" s="257" t="s">
        <v>39</v>
      </c>
      <c r="K7033" s="257" t="s">
        <v>6371</v>
      </c>
      <c r="L7033" s="260" t="s">
        <v>6372</v>
      </c>
    </row>
    <row r="7034" spans="2:12" ht="75" customHeight="1" x14ac:dyDescent="0.25">
      <c r="B7034" s="255">
        <v>39121402</v>
      </c>
      <c r="C7034" s="89" t="s">
        <v>6647</v>
      </c>
      <c r="D7034" s="256" t="s">
        <v>6369</v>
      </c>
      <c r="E7034" s="257" t="s">
        <v>86</v>
      </c>
      <c r="F7034" s="257" t="s">
        <v>6370</v>
      </c>
      <c r="G7034" s="257" t="s">
        <v>675</v>
      </c>
      <c r="H7034" s="258">
        <v>30072</v>
      </c>
      <c r="I7034" s="259">
        <f t="shared" si="65"/>
        <v>30072</v>
      </c>
      <c r="J7034" s="257" t="s">
        <v>39</v>
      </c>
      <c r="K7034" s="257" t="s">
        <v>6371</v>
      </c>
      <c r="L7034" s="260" t="s">
        <v>6372</v>
      </c>
    </row>
    <row r="7035" spans="2:12" ht="75" customHeight="1" x14ac:dyDescent="0.25">
      <c r="B7035" s="255">
        <v>39121402</v>
      </c>
      <c r="C7035" s="89" t="s">
        <v>6648</v>
      </c>
      <c r="D7035" s="256" t="s">
        <v>6369</v>
      </c>
      <c r="E7035" s="257" t="s">
        <v>86</v>
      </c>
      <c r="F7035" s="257" t="s">
        <v>6370</v>
      </c>
      <c r="G7035" s="257" t="s">
        <v>675</v>
      </c>
      <c r="H7035" s="258">
        <v>30072</v>
      </c>
      <c r="I7035" s="259">
        <f t="shared" si="65"/>
        <v>30072</v>
      </c>
      <c r="J7035" s="257" t="s">
        <v>39</v>
      </c>
      <c r="K7035" s="257" t="s">
        <v>6371</v>
      </c>
      <c r="L7035" s="260" t="s">
        <v>6372</v>
      </c>
    </row>
    <row r="7036" spans="2:12" ht="75" customHeight="1" x14ac:dyDescent="0.25">
      <c r="B7036" s="255">
        <v>39121402</v>
      </c>
      <c r="C7036" s="89" t="s">
        <v>6649</v>
      </c>
      <c r="D7036" s="256" t="s">
        <v>6369</v>
      </c>
      <c r="E7036" s="257" t="s">
        <v>86</v>
      </c>
      <c r="F7036" s="257" t="s">
        <v>6370</v>
      </c>
      <c r="G7036" s="257" t="s">
        <v>675</v>
      </c>
      <c r="H7036" s="258">
        <v>2953</v>
      </c>
      <c r="I7036" s="259">
        <f t="shared" si="65"/>
        <v>2953</v>
      </c>
      <c r="J7036" s="257" t="s">
        <v>39</v>
      </c>
      <c r="K7036" s="257" t="s">
        <v>6371</v>
      </c>
      <c r="L7036" s="260" t="s">
        <v>6372</v>
      </c>
    </row>
    <row r="7037" spans="2:12" ht="75" customHeight="1" x14ac:dyDescent="0.25">
      <c r="B7037" s="255">
        <v>27112100</v>
      </c>
      <c r="C7037" s="89" t="s">
        <v>6650</v>
      </c>
      <c r="D7037" s="256" t="s">
        <v>6369</v>
      </c>
      <c r="E7037" s="257" t="s">
        <v>86</v>
      </c>
      <c r="F7037" s="257" t="s">
        <v>6370</v>
      </c>
      <c r="G7037" s="257" t="s">
        <v>675</v>
      </c>
      <c r="H7037" s="258">
        <v>27</v>
      </c>
      <c r="I7037" s="259">
        <f t="shared" si="65"/>
        <v>27</v>
      </c>
      <c r="J7037" s="257" t="s">
        <v>39</v>
      </c>
      <c r="K7037" s="257" t="s">
        <v>6371</v>
      </c>
      <c r="L7037" s="260" t="s">
        <v>6372</v>
      </c>
    </row>
    <row r="7038" spans="2:12" ht="75" customHeight="1" x14ac:dyDescent="0.25">
      <c r="B7038" s="255">
        <v>27112100</v>
      </c>
      <c r="C7038" s="89" t="s">
        <v>6651</v>
      </c>
      <c r="D7038" s="256" t="s">
        <v>6369</v>
      </c>
      <c r="E7038" s="257" t="s">
        <v>86</v>
      </c>
      <c r="F7038" s="257" t="s">
        <v>6370</v>
      </c>
      <c r="G7038" s="257" t="s">
        <v>675</v>
      </c>
      <c r="H7038" s="258">
        <v>101</v>
      </c>
      <c r="I7038" s="259">
        <f t="shared" si="65"/>
        <v>101</v>
      </c>
      <c r="J7038" s="257" t="s">
        <v>39</v>
      </c>
      <c r="K7038" s="257" t="s">
        <v>6371</v>
      </c>
      <c r="L7038" s="260" t="s">
        <v>6372</v>
      </c>
    </row>
    <row r="7039" spans="2:12" ht="75" customHeight="1" x14ac:dyDescent="0.25">
      <c r="B7039" s="255">
        <v>39101600</v>
      </c>
      <c r="C7039" s="89" t="s">
        <v>6652</v>
      </c>
      <c r="D7039" s="256" t="s">
        <v>6369</v>
      </c>
      <c r="E7039" s="257" t="s">
        <v>86</v>
      </c>
      <c r="F7039" s="257" t="s">
        <v>6370</v>
      </c>
      <c r="G7039" s="257" t="s">
        <v>675</v>
      </c>
      <c r="H7039" s="258">
        <v>10828</v>
      </c>
      <c r="I7039" s="259">
        <f t="shared" si="65"/>
        <v>10828</v>
      </c>
      <c r="J7039" s="257" t="s">
        <v>39</v>
      </c>
      <c r="K7039" s="257" t="s">
        <v>6371</v>
      </c>
      <c r="L7039" s="260" t="s">
        <v>6372</v>
      </c>
    </row>
    <row r="7040" spans="2:12" ht="75" customHeight="1" x14ac:dyDescent="0.25">
      <c r="B7040" s="255">
        <v>39101600</v>
      </c>
      <c r="C7040" s="89" t="s">
        <v>6653</v>
      </c>
      <c r="D7040" s="256" t="s">
        <v>6369</v>
      </c>
      <c r="E7040" s="257" t="s">
        <v>86</v>
      </c>
      <c r="F7040" s="257" t="s">
        <v>6370</v>
      </c>
      <c r="G7040" s="257" t="s">
        <v>675</v>
      </c>
      <c r="H7040" s="258">
        <v>5092</v>
      </c>
      <c r="I7040" s="259">
        <f t="shared" si="65"/>
        <v>5092</v>
      </c>
      <c r="J7040" s="257" t="s">
        <v>39</v>
      </c>
      <c r="K7040" s="257" t="s">
        <v>6371</v>
      </c>
      <c r="L7040" s="260" t="s">
        <v>6372</v>
      </c>
    </row>
    <row r="7041" spans="2:12" ht="75" customHeight="1" x14ac:dyDescent="0.25">
      <c r="B7041" s="255">
        <v>30180017</v>
      </c>
      <c r="C7041" s="89" t="s">
        <v>6654</v>
      </c>
      <c r="D7041" s="256" t="s">
        <v>6369</v>
      </c>
      <c r="E7041" s="257" t="s">
        <v>86</v>
      </c>
      <c r="F7041" s="257" t="s">
        <v>6370</v>
      </c>
      <c r="G7041" s="257" t="s">
        <v>675</v>
      </c>
      <c r="H7041" s="258">
        <v>15820</v>
      </c>
      <c r="I7041" s="259">
        <f t="shared" si="65"/>
        <v>15820</v>
      </c>
      <c r="J7041" s="257" t="s">
        <v>39</v>
      </c>
      <c r="K7041" s="257" t="s">
        <v>6371</v>
      </c>
      <c r="L7041" s="260" t="s">
        <v>6372</v>
      </c>
    </row>
    <row r="7042" spans="2:12" ht="75" customHeight="1" x14ac:dyDescent="0.25">
      <c r="B7042" s="255">
        <v>39101600</v>
      </c>
      <c r="C7042" s="89" t="s">
        <v>6655</v>
      </c>
      <c r="D7042" s="256" t="s">
        <v>6369</v>
      </c>
      <c r="E7042" s="257" t="s">
        <v>86</v>
      </c>
      <c r="F7042" s="257" t="s">
        <v>6370</v>
      </c>
      <c r="G7042" s="257" t="s">
        <v>675</v>
      </c>
      <c r="H7042" s="258">
        <v>5376</v>
      </c>
      <c r="I7042" s="259">
        <f t="shared" si="65"/>
        <v>5376</v>
      </c>
      <c r="J7042" s="257" t="s">
        <v>39</v>
      </c>
      <c r="K7042" s="257" t="s">
        <v>6371</v>
      </c>
      <c r="L7042" s="260" t="s">
        <v>6372</v>
      </c>
    </row>
    <row r="7043" spans="2:12" ht="75" customHeight="1" x14ac:dyDescent="0.25">
      <c r="B7043" s="255">
        <v>27112100</v>
      </c>
      <c r="C7043" s="89" t="s">
        <v>6656</v>
      </c>
      <c r="D7043" s="256" t="s">
        <v>6369</v>
      </c>
      <c r="E7043" s="257" t="s">
        <v>86</v>
      </c>
      <c r="F7043" s="257" t="s">
        <v>6370</v>
      </c>
      <c r="G7043" s="257" t="s">
        <v>675</v>
      </c>
      <c r="H7043" s="258">
        <v>18360</v>
      </c>
      <c r="I7043" s="259">
        <f t="shared" si="65"/>
        <v>18360</v>
      </c>
      <c r="J7043" s="257" t="s">
        <v>39</v>
      </c>
      <c r="K7043" s="257" t="s">
        <v>6371</v>
      </c>
      <c r="L7043" s="260" t="s">
        <v>6372</v>
      </c>
    </row>
    <row r="7044" spans="2:12" ht="75" customHeight="1" x14ac:dyDescent="0.25">
      <c r="B7044" s="255">
        <v>30180000</v>
      </c>
      <c r="C7044" s="89" t="s">
        <v>6657</v>
      </c>
      <c r="D7044" s="256" t="s">
        <v>6369</v>
      </c>
      <c r="E7044" s="257" t="s">
        <v>86</v>
      </c>
      <c r="F7044" s="257" t="s">
        <v>6370</v>
      </c>
      <c r="G7044" s="257" t="s">
        <v>675</v>
      </c>
      <c r="H7044" s="258">
        <v>40</v>
      </c>
      <c r="I7044" s="259">
        <f t="shared" si="65"/>
        <v>40</v>
      </c>
      <c r="J7044" s="257" t="s">
        <v>39</v>
      </c>
      <c r="K7044" s="257" t="s">
        <v>6371</v>
      </c>
      <c r="L7044" s="260" t="s">
        <v>6372</v>
      </c>
    </row>
    <row r="7045" spans="2:12" ht="75" customHeight="1" x14ac:dyDescent="0.25">
      <c r="B7045" s="255">
        <v>15121520</v>
      </c>
      <c r="C7045" s="89" t="s">
        <v>6658</v>
      </c>
      <c r="D7045" s="256" t="s">
        <v>6369</v>
      </c>
      <c r="E7045" s="257" t="s">
        <v>86</v>
      </c>
      <c r="F7045" s="257" t="s">
        <v>6370</v>
      </c>
      <c r="G7045" s="257" t="s">
        <v>675</v>
      </c>
      <c r="H7045" s="258">
        <v>4346</v>
      </c>
      <c r="I7045" s="259">
        <f t="shared" si="65"/>
        <v>4346</v>
      </c>
      <c r="J7045" s="257" t="s">
        <v>39</v>
      </c>
      <c r="K7045" s="257" t="s">
        <v>6371</v>
      </c>
      <c r="L7045" s="260" t="s">
        <v>6372</v>
      </c>
    </row>
    <row r="7046" spans="2:12" ht="75" customHeight="1" x14ac:dyDescent="0.25">
      <c r="B7046" s="18">
        <v>60111409</v>
      </c>
      <c r="C7046" s="31" t="s">
        <v>6659</v>
      </c>
      <c r="D7046" s="256" t="s">
        <v>6369</v>
      </c>
      <c r="E7046" s="257" t="s">
        <v>86</v>
      </c>
      <c r="F7046" s="257" t="s">
        <v>6370</v>
      </c>
      <c r="G7046" s="257" t="s">
        <v>675</v>
      </c>
      <c r="H7046" s="259">
        <v>1200000</v>
      </c>
      <c r="I7046" s="259">
        <f t="shared" si="65"/>
        <v>1200000</v>
      </c>
      <c r="J7046" s="257" t="s">
        <v>39</v>
      </c>
      <c r="K7046" s="257" t="s">
        <v>6371</v>
      </c>
      <c r="L7046" s="260" t="s">
        <v>6372</v>
      </c>
    </row>
    <row r="7047" spans="2:12" ht="75" customHeight="1" x14ac:dyDescent="0.25">
      <c r="B7047" s="18">
        <v>55121714</v>
      </c>
      <c r="C7047" s="31" t="s">
        <v>6660</v>
      </c>
      <c r="D7047" s="256" t="s">
        <v>6369</v>
      </c>
      <c r="E7047" s="257" t="s">
        <v>86</v>
      </c>
      <c r="F7047" s="257" t="s">
        <v>6370</v>
      </c>
      <c r="G7047" s="257" t="s">
        <v>675</v>
      </c>
      <c r="H7047" s="259">
        <v>300000</v>
      </c>
      <c r="I7047" s="259">
        <f t="shared" si="65"/>
        <v>300000</v>
      </c>
      <c r="J7047" s="257" t="s">
        <v>39</v>
      </c>
      <c r="K7047" s="257" t="s">
        <v>6371</v>
      </c>
      <c r="L7047" s="260" t="s">
        <v>6372</v>
      </c>
    </row>
    <row r="7048" spans="2:12" ht="75" customHeight="1" x14ac:dyDescent="0.25">
      <c r="B7048" s="18">
        <v>55121714</v>
      </c>
      <c r="C7048" s="31" t="s">
        <v>6661</v>
      </c>
      <c r="D7048" s="256" t="s">
        <v>6369</v>
      </c>
      <c r="E7048" s="257" t="s">
        <v>86</v>
      </c>
      <c r="F7048" s="257" t="s">
        <v>6370</v>
      </c>
      <c r="G7048" s="257" t="s">
        <v>675</v>
      </c>
      <c r="H7048" s="259">
        <v>3000000</v>
      </c>
      <c r="I7048" s="259">
        <f t="shared" si="65"/>
        <v>3000000</v>
      </c>
      <c r="J7048" s="257" t="s">
        <v>39</v>
      </c>
      <c r="K7048" s="257" t="s">
        <v>6371</v>
      </c>
      <c r="L7048" s="260" t="s">
        <v>6372</v>
      </c>
    </row>
    <row r="7049" spans="2:12" ht="75" customHeight="1" x14ac:dyDescent="0.25">
      <c r="B7049" s="18">
        <v>441217001</v>
      </c>
      <c r="C7049" s="31" t="s">
        <v>6662</v>
      </c>
      <c r="D7049" s="256" t="s">
        <v>6369</v>
      </c>
      <c r="E7049" s="257" t="s">
        <v>86</v>
      </c>
      <c r="F7049" s="257" t="s">
        <v>6370</v>
      </c>
      <c r="G7049" s="257" t="s">
        <v>675</v>
      </c>
      <c r="H7049" s="259">
        <v>1200000</v>
      </c>
      <c r="I7049" s="259">
        <f t="shared" si="65"/>
        <v>1200000</v>
      </c>
      <c r="J7049" s="257" t="s">
        <v>39</v>
      </c>
      <c r="K7049" s="257" t="s">
        <v>6371</v>
      </c>
      <c r="L7049" s="260" t="s">
        <v>6372</v>
      </c>
    </row>
    <row r="7050" spans="2:12" ht="75" customHeight="1" x14ac:dyDescent="0.25">
      <c r="B7050" s="18">
        <v>531030</v>
      </c>
      <c r="C7050" s="31" t="s">
        <v>6663</v>
      </c>
      <c r="D7050" s="256" t="s">
        <v>6369</v>
      </c>
      <c r="E7050" s="257" t="s">
        <v>86</v>
      </c>
      <c r="F7050" s="257" t="s">
        <v>6370</v>
      </c>
      <c r="G7050" s="257" t="s">
        <v>675</v>
      </c>
      <c r="H7050" s="259">
        <v>6000000</v>
      </c>
      <c r="I7050" s="259">
        <f t="shared" si="65"/>
        <v>6000000</v>
      </c>
      <c r="J7050" s="257" t="s">
        <v>39</v>
      </c>
      <c r="K7050" s="257" t="s">
        <v>6371</v>
      </c>
      <c r="L7050" s="260" t="s">
        <v>6372</v>
      </c>
    </row>
    <row r="7051" spans="2:12" ht="75" customHeight="1" x14ac:dyDescent="0.25">
      <c r="B7051" s="18">
        <v>49221510</v>
      </c>
      <c r="C7051" s="31" t="s">
        <v>6664</v>
      </c>
      <c r="D7051" s="256" t="s">
        <v>6369</v>
      </c>
      <c r="E7051" s="257" t="s">
        <v>86</v>
      </c>
      <c r="F7051" s="257" t="s">
        <v>6370</v>
      </c>
      <c r="G7051" s="257" t="s">
        <v>675</v>
      </c>
      <c r="H7051" s="259">
        <v>3000000</v>
      </c>
      <c r="I7051" s="259">
        <f t="shared" si="65"/>
        <v>3000000</v>
      </c>
      <c r="J7051" s="257" t="s">
        <v>39</v>
      </c>
      <c r="K7051" s="257" t="s">
        <v>6371</v>
      </c>
      <c r="L7051" s="260" t="s">
        <v>6372</v>
      </c>
    </row>
    <row r="7052" spans="2:12" ht="75" customHeight="1" x14ac:dyDescent="0.25">
      <c r="B7052" s="18">
        <v>531030</v>
      </c>
      <c r="C7052" s="31" t="s">
        <v>6665</v>
      </c>
      <c r="D7052" s="256" t="s">
        <v>6369</v>
      </c>
      <c r="E7052" s="257" t="s">
        <v>86</v>
      </c>
      <c r="F7052" s="257" t="s">
        <v>6370</v>
      </c>
      <c r="G7052" s="257" t="s">
        <v>675</v>
      </c>
      <c r="H7052" s="259">
        <v>3500000</v>
      </c>
      <c r="I7052" s="259">
        <f t="shared" si="65"/>
        <v>3500000</v>
      </c>
      <c r="J7052" s="257" t="s">
        <v>39</v>
      </c>
      <c r="K7052" s="257" t="s">
        <v>6371</v>
      </c>
      <c r="L7052" s="260" t="s">
        <v>6372</v>
      </c>
    </row>
    <row r="7053" spans="2:12" ht="75" customHeight="1" x14ac:dyDescent="0.25">
      <c r="B7053" s="18">
        <v>531030</v>
      </c>
      <c r="C7053" s="31" t="s">
        <v>6666</v>
      </c>
      <c r="D7053" s="256" t="s">
        <v>6369</v>
      </c>
      <c r="E7053" s="257" t="s">
        <v>86</v>
      </c>
      <c r="F7053" s="257" t="s">
        <v>6370</v>
      </c>
      <c r="G7053" s="257" t="s">
        <v>675</v>
      </c>
      <c r="H7053" s="259">
        <v>4000000</v>
      </c>
      <c r="I7053" s="259">
        <f t="shared" si="65"/>
        <v>4000000</v>
      </c>
      <c r="J7053" s="257" t="s">
        <v>39</v>
      </c>
      <c r="K7053" s="257" t="s">
        <v>6371</v>
      </c>
      <c r="L7053" s="260" t="s">
        <v>6372</v>
      </c>
    </row>
    <row r="7054" spans="2:12" ht="75" customHeight="1" x14ac:dyDescent="0.25">
      <c r="B7054" s="18">
        <v>531030</v>
      </c>
      <c r="C7054" s="31" t="s">
        <v>6667</v>
      </c>
      <c r="D7054" s="256" t="s">
        <v>6369</v>
      </c>
      <c r="E7054" s="257" t="s">
        <v>86</v>
      </c>
      <c r="F7054" s="257" t="s">
        <v>6370</v>
      </c>
      <c r="G7054" s="257" t="s">
        <v>675</v>
      </c>
      <c r="H7054" s="259">
        <v>3000000</v>
      </c>
      <c r="I7054" s="259">
        <f t="shared" si="65"/>
        <v>3000000</v>
      </c>
      <c r="J7054" s="257" t="s">
        <v>39</v>
      </c>
      <c r="K7054" s="257" t="s">
        <v>6371</v>
      </c>
      <c r="L7054" s="260" t="s">
        <v>6372</v>
      </c>
    </row>
    <row r="7055" spans="2:12" ht="75" customHeight="1" x14ac:dyDescent="0.25">
      <c r="B7055" s="18">
        <v>531030</v>
      </c>
      <c r="C7055" s="31" t="s">
        <v>6668</v>
      </c>
      <c r="D7055" s="256" t="s">
        <v>6369</v>
      </c>
      <c r="E7055" s="257" t="s">
        <v>86</v>
      </c>
      <c r="F7055" s="257" t="s">
        <v>6370</v>
      </c>
      <c r="G7055" s="257" t="s">
        <v>675</v>
      </c>
      <c r="H7055" s="259">
        <v>3000000</v>
      </c>
      <c r="I7055" s="259">
        <f t="shared" si="65"/>
        <v>3000000</v>
      </c>
      <c r="J7055" s="257" t="s">
        <v>39</v>
      </c>
      <c r="K7055" s="257" t="s">
        <v>6371</v>
      </c>
      <c r="L7055" s="260" t="s">
        <v>6372</v>
      </c>
    </row>
    <row r="7056" spans="2:12" ht="75" customHeight="1" x14ac:dyDescent="0.25">
      <c r="B7056" s="18">
        <v>601217</v>
      </c>
      <c r="C7056" s="31" t="s">
        <v>6669</v>
      </c>
      <c r="D7056" s="256" t="s">
        <v>6369</v>
      </c>
      <c r="E7056" s="257" t="s">
        <v>86</v>
      </c>
      <c r="F7056" s="257" t="s">
        <v>6370</v>
      </c>
      <c r="G7056" s="257" t="s">
        <v>675</v>
      </c>
      <c r="H7056" s="259">
        <v>500000</v>
      </c>
      <c r="I7056" s="259">
        <f t="shared" si="65"/>
        <v>500000</v>
      </c>
      <c r="J7056" s="257" t="s">
        <v>39</v>
      </c>
      <c r="K7056" s="257" t="s">
        <v>6371</v>
      </c>
      <c r="L7056" s="260" t="s">
        <v>6372</v>
      </c>
    </row>
    <row r="7057" spans="2:12" ht="75" customHeight="1" x14ac:dyDescent="0.25">
      <c r="B7057" s="18">
        <v>601217</v>
      </c>
      <c r="C7057" s="31" t="s">
        <v>6670</v>
      </c>
      <c r="D7057" s="256" t="s">
        <v>6369</v>
      </c>
      <c r="E7057" s="257" t="s">
        <v>86</v>
      </c>
      <c r="F7057" s="257" t="s">
        <v>6370</v>
      </c>
      <c r="G7057" s="257" t="s">
        <v>675</v>
      </c>
      <c r="H7057" s="259">
        <v>2500000</v>
      </c>
      <c r="I7057" s="259">
        <f t="shared" si="65"/>
        <v>2500000</v>
      </c>
      <c r="J7057" s="257" t="s">
        <v>39</v>
      </c>
      <c r="K7057" s="257" t="s">
        <v>6371</v>
      </c>
      <c r="L7057" s="260" t="s">
        <v>6372</v>
      </c>
    </row>
    <row r="7058" spans="2:12" ht="75" customHeight="1" x14ac:dyDescent="0.25">
      <c r="B7058" s="18">
        <v>441217001</v>
      </c>
      <c r="C7058" s="31" t="s">
        <v>6671</v>
      </c>
      <c r="D7058" s="256" t="s">
        <v>6369</v>
      </c>
      <c r="E7058" s="257" t="s">
        <v>86</v>
      </c>
      <c r="F7058" s="257" t="s">
        <v>6370</v>
      </c>
      <c r="G7058" s="257" t="s">
        <v>675</v>
      </c>
      <c r="H7058" s="259">
        <v>750000</v>
      </c>
      <c r="I7058" s="259">
        <f t="shared" si="65"/>
        <v>750000</v>
      </c>
      <c r="J7058" s="257" t="s">
        <v>39</v>
      </c>
      <c r="K7058" s="257" t="s">
        <v>6371</v>
      </c>
      <c r="L7058" s="260" t="s">
        <v>6372</v>
      </c>
    </row>
    <row r="7059" spans="2:12" ht="75" customHeight="1" x14ac:dyDescent="0.25">
      <c r="B7059" s="18">
        <v>141215</v>
      </c>
      <c r="C7059" s="31" t="s">
        <v>6672</v>
      </c>
      <c r="D7059" s="256" t="s">
        <v>6369</v>
      </c>
      <c r="E7059" s="257" t="s">
        <v>86</v>
      </c>
      <c r="F7059" s="257" t="s">
        <v>6370</v>
      </c>
      <c r="G7059" s="257" t="s">
        <v>675</v>
      </c>
      <c r="H7059" s="259">
        <v>2000000</v>
      </c>
      <c r="I7059" s="259">
        <f t="shared" si="65"/>
        <v>2000000</v>
      </c>
      <c r="J7059" s="257" t="s">
        <v>39</v>
      </c>
      <c r="K7059" s="257" t="s">
        <v>6371</v>
      </c>
      <c r="L7059" s="260" t="s">
        <v>6372</v>
      </c>
    </row>
    <row r="7060" spans="2:12" ht="75" customHeight="1" x14ac:dyDescent="0.25">
      <c r="B7060" s="18">
        <v>601114</v>
      </c>
      <c r="C7060" s="31" t="s">
        <v>6673</v>
      </c>
      <c r="D7060" s="256" t="s">
        <v>6369</v>
      </c>
      <c r="E7060" s="257" t="s">
        <v>86</v>
      </c>
      <c r="F7060" s="257" t="s">
        <v>6370</v>
      </c>
      <c r="G7060" s="257" t="s">
        <v>675</v>
      </c>
      <c r="H7060" s="259">
        <v>250000</v>
      </c>
      <c r="I7060" s="259">
        <f t="shared" si="65"/>
        <v>250000</v>
      </c>
      <c r="J7060" s="257" t="s">
        <v>39</v>
      </c>
      <c r="K7060" s="257" t="s">
        <v>6371</v>
      </c>
      <c r="L7060" s="260" t="s">
        <v>6372</v>
      </c>
    </row>
    <row r="7061" spans="2:12" ht="75" customHeight="1" x14ac:dyDescent="0.25">
      <c r="B7061" s="18">
        <v>601114</v>
      </c>
      <c r="C7061" s="31" t="s">
        <v>6674</v>
      </c>
      <c r="D7061" s="256" t="s">
        <v>6369</v>
      </c>
      <c r="E7061" s="257" t="s">
        <v>86</v>
      </c>
      <c r="F7061" s="257" t="s">
        <v>6370</v>
      </c>
      <c r="G7061" s="257" t="s">
        <v>675</v>
      </c>
      <c r="H7061" s="259">
        <v>200000</v>
      </c>
      <c r="I7061" s="259">
        <f t="shared" si="65"/>
        <v>200000</v>
      </c>
      <c r="J7061" s="257" t="s">
        <v>39</v>
      </c>
      <c r="K7061" s="257" t="s">
        <v>6371</v>
      </c>
      <c r="L7061" s="260" t="s">
        <v>6372</v>
      </c>
    </row>
    <row r="7062" spans="2:12" ht="75" customHeight="1" x14ac:dyDescent="0.25">
      <c r="B7062" s="18">
        <v>49181509</v>
      </c>
      <c r="C7062" s="31" t="s">
        <v>6675</v>
      </c>
      <c r="D7062" s="256" t="s">
        <v>6369</v>
      </c>
      <c r="E7062" s="257" t="s">
        <v>86</v>
      </c>
      <c r="F7062" s="257" t="s">
        <v>6370</v>
      </c>
      <c r="G7062" s="257" t="s">
        <v>675</v>
      </c>
      <c r="H7062" s="259">
        <v>200000</v>
      </c>
      <c r="I7062" s="259">
        <f t="shared" si="65"/>
        <v>200000</v>
      </c>
      <c r="J7062" s="257" t="s">
        <v>39</v>
      </c>
      <c r="K7062" s="257" t="s">
        <v>6371</v>
      </c>
      <c r="L7062" s="260" t="s">
        <v>6372</v>
      </c>
    </row>
    <row r="7063" spans="2:12" ht="75" customHeight="1" x14ac:dyDescent="0.25">
      <c r="B7063" s="18">
        <v>54111501</v>
      </c>
      <c r="C7063" s="31" t="s">
        <v>6676</v>
      </c>
      <c r="D7063" s="256" t="s">
        <v>6369</v>
      </c>
      <c r="E7063" s="257" t="s">
        <v>86</v>
      </c>
      <c r="F7063" s="257" t="s">
        <v>6370</v>
      </c>
      <c r="G7063" s="257" t="s">
        <v>675</v>
      </c>
      <c r="H7063" s="259">
        <v>600000</v>
      </c>
      <c r="I7063" s="259">
        <f t="shared" si="65"/>
        <v>600000</v>
      </c>
      <c r="J7063" s="257" t="s">
        <v>39</v>
      </c>
      <c r="K7063" s="257" t="s">
        <v>6371</v>
      </c>
      <c r="L7063" s="260" t="s">
        <v>6372</v>
      </c>
    </row>
    <row r="7064" spans="2:12" ht="75" customHeight="1" x14ac:dyDescent="0.25">
      <c r="B7064" s="18">
        <v>54111501</v>
      </c>
      <c r="C7064" s="31" t="s">
        <v>6677</v>
      </c>
      <c r="D7064" s="256" t="s">
        <v>6369</v>
      </c>
      <c r="E7064" s="257" t="s">
        <v>86</v>
      </c>
      <c r="F7064" s="257" t="s">
        <v>6370</v>
      </c>
      <c r="G7064" s="257" t="s">
        <v>675</v>
      </c>
      <c r="H7064" s="259">
        <v>600000</v>
      </c>
      <c r="I7064" s="259">
        <f t="shared" si="65"/>
        <v>600000</v>
      </c>
      <c r="J7064" s="257" t="s">
        <v>39</v>
      </c>
      <c r="K7064" s="257" t="s">
        <v>6371</v>
      </c>
      <c r="L7064" s="260" t="s">
        <v>6372</v>
      </c>
    </row>
    <row r="7065" spans="2:12" ht="75" customHeight="1" x14ac:dyDescent="0.25">
      <c r="B7065" s="18">
        <v>601410</v>
      </c>
      <c r="C7065" s="31" t="s">
        <v>6678</v>
      </c>
      <c r="D7065" s="256" t="s">
        <v>6369</v>
      </c>
      <c r="E7065" s="257" t="s">
        <v>86</v>
      </c>
      <c r="F7065" s="257" t="s">
        <v>6370</v>
      </c>
      <c r="G7065" s="257" t="s">
        <v>675</v>
      </c>
      <c r="H7065" s="259">
        <v>1500000</v>
      </c>
      <c r="I7065" s="259">
        <f t="shared" si="65"/>
        <v>1500000</v>
      </c>
      <c r="J7065" s="257" t="s">
        <v>39</v>
      </c>
      <c r="K7065" s="257" t="s">
        <v>6371</v>
      </c>
      <c r="L7065" s="260" t="s">
        <v>6372</v>
      </c>
    </row>
    <row r="7066" spans="2:12" ht="75" customHeight="1" x14ac:dyDescent="0.25">
      <c r="B7066" s="18">
        <v>601410</v>
      </c>
      <c r="C7066" s="31" t="s">
        <v>6679</v>
      </c>
      <c r="D7066" s="256" t="s">
        <v>6369</v>
      </c>
      <c r="E7066" s="257" t="s">
        <v>86</v>
      </c>
      <c r="F7066" s="257" t="s">
        <v>6370</v>
      </c>
      <c r="G7066" s="257" t="s">
        <v>675</v>
      </c>
      <c r="H7066" s="259">
        <v>2000000</v>
      </c>
      <c r="I7066" s="259">
        <f t="shared" si="65"/>
        <v>2000000</v>
      </c>
      <c r="J7066" s="257" t="s">
        <v>39</v>
      </c>
      <c r="K7066" s="257" t="s">
        <v>6371</v>
      </c>
      <c r="L7066" s="260" t="s">
        <v>6372</v>
      </c>
    </row>
    <row r="7067" spans="2:12" ht="75" customHeight="1" x14ac:dyDescent="0.25">
      <c r="B7067" s="18">
        <v>53102505</v>
      </c>
      <c r="C7067" s="31" t="s">
        <v>6680</v>
      </c>
      <c r="D7067" s="256" t="s">
        <v>6369</v>
      </c>
      <c r="E7067" s="257" t="s">
        <v>86</v>
      </c>
      <c r="F7067" s="257" t="s">
        <v>6370</v>
      </c>
      <c r="G7067" s="257" t="s">
        <v>675</v>
      </c>
      <c r="H7067" s="259">
        <v>2100000</v>
      </c>
      <c r="I7067" s="259">
        <f t="shared" si="65"/>
        <v>2100000</v>
      </c>
      <c r="J7067" s="257" t="s">
        <v>39</v>
      </c>
      <c r="K7067" s="257" t="s">
        <v>6371</v>
      </c>
      <c r="L7067" s="260" t="s">
        <v>6372</v>
      </c>
    </row>
    <row r="7068" spans="2:12" ht="75" customHeight="1" x14ac:dyDescent="0.25">
      <c r="B7068" s="22">
        <v>60101400</v>
      </c>
      <c r="C7068" s="31" t="s">
        <v>6681</v>
      </c>
      <c r="D7068" s="256" t="s">
        <v>6369</v>
      </c>
      <c r="E7068" s="257" t="s">
        <v>86</v>
      </c>
      <c r="F7068" s="257" t="s">
        <v>6370</v>
      </c>
      <c r="G7068" s="257" t="s">
        <v>675</v>
      </c>
      <c r="H7068" s="259">
        <v>1500000</v>
      </c>
      <c r="I7068" s="259">
        <f t="shared" si="65"/>
        <v>1500000</v>
      </c>
      <c r="J7068" s="257" t="s">
        <v>39</v>
      </c>
      <c r="K7068" s="257" t="s">
        <v>6371</v>
      </c>
      <c r="L7068" s="260" t="s">
        <v>6372</v>
      </c>
    </row>
    <row r="7069" spans="2:12" ht="75" customHeight="1" x14ac:dyDescent="0.25">
      <c r="B7069" s="18">
        <v>60141001</v>
      </c>
      <c r="C7069" s="31" t="s">
        <v>6682</v>
      </c>
      <c r="D7069" s="256" t="s">
        <v>6369</v>
      </c>
      <c r="E7069" s="257" t="s">
        <v>86</v>
      </c>
      <c r="F7069" s="257" t="s">
        <v>6370</v>
      </c>
      <c r="G7069" s="257" t="s">
        <v>675</v>
      </c>
      <c r="H7069" s="259">
        <v>1000000</v>
      </c>
      <c r="I7069" s="259">
        <f t="shared" si="65"/>
        <v>1000000</v>
      </c>
      <c r="J7069" s="257" t="s">
        <v>39</v>
      </c>
      <c r="K7069" s="257" t="s">
        <v>6371</v>
      </c>
      <c r="L7069" s="260" t="s">
        <v>6372</v>
      </c>
    </row>
    <row r="7070" spans="2:12" ht="75" customHeight="1" x14ac:dyDescent="0.25">
      <c r="B7070" s="18">
        <v>312015</v>
      </c>
      <c r="C7070" s="31" t="s">
        <v>6683</v>
      </c>
      <c r="D7070" s="256" t="s">
        <v>6369</v>
      </c>
      <c r="E7070" s="257" t="s">
        <v>86</v>
      </c>
      <c r="F7070" s="257" t="s">
        <v>6370</v>
      </c>
      <c r="G7070" s="257" t="s">
        <v>675</v>
      </c>
      <c r="H7070" s="259">
        <v>600000</v>
      </c>
      <c r="I7070" s="259">
        <f t="shared" si="65"/>
        <v>600000</v>
      </c>
      <c r="J7070" s="257" t="s">
        <v>39</v>
      </c>
      <c r="K7070" s="257" t="s">
        <v>6371</v>
      </c>
      <c r="L7070" s="260" t="s">
        <v>6372</v>
      </c>
    </row>
    <row r="7071" spans="2:12" ht="75" customHeight="1" x14ac:dyDescent="0.25">
      <c r="B7071" s="22">
        <v>56121500</v>
      </c>
      <c r="C7071" s="31" t="s">
        <v>6684</v>
      </c>
      <c r="D7071" s="256" t="s">
        <v>6369</v>
      </c>
      <c r="E7071" s="257" t="s">
        <v>86</v>
      </c>
      <c r="F7071" s="257" t="s">
        <v>6370</v>
      </c>
      <c r="G7071" s="257" t="s">
        <v>675</v>
      </c>
      <c r="H7071" s="259">
        <v>500000</v>
      </c>
      <c r="I7071" s="259">
        <f t="shared" si="65"/>
        <v>500000</v>
      </c>
      <c r="J7071" s="257" t="s">
        <v>39</v>
      </c>
      <c r="K7071" s="257" t="s">
        <v>6371</v>
      </c>
      <c r="L7071" s="260" t="s">
        <v>6372</v>
      </c>
    </row>
    <row r="7072" spans="2:12" ht="75" customHeight="1" x14ac:dyDescent="0.25">
      <c r="B7072" s="18">
        <v>601410</v>
      </c>
      <c r="C7072" s="89" t="s">
        <v>6685</v>
      </c>
      <c r="D7072" s="256" t="s">
        <v>6369</v>
      </c>
      <c r="E7072" s="257" t="s">
        <v>86</v>
      </c>
      <c r="F7072" s="257" t="s">
        <v>6370</v>
      </c>
      <c r="G7072" s="257" t="s">
        <v>675</v>
      </c>
      <c r="H7072" s="259">
        <v>500000</v>
      </c>
      <c r="I7072" s="259">
        <f t="shared" si="65"/>
        <v>500000</v>
      </c>
      <c r="J7072" s="257" t="s">
        <v>39</v>
      </c>
      <c r="K7072" s="257" t="s">
        <v>6371</v>
      </c>
      <c r="L7072" s="260" t="s">
        <v>6372</v>
      </c>
    </row>
    <row r="7073" spans="2:12" ht="75" customHeight="1" x14ac:dyDescent="0.25">
      <c r="B7073" s="18">
        <v>231519</v>
      </c>
      <c r="C7073" s="31" t="s">
        <v>6686</v>
      </c>
      <c r="D7073" s="256" t="s">
        <v>6369</v>
      </c>
      <c r="E7073" s="257" t="s">
        <v>86</v>
      </c>
      <c r="F7073" s="257" t="s">
        <v>6370</v>
      </c>
      <c r="G7073" s="257" t="s">
        <v>675</v>
      </c>
      <c r="H7073" s="259">
        <v>102500000</v>
      </c>
      <c r="I7073" s="259">
        <f t="shared" si="65"/>
        <v>102500000</v>
      </c>
      <c r="J7073" s="257" t="s">
        <v>39</v>
      </c>
      <c r="K7073" s="257" t="s">
        <v>6371</v>
      </c>
      <c r="L7073" s="260" t="s">
        <v>6372</v>
      </c>
    </row>
    <row r="7074" spans="2:12" ht="75" customHeight="1" x14ac:dyDescent="0.25">
      <c r="B7074" s="18">
        <v>231519</v>
      </c>
      <c r="C7074" s="31" t="s">
        <v>6687</v>
      </c>
      <c r="D7074" s="256" t="s">
        <v>6369</v>
      </c>
      <c r="E7074" s="257" t="s">
        <v>86</v>
      </c>
      <c r="F7074" s="257" t="s">
        <v>6370</v>
      </c>
      <c r="G7074" s="257" t="s">
        <v>675</v>
      </c>
      <c r="H7074" s="259">
        <v>102500000</v>
      </c>
      <c r="I7074" s="259">
        <f t="shared" si="65"/>
        <v>102500000</v>
      </c>
      <c r="J7074" s="257" t="s">
        <v>39</v>
      </c>
      <c r="K7074" s="257" t="s">
        <v>6371</v>
      </c>
      <c r="L7074" s="260" t="s">
        <v>6372</v>
      </c>
    </row>
    <row r="7075" spans="2:12" ht="75" customHeight="1" x14ac:dyDescent="0.25">
      <c r="B7075" s="18">
        <v>432121</v>
      </c>
      <c r="C7075" s="31" t="s">
        <v>6688</v>
      </c>
      <c r="D7075" s="256" t="s">
        <v>6369</v>
      </c>
      <c r="E7075" s="257" t="s">
        <v>86</v>
      </c>
      <c r="F7075" s="257" t="s">
        <v>6370</v>
      </c>
      <c r="G7075" s="257" t="s">
        <v>675</v>
      </c>
      <c r="H7075" s="259">
        <v>140000000</v>
      </c>
      <c r="I7075" s="259">
        <f t="shared" si="65"/>
        <v>140000000</v>
      </c>
      <c r="J7075" s="257" t="s">
        <v>39</v>
      </c>
      <c r="K7075" s="257" t="s">
        <v>6371</v>
      </c>
      <c r="L7075" s="260" t="s">
        <v>6372</v>
      </c>
    </row>
    <row r="7076" spans="2:12" ht="75" customHeight="1" x14ac:dyDescent="0.25">
      <c r="B7076" s="18">
        <v>451015</v>
      </c>
      <c r="C7076" s="31" t="s">
        <v>6689</v>
      </c>
      <c r="D7076" s="256" t="s">
        <v>6369</v>
      </c>
      <c r="E7076" s="257" t="s">
        <v>86</v>
      </c>
      <c r="F7076" s="257" t="s">
        <v>6370</v>
      </c>
      <c r="G7076" s="257" t="s">
        <v>675</v>
      </c>
      <c r="H7076" s="259">
        <v>300000000</v>
      </c>
      <c r="I7076" s="259">
        <f t="shared" si="65"/>
        <v>300000000</v>
      </c>
      <c r="J7076" s="257" t="s">
        <v>39</v>
      </c>
      <c r="K7076" s="257" t="s">
        <v>6371</v>
      </c>
      <c r="L7076" s="260" t="s">
        <v>6372</v>
      </c>
    </row>
    <row r="7077" spans="2:12" ht="75" customHeight="1" x14ac:dyDescent="0.25">
      <c r="B7077" s="18">
        <v>45101901</v>
      </c>
      <c r="C7077" s="31" t="s">
        <v>6690</v>
      </c>
      <c r="D7077" s="256" t="s">
        <v>6369</v>
      </c>
      <c r="E7077" s="257" t="s">
        <v>86</v>
      </c>
      <c r="F7077" s="257" t="s">
        <v>6370</v>
      </c>
      <c r="G7077" s="257" t="s">
        <v>675</v>
      </c>
      <c r="H7077" s="259">
        <v>5000000</v>
      </c>
      <c r="I7077" s="259">
        <f t="shared" ref="I7077:I7143" si="66">+H7077</f>
        <v>5000000</v>
      </c>
      <c r="J7077" s="257" t="s">
        <v>39</v>
      </c>
      <c r="K7077" s="257" t="s">
        <v>6371</v>
      </c>
      <c r="L7077" s="260" t="s">
        <v>6372</v>
      </c>
    </row>
    <row r="7078" spans="2:12" ht="75" customHeight="1" x14ac:dyDescent="0.25">
      <c r="B7078" s="18">
        <v>241415</v>
      </c>
      <c r="C7078" s="262" t="s">
        <v>6691</v>
      </c>
      <c r="D7078" s="256" t="s">
        <v>6369</v>
      </c>
      <c r="E7078" s="257" t="s">
        <v>86</v>
      </c>
      <c r="F7078" s="257" t="s">
        <v>6370</v>
      </c>
      <c r="G7078" s="257" t="s">
        <v>675</v>
      </c>
      <c r="H7078" s="259">
        <v>74646</v>
      </c>
      <c r="I7078" s="259">
        <f t="shared" si="66"/>
        <v>74646</v>
      </c>
      <c r="J7078" s="257" t="s">
        <v>39</v>
      </c>
      <c r="K7078" s="257" t="s">
        <v>6371</v>
      </c>
      <c r="L7078" s="260" t="s">
        <v>6372</v>
      </c>
    </row>
    <row r="7079" spans="2:12" ht="75" customHeight="1" x14ac:dyDescent="0.25">
      <c r="B7079" s="18">
        <v>241415</v>
      </c>
      <c r="C7079" s="262" t="s">
        <v>6692</v>
      </c>
      <c r="D7079" s="256" t="s">
        <v>6369</v>
      </c>
      <c r="E7079" s="257" t="s">
        <v>86</v>
      </c>
      <c r="F7079" s="257" t="s">
        <v>6370</v>
      </c>
      <c r="G7079" s="257" t="s">
        <v>675</v>
      </c>
      <c r="H7079" s="259">
        <v>43526</v>
      </c>
      <c r="I7079" s="259">
        <f t="shared" si="66"/>
        <v>43526</v>
      </c>
      <c r="J7079" s="257" t="s">
        <v>39</v>
      </c>
      <c r="K7079" s="257" t="s">
        <v>6371</v>
      </c>
      <c r="L7079" s="260" t="s">
        <v>6372</v>
      </c>
    </row>
    <row r="7080" spans="2:12" ht="75" customHeight="1" x14ac:dyDescent="0.25">
      <c r="B7080" s="18">
        <v>41104210</v>
      </c>
      <c r="C7080" s="262" t="s">
        <v>6693</v>
      </c>
      <c r="D7080" s="256" t="s">
        <v>6369</v>
      </c>
      <c r="E7080" s="257" t="s">
        <v>86</v>
      </c>
      <c r="F7080" s="257" t="s">
        <v>6370</v>
      </c>
      <c r="G7080" s="257" t="s">
        <v>675</v>
      </c>
      <c r="H7080" s="259">
        <v>952650</v>
      </c>
      <c r="I7080" s="259">
        <f t="shared" si="66"/>
        <v>952650</v>
      </c>
      <c r="J7080" s="257" t="s">
        <v>39</v>
      </c>
      <c r="K7080" s="257" t="s">
        <v>6371</v>
      </c>
      <c r="L7080" s="260" t="s">
        <v>6372</v>
      </c>
    </row>
    <row r="7081" spans="2:12" ht="75" customHeight="1" x14ac:dyDescent="0.25">
      <c r="B7081" s="18">
        <v>231531</v>
      </c>
      <c r="C7081" s="262" t="s">
        <v>6694</v>
      </c>
      <c r="D7081" s="256" t="s">
        <v>6369</v>
      </c>
      <c r="E7081" s="257" t="s">
        <v>86</v>
      </c>
      <c r="F7081" s="257" t="s">
        <v>6370</v>
      </c>
      <c r="G7081" s="257" t="s">
        <v>675</v>
      </c>
      <c r="H7081" s="259">
        <v>546160</v>
      </c>
      <c r="I7081" s="259">
        <f t="shared" si="66"/>
        <v>546160</v>
      </c>
      <c r="J7081" s="257" t="s">
        <v>39</v>
      </c>
      <c r="K7081" s="257" t="s">
        <v>6371</v>
      </c>
      <c r="L7081" s="260" t="s">
        <v>6372</v>
      </c>
    </row>
    <row r="7082" spans="2:12" ht="75" customHeight="1" x14ac:dyDescent="0.25">
      <c r="B7082" s="18">
        <v>451016</v>
      </c>
      <c r="C7082" s="262" t="s">
        <v>6695</v>
      </c>
      <c r="D7082" s="256" t="s">
        <v>6369</v>
      </c>
      <c r="E7082" s="257" t="s">
        <v>86</v>
      </c>
      <c r="F7082" s="257" t="s">
        <v>6370</v>
      </c>
      <c r="G7082" s="257" t="s">
        <v>675</v>
      </c>
      <c r="H7082" s="259">
        <v>416950</v>
      </c>
      <c r="I7082" s="259">
        <f t="shared" si="66"/>
        <v>416950</v>
      </c>
      <c r="J7082" s="257" t="s">
        <v>39</v>
      </c>
      <c r="K7082" s="257" t="s">
        <v>6371</v>
      </c>
      <c r="L7082" s="260" t="s">
        <v>6372</v>
      </c>
    </row>
    <row r="7083" spans="2:12" ht="75" customHeight="1" x14ac:dyDescent="0.25">
      <c r="B7083" s="18">
        <v>451016</v>
      </c>
      <c r="C7083" s="262" t="s">
        <v>6696</v>
      </c>
      <c r="D7083" s="256" t="s">
        <v>6369</v>
      </c>
      <c r="E7083" s="257" t="s">
        <v>86</v>
      </c>
      <c r="F7083" s="257" t="s">
        <v>6370</v>
      </c>
      <c r="G7083" s="257" t="s">
        <v>675</v>
      </c>
      <c r="H7083" s="259">
        <v>460710</v>
      </c>
      <c r="I7083" s="259">
        <f t="shared" si="66"/>
        <v>460710</v>
      </c>
      <c r="J7083" s="257" t="s">
        <v>39</v>
      </c>
      <c r="K7083" s="257" t="s">
        <v>6371</v>
      </c>
      <c r="L7083" s="260" t="s">
        <v>6372</v>
      </c>
    </row>
    <row r="7084" spans="2:12" ht="75" customHeight="1" x14ac:dyDescent="0.25">
      <c r="B7084" s="18">
        <v>451016</v>
      </c>
      <c r="C7084" s="262" t="s">
        <v>6697</v>
      </c>
      <c r="D7084" s="256" t="s">
        <v>6369</v>
      </c>
      <c r="E7084" s="257" t="s">
        <v>86</v>
      </c>
      <c r="F7084" s="257" t="s">
        <v>6370</v>
      </c>
      <c r="G7084" s="257" t="s">
        <v>675</v>
      </c>
      <c r="H7084" s="259">
        <v>659220</v>
      </c>
      <c r="I7084" s="259">
        <f t="shared" si="66"/>
        <v>659220</v>
      </c>
      <c r="J7084" s="257" t="s">
        <v>39</v>
      </c>
      <c r="K7084" s="257" t="s">
        <v>6371</v>
      </c>
      <c r="L7084" s="260" t="s">
        <v>6372</v>
      </c>
    </row>
    <row r="7085" spans="2:12" ht="75" customHeight="1" x14ac:dyDescent="0.25">
      <c r="B7085" s="18">
        <v>451016</v>
      </c>
      <c r="C7085" s="262" t="s">
        <v>6698</v>
      </c>
      <c r="D7085" s="256" t="s">
        <v>6369</v>
      </c>
      <c r="E7085" s="257" t="s">
        <v>86</v>
      </c>
      <c r="F7085" s="257" t="s">
        <v>6370</v>
      </c>
      <c r="G7085" s="257" t="s">
        <v>675</v>
      </c>
      <c r="H7085" s="259">
        <v>599440</v>
      </c>
      <c r="I7085" s="259">
        <f t="shared" si="66"/>
        <v>599440</v>
      </c>
      <c r="J7085" s="257" t="s">
        <v>39</v>
      </c>
      <c r="K7085" s="257" t="s">
        <v>6371</v>
      </c>
      <c r="L7085" s="260" t="s">
        <v>6372</v>
      </c>
    </row>
    <row r="7086" spans="2:12" ht="75" customHeight="1" x14ac:dyDescent="0.25">
      <c r="B7086" s="18">
        <v>45101603</v>
      </c>
      <c r="C7086" s="262" t="s">
        <v>6699</v>
      </c>
      <c r="D7086" s="256" t="s">
        <v>6369</v>
      </c>
      <c r="E7086" s="257" t="s">
        <v>86</v>
      </c>
      <c r="F7086" s="257" t="s">
        <v>6370</v>
      </c>
      <c r="G7086" s="257" t="s">
        <v>675</v>
      </c>
      <c r="H7086" s="259">
        <v>1962575</v>
      </c>
      <c r="I7086" s="259">
        <f t="shared" si="66"/>
        <v>1962575</v>
      </c>
      <c r="J7086" s="257" t="s">
        <v>39</v>
      </c>
      <c r="K7086" s="257" t="s">
        <v>6371</v>
      </c>
      <c r="L7086" s="260" t="s">
        <v>6372</v>
      </c>
    </row>
    <row r="7087" spans="2:12" ht="75" customHeight="1" x14ac:dyDescent="0.25">
      <c r="B7087" s="18">
        <v>14111519</v>
      </c>
      <c r="C7087" s="262" t="s">
        <v>6700</v>
      </c>
      <c r="D7087" s="256" t="s">
        <v>6369</v>
      </c>
      <c r="E7087" s="257" t="s">
        <v>86</v>
      </c>
      <c r="F7087" s="257" t="s">
        <v>6370</v>
      </c>
      <c r="G7087" s="257" t="s">
        <v>675</v>
      </c>
      <c r="H7087" s="259">
        <v>7320000</v>
      </c>
      <c r="I7087" s="259">
        <f t="shared" si="66"/>
        <v>7320000</v>
      </c>
      <c r="J7087" s="257" t="s">
        <v>39</v>
      </c>
      <c r="K7087" s="257" t="s">
        <v>6371</v>
      </c>
      <c r="L7087" s="260" t="s">
        <v>6372</v>
      </c>
    </row>
    <row r="7088" spans="2:12" ht="75" customHeight="1" x14ac:dyDescent="0.25">
      <c r="B7088" s="18">
        <v>14111519</v>
      </c>
      <c r="C7088" s="262" t="s">
        <v>6701</v>
      </c>
      <c r="D7088" s="256" t="s">
        <v>6369</v>
      </c>
      <c r="E7088" s="257" t="s">
        <v>86</v>
      </c>
      <c r="F7088" s="257" t="s">
        <v>6370</v>
      </c>
      <c r="G7088" s="257" t="s">
        <v>675</v>
      </c>
      <c r="H7088" s="259">
        <v>7400000</v>
      </c>
      <c r="I7088" s="259">
        <f t="shared" si="66"/>
        <v>7400000</v>
      </c>
      <c r="J7088" s="257" t="s">
        <v>39</v>
      </c>
      <c r="K7088" s="257" t="s">
        <v>6371</v>
      </c>
      <c r="L7088" s="260" t="s">
        <v>6372</v>
      </c>
    </row>
    <row r="7089" spans="2:12" ht="75" customHeight="1" x14ac:dyDescent="0.25">
      <c r="B7089" s="18">
        <v>14111519</v>
      </c>
      <c r="C7089" s="262" t="s">
        <v>6702</v>
      </c>
      <c r="D7089" s="256" t="s">
        <v>6369</v>
      </c>
      <c r="E7089" s="257" t="s">
        <v>86</v>
      </c>
      <c r="F7089" s="257" t="s">
        <v>6370</v>
      </c>
      <c r="G7089" s="257" t="s">
        <v>675</v>
      </c>
      <c r="H7089" s="259">
        <v>3975000</v>
      </c>
      <c r="I7089" s="259">
        <f t="shared" si="66"/>
        <v>3975000</v>
      </c>
      <c r="J7089" s="257" t="s">
        <v>39</v>
      </c>
      <c r="K7089" s="257" t="s">
        <v>6371</v>
      </c>
      <c r="L7089" s="260" t="s">
        <v>6372</v>
      </c>
    </row>
    <row r="7090" spans="2:12" ht="75" customHeight="1" x14ac:dyDescent="0.25">
      <c r="B7090" s="18">
        <v>14111519</v>
      </c>
      <c r="C7090" s="262" t="s">
        <v>6703</v>
      </c>
      <c r="D7090" s="256" t="s">
        <v>6369</v>
      </c>
      <c r="E7090" s="257" t="s">
        <v>86</v>
      </c>
      <c r="F7090" s="257" t="s">
        <v>6370</v>
      </c>
      <c r="G7090" s="257" t="s">
        <v>675</v>
      </c>
      <c r="H7090" s="259">
        <v>3740000</v>
      </c>
      <c r="I7090" s="259">
        <f t="shared" si="66"/>
        <v>3740000</v>
      </c>
      <c r="J7090" s="257" t="s">
        <v>39</v>
      </c>
      <c r="K7090" s="257" t="s">
        <v>6371</v>
      </c>
      <c r="L7090" s="260" t="s">
        <v>6372</v>
      </c>
    </row>
    <row r="7091" spans="2:12" ht="75" customHeight="1" x14ac:dyDescent="0.25">
      <c r="B7091" s="18">
        <v>14111519</v>
      </c>
      <c r="C7091" s="262" t="s">
        <v>6704</v>
      </c>
      <c r="D7091" s="256" t="s">
        <v>6369</v>
      </c>
      <c r="E7091" s="257" t="s">
        <v>86</v>
      </c>
      <c r="F7091" s="257" t="s">
        <v>6370</v>
      </c>
      <c r="G7091" s="257" t="s">
        <v>675</v>
      </c>
      <c r="H7091" s="259">
        <v>4730000</v>
      </c>
      <c r="I7091" s="259">
        <f t="shared" si="66"/>
        <v>4730000</v>
      </c>
      <c r="J7091" s="257" t="s">
        <v>39</v>
      </c>
      <c r="K7091" s="257" t="s">
        <v>6371</v>
      </c>
      <c r="L7091" s="260" t="s">
        <v>6372</v>
      </c>
    </row>
    <row r="7092" spans="2:12" ht="75" customHeight="1" x14ac:dyDescent="0.25">
      <c r="B7092" s="18">
        <v>141219</v>
      </c>
      <c r="C7092" s="262" t="s">
        <v>6705</v>
      </c>
      <c r="D7092" s="256" t="s">
        <v>6369</v>
      </c>
      <c r="E7092" s="257" t="s">
        <v>86</v>
      </c>
      <c r="F7092" s="257" t="s">
        <v>6370</v>
      </c>
      <c r="G7092" s="257" t="s">
        <v>675</v>
      </c>
      <c r="H7092" s="259">
        <v>55500000</v>
      </c>
      <c r="I7092" s="259">
        <f t="shared" si="66"/>
        <v>55500000</v>
      </c>
      <c r="J7092" s="257" t="s">
        <v>39</v>
      </c>
      <c r="K7092" s="257" t="s">
        <v>6371</v>
      </c>
      <c r="L7092" s="260" t="s">
        <v>6372</v>
      </c>
    </row>
    <row r="7093" spans="2:12" ht="75" customHeight="1" x14ac:dyDescent="0.25">
      <c r="B7093" s="18">
        <v>14111519</v>
      </c>
      <c r="C7093" s="262" t="s">
        <v>6706</v>
      </c>
      <c r="D7093" s="256" t="s">
        <v>6369</v>
      </c>
      <c r="E7093" s="257" t="s">
        <v>86</v>
      </c>
      <c r="F7093" s="257" t="s">
        <v>6370</v>
      </c>
      <c r="G7093" s="257" t="s">
        <v>675</v>
      </c>
      <c r="H7093" s="259">
        <v>12550000</v>
      </c>
      <c r="I7093" s="259">
        <f t="shared" si="66"/>
        <v>12550000</v>
      </c>
      <c r="J7093" s="257" t="s">
        <v>39</v>
      </c>
      <c r="K7093" s="257" t="s">
        <v>6371</v>
      </c>
      <c r="L7093" s="260" t="s">
        <v>6372</v>
      </c>
    </row>
    <row r="7094" spans="2:12" ht="75" customHeight="1" x14ac:dyDescent="0.25">
      <c r="B7094" s="18">
        <v>141219</v>
      </c>
      <c r="C7094" s="262" t="s">
        <v>6707</v>
      </c>
      <c r="D7094" s="256" t="s">
        <v>6369</v>
      </c>
      <c r="E7094" s="257" t="s">
        <v>86</v>
      </c>
      <c r="F7094" s="257" t="s">
        <v>6370</v>
      </c>
      <c r="G7094" s="257" t="s">
        <v>675</v>
      </c>
      <c r="H7094" s="259">
        <v>6396000</v>
      </c>
      <c r="I7094" s="259">
        <f t="shared" si="66"/>
        <v>6396000</v>
      </c>
      <c r="J7094" s="257" t="s">
        <v>39</v>
      </c>
      <c r="K7094" s="257" t="s">
        <v>6371</v>
      </c>
      <c r="L7094" s="260" t="s">
        <v>6372</v>
      </c>
    </row>
    <row r="7095" spans="2:12" ht="75" customHeight="1" x14ac:dyDescent="0.25">
      <c r="B7095" s="18">
        <v>141219</v>
      </c>
      <c r="C7095" s="262" t="s">
        <v>6708</v>
      </c>
      <c r="D7095" s="256" t="s">
        <v>6369</v>
      </c>
      <c r="E7095" s="257" t="s">
        <v>86</v>
      </c>
      <c r="F7095" s="257" t="s">
        <v>6370</v>
      </c>
      <c r="G7095" s="257" t="s">
        <v>675</v>
      </c>
      <c r="H7095" s="259">
        <v>3940000</v>
      </c>
      <c r="I7095" s="259">
        <f t="shared" si="66"/>
        <v>3940000</v>
      </c>
      <c r="J7095" s="257" t="s">
        <v>39</v>
      </c>
      <c r="K7095" s="257" t="s">
        <v>6371</v>
      </c>
      <c r="L7095" s="260" t="s">
        <v>6372</v>
      </c>
    </row>
    <row r="7096" spans="2:12" ht="75" customHeight="1" x14ac:dyDescent="0.25">
      <c r="B7096" s="18">
        <v>141219</v>
      </c>
      <c r="C7096" s="262" t="s">
        <v>6709</v>
      </c>
      <c r="D7096" s="256" t="s">
        <v>6369</v>
      </c>
      <c r="E7096" s="257" t="s">
        <v>86</v>
      </c>
      <c r="F7096" s="257" t="s">
        <v>6370</v>
      </c>
      <c r="G7096" s="257" t="s">
        <v>675</v>
      </c>
      <c r="H7096" s="259">
        <v>3410000</v>
      </c>
      <c r="I7096" s="259">
        <f t="shared" si="66"/>
        <v>3410000</v>
      </c>
      <c r="J7096" s="257" t="s">
        <v>39</v>
      </c>
      <c r="K7096" s="257" t="s">
        <v>6371</v>
      </c>
      <c r="L7096" s="260" t="s">
        <v>6372</v>
      </c>
    </row>
    <row r="7097" spans="2:12" ht="75" customHeight="1" x14ac:dyDescent="0.25">
      <c r="B7097" s="18">
        <v>141219</v>
      </c>
      <c r="C7097" s="262" t="s">
        <v>6710</v>
      </c>
      <c r="D7097" s="256" t="s">
        <v>6369</v>
      </c>
      <c r="E7097" s="257" t="s">
        <v>86</v>
      </c>
      <c r="F7097" s="257" t="s">
        <v>6370</v>
      </c>
      <c r="G7097" s="257" t="s">
        <v>675</v>
      </c>
      <c r="H7097" s="259">
        <v>2675000</v>
      </c>
      <c r="I7097" s="259">
        <f t="shared" si="66"/>
        <v>2675000</v>
      </c>
      <c r="J7097" s="257" t="s">
        <v>39</v>
      </c>
      <c r="K7097" s="257" t="s">
        <v>6371</v>
      </c>
      <c r="L7097" s="260" t="s">
        <v>6372</v>
      </c>
    </row>
    <row r="7098" spans="2:12" ht="75" customHeight="1" x14ac:dyDescent="0.25">
      <c r="B7098" s="18">
        <v>44121504</v>
      </c>
      <c r="C7098" s="262" t="s">
        <v>6711</v>
      </c>
      <c r="D7098" s="256" t="s">
        <v>6369</v>
      </c>
      <c r="E7098" s="257" t="s">
        <v>86</v>
      </c>
      <c r="F7098" s="257" t="s">
        <v>6370</v>
      </c>
      <c r="G7098" s="257" t="s">
        <v>675</v>
      </c>
      <c r="H7098" s="259">
        <v>5300000</v>
      </c>
      <c r="I7098" s="259">
        <f t="shared" si="66"/>
        <v>5300000</v>
      </c>
      <c r="J7098" s="257" t="s">
        <v>39</v>
      </c>
      <c r="K7098" s="257" t="s">
        <v>6371</v>
      </c>
      <c r="L7098" s="260" t="s">
        <v>6372</v>
      </c>
    </row>
    <row r="7099" spans="2:12" ht="75" customHeight="1" x14ac:dyDescent="0.25">
      <c r="B7099" s="18">
        <v>44121503</v>
      </c>
      <c r="C7099" s="262" t="s">
        <v>6712</v>
      </c>
      <c r="D7099" s="256" t="s">
        <v>6369</v>
      </c>
      <c r="E7099" s="257" t="s">
        <v>86</v>
      </c>
      <c r="F7099" s="257" t="s">
        <v>6370</v>
      </c>
      <c r="G7099" s="257" t="s">
        <v>675</v>
      </c>
      <c r="H7099" s="259">
        <v>4350000</v>
      </c>
      <c r="I7099" s="259">
        <f t="shared" si="66"/>
        <v>4350000</v>
      </c>
      <c r="J7099" s="257" t="s">
        <v>39</v>
      </c>
      <c r="K7099" s="257" t="s">
        <v>6371</v>
      </c>
      <c r="L7099" s="260" t="s">
        <v>6372</v>
      </c>
    </row>
    <row r="7100" spans="2:12" ht="75" customHeight="1" x14ac:dyDescent="0.25">
      <c r="B7100" s="18">
        <v>14111519</v>
      </c>
      <c r="C7100" s="89" t="s">
        <v>6713</v>
      </c>
      <c r="D7100" s="256" t="s">
        <v>6369</v>
      </c>
      <c r="E7100" s="257" t="s">
        <v>86</v>
      </c>
      <c r="F7100" s="257" t="s">
        <v>6370</v>
      </c>
      <c r="G7100" s="257" t="s">
        <v>675</v>
      </c>
      <c r="H7100" s="259">
        <v>1665386</v>
      </c>
      <c r="I7100" s="259">
        <f t="shared" si="66"/>
        <v>1665386</v>
      </c>
      <c r="J7100" s="257" t="s">
        <v>39</v>
      </c>
      <c r="K7100" s="257" t="s">
        <v>6371</v>
      </c>
      <c r="L7100" s="260" t="s">
        <v>6372</v>
      </c>
    </row>
    <row r="7101" spans="2:12" ht="75" customHeight="1" x14ac:dyDescent="0.25">
      <c r="B7101" s="18">
        <v>73152101</v>
      </c>
      <c r="C7101" s="89" t="s">
        <v>6714</v>
      </c>
      <c r="D7101" s="256" t="s">
        <v>6369</v>
      </c>
      <c r="E7101" s="257" t="s">
        <v>86</v>
      </c>
      <c r="F7101" s="257" t="s">
        <v>6370</v>
      </c>
      <c r="G7101" s="257" t="s">
        <v>675</v>
      </c>
      <c r="H7101" s="258">
        <v>44290000</v>
      </c>
      <c r="I7101" s="259">
        <f t="shared" si="66"/>
        <v>44290000</v>
      </c>
      <c r="J7101" s="257" t="s">
        <v>39</v>
      </c>
      <c r="K7101" s="257" t="s">
        <v>6371</v>
      </c>
      <c r="L7101" s="260" t="s">
        <v>6372</v>
      </c>
    </row>
    <row r="7102" spans="2:12" ht="75" customHeight="1" x14ac:dyDescent="0.25">
      <c r="B7102" s="18">
        <v>82121500</v>
      </c>
      <c r="C7102" s="21" t="s">
        <v>6715</v>
      </c>
      <c r="D7102" s="256" t="s">
        <v>6369</v>
      </c>
      <c r="E7102" s="257" t="s">
        <v>86</v>
      </c>
      <c r="F7102" s="257" t="s">
        <v>6370</v>
      </c>
      <c r="G7102" s="257" t="s">
        <v>675</v>
      </c>
      <c r="H7102" s="263">
        <v>50000000</v>
      </c>
      <c r="I7102" s="259">
        <f t="shared" si="66"/>
        <v>50000000</v>
      </c>
      <c r="J7102" s="257" t="s">
        <v>39</v>
      </c>
      <c r="K7102" s="257" t="s">
        <v>6371</v>
      </c>
      <c r="L7102" s="260" t="s">
        <v>6372</v>
      </c>
    </row>
    <row r="7103" spans="2:12" ht="75" customHeight="1" x14ac:dyDescent="0.25">
      <c r="B7103" s="18">
        <v>82121600</v>
      </c>
      <c r="C7103" s="21" t="s">
        <v>6716</v>
      </c>
      <c r="D7103" s="256" t="s">
        <v>6369</v>
      </c>
      <c r="E7103" s="257" t="s">
        <v>86</v>
      </c>
      <c r="F7103" s="257" t="s">
        <v>6370</v>
      </c>
      <c r="G7103" s="257" t="s">
        <v>675</v>
      </c>
      <c r="H7103" s="263">
        <v>40000000</v>
      </c>
      <c r="I7103" s="259">
        <f t="shared" si="66"/>
        <v>40000000</v>
      </c>
      <c r="J7103" s="257" t="s">
        <v>39</v>
      </c>
      <c r="K7103" s="257" t="s">
        <v>6371</v>
      </c>
      <c r="L7103" s="260" t="s">
        <v>6372</v>
      </c>
    </row>
    <row r="7104" spans="2:12" ht="75" customHeight="1" x14ac:dyDescent="0.25">
      <c r="B7104" s="255">
        <v>43211712</v>
      </c>
      <c r="C7104" s="89" t="s">
        <v>6717</v>
      </c>
      <c r="D7104" s="256" t="s">
        <v>6369</v>
      </c>
      <c r="E7104" s="257" t="s">
        <v>86</v>
      </c>
      <c r="F7104" s="257" t="s">
        <v>6370</v>
      </c>
      <c r="G7104" s="257" t="s">
        <v>675</v>
      </c>
      <c r="H7104" s="264">
        <v>21141600</v>
      </c>
      <c r="I7104" s="259">
        <f t="shared" si="66"/>
        <v>21141600</v>
      </c>
      <c r="J7104" s="257" t="s">
        <v>39</v>
      </c>
      <c r="K7104" s="257" t="s">
        <v>6371</v>
      </c>
      <c r="L7104" s="260" t="s">
        <v>6372</v>
      </c>
    </row>
    <row r="7105" spans="2:12" ht="75" customHeight="1" x14ac:dyDescent="0.25">
      <c r="B7105" s="255">
        <v>43211600</v>
      </c>
      <c r="C7105" s="89" t="s">
        <v>6718</v>
      </c>
      <c r="D7105" s="256" t="s">
        <v>6369</v>
      </c>
      <c r="E7105" s="257" t="s">
        <v>86</v>
      </c>
      <c r="F7105" s="257" t="s">
        <v>6370</v>
      </c>
      <c r="G7105" s="257" t="s">
        <v>675</v>
      </c>
      <c r="H7105" s="264">
        <v>160000</v>
      </c>
      <c r="I7105" s="259">
        <f t="shared" si="66"/>
        <v>160000</v>
      </c>
      <c r="J7105" s="257" t="s">
        <v>39</v>
      </c>
      <c r="K7105" s="257" t="s">
        <v>6371</v>
      </c>
      <c r="L7105" s="260" t="s">
        <v>6372</v>
      </c>
    </row>
    <row r="7106" spans="2:12" ht="75" customHeight="1" x14ac:dyDescent="0.25">
      <c r="B7106" s="255">
        <v>43201827</v>
      </c>
      <c r="C7106" s="89" t="s">
        <v>6719</v>
      </c>
      <c r="D7106" s="256" t="s">
        <v>6369</v>
      </c>
      <c r="E7106" s="257" t="s">
        <v>86</v>
      </c>
      <c r="F7106" s="257" t="s">
        <v>6370</v>
      </c>
      <c r="G7106" s="257" t="s">
        <v>675</v>
      </c>
      <c r="H7106" s="264">
        <v>1200000</v>
      </c>
      <c r="I7106" s="259">
        <f t="shared" si="66"/>
        <v>1200000</v>
      </c>
      <c r="J7106" s="257" t="s">
        <v>39</v>
      </c>
      <c r="K7106" s="257" t="s">
        <v>6371</v>
      </c>
      <c r="L7106" s="260" t="s">
        <v>6372</v>
      </c>
    </row>
    <row r="7107" spans="2:12" ht="75" customHeight="1" x14ac:dyDescent="0.25">
      <c r="B7107" s="255">
        <v>451215004</v>
      </c>
      <c r="C7107" s="89" t="s">
        <v>6720</v>
      </c>
      <c r="D7107" s="256" t="s">
        <v>6369</v>
      </c>
      <c r="E7107" s="257" t="s">
        <v>86</v>
      </c>
      <c r="F7107" s="257" t="s">
        <v>6370</v>
      </c>
      <c r="G7107" s="257" t="s">
        <v>675</v>
      </c>
      <c r="H7107" s="264">
        <v>1600000</v>
      </c>
      <c r="I7107" s="259">
        <f t="shared" si="66"/>
        <v>1600000</v>
      </c>
      <c r="J7107" s="257" t="s">
        <v>39</v>
      </c>
      <c r="K7107" s="257" t="s">
        <v>6371</v>
      </c>
      <c r="L7107" s="260" t="s">
        <v>6372</v>
      </c>
    </row>
    <row r="7108" spans="2:12" ht="75" customHeight="1" x14ac:dyDescent="0.25">
      <c r="B7108" s="255">
        <v>43211600</v>
      </c>
      <c r="C7108" s="89" t="s">
        <v>6721</v>
      </c>
      <c r="D7108" s="256" t="s">
        <v>6369</v>
      </c>
      <c r="E7108" s="257" t="s">
        <v>86</v>
      </c>
      <c r="F7108" s="257" t="s">
        <v>6370</v>
      </c>
      <c r="G7108" s="257" t="s">
        <v>675</v>
      </c>
      <c r="H7108" s="264">
        <v>1920000</v>
      </c>
      <c r="I7108" s="259">
        <f t="shared" si="66"/>
        <v>1920000</v>
      </c>
      <c r="J7108" s="257" t="s">
        <v>39</v>
      </c>
      <c r="K7108" s="257" t="s">
        <v>6371</v>
      </c>
      <c r="L7108" s="260" t="s">
        <v>6372</v>
      </c>
    </row>
    <row r="7109" spans="2:12" ht="75" customHeight="1" x14ac:dyDescent="0.25">
      <c r="B7109" s="255">
        <v>39121600</v>
      </c>
      <c r="C7109" s="89" t="s">
        <v>6722</v>
      </c>
      <c r="D7109" s="256" t="s">
        <v>6369</v>
      </c>
      <c r="E7109" s="257" t="s">
        <v>86</v>
      </c>
      <c r="F7109" s="257" t="s">
        <v>6370</v>
      </c>
      <c r="G7109" s="257" t="s">
        <v>675</v>
      </c>
      <c r="H7109" s="264">
        <v>16800000</v>
      </c>
      <c r="I7109" s="259">
        <f t="shared" si="66"/>
        <v>16800000</v>
      </c>
      <c r="J7109" s="257" t="s">
        <v>39</v>
      </c>
      <c r="K7109" s="257" t="s">
        <v>6371</v>
      </c>
      <c r="L7109" s="260" t="s">
        <v>6372</v>
      </c>
    </row>
    <row r="7110" spans="2:12" ht="75" customHeight="1" x14ac:dyDescent="0.25">
      <c r="B7110" s="255">
        <v>43211607</v>
      </c>
      <c r="C7110" s="89" t="s">
        <v>6723</v>
      </c>
      <c r="D7110" s="256" t="s">
        <v>6369</v>
      </c>
      <c r="E7110" s="257" t="s">
        <v>86</v>
      </c>
      <c r="F7110" s="257" t="s">
        <v>6370</v>
      </c>
      <c r="G7110" s="257" t="s">
        <v>675</v>
      </c>
      <c r="H7110" s="264">
        <v>140000</v>
      </c>
      <c r="I7110" s="259">
        <f t="shared" si="66"/>
        <v>140000</v>
      </c>
      <c r="J7110" s="257" t="s">
        <v>39</v>
      </c>
      <c r="K7110" s="257" t="s">
        <v>6371</v>
      </c>
      <c r="L7110" s="260" t="s">
        <v>6372</v>
      </c>
    </row>
    <row r="7111" spans="2:12" ht="75" customHeight="1" x14ac:dyDescent="0.25">
      <c r="B7111" s="255">
        <v>43211509</v>
      </c>
      <c r="C7111" s="89" t="s">
        <v>6724</v>
      </c>
      <c r="D7111" s="256" t="s">
        <v>6369</v>
      </c>
      <c r="E7111" s="257" t="s">
        <v>86</v>
      </c>
      <c r="F7111" s="257" t="s">
        <v>6370</v>
      </c>
      <c r="G7111" s="257" t="s">
        <v>675</v>
      </c>
      <c r="H7111" s="264">
        <v>3600000</v>
      </c>
      <c r="I7111" s="259">
        <f t="shared" si="66"/>
        <v>3600000</v>
      </c>
      <c r="J7111" s="257" t="s">
        <v>39</v>
      </c>
      <c r="K7111" s="257" t="s">
        <v>6371</v>
      </c>
      <c r="L7111" s="260" t="s">
        <v>6372</v>
      </c>
    </row>
    <row r="7112" spans="2:12" ht="75" customHeight="1" x14ac:dyDescent="0.25">
      <c r="B7112" s="18">
        <v>432115007</v>
      </c>
      <c r="C7112" s="89" t="s">
        <v>6725</v>
      </c>
      <c r="D7112" s="256" t="s">
        <v>6369</v>
      </c>
      <c r="E7112" s="257" t="s">
        <v>86</v>
      </c>
      <c r="F7112" s="257" t="s">
        <v>6370</v>
      </c>
      <c r="G7112" s="257" t="s">
        <v>675</v>
      </c>
      <c r="H7112" s="264">
        <v>28495200</v>
      </c>
      <c r="I7112" s="259">
        <f t="shared" si="66"/>
        <v>28495200</v>
      </c>
      <c r="J7112" s="257" t="s">
        <v>39</v>
      </c>
      <c r="K7112" s="257" t="s">
        <v>6371</v>
      </c>
      <c r="L7112" s="260" t="s">
        <v>6372</v>
      </c>
    </row>
    <row r="7113" spans="2:12" ht="75" customHeight="1" x14ac:dyDescent="0.25">
      <c r="B7113" s="18">
        <v>43211914</v>
      </c>
      <c r="C7113" s="89" t="s">
        <v>6726</v>
      </c>
      <c r="D7113" s="256" t="s">
        <v>6369</v>
      </c>
      <c r="E7113" s="257" t="s">
        <v>86</v>
      </c>
      <c r="F7113" s="257" t="s">
        <v>6370</v>
      </c>
      <c r="G7113" s="257" t="s">
        <v>675</v>
      </c>
      <c r="H7113" s="264">
        <v>63360000</v>
      </c>
      <c r="I7113" s="259">
        <f t="shared" si="66"/>
        <v>63360000</v>
      </c>
      <c r="J7113" s="257" t="s">
        <v>39</v>
      </c>
      <c r="K7113" s="257" t="s">
        <v>6371</v>
      </c>
      <c r="L7113" s="260" t="s">
        <v>6372</v>
      </c>
    </row>
    <row r="7114" spans="2:12" ht="75" customHeight="1" x14ac:dyDescent="0.25">
      <c r="B7114" s="22">
        <v>432014001</v>
      </c>
      <c r="C7114" s="89" t="s">
        <v>6727</v>
      </c>
      <c r="D7114" s="256" t="s">
        <v>6369</v>
      </c>
      <c r="E7114" s="257" t="s">
        <v>86</v>
      </c>
      <c r="F7114" s="257" t="s">
        <v>6370</v>
      </c>
      <c r="G7114" s="257" t="s">
        <v>675</v>
      </c>
      <c r="H7114" s="264">
        <f>200000*48</f>
        <v>9600000</v>
      </c>
      <c r="I7114" s="259">
        <f t="shared" si="66"/>
        <v>9600000</v>
      </c>
      <c r="J7114" s="257" t="s">
        <v>39</v>
      </c>
      <c r="K7114" s="257" t="s">
        <v>6371</v>
      </c>
      <c r="L7114" s="260" t="s">
        <v>6372</v>
      </c>
    </row>
    <row r="7115" spans="2:12" ht="75" customHeight="1" x14ac:dyDescent="0.25">
      <c r="B7115" s="18">
        <v>43201811</v>
      </c>
      <c r="C7115" s="89" t="s">
        <v>6728</v>
      </c>
      <c r="D7115" s="256" t="s">
        <v>6369</v>
      </c>
      <c r="E7115" s="257" t="s">
        <v>86</v>
      </c>
      <c r="F7115" s="257" t="s">
        <v>6370</v>
      </c>
      <c r="G7115" s="257" t="s">
        <v>675</v>
      </c>
      <c r="H7115" s="259">
        <v>300000</v>
      </c>
      <c r="I7115" s="259">
        <f t="shared" si="66"/>
        <v>300000</v>
      </c>
      <c r="J7115" s="257" t="s">
        <v>39</v>
      </c>
      <c r="K7115" s="257" t="s">
        <v>6371</v>
      </c>
      <c r="L7115" s="260" t="s">
        <v>6372</v>
      </c>
    </row>
    <row r="7116" spans="2:12" ht="75" customHeight="1" x14ac:dyDescent="0.25">
      <c r="B7116" s="18">
        <v>432021001</v>
      </c>
      <c r="C7116" s="89" t="s">
        <v>6729</v>
      </c>
      <c r="D7116" s="256" t="s">
        <v>6369</v>
      </c>
      <c r="E7116" s="257" t="s">
        <v>86</v>
      </c>
      <c r="F7116" s="257" t="s">
        <v>6370</v>
      </c>
      <c r="G7116" s="257" t="s">
        <v>675</v>
      </c>
      <c r="H7116" s="259">
        <v>60000</v>
      </c>
      <c r="I7116" s="259">
        <f t="shared" si="66"/>
        <v>60000</v>
      </c>
      <c r="J7116" s="257" t="s">
        <v>39</v>
      </c>
      <c r="K7116" s="257" t="s">
        <v>6371</v>
      </c>
      <c r="L7116" s="260" t="s">
        <v>6372</v>
      </c>
    </row>
    <row r="7117" spans="2:12" ht="75" customHeight="1" x14ac:dyDescent="0.25">
      <c r="B7117" s="18">
        <v>44121708</v>
      </c>
      <c r="C7117" s="89" t="s">
        <v>6730</v>
      </c>
      <c r="D7117" s="256" t="s">
        <v>6369</v>
      </c>
      <c r="E7117" s="257" t="s">
        <v>86</v>
      </c>
      <c r="F7117" s="257" t="s">
        <v>6370</v>
      </c>
      <c r="G7117" s="257" t="s">
        <v>675</v>
      </c>
      <c r="H7117" s="259">
        <v>120000</v>
      </c>
      <c r="I7117" s="259">
        <f t="shared" si="66"/>
        <v>120000</v>
      </c>
      <c r="J7117" s="257" t="s">
        <v>39</v>
      </c>
      <c r="K7117" s="257" t="s">
        <v>6371</v>
      </c>
      <c r="L7117" s="260" t="s">
        <v>6372</v>
      </c>
    </row>
    <row r="7118" spans="2:12" ht="75" customHeight="1" x14ac:dyDescent="0.25">
      <c r="B7118" s="18">
        <v>44121708</v>
      </c>
      <c r="C7118" s="89" t="s">
        <v>6731</v>
      </c>
      <c r="D7118" s="256" t="s">
        <v>6369</v>
      </c>
      <c r="E7118" s="257" t="s">
        <v>86</v>
      </c>
      <c r="F7118" s="257" t="s">
        <v>6370</v>
      </c>
      <c r="G7118" s="257" t="s">
        <v>675</v>
      </c>
      <c r="H7118" s="259">
        <v>72000</v>
      </c>
      <c r="I7118" s="259">
        <f t="shared" si="66"/>
        <v>72000</v>
      </c>
      <c r="J7118" s="257" t="s">
        <v>39</v>
      </c>
      <c r="K7118" s="257" t="s">
        <v>6371</v>
      </c>
      <c r="L7118" s="260" t="s">
        <v>6372</v>
      </c>
    </row>
    <row r="7119" spans="2:12" ht="75" customHeight="1" x14ac:dyDescent="0.25">
      <c r="B7119" s="18">
        <v>43211509</v>
      </c>
      <c r="C7119" s="89" t="s">
        <v>6732</v>
      </c>
      <c r="D7119" s="256" t="s">
        <v>6369</v>
      </c>
      <c r="E7119" s="257" t="s">
        <v>86</v>
      </c>
      <c r="F7119" s="257" t="s">
        <v>6370</v>
      </c>
      <c r="G7119" s="257" t="s">
        <v>675</v>
      </c>
      <c r="H7119" s="259">
        <v>27000000</v>
      </c>
      <c r="I7119" s="259">
        <f t="shared" si="66"/>
        <v>27000000</v>
      </c>
      <c r="J7119" s="257" t="s">
        <v>39</v>
      </c>
      <c r="K7119" s="257" t="s">
        <v>6371</v>
      </c>
      <c r="L7119" s="260" t="s">
        <v>6372</v>
      </c>
    </row>
    <row r="7120" spans="2:12" ht="75" customHeight="1" x14ac:dyDescent="0.25">
      <c r="B7120" s="18">
        <v>43232401</v>
      </c>
      <c r="C7120" s="89" t="s">
        <v>6733</v>
      </c>
      <c r="D7120" s="256" t="s">
        <v>6369</v>
      </c>
      <c r="E7120" s="257" t="s">
        <v>86</v>
      </c>
      <c r="F7120" s="257" t="s">
        <v>6370</v>
      </c>
      <c r="G7120" s="257" t="s">
        <v>675</v>
      </c>
      <c r="H7120" s="259">
        <v>5000000</v>
      </c>
      <c r="I7120" s="259">
        <f t="shared" si="66"/>
        <v>5000000</v>
      </c>
      <c r="J7120" s="257" t="s">
        <v>39</v>
      </c>
      <c r="K7120" s="257" t="s">
        <v>6371</v>
      </c>
      <c r="L7120" s="260" t="s">
        <v>6372</v>
      </c>
    </row>
    <row r="7121" spans="2:12" ht="75" customHeight="1" x14ac:dyDescent="0.25">
      <c r="B7121" s="18">
        <v>43232306</v>
      </c>
      <c r="C7121" s="89" t="s">
        <v>6734</v>
      </c>
      <c r="D7121" s="256" t="s">
        <v>6369</v>
      </c>
      <c r="E7121" s="257" t="s">
        <v>86</v>
      </c>
      <c r="F7121" s="257" t="s">
        <v>6370</v>
      </c>
      <c r="G7121" s="257" t="s">
        <v>675</v>
      </c>
      <c r="H7121" s="259">
        <v>5000000</v>
      </c>
      <c r="I7121" s="259">
        <f t="shared" si="66"/>
        <v>5000000</v>
      </c>
      <c r="J7121" s="257" t="s">
        <v>39</v>
      </c>
      <c r="K7121" s="257" t="s">
        <v>6371</v>
      </c>
      <c r="L7121" s="260" t="s">
        <v>6372</v>
      </c>
    </row>
    <row r="7122" spans="2:12" ht="75" customHeight="1" x14ac:dyDescent="0.25">
      <c r="B7122" s="22">
        <v>32131000</v>
      </c>
      <c r="C7122" s="89" t="s">
        <v>6735</v>
      </c>
      <c r="D7122" s="256" t="s">
        <v>6369</v>
      </c>
      <c r="E7122" s="257" t="s">
        <v>86</v>
      </c>
      <c r="F7122" s="257" t="s">
        <v>6370</v>
      </c>
      <c r="G7122" s="257" t="s">
        <v>675</v>
      </c>
      <c r="H7122" s="259">
        <v>60000</v>
      </c>
      <c r="I7122" s="259">
        <f t="shared" si="66"/>
        <v>60000</v>
      </c>
      <c r="J7122" s="257" t="s">
        <v>39</v>
      </c>
      <c r="K7122" s="257" t="s">
        <v>6371</v>
      </c>
      <c r="L7122" s="260" t="s">
        <v>6372</v>
      </c>
    </row>
    <row r="7123" spans="2:12" ht="75" customHeight="1" x14ac:dyDescent="0.25">
      <c r="B7123" s="18">
        <v>44102900</v>
      </c>
      <c r="C7123" s="89" t="s">
        <v>6736</v>
      </c>
      <c r="D7123" s="256" t="s">
        <v>6369</v>
      </c>
      <c r="E7123" s="257" t="s">
        <v>86</v>
      </c>
      <c r="F7123" s="257" t="s">
        <v>6370</v>
      </c>
      <c r="G7123" s="257" t="s">
        <v>675</v>
      </c>
      <c r="H7123" s="259">
        <v>120000</v>
      </c>
      <c r="I7123" s="259">
        <f t="shared" si="66"/>
        <v>120000</v>
      </c>
      <c r="J7123" s="257" t="s">
        <v>39</v>
      </c>
      <c r="K7123" s="257" t="s">
        <v>6371</v>
      </c>
      <c r="L7123" s="260" t="s">
        <v>6372</v>
      </c>
    </row>
    <row r="7124" spans="2:12" ht="75" customHeight="1" x14ac:dyDescent="0.25">
      <c r="B7124" s="22">
        <v>32131000</v>
      </c>
      <c r="C7124" s="89" t="s">
        <v>6737</v>
      </c>
      <c r="D7124" s="256" t="s">
        <v>6369</v>
      </c>
      <c r="E7124" s="257" t="s">
        <v>86</v>
      </c>
      <c r="F7124" s="257" t="s">
        <v>6370</v>
      </c>
      <c r="G7124" s="257" t="s">
        <v>675</v>
      </c>
      <c r="H7124" s="259">
        <v>60000</v>
      </c>
      <c r="I7124" s="259">
        <f t="shared" si="66"/>
        <v>60000</v>
      </c>
      <c r="J7124" s="257" t="s">
        <v>39</v>
      </c>
      <c r="K7124" s="257" t="s">
        <v>6371</v>
      </c>
      <c r="L7124" s="260" t="s">
        <v>6372</v>
      </c>
    </row>
    <row r="7125" spans="2:12" ht="75" customHeight="1" x14ac:dyDescent="0.25">
      <c r="B7125" s="22">
        <v>43201417</v>
      </c>
      <c r="C7125" s="89" t="s">
        <v>6738</v>
      </c>
      <c r="D7125" s="256" t="s">
        <v>6369</v>
      </c>
      <c r="E7125" s="257" t="s">
        <v>86</v>
      </c>
      <c r="F7125" s="257" t="s">
        <v>6370</v>
      </c>
      <c r="G7125" s="257" t="s">
        <v>675</v>
      </c>
      <c r="H7125" s="259">
        <v>7000000</v>
      </c>
      <c r="I7125" s="259">
        <f t="shared" si="66"/>
        <v>7000000</v>
      </c>
      <c r="J7125" s="257" t="s">
        <v>39</v>
      </c>
      <c r="K7125" s="257" t="s">
        <v>6371</v>
      </c>
      <c r="L7125" s="260" t="s">
        <v>6372</v>
      </c>
    </row>
    <row r="7126" spans="2:12" ht="75" customHeight="1" x14ac:dyDescent="0.25">
      <c r="B7126" s="18">
        <v>44122117</v>
      </c>
      <c r="C7126" s="265" t="s">
        <v>6739</v>
      </c>
      <c r="D7126" s="256" t="s">
        <v>6369</v>
      </c>
      <c r="E7126" s="257" t="s">
        <v>86</v>
      </c>
      <c r="F7126" s="257" t="s">
        <v>6370</v>
      </c>
      <c r="G7126" s="257" t="s">
        <v>675</v>
      </c>
      <c r="H7126" s="266">
        <v>250460.4547</v>
      </c>
      <c r="I7126" s="259">
        <f t="shared" si="66"/>
        <v>250460.4547</v>
      </c>
      <c r="J7126" s="257" t="s">
        <v>39</v>
      </c>
      <c r="K7126" s="257" t="s">
        <v>6371</v>
      </c>
      <c r="L7126" s="260" t="s">
        <v>6372</v>
      </c>
    </row>
    <row r="7127" spans="2:12" ht="75" customHeight="1" x14ac:dyDescent="0.25">
      <c r="B7127" s="18">
        <v>44122117</v>
      </c>
      <c r="C7127" s="89" t="s">
        <v>6740</v>
      </c>
      <c r="D7127" s="256" t="s">
        <v>6369</v>
      </c>
      <c r="E7127" s="257" t="s">
        <v>86</v>
      </c>
      <c r="F7127" s="257" t="s">
        <v>6370</v>
      </c>
      <c r="G7127" s="257" t="s">
        <v>675</v>
      </c>
      <c r="H7127" s="266">
        <v>200612.07</v>
      </c>
      <c r="I7127" s="259">
        <f t="shared" si="66"/>
        <v>200612.07</v>
      </c>
      <c r="J7127" s="257" t="s">
        <v>39</v>
      </c>
      <c r="K7127" s="257" t="s">
        <v>6371</v>
      </c>
      <c r="L7127" s="260" t="s">
        <v>6372</v>
      </c>
    </row>
    <row r="7128" spans="2:12" ht="75" customHeight="1" x14ac:dyDescent="0.25">
      <c r="B7128" s="18">
        <v>44122117</v>
      </c>
      <c r="C7128" s="89" t="s">
        <v>6741</v>
      </c>
      <c r="D7128" s="256" t="s">
        <v>6369</v>
      </c>
      <c r="E7128" s="257" t="s">
        <v>86</v>
      </c>
      <c r="F7128" s="257" t="s">
        <v>6370</v>
      </c>
      <c r="G7128" s="257" t="s">
        <v>675</v>
      </c>
      <c r="H7128" s="267">
        <v>240871.67999999999</v>
      </c>
      <c r="I7128" s="259">
        <f t="shared" si="66"/>
        <v>240871.67999999999</v>
      </c>
      <c r="J7128" s="257" t="s">
        <v>39</v>
      </c>
      <c r="K7128" s="257" t="s">
        <v>6371</v>
      </c>
      <c r="L7128" s="260" t="s">
        <v>6372</v>
      </c>
    </row>
    <row r="7129" spans="2:12" ht="75" customHeight="1" x14ac:dyDescent="0.25">
      <c r="B7129" s="18">
        <v>14111519</v>
      </c>
      <c r="C7129" s="89" t="s">
        <v>6742</v>
      </c>
      <c r="D7129" s="256" t="s">
        <v>6369</v>
      </c>
      <c r="E7129" s="257" t="s">
        <v>86</v>
      </c>
      <c r="F7129" s="257" t="s">
        <v>6370</v>
      </c>
      <c r="G7129" s="257" t="s">
        <v>675</v>
      </c>
      <c r="H7129" s="267">
        <v>54075</v>
      </c>
      <c r="I7129" s="259">
        <f t="shared" si="66"/>
        <v>54075</v>
      </c>
      <c r="J7129" s="257" t="s">
        <v>39</v>
      </c>
      <c r="K7129" s="257" t="s">
        <v>6371</v>
      </c>
      <c r="L7129" s="260" t="s">
        <v>6372</v>
      </c>
    </row>
    <row r="7130" spans="2:12" ht="75" customHeight="1" x14ac:dyDescent="0.25">
      <c r="B7130" s="18">
        <v>14111519</v>
      </c>
      <c r="C7130" s="265" t="s">
        <v>6743</v>
      </c>
      <c r="D7130" s="256" t="s">
        <v>6369</v>
      </c>
      <c r="E7130" s="257" t="s">
        <v>86</v>
      </c>
      <c r="F7130" s="257" t="s">
        <v>6370</v>
      </c>
      <c r="G7130" s="257" t="s">
        <v>675</v>
      </c>
      <c r="H7130" s="267">
        <v>77044</v>
      </c>
      <c r="I7130" s="259">
        <f t="shared" si="66"/>
        <v>77044</v>
      </c>
      <c r="J7130" s="257" t="s">
        <v>39</v>
      </c>
      <c r="K7130" s="257" t="s">
        <v>6371</v>
      </c>
      <c r="L7130" s="260" t="s">
        <v>6372</v>
      </c>
    </row>
    <row r="7131" spans="2:12" ht="75" customHeight="1" x14ac:dyDescent="0.25">
      <c r="B7131" s="18">
        <v>141215003</v>
      </c>
      <c r="C7131" s="268" t="s">
        <v>6744</v>
      </c>
      <c r="D7131" s="256" t="s">
        <v>6369</v>
      </c>
      <c r="E7131" s="257" t="s">
        <v>86</v>
      </c>
      <c r="F7131" s="257" t="s">
        <v>6370</v>
      </c>
      <c r="G7131" s="257" t="s">
        <v>675</v>
      </c>
      <c r="H7131" s="267">
        <v>177160</v>
      </c>
      <c r="I7131" s="259">
        <f t="shared" si="66"/>
        <v>177160</v>
      </c>
      <c r="J7131" s="257" t="s">
        <v>39</v>
      </c>
      <c r="K7131" s="257" t="s">
        <v>6371</v>
      </c>
      <c r="L7131" s="260" t="s">
        <v>6372</v>
      </c>
    </row>
    <row r="7132" spans="2:12" ht="75" customHeight="1" x14ac:dyDescent="0.25">
      <c r="B7132" s="18">
        <v>141215003</v>
      </c>
      <c r="C7132" s="89" t="s">
        <v>6745</v>
      </c>
      <c r="D7132" s="256" t="s">
        <v>6369</v>
      </c>
      <c r="E7132" s="257" t="s">
        <v>86</v>
      </c>
      <c r="F7132" s="257" t="s">
        <v>6370</v>
      </c>
      <c r="G7132" s="257" t="s">
        <v>675</v>
      </c>
      <c r="H7132" s="267">
        <v>206721</v>
      </c>
      <c r="I7132" s="259">
        <f t="shared" si="66"/>
        <v>206721</v>
      </c>
      <c r="J7132" s="257" t="s">
        <v>39</v>
      </c>
      <c r="K7132" s="257" t="s">
        <v>6371</v>
      </c>
      <c r="L7132" s="260" t="s">
        <v>6372</v>
      </c>
    </row>
    <row r="7133" spans="2:12" ht="75" customHeight="1" x14ac:dyDescent="0.25">
      <c r="B7133" s="18">
        <v>141215003</v>
      </c>
      <c r="C7133" s="89" t="s">
        <v>6746</v>
      </c>
      <c r="D7133" s="256" t="s">
        <v>6369</v>
      </c>
      <c r="E7133" s="257" t="s">
        <v>86</v>
      </c>
      <c r="F7133" s="257" t="s">
        <v>6370</v>
      </c>
      <c r="G7133" s="257" t="s">
        <v>675</v>
      </c>
      <c r="H7133" s="267">
        <v>185400</v>
      </c>
      <c r="I7133" s="259">
        <f t="shared" si="66"/>
        <v>185400</v>
      </c>
      <c r="J7133" s="257" t="s">
        <v>39</v>
      </c>
      <c r="K7133" s="257" t="s">
        <v>6371</v>
      </c>
      <c r="L7133" s="260" t="s">
        <v>6372</v>
      </c>
    </row>
    <row r="7134" spans="2:12" ht="75" customHeight="1" x14ac:dyDescent="0.25">
      <c r="B7134" s="18">
        <v>23101507</v>
      </c>
      <c r="C7134" s="265" t="s">
        <v>6747</v>
      </c>
      <c r="D7134" s="256" t="s">
        <v>6369</v>
      </c>
      <c r="E7134" s="257" t="s">
        <v>86</v>
      </c>
      <c r="F7134" s="257" t="s">
        <v>6370</v>
      </c>
      <c r="G7134" s="257" t="s">
        <v>675</v>
      </c>
      <c r="H7134" s="267">
        <v>300760</v>
      </c>
      <c r="I7134" s="259">
        <f t="shared" si="66"/>
        <v>300760</v>
      </c>
      <c r="J7134" s="257" t="s">
        <v>39</v>
      </c>
      <c r="K7134" s="257" t="s">
        <v>6371</v>
      </c>
      <c r="L7134" s="260" t="s">
        <v>6372</v>
      </c>
    </row>
    <row r="7135" spans="2:12" ht="75" customHeight="1" x14ac:dyDescent="0.25">
      <c r="B7135" s="18">
        <v>23151901</v>
      </c>
      <c r="C7135" s="89" t="s">
        <v>6748</v>
      </c>
      <c r="D7135" s="256" t="s">
        <v>6369</v>
      </c>
      <c r="E7135" s="257" t="s">
        <v>86</v>
      </c>
      <c r="F7135" s="257" t="s">
        <v>6370</v>
      </c>
      <c r="G7135" s="257" t="s">
        <v>675</v>
      </c>
      <c r="H7135" s="267">
        <v>239475</v>
      </c>
      <c r="I7135" s="259">
        <f t="shared" si="66"/>
        <v>239475</v>
      </c>
      <c r="J7135" s="257" t="s">
        <v>39</v>
      </c>
      <c r="K7135" s="257" t="s">
        <v>6371</v>
      </c>
      <c r="L7135" s="260" t="s">
        <v>6372</v>
      </c>
    </row>
    <row r="7136" spans="2:12" ht="75" customHeight="1" x14ac:dyDescent="0.25">
      <c r="B7136" s="18">
        <v>31201505</v>
      </c>
      <c r="C7136" s="89" t="s">
        <v>6749</v>
      </c>
      <c r="D7136" s="256" t="s">
        <v>6369</v>
      </c>
      <c r="E7136" s="257" t="s">
        <v>86</v>
      </c>
      <c r="F7136" s="257" t="s">
        <v>6370</v>
      </c>
      <c r="G7136" s="257" t="s">
        <v>675</v>
      </c>
      <c r="H7136" s="267">
        <v>350200</v>
      </c>
      <c r="I7136" s="259">
        <f t="shared" si="66"/>
        <v>350200</v>
      </c>
      <c r="J7136" s="257" t="s">
        <v>39</v>
      </c>
      <c r="K7136" s="257" t="s">
        <v>6371</v>
      </c>
      <c r="L7136" s="260" t="s">
        <v>6372</v>
      </c>
    </row>
    <row r="7137" spans="2:12" ht="75" customHeight="1" x14ac:dyDescent="0.25">
      <c r="B7137" s="18">
        <v>31201616</v>
      </c>
      <c r="C7137" s="89" t="s">
        <v>6750</v>
      </c>
      <c r="D7137" s="256" t="s">
        <v>6369</v>
      </c>
      <c r="E7137" s="257" t="s">
        <v>86</v>
      </c>
      <c r="F7137" s="257" t="s">
        <v>6370</v>
      </c>
      <c r="G7137" s="257" t="s">
        <v>675</v>
      </c>
      <c r="H7137" s="267">
        <v>383160</v>
      </c>
      <c r="I7137" s="259">
        <f t="shared" si="66"/>
        <v>383160</v>
      </c>
      <c r="J7137" s="257" t="s">
        <v>39</v>
      </c>
      <c r="K7137" s="257" t="s">
        <v>6371</v>
      </c>
      <c r="L7137" s="260" t="s">
        <v>6372</v>
      </c>
    </row>
    <row r="7138" spans="2:12" ht="75" customHeight="1" x14ac:dyDescent="0.25">
      <c r="B7138" s="18">
        <v>31201616</v>
      </c>
      <c r="C7138" s="89" t="s">
        <v>6751</v>
      </c>
      <c r="D7138" s="256" t="s">
        <v>6369</v>
      </c>
      <c r="E7138" s="257" t="s">
        <v>86</v>
      </c>
      <c r="F7138" s="257" t="s">
        <v>6370</v>
      </c>
      <c r="G7138" s="257" t="s">
        <v>675</v>
      </c>
      <c r="H7138" s="267">
        <v>90000</v>
      </c>
      <c r="I7138" s="259">
        <f t="shared" si="66"/>
        <v>90000</v>
      </c>
      <c r="J7138" s="257" t="s">
        <v>39</v>
      </c>
      <c r="K7138" s="257" t="s">
        <v>6371</v>
      </c>
      <c r="L7138" s="260" t="s">
        <v>6372</v>
      </c>
    </row>
    <row r="7139" spans="2:12" ht="75" customHeight="1" x14ac:dyDescent="0.25">
      <c r="B7139" s="18">
        <v>60122500</v>
      </c>
      <c r="C7139" s="89" t="s">
        <v>6752</v>
      </c>
      <c r="D7139" s="256" t="s">
        <v>6369</v>
      </c>
      <c r="E7139" s="257" t="s">
        <v>86</v>
      </c>
      <c r="F7139" s="257" t="s">
        <v>6370</v>
      </c>
      <c r="G7139" s="257" t="s">
        <v>675</v>
      </c>
      <c r="H7139" s="267">
        <v>7014982</v>
      </c>
      <c r="I7139" s="259">
        <f t="shared" si="66"/>
        <v>7014982</v>
      </c>
      <c r="J7139" s="257" t="s">
        <v>39</v>
      </c>
      <c r="K7139" s="257" t="s">
        <v>6371</v>
      </c>
      <c r="L7139" s="260" t="s">
        <v>6372</v>
      </c>
    </row>
    <row r="7140" spans="2:12" ht="75" customHeight="1" x14ac:dyDescent="0.25">
      <c r="B7140" s="18">
        <v>73152101</v>
      </c>
      <c r="C7140" s="269" t="s">
        <v>6753</v>
      </c>
      <c r="D7140" s="256" t="s">
        <v>6369</v>
      </c>
      <c r="E7140" s="257" t="s">
        <v>86</v>
      </c>
      <c r="F7140" s="257" t="s">
        <v>6370</v>
      </c>
      <c r="G7140" s="257" t="s">
        <v>675</v>
      </c>
      <c r="H7140" s="267">
        <v>30869100</v>
      </c>
      <c r="I7140" s="259">
        <f t="shared" si="66"/>
        <v>30869100</v>
      </c>
      <c r="J7140" s="257" t="s">
        <v>39</v>
      </c>
      <c r="K7140" s="257" t="s">
        <v>6371</v>
      </c>
      <c r="L7140" s="260" t="s">
        <v>6372</v>
      </c>
    </row>
    <row r="7141" spans="2:12" ht="75" customHeight="1" x14ac:dyDescent="0.25">
      <c r="B7141" s="255">
        <v>23151900</v>
      </c>
      <c r="C7141" s="265" t="s">
        <v>6754</v>
      </c>
      <c r="D7141" s="256" t="s">
        <v>6369</v>
      </c>
      <c r="E7141" s="257" t="s">
        <v>86</v>
      </c>
      <c r="F7141" s="257" t="s">
        <v>6370</v>
      </c>
      <c r="G7141" s="257" t="s">
        <v>675</v>
      </c>
      <c r="H7141" s="270" t="s">
        <v>6755</v>
      </c>
      <c r="I7141" s="259" t="str">
        <f t="shared" si="66"/>
        <v>$19.000.000.</v>
      </c>
      <c r="J7141" s="257" t="s">
        <v>39</v>
      </c>
      <c r="K7141" s="257" t="s">
        <v>6371</v>
      </c>
      <c r="L7141" s="260" t="s">
        <v>6372</v>
      </c>
    </row>
    <row r="7142" spans="2:12" ht="75" customHeight="1" x14ac:dyDescent="0.25">
      <c r="B7142" s="18">
        <v>23151900</v>
      </c>
      <c r="C7142" s="265" t="s">
        <v>6756</v>
      </c>
      <c r="D7142" s="256" t="s">
        <v>6369</v>
      </c>
      <c r="E7142" s="257" t="s">
        <v>86</v>
      </c>
      <c r="F7142" s="257" t="s">
        <v>6370</v>
      </c>
      <c r="G7142" s="257" t="s">
        <v>675</v>
      </c>
      <c r="H7142" s="267" t="s">
        <v>6757</v>
      </c>
      <c r="I7142" s="259" t="str">
        <f t="shared" si="66"/>
        <v>$21.630.000.</v>
      </c>
      <c r="J7142" s="257" t="s">
        <v>39</v>
      </c>
      <c r="K7142" s="257" t="s">
        <v>6371</v>
      </c>
      <c r="L7142" s="260" t="s">
        <v>6372</v>
      </c>
    </row>
    <row r="7143" spans="2:12" ht="75" customHeight="1" x14ac:dyDescent="0.25">
      <c r="B7143" s="255">
        <v>23151900</v>
      </c>
      <c r="C7143" s="268" t="s">
        <v>6758</v>
      </c>
      <c r="D7143" s="256" t="s">
        <v>6369</v>
      </c>
      <c r="E7143" s="257" t="s">
        <v>86</v>
      </c>
      <c r="F7143" s="257" t="s">
        <v>6370</v>
      </c>
      <c r="G7143" s="257" t="s">
        <v>675</v>
      </c>
      <c r="H7143" s="270">
        <v>15000000</v>
      </c>
      <c r="I7143" s="259">
        <f t="shared" si="66"/>
        <v>15000000</v>
      </c>
      <c r="J7143" s="257" t="s">
        <v>39</v>
      </c>
      <c r="K7143" s="257" t="s">
        <v>6371</v>
      </c>
      <c r="L7143" s="260" t="s">
        <v>6372</v>
      </c>
    </row>
    <row r="7144" spans="2:12" ht="75" customHeight="1" x14ac:dyDescent="0.25">
      <c r="B7144" s="255">
        <v>23151900</v>
      </c>
      <c r="C7144" s="89" t="s">
        <v>6759</v>
      </c>
      <c r="D7144" s="256" t="s">
        <v>6369</v>
      </c>
      <c r="E7144" s="257" t="s">
        <v>86</v>
      </c>
      <c r="F7144" s="257" t="s">
        <v>6370</v>
      </c>
      <c r="G7144" s="257" t="s">
        <v>675</v>
      </c>
      <c r="H7144" s="270">
        <v>15000000</v>
      </c>
      <c r="I7144" s="259">
        <f t="shared" ref="I7144:I7150" si="67">+H7144</f>
        <v>15000000</v>
      </c>
      <c r="J7144" s="257" t="s">
        <v>39</v>
      </c>
      <c r="K7144" s="257" t="s">
        <v>6371</v>
      </c>
      <c r="L7144" s="260" t="s">
        <v>6372</v>
      </c>
    </row>
    <row r="7145" spans="2:12" ht="75" customHeight="1" x14ac:dyDescent="0.25">
      <c r="B7145" s="18">
        <v>23151900</v>
      </c>
      <c r="C7145" s="265" t="s">
        <v>6760</v>
      </c>
      <c r="D7145" s="256" t="s">
        <v>6369</v>
      </c>
      <c r="E7145" s="257" t="s">
        <v>86</v>
      </c>
      <c r="F7145" s="257" t="s">
        <v>6370</v>
      </c>
      <c r="G7145" s="257" t="s">
        <v>675</v>
      </c>
      <c r="H7145" s="270">
        <v>15000000</v>
      </c>
      <c r="I7145" s="259">
        <f t="shared" si="67"/>
        <v>15000000</v>
      </c>
      <c r="J7145" s="257" t="s">
        <v>39</v>
      </c>
      <c r="K7145" s="257" t="s">
        <v>6371</v>
      </c>
      <c r="L7145" s="260" t="s">
        <v>6372</v>
      </c>
    </row>
    <row r="7146" spans="2:12" ht="75" customHeight="1" x14ac:dyDescent="0.25">
      <c r="B7146" s="255">
        <v>23151900</v>
      </c>
      <c r="C7146" s="89" t="s">
        <v>6761</v>
      </c>
      <c r="D7146" s="256" t="s">
        <v>6369</v>
      </c>
      <c r="E7146" s="257" t="s">
        <v>86</v>
      </c>
      <c r="F7146" s="257" t="s">
        <v>6370</v>
      </c>
      <c r="G7146" s="257" t="s">
        <v>675</v>
      </c>
      <c r="H7146" s="270">
        <v>15000000</v>
      </c>
      <c r="I7146" s="259">
        <f t="shared" si="67"/>
        <v>15000000</v>
      </c>
      <c r="J7146" s="257" t="s">
        <v>39</v>
      </c>
      <c r="K7146" s="257" t="s">
        <v>6371</v>
      </c>
      <c r="L7146" s="260" t="s">
        <v>6372</v>
      </c>
    </row>
    <row r="7147" spans="2:12" ht="75" customHeight="1" x14ac:dyDescent="0.25">
      <c r="B7147" s="255">
        <v>23151900</v>
      </c>
      <c r="C7147" s="89" t="s">
        <v>6762</v>
      </c>
      <c r="D7147" s="256" t="s">
        <v>6369</v>
      </c>
      <c r="E7147" s="257" t="s">
        <v>86</v>
      </c>
      <c r="F7147" s="257" t="s">
        <v>6370</v>
      </c>
      <c r="G7147" s="257" t="s">
        <v>675</v>
      </c>
      <c r="H7147" s="267">
        <v>51500000</v>
      </c>
      <c r="I7147" s="259">
        <f t="shared" si="67"/>
        <v>51500000</v>
      </c>
      <c r="J7147" s="257" t="s">
        <v>39</v>
      </c>
      <c r="K7147" s="257" t="s">
        <v>6371</v>
      </c>
      <c r="L7147" s="260" t="s">
        <v>6372</v>
      </c>
    </row>
    <row r="7148" spans="2:12" ht="75" customHeight="1" x14ac:dyDescent="0.25">
      <c r="B7148" s="255">
        <v>23151900</v>
      </c>
      <c r="C7148" s="89" t="s">
        <v>6763</v>
      </c>
      <c r="D7148" s="256" t="s">
        <v>6369</v>
      </c>
      <c r="E7148" s="257" t="s">
        <v>86</v>
      </c>
      <c r="F7148" s="257" t="s">
        <v>6370</v>
      </c>
      <c r="G7148" s="257" t="s">
        <v>675</v>
      </c>
      <c r="H7148" s="270">
        <v>15000000</v>
      </c>
      <c r="I7148" s="259">
        <f t="shared" si="67"/>
        <v>15000000</v>
      </c>
      <c r="J7148" s="257" t="s">
        <v>39</v>
      </c>
      <c r="K7148" s="257" t="s">
        <v>6371</v>
      </c>
      <c r="L7148" s="260" t="s">
        <v>6372</v>
      </c>
    </row>
    <row r="7149" spans="2:12" ht="75" customHeight="1" x14ac:dyDescent="0.25">
      <c r="B7149" s="255">
        <v>23151900</v>
      </c>
      <c r="C7149" s="89" t="s">
        <v>6764</v>
      </c>
      <c r="D7149" s="256" t="s">
        <v>6369</v>
      </c>
      <c r="E7149" s="257" t="s">
        <v>86</v>
      </c>
      <c r="F7149" s="257" t="s">
        <v>6370</v>
      </c>
      <c r="G7149" s="257" t="s">
        <v>675</v>
      </c>
      <c r="H7149" s="270">
        <v>15000000</v>
      </c>
      <c r="I7149" s="259">
        <f t="shared" si="67"/>
        <v>15000000</v>
      </c>
      <c r="J7149" s="257" t="s">
        <v>39</v>
      </c>
      <c r="K7149" s="257" t="s">
        <v>6371</v>
      </c>
      <c r="L7149" s="260" t="s">
        <v>6372</v>
      </c>
    </row>
    <row r="7150" spans="2:12" ht="75" customHeight="1" x14ac:dyDescent="0.25">
      <c r="B7150" s="18">
        <v>23151900</v>
      </c>
      <c r="C7150" s="89" t="s">
        <v>6765</v>
      </c>
      <c r="D7150" s="256" t="s">
        <v>6369</v>
      </c>
      <c r="E7150" s="257" t="s">
        <v>86</v>
      </c>
      <c r="F7150" s="257" t="s">
        <v>6370</v>
      </c>
      <c r="G7150" s="257" t="s">
        <v>675</v>
      </c>
      <c r="H7150" s="270">
        <v>15000000</v>
      </c>
      <c r="I7150" s="259">
        <f t="shared" si="67"/>
        <v>15000000</v>
      </c>
      <c r="J7150" s="257" t="s">
        <v>39</v>
      </c>
      <c r="K7150" s="257" t="s">
        <v>6371</v>
      </c>
      <c r="L7150" s="260" t="s">
        <v>6372</v>
      </c>
    </row>
    <row r="7151" spans="2:12" ht="75" customHeight="1" x14ac:dyDescent="0.25">
      <c r="B7151" s="255">
        <v>12191600</v>
      </c>
      <c r="C7151" s="89" t="s">
        <v>6766</v>
      </c>
      <c r="D7151" s="256" t="s">
        <v>6369</v>
      </c>
      <c r="E7151" s="257" t="s">
        <v>86</v>
      </c>
      <c r="F7151" s="257" t="s">
        <v>6370</v>
      </c>
      <c r="G7151" s="257" t="s">
        <v>675</v>
      </c>
      <c r="H7151" s="258">
        <v>3914000</v>
      </c>
      <c r="I7151" s="271">
        <f>+H7151</f>
        <v>3914000</v>
      </c>
      <c r="J7151" s="257" t="s">
        <v>39</v>
      </c>
      <c r="K7151" s="257" t="s">
        <v>6371</v>
      </c>
      <c r="L7151" s="260" t="s">
        <v>6372</v>
      </c>
    </row>
    <row r="7152" spans="2:12" ht="75" customHeight="1" x14ac:dyDescent="0.25">
      <c r="B7152" s="255">
        <v>121641002</v>
      </c>
      <c r="C7152" s="89" t="s">
        <v>6767</v>
      </c>
      <c r="D7152" s="256" t="s">
        <v>6369</v>
      </c>
      <c r="E7152" s="257" t="s">
        <v>86</v>
      </c>
      <c r="F7152" s="257" t="s">
        <v>6370</v>
      </c>
      <c r="G7152" s="257" t="s">
        <v>675</v>
      </c>
      <c r="H7152" s="258">
        <v>59740</v>
      </c>
      <c r="I7152" s="271">
        <f t="shared" ref="I7152:I7215" si="68">+H7152</f>
        <v>59740</v>
      </c>
      <c r="J7152" s="257" t="s">
        <v>39</v>
      </c>
      <c r="K7152" s="257" t="s">
        <v>6371</v>
      </c>
      <c r="L7152" s="260" t="s">
        <v>6372</v>
      </c>
    </row>
    <row r="7153" spans="2:12" ht="75" customHeight="1" x14ac:dyDescent="0.25">
      <c r="B7153" s="255">
        <v>12160000</v>
      </c>
      <c r="C7153" s="89" t="s">
        <v>6768</v>
      </c>
      <c r="D7153" s="256" t="s">
        <v>6369</v>
      </c>
      <c r="E7153" s="257" t="s">
        <v>86</v>
      </c>
      <c r="F7153" s="257" t="s">
        <v>6370</v>
      </c>
      <c r="G7153" s="257" t="s">
        <v>675</v>
      </c>
      <c r="H7153" s="258">
        <v>214200</v>
      </c>
      <c r="I7153" s="271">
        <f t="shared" si="68"/>
        <v>214200</v>
      </c>
      <c r="J7153" s="257" t="s">
        <v>39</v>
      </c>
      <c r="K7153" s="257" t="s">
        <v>6371</v>
      </c>
      <c r="L7153" s="260" t="s">
        <v>6372</v>
      </c>
    </row>
    <row r="7154" spans="2:12" ht="75" customHeight="1" x14ac:dyDescent="0.25">
      <c r="B7154" s="255">
        <v>121916001</v>
      </c>
      <c r="C7154" s="89" t="s">
        <v>6769</v>
      </c>
      <c r="D7154" s="256" t="s">
        <v>6369</v>
      </c>
      <c r="E7154" s="257" t="s">
        <v>86</v>
      </c>
      <c r="F7154" s="257" t="s">
        <v>6370</v>
      </c>
      <c r="G7154" s="257" t="s">
        <v>675</v>
      </c>
      <c r="H7154" s="258">
        <v>59500</v>
      </c>
      <c r="I7154" s="271">
        <f t="shared" si="68"/>
        <v>59500</v>
      </c>
      <c r="J7154" s="257" t="s">
        <v>39</v>
      </c>
      <c r="K7154" s="257" t="s">
        <v>6371</v>
      </c>
      <c r="L7154" s="260" t="s">
        <v>6372</v>
      </c>
    </row>
    <row r="7155" spans="2:12" ht="75" customHeight="1" x14ac:dyDescent="0.25">
      <c r="B7155" s="255">
        <v>731016002</v>
      </c>
      <c r="C7155" s="89" t="s">
        <v>6770</v>
      </c>
      <c r="D7155" s="256" t="s">
        <v>6369</v>
      </c>
      <c r="E7155" s="257" t="s">
        <v>86</v>
      </c>
      <c r="F7155" s="257" t="s">
        <v>6370</v>
      </c>
      <c r="G7155" s="257" t="s">
        <v>675</v>
      </c>
      <c r="H7155" s="258">
        <v>2451400</v>
      </c>
      <c r="I7155" s="271">
        <f t="shared" si="68"/>
        <v>2451400</v>
      </c>
      <c r="J7155" s="257" t="s">
        <v>39</v>
      </c>
      <c r="K7155" s="257" t="s">
        <v>6371</v>
      </c>
      <c r="L7155" s="260" t="s">
        <v>6372</v>
      </c>
    </row>
    <row r="7156" spans="2:12" ht="75" customHeight="1" x14ac:dyDescent="0.25">
      <c r="B7156" s="255">
        <v>12160000</v>
      </c>
      <c r="C7156" s="89" t="s">
        <v>6771</v>
      </c>
      <c r="D7156" s="256" t="s">
        <v>6369</v>
      </c>
      <c r="E7156" s="257" t="s">
        <v>86</v>
      </c>
      <c r="F7156" s="257" t="s">
        <v>6370</v>
      </c>
      <c r="G7156" s="257" t="s">
        <v>675</v>
      </c>
      <c r="H7156" s="258">
        <v>545000</v>
      </c>
      <c r="I7156" s="271">
        <f t="shared" si="68"/>
        <v>545000</v>
      </c>
      <c r="J7156" s="257" t="s">
        <v>39</v>
      </c>
      <c r="K7156" s="257" t="s">
        <v>6371</v>
      </c>
      <c r="L7156" s="260" t="s">
        <v>6372</v>
      </c>
    </row>
    <row r="7157" spans="2:12" ht="75" customHeight="1" x14ac:dyDescent="0.25">
      <c r="B7157" s="255">
        <v>12160000</v>
      </c>
      <c r="C7157" s="89" t="s">
        <v>6772</v>
      </c>
      <c r="D7157" s="256" t="s">
        <v>6369</v>
      </c>
      <c r="E7157" s="257" t="s">
        <v>86</v>
      </c>
      <c r="F7157" s="257" t="s">
        <v>6370</v>
      </c>
      <c r="G7157" s="257" t="s">
        <v>675</v>
      </c>
      <c r="H7157" s="258">
        <v>1416554</v>
      </c>
      <c r="I7157" s="271">
        <f t="shared" si="68"/>
        <v>1416554</v>
      </c>
      <c r="J7157" s="257" t="s">
        <v>39</v>
      </c>
      <c r="K7157" s="257" t="s">
        <v>6371</v>
      </c>
      <c r="L7157" s="260" t="s">
        <v>6372</v>
      </c>
    </row>
    <row r="7158" spans="2:12" ht="75" customHeight="1" x14ac:dyDescent="0.25">
      <c r="B7158" s="255">
        <v>12352200</v>
      </c>
      <c r="C7158" s="89" t="s">
        <v>6773</v>
      </c>
      <c r="D7158" s="256" t="s">
        <v>6369</v>
      </c>
      <c r="E7158" s="257" t="s">
        <v>86</v>
      </c>
      <c r="F7158" s="257" t="s">
        <v>6370</v>
      </c>
      <c r="G7158" s="257" t="s">
        <v>675</v>
      </c>
      <c r="H7158" s="258">
        <v>150000</v>
      </c>
      <c r="I7158" s="271">
        <f t="shared" si="68"/>
        <v>150000</v>
      </c>
      <c r="J7158" s="257" t="s">
        <v>39</v>
      </c>
      <c r="K7158" s="257" t="s">
        <v>6371</v>
      </c>
      <c r="L7158" s="260" t="s">
        <v>6372</v>
      </c>
    </row>
    <row r="7159" spans="2:12" ht="75" customHeight="1" x14ac:dyDescent="0.25">
      <c r="B7159" s="255">
        <v>31201528</v>
      </c>
      <c r="C7159" s="89" t="s">
        <v>6774</v>
      </c>
      <c r="D7159" s="256" t="s">
        <v>6369</v>
      </c>
      <c r="E7159" s="257" t="s">
        <v>86</v>
      </c>
      <c r="F7159" s="257" t="s">
        <v>6370</v>
      </c>
      <c r="G7159" s="257" t="s">
        <v>675</v>
      </c>
      <c r="H7159" s="267" t="s">
        <v>6775</v>
      </c>
      <c r="I7159" s="271" t="str">
        <f t="shared" si="68"/>
        <v>2.966.40</v>
      </c>
      <c r="J7159" s="257" t="s">
        <v>39</v>
      </c>
      <c r="K7159" s="257" t="s">
        <v>6371</v>
      </c>
      <c r="L7159" s="260" t="s">
        <v>6372</v>
      </c>
    </row>
    <row r="7160" spans="2:12" ht="75" customHeight="1" x14ac:dyDescent="0.25">
      <c r="B7160" s="255">
        <v>45101612</v>
      </c>
      <c r="C7160" s="89" t="s">
        <v>6776</v>
      </c>
      <c r="D7160" s="256" t="s">
        <v>6369</v>
      </c>
      <c r="E7160" s="257" t="s">
        <v>86</v>
      </c>
      <c r="F7160" s="257" t="s">
        <v>6370</v>
      </c>
      <c r="G7160" s="257" t="s">
        <v>675</v>
      </c>
      <c r="H7160" s="258">
        <v>2800000</v>
      </c>
      <c r="I7160" s="271">
        <f t="shared" si="68"/>
        <v>2800000</v>
      </c>
      <c r="J7160" s="257" t="s">
        <v>39</v>
      </c>
      <c r="K7160" s="257" t="s">
        <v>6371</v>
      </c>
      <c r="L7160" s="260" t="s">
        <v>6372</v>
      </c>
    </row>
    <row r="7161" spans="2:12" ht="75" customHeight="1" x14ac:dyDescent="0.25">
      <c r="B7161" s="255">
        <v>40142007</v>
      </c>
      <c r="C7161" s="89" t="s">
        <v>6777</v>
      </c>
      <c r="D7161" s="256" t="s">
        <v>6369</v>
      </c>
      <c r="E7161" s="257" t="s">
        <v>86</v>
      </c>
      <c r="F7161" s="257" t="s">
        <v>6370</v>
      </c>
      <c r="G7161" s="257" t="s">
        <v>675</v>
      </c>
      <c r="H7161" s="258">
        <v>2082500</v>
      </c>
      <c r="I7161" s="271">
        <f t="shared" si="68"/>
        <v>2082500</v>
      </c>
      <c r="J7161" s="257" t="s">
        <v>39</v>
      </c>
      <c r="K7161" s="257" t="s">
        <v>6371</v>
      </c>
      <c r="L7161" s="260" t="s">
        <v>6372</v>
      </c>
    </row>
    <row r="7162" spans="2:12" ht="75" customHeight="1" x14ac:dyDescent="0.25">
      <c r="B7162" s="255">
        <v>31211901</v>
      </c>
      <c r="C7162" s="89" t="s">
        <v>6778</v>
      </c>
      <c r="D7162" s="256" t="s">
        <v>6369</v>
      </c>
      <c r="E7162" s="257" t="s">
        <v>86</v>
      </c>
      <c r="F7162" s="257" t="s">
        <v>6370</v>
      </c>
      <c r="G7162" s="257" t="s">
        <v>675</v>
      </c>
      <c r="H7162" s="258">
        <v>1545000</v>
      </c>
      <c r="I7162" s="271">
        <f t="shared" si="68"/>
        <v>1545000</v>
      </c>
      <c r="J7162" s="257" t="s">
        <v>39</v>
      </c>
      <c r="K7162" s="257" t="s">
        <v>6371</v>
      </c>
      <c r="L7162" s="260" t="s">
        <v>6372</v>
      </c>
    </row>
    <row r="7163" spans="2:12" ht="75" customHeight="1" x14ac:dyDescent="0.25">
      <c r="B7163" s="255">
        <v>13111016</v>
      </c>
      <c r="C7163" s="89" t="s">
        <v>6779</v>
      </c>
      <c r="D7163" s="256" t="s">
        <v>6369</v>
      </c>
      <c r="E7163" s="257" t="s">
        <v>86</v>
      </c>
      <c r="F7163" s="257" t="s">
        <v>6370</v>
      </c>
      <c r="G7163" s="257" t="s">
        <v>675</v>
      </c>
      <c r="H7163" s="258">
        <v>7725000</v>
      </c>
      <c r="I7163" s="271">
        <f t="shared" si="68"/>
        <v>7725000</v>
      </c>
      <c r="J7163" s="257" t="s">
        <v>39</v>
      </c>
      <c r="K7163" s="257" t="s">
        <v>6371</v>
      </c>
      <c r="L7163" s="260" t="s">
        <v>6372</v>
      </c>
    </row>
    <row r="7164" spans="2:12" ht="75" customHeight="1" x14ac:dyDescent="0.25">
      <c r="B7164" s="255">
        <v>13111016</v>
      </c>
      <c r="C7164" s="89" t="s">
        <v>6780</v>
      </c>
      <c r="D7164" s="256" t="s">
        <v>6369</v>
      </c>
      <c r="E7164" s="257" t="s">
        <v>86</v>
      </c>
      <c r="F7164" s="257" t="s">
        <v>6370</v>
      </c>
      <c r="G7164" s="257" t="s">
        <v>675</v>
      </c>
      <c r="H7164" s="258">
        <v>2163000</v>
      </c>
      <c r="I7164" s="271">
        <f t="shared" si="68"/>
        <v>2163000</v>
      </c>
      <c r="J7164" s="257" t="s">
        <v>39</v>
      </c>
      <c r="K7164" s="257" t="s">
        <v>6371</v>
      </c>
      <c r="L7164" s="260" t="s">
        <v>6372</v>
      </c>
    </row>
    <row r="7165" spans="2:12" ht="75" customHeight="1" x14ac:dyDescent="0.25">
      <c r="B7165" s="255">
        <v>13111210</v>
      </c>
      <c r="C7165" s="89" t="s">
        <v>6781</v>
      </c>
      <c r="D7165" s="256" t="s">
        <v>6369</v>
      </c>
      <c r="E7165" s="257" t="s">
        <v>86</v>
      </c>
      <c r="F7165" s="257" t="s">
        <v>6370</v>
      </c>
      <c r="G7165" s="257" t="s">
        <v>675</v>
      </c>
      <c r="H7165" s="258">
        <v>1957000</v>
      </c>
      <c r="I7165" s="271">
        <f t="shared" si="68"/>
        <v>1957000</v>
      </c>
      <c r="J7165" s="257" t="s">
        <v>39</v>
      </c>
      <c r="K7165" s="257" t="s">
        <v>6371</v>
      </c>
      <c r="L7165" s="260" t="s">
        <v>6372</v>
      </c>
    </row>
    <row r="7166" spans="2:12" ht="75" customHeight="1" x14ac:dyDescent="0.25">
      <c r="B7166" s="255">
        <v>41115603</v>
      </c>
      <c r="C7166" s="89" t="s">
        <v>6782</v>
      </c>
      <c r="D7166" s="256" t="s">
        <v>6369</v>
      </c>
      <c r="E7166" s="257" t="s">
        <v>86</v>
      </c>
      <c r="F7166" s="257" t="s">
        <v>6370</v>
      </c>
      <c r="G7166" s="257" t="s">
        <v>675</v>
      </c>
      <c r="H7166" s="258">
        <v>226600</v>
      </c>
      <c r="I7166" s="271">
        <f t="shared" si="68"/>
        <v>226600</v>
      </c>
      <c r="J7166" s="257" t="s">
        <v>39</v>
      </c>
      <c r="K7166" s="257" t="s">
        <v>6371</v>
      </c>
      <c r="L7166" s="260" t="s">
        <v>6372</v>
      </c>
    </row>
    <row r="7167" spans="2:12" ht="75" customHeight="1" x14ac:dyDescent="0.25">
      <c r="B7167" s="255">
        <v>41103317</v>
      </c>
      <c r="C7167" s="89" t="s">
        <v>6783</v>
      </c>
      <c r="D7167" s="256" t="s">
        <v>6369</v>
      </c>
      <c r="E7167" s="257" t="s">
        <v>86</v>
      </c>
      <c r="F7167" s="257" t="s">
        <v>6370</v>
      </c>
      <c r="G7167" s="257" t="s">
        <v>675</v>
      </c>
      <c r="H7167" s="258">
        <v>260000</v>
      </c>
      <c r="I7167" s="271">
        <f t="shared" si="68"/>
        <v>260000</v>
      </c>
      <c r="J7167" s="257" t="s">
        <v>39</v>
      </c>
      <c r="K7167" s="257" t="s">
        <v>6371</v>
      </c>
      <c r="L7167" s="260" t="s">
        <v>6372</v>
      </c>
    </row>
    <row r="7168" spans="2:12" ht="75" customHeight="1" x14ac:dyDescent="0.25">
      <c r="B7168" s="22">
        <v>23151901</v>
      </c>
      <c r="C7168" s="89" t="s">
        <v>6784</v>
      </c>
      <c r="D7168" s="256" t="s">
        <v>6369</v>
      </c>
      <c r="E7168" s="257" t="s">
        <v>86</v>
      </c>
      <c r="F7168" s="257" t="s">
        <v>6370</v>
      </c>
      <c r="G7168" s="257" t="s">
        <v>675</v>
      </c>
      <c r="H7168" s="258">
        <v>412000</v>
      </c>
      <c r="I7168" s="271">
        <f t="shared" si="68"/>
        <v>412000</v>
      </c>
      <c r="J7168" s="257" t="s">
        <v>39</v>
      </c>
      <c r="K7168" s="257" t="s">
        <v>6371</v>
      </c>
      <c r="L7168" s="260" t="s">
        <v>6372</v>
      </c>
    </row>
    <row r="7169" spans="2:12" ht="75" customHeight="1" x14ac:dyDescent="0.25">
      <c r="B7169" s="18">
        <v>27112800</v>
      </c>
      <c r="C7169" s="89" t="s">
        <v>6785</v>
      </c>
      <c r="D7169" s="256" t="s">
        <v>6369</v>
      </c>
      <c r="E7169" s="257" t="s">
        <v>86</v>
      </c>
      <c r="F7169" s="257" t="s">
        <v>6370</v>
      </c>
      <c r="G7169" s="257" t="s">
        <v>675</v>
      </c>
      <c r="H7169" s="258">
        <v>59760</v>
      </c>
      <c r="I7169" s="271">
        <f t="shared" si="68"/>
        <v>59760</v>
      </c>
      <c r="J7169" s="257" t="s">
        <v>39</v>
      </c>
      <c r="K7169" s="257" t="s">
        <v>6371</v>
      </c>
      <c r="L7169" s="260" t="s">
        <v>6372</v>
      </c>
    </row>
    <row r="7170" spans="2:12" ht="75" customHeight="1" x14ac:dyDescent="0.25">
      <c r="B7170" s="255">
        <v>27111909</v>
      </c>
      <c r="C7170" s="89" t="s">
        <v>6786</v>
      </c>
      <c r="D7170" s="256" t="s">
        <v>6369</v>
      </c>
      <c r="E7170" s="257" t="s">
        <v>86</v>
      </c>
      <c r="F7170" s="257" t="s">
        <v>6370</v>
      </c>
      <c r="G7170" s="257" t="s">
        <v>675</v>
      </c>
      <c r="H7170" s="258">
        <v>24000</v>
      </c>
      <c r="I7170" s="271">
        <f t="shared" si="68"/>
        <v>24000</v>
      </c>
      <c r="J7170" s="257" t="s">
        <v>39</v>
      </c>
      <c r="K7170" s="257" t="s">
        <v>6371</v>
      </c>
      <c r="L7170" s="260" t="s">
        <v>6372</v>
      </c>
    </row>
    <row r="7171" spans="2:12" ht="75" customHeight="1" x14ac:dyDescent="0.25">
      <c r="B7171" s="255">
        <v>41122411</v>
      </c>
      <c r="C7171" s="89" t="s">
        <v>6787</v>
      </c>
      <c r="D7171" s="256" t="s">
        <v>6369</v>
      </c>
      <c r="E7171" s="257" t="s">
        <v>86</v>
      </c>
      <c r="F7171" s="257" t="s">
        <v>6370</v>
      </c>
      <c r="G7171" s="257" t="s">
        <v>675</v>
      </c>
      <c r="H7171" s="258">
        <v>37500</v>
      </c>
      <c r="I7171" s="271">
        <f t="shared" si="68"/>
        <v>37500</v>
      </c>
      <c r="J7171" s="257" t="s">
        <v>39</v>
      </c>
      <c r="K7171" s="257" t="s">
        <v>6371</v>
      </c>
      <c r="L7171" s="260" t="s">
        <v>6372</v>
      </c>
    </row>
    <row r="7172" spans="2:12" ht="75" customHeight="1" x14ac:dyDescent="0.25">
      <c r="B7172" s="18" t="s">
        <v>6788</v>
      </c>
      <c r="C7172" s="89" t="s">
        <v>6789</v>
      </c>
      <c r="D7172" s="256" t="s">
        <v>6369</v>
      </c>
      <c r="E7172" s="257" t="s">
        <v>86</v>
      </c>
      <c r="F7172" s="257" t="s">
        <v>6370</v>
      </c>
      <c r="G7172" s="257" t="s">
        <v>675</v>
      </c>
      <c r="H7172" s="258">
        <v>130000000</v>
      </c>
      <c r="I7172" s="271">
        <f t="shared" si="68"/>
        <v>130000000</v>
      </c>
      <c r="J7172" s="257" t="s">
        <v>39</v>
      </c>
      <c r="K7172" s="257" t="s">
        <v>6371</v>
      </c>
      <c r="L7172" s="260" t="s">
        <v>6372</v>
      </c>
    </row>
    <row r="7173" spans="2:12" ht="75" customHeight="1" x14ac:dyDescent="0.25">
      <c r="B7173" s="18">
        <v>24112600</v>
      </c>
      <c r="C7173" s="53" t="s">
        <v>6790</v>
      </c>
      <c r="D7173" s="256" t="s">
        <v>6369</v>
      </c>
      <c r="E7173" s="257" t="s">
        <v>86</v>
      </c>
      <c r="F7173" s="257" t="s">
        <v>6370</v>
      </c>
      <c r="G7173" s="257" t="s">
        <v>675</v>
      </c>
      <c r="H7173" s="258">
        <v>2500000</v>
      </c>
      <c r="I7173" s="271">
        <f t="shared" si="68"/>
        <v>2500000</v>
      </c>
      <c r="J7173" s="257" t="s">
        <v>39</v>
      </c>
      <c r="K7173" s="257" t="s">
        <v>6371</v>
      </c>
      <c r="L7173" s="260" t="s">
        <v>6372</v>
      </c>
    </row>
    <row r="7174" spans="2:12" ht="75" customHeight="1" x14ac:dyDescent="0.25">
      <c r="B7174" s="18">
        <v>72154066</v>
      </c>
      <c r="C7174" s="53" t="s">
        <v>6791</v>
      </c>
      <c r="D7174" s="256" t="s">
        <v>6369</v>
      </c>
      <c r="E7174" s="257" t="s">
        <v>86</v>
      </c>
      <c r="F7174" s="257" t="s">
        <v>6370</v>
      </c>
      <c r="G7174" s="257" t="s">
        <v>675</v>
      </c>
      <c r="H7174" s="258">
        <v>12000000</v>
      </c>
      <c r="I7174" s="271">
        <f t="shared" si="68"/>
        <v>12000000</v>
      </c>
      <c r="J7174" s="257" t="s">
        <v>39</v>
      </c>
      <c r="K7174" s="257" t="s">
        <v>6371</v>
      </c>
      <c r="L7174" s="260" t="s">
        <v>6372</v>
      </c>
    </row>
    <row r="7175" spans="2:12" ht="75" customHeight="1" x14ac:dyDescent="0.25">
      <c r="B7175" s="18">
        <v>73151901</v>
      </c>
      <c r="C7175" s="53" t="s">
        <v>6792</v>
      </c>
      <c r="D7175" s="256" t="s">
        <v>6369</v>
      </c>
      <c r="E7175" s="257" t="s">
        <v>86</v>
      </c>
      <c r="F7175" s="257" t="s">
        <v>6370</v>
      </c>
      <c r="G7175" s="257" t="s">
        <v>675</v>
      </c>
      <c r="H7175" s="258">
        <v>69000000</v>
      </c>
      <c r="I7175" s="271">
        <f t="shared" si="68"/>
        <v>69000000</v>
      </c>
      <c r="J7175" s="257" t="s">
        <v>39</v>
      </c>
      <c r="K7175" s="257" t="s">
        <v>6371</v>
      </c>
      <c r="L7175" s="260" t="s">
        <v>6372</v>
      </c>
    </row>
    <row r="7176" spans="2:12" ht="75" customHeight="1" x14ac:dyDescent="0.25">
      <c r="B7176" s="18">
        <v>14111807</v>
      </c>
      <c r="C7176" s="31" t="s">
        <v>6793</v>
      </c>
      <c r="D7176" s="256" t="s">
        <v>6369</v>
      </c>
      <c r="E7176" s="257" t="s">
        <v>86</v>
      </c>
      <c r="F7176" s="257" t="s">
        <v>6370</v>
      </c>
      <c r="G7176" s="257" t="s">
        <v>675</v>
      </c>
      <c r="H7176" s="258">
        <v>700000</v>
      </c>
      <c r="I7176" s="271">
        <f t="shared" si="68"/>
        <v>700000</v>
      </c>
      <c r="J7176" s="257" t="s">
        <v>39</v>
      </c>
      <c r="K7176" s="257" t="s">
        <v>6371</v>
      </c>
      <c r="L7176" s="260" t="s">
        <v>6372</v>
      </c>
    </row>
    <row r="7177" spans="2:12" ht="75" customHeight="1" x14ac:dyDescent="0.25">
      <c r="B7177" s="18">
        <v>23153100</v>
      </c>
      <c r="C7177" s="53" t="s">
        <v>6794</v>
      </c>
      <c r="D7177" s="256" t="s">
        <v>6369</v>
      </c>
      <c r="E7177" s="257" t="s">
        <v>86</v>
      </c>
      <c r="F7177" s="257" t="s">
        <v>6370</v>
      </c>
      <c r="G7177" s="257" t="s">
        <v>675</v>
      </c>
      <c r="H7177" s="258">
        <v>4000000</v>
      </c>
      <c r="I7177" s="271">
        <f t="shared" si="68"/>
        <v>4000000</v>
      </c>
      <c r="J7177" s="257" t="s">
        <v>39</v>
      </c>
      <c r="K7177" s="257" t="s">
        <v>6371</v>
      </c>
      <c r="L7177" s="260" t="s">
        <v>6372</v>
      </c>
    </row>
    <row r="7178" spans="2:12" ht="75" customHeight="1" x14ac:dyDescent="0.25">
      <c r="B7178" s="18">
        <v>23153100</v>
      </c>
      <c r="C7178" s="53" t="s">
        <v>6795</v>
      </c>
      <c r="D7178" s="256" t="s">
        <v>6369</v>
      </c>
      <c r="E7178" s="257" t="s">
        <v>86</v>
      </c>
      <c r="F7178" s="257" t="s">
        <v>6370</v>
      </c>
      <c r="G7178" s="257" t="s">
        <v>675</v>
      </c>
      <c r="H7178" s="258">
        <v>1500000</v>
      </c>
      <c r="I7178" s="271">
        <f t="shared" si="68"/>
        <v>1500000</v>
      </c>
      <c r="J7178" s="257" t="s">
        <v>39</v>
      </c>
      <c r="K7178" s="257" t="s">
        <v>6371</v>
      </c>
      <c r="L7178" s="260" t="s">
        <v>6372</v>
      </c>
    </row>
    <row r="7179" spans="2:12" ht="75" customHeight="1" x14ac:dyDescent="0.25">
      <c r="B7179" s="18">
        <v>41122400</v>
      </c>
      <c r="C7179" s="31" t="s">
        <v>6796</v>
      </c>
      <c r="D7179" s="256" t="s">
        <v>6369</v>
      </c>
      <c r="E7179" s="257" t="s">
        <v>86</v>
      </c>
      <c r="F7179" s="257" t="s">
        <v>6370</v>
      </c>
      <c r="G7179" s="257" t="s">
        <v>675</v>
      </c>
      <c r="H7179" s="258">
        <v>4200000</v>
      </c>
      <c r="I7179" s="271">
        <f t="shared" si="68"/>
        <v>4200000</v>
      </c>
      <c r="J7179" s="257" t="s">
        <v>39</v>
      </c>
      <c r="K7179" s="257" t="s">
        <v>6371</v>
      </c>
      <c r="L7179" s="260" t="s">
        <v>6372</v>
      </c>
    </row>
    <row r="7180" spans="2:12" ht="75" customHeight="1" x14ac:dyDescent="0.25">
      <c r="B7180" s="18">
        <v>41122400</v>
      </c>
      <c r="C7180" s="53" t="s">
        <v>6797</v>
      </c>
      <c r="D7180" s="256" t="s">
        <v>6369</v>
      </c>
      <c r="E7180" s="257" t="s">
        <v>86</v>
      </c>
      <c r="F7180" s="257" t="s">
        <v>6370</v>
      </c>
      <c r="G7180" s="257" t="s">
        <v>675</v>
      </c>
      <c r="H7180" s="258">
        <f>1500000*4</f>
        <v>6000000</v>
      </c>
      <c r="I7180" s="271">
        <f t="shared" si="68"/>
        <v>6000000</v>
      </c>
      <c r="J7180" s="257" t="s">
        <v>39</v>
      </c>
      <c r="K7180" s="257" t="s">
        <v>6371</v>
      </c>
      <c r="L7180" s="260" t="s">
        <v>6372</v>
      </c>
    </row>
    <row r="7181" spans="2:12" ht="75" customHeight="1" x14ac:dyDescent="0.25">
      <c r="B7181" s="18">
        <v>41122400</v>
      </c>
      <c r="C7181" s="31" t="s">
        <v>6798</v>
      </c>
      <c r="D7181" s="256" t="s">
        <v>6369</v>
      </c>
      <c r="E7181" s="257" t="s">
        <v>86</v>
      </c>
      <c r="F7181" s="257" t="s">
        <v>6370</v>
      </c>
      <c r="G7181" s="257" t="s">
        <v>675</v>
      </c>
      <c r="H7181" s="258">
        <v>5000000</v>
      </c>
      <c r="I7181" s="271">
        <f t="shared" si="68"/>
        <v>5000000</v>
      </c>
      <c r="J7181" s="257" t="s">
        <v>39</v>
      </c>
      <c r="K7181" s="257" t="s">
        <v>6371</v>
      </c>
      <c r="L7181" s="260" t="s">
        <v>6372</v>
      </c>
    </row>
    <row r="7182" spans="2:12" ht="75" customHeight="1" x14ac:dyDescent="0.25">
      <c r="B7182" s="18">
        <v>81101706</v>
      </c>
      <c r="C7182" s="31" t="s">
        <v>6799</v>
      </c>
      <c r="D7182" s="256" t="s">
        <v>6369</v>
      </c>
      <c r="E7182" s="257" t="s">
        <v>86</v>
      </c>
      <c r="F7182" s="257" t="s">
        <v>6370</v>
      </c>
      <c r="G7182" s="257" t="s">
        <v>675</v>
      </c>
      <c r="H7182" s="258">
        <v>15000000</v>
      </c>
      <c r="I7182" s="271">
        <f t="shared" si="68"/>
        <v>15000000</v>
      </c>
      <c r="J7182" s="257" t="s">
        <v>39</v>
      </c>
      <c r="K7182" s="257" t="s">
        <v>6371</v>
      </c>
      <c r="L7182" s="260" t="s">
        <v>6372</v>
      </c>
    </row>
    <row r="7183" spans="2:12" ht="75" customHeight="1" x14ac:dyDescent="0.25">
      <c r="B7183" s="18">
        <v>81101706</v>
      </c>
      <c r="C7183" s="31" t="s">
        <v>6800</v>
      </c>
      <c r="D7183" s="256" t="s">
        <v>6369</v>
      </c>
      <c r="E7183" s="257" t="s">
        <v>86</v>
      </c>
      <c r="F7183" s="257" t="s">
        <v>6370</v>
      </c>
      <c r="G7183" s="257" t="s">
        <v>675</v>
      </c>
      <c r="H7183" s="258">
        <v>15000000</v>
      </c>
      <c r="I7183" s="271">
        <f t="shared" si="68"/>
        <v>15000000</v>
      </c>
      <c r="J7183" s="257" t="s">
        <v>39</v>
      </c>
      <c r="K7183" s="257" t="s">
        <v>6371</v>
      </c>
      <c r="L7183" s="260" t="s">
        <v>6372</v>
      </c>
    </row>
    <row r="7184" spans="2:12" ht="75" customHeight="1" x14ac:dyDescent="0.25">
      <c r="B7184" s="18">
        <v>86101703</v>
      </c>
      <c r="C7184" s="31" t="s">
        <v>6801</v>
      </c>
      <c r="D7184" s="256" t="s">
        <v>6369</v>
      </c>
      <c r="E7184" s="257" t="s">
        <v>86</v>
      </c>
      <c r="F7184" s="257" t="s">
        <v>6370</v>
      </c>
      <c r="G7184" s="257" t="s">
        <v>675</v>
      </c>
      <c r="H7184" s="258">
        <v>10000000</v>
      </c>
      <c r="I7184" s="271">
        <f t="shared" si="68"/>
        <v>10000000</v>
      </c>
      <c r="J7184" s="257" t="s">
        <v>39</v>
      </c>
      <c r="K7184" s="257" t="s">
        <v>6371</v>
      </c>
      <c r="L7184" s="260" t="s">
        <v>6372</v>
      </c>
    </row>
    <row r="7185" spans="2:12" ht="75" customHeight="1" x14ac:dyDescent="0.25">
      <c r="B7185" s="18">
        <v>41122400</v>
      </c>
      <c r="C7185" s="31" t="s">
        <v>6802</v>
      </c>
      <c r="D7185" s="256" t="s">
        <v>6369</v>
      </c>
      <c r="E7185" s="257" t="s">
        <v>86</v>
      </c>
      <c r="F7185" s="257" t="s">
        <v>6370</v>
      </c>
      <c r="G7185" s="257" t="s">
        <v>675</v>
      </c>
      <c r="H7185" s="258">
        <v>360000</v>
      </c>
      <c r="I7185" s="271">
        <f t="shared" si="68"/>
        <v>360000</v>
      </c>
      <c r="J7185" s="257" t="s">
        <v>39</v>
      </c>
      <c r="K7185" s="257" t="s">
        <v>6371</v>
      </c>
      <c r="L7185" s="260" t="s">
        <v>6372</v>
      </c>
    </row>
    <row r="7186" spans="2:12" ht="75" customHeight="1" x14ac:dyDescent="0.25">
      <c r="B7186" s="18">
        <v>432115007</v>
      </c>
      <c r="C7186" s="272" t="s">
        <v>6803</v>
      </c>
      <c r="D7186" s="256" t="s">
        <v>6369</v>
      </c>
      <c r="E7186" s="257" t="s">
        <v>86</v>
      </c>
      <c r="F7186" s="257" t="s">
        <v>6370</v>
      </c>
      <c r="G7186" s="257" t="s">
        <v>675</v>
      </c>
      <c r="H7186" s="271">
        <v>84000000</v>
      </c>
      <c r="I7186" s="271">
        <f t="shared" si="68"/>
        <v>84000000</v>
      </c>
      <c r="J7186" s="257" t="s">
        <v>39</v>
      </c>
      <c r="K7186" s="257" t="s">
        <v>6371</v>
      </c>
      <c r="L7186" s="260" t="s">
        <v>6372</v>
      </c>
    </row>
    <row r="7187" spans="2:12" ht="75" customHeight="1" x14ac:dyDescent="0.25">
      <c r="B7187" s="18">
        <v>52161505</v>
      </c>
      <c r="C7187" s="89" t="s">
        <v>6804</v>
      </c>
      <c r="D7187" s="256" t="s">
        <v>6369</v>
      </c>
      <c r="E7187" s="257" t="s">
        <v>86</v>
      </c>
      <c r="F7187" s="257" t="s">
        <v>6370</v>
      </c>
      <c r="G7187" s="257" t="s">
        <v>675</v>
      </c>
      <c r="H7187" s="271">
        <v>6000000</v>
      </c>
      <c r="I7187" s="271">
        <f t="shared" si="68"/>
        <v>6000000</v>
      </c>
      <c r="J7187" s="257" t="s">
        <v>39</v>
      </c>
      <c r="K7187" s="257" t="s">
        <v>6371</v>
      </c>
      <c r="L7187" s="260" t="s">
        <v>6372</v>
      </c>
    </row>
    <row r="7188" spans="2:12" ht="75" customHeight="1" x14ac:dyDescent="0.25">
      <c r="B7188" s="18">
        <v>43211711</v>
      </c>
      <c r="C7188" s="89" t="s">
        <v>6805</v>
      </c>
      <c r="D7188" s="256" t="s">
        <v>6369</v>
      </c>
      <c r="E7188" s="257" t="s">
        <v>86</v>
      </c>
      <c r="F7188" s="257" t="s">
        <v>6370</v>
      </c>
      <c r="G7188" s="257" t="s">
        <v>675</v>
      </c>
      <c r="H7188" s="271">
        <v>500000</v>
      </c>
      <c r="I7188" s="271">
        <f t="shared" si="68"/>
        <v>500000</v>
      </c>
      <c r="J7188" s="257" t="s">
        <v>39</v>
      </c>
      <c r="K7188" s="257" t="s">
        <v>6371</v>
      </c>
      <c r="L7188" s="260" t="s">
        <v>6372</v>
      </c>
    </row>
    <row r="7189" spans="2:12" ht="75" customHeight="1" x14ac:dyDescent="0.25">
      <c r="B7189" s="18">
        <v>43211712</v>
      </c>
      <c r="C7189" s="89" t="s">
        <v>6806</v>
      </c>
      <c r="D7189" s="256" t="s">
        <v>6369</v>
      </c>
      <c r="E7189" s="257" t="s">
        <v>86</v>
      </c>
      <c r="F7189" s="257" t="s">
        <v>6370</v>
      </c>
      <c r="G7189" s="257" t="s">
        <v>675</v>
      </c>
      <c r="H7189" s="271">
        <v>15000000</v>
      </c>
      <c r="I7189" s="271">
        <f t="shared" si="68"/>
        <v>15000000</v>
      </c>
      <c r="J7189" s="257" t="s">
        <v>39</v>
      </c>
      <c r="K7189" s="257" t="s">
        <v>6371</v>
      </c>
      <c r="L7189" s="260" t="s">
        <v>6372</v>
      </c>
    </row>
    <row r="7190" spans="2:12" ht="75" customHeight="1" x14ac:dyDescent="0.25">
      <c r="B7190" s="18">
        <v>141219</v>
      </c>
      <c r="C7190" s="89" t="s">
        <v>6807</v>
      </c>
      <c r="D7190" s="256" t="s">
        <v>6369</v>
      </c>
      <c r="E7190" s="257" t="s">
        <v>86</v>
      </c>
      <c r="F7190" s="257" t="s">
        <v>6370</v>
      </c>
      <c r="G7190" s="257" t="s">
        <v>675</v>
      </c>
      <c r="H7190" s="273">
        <v>2064000</v>
      </c>
      <c r="I7190" s="271">
        <f t="shared" si="68"/>
        <v>2064000</v>
      </c>
      <c r="J7190" s="257" t="s">
        <v>39</v>
      </c>
      <c r="K7190" s="257" t="s">
        <v>6371</v>
      </c>
      <c r="L7190" s="260" t="s">
        <v>6372</v>
      </c>
    </row>
    <row r="7191" spans="2:12" ht="75" customHeight="1" x14ac:dyDescent="0.25">
      <c r="B7191" s="18">
        <v>141219</v>
      </c>
      <c r="C7191" s="89" t="s">
        <v>6808</v>
      </c>
      <c r="D7191" s="256" t="s">
        <v>6369</v>
      </c>
      <c r="E7191" s="257" t="s">
        <v>86</v>
      </c>
      <c r="F7191" s="257" t="s">
        <v>6370</v>
      </c>
      <c r="G7191" s="257" t="s">
        <v>675</v>
      </c>
      <c r="H7191" s="273">
        <v>3128000</v>
      </c>
      <c r="I7191" s="271">
        <f t="shared" si="68"/>
        <v>3128000</v>
      </c>
      <c r="J7191" s="257" t="s">
        <v>39</v>
      </c>
      <c r="K7191" s="257" t="s">
        <v>6371</v>
      </c>
      <c r="L7191" s="260" t="s">
        <v>6372</v>
      </c>
    </row>
    <row r="7192" spans="2:12" ht="75" customHeight="1" x14ac:dyDescent="0.25">
      <c r="B7192" s="18">
        <v>14111519</v>
      </c>
      <c r="C7192" s="89" t="s">
        <v>6809</v>
      </c>
      <c r="D7192" s="256" t="s">
        <v>6369</v>
      </c>
      <c r="E7192" s="257" t="s">
        <v>86</v>
      </c>
      <c r="F7192" s="257" t="s">
        <v>6370</v>
      </c>
      <c r="G7192" s="257" t="s">
        <v>675</v>
      </c>
      <c r="H7192" s="273">
        <v>4348000</v>
      </c>
      <c r="I7192" s="271">
        <f t="shared" si="68"/>
        <v>4348000</v>
      </c>
      <c r="J7192" s="257" t="s">
        <v>39</v>
      </c>
      <c r="K7192" s="257" t="s">
        <v>6371</v>
      </c>
      <c r="L7192" s="260" t="s">
        <v>6372</v>
      </c>
    </row>
    <row r="7193" spans="2:12" ht="75" customHeight="1" x14ac:dyDescent="0.25">
      <c r="B7193" s="18">
        <v>14111519</v>
      </c>
      <c r="C7193" s="89" t="s">
        <v>6810</v>
      </c>
      <c r="D7193" s="256" t="s">
        <v>6369</v>
      </c>
      <c r="E7193" s="257" t="s">
        <v>86</v>
      </c>
      <c r="F7193" s="257" t="s">
        <v>6370</v>
      </c>
      <c r="G7193" s="257" t="s">
        <v>675</v>
      </c>
      <c r="H7193" s="273">
        <v>1476000</v>
      </c>
      <c r="I7193" s="271">
        <f t="shared" si="68"/>
        <v>1476000</v>
      </c>
      <c r="J7193" s="257" t="s">
        <v>39</v>
      </c>
      <c r="K7193" s="257" t="s">
        <v>6371</v>
      </c>
      <c r="L7193" s="260" t="s">
        <v>6372</v>
      </c>
    </row>
    <row r="7194" spans="2:12" ht="75" customHeight="1" x14ac:dyDescent="0.25">
      <c r="B7194" s="18">
        <v>14121812</v>
      </c>
      <c r="C7194" s="89" t="s">
        <v>6811</v>
      </c>
      <c r="D7194" s="256" t="s">
        <v>6369</v>
      </c>
      <c r="E7194" s="257" t="s">
        <v>86</v>
      </c>
      <c r="F7194" s="257" t="s">
        <v>6370</v>
      </c>
      <c r="G7194" s="257" t="s">
        <v>675</v>
      </c>
      <c r="H7194" s="273">
        <v>15060</v>
      </c>
      <c r="I7194" s="271">
        <f t="shared" si="68"/>
        <v>15060</v>
      </c>
      <c r="J7194" s="257" t="s">
        <v>39</v>
      </c>
      <c r="K7194" s="257" t="s">
        <v>6371</v>
      </c>
      <c r="L7194" s="260" t="s">
        <v>6372</v>
      </c>
    </row>
    <row r="7195" spans="2:12" ht="75" customHeight="1" x14ac:dyDescent="0.25">
      <c r="B7195" s="18">
        <v>14111519</v>
      </c>
      <c r="C7195" s="89" t="s">
        <v>6812</v>
      </c>
      <c r="D7195" s="256" t="s">
        <v>6369</v>
      </c>
      <c r="E7195" s="257" t="s">
        <v>86</v>
      </c>
      <c r="F7195" s="257" t="s">
        <v>6370</v>
      </c>
      <c r="G7195" s="257" t="s">
        <v>675</v>
      </c>
      <c r="H7195" s="273">
        <v>3967200</v>
      </c>
      <c r="I7195" s="271">
        <f t="shared" si="68"/>
        <v>3967200</v>
      </c>
      <c r="J7195" s="257" t="s">
        <v>39</v>
      </c>
      <c r="K7195" s="257" t="s">
        <v>6371</v>
      </c>
      <c r="L7195" s="260" t="s">
        <v>6372</v>
      </c>
    </row>
    <row r="7196" spans="2:12" ht="75" customHeight="1" x14ac:dyDescent="0.25">
      <c r="B7196" s="18">
        <v>141219</v>
      </c>
      <c r="C7196" s="89" t="s">
        <v>6813</v>
      </c>
      <c r="D7196" s="256" t="s">
        <v>6369</v>
      </c>
      <c r="E7196" s="257" t="s">
        <v>86</v>
      </c>
      <c r="F7196" s="257" t="s">
        <v>6370</v>
      </c>
      <c r="G7196" s="257" t="s">
        <v>675</v>
      </c>
      <c r="H7196" s="273">
        <v>748000</v>
      </c>
      <c r="I7196" s="271">
        <f t="shared" si="68"/>
        <v>748000</v>
      </c>
      <c r="J7196" s="257" t="s">
        <v>39</v>
      </c>
      <c r="K7196" s="257" t="s">
        <v>6371</v>
      </c>
      <c r="L7196" s="260" t="s">
        <v>6372</v>
      </c>
    </row>
    <row r="7197" spans="2:12" ht="75" customHeight="1" x14ac:dyDescent="0.25">
      <c r="B7197" s="18">
        <v>12171703</v>
      </c>
      <c r="C7197" s="89" t="s">
        <v>6814</v>
      </c>
      <c r="D7197" s="256" t="s">
        <v>6369</v>
      </c>
      <c r="E7197" s="257" t="s">
        <v>86</v>
      </c>
      <c r="F7197" s="257" t="s">
        <v>6370</v>
      </c>
      <c r="G7197" s="257" t="s">
        <v>675</v>
      </c>
      <c r="H7197" s="273">
        <v>310470</v>
      </c>
      <c r="I7197" s="271">
        <f t="shared" si="68"/>
        <v>310470</v>
      </c>
      <c r="J7197" s="257" t="s">
        <v>39</v>
      </c>
      <c r="K7197" s="257" t="s">
        <v>6371</v>
      </c>
      <c r="L7197" s="260" t="s">
        <v>6372</v>
      </c>
    </row>
    <row r="7198" spans="2:12" ht="75" customHeight="1" x14ac:dyDescent="0.25">
      <c r="B7198" s="18">
        <v>12171703</v>
      </c>
      <c r="C7198" s="89" t="s">
        <v>6815</v>
      </c>
      <c r="D7198" s="256" t="s">
        <v>6369</v>
      </c>
      <c r="E7198" s="257" t="s">
        <v>86</v>
      </c>
      <c r="F7198" s="257" t="s">
        <v>6370</v>
      </c>
      <c r="G7198" s="257" t="s">
        <v>675</v>
      </c>
      <c r="H7198" s="273">
        <v>218448</v>
      </c>
      <c r="I7198" s="271">
        <f t="shared" si="68"/>
        <v>218448</v>
      </c>
      <c r="J7198" s="257" t="s">
        <v>39</v>
      </c>
      <c r="K7198" s="257" t="s">
        <v>6371</v>
      </c>
      <c r="L7198" s="260" t="s">
        <v>6372</v>
      </c>
    </row>
    <row r="7199" spans="2:12" ht="75" customHeight="1" x14ac:dyDescent="0.25">
      <c r="B7199" s="18">
        <v>60121814</v>
      </c>
      <c r="C7199" s="89" t="s">
        <v>6816</v>
      </c>
      <c r="D7199" s="256" t="s">
        <v>6369</v>
      </c>
      <c r="E7199" s="257" t="s">
        <v>86</v>
      </c>
      <c r="F7199" s="257" t="s">
        <v>6370</v>
      </c>
      <c r="G7199" s="257" t="s">
        <v>675</v>
      </c>
      <c r="H7199" s="273">
        <v>260400</v>
      </c>
      <c r="I7199" s="271">
        <f t="shared" si="68"/>
        <v>260400</v>
      </c>
      <c r="J7199" s="257" t="s">
        <v>39</v>
      </c>
      <c r="K7199" s="257" t="s">
        <v>6371</v>
      </c>
      <c r="L7199" s="260" t="s">
        <v>6372</v>
      </c>
    </row>
    <row r="7200" spans="2:12" ht="75" customHeight="1" x14ac:dyDescent="0.25">
      <c r="B7200" s="18">
        <v>12171703</v>
      </c>
      <c r="C7200" s="89" t="s">
        <v>6817</v>
      </c>
      <c r="D7200" s="256" t="s">
        <v>6369</v>
      </c>
      <c r="E7200" s="257" t="s">
        <v>86</v>
      </c>
      <c r="F7200" s="257" t="s">
        <v>6370</v>
      </c>
      <c r="G7200" s="257" t="s">
        <v>675</v>
      </c>
      <c r="H7200" s="273">
        <v>121816</v>
      </c>
      <c r="I7200" s="271">
        <f t="shared" si="68"/>
        <v>121816</v>
      </c>
      <c r="J7200" s="257" t="s">
        <v>39</v>
      </c>
      <c r="K7200" s="257" t="s">
        <v>6371</v>
      </c>
      <c r="L7200" s="260" t="s">
        <v>6372</v>
      </c>
    </row>
    <row r="7201" spans="2:12" ht="75" customHeight="1" x14ac:dyDescent="0.25">
      <c r="B7201" s="18">
        <v>12171703</v>
      </c>
      <c r="C7201" s="89" t="s">
        <v>6818</v>
      </c>
      <c r="D7201" s="256" t="s">
        <v>6369</v>
      </c>
      <c r="E7201" s="257" t="s">
        <v>86</v>
      </c>
      <c r="F7201" s="257" t="s">
        <v>6370</v>
      </c>
      <c r="G7201" s="257" t="s">
        <v>675</v>
      </c>
      <c r="H7201" s="273">
        <v>91302</v>
      </c>
      <c r="I7201" s="271">
        <f t="shared" si="68"/>
        <v>91302</v>
      </c>
      <c r="J7201" s="257" t="s">
        <v>39</v>
      </c>
      <c r="K7201" s="257" t="s">
        <v>6371</v>
      </c>
      <c r="L7201" s="260" t="s">
        <v>6372</v>
      </c>
    </row>
    <row r="7202" spans="2:12" ht="75" customHeight="1" x14ac:dyDescent="0.25">
      <c r="B7202" s="18">
        <v>12171703</v>
      </c>
      <c r="C7202" s="89" t="s">
        <v>6819</v>
      </c>
      <c r="D7202" s="256" t="s">
        <v>6369</v>
      </c>
      <c r="E7202" s="257" t="s">
        <v>86</v>
      </c>
      <c r="F7202" s="257" t="s">
        <v>6370</v>
      </c>
      <c r="G7202" s="257" t="s">
        <v>675</v>
      </c>
      <c r="H7202" s="273">
        <v>144276</v>
      </c>
      <c r="I7202" s="271">
        <f t="shared" si="68"/>
        <v>144276</v>
      </c>
      <c r="J7202" s="257" t="s">
        <v>39</v>
      </c>
      <c r="K7202" s="257" t="s">
        <v>6371</v>
      </c>
      <c r="L7202" s="260" t="s">
        <v>6372</v>
      </c>
    </row>
    <row r="7203" spans="2:12" ht="75" customHeight="1" x14ac:dyDescent="0.25">
      <c r="B7203" s="18">
        <v>14121805</v>
      </c>
      <c r="C7203" s="89" t="s">
        <v>6820</v>
      </c>
      <c r="D7203" s="256" t="s">
        <v>6369</v>
      </c>
      <c r="E7203" s="257" t="s">
        <v>86</v>
      </c>
      <c r="F7203" s="257" t="s">
        <v>6370</v>
      </c>
      <c r="G7203" s="257" t="s">
        <v>675</v>
      </c>
      <c r="H7203" s="273">
        <v>2015500</v>
      </c>
      <c r="I7203" s="271">
        <f t="shared" si="68"/>
        <v>2015500</v>
      </c>
      <c r="J7203" s="257" t="s">
        <v>39</v>
      </c>
      <c r="K7203" s="257" t="s">
        <v>6371</v>
      </c>
      <c r="L7203" s="260" t="s">
        <v>6372</v>
      </c>
    </row>
    <row r="7204" spans="2:12" ht="75" customHeight="1" x14ac:dyDescent="0.25">
      <c r="B7204" s="18">
        <v>451016</v>
      </c>
      <c r="C7204" s="89" t="s">
        <v>6821</v>
      </c>
      <c r="D7204" s="256" t="s">
        <v>6369</v>
      </c>
      <c r="E7204" s="257" t="s">
        <v>86</v>
      </c>
      <c r="F7204" s="257" t="s">
        <v>6370</v>
      </c>
      <c r="G7204" s="257" t="s">
        <v>675</v>
      </c>
      <c r="H7204" s="273">
        <v>319464</v>
      </c>
      <c r="I7204" s="271">
        <f t="shared" si="68"/>
        <v>319464</v>
      </c>
      <c r="J7204" s="257" t="s">
        <v>39</v>
      </c>
      <c r="K7204" s="257" t="s">
        <v>6371</v>
      </c>
      <c r="L7204" s="260" t="s">
        <v>6372</v>
      </c>
    </row>
    <row r="7205" spans="2:12" ht="75" customHeight="1" x14ac:dyDescent="0.25">
      <c r="B7205" s="18">
        <v>12171703</v>
      </c>
      <c r="C7205" s="89" t="s">
        <v>6822</v>
      </c>
      <c r="D7205" s="256" t="s">
        <v>6369</v>
      </c>
      <c r="E7205" s="257" t="s">
        <v>86</v>
      </c>
      <c r="F7205" s="257" t="s">
        <v>6370</v>
      </c>
      <c r="G7205" s="257" t="s">
        <v>675</v>
      </c>
      <c r="H7205" s="273">
        <v>78584</v>
      </c>
      <c r="I7205" s="271">
        <f t="shared" si="68"/>
        <v>78584</v>
      </c>
      <c r="J7205" s="257" t="s">
        <v>39</v>
      </c>
      <c r="K7205" s="257" t="s">
        <v>6371</v>
      </c>
      <c r="L7205" s="260" t="s">
        <v>6372</v>
      </c>
    </row>
    <row r="7206" spans="2:12" ht="75" customHeight="1" x14ac:dyDescent="0.25">
      <c r="B7206" s="18">
        <v>45101603</v>
      </c>
      <c r="C7206" s="89" t="s">
        <v>6823</v>
      </c>
      <c r="D7206" s="256" t="s">
        <v>6369</v>
      </c>
      <c r="E7206" s="257" t="s">
        <v>86</v>
      </c>
      <c r="F7206" s="257" t="s">
        <v>6370</v>
      </c>
      <c r="G7206" s="257" t="s">
        <v>675</v>
      </c>
      <c r="H7206" s="273">
        <v>23550900</v>
      </c>
      <c r="I7206" s="271">
        <f t="shared" si="68"/>
        <v>23550900</v>
      </c>
      <c r="J7206" s="257" t="s">
        <v>39</v>
      </c>
      <c r="K7206" s="257" t="s">
        <v>6371</v>
      </c>
      <c r="L7206" s="260" t="s">
        <v>6372</v>
      </c>
    </row>
    <row r="7207" spans="2:12" ht="75" customHeight="1" x14ac:dyDescent="0.25">
      <c r="B7207" s="18">
        <v>451018</v>
      </c>
      <c r="C7207" s="89" t="s">
        <v>6824</v>
      </c>
      <c r="D7207" s="256" t="s">
        <v>6369</v>
      </c>
      <c r="E7207" s="257" t="s">
        <v>86</v>
      </c>
      <c r="F7207" s="257" t="s">
        <v>6370</v>
      </c>
      <c r="G7207" s="257" t="s">
        <v>675</v>
      </c>
      <c r="H7207" s="273">
        <v>236083</v>
      </c>
      <c r="I7207" s="271">
        <f t="shared" si="68"/>
        <v>236083</v>
      </c>
      <c r="J7207" s="257" t="s">
        <v>39</v>
      </c>
      <c r="K7207" s="257" t="s">
        <v>6371</v>
      </c>
      <c r="L7207" s="260" t="s">
        <v>6372</v>
      </c>
    </row>
    <row r="7208" spans="2:12" ht="75" customHeight="1" x14ac:dyDescent="0.25">
      <c r="B7208" s="18">
        <v>441217</v>
      </c>
      <c r="C7208" s="89" t="s">
        <v>6825</v>
      </c>
      <c r="D7208" s="256" t="s">
        <v>6369</v>
      </c>
      <c r="E7208" s="257" t="s">
        <v>86</v>
      </c>
      <c r="F7208" s="257" t="s">
        <v>6370</v>
      </c>
      <c r="G7208" s="257" t="s">
        <v>675</v>
      </c>
      <c r="H7208" s="273">
        <v>24732</v>
      </c>
      <c r="I7208" s="271">
        <f t="shared" si="68"/>
        <v>24732</v>
      </c>
      <c r="J7208" s="257" t="s">
        <v>39</v>
      </c>
      <c r="K7208" s="257" t="s">
        <v>6371</v>
      </c>
      <c r="L7208" s="260" t="s">
        <v>6372</v>
      </c>
    </row>
    <row r="7209" spans="2:12" ht="75" customHeight="1" x14ac:dyDescent="0.25">
      <c r="B7209" s="18">
        <v>31201503</v>
      </c>
      <c r="C7209" s="89" t="s">
        <v>6826</v>
      </c>
      <c r="D7209" s="256" t="s">
        <v>6369</v>
      </c>
      <c r="E7209" s="257" t="s">
        <v>86</v>
      </c>
      <c r="F7209" s="257" t="s">
        <v>6370</v>
      </c>
      <c r="G7209" s="257" t="s">
        <v>675</v>
      </c>
      <c r="H7209" s="273">
        <v>105552</v>
      </c>
      <c r="I7209" s="271">
        <f t="shared" si="68"/>
        <v>105552</v>
      </c>
      <c r="J7209" s="257" t="s">
        <v>39</v>
      </c>
      <c r="K7209" s="257" t="s">
        <v>6371</v>
      </c>
      <c r="L7209" s="260" t="s">
        <v>6372</v>
      </c>
    </row>
    <row r="7210" spans="2:12" ht="75" customHeight="1" x14ac:dyDescent="0.25">
      <c r="B7210" s="18">
        <v>44121612</v>
      </c>
      <c r="C7210" s="89" t="s">
        <v>6827</v>
      </c>
      <c r="D7210" s="256" t="s">
        <v>6369</v>
      </c>
      <c r="E7210" s="257" t="s">
        <v>86</v>
      </c>
      <c r="F7210" s="257" t="s">
        <v>6370</v>
      </c>
      <c r="G7210" s="257" t="s">
        <v>675</v>
      </c>
      <c r="H7210" s="273">
        <v>222024</v>
      </c>
      <c r="I7210" s="271">
        <f t="shared" si="68"/>
        <v>222024</v>
      </c>
      <c r="J7210" s="257" t="s">
        <v>39</v>
      </c>
      <c r="K7210" s="257" t="s">
        <v>6371</v>
      </c>
      <c r="L7210" s="260" t="s">
        <v>6372</v>
      </c>
    </row>
    <row r="7211" spans="2:12" ht="75" customHeight="1" x14ac:dyDescent="0.25">
      <c r="B7211" s="18">
        <v>441217</v>
      </c>
      <c r="C7211" s="89" t="s">
        <v>6828</v>
      </c>
      <c r="D7211" s="256" t="s">
        <v>6369</v>
      </c>
      <c r="E7211" s="257" t="s">
        <v>86</v>
      </c>
      <c r="F7211" s="257" t="s">
        <v>6370</v>
      </c>
      <c r="G7211" s="257" t="s">
        <v>675</v>
      </c>
      <c r="H7211" s="273">
        <v>9816</v>
      </c>
      <c r="I7211" s="271">
        <f t="shared" si="68"/>
        <v>9816</v>
      </c>
      <c r="J7211" s="257" t="s">
        <v>39</v>
      </c>
      <c r="K7211" s="257" t="s">
        <v>6371</v>
      </c>
      <c r="L7211" s="260" t="s">
        <v>6372</v>
      </c>
    </row>
    <row r="7212" spans="2:12" ht="75" customHeight="1" x14ac:dyDescent="0.25">
      <c r="B7212" s="18">
        <v>31201503</v>
      </c>
      <c r="C7212" s="89" t="s">
        <v>6829</v>
      </c>
      <c r="D7212" s="256" t="s">
        <v>6369</v>
      </c>
      <c r="E7212" s="257" t="s">
        <v>86</v>
      </c>
      <c r="F7212" s="257" t="s">
        <v>6370</v>
      </c>
      <c r="G7212" s="257" t="s">
        <v>675</v>
      </c>
      <c r="H7212" s="273">
        <v>1169700</v>
      </c>
      <c r="I7212" s="271">
        <f t="shared" si="68"/>
        <v>1169700</v>
      </c>
      <c r="J7212" s="257" t="s">
        <v>39</v>
      </c>
      <c r="K7212" s="257" t="s">
        <v>6371</v>
      </c>
      <c r="L7212" s="260" t="s">
        <v>6372</v>
      </c>
    </row>
    <row r="7213" spans="2:12" ht="75" customHeight="1" x14ac:dyDescent="0.25">
      <c r="B7213" s="18">
        <v>12352104</v>
      </c>
      <c r="C7213" s="89" t="s">
        <v>6830</v>
      </c>
      <c r="D7213" s="256" t="s">
        <v>6369</v>
      </c>
      <c r="E7213" s="257" t="s">
        <v>86</v>
      </c>
      <c r="F7213" s="257" t="s">
        <v>6370</v>
      </c>
      <c r="G7213" s="257" t="s">
        <v>675</v>
      </c>
      <c r="H7213" s="273">
        <v>266800</v>
      </c>
      <c r="I7213" s="271">
        <f t="shared" si="68"/>
        <v>266800</v>
      </c>
      <c r="J7213" s="257" t="s">
        <v>39</v>
      </c>
      <c r="K7213" s="257" t="s">
        <v>6371</v>
      </c>
      <c r="L7213" s="260" t="s">
        <v>6372</v>
      </c>
    </row>
    <row r="7214" spans="2:12" ht="75" customHeight="1" x14ac:dyDescent="0.25">
      <c r="B7214" s="18">
        <v>121717</v>
      </c>
      <c r="C7214" s="89" t="s">
        <v>6831</v>
      </c>
      <c r="D7214" s="256" t="s">
        <v>6369</v>
      </c>
      <c r="E7214" s="257" t="s">
        <v>86</v>
      </c>
      <c r="F7214" s="257" t="s">
        <v>6370</v>
      </c>
      <c r="G7214" s="257" t="s">
        <v>675</v>
      </c>
      <c r="H7214" s="273">
        <v>166068</v>
      </c>
      <c r="I7214" s="271">
        <f t="shared" si="68"/>
        <v>166068</v>
      </c>
      <c r="J7214" s="257" t="s">
        <v>39</v>
      </c>
      <c r="K7214" s="257" t="s">
        <v>6371</v>
      </c>
      <c r="L7214" s="260" t="s">
        <v>6372</v>
      </c>
    </row>
    <row r="7215" spans="2:12" ht="75" customHeight="1" x14ac:dyDescent="0.25">
      <c r="B7215" s="18">
        <v>151219</v>
      </c>
      <c r="C7215" s="89" t="s">
        <v>6832</v>
      </c>
      <c r="D7215" s="256" t="s">
        <v>6369</v>
      </c>
      <c r="E7215" s="257" t="s">
        <v>86</v>
      </c>
      <c r="F7215" s="257" t="s">
        <v>6370</v>
      </c>
      <c r="G7215" s="257" t="s">
        <v>675</v>
      </c>
      <c r="H7215" s="273">
        <v>95836</v>
      </c>
      <c r="I7215" s="271">
        <f t="shared" si="68"/>
        <v>95836</v>
      </c>
      <c r="J7215" s="257" t="s">
        <v>39</v>
      </c>
      <c r="K7215" s="257" t="s">
        <v>6371</v>
      </c>
      <c r="L7215" s="260" t="s">
        <v>6372</v>
      </c>
    </row>
    <row r="7216" spans="2:12" ht="75" customHeight="1" x14ac:dyDescent="0.25">
      <c r="B7216" s="18">
        <v>44121630</v>
      </c>
      <c r="C7216" s="89" t="s">
        <v>6833</v>
      </c>
      <c r="D7216" s="256" t="s">
        <v>6369</v>
      </c>
      <c r="E7216" s="257" t="s">
        <v>86</v>
      </c>
      <c r="F7216" s="257" t="s">
        <v>6370</v>
      </c>
      <c r="G7216" s="257" t="s">
        <v>675</v>
      </c>
      <c r="H7216" s="273">
        <v>95044</v>
      </c>
      <c r="I7216" s="271">
        <f t="shared" ref="I7216:I7279" si="69">+H7216</f>
        <v>95044</v>
      </c>
      <c r="J7216" s="257" t="s">
        <v>39</v>
      </c>
      <c r="K7216" s="257" t="s">
        <v>6371</v>
      </c>
      <c r="L7216" s="260" t="s">
        <v>6372</v>
      </c>
    </row>
    <row r="7217" spans="2:12" ht="75" customHeight="1" x14ac:dyDescent="0.25">
      <c r="B7217" s="18">
        <v>46181500</v>
      </c>
      <c r="C7217" s="89" t="s">
        <v>6834</v>
      </c>
      <c r="D7217" s="256" t="s">
        <v>6369</v>
      </c>
      <c r="E7217" s="257" t="s">
        <v>86</v>
      </c>
      <c r="F7217" s="257" t="s">
        <v>6370</v>
      </c>
      <c r="G7217" s="257" t="s">
        <v>675</v>
      </c>
      <c r="H7217" s="273">
        <v>663984</v>
      </c>
      <c r="I7217" s="271">
        <f t="shared" si="69"/>
        <v>663984</v>
      </c>
      <c r="J7217" s="257" t="s">
        <v>39</v>
      </c>
      <c r="K7217" s="257" t="s">
        <v>6371</v>
      </c>
      <c r="L7217" s="260" t="s">
        <v>6372</v>
      </c>
    </row>
    <row r="7218" spans="2:12" ht="75" customHeight="1" x14ac:dyDescent="0.25">
      <c r="B7218" s="18">
        <v>451016</v>
      </c>
      <c r="C7218" s="89" t="s">
        <v>6835</v>
      </c>
      <c r="D7218" s="256" t="s">
        <v>6369</v>
      </c>
      <c r="E7218" s="257" t="s">
        <v>86</v>
      </c>
      <c r="F7218" s="257" t="s">
        <v>6370</v>
      </c>
      <c r="G7218" s="257" t="s">
        <v>675</v>
      </c>
      <c r="H7218" s="273">
        <v>1113600</v>
      </c>
      <c r="I7218" s="271">
        <f t="shared" si="69"/>
        <v>1113600</v>
      </c>
      <c r="J7218" s="257" t="s">
        <v>39</v>
      </c>
      <c r="K7218" s="257" t="s">
        <v>6371</v>
      </c>
      <c r="L7218" s="260" t="s">
        <v>6372</v>
      </c>
    </row>
    <row r="7219" spans="2:12" ht="75" customHeight="1" x14ac:dyDescent="0.25">
      <c r="B7219" s="18">
        <v>44121612</v>
      </c>
      <c r="C7219" s="89" t="s">
        <v>6836</v>
      </c>
      <c r="D7219" s="256" t="s">
        <v>6369</v>
      </c>
      <c r="E7219" s="257" t="s">
        <v>86</v>
      </c>
      <c r="F7219" s="257" t="s">
        <v>6370</v>
      </c>
      <c r="G7219" s="257" t="s">
        <v>675</v>
      </c>
      <c r="H7219" s="273">
        <v>8352</v>
      </c>
      <c r="I7219" s="271">
        <f t="shared" si="69"/>
        <v>8352</v>
      </c>
      <c r="J7219" s="257" t="s">
        <v>39</v>
      </c>
      <c r="K7219" s="257" t="s">
        <v>6371</v>
      </c>
      <c r="L7219" s="260" t="s">
        <v>6372</v>
      </c>
    </row>
    <row r="7220" spans="2:12" ht="75" customHeight="1" x14ac:dyDescent="0.25">
      <c r="B7220" s="18">
        <v>27112126</v>
      </c>
      <c r="C7220" s="89" t="s">
        <v>6837</v>
      </c>
      <c r="D7220" s="256" t="s">
        <v>6369</v>
      </c>
      <c r="E7220" s="257" t="s">
        <v>86</v>
      </c>
      <c r="F7220" s="257" t="s">
        <v>6370</v>
      </c>
      <c r="G7220" s="257" t="s">
        <v>675</v>
      </c>
      <c r="H7220" s="273">
        <v>214240</v>
      </c>
      <c r="I7220" s="271">
        <f t="shared" si="69"/>
        <v>214240</v>
      </c>
      <c r="J7220" s="257" t="s">
        <v>39</v>
      </c>
      <c r="K7220" s="257" t="s">
        <v>6371</v>
      </c>
      <c r="L7220" s="260" t="s">
        <v>6372</v>
      </c>
    </row>
    <row r="7221" spans="2:12" ht="75" customHeight="1" x14ac:dyDescent="0.25">
      <c r="B7221" s="18">
        <v>25191827</v>
      </c>
      <c r="C7221" s="89" t="s">
        <v>6838</v>
      </c>
      <c r="D7221" s="256" t="s">
        <v>6369</v>
      </c>
      <c r="E7221" s="257" t="s">
        <v>86</v>
      </c>
      <c r="F7221" s="257" t="s">
        <v>6370</v>
      </c>
      <c r="G7221" s="257" t="s">
        <v>675</v>
      </c>
      <c r="H7221" s="273">
        <v>197760</v>
      </c>
      <c r="I7221" s="271">
        <f t="shared" si="69"/>
        <v>197760</v>
      </c>
      <c r="J7221" s="257" t="s">
        <v>39</v>
      </c>
      <c r="K7221" s="257" t="s">
        <v>6371</v>
      </c>
      <c r="L7221" s="260" t="s">
        <v>6372</v>
      </c>
    </row>
    <row r="7222" spans="2:12" ht="75" customHeight="1" x14ac:dyDescent="0.25">
      <c r="B7222" s="18">
        <v>271127</v>
      </c>
      <c r="C7222" s="89" t="s">
        <v>6839</v>
      </c>
      <c r="D7222" s="256" t="s">
        <v>6369</v>
      </c>
      <c r="E7222" s="257" t="s">
        <v>86</v>
      </c>
      <c r="F7222" s="257" t="s">
        <v>6370</v>
      </c>
      <c r="G7222" s="257" t="s">
        <v>675</v>
      </c>
      <c r="H7222" s="273">
        <v>1087680</v>
      </c>
      <c r="I7222" s="271">
        <f t="shared" si="69"/>
        <v>1087680</v>
      </c>
      <c r="J7222" s="257" t="s">
        <v>39</v>
      </c>
      <c r="K7222" s="257" t="s">
        <v>6371</v>
      </c>
      <c r="L7222" s="260" t="s">
        <v>6372</v>
      </c>
    </row>
    <row r="7223" spans="2:12" ht="75" customHeight="1" x14ac:dyDescent="0.25">
      <c r="B7223" s="18">
        <v>15121520</v>
      </c>
      <c r="C7223" s="89" t="s">
        <v>6840</v>
      </c>
      <c r="D7223" s="256" t="s">
        <v>6369</v>
      </c>
      <c r="E7223" s="257" t="s">
        <v>86</v>
      </c>
      <c r="F7223" s="257" t="s">
        <v>6370</v>
      </c>
      <c r="G7223" s="257" t="s">
        <v>675</v>
      </c>
      <c r="H7223" s="274">
        <v>63962.5</v>
      </c>
      <c r="I7223" s="271">
        <f t="shared" si="69"/>
        <v>63962.5</v>
      </c>
      <c r="J7223" s="257" t="s">
        <v>39</v>
      </c>
      <c r="K7223" s="257" t="s">
        <v>6371</v>
      </c>
      <c r="L7223" s="260" t="s">
        <v>6372</v>
      </c>
    </row>
    <row r="7224" spans="2:12" ht="75" customHeight="1" x14ac:dyDescent="0.25">
      <c r="B7224" s="18">
        <v>15121520</v>
      </c>
      <c r="C7224" s="89" t="s">
        <v>6841</v>
      </c>
      <c r="D7224" s="256" t="s">
        <v>6369</v>
      </c>
      <c r="E7224" s="257" t="s">
        <v>86</v>
      </c>
      <c r="F7224" s="257" t="s">
        <v>6370</v>
      </c>
      <c r="G7224" s="257" t="s">
        <v>675</v>
      </c>
      <c r="H7224" s="274">
        <v>77350</v>
      </c>
      <c r="I7224" s="271">
        <f t="shared" si="69"/>
        <v>77350</v>
      </c>
      <c r="J7224" s="257" t="s">
        <v>39</v>
      </c>
      <c r="K7224" s="257" t="s">
        <v>6371</v>
      </c>
      <c r="L7224" s="260" t="s">
        <v>6372</v>
      </c>
    </row>
    <row r="7225" spans="2:12" ht="75" customHeight="1" x14ac:dyDescent="0.25">
      <c r="B7225" s="18">
        <v>151219002</v>
      </c>
      <c r="C7225" s="89" t="s">
        <v>6842</v>
      </c>
      <c r="D7225" s="256" t="s">
        <v>6369</v>
      </c>
      <c r="E7225" s="257" t="s">
        <v>86</v>
      </c>
      <c r="F7225" s="257" t="s">
        <v>6370</v>
      </c>
      <c r="G7225" s="257" t="s">
        <v>675</v>
      </c>
      <c r="H7225" s="274">
        <v>22758.75</v>
      </c>
      <c r="I7225" s="271">
        <f t="shared" si="69"/>
        <v>22758.75</v>
      </c>
      <c r="J7225" s="257" t="s">
        <v>39</v>
      </c>
      <c r="K7225" s="257" t="s">
        <v>6371</v>
      </c>
      <c r="L7225" s="260" t="s">
        <v>6372</v>
      </c>
    </row>
    <row r="7226" spans="2:12" ht="75" customHeight="1" x14ac:dyDescent="0.25">
      <c r="B7226" s="18">
        <v>41104210</v>
      </c>
      <c r="C7226" s="89" t="s">
        <v>6843</v>
      </c>
      <c r="D7226" s="256" t="s">
        <v>6369</v>
      </c>
      <c r="E7226" s="257" t="s">
        <v>86</v>
      </c>
      <c r="F7226" s="257" t="s">
        <v>6370</v>
      </c>
      <c r="G7226" s="257" t="s">
        <v>675</v>
      </c>
      <c r="H7226" s="274">
        <v>48314</v>
      </c>
      <c r="I7226" s="271">
        <f t="shared" si="69"/>
        <v>48314</v>
      </c>
      <c r="J7226" s="257" t="s">
        <v>39</v>
      </c>
      <c r="K7226" s="257" t="s">
        <v>6371</v>
      </c>
      <c r="L7226" s="260" t="s">
        <v>6372</v>
      </c>
    </row>
    <row r="7227" spans="2:12" ht="75" customHeight="1" x14ac:dyDescent="0.25">
      <c r="B7227" s="18">
        <v>451016</v>
      </c>
      <c r="C7227" s="89" t="s">
        <v>6844</v>
      </c>
      <c r="D7227" s="256" t="s">
        <v>6369</v>
      </c>
      <c r="E7227" s="257" t="s">
        <v>86</v>
      </c>
      <c r="F7227" s="257" t="s">
        <v>6370</v>
      </c>
      <c r="G7227" s="257" t="s">
        <v>675</v>
      </c>
      <c r="H7227" s="274">
        <v>20783647.5</v>
      </c>
      <c r="I7227" s="271">
        <f t="shared" si="69"/>
        <v>20783647.5</v>
      </c>
      <c r="J7227" s="257" t="s">
        <v>39</v>
      </c>
      <c r="K7227" s="257" t="s">
        <v>6371</v>
      </c>
      <c r="L7227" s="260" t="s">
        <v>6372</v>
      </c>
    </row>
    <row r="7228" spans="2:12" ht="75" customHeight="1" x14ac:dyDescent="0.25">
      <c r="B7228" s="18">
        <v>451016</v>
      </c>
      <c r="C7228" s="89" t="s">
        <v>6845</v>
      </c>
      <c r="D7228" s="256" t="s">
        <v>6369</v>
      </c>
      <c r="E7228" s="257" t="s">
        <v>86</v>
      </c>
      <c r="F7228" s="257" t="s">
        <v>6370</v>
      </c>
      <c r="G7228" s="257" t="s">
        <v>675</v>
      </c>
      <c r="H7228" s="274">
        <v>4234377</v>
      </c>
      <c r="I7228" s="271">
        <f t="shared" si="69"/>
        <v>4234377</v>
      </c>
      <c r="J7228" s="257" t="s">
        <v>39</v>
      </c>
      <c r="K7228" s="257" t="s">
        <v>6371</v>
      </c>
      <c r="L7228" s="260" t="s">
        <v>6372</v>
      </c>
    </row>
    <row r="7229" spans="2:12" ht="75" customHeight="1" x14ac:dyDescent="0.25">
      <c r="B7229" s="18">
        <v>461815</v>
      </c>
      <c r="C7229" s="89" t="s">
        <v>6846</v>
      </c>
      <c r="D7229" s="256" t="s">
        <v>6369</v>
      </c>
      <c r="E7229" s="257" t="s">
        <v>86</v>
      </c>
      <c r="F7229" s="257" t="s">
        <v>6370</v>
      </c>
      <c r="G7229" s="257" t="s">
        <v>675</v>
      </c>
      <c r="H7229" s="274">
        <v>397162.5</v>
      </c>
      <c r="I7229" s="271">
        <f t="shared" si="69"/>
        <v>397162.5</v>
      </c>
      <c r="J7229" s="257" t="s">
        <v>39</v>
      </c>
      <c r="K7229" s="257" t="s">
        <v>6371</v>
      </c>
      <c r="L7229" s="260" t="s">
        <v>6372</v>
      </c>
    </row>
    <row r="7230" spans="2:12" ht="75" customHeight="1" x14ac:dyDescent="0.25">
      <c r="B7230" s="18">
        <v>141219</v>
      </c>
      <c r="C7230" s="89" t="s">
        <v>6847</v>
      </c>
      <c r="D7230" s="256" t="s">
        <v>6369</v>
      </c>
      <c r="E7230" s="257" t="s">
        <v>86</v>
      </c>
      <c r="F7230" s="257" t="s">
        <v>6370</v>
      </c>
      <c r="G7230" s="257" t="s">
        <v>675</v>
      </c>
      <c r="H7230" s="274">
        <v>517650</v>
      </c>
      <c r="I7230" s="271">
        <f t="shared" si="69"/>
        <v>517650</v>
      </c>
      <c r="J7230" s="257" t="s">
        <v>39</v>
      </c>
      <c r="K7230" s="257" t="s">
        <v>6371</v>
      </c>
      <c r="L7230" s="260" t="s">
        <v>6372</v>
      </c>
    </row>
    <row r="7231" spans="2:12" ht="75" customHeight="1" x14ac:dyDescent="0.25">
      <c r="B7231" s="18">
        <v>14111519</v>
      </c>
      <c r="C7231" s="89" t="s">
        <v>6848</v>
      </c>
      <c r="D7231" s="256" t="s">
        <v>6369</v>
      </c>
      <c r="E7231" s="257" t="s">
        <v>86</v>
      </c>
      <c r="F7231" s="257" t="s">
        <v>6370</v>
      </c>
      <c r="G7231" s="257" t="s">
        <v>675</v>
      </c>
      <c r="H7231" s="274">
        <v>229491.5</v>
      </c>
      <c r="I7231" s="271">
        <f t="shared" si="69"/>
        <v>229491.5</v>
      </c>
      <c r="J7231" s="257" t="s">
        <v>39</v>
      </c>
      <c r="K7231" s="257" t="s">
        <v>6371</v>
      </c>
      <c r="L7231" s="260" t="s">
        <v>6372</v>
      </c>
    </row>
    <row r="7232" spans="2:12" ht="75" customHeight="1" x14ac:dyDescent="0.25">
      <c r="B7232" s="18">
        <v>12171703</v>
      </c>
      <c r="C7232" s="89" t="s">
        <v>6849</v>
      </c>
      <c r="D7232" s="256" t="s">
        <v>6369</v>
      </c>
      <c r="E7232" s="257" t="s">
        <v>86</v>
      </c>
      <c r="F7232" s="257" t="s">
        <v>6370</v>
      </c>
      <c r="G7232" s="257" t="s">
        <v>675</v>
      </c>
      <c r="H7232" s="274">
        <v>214961.6</v>
      </c>
      <c r="I7232" s="271">
        <f t="shared" si="69"/>
        <v>214961.6</v>
      </c>
      <c r="J7232" s="257" t="s">
        <v>39</v>
      </c>
      <c r="K7232" s="257" t="s">
        <v>6371</v>
      </c>
      <c r="L7232" s="260" t="s">
        <v>6372</v>
      </c>
    </row>
    <row r="7233" spans="2:12" ht="75" customHeight="1" x14ac:dyDescent="0.25">
      <c r="B7233" s="18">
        <v>12171703</v>
      </c>
      <c r="C7233" s="89" t="s">
        <v>6850</v>
      </c>
      <c r="D7233" s="256" t="s">
        <v>6369</v>
      </c>
      <c r="E7233" s="257" t="s">
        <v>86</v>
      </c>
      <c r="F7233" s="257" t="s">
        <v>6370</v>
      </c>
      <c r="G7233" s="257" t="s">
        <v>675</v>
      </c>
      <c r="H7233" s="274">
        <v>537404</v>
      </c>
      <c r="I7233" s="271">
        <f t="shared" si="69"/>
        <v>537404</v>
      </c>
      <c r="J7233" s="257" t="s">
        <v>39</v>
      </c>
      <c r="K7233" s="257" t="s">
        <v>6371</v>
      </c>
      <c r="L7233" s="260" t="s">
        <v>6372</v>
      </c>
    </row>
    <row r="7234" spans="2:12" ht="75" customHeight="1" x14ac:dyDescent="0.25">
      <c r="B7234" s="18">
        <v>12171703</v>
      </c>
      <c r="C7234" s="89" t="s">
        <v>6851</v>
      </c>
      <c r="D7234" s="256" t="s">
        <v>6369</v>
      </c>
      <c r="E7234" s="257" t="s">
        <v>86</v>
      </c>
      <c r="F7234" s="257" t="s">
        <v>6370</v>
      </c>
      <c r="G7234" s="257" t="s">
        <v>675</v>
      </c>
      <c r="H7234" s="274">
        <v>195417.04</v>
      </c>
      <c r="I7234" s="271">
        <f t="shared" si="69"/>
        <v>195417.04</v>
      </c>
      <c r="J7234" s="257" t="s">
        <v>39</v>
      </c>
      <c r="K7234" s="257" t="s">
        <v>6371</v>
      </c>
      <c r="L7234" s="260" t="s">
        <v>6372</v>
      </c>
    </row>
    <row r="7235" spans="2:12" ht="75" customHeight="1" x14ac:dyDescent="0.25">
      <c r="B7235" s="18">
        <v>12171703</v>
      </c>
      <c r="C7235" s="89" t="s">
        <v>6852</v>
      </c>
      <c r="D7235" s="256" t="s">
        <v>6369</v>
      </c>
      <c r="E7235" s="257" t="s">
        <v>86</v>
      </c>
      <c r="F7235" s="257" t="s">
        <v>6370</v>
      </c>
      <c r="G7235" s="257" t="s">
        <v>675</v>
      </c>
      <c r="H7235" s="274">
        <v>324116.016</v>
      </c>
      <c r="I7235" s="271">
        <f t="shared" si="69"/>
        <v>324116.016</v>
      </c>
      <c r="J7235" s="257" t="s">
        <v>39</v>
      </c>
      <c r="K7235" s="257" t="s">
        <v>6371</v>
      </c>
      <c r="L7235" s="260" t="s">
        <v>6372</v>
      </c>
    </row>
    <row r="7236" spans="2:12" ht="75" customHeight="1" x14ac:dyDescent="0.25">
      <c r="B7236" s="18">
        <v>12171703</v>
      </c>
      <c r="C7236" s="89" t="s">
        <v>6853</v>
      </c>
      <c r="D7236" s="256" t="s">
        <v>6369</v>
      </c>
      <c r="E7236" s="257" t="s">
        <v>86</v>
      </c>
      <c r="F7236" s="257" t="s">
        <v>6370</v>
      </c>
      <c r="G7236" s="257" t="s">
        <v>675</v>
      </c>
      <c r="H7236" s="274">
        <v>98301.14</v>
      </c>
      <c r="I7236" s="271">
        <f t="shared" si="69"/>
        <v>98301.14</v>
      </c>
      <c r="J7236" s="257" t="s">
        <v>39</v>
      </c>
      <c r="K7236" s="257" t="s">
        <v>6371</v>
      </c>
      <c r="L7236" s="260" t="s">
        <v>6372</v>
      </c>
    </row>
    <row r="7237" spans="2:12" ht="75" customHeight="1" x14ac:dyDescent="0.25">
      <c r="B7237" s="18">
        <v>12171703</v>
      </c>
      <c r="C7237" s="89" t="s">
        <v>6854</v>
      </c>
      <c r="D7237" s="256" t="s">
        <v>6369</v>
      </c>
      <c r="E7237" s="257" t="s">
        <v>86</v>
      </c>
      <c r="F7237" s="257" t="s">
        <v>6370</v>
      </c>
      <c r="G7237" s="257" t="s">
        <v>675</v>
      </c>
      <c r="H7237" s="274">
        <v>74131.049999999988</v>
      </c>
      <c r="I7237" s="271">
        <f t="shared" si="69"/>
        <v>74131.049999999988</v>
      </c>
      <c r="J7237" s="257" t="s">
        <v>39</v>
      </c>
      <c r="K7237" s="257" t="s">
        <v>6371</v>
      </c>
      <c r="L7237" s="260" t="s">
        <v>6372</v>
      </c>
    </row>
    <row r="7238" spans="2:12" ht="75" customHeight="1" x14ac:dyDescent="0.25">
      <c r="B7238" s="18">
        <v>12171703</v>
      </c>
      <c r="C7238" s="89" t="s">
        <v>6855</v>
      </c>
      <c r="D7238" s="256" t="s">
        <v>6369</v>
      </c>
      <c r="E7238" s="257" t="s">
        <v>86</v>
      </c>
      <c r="F7238" s="257" t="s">
        <v>6370</v>
      </c>
      <c r="G7238" s="257" t="s">
        <v>675</v>
      </c>
      <c r="H7238" s="274">
        <v>150100.65000000002</v>
      </c>
      <c r="I7238" s="271">
        <f t="shared" si="69"/>
        <v>150100.65000000002</v>
      </c>
      <c r="J7238" s="257" t="s">
        <v>39</v>
      </c>
      <c r="K7238" s="257" t="s">
        <v>6371</v>
      </c>
      <c r="L7238" s="260" t="s">
        <v>6372</v>
      </c>
    </row>
    <row r="7239" spans="2:12" ht="75" customHeight="1" x14ac:dyDescent="0.25">
      <c r="B7239" s="18">
        <v>451016</v>
      </c>
      <c r="C7239" s="89" t="s">
        <v>6856</v>
      </c>
      <c r="D7239" s="256" t="s">
        <v>6369</v>
      </c>
      <c r="E7239" s="257" t="s">
        <v>86</v>
      </c>
      <c r="F7239" s="257" t="s">
        <v>6370</v>
      </c>
      <c r="G7239" s="257" t="s">
        <v>675</v>
      </c>
      <c r="H7239" s="274">
        <v>723196.32000000007</v>
      </c>
      <c r="I7239" s="271">
        <f t="shared" si="69"/>
        <v>723196.32000000007</v>
      </c>
      <c r="J7239" s="257" t="s">
        <v>39</v>
      </c>
      <c r="K7239" s="257" t="s">
        <v>6371</v>
      </c>
      <c r="L7239" s="260" t="s">
        <v>6372</v>
      </c>
    </row>
    <row r="7240" spans="2:12" ht="75" customHeight="1" x14ac:dyDescent="0.25">
      <c r="B7240" s="18">
        <v>451016</v>
      </c>
      <c r="C7240" s="89" t="s">
        <v>6857</v>
      </c>
      <c r="D7240" s="256" t="s">
        <v>6369</v>
      </c>
      <c r="E7240" s="257" t="s">
        <v>86</v>
      </c>
      <c r="F7240" s="257" t="s">
        <v>6370</v>
      </c>
      <c r="G7240" s="257" t="s">
        <v>675</v>
      </c>
      <c r="H7240" s="274">
        <v>364140</v>
      </c>
      <c r="I7240" s="271">
        <f t="shared" si="69"/>
        <v>364140</v>
      </c>
      <c r="J7240" s="257" t="s">
        <v>39</v>
      </c>
      <c r="K7240" s="257" t="s">
        <v>6371</v>
      </c>
      <c r="L7240" s="260" t="s">
        <v>6372</v>
      </c>
    </row>
    <row r="7241" spans="2:12" ht="75" customHeight="1" x14ac:dyDescent="0.25">
      <c r="B7241" s="18">
        <v>451016</v>
      </c>
      <c r="C7241" s="89" t="s">
        <v>6858</v>
      </c>
      <c r="D7241" s="256" t="s">
        <v>6369</v>
      </c>
      <c r="E7241" s="257" t="s">
        <v>86</v>
      </c>
      <c r="F7241" s="257" t="s">
        <v>6370</v>
      </c>
      <c r="G7241" s="257" t="s">
        <v>675</v>
      </c>
      <c r="H7241" s="274">
        <v>822885</v>
      </c>
      <c r="I7241" s="271">
        <f t="shared" si="69"/>
        <v>822885</v>
      </c>
      <c r="J7241" s="257" t="s">
        <v>39</v>
      </c>
      <c r="K7241" s="257" t="s">
        <v>6371</v>
      </c>
      <c r="L7241" s="260" t="s">
        <v>6372</v>
      </c>
    </row>
    <row r="7242" spans="2:12" ht="75" customHeight="1" x14ac:dyDescent="0.25">
      <c r="B7242" s="18">
        <v>451016</v>
      </c>
      <c r="C7242" s="89" t="s">
        <v>6859</v>
      </c>
      <c r="D7242" s="256" t="s">
        <v>6369</v>
      </c>
      <c r="E7242" s="257" t="s">
        <v>86</v>
      </c>
      <c r="F7242" s="257" t="s">
        <v>6370</v>
      </c>
      <c r="G7242" s="257" t="s">
        <v>675</v>
      </c>
      <c r="H7242" s="274">
        <v>441728</v>
      </c>
      <c r="I7242" s="271">
        <f t="shared" si="69"/>
        <v>441728</v>
      </c>
      <c r="J7242" s="257" t="s">
        <v>39</v>
      </c>
      <c r="K7242" s="257" t="s">
        <v>6371</v>
      </c>
      <c r="L7242" s="260" t="s">
        <v>6372</v>
      </c>
    </row>
    <row r="7243" spans="2:12" ht="75" customHeight="1" x14ac:dyDescent="0.25">
      <c r="B7243" s="18">
        <v>451016</v>
      </c>
      <c r="C7243" s="89" t="s">
        <v>6860</v>
      </c>
      <c r="D7243" s="256" t="s">
        <v>6369</v>
      </c>
      <c r="E7243" s="257" t="s">
        <v>86</v>
      </c>
      <c r="F7243" s="257" t="s">
        <v>6370</v>
      </c>
      <c r="G7243" s="257" t="s">
        <v>675</v>
      </c>
      <c r="H7243" s="274">
        <v>499800</v>
      </c>
      <c r="I7243" s="271">
        <f t="shared" si="69"/>
        <v>499800</v>
      </c>
      <c r="J7243" s="257" t="s">
        <v>39</v>
      </c>
      <c r="K7243" s="257" t="s">
        <v>6371</v>
      </c>
      <c r="L7243" s="260" t="s">
        <v>6372</v>
      </c>
    </row>
    <row r="7244" spans="2:12" ht="75" customHeight="1" x14ac:dyDescent="0.25">
      <c r="B7244" s="18">
        <v>45101603</v>
      </c>
      <c r="C7244" s="89" t="s">
        <v>6861</v>
      </c>
      <c r="D7244" s="256" t="s">
        <v>6369</v>
      </c>
      <c r="E7244" s="257" t="s">
        <v>86</v>
      </c>
      <c r="F7244" s="257" t="s">
        <v>6370</v>
      </c>
      <c r="G7244" s="257" t="s">
        <v>675</v>
      </c>
      <c r="H7244" s="274">
        <v>182041.44</v>
      </c>
      <c r="I7244" s="271">
        <f t="shared" si="69"/>
        <v>182041.44</v>
      </c>
      <c r="J7244" s="257" t="s">
        <v>39</v>
      </c>
      <c r="K7244" s="257" t="s">
        <v>6371</v>
      </c>
      <c r="L7244" s="260" t="s">
        <v>6372</v>
      </c>
    </row>
    <row r="7245" spans="2:12" ht="75" customHeight="1" x14ac:dyDescent="0.25">
      <c r="B7245" s="18">
        <v>31201512</v>
      </c>
      <c r="C7245" s="89" t="s">
        <v>6862</v>
      </c>
      <c r="D7245" s="256" t="s">
        <v>6369</v>
      </c>
      <c r="E7245" s="257" t="s">
        <v>86</v>
      </c>
      <c r="F7245" s="257" t="s">
        <v>6370</v>
      </c>
      <c r="G7245" s="257" t="s">
        <v>675</v>
      </c>
      <c r="H7245" s="274">
        <v>8282.4000000000015</v>
      </c>
      <c r="I7245" s="271">
        <f t="shared" si="69"/>
        <v>8282.4000000000015</v>
      </c>
      <c r="J7245" s="257" t="s">
        <v>39</v>
      </c>
      <c r="K7245" s="257" t="s">
        <v>6371</v>
      </c>
      <c r="L7245" s="260" t="s">
        <v>6372</v>
      </c>
    </row>
    <row r="7246" spans="2:12" ht="75" customHeight="1" x14ac:dyDescent="0.25">
      <c r="B7246" s="18">
        <v>432116</v>
      </c>
      <c r="C7246" s="89" t="s">
        <v>6863</v>
      </c>
      <c r="D7246" s="256" t="s">
        <v>6369</v>
      </c>
      <c r="E7246" s="257" t="s">
        <v>86</v>
      </c>
      <c r="F7246" s="257" t="s">
        <v>6370</v>
      </c>
      <c r="G7246" s="257" t="s">
        <v>675</v>
      </c>
      <c r="H7246" s="274">
        <v>96628</v>
      </c>
      <c r="I7246" s="271">
        <f t="shared" si="69"/>
        <v>96628</v>
      </c>
      <c r="J7246" s="257" t="s">
        <v>39</v>
      </c>
      <c r="K7246" s="257" t="s">
        <v>6371</v>
      </c>
      <c r="L7246" s="260" t="s">
        <v>6372</v>
      </c>
    </row>
    <row r="7247" spans="2:12" ht="75" customHeight="1" x14ac:dyDescent="0.25">
      <c r="B7247" s="18">
        <v>53131627</v>
      </c>
      <c r="C7247" s="89" t="s">
        <v>6864</v>
      </c>
      <c r="D7247" s="256" t="s">
        <v>6369</v>
      </c>
      <c r="E7247" s="257" t="s">
        <v>86</v>
      </c>
      <c r="F7247" s="257" t="s">
        <v>6370</v>
      </c>
      <c r="G7247" s="257" t="s">
        <v>675</v>
      </c>
      <c r="H7247" s="274">
        <v>293335</v>
      </c>
      <c r="I7247" s="271">
        <f t="shared" si="69"/>
        <v>293335</v>
      </c>
      <c r="J7247" s="257" t="s">
        <v>39</v>
      </c>
      <c r="K7247" s="257" t="s">
        <v>6371</v>
      </c>
      <c r="L7247" s="260" t="s">
        <v>6372</v>
      </c>
    </row>
    <row r="7248" spans="2:12" ht="75" customHeight="1" x14ac:dyDescent="0.25">
      <c r="B7248" s="18">
        <v>43201827</v>
      </c>
      <c r="C7248" s="89" t="s">
        <v>6865</v>
      </c>
      <c r="D7248" s="256" t="s">
        <v>6369</v>
      </c>
      <c r="E7248" s="257" t="s">
        <v>86</v>
      </c>
      <c r="F7248" s="257" t="s">
        <v>6370</v>
      </c>
      <c r="G7248" s="257" t="s">
        <v>675</v>
      </c>
      <c r="H7248" s="274">
        <v>1872000</v>
      </c>
      <c r="I7248" s="271">
        <f t="shared" si="69"/>
        <v>1872000</v>
      </c>
      <c r="J7248" s="257" t="s">
        <v>39</v>
      </c>
      <c r="K7248" s="257" t="s">
        <v>6371</v>
      </c>
      <c r="L7248" s="260" t="s">
        <v>6372</v>
      </c>
    </row>
    <row r="7249" spans="2:12" ht="75" customHeight="1" x14ac:dyDescent="0.25">
      <c r="B7249" s="18">
        <v>44121612</v>
      </c>
      <c r="C7249" s="89" t="s">
        <v>6866</v>
      </c>
      <c r="D7249" s="256" t="s">
        <v>6369</v>
      </c>
      <c r="E7249" s="257" t="s">
        <v>86</v>
      </c>
      <c r="F7249" s="257" t="s">
        <v>6370</v>
      </c>
      <c r="G7249" s="257" t="s">
        <v>675</v>
      </c>
      <c r="H7249" s="274">
        <v>70521.78</v>
      </c>
      <c r="I7249" s="271">
        <f t="shared" si="69"/>
        <v>70521.78</v>
      </c>
      <c r="J7249" s="257" t="s">
        <v>39</v>
      </c>
      <c r="K7249" s="257" t="s">
        <v>6371</v>
      </c>
      <c r="L7249" s="260" t="s">
        <v>6372</v>
      </c>
    </row>
    <row r="7250" spans="2:12" ht="75" customHeight="1" x14ac:dyDescent="0.25">
      <c r="B7250" s="18">
        <v>15121514</v>
      </c>
      <c r="C7250" s="89" t="s">
        <v>6867</v>
      </c>
      <c r="D7250" s="256" t="s">
        <v>6369</v>
      </c>
      <c r="E7250" s="257" t="s">
        <v>86</v>
      </c>
      <c r="F7250" s="257" t="s">
        <v>6370</v>
      </c>
      <c r="G7250" s="257" t="s">
        <v>675</v>
      </c>
      <c r="H7250" s="274">
        <v>455000</v>
      </c>
      <c r="I7250" s="271">
        <f t="shared" si="69"/>
        <v>455000</v>
      </c>
      <c r="J7250" s="257" t="s">
        <v>39</v>
      </c>
      <c r="K7250" s="257" t="s">
        <v>6371</v>
      </c>
      <c r="L7250" s="260" t="s">
        <v>6372</v>
      </c>
    </row>
    <row r="7251" spans="2:12" ht="75" customHeight="1" x14ac:dyDescent="0.25">
      <c r="B7251" s="18">
        <v>271119009</v>
      </c>
      <c r="C7251" s="89" t="s">
        <v>6868</v>
      </c>
      <c r="D7251" s="256" t="s">
        <v>6369</v>
      </c>
      <c r="E7251" s="257" t="s">
        <v>86</v>
      </c>
      <c r="F7251" s="257" t="s">
        <v>6370</v>
      </c>
      <c r="G7251" s="257" t="s">
        <v>675</v>
      </c>
      <c r="H7251" s="274">
        <v>390000</v>
      </c>
      <c r="I7251" s="271">
        <f t="shared" si="69"/>
        <v>390000</v>
      </c>
      <c r="J7251" s="257" t="s">
        <v>39</v>
      </c>
      <c r="K7251" s="257" t="s">
        <v>6371</v>
      </c>
      <c r="L7251" s="260" t="s">
        <v>6372</v>
      </c>
    </row>
    <row r="7252" spans="2:12" ht="75" customHeight="1" x14ac:dyDescent="0.25">
      <c r="B7252" s="18">
        <v>12171703</v>
      </c>
      <c r="C7252" s="89" t="s">
        <v>6869</v>
      </c>
      <c r="D7252" s="256" t="s">
        <v>6369</v>
      </c>
      <c r="E7252" s="257" t="s">
        <v>86</v>
      </c>
      <c r="F7252" s="257" t="s">
        <v>6370</v>
      </c>
      <c r="G7252" s="257" t="s">
        <v>675</v>
      </c>
      <c r="H7252" s="274">
        <v>188317.2</v>
      </c>
      <c r="I7252" s="271">
        <f t="shared" si="69"/>
        <v>188317.2</v>
      </c>
      <c r="J7252" s="257" t="s">
        <v>39</v>
      </c>
      <c r="K7252" s="257" t="s">
        <v>6371</v>
      </c>
      <c r="L7252" s="260" t="s">
        <v>6372</v>
      </c>
    </row>
    <row r="7253" spans="2:12" ht="75" customHeight="1" x14ac:dyDescent="0.25">
      <c r="B7253" s="18">
        <v>12171703</v>
      </c>
      <c r="C7253" s="89" t="s">
        <v>6870</v>
      </c>
      <c r="D7253" s="256" t="s">
        <v>6369</v>
      </c>
      <c r="E7253" s="257" t="s">
        <v>86</v>
      </c>
      <c r="F7253" s="257" t="s">
        <v>6370</v>
      </c>
      <c r="G7253" s="257" t="s">
        <v>675</v>
      </c>
      <c r="H7253" s="274">
        <v>188317.2</v>
      </c>
      <c r="I7253" s="271">
        <f t="shared" si="69"/>
        <v>188317.2</v>
      </c>
      <c r="J7253" s="257" t="s">
        <v>39</v>
      </c>
      <c r="K7253" s="257" t="s">
        <v>6371</v>
      </c>
      <c r="L7253" s="260" t="s">
        <v>6372</v>
      </c>
    </row>
    <row r="7254" spans="2:12" ht="75" customHeight="1" x14ac:dyDescent="0.25">
      <c r="B7254" s="18">
        <v>12171703</v>
      </c>
      <c r="C7254" s="89" t="s">
        <v>6871</v>
      </c>
      <c r="D7254" s="256" t="s">
        <v>6369</v>
      </c>
      <c r="E7254" s="257" t="s">
        <v>86</v>
      </c>
      <c r="F7254" s="257" t="s">
        <v>6370</v>
      </c>
      <c r="G7254" s="257" t="s">
        <v>675</v>
      </c>
      <c r="H7254" s="274">
        <v>171195.18</v>
      </c>
      <c r="I7254" s="271">
        <f t="shared" si="69"/>
        <v>171195.18</v>
      </c>
      <c r="J7254" s="257" t="s">
        <v>39</v>
      </c>
      <c r="K7254" s="257" t="s">
        <v>6371</v>
      </c>
      <c r="L7254" s="260" t="s">
        <v>6372</v>
      </c>
    </row>
    <row r="7255" spans="2:12" ht="75" customHeight="1" x14ac:dyDescent="0.25">
      <c r="B7255" s="18">
        <v>12171703</v>
      </c>
      <c r="C7255" s="89" t="s">
        <v>6872</v>
      </c>
      <c r="D7255" s="256" t="s">
        <v>6369</v>
      </c>
      <c r="E7255" s="257" t="s">
        <v>86</v>
      </c>
      <c r="F7255" s="257" t="s">
        <v>6370</v>
      </c>
      <c r="G7255" s="257" t="s">
        <v>675</v>
      </c>
      <c r="H7255" s="274">
        <v>283941.97200000001</v>
      </c>
      <c r="I7255" s="271">
        <f t="shared" si="69"/>
        <v>283941.97200000001</v>
      </c>
      <c r="J7255" s="257" t="s">
        <v>39</v>
      </c>
      <c r="K7255" s="257" t="s">
        <v>6371</v>
      </c>
      <c r="L7255" s="260" t="s">
        <v>6372</v>
      </c>
    </row>
    <row r="7256" spans="2:12" ht="75" customHeight="1" x14ac:dyDescent="0.25">
      <c r="B7256" s="18">
        <v>12171703</v>
      </c>
      <c r="C7256" s="89" t="s">
        <v>6873</v>
      </c>
      <c r="D7256" s="256" t="s">
        <v>6369</v>
      </c>
      <c r="E7256" s="257" t="s">
        <v>86</v>
      </c>
      <c r="F7256" s="257" t="s">
        <v>6370</v>
      </c>
      <c r="G7256" s="257" t="s">
        <v>675</v>
      </c>
      <c r="H7256" s="274">
        <v>344467.02</v>
      </c>
      <c r="I7256" s="271">
        <f t="shared" si="69"/>
        <v>344467.02</v>
      </c>
      <c r="J7256" s="257" t="s">
        <v>39</v>
      </c>
      <c r="K7256" s="257" t="s">
        <v>6371</v>
      </c>
      <c r="L7256" s="260" t="s">
        <v>6372</v>
      </c>
    </row>
    <row r="7257" spans="2:12" ht="75" customHeight="1" x14ac:dyDescent="0.25">
      <c r="B7257" s="18">
        <v>12171703</v>
      </c>
      <c r="C7257" s="89" t="s">
        <v>6874</v>
      </c>
      <c r="D7257" s="256" t="s">
        <v>6369</v>
      </c>
      <c r="E7257" s="257" t="s">
        <v>86</v>
      </c>
      <c r="F7257" s="257" t="s">
        <v>6370</v>
      </c>
      <c r="G7257" s="257" t="s">
        <v>675</v>
      </c>
      <c r="H7257" s="274">
        <v>173180.09999999998</v>
      </c>
      <c r="I7257" s="271">
        <f t="shared" si="69"/>
        <v>173180.09999999998</v>
      </c>
      <c r="J7257" s="257" t="s">
        <v>39</v>
      </c>
      <c r="K7257" s="257" t="s">
        <v>6371</v>
      </c>
      <c r="L7257" s="260" t="s">
        <v>6372</v>
      </c>
    </row>
    <row r="7258" spans="2:12" ht="75" customHeight="1" x14ac:dyDescent="0.25">
      <c r="B7258" s="18">
        <v>60121104</v>
      </c>
      <c r="C7258" s="262" t="s">
        <v>6875</v>
      </c>
      <c r="D7258" s="256" t="s">
        <v>6369</v>
      </c>
      <c r="E7258" s="257" t="s">
        <v>86</v>
      </c>
      <c r="F7258" s="257" t="s">
        <v>6370</v>
      </c>
      <c r="G7258" s="257" t="s">
        <v>675</v>
      </c>
      <c r="H7258" s="259">
        <v>444000</v>
      </c>
      <c r="I7258" s="271">
        <f t="shared" si="69"/>
        <v>444000</v>
      </c>
      <c r="J7258" s="257" t="s">
        <v>39</v>
      </c>
      <c r="K7258" s="257" t="s">
        <v>6371</v>
      </c>
      <c r="L7258" s="260" t="s">
        <v>6372</v>
      </c>
    </row>
    <row r="7259" spans="2:12" ht="75" customHeight="1" x14ac:dyDescent="0.25">
      <c r="B7259" s="18">
        <v>60121104</v>
      </c>
      <c r="C7259" s="262" t="s">
        <v>6876</v>
      </c>
      <c r="D7259" s="256" t="s">
        <v>6369</v>
      </c>
      <c r="E7259" s="257" t="s">
        <v>86</v>
      </c>
      <c r="F7259" s="257" t="s">
        <v>6370</v>
      </c>
      <c r="G7259" s="257" t="s">
        <v>675</v>
      </c>
      <c r="H7259" s="259">
        <v>130900</v>
      </c>
      <c r="I7259" s="271">
        <f t="shared" si="69"/>
        <v>130900</v>
      </c>
      <c r="J7259" s="257" t="s">
        <v>39</v>
      </c>
      <c r="K7259" s="257" t="s">
        <v>6371</v>
      </c>
      <c r="L7259" s="260" t="s">
        <v>6372</v>
      </c>
    </row>
    <row r="7260" spans="2:12" ht="75" customHeight="1" x14ac:dyDescent="0.25">
      <c r="B7260" s="18">
        <v>14121901</v>
      </c>
      <c r="C7260" s="262" t="s">
        <v>6877</v>
      </c>
      <c r="D7260" s="256" t="s">
        <v>6369</v>
      </c>
      <c r="E7260" s="257" t="s">
        <v>86</v>
      </c>
      <c r="F7260" s="257" t="s">
        <v>6370</v>
      </c>
      <c r="G7260" s="257" t="s">
        <v>675</v>
      </c>
      <c r="H7260" s="259">
        <v>153260</v>
      </c>
      <c r="I7260" s="271">
        <f t="shared" si="69"/>
        <v>153260</v>
      </c>
      <c r="J7260" s="257" t="s">
        <v>39</v>
      </c>
      <c r="K7260" s="257" t="s">
        <v>6371</v>
      </c>
      <c r="L7260" s="260" t="s">
        <v>6372</v>
      </c>
    </row>
    <row r="7261" spans="2:12" ht="75" customHeight="1" x14ac:dyDescent="0.25">
      <c r="B7261" s="18">
        <v>14121900</v>
      </c>
      <c r="C7261" s="262" t="s">
        <v>6878</v>
      </c>
      <c r="D7261" s="256" t="s">
        <v>6369</v>
      </c>
      <c r="E7261" s="257" t="s">
        <v>86</v>
      </c>
      <c r="F7261" s="257" t="s">
        <v>6370</v>
      </c>
      <c r="G7261" s="257" t="s">
        <v>675</v>
      </c>
      <c r="H7261" s="259">
        <v>170500</v>
      </c>
      <c r="I7261" s="271">
        <f t="shared" si="69"/>
        <v>170500</v>
      </c>
      <c r="J7261" s="257" t="s">
        <v>39</v>
      </c>
      <c r="K7261" s="257" t="s">
        <v>6371</v>
      </c>
      <c r="L7261" s="260" t="s">
        <v>6372</v>
      </c>
    </row>
    <row r="7262" spans="2:12" ht="75" customHeight="1" x14ac:dyDescent="0.25">
      <c r="B7262" s="18">
        <v>14121900</v>
      </c>
      <c r="C7262" s="262" t="s">
        <v>6879</v>
      </c>
      <c r="D7262" s="256" t="s">
        <v>6369</v>
      </c>
      <c r="E7262" s="257" t="s">
        <v>86</v>
      </c>
      <c r="F7262" s="257" t="s">
        <v>6370</v>
      </c>
      <c r="G7262" s="257" t="s">
        <v>675</v>
      </c>
      <c r="H7262" s="259">
        <v>151500</v>
      </c>
      <c r="I7262" s="271">
        <f t="shared" si="69"/>
        <v>151500</v>
      </c>
      <c r="J7262" s="257" t="s">
        <v>39</v>
      </c>
      <c r="K7262" s="257" t="s">
        <v>6371</v>
      </c>
      <c r="L7262" s="260" t="s">
        <v>6372</v>
      </c>
    </row>
    <row r="7263" spans="2:12" ht="75" customHeight="1" x14ac:dyDescent="0.25">
      <c r="B7263" s="18">
        <v>14121900</v>
      </c>
      <c r="C7263" s="262" t="s">
        <v>6880</v>
      </c>
      <c r="D7263" s="256" t="s">
        <v>6369</v>
      </c>
      <c r="E7263" s="257" t="s">
        <v>86</v>
      </c>
      <c r="F7263" s="257" t="s">
        <v>6370</v>
      </c>
      <c r="G7263" s="257" t="s">
        <v>675</v>
      </c>
      <c r="H7263" s="259">
        <v>238700</v>
      </c>
      <c r="I7263" s="271">
        <f t="shared" si="69"/>
        <v>238700</v>
      </c>
      <c r="J7263" s="257" t="s">
        <v>39</v>
      </c>
      <c r="K7263" s="257" t="s">
        <v>6371</v>
      </c>
      <c r="L7263" s="260" t="s">
        <v>6372</v>
      </c>
    </row>
    <row r="7264" spans="2:12" ht="75" customHeight="1" x14ac:dyDescent="0.25">
      <c r="B7264" s="18">
        <v>60121104</v>
      </c>
      <c r="C7264" s="262" t="s">
        <v>6881</v>
      </c>
      <c r="D7264" s="256" t="s">
        <v>6369</v>
      </c>
      <c r="E7264" s="257" t="s">
        <v>86</v>
      </c>
      <c r="F7264" s="257" t="s">
        <v>6370</v>
      </c>
      <c r="G7264" s="257" t="s">
        <v>675</v>
      </c>
      <c r="H7264" s="259">
        <v>78500</v>
      </c>
      <c r="I7264" s="271">
        <f t="shared" si="69"/>
        <v>78500</v>
      </c>
      <c r="J7264" s="257" t="s">
        <v>39</v>
      </c>
      <c r="K7264" s="257" t="s">
        <v>6371</v>
      </c>
      <c r="L7264" s="260" t="s">
        <v>6372</v>
      </c>
    </row>
    <row r="7265" spans="2:12" ht="75" customHeight="1" x14ac:dyDescent="0.25">
      <c r="B7265" s="18">
        <v>14111519</v>
      </c>
      <c r="C7265" s="262" t="s">
        <v>6882</v>
      </c>
      <c r="D7265" s="256" t="s">
        <v>6369</v>
      </c>
      <c r="E7265" s="257" t="s">
        <v>86</v>
      </c>
      <c r="F7265" s="257" t="s">
        <v>6370</v>
      </c>
      <c r="G7265" s="257" t="s">
        <v>675</v>
      </c>
      <c r="H7265" s="259">
        <v>934500</v>
      </c>
      <c r="I7265" s="271">
        <f t="shared" si="69"/>
        <v>934500</v>
      </c>
      <c r="J7265" s="257" t="s">
        <v>39</v>
      </c>
      <c r="K7265" s="257" t="s">
        <v>6371</v>
      </c>
      <c r="L7265" s="260" t="s">
        <v>6372</v>
      </c>
    </row>
    <row r="7266" spans="2:12" ht="75" customHeight="1" x14ac:dyDescent="0.25">
      <c r="B7266" s="18">
        <v>14111519</v>
      </c>
      <c r="C7266" s="262" t="s">
        <v>6883</v>
      </c>
      <c r="D7266" s="256" t="s">
        <v>6369</v>
      </c>
      <c r="E7266" s="257" t="s">
        <v>86</v>
      </c>
      <c r="F7266" s="257" t="s">
        <v>6370</v>
      </c>
      <c r="G7266" s="257" t="s">
        <v>675</v>
      </c>
      <c r="H7266" s="271">
        <v>864000</v>
      </c>
      <c r="I7266" s="271">
        <f t="shared" si="69"/>
        <v>864000</v>
      </c>
      <c r="J7266" s="257" t="s">
        <v>39</v>
      </c>
      <c r="K7266" s="257" t="s">
        <v>6371</v>
      </c>
      <c r="L7266" s="260" t="s">
        <v>6372</v>
      </c>
    </row>
    <row r="7267" spans="2:12" ht="75" customHeight="1" x14ac:dyDescent="0.25">
      <c r="B7267" s="18">
        <v>14111519</v>
      </c>
      <c r="C7267" s="262" t="s">
        <v>6884</v>
      </c>
      <c r="D7267" s="256" t="s">
        <v>6369</v>
      </c>
      <c r="E7267" s="257" t="s">
        <v>86</v>
      </c>
      <c r="F7267" s="257" t="s">
        <v>6370</v>
      </c>
      <c r="G7267" s="257" t="s">
        <v>675</v>
      </c>
      <c r="H7267" s="259">
        <v>246000</v>
      </c>
      <c r="I7267" s="271">
        <f t="shared" si="69"/>
        <v>246000</v>
      </c>
      <c r="J7267" s="257" t="s">
        <v>39</v>
      </c>
      <c r="K7267" s="257" t="s">
        <v>6371</v>
      </c>
      <c r="L7267" s="260" t="s">
        <v>6372</v>
      </c>
    </row>
    <row r="7268" spans="2:12" ht="75" customHeight="1" x14ac:dyDescent="0.25">
      <c r="B7268" s="18">
        <v>14111519</v>
      </c>
      <c r="C7268" s="262" t="s">
        <v>6885</v>
      </c>
      <c r="D7268" s="256" t="s">
        <v>6369</v>
      </c>
      <c r="E7268" s="257" t="s">
        <v>86</v>
      </c>
      <c r="F7268" s="257" t="s">
        <v>6370</v>
      </c>
      <c r="G7268" s="257" t="s">
        <v>675</v>
      </c>
      <c r="H7268" s="259">
        <v>533000</v>
      </c>
      <c r="I7268" s="271">
        <f t="shared" si="69"/>
        <v>533000</v>
      </c>
      <c r="J7268" s="257" t="s">
        <v>39</v>
      </c>
      <c r="K7268" s="257" t="s">
        <v>6371</v>
      </c>
      <c r="L7268" s="260" t="s">
        <v>6372</v>
      </c>
    </row>
    <row r="7269" spans="2:12" ht="75" customHeight="1" x14ac:dyDescent="0.25">
      <c r="B7269" s="18">
        <v>14111519</v>
      </c>
      <c r="C7269" s="262" t="s">
        <v>6886</v>
      </c>
      <c r="D7269" s="256" t="s">
        <v>6369</v>
      </c>
      <c r="E7269" s="257" t="s">
        <v>86</v>
      </c>
      <c r="F7269" s="257" t="s">
        <v>6370</v>
      </c>
      <c r="G7269" s="257" t="s">
        <v>675</v>
      </c>
      <c r="H7269" s="259">
        <v>613600</v>
      </c>
      <c r="I7269" s="271">
        <f t="shared" si="69"/>
        <v>613600</v>
      </c>
      <c r="J7269" s="257" t="s">
        <v>39</v>
      </c>
      <c r="K7269" s="257" t="s">
        <v>6371</v>
      </c>
      <c r="L7269" s="260" t="s">
        <v>6372</v>
      </c>
    </row>
    <row r="7270" spans="2:12" ht="75" customHeight="1" x14ac:dyDescent="0.25">
      <c r="B7270" s="18">
        <v>14111519</v>
      </c>
      <c r="C7270" s="262" t="s">
        <v>6887</v>
      </c>
      <c r="D7270" s="256" t="s">
        <v>6369</v>
      </c>
      <c r="E7270" s="257" t="s">
        <v>86</v>
      </c>
      <c r="F7270" s="257" t="s">
        <v>6370</v>
      </c>
      <c r="G7270" s="257" t="s">
        <v>675</v>
      </c>
      <c r="H7270" s="259">
        <v>246000</v>
      </c>
      <c r="I7270" s="271">
        <f t="shared" si="69"/>
        <v>246000</v>
      </c>
      <c r="J7270" s="257" t="s">
        <v>39</v>
      </c>
      <c r="K7270" s="257" t="s">
        <v>6371</v>
      </c>
      <c r="L7270" s="260" t="s">
        <v>6372</v>
      </c>
    </row>
    <row r="7271" spans="2:12" ht="75" customHeight="1" x14ac:dyDescent="0.25">
      <c r="B7271" s="18">
        <v>14111519</v>
      </c>
      <c r="C7271" s="262" t="s">
        <v>6888</v>
      </c>
      <c r="D7271" s="256" t="s">
        <v>6369</v>
      </c>
      <c r="E7271" s="257" t="s">
        <v>86</v>
      </c>
      <c r="F7271" s="257" t="s">
        <v>6370</v>
      </c>
      <c r="G7271" s="257" t="s">
        <v>675</v>
      </c>
      <c r="H7271" s="259">
        <v>533000</v>
      </c>
      <c r="I7271" s="271">
        <f t="shared" si="69"/>
        <v>533000</v>
      </c>
      <c r="J7271" s="257" t="s">
        <v>39</v>
      </c>
      <c r="K7271" s="257" t="s">
        <v>6371</v>
      </c>
      <c r="L7271" s="260" t="s">
        <v>6372</v>
      </c>
    </row>
    <row r="7272" spans="2:12" ht="75" customHeight="1" x14ac:dyDescent="0.25">
      <c r="B7272" s="18">
        <v>14111519</v>
      </c>
      <c r="C7272" s="262" t="s">
        <v>6889</v>
      </c>
      <c r="D7272" s="256" t="s">
        <v>6369</v>
      </c>
      <c r="E7272" s="257" t="s">
        <v>86</v>
      </c>
      <c r="F7272" s="257" t="s">
        <v>6370</v>
      </c>
      <c r="G7272" s="257" t="s">
        <v>675</v>
      </c>
      <c r="H7272" s="259">
        <v>396500</v>
      </c>
      <c r="I7272" s="271">
        <f t="shared" si="69"/>
        <v>396500</v>
      </c>
      <c r="J7272" s="257" t="s">
        <v>39</v>
      </c>
      <c r="K7272" s="257" t="s">
        <v>6371</v>
      </c>
      <c r="L7272" s="260" t="s">
        <v>6372</v>
      </c>
    </row>
    <row r="7273" spans="2:12" ht="75" customHeight="1" x14ac:dyDescent="0.25">
      <c r="B7273" s="18">
        <v>14111519</v>
      </c>
      <c r="C7273" s="262" t="s">
        <v>6890</v>
      </c>
      <c r="D7273" s="256" t="s">
        <v>6369</v>
      </c>
      <c r="E7273" s="257" t="s">
        <v>86</v>
      </c>
      <c r="F7273" s="257" t="s">
        <v>6370</v>
      </c>
      <c r="G7273" s="257" t="s">
        <v>675</v>
      </c>
      <c r="H7273" s="259">
        <v>262500</v>
      </c>
      <c r="I7273" s="271">
        <f t="shared" si="69"/>
        <v>262500</v>
      </c>
      <c r="J7273" s="257" t="s">
        <v>39</v>
      </c>
      <c r="K7273" s="257" t="s">
        <v>6371</v>
      </c>
      <c r="L7273" s="260" t="s">
        <v>6372</v>
      </c>
    </row>
    <row r="7274" spans="2:12" ht="75" customHeight="1" x14ac:dyDescent="0.25">
      <c r="B7274" s="18">
        <v>60121104</v>
      </c>
      <c r="C7274" s="262" t="s">
        <v>6891</v>
      </c>
      <c r="D7274" s="256" t="s">
        <v>6369</v>
      </c>
      <c r="E7274" s="257" t="s">
        <v>86</v>
      </c>
      <c r="F7274" s="257" t="s">
        <v>6370</v>
      </c>
      <c r="G7274" s="257" t="s">
        <v>675</v>
      </c>
      <c r="H7274" s="259">
        <v>30160</v>
      </c>
      <c r="I7274" s="271">
        <f t="shared" si="69"/>
        <v>30160</v>
      </c>
      <c r="J7274" s="257" t="s">
        <v>39</v>
      </c>
      <c r="K7274" s="257" t="s">
        <v>6371</v>
      </c>
      <c r="L7274" s="260" t="s">
        <v>6372</v>
      </c>
    </row>
    <row r="7275" spans="2:12" ht="75" customHeight="1" x14ac:dyDescent="0.25">
      <c r="B7275" s="18">
        <v>60121104</v>
      </c>
      <c r="C7275" s="262" t="s">
        <v>6892</v>
      </c>
      <c r="D7275" s="256" t="s">
        <v>6369</v>
      </c>
      <c r="E7275" s="257" t="s">
        <v>86</v>
      </c>
      <c r="F7275" s="257" t="s">
        <v>6370</v>
      </c>
      <c r="G7275" s="257" t="s">
        <v>675</v>
      </c>
      <c r="H7275" s="259">
        <v>296148</v>
      </c>
      <c r="I7275" s="271">
        <f t="shared" si="69"/>
        <v>296148</v>
      </c>
      <c r="J7275" s="257" t="s">
        <v>39</v>
      </c>
      <c r="K7275" s="257" t="s">
        <v>6371</v>
      </c>
      <c r="L7275" s="260" t="s">
        <v>6372</v>
      </c>
    </row>
    <row r="7276" spans="2:12" ht="75" customHeight="1" x14ac:dyDescent="0.25">
      <c r="B7276" s="18">
        <v>14111519</v>
      </c>
      <c r="C7276" s="262" t="s">
        <v>6893</v>
      </c>
      <c r="D7276" s="256" t="s">
        <v>6369</v>
      </c>
      <c r="E7276" s="257" t="s">
        <v>86</v>
      </c>
      <c r="F7276" s="257" t="s">
        <v>6370</v>
      </c>
      <c r="G7276" s="257" t="s">
        <v>675</v>
      </c>
      <c r="H7276" s="259">
        <v>25240</v>
      </c>
      <c r="I7276" s="271">
        <f t="shared" si="69"/>
        <v>25240</v>
      </c>
      <c r="J7276" s="257" t="s">
        <v>39</v>
      </c>
      <c r="K7276" s="257" t="s">
        <v>6371</v>
      </c>
      <c r="L7276" s="260" t="s">
        <v>6372</v>
      </c>
    </row>
    <row r="7277" spans="2:12" ht="75" customHeight="1" x14ac:dyDescent="0.25">
      <c r="B7277" s="18">
        <v>60121104</v>
      </c>
      <c r="C7277" s="262" t="s">
        <v>6894</v>
      </c>
      <c r="D7277" s="256" t="s">
        <v>6369</v>
      </c>
      <c r="E7277" s="257" t="s">
        <v>86</v>
      </c>
      <c r="F7277" s="257" t="s">
        <v>6370</v>
      </c>
      <c r="G7277" s="257" t="s">
        <v>675</v>
      </c>
      <c r="H7277" s="259">
        <v>156400</v>
      </c>
      <c r="I7277" s="271">
        <f t="shared" si="69"/>
        <v>156400</v>
      </c>
      <c r="J7277" s="257" t="s">
        <v>39</v>
      </c>
      <c r="K7277" s="257" t="s">
        <v>6371</v>
      </c>
      <c r="L7277" s="260" t="s">
        <v>6372</v>
      </c>
    </row>
    <row r="7278" spans="2:12" ht="75" customHeight="1" x14ac:dyDescent="0.25">
      <c r="B7278" s="18">
        <v>14121501</v>
      </c>
      <c r="C7278" s="262" t="s">
        <v>6895</v>
      </c>
      <c r="D7278" s="256" t="s">
        <v>6369</v>
      </c>
      <c r="E7278" s="257" t="s">
        <v>86</v>
      </c>
      <c r="F7278" s="257" t="s">
        <v>6370</v>
      </c>
      <c r="G7278" s="257" t="s">
        <v>675</v>
      </c>
      <c r="H7278" s="259">
        <v>2900360</v>
      </c>
      <c r="I7278" s="271">
        <f t="shared" si="69"/>
        <v>2900360</v>
      </c>
      <c r="J7278" s="257" t="s">
        <v>39</v>
      </c>
      <c r="K7278" s="257" t="s">
        <v>6371</v>
      </c>
      <c r="L7278" s="260" t="s">
        <v>6372</v>
      </c>
    </row>
    <row r="7279" spans="2:12" ht="75" customHeight="1" x14ac:dyDescent="0.25">
      <c r="B7279" s="18">
        <v>44112001</v>
      </c>
      <c r="C7279" s="262" t="s">
        <v>6896</v>
      </c>
      <c r="D7279" s="256" t="s">
        <v>6369</v>
      </c>
      <c r="E7279" s="257" t="s">
        <v>86</v>
      </c>
      <c r="F7279" s="257" t="s">
        <v>6370</v>
      </c>
      <c r="G7279" s="257" t="s">
        <v>675</v>
      </c>
      <c r="H7279" s="259">
        <v>80928</v>
      </c>
      <c r="I7279" s="271">
        <f t="shared" si="69"/>
        <v>80928</v>
      </c>
      <c r="J7279" s="257" t="s">
        <v>39</v>
      </c>
      <c r="K7279" s="257" t="s">
        <v>6371</v>
      </c>
      <c r="L7279" s="260" t="s">
        <v>6372</v>
      </c>
    </row>
    <row r="7280" spans="2:12" ht="75" customHeight="1" x14ac:dyDescent="0.25">
      <c r="B7280" s="18">
        <v>45101508</v>
      </c>
      <c r="C7280" s="262" t="s">
        <v>6897</v>
      </c>
      <c r="D7280" s="256" t="s">
        <v>6369</v>
      </c>
      <c r="E7280" s="257" t="s">
        <v>86</v>
      </c>
      <c r="F7280" s="257" t="s">
        <v>6370</v>
      </c>
      <c r="G7280" s="257" t="s">
        <v>675</v>
      </c>
      <c r="H7280" s="259">
        <v>10098</v>
      </c>
      <c r="I7280" s="271">
        <f t="shared" ref="I7280:I7343" si="70">+H7280</f>
        <v>10098</v>
      </c>
      <c r="J7280" s="257" t="s">
        <v>39</v>
      </c>
      <c r="K7280" s="257" t="s">
        <v>6371</v>
      </c>
      <c r="L7280" s="260" t="s">
        <v>6372</v>
      </c>
    </row>
    <row r="7281" spans="2:12" ht="75" customHeight="1" x14ac:dyDescent="0.25">
      <c r="B7281" s="18">
        <v>44121613</v>
      </c>
      <c r="C7281" s="262" t="s">
        <v>6898</v>
      </c>
      <c r="D7281" s="256" t="s">
        <v>6369</v>
      </c>
      <c r="E7281" s="257" t="s">
        <v>86</v>
      </c>
      <c r="F7281" s="257" t="s">
        <v>6370</v>
      </c>
      <c r="G7281" s="257" t="s">
        <v>675</v>
      </c>
      <c r="H7281" s="259">
        <v>4302</v>
      </c>
      <c r="I7281" s="271">
        <f t="shared" si="70"/>
        <v>4302</v>
      </c>
      <c r="J7281" s="257" t="s">
        <v>39</v>
      </c>
      <c r="K7281" s="257" t="s">
        <v>6371</v>
      </c>
      <c r="L7281" s="260" t="s">
        <v>6372</v>
      </c>
    </row>
    <row r="7282" spans="2:12" ht="75" customHeight="1" x14ac:dyDescent="0.25">
      <c r="B7282" s="18">
        <v>14111514</v>
      </c>
      <c r="C7282" s="262" t="s">
        <v>6899</v>
      </c>
      <c r="D7282" s="256" t="s">
        <v>6369</v>
      </c>
      <c r="E7282" s="257" t="s">
        <v>86</v>
      </c>
      <c r="F7282" s="257" t="s">
        <v>6370</v>
      </c>
      <c r="G7282" s="257" t="s">
        <v>675</v>
      </c>
      <c r="H7282" s="259">
        <v>22928</v>
      </c>
      <c r="I7282" s="271">
        <f t="shared" si="70"/>
        <v>22928</v>
      </c>
      <c r="J7282" s="257" t="s">
        <v>39</v>
      </c>
      <c r="K7282" s="257" t="s">
        <v>6371</v>
      </c>
      <c r="L7282" s="260" t="s">
        <v>6372</v>
      </c>
    </row>
    <row r="7283" spans="2:12" ht="75" customHeight="1" x14ac:dyDescent="0.25">
      <c r="B7283" s="18">
        <v>31201515</v>
      </c>
      <c r="C7283" s="262" t="s">
        <v>6900</v>
      </c>
      <c r="D7283" s="256" t="s">
        <v>6369</v>
      </c>
      <c r="E7283" s="257" t="s">
        <v>86</v>
      </c>
      <c r="F7283" s="257" t="s">
        <v>6370</v>
      </c>
      <c r="G7283" s="257" t="s">
        <v>675</v>
      </c>
      <c r="H7283" s="259">
        <v>131940</v>
      </c>
      <c r="I7283" s="271">
        <f t="shared" si="70"/>
        <v>131940</v>
      </c>
      <c r="J7283" s="257" t="s">
        <v>39</v>
      </c>
      <c r="K7283" s="257" t="s">
        <v>6371</v>
      </c>
      <c r="L7283" s="260" t="s">
        <v>6372</v>
      </c>
    </row>
    <row r="7284" spans="2:12" ht="75" customHeight="1" x14ac:dyDescent="0.25">
      <c r="B7284" s="18">
        <v>41111604</v>
      </c>
      <c r="C7284" s="262" t="s">
        <v>6901</v>
      </c>
      <c r="D7284" s="256" t="s">
        <v>6369</v>
      </c>
      <c r="E7284" s="257" t="s">
        <v>86</v>
      </c>
      <c r="F7284" s="257" t="s">
        <v>6370</v>
      </c>
      <c r="G7284" s="257" t="s">
        <v>675</v>
      </c>
      <c r="H7284" s="259">
        <v>4770</v>
      </c>
      <c r="I7284" s="271">
        <f t="shared" si="70"/>
        <v>4770</v>
      </c>
      <c r="J7284" s="257" t="s">
        <v>39</v>
      </c>
      <c r="K7284" s="257" t="s">
        <v>6371</v>
      </c>
      <c r="L7284" s="260" t="s">
        <v>6372</v>
      </c>
    </row>
    <row r="7285" spans="2:12" ht="75" customHeight="1" x14ac:dyDescent="0.25">
      <c r="B7285" s="18">
        <v>27111803</v>
      </c>
      <c r="C7285" s="262" t="s">
        <v>6902</v>
      </c>
      <c r="D7285" s="256" t="s">
        <v>6369</v>
      </c>
      <c r="E7285" s="257" t="s">
        <v>86</v>
      </c>
      <c r="F7285" s="257" t="s">
        <v>6370</v>
      </c>
      <c r="G7285" s="257" t="s">
        <v>675</v>
      </c>
      <c r="H7285" s="259">
        <v>77376</v>
      </c>
      <c r="I7285" s="271">
        <f t="shared" si="70"/>
        <v>77376</v>
      </c>
      <c r="J7285" s="257" t="s">
        <v>39</v>
      </c>
      <c r="K7285" s="257" t="s">
        <v>6371</v>
      </c>
      <c r="L7285" s="260" t="s">
        <v>6372</v>
      </c>
    </row>
    <row r="7286" spans="2:12" ht="75" customHeight="1" x14ac:dyDescent="0.25">
      <c r="B7286" s="18">
        <v>44122107</v>
      </c>
      <c r="C7286" s="262" t="s">
        <v>6903</v>
      </c>
      <c r="D7286" s="256" t="s">
        <v>6369</v>
      </c>
      <c r="E7286" s="257" t="s">
        <v>86</v>
      </c>
      <c r="F7286" s="257" t="s">
        <v>6370</v>
      </c>
      <c r="G7286" s="257" t="s">
        <v>675</v>
      </c>
      <c r="H7286" s="259">
        <v>19498</v>
      </c>
      <c r="I7286" s="271">
        <f t="shared" si="70"/>
        <v>19498</v>
      </c>
      <c r="J7286" s="257" t="s">
        <v>39</v>
      </c>
      <c r="K7286" s="257" t="s">
        <v>6371</v>
      </c>
      <c r="L7286" s="260" t="s">
        <v>6372</v>
      </c>
    </row>
    <row r="7287" spans="2:12" ht="75" customHeight="1" x14ac:dyDescent="0.25">
      <c r="B7287" s="18">
        <v>44122107</v>
      </c>
      <c r="C7287" s="262" t="s">
        <v>6904</v>
      </c>
      <c r="D7287" s="256" t="s">
        <v>6369</v>
      </c>
      <c r="E7287" s="257" t="s">
        <v>86</v>
      </c>
      <c r="F7287" s="257" t="s">
        <v>6370</v>
      </c>
      <c r="G7287" s="257" t="s">
        <v>675</v>
      </c>
      <c r="H7287" s="259">
        <v>8852</v>
      </c>
      <c r="I7287" s="271">
        <f t="shared" si="70"/>
        <v>8852</v>
      </c>
      <c r="J7287" s="257" t="s">
        <v>39</v>
      </c>
      <c r="K7287" s="257" t="s">
        <v>6371</v>
      </c>
      <c r="L7287" s="260" t="s">
        <v>6372</v>
      </c>
    </row>
    <row r="7288" spans="2:12" ht="75" customHeight="1" x14ac:dyDescent="0.25">
      <c r="B7288" s="18">
        <v>60121300</v>
      </c>
      <c r="C7288" s="262" t="s">
        <v>6905</v>
      </c>
      <c r="D7288" s="256" t="s">
        <v>6369</v>
      </c>
      <c r="E7288" s="257" t="s">
        <v>86</v>
      </c>
      <c r="F7288" s="257" t="s">
        <v>6370</v>
      </c>
      <c r="G7288" s="257" t="s">
        <v>675</v>
      </c>
      <c r="H7288" s="259">
        <v>212773</v>
      </c>
      <c r="I7288" s="271">
        <f t="shared" si="70"/>
        <v>212773</v>
      </c>
      <c r="J7288" s="257" t="s">
        <v>39</v>
      </c>
      <c r="K7288" s="257" t="s">
        <v>6371</v>
      </c>
      <c r="L7288" s="260" t="s">
        <v>6372</v>
      </c>
    </row>
    <row r="7289" spans="2:12" ht="75" customHeight="1" x14ac:dyDescent="0.25">
      <c r="B7289" s="18">
        <v>44122100</v>
      </c>
      <c r="C7289" s="262" t="s">
        <v>6906</v>
      </c>
      <c r="D7289" s="256" t="s">
        <v>6369</v>
      </c>
      <c r="E7289" s="257" t="s">
        <v>86</v>
      </c>
      <c r="F7289" s="257" t="s">
        <v>6370</v>
      </c>
      <c r="G7289" s="257" t="s">
        <v>675</v>
      </c>
      <c r="H7289" s="259">
        <v>8960</v>
      </c>
      <c r="I7289" s="271">
        <f t="shared" si="70"/>
        <v>8960</v>
      </c>
      <c r="J7289" s="257" t="s">
        <v>39</v>
      </c>
      <c r="K7289" s="257" t="s">
        <v>6371</v>
      </c>
      <c r="L7289" s="260" t="s">
        <v>6372</v>
      </c>
    </row>
    <row r="7290" spans="2:12" ht="75" customHeight="1" x14ac:dyDescent="0.25">
      <c r="B7290" s="255">
        <v>441219002</v>
      </c>
      <c r="C7290" s="262" t="s">
        <v>6907</v>
      </c>
      <c r="D7290" s="256" t="s">
        <v>6369</v>
      </c>
      <c r="E7290" s="257" t="s">
        <v>86</v>
      </c>
      <c r="F7290" s="257" t="s">
        <v>6370</v>
      </c>
      <c r="G7290" s="257" t="s">
        <v>675</v>
      </c>
      <c r="H7290" s="259">
        <v>548</v>
      </c>
      <c r="I7290" s="271">
        <f t="shared" si="70"/>
        <v>548</v>
      </c>
      <c r="J7290" s="257" t="s">
        <v>39</v>
      </c>
      <c r="K7290" s="257" t="s">
        <v>6371</v>
      </c>
      <c r="L7290" s="260" t="s">
        <v>6372</v>
      </c>
    </row>
    <row r="7291" spans="2:12" ht="75" customHeight="1" x14ac:dyDescent="0.25">
      <c r="B7291" s="18">
        <v>44111912</v>
      </c>
      <c r="C7291" s="262" t="s">
        <v>6908</v>
      </c>
      <c r="D7291" s="256" t="s">
        <v>6369</v>
      </c>
      <c r="E7291" s="257" t="s">
        <v>86</v>
      </c>
      <c r="F7291" s="257" t="s">
        <v>6370</v>
      </c>
      <c r="G7291" s="257" t="s">
        <v>675</v>
      </c>
      <c r="H7291" s="259">
        <v>14920</v>
      </c>
      <c r="I7291" s="271">
        <f t="shared" si="70"/>
        <v>14920</v>
      </c>
      <c r="J7291" s="257" t="s">
        <v>39</v>
      </c>
      <c r="K7291" s="257" t="s">
        <v>6371</v>
      </c>
      <c r="L7291" s="260" t="s">
        <v>6372</v>
      </c>
    </row>
    <row r="7292" spans="2:12" ht="75" customHeight="1" x14ac:dyDescent="0.25">
      <c r="B7292" s="18">
        <v>60121535</v>
      </c>
      <c r="C7292" s="262" t="s">
        <v>6909</v>
      </c>
      <c r="D7292" s="256" t="s">
        <v>6369</v>
      </c>
      <c r="E7292" s="257" t="s">
        <v>86</v>
      </c>
      <c r="F7292" s="257" t="s">
        <v>6370</v>
      </c>
      <c r="G7292" s="257" t="s">
        <v>675</v>
      </c>
      <c r="H7292" s="259">
        <v>1112</v>
      </c>
      <c r="I7292" s="271">
        <f t="shared" si="70"/>
        <v>1112</v>
      </c>
      <c r="J7292" s="257" t="s">
        <v>39</v>
      </c>
      <c r="K7292" s="257" t="s">
        <v>6371</v>
      </c>
      <c r="L7292" s="260" t="s">
        <v>6372</v>
      </c>
    </row>
    <row r="7293" spans="2:12" ht="75" customHeight="1" x14ac:dyDescent="0.25">
      <c r="B7293" s="18">
        <v>44121630</v>
      </c>
      <c r="C7293" s="262" t="s">
        <v>6910</v>
      </c>
      <c r="D7293" s="256" t="s">
        <v>6369</v>
      </c>
      <c r="E7293" s="257" t="s">
        <v>86</v>
      </c>
      <c r="F7293" s="257" t="s">
        <v>6370</v>
      </c>
      <c r="G7293" s="257" t="s">
        <v>675</v>
      </c>
      <c r="H7293" s="259">
        <v>13512</v>
      </c>
      <c r="I7293" s="271">
        <f t="shared" si="70"/>
        <v>13512</v>
      </c>
      <c r="J7293" s="257" t="s">
        <v>39</v>
      </c>
      <c r="K7293" s="257" t="s">
        <v>6371</v>
      </c>
      <c r="L7293" s="260" t="s">
        <v>6372</v>
      </c>
    </row>
    <row r="7294" spans="2:12" ht="75" customHeight="1" x14ac:dyDescent="0.25">
      <c r="B7294" s="18">
        <v>44121716</v>
      </c>
      <c r="C7294" s="262" t="s">
        <v>6911</v>
      </c>
      <c r="D7294" s="256" t="s">
        <v>6369</v>
      </c>
      <c r="E7294" s="257" t="s">
        <v>86</v>
      </c>
      <c r="F7294" s="257" t="s">
        <v>6370</v>
      </c>
      <c r="G7294" s="257" t="s">
        <v>675</v>
      </c>
      <c r="H7294" s="259">
        <v>12180</v>
      </c>
      <c r="I7294" s="271">
        <f t="shared" si="70"/>
        <v>12180</v>
      </c>
      <c r="J7294" s="257" t="s">
        <v>39</v>
      </c>
      <c r="K7294" s="257" t="s">
        <v>6371</v>
      </c>
      <c r="L7294" s="260" t="s">
        <v>6372</v>
      </c>
    </row>
    <row r="7295" spans="2:12" ht="75" customHeight="1" x14ac:dyDescent="0.25">
      <c r="B7295" s="18">
        <v>44121704</v>
      </c>
      <c r="C7295" s="262" t="s">
        <v>6912</v>
      </c>
      <c r="D7295" s="256" t="s">
        <v>6369</v>
      </c>
      <c r="E7295" s="257" t="s">
        <v>86</v>
      </c>
      <c r="F7295" s="257" t="s">
        <v>6370</v>
      </c>
      <c r="G7295" s="257" t="s">
        <v>675</v>
      </c>
      <c r="H7295" s="259">
        <v>6154</v>
      </c>
      <c r="I7295" s="271">
        <f t="shared" si="70"/>
        <v>6154</v>
      </c>
      <c r="J7295" s="257" t="s">
        <v>39</v>
      </c>
      <c r="K7295" s="257" t="s">
        <v>6371</v>
      </c>
      <c r="L7295" s="260" t="s">
        <v>6372</v>
      </c>
    </row>
    <row r="7296" spans="2:12" ht="75" customHeight="1" x14ac:dyDescent="0.25">
      <c r="B7296" s="18">
        <v>44121708</v>
      </c>
      <c r="C7296" s="262" t="s">
        <v>6913</v>
      </c>
      <c r="D7296" s="256" t="s">
        <v>6369</v>
      </c>
      <c r="E7296" s="257" t="s">
        <v>86</v>
      </c>
      <c r="F7296" s="257" t="s">
        <v>6370</v>
      </c>
      <c r="G7296" s="257" t="s">
        <v>675</v>
      </c>
      <c r="H7296" s="259">
        <v>8472</v>
      </c>
      <c r="I7296" s="271">
        <f t="shared" si="70"/>
        <v>8472</v>
      </c>
      <c r="J7296" s="257" t="s">
        <v>39</v>
      </c>
      <c r="K7296" s="257" t="s">
        <v>6371</v>
      </c>
      <c r="L7296" s="260" t="s">
        <v>6372</v>
      </c>
    </row>
    <row r="7297" spans="2:12" ht="75" customHeight="1" x14ac:dyDescent="0.25">
      <c r="B7297" s="18">
        <v>14111530</v>
      </c>
      <c r="C7297" s="262" t="s">
        <v>6914</v>
      </c>
      <c r="D7297" s="256" t="s">
        <v>6369</v>
      </c>
      <c r="E7297" s="257" t="s">
        <v>86</v>
      </c>
      <c r="F7297" s="257" t="s">
        <v>6370</v>
      </c>
      <c r="G7297" s="257" t="s">
        <v>675</v>
      </c>
      <c r="H7297" s="259">
        <v>4544</v>
      </c>
      <c r="I7297" s="271">
        <f t="shared" si="70"/>
        <v>4544</v>
      </c>
      <c r="J7297" s="257" t="s">
        <v>39</v>
      </c>
      <c r="K7297" s="257" t="s">
        <v>6371</v>
      </c>
      <c r="L7297" s="260" t="s">
        <v>6372</v>
      </c>
    </row>
    <row r="7298" spans="2:12" ht="75" customHeight="1" x14ac:dyDescent="0.25">
      <c r="B7298" s="18">
        <v>44121708</v>
      </c>
      <c r="C7298" s="262" t="s">
        <v>6915</v>
      </c>
      <c r="D7298" s="256" t="s">
        <v>6369</v>
      </c>
      <c r="E7298" s="257" t="s">
        <v>86</v>
      </c>
      <c r="F7298" s="257" t="s">
        <v>6370</v>
      </c>
      <c r="G7298" s="257" t="s">
        <v>675</v>
      </c>
      <c r="H7298" s="259">
        <v>4780</v>
      </c>
      <c r="I7298" s="271">
        <f t="shared" si="70"/>
        <v>4780</v>
      </c>
      <c r="J7298" s="257" t="s">
        <v>39</v>
      </c>
      <c r="K7298" s="257" t="s">
        <v>6371</v>
      </c>
      <c r="L7298" s="260" t="s">
        <v>6372</v>
      </c>
    </row>
    <row r="7299" spans="2:12" ht="75" customHeight="1" x14ac:dyDescent="0.25">
      <c r="B7299" s="18">
        <v>60105704</v>
      </c>
      <c r="C7299" s="262" t="s">
        <v>6916</v>
      </c>
      <c r="D7299" s="256" t="s">
        <v>6369</v>
      </c>
      <c r="E7299" s="257" t="s">
        <v>86</v>
      </c>
      <c r="F7299" s="257" t="s">
        <v>6370</v>
      </c>
      <c r="G7299" s="257" t="s">
        <v>675</v>
      </c>
      <c r="H7299" s="259">
        <v>77728</v>
      </c>
      <c r="I7299" s="271">
        <f t="shared" si="70"/>
        <v>77728</v>
      </c>
      <c r="J7299" s="257" t="s">
        <v>39</v>
      </c>
      <c r="K7299" s="257" t="s">
        <v>6371</v>
      </c>
      <c r="L7299" s="260" t="s">
        <v>6372</v>
      </c>
    </row>
    <row r="7300" spans="2:12" ht="75" customHeight="1" x14ac:dyDescent="0.25">
      <c r="B7300" s="18">
        <v>31201515</v>
      </c>
      <c r="C7300" s="262" t="s">
        <v>6917</v>
      </c>
      <c r="D7300" s="256" t="s">
        <v>6369</v>
      </c>
      <c r="E7300" s="257" t="s">
        <v>86</v>
      </c>
      <c r="F7300" s="257" t="s">
        <v>6370</v>
      </c>
      <c r="G7300" s="257" t="s">
        <v>675</v>
      </c>
      <c r="H7300" s="259">
        <v>35024</v>
      </c>
      <c r="I7300" s="271">
        <f t="shared" si="70"/>
        <v>35024</v>
      </c>
      <c r="J7300" s="257" t="s">
        <v>39</v>
      </c>
      <c r="K7300" s="257" t="s">
        <v>6371</v>
      </c>
      <c r="L7300" s="260" t="s">
        <v>6372</v>
      </c>
    </row>
    <row r="7301" spans="2:12" ht="75" customHeight="1" x14ac:dyDescent="0.25">
      <c r="B7301" s="255">
        <v>441217005</v>
      </c>
      <c r="C7301" s="262" t="s">
        <v>6918</v>
      </c>
      <c r="D7301" s="256" t="s">
        <v>6369</v>
      </c>
      <c r="E7301" s="257" t="s">
        <v>86</v>
      </c>
      <c r="F7301" s="257" t="s">
        <v>6370</v>
      </c>
      <c r="G7301" s="257" t="s">
        <v>675</v>
      </c>
      <c r="H7301" s="259">
        <v>2454</v>
      </c>
      <c r="I7301" s="271">
        <f t="shared" si="70"/>
        <v>2454</v>
      </c>
      <c r="J7301" s="257" t="s">
        <v>39</v>
      </c>
      <c r="K7301" s="257" t="s">
        <v>6371</v>
      </c>
      <c r="L7301" s="260" t="s">
        <v>6372</v>
      </c>
    </row>
    <row r="7302" spans="2:12" ht="75" customHeight="1" x14ac:dyDescent="0.25">
      <c r="B7302" s="18">
        <v>43202003</v>
      </c>
      <c r="C7302" s="262" t="s">
        <v>6919</v>
      </c>
      <c r="D7302" s="256" t="s">
        <v>6369</v>
      </c>
      <c r="E7302" s="257" t="s">
        <v>86</v>
      </c>
      <c r="F7302" s="257" t="s">
        <v>6370</v>
      </c>
      <c r="G7302" s="257" t="s">
        <v>675</v>
      </c>
      <c r="H7302" s="259">
        <v>90900</v>
      </c>
      <c r="I7302" s="271">
        <f t="shared" si="70"/>
        <v>90900</v>
      </c>
      <c r="J7302" s="257" t="s">
        <v>39</v>
      </c>
      <c r="K7302" s="257" t="s">
        <v>6371</v>
      </c>
      <c r="L7302" s="260" t="s">
        <v>6372</v>
      </c>
    </row>
    <row r="7303" spans="2:12" ht="75" customHeight="1" x14ac:dyDescent="0.25">
      <c r="B7303" s="18">
        <v>44121809</v>
      </c>
      <c r="C7303" s="262" t="s">
        <v>6920</v>
      </c>
      <c r="D7303" s="256" t="s">
        <v>6369</v>
      </c>
      <c r="E7303" s="257" t="s">
        <v>86</v>
      </c>
      <c r="F7303" s="257" t="s">
        <v>6370</v>
      </c>
      <c r="G7303" s="257" t="s">
        <v>675</v>
      </c>
      <c r="H7303" s="259">
        <v>1092</v>
      </c>
      <c r="I7303" s="271">
        <f t="shared" si="70"/>
        <v>1092</v>
      </c>
      <c r="J7303" s="257" t="s">
        <v>39</v>
      </c>
      <c r="K7303" s="257" t="s">
        <v>6371</v>
      </c>
      <c r="L7303" s="260" t="s">
        <v>6372</v>
      </c>
    </row>
    <row r="7304" spans="2:12" ht="75" customHeight="1" x14ac:dyDescent="0.25">
      <c r="B7304" s="18">
        <v>44121807</v>
      </c>
      <c r="C7304" s="262" t="s">
        <v>6921</v>
      </c>
      <c r="D7304" s="256" t="s">
        <v>6369</v>
      </c>
      <c r="E7304" s="257" t="s">
        <v>86</v>
      </c>
      <c r="F7304" s="257" t="s">
        <v>6370</v>
      </c>
      <c r="G7304" s="257" t="s">
        <v>675</v>
      </c>
      <c r="H7304" s="259">
        <v>2352</v>
      </c>
      <c r="I7304" s="271">
        <f t="shared" si="70"/>
        <v>2352</v>
      </c>
      <c r="J7304" s="257" t="s">
        <v>39</v>
      </c>
      <c r="K7304" s="257" t="s">
        <v>6371</v>
      </c>
      <c r="L7304" s="260" t="s">
        <v>6372</v>
      </c>
    </row>
    <row r="7305" spans="2:12" ht="75" customHeight="1" x14ac:dyDescent="0.25">
      <c r="B7305" s="18">
        <v>44122000</v>
      </c>
      <c r="C7305" s="262" t="s">
        <v>6922</v>
      </c>
      <c r="D7305" s="256" t="s">
        <v>6369</v>
      </c>
      <c r="E7305" s="257" t="s">
        <v>86</v>
      </c>
      <c r="F7305" s="257" t="s">
        <v>6370</v>
      </c>
      <c r="G7305" s="257" t="s">
        <v>675</v>
      </c>
      <c r="H7305" s="259">
        <v>146232</v>
      </c>
      <c r="I7305" s="271">
        <f t="shared" si="70"/>
        <v>146232</v>
      </c>
      <c r="J7305" s="257" t="s">
        <v>39</v>
      </c>
      <c r="K7305" s="257" t="s">
        <v>6371</v>
      </c>
      <c r="L7305" s="260" t="s">
        <v>6372</v>
      </c>
    </row>
    <row r="7306" spans="2:12" ht="75" customHeight="1" x14ac:dyDescent="0.25">
      <c r="B7306" s="18">
        <v>27111812</v>
      </c>
      <c r="C7306" s="262" t="s">
        <v>6923</v>
      </c>
      <c r="D7306" s="256" t="s">
        <v>6369</v>
      </c>
      <c r="E7306" s="257" t="s">
        <v>86</v>
      </c>
      <c r="F7306" s="257" t="s">
        <v>6370</v>
      </c>
      <c r="G7306" s="257" t="s">
        <v>675</v>
      </c>
      <c r="H7306" s="259">
        <v>1962</v>
      </c>
      <c r="I7306" s="271">
        <f t="shared" si="70"/>
        <v>1962</v>
      </c>
      <c r="J7306" s="257" t="s">
        <v>39</v>
      </c>
      <c r="K7306" s="257" t="s">
        <v>6371</v>
      </c>
      <c r="L7306" s="260" t="s">
        <v>6372</v>
      </c>
    </row>
    <row r="7307" spans="2:12" ht="75" customHeight="1" x14ac:dyDescent="0.25">
      <c r="B7307" s="18">
        <v>27111803</v>
      </c>
      <c r="C7307" s="262" t="s">
        <v>6924</v>
      </c>
      <c r="D7307" s="256" t="s">
        <v>6369</v>
      </c>
      <c r="E7307" s="257" t="s">
        <v>86</v>
      </c>
      <c r="F7307" s="257" t="s">
        <v>6370</v>
      </c>
      <c r="G7307" s="257" t="s">
        <v>675</v>
      </c>
      <c r="H7307" s="259">
        <v>1312</v>
      </c>
      <c r="I7307" s="271">
        <f t="shared" si="70"/>
        <v>1312</v>
      </c>
      <c r="J7307" s="257" t="s">
        <v>39</v>
      </c>
      <c r="K7307" s="257" t="s">
        <v>6371</v>
      </c>
      <c r="L7307" s="260" t="s">
        <v>6372</v>
      </c>
    </row>
    <row r="7308" spans="2:12" ht="75" customHeight="1" x14ac:dyDescent="0.25">
      <c r="B7308" s="18">
        <v>14111519</v>
      </c>
      <c r="C7308" s="262" t="s">
        <v>6925</v>
      </c>
      <c r="D7308" s="256" t="s">
        <v>6369</v>
      </c>
      <c r="E7308" s="257" t="s">
        <v>86</v>
      </c>
      <c r="F7308" s="257" t="s">
        <v>6370</v>
      </c>
      <c r="G7308" s="257" t="s">
        <v>675</v>
      </c>
      <c r="H7308" s="259">
        <v>168240</v>
      </c>
      <c r="I7308" s="271">
        <f t="shared" si="70"/>
        <v>168240</v>
      </c>
      <c r="J7308" s="257" t="s">
        <v>39</v>
      </c>
      <c r="K7308" s="257" t="s">
        <v>6371</v>
      </c>
      <c r="L7308" s="260" t="s">
        <v>6372</v>
      </c>
    </row>
    <row r="7309" spans="2:12" ht="75" customHeight="1" x14ac:dyDescent="0.25">
      <c r="B7309" s="255">
        <v>14111519</v>
      </c>
      <c r="C7309" s="262" t="s">
        <v>6926</v>
      </c>
      <c r="D7309" s="256" t="s">
        <v>6369</v>
      </c>
      <c r="E7309" s="257" t="s">
        <v>86</v>
      </c>
      <c r="F7309" s="257" t="s">
        <v>6370</v>
      </c>
      <c r="G7309" s="257" t="s">
        <v>675</v>
      </c>
      <c r="H7309" s="259">
        <v>891840</v>
      </c>
      <c r="I7309" s="271">
        <f t="shared" si="70"/>
        <v>891840</v>
      </c>
      <c r="J7309" s="257" t="s">
        <v>39</v>
      </c>
      <c r="K7309" s="257" t="s">
        <v>6371</v>
      </c>
      <c r="L7309" s="260" t="s">
        <v>6372</v>
      </c>
    </row>
    <row r="7310" spans="2:12" ht="75" customHeight="1" x14ac:dyDescent="0.25">
      <c r="B7310" s="18">
        <v>44121707</v>
      </c>
      <c r="C7310" s="262" t="s">
        <v>6927</v>
      </c>
      <c r="D7310" s="256" t="s">
        <v>6369</v>
      </c>
      <c r="E7310" s="257" t="s">
        <v>86</v>
      </c>
      <c r="F7310" s="257" t="s">
        <v>6370</v>
      </c>
      <c r="G7310" s="257" t="s">
        <v>675</v>
      </c>
      <c r="H7310" s="259">
        <v>8489895</v>
      </c>
      <c r="I7310" s="271">
        <f t="shared" si="70"/>
        <v>8489895</v>
      </c>
      <c r="J7310" s="257" t="s">
        <v>39</v>
      </c>
      <c r="K7310" s="257" t="s">
        <v>6371</v>
      </c>
      <c r="L7310" s="260" t="s">
        <v>6372</v>
      </c>
    </row>
    <row r="7311" spans="2:12" ht="75" customHeight="1" x14ac:dyDescent="0.25">
      <c r="B7311" s="18">
        <v>60121211</v>
      </c>
      <c r="C7311" s="262" t="s">
        <v>6928</v>
      </c>
      <c r="D7311" s="256" t="s">
        <v>6369</v>
      </c>
      <c r="E7311" s="257" t="s">
        <v>86</v>
      </c>
      <c r="F7311" s="257" t="s">
        <v>6370</v>
      </c>
      <c r="G7311" s="257" t="s">
        <v>675</v>
      </c>
      <c r="H7311" s="259">
        <v>130230</v>
      </c>
      <c r="I7311" s="271">
        <f t="shared" si="70"/>
        <v>130230</v>
      </c>
      <c r="J7311" s="257" t="s">
        <v>39</v>
      </c>
      <c r="K7311" s="257" t="s">
        <v>6371</v>
      </c>
      <c r="L7311" s="260" t="s">
        <v>6372</v>
      </c>
    </row>
    <row r="7312" spans="2:12" ht="75" customHeight="1" x14ac:dyDescent="0.25">
      <c r="B7312" s="18">
        <v>11101506</v>
      </c>
      <c r="C7312" s="262" t="s">
        <v>6929</v>
      </c>
      <c r="D7312" s="256" t="s">
        <v>6369</v>
      </c>
      <c r="E7312" s="257" t="s">
        <v>86</v>
      </c>
      <c r="F7312" s="257" t="s">
        <v>6370</v>
      </c>
      <c r="G7312" s="257" t="s">
        <v>675</v>
      </c>
      <c r="H7312" s="259">
        <v>68628</v>
      </c>
      <c r="I7312" s="271">
        <f t="shared" si="70"/>
        <v>68628</v>
      </c>
      <c r="J7312" s="257" t="s">
        <v>39</v>
      </c>
      <c r="K7312" s="257" t="s">
        <v>6371</v>
      </c>
      <c r="L7312" s="260" t="s">
        <v>6372</v>
      </c>
    </row>
    <row r="7313" spans="2:12" ht="75" customHeight="1" x14ac:dyDescent="0.25">
      <c r="B7313" s="275">
        <v>60121518</v>
      </c>
      <c r="C7313" s="262" t="s">
        <v>6930</v>
      </c>
      <c r="D7313" s="256" t="s">
        <v>6369</v>
      </c>
      <c r="E7313" s="257" t="s">
        <v>86</v>
      </c>
      <c r="F7313" s="257" t="s">
        <v>6370</v>
      </c>
      <c r="G7313" s="257" t="s">
        <v>675</v>
      </c>
      <c r="H7313" s="259">
        <v>23768</v>
      </c>
      <c r="I7313" s="271">
        <f t="shared" si="70"/>
        <v>23768</v>
      </c>
      <c r="J7313" s="257" t="s">
        <v>39</v>
      </c>
      <c r="K7313" s="257" t="s">
        <v>6371</v>
      </c>
      <c r="L7313" s="260" t="s">
        <v>6372</v>
      </c>
    </row>
    <row r="7314" spans="2:12" ht="75" customHeight="1" x14ac:dyDescent="0.25">
      <c r="B7314" s="276">
        <v>4121706</v>
      </c>
      <c r="C7314" s="262" t="s">
        <v>6931</v>
      </c>
      <c r="D7314" s="256" t="s">
        <v>6369</v>
      </c>
      <c r="E7314" s="257" t="s">
        <v>86</v>
      </c>
      <c r="F7314" s="257" t="s">
        <v>6370</v>
      </c>
      <c r="G7314" s="257" t="s">
        <v>675</v>
      </c>
      <c r="H7314" s="259">
        <v>63189</v>
      </c>
      <c r="I7314" s="271">
        <f t="shared" si="70"/>
        <v>63189</v>
      </c>
      <c r="J7314" s="257" t="s">
        <v>39</v>
      </c>
      <c r="K7314" s="257" t="s">
        <v>6371</v>
      </c>
      <c r="L7314" s="260" t="s">
        <v>6372</v>
      </c>
    </row>
    <row r="7315" spans="2:12" ht="75" customHeight="1" x14ac:dyDescent="0.25">
      <c r="B7315" s="18">
        <v>60121103</v>
      </c>
      <c r="C7315" s="262" t="s">
        <v>6932</v>
      </c>
      <c r="D7315" s="256" t="s">
        <v>6369</v>
      </c>
      <c r="E7315" s="257" t="s">
        <v>86</v>
      </c>
      <c r="F7315" s="257" t="s">
        <v>6370</v>
      </c>
      <c r="G7315" s="257" t="s">
        <v>675</v>
      </c>
      <c r="H7315" s="259">
        <v>10000</v>
      </c>
      <c r="I7315" s="271">
        <f t="shared" si="70"/>
        <v>10000</v>
      </c>
      <c r="J7315" s="257" t="s">
        <v>39</v>
      </c>
      <c r="K7315" s="257" t="s">
        <v>6371</v>
      </c>
      <c r="L7315" s="260" t="s">
        <v>6372</v>
      </c>
    </row>
    <row r="7316" spans="2:12" ht="75" customHeight="1" x14ac:dyDescent="0.25">
      <c r="B7316" s="255">
        <v>13111035</v>
      </c>
      <c r="C7316" s="262" t="s">
        <v>6933</v>
      </c>
      <c r="D7316" s="256" t="s">
        <v>6369</v>
      </c>
      <c r="E7316" s="257" t="s">
        <v>86</v>
      </c>
      <c r="F7316" s="257" t="s">
        <v>6370</v>
      </c>
      <c r="G7316" s="257" t="s">
        <v>675</v>
      </c>
      <c r="H7316" s="259">
        <v>214455</v>
      </c>
      <c r="I7316" s="271">
        <f t="shared" si="70"/>
        <v>214455</v>
      </c>
      <c r="J7316" s="257" t="s">
        <v>39</v>
      </c>
      <c r="K7316" s="257" t="s">
        <v>6371</v>
      </c>
      <c r="L7316" s="260" t="s">
        <v>6372</v>
      </c>
    </row>
    <row r="7317" spans="2:12" ht="75" customHeight="1" x14ac:dyDescent="0.25">
      <c r="B7317" s="18">
        <v>60121221</v>
      </c>
      <c r="C7317" s="262" t="s">
        <v>6934</v>
      </c>
      <c r="D7317" s="256" t="s">
        <v>6369</v>
      </c>
      <c r="E7317" s="257" t="s">
        <v>86</v>
      </c>
      <c r="F7317" s="257" t="s">
        <v>6370</v>
      </c>
      <c r="G7317" s="257" t="s">
        <v>675</v>
      </c>
      <c r="H7317" s="259">
        <v>225380</v>
      </c>
      <c r="I7317" s="271">
        <f t="shared" si="70"/>
        <v>225380</v>
      </c>
      <c r="J7317" s="257" t="s">
        <v>39</v>
      </c>
      <c r="K7317" s="257" t="s">
        <v>6371</v>
      </c>
      <c r="L7317" s="260" t="s">
        <v>6372</v>
      </c>
    </row>
    <row r="7318" spans="2:12" ht="75" customHeight="1" x14ac:dyDescent="0.25">
      <c r="B7318" s="255">
        <v>60121601</v>
      </c>
      <c r="C7318" s="262" t="s">
        <v>6935</v>
      </c>
      <c r="D7318" s="256" t="s">
        <v>6369</v>
      </c>
      <c r="E7318" s="257" t="s">
        <v>86</v>
      </c>
      <c r="F7318" s="257" t="s">
        <v>6370</v>
      </c>
      <c r="G7318" s="257" t="s">
        <v>675</v>
      </c>
      <c r="H7318" s="259">
        <v>34146</v>
      </c>
      <c r="I7318" s="271">
        <f t="shared" si="70"/>
        <v>34146</v>
      </c>
      <c r="J7318" s="257" t="s">
        <v>39</v>
      </c>
      <c r="K7318" s="257" t="s">
        <v>6371</v>
      </c>
      <c r="L7318" s="260" t="s">
        <v>6372</v>
      </c>
    </row>
    <row r="7319" spans="2:12" ht="75" customHeight="1" x14ac:dyDescent="0.25">
      <c r="B7319" s="276">
        <v>4121706</v>
      </c>
      <c r="C7319" s="262" t="s">
        <v>6936</v>
      </c>
      <c r="D7319" s="256" t="s">
        <v>6369</v>
      </c>
      <c r="E7319" s="257" t="s">
        <v>86</v>
      </c>
      <c r="F7319" s="257" t="s">
        <v>6370</v>
      </c>
      <c r="G7319" s="257" t="s">
        <v>675</v>
      </c>
      <c r="H7319" s="259">
        <v>5300</v>
      </c>
      <c r="I7319" s="271">
        <f t="shared" si="70"/>
        <v>5300</v>
      </c>
      <c r="J7319" s="257" t="s">
        <v>39</v>
      </c>
      <c r="K7319" s="257" t="s">
        <v>6371</v>
      </c>
      <c r="L7319" s="260" t="s">
        <v>6372</v>
      </c>
    </row>
    <row r="7320" spans="2:12" ht="75" customHeight="1" x14ac:dyDescent="0.25">
      <c r="B7320" s="18">
        <v>60121226</v>
      </c>
      <c r="C7320" s="262" t="s">
        <v>6937</v>
      </c>
      <c r="D7320" s="256" t="s">
        <v>6369</v>
      </c>
      <c r="E7320" s="257" t="s">
        <v>86</v>
      </c>
      <c r="F7320" s="257" t="s">
        <v>6370</v>
      </c>
      <c r="G7320" s="257" t="s">
        <v>675</v>
      </c>
      <c r="H7320" s="259">
        <v>302760</v>
      </c>
      <c r="I7320" s="271">
        <f t="shared" si="70"/>
        <v>302760</v>
      </c>
      <c r="J7320" s="257" t="s">
        <v>39</v>
      </c>
      <c r="K7320" s="257" t="s">
        <v>6371</v>
      </c>
      <c r="L7320" s="260" t="s">
        <v>6372</v>
      </c>
    </row>
    <row r="7321" spans="2:12" ht="75" customHeight="1" x14ac:dyDescent="0.25">
      <c r="B7321" s="18">
        <v>4121708</v>
      </c>
      <c r="C7321" s="262" t="s">
        <v>6938</v>
      </c>
      <c r="D7321" s="256" t="s">
        <v>6369</v>
      </c>
      <c r="E7321" s="257" t="s">
        <v>86</v>
      </c>
      <c r="F7321" s="257" t="s">
        <v>6370</v>
      </c>
      <c r="G7321" s="257" t="s">
        <v>675</v>
      </c>
      <c r="H7321" s="259">
        <v>189728</v>
      </c>
      <c r="I7321" s="271">
        <f t="shared" si="70"/>
        <v>189728</v>
      </c>
      <c r="J7321" s="257" t="s">
        <v>39</v>
      </c>
      <c r="K7321" s="257" t="s">
        <v>6371</v>
      </c>
      <c r="L7321" s="260" t="s">
        <v>6372</v>
      </c>
    </row>
    <row r="7322" spans="2:12" ht="75" customHeight="1" x14ac:dyDescent="0.25">
      <c r="B7322" s="255">
        <v>44121710</v>
      </c>
      <c r="C7322" s="262" t="s">
        <v>6939</v>
      </c>
      <c r="D7322" s="256" t="s">
        <v>6369</v>
      </c>
      <c r="E7322" s="257" t="s">
        <v>86</v>
      </c>
      <c r="F7322" s="257" t="s">
        <v>6370</v>
      </c>
      <c r="G7322" s="257" t="s">
        <v>675</v>
      </c>
      <c r="H7322" s="259">
        <v>219332</v>
      </c>
      <c r="I7322" s="271">
        <f t="shared" si="70"/>
        <v>219332</v>
      </c>
      <c r="J7322" s="257" t="s">
        <v>39</v>
      </c>
      <c r="K7322" s="257" t="s">
        <v>6371</v>
      </c>
      <c r="L7322" s="260" t="s">
        <v>6372</v>
      </c>
    </row>
    <row r="7323" spans="2:12" ht="75" customHeight="1" x14ac:dyDescent="0.25">
      <c r="B7323" s="255">
        <v>441217006</v>
      </c>
      <c r="C7323" s="262" t="s">
        <v>6940</v>
      </c>
      <c r="D7323" s="256" t="s">
        <v>6369</v>
      </c>
      <c r="E7323" s="257" t="s">
        <v>86</v>
      </c>
      <c r="F7323" s="257" t="s">
        <v>6370</v>
      </c>
      <c r="G7323" s="257" t="s">
        <v>675</v>
      </c>
      <c r="H7323" s="259">
        <v>27724</v>
      </c>
      <c r="I7323" s="271">
        <f t="shared" si="70"/>
        <v>27724</v>
      </c>
      <c r="J7323" s="257" t="s">
        <v>39</v>
      </c>
      <c r="K7323" s="257" t="s">
        <v>6371</v>
      </c>
      <c r="L7323" s="260" t="s">
        <v>6372</v>
      </c>
    </row>
    <row r="7324" spans="2:12" ht="75" customHeight="1" x14ac:dyDescent="0.25">
      <c r="B7324" s="255">
        <v>441217006</v>
      </c>
      <c r="C7324" s="262" t="s">
        <v>6941</v>
      </c>
      <c r="D7324" s="256" t="s">
        <v>6369</v>
      </c>
      <c r="E7324" s="257" t="s">
        <v>86</v>
      </c>
      <c r="F7324" s="257" t="s">
        <v>6370</v>
      </c>
      <c r="G7324" s="257" t="s">
        <v>675</v>
      </c>
      <c r="H7324" s="259">
        <v>28026</v>
      </c>
      <c r="I7324" s="271">
        <f t="shared" si="70"/>
        <v>28026</v>
      </c>
      <c r="J7324" s="257" t="s">
        <v>39</v>
      </c>
      <c r="K7324" s="257" t="s">
        <v>6371</v>
      </c>
      <c r="L7324" s="260" t="s">
        <v>6372</v>
      </c>
    </row>
    <row r="7325" spans="2:12" ht="75" customHeight="1" x14ac:dyDescent="0.25">
      <c r="B7325" s="18">
        <v>44121709</v>
      </c>
      <c r="C7325" s="262" t="s">
        <v>6942</v>
      </c>
      <c r="D7325" s="256" t="s">
        <v>6369</v>
      </c>
      <c r="E7325" s="257" t="s">
        <v>86</v>
      </c>
      <c r="F7325" s="257" t="s">
        <v>6370</v>
      </c>
      <c r="G7325" s="257" t="s">
        <v>675</v>
      </c>
      <c r="H7325" s="259">
        <v>155802</v>
      </c>
      <c r="I7325" s="271">
        <f t="shared" si="70"/>
        <v>155802</v>
      </c>
      <c r="J7325" s="257" t="s">
        <v>39</v>
      </c>
      <c r="K7325" s="257" t="s">
        <v>6371</v>
      </c>
      <c r="L7325" s="260" t="s">
        <v>6372</v>
      </c>
    </row>
    <row r="7326" spans="2:12" ht="75" customHeight="1" x14ac:dyDescent="0.25">
      <c r="B7326" s="18">
        <v>11111808</v>
      </c>
      <c r="C7326" s="262" t="s">
        <v>6943</v>
      </c>
      <c r="D7326" s="256" t="s">
        <v>6369</v>
      </c>
      <c r="E7326" s="257" t="s">
        <v>86</v>
      </c>
      <c r="F7326" s="257" t="s">
        <v>6370</v>
      </c>
      <c r="G7326" s="257" t="s">
        <v>675</v>
      </c>
      <c r="H7326" s="259">
        <v>57300</v>
      </c>
      <c r="I7326" s="271">
        <f t="shared" si="70"/>
        <v>57300</v>
      </c>
      <c r="J7326" s="257" t="s">
        <v>39</v>
      </c>
      <c r="K7326" s="257" t="s">
        <v>6371</v>
      </c>
      <c r="L7326" s="260" t="s">
        <v>6372</v>
      </c>
    </row>
    <row r="7327" spans="2:12" ht="75" customHeight="1" x14ac:dyDescent="0.25">
      <c r="B7327" s="18">
        <v>12171700</v>
      </c>
      <c r="C7327" s="262" t="s">
        <v>6944</v>
      </c>
      <c r="D7327" s="256" t="s">
        <v>6369</v>
      </c>
      <c r="E7327" s="257" t="s">
        <v>86</v>
      </c>
      <c r="F7327" s="257" t="s">
        <v>6370</v>
      </c>
      <c r="G7327" s="257" t="s">
        <v>675</v>
      </c>
      <c r="H7327" s="259">
        <v>3468</v>
      </c>
      <c r="I7327" s="271">
        <f t="shared" si="70"/>
        <v>3468</v>
      </c>
      <c r="J7327" s="257" t="s">
        <v>39</v>
      </c>
      <c r="K7327" s="257" t="s">
        <v>6371</v>
      </c>
      <c r="L7327" s="260" t="s">
        <v>6372</v>
      </c>
    </row>
    <row r="7328" spans="2:12" ht="75" customHeight="1" x14ac:dyDescent="0.25">
      <c r="B7328" s="275">
        <v>46191503</v>
      </c>
      <c r="C7328" s="262" t="s">
        <v>6945</v>
      </c>
      <c r="D7328" s="256" t="s">
        <v>6369</v>
      </c>
      <c r="E7328" s="257" t="s">
        <v>86</v>
      </c>
      <c r="F7328" s="257" t="s">
        <v>6370</v>
      </c>
      <c r="G7328" s="257" t="s">
        <v>675</v>
      </c>
      <c r="H7328" s="259">
        <v>49000</v>
      </c>
      <c r="I7328" s="271">
        <f t="shared" si="70"/>
        <v>49000</v>
      </c>
      <c r="J7328" s="257" t="s">
        <v>39</v>
      </c>
      <c r="K7328" s="257" t="s">
        <v>6371</v>
      </c>
      <c r="L7328" s="260" t="s">
        <v>6372</v>
      </c>
    </row>
    <row r="7329" spans="2:12" ht="75" customHeight="1" x14ac:dyDescent="0.25">
      <c r="B7329" s="18">
        <v>44121618</v>
      </c>
      <c r="C7329" s="262" t="s">
        <v>6946</v>
      </c>
      <c r="D7329" s="256" t="s">
        <v>6369</v>
      </c>
      <c r="E7329" s="257" t="s">
        <v>86</v>
      </c>
      <c r="F7329" s="257" t="s">
        <v>6370</v>
      </c>
      <c r="G7329" s="257" t="s">
        <v>675</v>
      </c>
      <c r="H7329" s="259">
        <v>16960</v>
      </c>
      <c r="I7329" s="271">
        <f t="shared" si="70"/>
        <v>16960</v>
      </c>
      <c r="J7329" s="257" t="s">
        <v>39</v>
      </c>
      <c r="K7329" s="257" t="s">
        <v>6371</v>
      </c>
      <c r="L7329" s="260" t="s">
        <v>6372</v>
      </c>
    </row>
    <row r="7330" spans="2:12" ht="75" customHeight="1" x14ac:dyDescent="0.25">
      <c r="B7330" s="255">
        <v>441016002</v>
      </c>
      <c r="C7330" s="262" t="s">
        <v>6947</v>
      </c>
      <c r="D7330" s="256" t="s">
        <v>6369</v>
      </c>
      <c r="E7330" s="257" t="s">
        <v>86</v>
      </c>
      <c r="F7330" s="257" t="s">
        <v>6370</v>
      </c>
      <c r="G7330" s="257" t="s">
        <v>675</v>
      </c>
      <c r="H7330" s="259">
        <v>36157</v>
      </c>
      <c r="I7330" s="271">
        <f t="shared" si="70"/>
        <v>36157</v>
      </c>
      <c r="J7330" s="257" t="s">
        <v>39</v>
      </c>
      <c r="K7330" s="257" t="s">
        <v>6371</v>
      </c>
      <c r="L7330" s="260" t="s">
        <v>6372</v>
      </c>
    </row>
    <row r="7331" spans="2:12" ht="75" customHeight="1" x14ac:dyDescent="0.25">
      <c r="B7331" s="18">
        <v>41111604</v>
      </c>
      <c r="C7331" s="262" t="s">
        <v>6948</v>
      </c>
      <c r="D7331" s="256" t="s">
        <v>6369</v>
      </c>
      <c r="E7331" s="257" t="s">
        <v>86</v>
      </c>
      <c r="F7331" s="257" t="s">
        <v>6370</v>
      </c>
      <c r="G7331" s="257" t="s">
        <v>675</v>
      </c>
      <c r="H7331" s="259">
        <v>9012</v>
      </c>
      <c r="I7331" s="271">
        <f t="shared" si="70"/>
        <v>9012</v>
      </c>
      <c r="J7331" s="257" t="s">
        <v>39</v>
      </c>
      <c r="K7331" s="257" t="s">
        <v>6371</v>
      </c>
      <c r="L7331" s="260" t="s">
        <v>6372</v>
      </c>
    </row>
    <row r="7332" spans="2:12" ht="75" customHeight="1" x14ac:dyDescent="0.25">
      <c r="B7332" s="18">
        <v>43201809</v>
      </c>
      <c r="C7332" s="262" t="s">
        <v>6949</v>
      </c>
      <c r="D7332" s="256" t="s">
        <v>6369</v>
      </c>
      <c r="E7332" s="257" t="s">
        <v>86</v>
      </c>
      <c r="F7332" s="257" t="s">
        <v>6370</v>
      </c>
      <c r="G7332" s="257" t="s">
        <v>675</v>
      </c>
      <c r="H7332" s="259">
        <v>345000</v>
      </c>
      <c r="I7332" s="271">
        <f t="shared" si="70"/>
        <v>345000</v>
      </c>
      <c r="J7332" s="257" t="s">
        <v>39</v>
      </c>
      <c r="K7332" s="257" t="s">
        <v>6371</v>
      </c>
      <c r="L7332" s="260" t="s">
        <v>6372</v>
      </c>
    </row>
    <row r="7333" spans="2:12" ht="75" customHeight="1" x14ac:dyDescent="0.25">
      <c r="B7333" s="255">
        <v>43201800</v>
      </c>
      <c r="C7333" s="262" t="s">
        <v>6950</v>
      </c>
      <c r="D7333" s="256" t="s">
        <v>6369</v>
      </c>
      <c r="E7333" s="257" t="s">
        <v>86</v>
      </c>
      <c r="F7333" s="257" t="s">
        <v>6370</v>
      </c>
      <c r="G7333" s="257" t="s">
        <v>675</v>
      </c>
      <c r="H7333" s="259">
        <v>79554</v>
      </c>
      <c r="I7333" s="271">
        <f t="shared" si="70"/>
        <v>79554</v>
      </c>
      <c r="J7333" s="257" t="s">
        <v>39</v>
      </c>
      <c r="K7333" s="257" t="s">
        <v>6371</v>
      </c>
      <c r="L7333" s="260" t="s">
        <v>6372</v>
      </c>
    </row>
    <row r="7334" spans="2:12" ht="75" customHeight="1" x14ac:dyDescent="0.25">
      <c r="B7334" s="255">
        <v>451215004</v>
      </c>
      <c r="C7334" s="31" t="s">
        <v>6951</v>
      </c>
      <c r="D7334" s="256" t="s">
        <v>6369</v>
      </c>
      <c r="E7334" s="257" t="s">
        <v>86</v>
      </c>
      <c r="F7334" s="257" t="s">
        <v>6370</v>
      </c>
      <c r="G7334" s="257" t="s">
        <v>675</v>
      </c>
      <c r="H7334" s="259">
        <v>5440000</v>
      </c>
      <c r="I7334" s="271">
        <f t="shared" si="70"/>
        <v>5440000</v>
      </c>
      <c r="J7334" s="257" t="s">
        <v>39</v>
      </c>
      <c r="K7334" s="257" t="s">
        <v>6371</v>
      </c>
      <c r="L7334" s="260" t="s">
        <v>6372</v>
      </c>
    </row>
    <row r="7335" spans="2:12" ht="75" customHeight="1" x14ac:dyDescent="0.25">
      <c r="B7335" s="255">
        <v>43211712</v>
      </c>
      <c r="C7335" s="31" t="s">
        <v>6952</v>
      </c>
      <c r="D7335" s="256" t="s">
        <v>6369</v>
      </c>
      <c r="E7335" s="257" t="s">
        <v>86</v>
      </c>
      <c r="F7335" s="257" t="s">
        <v>6370</v>
      </c>
      <c r="G7335" s="257" t="s">
        <v>675</v>
      </c>
      <c r="H7335" s="259">
        <v>10000000</v>
      </c>
      <c r="I7335" s="271">
        <f t="shared" si="70"/>
        <v>10000000</v>
      </c>
      <c r="J7335" s="257" t="s">
        <v>39</v>
      </c>
      <c r="K7335" s="257" t="s">
        <v>6371</v>
      </c>
      <c r="L7335" s="260" t="s">
        <v>6372</v>
      </c>
    </row>
    <row r="7336" spans="2:12" ht="75" customHeight="1" x14ac:dyDescent="0.25">
      <c r="B7336" s="255">
        <v>451215004</v>
      </c>
      <c r="C7336" s="31" t="s">
        <v>6953</v>
      </c>
      <c r="D7336" s="256" t="s">
        <v>6369</v>
      </c>
      <c r="E7336" s="257" t="s">
        <v>86</v>
      </c>
      <c r="F7336" s="257" t="s">
        <v>6370</v>
      </c>
      <c r="G7336" s="257" t="s">
        <v>675</v>
      </c>
      <c r="H7336" s="259">
        <v>3098000</v>
      </c>
      <c r="I7336" s="271">
        <f t="shared" si="70"/>
        <v>3098000</v>
      </c>
      <c r="J7336" s="257" t="s">
        <v>39</v>
      </c>
      <c r="K7336" s="257" t="s">
        <v>6371</v>
      </c>
      <c r="L7336" s="260" t="s">
        <v>6372</v>
      </c>
    </row>
    <row r="7337" spans="2:12" ht="75" customHeight="1" x14ac:dyDescent="0.25">
      <c r="B7337" s="255">
        <v>451216003</v>
      </c>
      <c r="C7337" s="31" t="s">
        <v>6954</v>
      </c>
      <c r="D7337" s="256" t="s">
        <v>6369</v>
      </c>
      <c r="E7337" s="257" t="s">
        <v>86</v>
      </c>
      <c r="F7337" s="257" t="s">
        <v>6370</v>
      </c>
      <c r="G7337" s="257" t="s">
        <v>675</v>
      </c>
      <c r="H7337" s="259">
        <v>700000</v>
      </c>
      <c r="I7337" s="271">
        <f t="shared" si="70"/>
        <v>700000</v>
      </c>
      <c r="J7337" s="257" t="s">
        <v>39</v>
      </c>
      <c r="K7337" s="257" t="s">
        <v>6371</v>
      </c>
      <c r="L7337" s="260" t="s">
        <v>6372</v>
      </c>
    </row>
    <row r="7338" spans="2:12" ht="75" customHeight="1" x14ac:dyDescent="0.25">
      <c r="B7338" s="255">
        <v>45121624</v>
      </c>
      <c r="C7338" s="31" t="s">
        <v>6955</v>
      </c>
      <c r="D7338" s="256" t="s">
        <v>6369</v>
      </c>
      <c r="E7338" s="257" t="s">
        <v>86</v>
      </c>
      <c r="F7338" s="257" t="s">
        <v>6370</v>
      </c>
      <c r="G7338" s="257" t="s">
        <v>675</v>
      </c>
      <c r="H7338" s="259">
        <v>1500000</v>
      </c>
      <c r="I7338" s="271">
        <f t="shared" si="70"/>
        <v>1500000</v>
      </c>
      <c r="J7338" s="257" t="s">
        <v>39</v>
      </c>
      <c r="K7338" s="257" t="s">
        <v>6371</v>
      </c>
      <c r="L7338" s="260" t="s">
        <v>6372</v>
      </c>
    </row>
    <row r="7339" spans="2:12" ht="75" customHeight="1" x14ac:dyDescent="0.25">
      <c r="B7339" s="255">
        <v>451216003</v>
      </c>
      <c r="C7339" s="31" t="s">
        <v>6956</v>
      </c>
      <c r="D7339" s="256" t="s">
        <v>6369</v>
      </c>
      <c r="E7339" s="257" t="s">
        <v>86</v>
      </c>
      <c r="F7339" s="257" t="s">
        <v>6370</v>
      </c>
      <c r="G7339" s="257" t="s">
        <v>675</v>
      </c>
      <c r="H7339" s="259">
        <v>1199000</v>
      </c>
      <c r="I7339" s="271">
        <f t="shared" si="70"/>
        <v>1199000</v>
      </c>
      <c r="J7339" s="257" t="s">
        <v>39</v>
      </c>
      <c r="K7339" s="257" t="s">
        <v>6371</v>
      </c>
      <c r="L7339" s="260" t="s">
        <v>6372</v>
      </c>
    </row>
    <row r="7340" spans="2:12" ht="75" customHeight="1" x14ac:dyDescent="0.25">
      <c r="B7340" s="255">
        <v>43211712</v>
      </c>
      <c r="C7340" s="262" t="s">
        <v>6957</v>
      </c>
      <c r="D7340" s="256" t="s">
        <v>6369</v>
      </c>
      <c r="E7340" s="257" t="s">
        <v>86</v>
      </c>
      <c r="F7340" s="257" t="s">
        <v>6370</v>
      </c>
      <c r="G7340" s="257" t="s">
        <v>675</v>
      </c>
      <c r="H7340" s="259">
        <v>21900000</v>
      </c>
      <c r="I7340" s="271">
        <f t="shared" si="70"/>
        <v>21900000</v>
      </c>
      <c r="J7340" s="257" t="s">
        <v>39</v>
      </c>
      <c r="K7340" s="257" t="s">
        <v>6371</v>
      </c>
      <c r="L7340" s="260" t="s">
        <v>6372</v>
      </c>
    </row>
    <row r="7341" spans="2:12" ht="75" customHeight="1" x14ac:dyDescent="0.25">
      <c r="B7341" s="255">
        <v>451215004</v>
      </c>
      <c r="C7341" s="31" t="s">
        <v>6958</v>
      </c>
      <c r="D7341" s="256" t="s">
        <v>6369</v>
      </c>
      <c r="E7341" s="257" t="s">
        <v>86</v>
      </c>
      <c r="F7341" s="257" t="s">
        <v>6370</v>
      </c>
      <c r="G7341" s="257" t="s">
        <v>675</v>
      </c>
      <c r="H7341" s="259">
        <v>4400000</v>
      </c>
      <c r="I7341" s="271">
        <f t="shared" si="70"/>
        <v>4400000</v>
      </c>
      <c r="J7341" s="257" t="s">
        <v>39</v>
      </c>
      <c r="K7341" s="257" t="s">
        <v>6371</v>
      </c>
      <c r="L7341" s="260" t="s">
        <v>6372</v>
      </c>
    </row>
    <row r="7342" spans="2:12" ht="75" customHeight="1" x14ac:dyDescent="0.25">
      <c r="B7342" s="18">
        <v>60121813</v>
      </c>
      <c r="C7342" s="89" t="s">
        <v>6959</v>
      </c>
      <c r="D7342" s="256" t="s">
        <v>6369</v>
      </c>
      <c r="E7342" s="257" t="s">
        <v>86</v>
      </c>
      <c r="F7342" s="257" t="s">
        <v>6370</v>
      </c>
      <c r="G7342" s="257" t="s">
        <v>675</v>
      </c>
      <c r="H7342" s="258">
        <v>517984</v>
      </c>
      <c r="I7342" s="271">
        <f t="shared" si="70"/>
        <v>517984</v>
      </c>
      <c r="J7342" s="257" t="s">
        <v>39</v>
      </c>
      <c r="K7342" s="257" t="s">
        <v>6371</v>
      </c>
      <c r="L7342" s="260" t="s">
        <v>6372</v>
      </c>
    </row>
    <row r="7343" spans="2:12" ht="75" customHeight="1" x14ac:dyDescent="0.25">
      <c r="B7343" s="18">
        <v>60121813</v>
      </c>
      <c r="C7343" s="89" t="s">
        <v>6960</v>
      </c>
      <c r="D7343" s="256" t="s">
        <v>6369</v>
      </c>
      <c r="E7343" s="257" t="s">
        <v>86</v>
      </c>
      <c r="F7343" s="257" t="s">
        <v>6370</v>
      </c>
      <c r="G7343" s="257" t="s">
        <v>675</v>
      </c>
      <c r="H7343" s="258">
        <v>517984</v>
      </c>
      <c r="I7343" s="271">
        <f t="shared" si="70"/>
        <v>517984</v>
      </c>
      <c r="J7343" s="257" t="s">
        <v>39</v>
      </c>
      <c r="K7343" s="257" t="s">
        <v>6371</v>
      </c>
      <c r="L7343" s="260" t="s">
        <v>6372</v>
      </c>
    </row>
    <row r="7344" spans="2:12" ht="75" customHeight="1" x14ac:dyDescent="0.25">
      <c r="B7344" s="18" t="s">
        <v>6961</v>
      </c>
      <c r="C7344" s="89" t="s">
        <v>6962</v>
      </c>
      <c r="D7344" s="256" t="s">
        <v>6369</v>
      </c>
      <c r="E7344" s="257" t="s">
        <v>86</v>
      </c>
      <c r="F7344" s="257" t="s">
        <v>6370</v>
      </c>
      <c r="G7344" s="257" t="s">
        <v>675</v>
      </c>
      <c r="H7344" s="258">
        <v>388488</v>
      </c>
      <c r="I7344" s="271">
        <f t="shared" ref="I7344:I7407" si="71">+H7344</f>
        <v>388488</v>
      </c>
      <c r="J7344" s="257" t="s">
        <v>39</v>
      </c>
      <c r="K7344" s="257" t="s">
        <v>6371</v>
      </c>
      <c r="L7344" s="260" t="s">
        <v>6372</v>
      </c>
    </row>
    <row r="7345" spans="2:12" ht="75" customHeight="1" x14ac:dyDescent="0.25">
      <c r="B7345" s="18" t="s">
        <v>6961</v>
      </c>
      <c r="C7345" s="89" t="s">
        <v>6963</v>
      </c>
      <c r="D7345" s="256" t="s">
        <v>6369</v>
      </c>
      <c r="E7345" s="257" t="s">
        <v>86</v>
      </c>
      <c r="F7345" s="257" t="s">
        <v>6370</v>
      </c>
      <c r="G7345" s="257" t="s">
        <v>675</v>
      </c>
      <c r="H7345" s="277">
        <v>388488</v>
      </c>
      <c r="I7345" s="271">
        <f t="shared" si="71"/>
        <v>388488</v>
      </c>
      <c r="J7345" s="257" t="s">
        <v>39</v>
      </c>
      <c r="K7345" s="257" t="s">
        <v>6371</v>
      </c>
      <c r="L7345" s="260" t="s">
        <v>6372</v>
      </c>
    </row>
    <row r="7346" spans="2:12" ht="75" customHeight="1" x14ac:dyDescent="0.25">
      <c r="B7346" s="18" t="s">
        <v>6961</v>
      </c>
      <c r="C7346" s="89" t="s">
        <v>6964</v>
      </c>
      <c r="D7346" s="256" t="s">
        <v>6369</v>
      </c>
      <c r="E7346" s="257" t="s">
        <v>86</v>
      </c>
      <c r="F7346" s="257" t="s">
        <v>6370</v>
      </c>
      <c r="G7346" s="257" t="s">
        <v>675</v>
      </c>
      <c r="H7346" s="277">
        <v>388488</v>
      </c>
      <c r="I7346" s="271">
        <f t="shared" si="71"/>
        <v>388488</v>
      </c>
      <c r="J7346" s="257" t="s">
        <v>39</v>
      </c>
      <c r="K7346" s="257" t="s">
        <v>6371</v>
      </c>
      <c r="L7346" s="260" t="s">
        <v>6372</v>
      </c>
    </row>
    <row r="7347" spans="2:12" ht="75" customHeight="1" x14ac:dyDescent="0.25">
      <c r="B7347" s="18" t="s">
        <v>6961</v>
      </c>
      <c r="C7347" s="89" t="s">
        <v>6965</v>
      </c>
      <c r="D7347" s="256" t="s">
        <v>6369</v>
      </c>
      <c r="E7347" s="257" t="s">
        <v>86</v>
      </c>
      <c r="F7347" s="257" t="s">
        <v>6370</v>
      </c>
      <c r="G7347" s="257" t="s">
        <v>675</v>
      </c>
      <c r="H7347" s="277">
        <v>388488</v>
      </c>
      <c r="I7347" s="271">
        <f t="shared" si="71"/>
        <v>388488</v>
      </c>
      <c r="J7347" s="257" t="s">
        <v>39</v>
      </c>
      <c r="K7347" s="257" t="s">
        <v>6371</v>
      </c>
      <c r="L7347" s="260" t="s">
        <v>6372</v>
      </c>
    </row>
    <row r="7348" spans="2:12" ht="75" customHeight="1" x14ac:dyDescent="0.25">
      <c r="B7348" s="18" t="s">
        <v>6961</v>
      </c>
      <c r="C7348" s="89" t="s">
        <v>6966</v>
      </c>
      <c r="D7348" s="256" t="s">
        <v>6369</v>
      </c>
      <c r="E7348" s="257" t="s">
        <v>86</v>
      </c>
      <c r="F7348" s="257" t="s">
        <v>6370</v>
      </c>
      <c r="G7348" s="257" t="s">
        <v>675</v>
      </c>
      <c r="H7348" s="277">
        <v>388488</v>
      </c>
      <c r="I7348" s="271">
        <f t="shared" si="71"/>
        <v>388488</v>
      </c>
      <c r="J7348" s="257" t="s">
        <v>39</v>
      </c>
      <c r="K7348" s="257" t="s">
        <v>6371</v>
      </c>
      <c r="L7348" s="260" t="s">
        <v>6372</v>
      </c>
    </row>
    <row r="7349" spans="2:12" ht="75" customHeight="1" x14ac:dyDescent="0.25">
      <c r="B7349" s="18" t="s">
        <v>6961</v>
      </c>
      <c r="C7349" s="89" t="s">
        <v>6967</v>
      </c>
      <c r="D7349" s="256" t="s">
        <v>6369</v>
      </c>
      <c r="E7349" s="257" t="s">
        <v>86</v>
      </c>
      <c r="F7349" s="257" t="s">
        <v>6370</v>
      </c>
      <c r="G7349" s="257" t="s">
        <v>675</v>
      </c>
      <c r="H7349" s="258">
        <v>388488</v>
      </c>
      <c r="I7349" s="271">
        <f t="shared" si="71"/>
        <v>388488</v>
      </c>
      <c r="J7349" s="257" t="s">
        <v>39</v>
      </c>
      <c r="K7349" s="257" t="s">
        <v>6371</v>
      </c>
      <c r="L7349" s="260" t="s">
        <v>6372</v>
      </c>
    </row>
    <row r="7350" spans="2:12" ht="75" customHeight="1" x14ac:dyDescent="0.25">
      <c r="B7350" s="18" t="s">
        <v>6961</v>
      </c>
      <c r="C7350" s="89" t="s">
        <v>6968</v>
      </c>
      <c r="D7350" s="256" t="s">
        <v>6369</v>
      </c>
      <c r="E7350" s="257" t="s">
        <v>86</v>
      </c>
      <c r="F7350" s="257" t="s">
        <v>6370</v>
      </c>
      <c r="G7350" s="257" t="s">
        <v>675</v>
      </c>
      <c r="H7350" s="258">
        <v>93632</v>
      </c>
      <c r="I7350" s="271">
        <f t="shared" si="71"/>
        <v>93632</v>
      </c>
      <c r="J7350" s="257" t="s">
        <v>39</v>
      </c>
      <c r="K7350" s="257" t="s">
        <v>6371</v>
      </c>
      <c r="L7350" s="260" t="s">
        <v>6372</v>
      </c>
    </row>
    <row r="7351" spans="2:12" ht="75" customHeight="1" x14ac:dyDescent="0.25">
      <c r="B7351" s="18" t="s">
        <v>6961</v>
      </c>
      <c r="C7351" s="89" t="s">
        <v>6969</v>
      </c>
      <c r="D7351" s="256" t="s">
        <v>6369</v>
      </c>
      <c r="E7351" s="257" t="s">
        <v>86</v>
      </c>
      <c r="F7351" s="257" t="s">
        <v>6370</v>
      </c>
      <c r="G7351" s="257" t="s">
        <v>675</v>
      </c>
      <c r="H7351" s="258">
        <v>388488</v>
      </c>
      <c r="I7351" s="271">
        <f t="shared" si="71"/>
        <v>388488</v>
      </c>
      <c r="J7351" s="257" t="s">
        <v>39</v>
      </c>
      <c r="K7351" s="257" t="s">
        <v>6371</v>
      </c>
      <c r="L7351" s="260" t="s">
        <v>6372</v>
      </c>
    </row>
    <row r="7352" spans="2:12" ht="75" customHeight="1" x14ac:dyDescent="0.25">
      <c r="B7352" s="18" t="s">
        <v>6961</v>
      </c>
      <c r="C7352" s="89" t="s">
        <v>6970</v>
      </c>
      <c r="D7352" s="256" t="s">
        <v>6369</v>
      </c>
      <c r="E7352" s="257" t="s">
        <v>86</v>
      </c>
      <c r="F7352" s="257" t="s">
        <v>6370</v>
      </c>
      <c r="G7352" s="257" t="s">
        <v>675</v>
      </c>
      <c r="H7352" s="258">
        <v>368352</v>
      </c>
      <c r="I7352" s="271">
        <f t="shared" si="71"/>
        <v>368352</v>
      </c>
      <c r="J7352" s="257" t="s">
        <v>39</v>
      </c>
      <c r="K7352" s="257" t="s">
        <v>6371</v>
      </c>
      <c r="L7352" s="260" t="s">
        <v>6372</v>
      </c>
    </row>
    <row r="7353" spans="2:12" ht="75" customHeight="1" x14ac:dyDescent="0.25">
      <c r="B7353" s="18">
        <v>60121813</v>
      </c>
      <c r="C7353" s="89" t="s">
        <v>6971</v>
      </c>
      <c r="D7353" s="256" t="s">
        <v>6369</v>
      </c>
      <c r="E7353" s="257" t="s">
        <v>86</v>
      </c>
      <c r="F7353" s="257" t="s">
        <v>6370</v>
      </c>
      <c r="G7353" s="257" t="s">
        <v>675</v>
      </c>
      <c r="H7353" s="258">
        <v>368352</v>
      </c>
      <c r="I7353" s="271">
        <f t="shared" si="71"/>
        <v>368352</v>
      </c>
      <c r="J7353" s="257" t="s">
        <v>39</v>
      </c>
      <c r="K7353" s="257" t="s">
        <v>6371</v>
      </c>
      <c r="L7353" s="260" t="s">
        <v>6372</v>
      </c>
    </row>
    <row r="7354" spans="2:12" ht="75" customHeight="1" x14ac:dyDescent="0.25">
      <c r="B7354" s="18">
        <v>60121813</v>
      </c>
      <c r="C7354" s="89" t="s">
        <v>6972</v>
      </c>
      <c r="D7354" s="256" t="s">
        <v>6369</v>
      </c>
      <c r="E7354" s="257" t="s">
        <v>86</v>
      </c>
      <c r="F7354" s="257" t="s">
        <v>6370</v>
      </c>
      <c r="G7354" s="257" t="s">
        <v>675</v>
      </c>
      <c r="H7354" s="258">
        <v>368352</v>
      </c>
      <c r="I7354" s="271">
        <f t="shared" si="71"/>
        <v>368352</v>
      </c>
      <c r="J7354" s="257" t="s">
        <v>39</v>
      </c>
      <c r="K7354" s="257" t="s">
        <v>6371</v>
      </c>
      <c r="L7354" s="260" t="s">
        <v>6372</v>
      </c>
    </row>
    <row r="7355" spans="2:12" ht="75" customHeight="1" x14ac:dyDescent="0.25">
      <c r="B7355" s="18" t="s">
        <v>6961</v>
      </c>
      <c r="C7355" s="89" t="s">
        <v>6973</v>
      </c>
      <c r="D7355" s="256" t="s">
        <v>6369</v>
      </c>
      <c r="E7355" s="257" t="s">
        <v>86</v>
      </c>
      <c r="F7355" s="257" t="s">
        <v>6370</v>
      </c>
      <c r="G7355" s="257" t="s">
        <v>675</v>
      </c>
      <c r="H7355" s="258">
        <v>368352</v>
      </c>
      <c r="I7355" s="271">
        <f t="shared" si="71"/>
        <v>368352</v>
      </c>
      <c r="J7355" s="257" t="s">
        <v>39</v>
      </c>
      <c r="K7355" s="257" t="s">
        <v>6371</v>
      </c>
      <c r="L7355" s="260" t="s">
        <v>6372</v>
      </c>
    </row>
    <row r="7356" spans="2:12" ht="75" customHeight="1" x14ac:dyDescent="0.25">
      <c r="B7356" s="18" t="s">
        <v>6961</v>
      </c>
      <c r="C7356" s="89" t="s">
        <v>6974</v>
      </c>
      <c r="D7356" s="256" t="s">
        <v>6369</v>
      </c>
      <c r="E7356" s="257" t="s">
        <v>86</v>
      </c>
      <c r="F7356" s="257" t="s">
        <v>6370</v>
      </c>
      <c r="G7356" s="257" t="s">
        <v>675</v>
      </c>
      <c r="H7356" s="258">
        <v>759296</v>
      </c>
      <c r="I7356" s="271">
        <f t="shared" si="71"/>
        <v>759296</v>
      </c>
      <c r="J7356" s="257" t="s">
        <v>39</v>
      </c>
      <c r="K7356" s="257" t="s">
        <v>6371</v>
      </c>
      <c r="L7356" s="260" t="s">
        <v>6372</v>
      </c>
    </row>
    <row r="7357" spans="2:12" ht="75" customHeight="1" x14ac:dyDescent="0.25">
      <c r="B7357" s="18" t="s">
        <v>6961</v>
      </c>
      <c r="C7357" s="89" t="s">
        <v>6975</v>
      </c>
      <c r="D7357" s="256" t="s">
        <v>6369</v>
      </c>
      <c r="E7357" s="257" t="s">
        <v>86</v>
      </c>
      <c r="F7357" s="257" t="s">
        <v>6370</v>
      </c>
      <c r="G7357" s="257" t="s">
        <v>675</v>
      </c>
      <c r="H7357" s="258">
        <v>93632</v>
      </c>
      <c r="I7357" s="271">
        <f t="shared" si="71"/>
        <v>93632</v>
      </c>
      <c r="J7357" s="257" t="s">
        <v>39</v>
      </c>
      <c r="K7357" s="257" t="s">
        <v>6371</v>
      </c>
      <c r="L7357" s="260" t="s">
        <v>6372</v>
      </c>
    </row>
    <row r="7358" spans="2:12" ht="75" customHeight="1" x14ac:dyDescent="0.25">
      <c r="B7358" s="18" t="s">
        <v>6961</v>
      </c>
      <c r="C7358" s="89" t="s">
        <v>6976</v>
      </c>
      <c r="D7358" s="256" t="s">
        <v>6369</v>
      </c>
      <c r="E7358" s="257" t="s">
        <v>86</v>
      </c>
      <c r="F7358" s="257" t="s">
        <v>6370</v>
      </c>
      <c r="G7358" s="257" t="s">
        <v>675</v>
      </c>
      <c r="H7358" s="258">
        <v>444336</v>
      </c>
      <c r="I7358" s="271">
        <f t="shared" si="71"/>
        <v>444336</v>
      </c>
      <c r="J7358" s="257" t="s">
        <v>39</v>
      </c>
      <c r="K7358" s="257" t="s">
        <v>6371</v>
      </c>
      <c r="L7358" s="260" t="s">
        <v>6372</v>
      </c>
    </row>
    <row r="7359" spans="2:12" ht="75" customHeight="1" x14ac:dyDescent="0.25">
      <c r="B7359" s="18" t="s">
        <v>6961</v>
      </c>
      <c r="C7359" s="89" t="s">
        <v>6977</v>
      </c>
      <c r="D7359" s="256" t="s">
        <v>6369</v>
      </c>
      <c r="E7359" s="257" t="s">
        <v>86</v>
      </c>
      <c r="F7359" s="257" t="s">
        <v>6370</v>
      </c>
      <c r="G7359" s="257" t="s">
        <v>675</v>
      </c>
      <c r="H7359" s="258">
        <v>444336</v>
      </c>
      <c r="I7359" s="271">
        <f t="shared" si="71"/>
        <v>444336</v>
      </c>
      <c r="J7359" s="257" t="s">
        <v>39</v>
      </c>
      <c r="K7359" s="257" t="s">
        <v>6371</v>
      </c>
      <c r="L7359" s="260" t="s">
        <v>6372</v>
      </c>
    </row>
    <row r="7360" spans="2:12" ht="75" customHeight="1" x14ac:dyDescent="0.25">
      <c r="B7360" s="18" t="s">
        <v>6961</v>
      </c>
      <c r="C7360" s="89" t="s">
        <v>6978</v>
      </c>
      <c r="D7360" s="256" t="s">
        <v>6369</v>
      </c>
      <c r="E7360" s="257" t="s">
        <v>86</v>
      </c>
      <c r="F7360" s="257" t="s">
        <v>6370</v>
      </c>
      <c r="G7360" s="257" t="s">
        <v>675</v>
      </c>
      <c r="H7360" s="258">
        <v>220984</v>
      </c>
      <c r="I7360" s="271">
        <f t="shared" si="71"/>
        <v>220984</v>
      </c>
      <c r="J7360" s="257" t="s">
        <v>39</v>
      </c>
      <c r="K7360" s="257" t="s">
        <v>6371</v>
      </c>
      <c r="L7360" s="260" t="s">
        <v>6372</v>
      </c>
    </row>
    <row r="7361" spans="2:12" ht="75" customHeight="1" x14ac:dyDescent="0.25">
      <c r="B7361" s="18" t="s">
        <v>6961</v>
      </c>
      <c r="C7361" s="89" t="s">
        <v>6979</v>
      </c>
      <c r="D7361" s="256" t="s">
        <v>6369</v>
      </c>
      <c r="E7361" s="257" t="s">
        <v>86</v>
      </c>
      <c r="F7361" s="257" t="s">
        <v>6370</v>
      </c>
      <c r="G7361" s="257" t="s">
        <v>675</v>
      </c>
      <c r="H7361" s="258">
        <v>444336</v>
      </c>
      <c r="I7361" s="271">
        <f t="shared" si="71"/>
        <v>444336</v>
      </c>
      <c r="J7361" s="257" t="s">
        <v>39</v>
      </c>
      <c r="K7361" s="257" t="s">
        <v>6371</v>
      </c>
      <c r="L7361" s="260" t="s">
        <v>6372</v>
      </c>
    </row>
    <row r="7362" spans="2:12" ht="75" customHeight="1" x14ac:dyDescent="0.25">
      <c r="B7362" s="18" t="s">
        <v>6961</v>
      </c>
      <c r="C7362" s="89" t="s">
        <v>6980</v>
      </c>
      <c r="D7362" s="256" t="s">
        <v>6369</v>
      </c>
      <c r="E7362" s="257" t="s">
        <v>86</v>
      </c>
      <c r="F7362" s="257" t="s">
        <v>6370</v>
      </c>
      <c r="G7362" s="257" t="s">
        <v>675</v>
      </c>
      <c r="H7362" s="258">
        <v>222904</v>
      </c>
      <c r="I7362" s="271">
        <f t="shared" si="71"/>
        <v>222904</v>
      </c>
      <c r="J7362" s="257" t="s">
        <v>39</v>
      </c>
      <c r="K7362" s="257" t="s">
        <v>6371</v>
      </c>
      <c r="L7362" s="260" t="s">
        <v>6372</v>
      </c>
    </row>
    <row r="7363" spans="2:12" ht="75" customHeight="1" x14ac:dyDescent="0.25">
      <c r="B7363" s="18" t="s">
        <v>6961</v>
      </c>
      <c r="C7363" s="89" t="s">
        <v>6981</v>
      </c>
      <c r="D7363" s="256" t="s">
        <v>6369</v>
      </c>
      <c r="E7363" s="257" t="s">
        <v>86</v>
      </c>
      <c r="F7363" s="257" t="s">
        <v>6370</v>
      </c>
      <c r="G7363" s="257" t="s">
        <v>675</v>
      </c>
      <c r="H7363" s="258">
        <v>433152</v>
      </c>
      <c r="I7363" s="271">
        <f t="shared" si="71"/>
        <v>433152</v>
      </c>
      <c r="J7363" s="257" t="s">
        <v>39</v>
      </c>
      <c r="K7363" s="257" t="s">
        <v>6371</v>
      </c>
      <c r="L7363" s="260" t="s">
        <v>6372</v>
      </c>
    </row>
    <row r="7364" spans="2:12" ht="75" customHeight="1" x14ac:dyDescent="0.25">
      <c r="B7364" s="18" t="s">
        <v>6961</v>
      </c>
      <c r="C7364" s="89" t="s">
        <v>6982</v>
      </c>
      <c r="D7364" s="256" t="s">
        <v>6369</v>
      </c>
      <c r="E7364" s="257" t="s">
        <v>86</v>
      </c>
      <c r="F7364" s="257" t="s">
        <v>6370</v>
      </c>
      <c r="G7364" s="257" t="s">
        <v>675</v>
      </c>
      <c r="H7364" s="258">
        <v>198480</v>
      </c>
      <c r="I7364" s="271">
        <f t="shared" si="71"/>
        <v>198480</v>
      </c>
      <c r="J7364" s="257" t="s">
        <v>39</v>
      </c>
      <c r="K7364" s="257" t="s">
        <v>6371</v>
      </c>
      <c r="L7364" s="260" t="s">
        <v>6372</v>
      </c>
    </row>
    <row r="7365" spans="2:12" ht="75" customHeight="1" x14ac:dyDescent="0.25">
      <c r="B7365" s="18" t="s">
        <v>6961</v>
      </c>
      <c r="C7365" s="89" t="s">
        <v>6983</v>
      </c>
      <c r="D7365" s="256" t="s">
        <v>6369</v>
      </c>
      <c r="E7365" s="257" t="s">
        <v>86</v>
      </c>
      <c r="F7365" s="257" t="s">
        <v>6370</v>
      </c>
      <c r="G7365" s="257" t="s">
        <v>675</v>
      </c>
      <c r="H7365" s="258">
        <v>514248</v>
      </c>
      <c r="I7365" s="271">
        <f t="shared" si="71"/>
        <v>514248</v>
      </c>
      <c r="J7365" s="257" t="s">
        <v>39</v>
      </c>
      <c r="K7365" s="257" t="s">
        <v>6371</v>
      </c>
      <c r="L7365" s="260" t="s">
        <v>6372</v>
      </c>
    </row>
    <row r="7366" spans="2:12" ht="75" customHeight="1" x14ac:dyDescent="0.25">
      <c r="B7366" s="18" t="s">
        <v>6961</v>
      </c>
      <c r="C7366" s="89" t="s">
        <v>6984</v>
      </c>
      <c r="D7366" s="256" t="s">
        <v>6369</v>
      </c>
      <c r="E7366" s="257" t="s">
        <v>86</v>
      </c>
      <c r="F7366" s="257" t="s">
        <v>6370</v>
      </c>
      <c r="G7366" s="257" t="s">
        <v>675</v>
      </c>
      <c r="H7366" s="258">
        <v>83536</v>
      </c>
      <c r="I7366" s="271">
        <f t="shared" si="71"/>
        <v>83536</v>
      </c>
      <c r="J7366" s="257" t="s">
        <v>39</v>
      </c>
      <c r="K7366" s="257" t="s">
        <v>6371</v>
      </c>
      <c r="L7366" s="260" t="s">
        <v>6372</v>
      </c>
    </row>
    <row r="7367" spans="2:12" ht="75" customHeight="1" x14ac:dyDescent="0.25">
      <c r="B7367" s="18" t="s">
        <v>6961</v>
      </c>
      <c r="C7367" s="89" t="s">
        <v>6985</v>
      </c>
      <c r="D7367" s="256" t="s">
        <v>6369</v>
      </c>
      <c r="E7367" s="257" t="s">
        <v>86</v>
      </c>
      <c r="F7367" s="257" t="s">
        <v>6370</v>
      </c>
      <c r="G7367" s="257" t="s">
        <v>675</v>
      </c>
      <c r="H7367" s="258">
        <v>254040</v>
      </c>
      <c r="I7367" s="271">
        <f t="shared" si="71"/>
        <v>254040</v>
      </c>
      <c r="J7367" s="257" t="s">
        <v>39</v>
      </c>
      <c r="K7367" s="257" t="s">
        <v>6371</v>
      </c>
      <c r="L7367" s="260" t="s">
        <v>6372</v>
      </c>
    </row>
    <row r="7368" spans="2:12" ht="75" customHeight="1" x14ac:dyDescent="0.25">
      <c r="B7368" s="18" t="s">
        <v>6961</v>
      </c>
      <c r="C7368" s="89" t="s">
        <v>6986</v>
      </c>
      <c r="D7368" s="256" t="s">
        <v>6369</v>
      </c>
      <c r="E7368" s="257" t="s">
        <v>86</v>
      </c>
      <c r="F7368" s="257" t="s">
        <v>6370</v>
      </c>
      <c r="G7368" s="257" t="s">
        <v>675</v>
      </c>
      <c r="H7368" s="258">
        <v>182704</v>
      </c>
      <c r="I7368" s="271">
        <f t="shared" si="71"/>
        <v>182704</v>
      </c>
      <c r="J7368" s="257" t="s">
        <v>39</v>
      </c>
      <c r="K7368" s="257" t="s">
        <v>6371</v>
      </c>
      <c r="L7368" s="260" t="s">
        <v>6372</v>
      </c>
    </row>
    <row r="7369" spans="2:12" ht="75" customHeight="1" x14ac:dyDescent="0.25">
      <c r="B7369" s="18" t="s">
        <v>6961</v>
      </c>
      <c r="C7369" s="89" t="s">
        <v>6987</v>
      </c>
      <c r="D7369" s="256" t="s">
        <v>6369</v>
      </c>
      <c r="E7369" s="257" t="s">
        <v>86</v>
      </c>
      <c r="F7369" s="257" t="s">
        <v>6370</v>
      </c>
      <c r="G7369" s="257" t="s">
        <v>675</v>
      </c>
      <c r="H7369" s="258">
        <v>182704</v>
      </c>
      <c r="I7369" s="271">
        <f t="shared" si="71"/>
        <v>182704</v>
      </c>
      <c r="J7369" s="257" t="s">
        <v>39</v>
      </c>
      <c r="K7369" s="257" t="s">
        <v>6371</v>
      </c>
      <c r="L7369" s="260" t="s">
        <v>6372</v>
      </c>
    </row>
    <row r="7370" spans="2:12" ht="75" customHeight="1" x14ac:dyDescent="0.25">
      <c r="B7370" s="18" t="s">
        <v>6961</v>
      </c>
      <c r="C7370" s="89" t="s">
        <v>6988</v>
      </c>
      <c r="D7370" s="256" t="s">
        <v>6369</v>
      </c>
      <c r="E7370" s="257" t="s">
        <v>86</v>
      </c>
      <c r="F7370" s="257" t="s">
        <v>6370</v>
      </c>
      <c r="G7370" s="257" t="s">
        <v>675</v>
      </c>
      <c r="H7370" s="258">
        <v>182704</v>
      </c>
      <c r="I7370" s="271">
        <f t="shared" si="71"/>
        <v>182704</v>
      </c>
      <c r="J7370" s="257" t="s">
        <v>39</v>
      </c>
      <c r="K7370" s="257" t="s">
        <v>6371</v>
      </c>
      <c r="L7370" s="260" t="s">
        <v>6372</v>
      </c>
    </row>
    <row r="7371" spans="2:12" ht="75" customHeight="1" x14ac:dyDescent="0.25">
      <c r="B7371" s="18" t="s">
        <v>6961</v>
      </c>
      <c r="C7371" s="89" t="s">
        <v>6989</v>
      </c>
      <c r="D7371" s="256" t="s">
        <v>6369</v>
      </c>
      <c r="E7371" s="257" t="s">
        <v>86</v>
      </c>
      <c r="F7371" s="257" t="s">
        <v>6370</v>
      </c>
      <c r="G7371" s="257" t="s">
        <v>675</v>
      </c>
      <c r="H7371" s="258">
        <v>451824</v>
      </c>
      <c r="I7371" s="271">
        <f t="shared" si="71"/>
        <v>451824</v>
      </c>
      <c r="J7371" s="257" t="s">
        <v>39</v>
      </c>
      <c r="K7371" s="257" t="s">
        <v>6371</v>
      </c>
      <c r="L7371" s="260" t="s">
        <v>6372</v>
      </c>
    </row>
    <row r="7372" spans="2:12" ht="75" customHeight="1" x14ac:dyDescent="0.25">
      <c r="B7372" s="18" t="s">
        <v>6961</v>
      </c>
      <c r="C7372" s="89" t="s">
        <v>6990</v>
      </c>
      <c r="D7372" s="256" t="s">
        <v>6369</v>
      </c>
      <c r="E7372" s="257" t="s">
        <v>86</v>
      </c>
      <c r="F7372" s="257" t="s">
        <v>6370</v>
      </c>
      <c r="G7372" s="257" t="s">
        <v>675</v>
      </c>
      <c r="H7372" s="258">
        <v>515992</v>
      </c>
      <c r="I7372" s="271">
        <f t="shared" si="71"/>
        <v>515992</v>
      </c>
      <c r="J7372" s="257" t="s">
        <v>39</v>
      </c>
      <c r="K7372" s="257" t="s">
        <v>6371</v>
      </c>
      <c r="L7372" s="260" t="s">
        <v>6372</v>
      </c>
    </row>
    <row r="7373" spans="2:12" ht="75" customHeight="1" x14ac:dyDescent="0.25">
      <c r="B7373" s="18" t="s">
        <v>6961</v>
      </c>
      <c r="C7373" s="89" t="s">
        <v>6991</v>
      </c>
      <c r="D7373" s="256" t="s">
        <v>6369</v>
      </c>
      <c r="E7373" s="257" t="s">
        <v>86</v>
      </c>
      <c r="F7373" s="257" t="s">
        <v>6370</v>
      </c>
      <c r="G7373" s="257" t="s">
        <v>675</v>
      </c>
      <c r="H7373" s="258">
        <v>698320</v>
      </c>
      <c r="I7373" s="271">
        <f t="shared" si="71"/>
        <v>698320</v>
      </c>
      <c r="J7373" s="257" t="s">
        <v>39</v>
      </c>
      <c r="K7373" s="257" t="s">
        <v>6371</v>
      </c>
      <c r="L7373" s="260" t="s">
        <v>6372</v>
      </c>
    </row>
    <row r="7374" spans="2:12" ht="75" customHeight="1" x14ac:dyDescent="0.25">
      <c r="B7374" s="18" t="s">
        <v>6961</v>
      </c>
      <c r="C7374" s="89" t="s">
        <v>6992</v>
      </c>
      <c r="D7374" s="256" t="s">
        <v>6369</v>
      </c>
      <c r="E7374" s="257" t="s">
        <v>86</v>
      </c>
      <c r="F7374" s="257" t="s">
        <v>6370</v>
      </c>
      <c r="G7374" s="257" t="s">
        <v>675</v>
      </c>
      <c r="H7374" s="258">
        <v>289072</v>
      </c>
      <c r="I7374" s="271">
        <f t="shared" si="71"/>
        <v>289072</v>
      </c>
      <c r="J7374" s="257" t="s">
        <v>39</v>
      </c>
      <c r="K7374" s="257" t="s">
        <v>6371</v>
      </c>
      <c r="L7374" s="260" t="s">
        <v>6372</v>
      </c>
    </row>
    <row r="7375" spans="2:12" ht="75" customHeight="1" x14ac:dyDescent="0.25">
      <c r="B7375" s="18" t="s">
        <v>6961</v>
      </c>
      <c r="C7375" s="89" t="s">
        <v>6993</v>
      </c>
      <c r="D7375" s="256" t="s">
        <v>6369</v>
      </c>
      <c r="E7375" s="257" t="s">
        <v>86</v>
      </c>
      <c r="F7375" s="257" t="s">
        <v>6370</v>
      </c>
      <c r="G7375" s="257" t="s">
        <v>675</v>
      </c>
      <c r="H7375" s="258">
        <v>215376</v>
      </c>
      <c r="I7375" s="271">
        <f t="shared" si="71"/>
        <v>215376</v>
      </c>
      <c r="J7375" s="257" t="s">
        <v>39</v>
      </c>
      <c r="K7375" s="257" t="s">
        <v>6371</v>
      </c>
      <c r="L7375" s="260" t="s">
        <v>6372</v>
      </c>
    </row>
    <row r="7376" spans="2:12" ht="75" customHeight="1" x14ac:dyDescent="0.25">
      <c r="B7376" s="18" t="s">
        <v>6961</v>
      </c>
      <c r="C7376" s="89" t="s">
        <v>6994</v>
      </c>
      <c r="D7376" s="256" t="s">
        <v>6369</v>
      </c>
      <c r="E7376" s="257" t="s">
        <v>86</v>
      </c>
      <c r="F7376" s="257" t="s">
        <v>6370</v>
      </c>
      <c r="G7376" s="257" t="s">
        <v>675</v>
      </c>
      <c r="H7376" s="258">
        <v>215376</v>
      </c>
      <c r="I7376" s="271">
        <f t="shared" si="71"/>
        <v>215376</v>
      </c>
      <c r="J7376" s="257" t="s">
        <v>39</v>
      </c>
      <c r="K7376" s="257" t="s">
        <v>6371</v>
      </c>
      <c r="L7376" s="260" t="s">
        <v>6372</v>
      </c>
    </row>
    <row r="7377" spans="2:12" ht="75" customHeight="1" x14ac:dyDescent="0.25">
      <c r="B7377" s="18" t="s">
        <v>6961</v>
      </c>
      <c r="C7377" s="89" t="s">
        <v>6995</v>
      </c>
      <c r="D7377" s="256" t="s">
        <v>6369</v>
      </c>
      <c r="E7377" s="257" t="s">
        <v>86</v>
      </c>
      <c r="F7377" s="257" t="s">
        <v>6370</v>
      </c>
      <c r="G7377" s="257" t="s">
        <v>675</v>
      </c>
      <c r="H7377" s="258">
        <v>215376</v>
      </c>
      <c r="I7377" s="271">
        <f t="shared" si="71"/>
        <v>215376</v>
      </c>
      <c r="J7377" s="257" t="s">
        <v>39</v>
      </c>
      <c r="K7377" s="257" t="s">
        <v>6371</v>
      </c>
      <c r="L7377" s="260" t="s">
        <v>6372</v>
      </c>
    </row>
    <row r="7378" spans="2:12" ht="75" customHeight="1" x14ac:dyDescent="0.25">
      <c r="B7378" s="18" t="s">
        <v>6961</v>
      </c>
      <c r="C7378" s="89" t="s">
        <v>6996</v>
      </c>
      <c r="D7378" s="256" t="s">
        <v>6369</v>
      </c>
      <c r="E7378" s="257" t="s">
        <v>86</v>
      </c>
      <c r="F7378" s="257" t="s">
        <v>6370</v>
      </c>
      <c r="G7378" s="257" t="s">
        <v>675</v>
      </c>
      <c r="H7378" s="258">
        <v>215376</v>
      </c>
      <c r="I7378" s="271">
        <f t="shared" si="71"/>
        <v>215376</v>
      </c>
      <c r="J7378" s="257" t="s">
        <v>39</v>
      </c>
      <c r="K7378" s="257" t="s">
        <v>6371</v>
      </c>
      <c r="L7378" s="260" t="s">
        <v>6372</v>
      </c>
    </row>
    <row r="7379" spans="2:12" ht="75" customHeight="1" x14ac:dyDescent="0.25">
      <c r="B7379" s="18" t="s">
        <v>6961</v>
      </c>
      <c r="C7379" s="89" t="s">
        <v>6997</v>
      </c>
      <c r="D7379" s="256" t="s">
        <v>6369</v>
      </c>
      <c r="E7379" s="257" t="s">
        <v>86</v>
      </c>
      <c r="F7379" s="257" t="s">
        <v>6370</v>
      </c>
      <c r="G7379" s="257" t="s">
        <v>675</v>
      </c>
      <c r="H7379" s="258">
        <v>215376</v>
      </c>
      <c r="I7379" s="271">
        <f t="shared" si="71"/>
        <v>215376</v>
      </c>
      <c r="J7379" s="257" t="s">
        <v>39</v>
      </c>
      <c r="K7379" s="257" t="s">
        <v>6371</v>
      </c>
      <c r="L7379" s="260" t="s">
        <v>6372</v>
      </c>
    </row>
    <row r="7380" spans="2:12" ht="75" customHeight="1" x14ac:dyDescent="0.25">
      <c r="B7380" s="18" t="s">
        <v>6961</v>
      </c>
      <c r="C7380" s="89" t="s">
        <v>6998</v>
      </c>
      <c r="D7380" s="256" t="s">
        <v>6369</v>
      </c>
      <c r="E7380" s="257" t="s">
        <v>86</v>
      </c>
      <c r="F7380" s="257" t="s">
        <v>6370</v>
      </c>
      <c r="G7380" s="257" t="s">
        <v>675</v>
      </c>
      <c r="H7380" s="258">
        <v>371200</v>
      </c>
      <c r="I7380" s="271">
        <f t="shared" si="71"/>
        <v>371200</v>
      </c>
      <c r="J7380" s="257" t="s">
        <v>39</v>
      </c>
      <c r="K7380" s="257" t="s">
        <v>6371</v>
      </c>
      <c r="L7380" s="260" t="s">
        <v>6372</v>
      </c>
    </row>
    <row r="7381" spans="2:12" ht="75" customHeight="1" x14ac:dyDescent="0.25">
      <c r="B7381" s="18" t="s">
        <v>6961</v>
      </c>
      <c r="C7381" s="89" t="s">
        <v>6999</v>
      </c>
      <c r="D7381" s="256" t="s">
        <v>6369</v>
      </c>
      <c r="E7381" s="257" t="s">
        <v>86</v>
      </c>
      <c r="F7381" s="257" t="s">
        <v>6370</v>
      </c>
      <c r="G7381" s="257" t="s">
        <v>675</v>
      </c>
      <c r="H7381" s="258">
        <v>93632</v>
      </c>
      <c r="I7381" s="271">
        <f t="shared" si="71"/>
        <v>93632</v>
      </c>
      <c r="J7381" s="257" t="s">
        <v>39</v>
      </c>
      <c r="K7381" s="257" t="s">
        <v>6371</v>
      </c>
      <c r="L7381" s="260" t="s">
        <v>6372</v>
      </c>
    </row>
    <row r="7382" spans="2:12" ht="75" customHeight="1" x14ac:dyDescent="0.25">
      <c r="B7382" s="18" t="s">
        <v>6961</v>
      </c>
      <c r="C7382" s="89" t="s">
        <v>7000</v>
      </c>
      <c r="D7382" s="256" t="s">
        <v>6369</v>
      </c>
      <c r="E7382" s="257" t="s">
        <v>86</v>
      </c>
      <c r="F7382" s="257" t="s">
        <v>6370</v>
      </c>
      <c r="G7382" s="257" t="s">
        <v>675</v>
      </c>
      <c r="H7382" s="258">
        <v>93632</v>
      </c>
      <c r="I7382" s="271">
        <f t="shared" si="71"/>
        <v>93632</v>
      </c>
      <c r="J7382" s="257" t="s">
        <v>39</v>
      </c>
      <c r="K7382" s="257" t="s">
        <v>6371</v>
      </c>
      <c r="L7382" s="260" t="s">
        <v>6372</v>
      </c>
    </row>
    <row r="7383" spans="2:12" ht="75" customHeight="1" x14ac:dyDescent="0.25">
      <c r="B7383" s="18" t="s">
        <v>6961</v>
      </c>
      <c r="C7383" s="89" t="s">
        <v>7001</v>
      </c>
      <c r="D7383" s="256" t="s">
        <v>6369</v>
      </c>
      <c r="E7383" s="257" t="s">
        <v>86</v>
      </c>
      <c r="F7383" s="257" t="s">
        <v>6370</v>
      </c>
      <c r="G7383" s="257" t="s">
        <v>675</v>
      </c>
      <c r="H7383" s="258">
        <v>190608</v>
      </c>
      <c r="I7383" s="271">
        <f t="shared" si="71"/>
        <v>190608</v>
      </c>
      <c r="J7383" s="257" t="s">
        <v>39</v>
      </c>
      <c r="K7383" s="257" t="s">
        <v>6371</v>
      </c>
      <c r="L7383" s="260" t="s">
        <v>6372</v>
      </c>
    </row>
    <row r="7384" spans="2:12" ht="75" customHeight="1" x14ac:dyDescent="0.25">
      <c r="B7384" s="18" t="s">
        <v>6961</v>
      </c>
      <c r="C7384" s="89" t="s">
        <v>7002</v>
      </c>
      <c r="D7384" s="256" t="s">
        <v>6369</v>
      </c>
      <c r="E7384" s="257" t="s">
        <v>86</v>
      </c>
      <c r="F7384" s="257" t="s">
        <v>6370</v>
      </c>
      <c r="G7384" s="257" t="s">
        <v>675</v>
      </c>
      <c r="H7384" s="258">
        <v>168768</v>
      </c>
      <c r="I7384" s="271">
        <f t="shared" si="71"/>
        <v>168768</v>
      </c>
      <c r="J7384" s="257" t="s">
        <v>39</v>
      </c>
      <c r="K7384" s="257" t="s">
        <v>6371</v>
      </c>
      <c r="L7384" s="260" t="s">
        <v>6372</v>
      </c>
    </row>
    <row r="7385" spans="2:12" ht="75" customHeight="1" x14ac:dyDescent="0.25">
      <c r="B7385" s="18" t="s">
        <v>6961</v>
      </c>
      <c r="C7385" s="89" t="s">
        <v>7003</v>
      </c>
      <c r="D7385" s="256" t="s">
        <v>6369</v>
      </c>
      <c r="E7385" s="257" t="s">
        <v>86</v>
      </c>
      <c r="F7385" s="257" t="s">
        <v>6370</v>
      </c>
      <c r="G7385" s="257" t="s">
        <v>675</v>
      </c>
      <c r="H7385" s="258">
        <v>168768</v>
      </c>
      <c r="I7385" s="271">
        <f t="shared" si="71"/>
        <v>168768</v>
      </c>
      <c r="J7385" s="257" t="s">
        <v>39</v>
      </c>
      <c r="K7385" s="257" t="s">
        <v>6371</v>
      </c>
      <c r="L7385" s="260" t="s">
        <v>6372</v>
      </c>
    </row>
    <row r="7386" spans="2:12" ht="75" customHeight="1" x14ac:dyDescent="0.25">
      <c r="B7386" s="18" t="s">
        <v>6961</v>
      </c>
      <c r="C7386" s="89" t="s">
        <v>7004</v>
      </c>
      <c r="D7386" s="256" t="s">
        <v>6369</v>
      </c>
      <c r="E7386" s="257" t="s">
        <v>86</v>
      </c>
      <c r="F7386" s="257" t="s">
        <v>6370</v>
      </c>
      <c r="G7386" s="257" t="s">
        <v>675</v>
      </c>
      <c r="H7386" s="258">
        <v>168768</v>
      </c>
      <c r="I7386" s="271">
        <f t="shared" si="71"/>
        <v>168768</v>
      </c>
      <c r="J7386" s="257" t="s">
        <v>39</v>
      </c>
      <c r="K7386" s="257" t="s">
        <v>6371</v>
      </c>
      <c r="L7386" s="260" t="s">
        <v>6372</v>
      </c>
    </row>
    <row r="7387" spans="2:12" ht="75" customHeight="1" x14ac:dyDescent="0.25">
      <c r="B7387" s="18" t="s">
        <v>6961</v>
      </c>
      <c r="C7387" s="89" t="s">
        <v>7005</v>
      </c>
      <c r="D7387" s="256" t="s">
        <v>6369</v>
      </c>
      <c r="E7387" s="257" t="s">
        <v>86</v>
      </c>
      <c r="F7387" s="257" t="s">
        <v>6370</v>
      </c>
      <c r="G7387" s="257" t="s">
        <v>675</v>
      </c>
      <c r="H7387" s="258">
        <v>168768</v>
      </c>
      <c r="I7387" s="271">
        <f t="shared" si="71"/>
        <v>168768</v>
      </c>
      <c r="J7387" s="257" t="s">
        <v>39</v>
      </c>
      <c r="K7387" s="257" t="s">
        <v>6371</v>
      </c>
      <c r="L7387" s="260" t="s">
        <v>6372</v>
      </c>
    </row>
    <row r="7388" spans="2:12" ht="75" customHeight="1" x14ac:dyDescent="0.25">
      <c r="B7388" s="18">
        <v>60121813</v>
      </c>
      <c r="C7388" s="89" t="s">
        <v>7006</v>
      </c>
      <c r="D7388" s="256" t="s">
        <v>6369</v>
      </c>
      <c r="E7388" s="257" t="s">
        <v>86</v>
      </c>
      <c r="F7388" s="257" t="s">
        <v>6370</v>
      </c>
      <c r="G7388" s="257" t="s">
        <v>675</v>
      </c>
      <c r="H7388" s="258">
        <v>168768</v>
      </c>
      <c r="I7388" s="271">
        <f t="shared" si="71"/>
        <v>168768</v>
      </c>
      <c r="J7388" s="257" t="s">
        <v>39</v>
      </c>
      <c r="K7388" s="257" t="s">
        <v>6371</v>
      </c>
      <c r="L7388" s="260" t="s">
        <v>6372</v>
      </c>
    </row>
    <row r="7389" spans="2:12" ht="75" customHeight="1" x14ac:dyDescent="0.25">
      <c r="B7389" s="18" t="s">
        <v>6961</v>
      </c>
      <c r="C7389" s="89" t="s">
        <v>7007</v>
      </c>
      <c r="D7389" s="256" t="s">
        <v>6369</v>
      </c>
      <c r="E7389" s="257" t="s">
        <v>86</v>
      </c>
      <c r="F7389" s="257" t="s">
        <v>6370</v>
      </c>
      <c r="G7389" s="257" t="s">
        <v>675</v>
      </c>
      <c r="H7389" s="258">
        <v>168768</v>
      </c>
      <c r="I7389" s="271">
        <f t="shared" si="71"/>
        <v>168768</v>
      </c>
      <c r="J7389" s="257" t="s">
        <v>39</v>
      </c>
      <c r="K7389" s="257" t="s">
        <v>6371</v>
      </c>
      <c r="L7389" s="260" t="s">
        <v>6372</v>
      </c>
    </row>
    <row r="7390" spans="2:12" ht="75" customHeight="1" x14ac:dyDescent="0.25">
      <c r="B7390" s="18" t="s">
        <v>6961</v>
      </c>
      <c r="C7390" s="89" t="s">
        <v>7008</v>
      </c>
      <c r="D7390" s="256" t="s">
        <v>6369</v>
      </c>
      <c r="E7390" s="257" t="s">
        <v>86</v>
      </c>
      <c r="F7390" s="257" t="s">
        <v>6370</v>
      </c>
      <c r="G7390" s="257" t="s">
        <v>675</v>
      </c>
      <c r="H7390" s="258">
        <v>503104</v>
      </c>
      <c r="I7390" s="271">
        <f t="shared" si="71"/>
        <v>503104</v>
      </c>
      <c r="J7390" s="257" t="s">
        <v>39</v>
      </c>
      <c r="K7390" s="257" t="s">
        <v>6371</v>
      </c>
      <c r="L7390" s="260" t="s">
        <v>6372</v>
      </c>
    </row>
    <row r="7391" spans="2:12" ht="75" customHeight="1" x14ac:dyDescent="0.25">
      <c r="B7391" s="18" t="s">
        <v>6961</v>
      </c>
      <c r="C7391" s="89" t="s">
        <v>7009</v>
      </c>
      <c r="D7391" s="256" t="s">
        <v>6369</v>
      </c>
      <c r="E7391" s="257" t="s">
        <v>86</v>
      </c>
      <c r="F7391" s="257" t="s">
        <v>6370</v>
      </c>
      <c r="G7391" s="257" t="s">
        <v>675</v>
      </c>
      <c r="H7391" s="258">
        <v>270000</v>
      </c>
      <c r="I7391" s="271">
        <f t="shared" si="71"/>
        <v>270000</v>
      </c>
      <c r="J7391" s="257" t="s">
        <v>39</v>
      </c>
      <c r="K7391" s="257" t="s">
        <v>6371</v>
      </c>
      <c r="L7391" s="260" t="s">
        <v>6372</v>
      </c>
    </row>
    <row r="7392" spans="2:12" ht="75" customHeight="1" x14ac:dyDescent="0.25">
      <c r="B7392" s="18" t="s">
        <v>6961</v>
      </c>
      <c r="C7392" s="89" t="s">
        <v>7010</v>
      </c>
      <c r="D7392" s="256" t="s">
        <v>6369</v>
      </c>
      <c r="E7392" s="257" t="s">
        <v>86</v>
      </c>
      <c r="F7392" s="257" t="s">
        <v>6370</v>
      </c>
      <c r="G7392" s="257" t="s">
        <v>675</v>
      </c>
      <c r="H7392" s="258">
        <v>270000</v>
      </c>
      <c r="I7392" s="271">
        <f t="shared" si="71"/>
        <v>270000</v>
      </c>
      <c r="J7392" s="257" t="s">
        <v>39</v>
      </c>
      <c r="K7392" s="257" t="s">
        <v>6371</v>
      </c>
      <c r="L7392" s="260" t="s">
        <v>6372</v>
      </c>
    </row>
    <row r="7393" spans="2:12" ht="75" customHeight="1" x14ac:dyDescent="0.25">
      <c r="B7393" s="18" t="s">
        <v>6961</v>
      </c>
      <c r="C7393" s="89" t="s">
        <v>7011</v>
      </c>
      <c r="D7393" s="256" t="s">
        <v>6369</v>
      </c>
      <c r="E7393" s="257" t="s">
        <v>86</v>
      </c>
      <c r="F7393" s="257" t="s">
        <v>6370</v>
      </c>
      <c r="G7393" s="257" t="s">
        <v>675</v>
      </c>
      <c r="H7393" s="258">
        <v>270000</v>
      </c>
      <c r="I7393" s="271">
        <f t="shared" si="71"/>
        <v>270000</v>
      </c>
      <c r="J7393" s="257" t="s">
        <v>39</v>
      </c>
      <c r="K7393" s="257" t="s">
        <v>6371</v>
      </c>
      <c r="L7393" s="260" t="s">
        <v>6372</v>
      </c>
    </row>
    <row r="7394" spans="2:12" ht="75" customHeight="1" x14ac:dyDescent="0.25">
      <c r="B7394" s="18" t="s">
        <v>6961</v>
      </c>
      <c r="C7394" s="89" t="s">
        <v>7012</v>
      </c>
      <c r="D7394" s="256" t="s">
        <v>6369</v>
      </c>
      <c r="E7394" s="257" t="s">
        <v>86</v>
      </c>
      <c r="F7394" s="257" t="s">
        <v>6370</v>
      </c>
      <c r="G7394" s="257" t="s">
        <v>675</v>
      </c>
      <c r="H7394" s="258">
        <v>270000</v>
      </c>
      <c r="I7394" s="271">
        <f t="shared" si="71"/>
        <v>270000</v>
      </c>
      <c r="J7394" s="257" t="s">
        <v>39</v>
      </c>
      <c r="K7394" s="257" t="s">
        <v>6371</v>
      </c>
      <c r="L7394" s="260" t="s">
        <v>6372</v>
      </c>
    </row>
    <row r="7395" spans="2:12" ht="75" customHeight="1" x14ac:dyDescent="0.25">
      <c r="B7395" s="18" t="s">
        <v>6961</v>
      </c>
      <c r="C7395" s="89" t="s">
        <v>7013</v>
      </c>
      <c r="D7395" s="256" t="s">
        <v>6369</v>
      </c>
      <c r="E7395" s="257" t="s">
        <v>86</v>
      </c>
      <c r="F7395" s="257" t="s">
        <v>6370</v>
      </c>
      <c r="G7395" s="257" t="s">
        <v>675</v>
      </c>
      <c r="H7395" s="258">
        <v>270000</v>
      </c>
      <c r="I7395" s="271">
        <f t="shared" si="71"/>
        <v>270000</v>
      </c>
      <c r="J7395" s="257" t="s">
        <v>39</v>
      </c>
      <c r="K7395" s="257" t="s">
        <v>6371</v>
      </c>
      <c r="L7395" s="260" t="s">
        <v>6372</v>
      </c>
    </row>
    <row r="7396" spans="2:12" ht="75" customHeight="1" x14ac:dyDescent="0.25">
      <c r="B7396" s="18" t="s">
        <v>6961</v>
      </c>
      <c r="C7396" s="89" t="s">
        <v>7014</v>
      </c>
      <c r="D7396" s="256" t="s">
        <v>6369</v>
      </c>
      <c r="E7396" s="257" t="s">
        <v>86</v>
      </c>
      <c r="F7396" s="257" t="s">
        <v>6370</v>
      </c>
      <c r="G7396" s="257" t="s">
        <v>675</v>
      </c>
      <c r="H7396" s="258">
        <v>659712</v>
      </c>
      <c r="I7396" s="271">
        <f t="shared" si="71"/>
        <v>659712</v>
      </c>
      <c r="J7396" s="257" t="s">
        <v>39</v>
      </c>
      <c r="K7396" s="257" t="s">
        <v>6371</v>
      </c>
      <c r="L7396" s="260" t="s">
        <v>6372</v>
      </c>
    </row>
    <row r="7397" spans="2:12" ht="75" customHeight="1" x14ac:dyDescent="0.25">
      <c r="B7397" s="18" t="s">
        <v>6961</v>
      </c>
      <c r="C7397" s="89" t="s">
        <v>7015</v>
      </c>
      <c r="D7397" s="256" t="s">
        <v>6369</v>
      </c>
      <c r="E7397" s="257" t="s">
        <v>86</v>
      </c>
      <c r="F7397" s="257" t="s">
        <v>6370</v>
      </c>
      <c r="G7397" s="257" t="s">
        <v>675</v>
      </c>
      <c r="H7397" s="258">
        <v>1451520</v>
      </c>
      <c r="I7397" s="271">
        <f t="shared" si="71"/>
        <v>1451520</v>
      </c>
      <c r="J7397" s="257" t="s">
        <v>39</v>
      </c>
      <c r="K7397" s="257" t="s">
        <v>6371</v>
      </c>
      <c r="L7397" s="260" t="s">
        <v>6372</v>
      </c>
    </row>
    <row r="7398" spans="2:12" ht="75" customHeight="1" x14ac:dyDescent="0.25">
      <c r="B7398" s="18" t="s">
        <v>6961</v>
      </c>
      <c r="C7398" s="89" t="s">
        <v>7016</v>
      </c>
      <c r="D7398" s="256" t="s">
        <v>6369</v>
      </c>
      <c r="E7398" s="257" t="s">
        <v>86</v>
      </c>
      <c r="F7398" s="257" t="s">
        <v>6370</v>
      </c>
      <c r="G7398" s="257" t="s">
        <v>675</v>
      </c>
      <c r="H7398" s="258">
        <v>316320</v>
      </c>
      <c r="I7398" s="271">
        <f t="shared" si="71"/>
        <v>316320</v>
      </c>
      <c r="J7398" s="257" t="s">
        <v>39</v>
      </c>
      <c r="K7398" s="257" t="s">
        <v>6371</v>
      </c>
      <c r="L7398" s="260" t="s">
        <v>6372</v>
      </c>
    </row>
    <row r="7399" spans="2:12" ht="75" customHeight="1" x14ac:dyDescent="0.25">
      <c r="B7399" s="18" t="s">
        <v>6961</v>
      </c>
      <c r="C7399" s="89" t="s">
        <v>7017</v>
      </c>
      <c r="D7399" s="256" t="s">
        <v>6369</v>
      </c>
      <c r="E7399" s="257" t="s">
        <v>86</v>
      </c>
      <c r="F7399" s="257" t="s">
        <v>6370</v>
      </c>
      <c r="G7399" s="257" t="s">
        <v>675</v>
      </c>
      <c r="H7399" s="258">
        <v>316320</v>
      </c>
      <c r="I7399" s="271">
        <f t="shared" si="71"/>
        <v>316320</v>
      </c>
      <c r="J7399" s="257" t="s">
        <v>39</v>
      </c>
      <c r="K7399" s="257" t="s">
        <v>6371</v>
      </c>
      <c r="L7399" s="260" t="s">
        <v>6372</v>
      </c>
    </row>
    <row r="7400" spans="2:12" ht="75" customHeight="1" x14ac:dyDescent="0.25">
      <c r="B7400" s="18" t="s">
        <v>6961</v>
      </c>
      <c r="C7400" s="89" t="s">
        <v>7018</v>
      </c>
      <c r="D7400" s="256" t="s">
        <v>6369</v>
      </c>
      <c r="E7400" s="257" t="s">
        <v>86</v>
      </c>
      <c r="F7400" s="257" t="s">
        <v>6370</v>
      </c>
      <c r="G7400" s="257" t="s">
        <v>675</v>
      </c>
      <c r="H7400" s="258">
        <v>772096</v>
      </c>
      <c r="I7400" s="271">
        <f t="shared" si="71"/>
        <v>772096</v>
      </c>
      <c r="J7400" s="257" t="s">
        <v>39</v>
      </c>
      <c r="K7400" s="257" t="s">
        <v>6371</v>
      </c>
      <c r="L7400" s="260" t="s">
        <v>6372</v>
      </c>
    </row>
    <row r="7401" spans="2:12" ht="75" customHeight="1" x14ac:dyDescent="0.25">
      <c r="B7401" s="18" t="s">
        <v>6961</v>
      </c>
      <c r="C7401" s="89" t="s">
        <v>7019</v>
      </c>
      <c r="D7401" s="256" t="s">
        <v>6369</v>
      </c>
      <c r="E7401" s="257" t="s">
        <v>86</v>
      </c>
      <c r="F7401" s="257" t="s">
        <v>6370</v>
      </c>
      <c r="G7401" s="257" t="s">
        <v>675</v>
      </c>
      <c r="H7401" s="258">
        <v>772096</v>
      </c>
      <c r="I7401" s="271">
        <f t="shared" si="71"/>
        <v>772096</v>
      </c>
      <c r="J7401" s="257" t="s">
        <v>39</v>
      </c>
      <c r="K7401" s="257" t="s">
        <v>6371</v>
      </c>
      <c r="L7401" s="260" t="s">
        <v>6372</v>
      </c>
    </row>
    <row r="7402" spans="2:12" ht="75" customHeight="1" x14ac:dyDescent="0.25">
      <c r="B7402" s="18" t="s">
        <v>6961</v>
      </c>
      <c r="C7402" s="89" t="s">
        <v>7020</v>
      </c>
      <c r="D7402" s="256" t="s">
        <v>6369</v>
      </c>
      <c r="E7402" s="257" t="s">
        <v>86</v>
      </c>
      <c r="F7402" s="257" t="s">
        <v>6370</v>
      </c>
      <c r="G7402" s="257" t="s">
        <v>675</v>
      </c>
      <c r="H7402" s="258">
        <v>772096</v>
      </c>
      <c r="I7402" s="271">
        <f t="shared" si="71"/>
        <v>772096</v>
      </c>
      <c r="J7402" s="257" t="s">
        <v>39</v>
      </c>
      <c r="K7402" s="257" t="s">
        <v>6371</v>
      </c>
      <c r="L7402" s="260" t="s">
        <v>6372</v>
      </c>
    </row>
    <row r="7403" spans="2:12" ht="75" customHeight="1" x14ac:dyDescent="0.25">
      <c r="B7403" s="18" t="s">
        <v>6961</v>
      </c>
      <c r="C7403" s="89" t="s">
        <v>7021</v>
      </c>
      <c r="D7403" s="256" t="s">
        <v>6369</v>
      </c>
      <c r="E7403" s="257" t="s">
        <v>86</v>
      </c>
      <c r="F7403" s="257" t="s">
        <v>6370</v>
      </c>
      <c r="G7403" s="257" t="s">
        <v>675</v>
      </c>
      <c r="H7403" s="258">
        <v>772096</v>
      </c>
      <c r="I7403" s="271">
        <f t="shared" si="71"/>
        <v>772096</v>
      </c>
      <c r="J7403" s="257" t="s">
        <v>39</v>
      </c>
      <c r="K7403" s="257" t="s">
        <v>6371</v>
      </c>
      <c r="L7403" s="260" t="s">
        <v>6372</v>
      </c>
    </row>
    <row r="7404" spans="2:12" ht="75" customHeight="1" x14ac:dyDescent="0.25">
      <c r="B7404" s="18" t="s">
        <v>6961</v>
      </c>
      <c r="C7404" s="89" t="s">
        <v>7022</v>
      </c>
      <c r="D7404" s="256" t="s">
        <v>6369</v>
      </c>
      <c r="E7404" s="257" t="s">
        <v>86</v>
      </c>
      <c r="F7404" s="257" t="s">
        <v>6370</v>
      </c>
      <c r="G7404" s="257" t="s">
        <v>675</v>
      </c>
      <c r="H7404" s="258">
        <v>772096</v>
      </c>
      <c r="I7404" s="271">
        <f t="shared" si="71"/>
        <v>772096</v>
      </c>
      <c r="J7404" s="257" t="s">
        <v>39</v>
      </c>
      <c r="K7404" s="257" t="s">
        <v>6371</v>
      </c>
      <c r="L7404" s="260" t="s">
        <v>6372</v>
      </c>
    </row>
    <row r="7405" spans="2:12" ht="75" customHeight="1" x14ac:dyDescent="0.25">
      <c r="B7405" s="18" t="s">
        <v>6961</v>
      </c>
      <c r="C7405" s="89" t="s">
        <v>7023</v>
      </c>
      <c r="D7405" s="256" t="s">
        <v>6369</v>
      </c>
      <c r="E7405" s="257" t="s">
        <v>86</v>
      </c>
      <c r="F7405" s="257" t="s">
        <v>6370</v>
      </c>
      <c r="G7405" s="257" t="s">
        <v>675</v>
      </c>
      <c r="H7405" s="258">
        <v>772096</v>
      </c>
      <c r="I7405" s="271">
        <f t="shared" si="71"/>
        <v>772096</v>
      </c>
      <c r="J7405" s="257" t="s">
        <v>39</v>
      </c>
      <c r="K7405" s="257" t="s">
        <v>6371</v>
      </c>
      <c r="L7405" s="260" t="s">
        <v>6372</v>
      </c>
    </row>
    <row r="7406" spans="2:12" ht="75" customHeight="1" x14ac:dyDescent="0.25">
      <c r="B7406" s="18" t="s">
        <v>6961</v>
      </c>
      <c r="C7406" s="89" t="s">
        <v>7024</v>
      </c>
      <c r="D7406" s="256" t="s">
        <v>6369</v>
      </c>
      <c r="E7406" s="257" t="s">
        <v>86</v>
      </c>
      <c r="F7406" s="257" t="s">
        <v>6370</v>
      </c>
      <c r="G7406" s="257" t="s">
        <v>675</v>
      </c>
      <c r="H7406" s="258">
        <v>659808</v>
      </c>
      <c r="I7406" s="271">
        <f t="shared" si="71"/>
        <v>659808</v>
      </c>
      <c r="J7406" s="257" t="s">
        <v>39</v>
      </c>
      <c r="K7406" s="257" t="s">
        <v>6371</v>
      </c>
      <c r="L7406" s="260" t="s">
        <v>6372</v>
      </c>
    </row>
    <row r="7407" spans="2:12" ht="75" customHeight="1" x14ac:dyDescent="0.25">
      <c r="B7407" s="18" t="s">
        <v>6961</v>
      </c>
      <c r="C7407" s="89" t="s">
        <v>7025</v>
      </c>
      <c r="D7407" s="256" t="s">
        <v>6369</v>
      </c>
      <c r="E7407" s="257" t="s">
        <v>86</v>
      </c>
      <c r="F7407" s="257" t="s">
        <v>6370</v>
      </c>
      <c r="G7407" s="257" t="s">
        <v>675</v>
      </c>
      <c r="H7407" s="258">
        <v>659808</v>
      </c>
      <c r="I7407" s="271">
        <f t="shared" si="71"/>
        <v>659808</v>
      </c>
      <c r="J7407" s="257" t="s">
        <v>39</v>
      </c>
      <c r="K7407" s="257" t="s">
        <v>6371</v>
      </c>
      <c r="L7407" s="260" t="s">
        <v>6372</v>
      </c>
    </row>
    <row r="7408" spans="2:12" ht="75" customHeight="1" x14ac:dyDescent="0.25">
      <c r="B7408" s="18" t="s">
        <v>6961</v>
      </c>
      <c r="C7408" s="89" t="s">
        <v>7026</v>
      </c>
      <c r="D7408" s="256" t="s">
        <v>6369</v>
      </c>
      <c r="E7408" s="257" t="s">
        <v>86</v>
      </c>
      <c r="F7408" s="257" t="s">
        <v>6370</v>
      </c>
      <c r="G7408" s="257" t="s">
        <v>675</v>
      </c>
      <c r="H7408" s="258">
        <v>659808</v>
      </c>
      <c r="I7408" s="271">
        <f t="shared" ref="I7408:I7471" si="72">+H7408</f>
        <v>659808</v>
      </c>
      <c r="J7408" s="257" t="s">
        <v>39</v>
      </c>
      <c r="K7408" s="257" t="s">
        <v>6371</v>
      </c>
      <c r="L7408" s="260" t="s">
        <v>6372</v>
      </c>
    </row>
    <row r="7409" spans="2:12" ht="75" customHeight="1" x14ac:dyDescent="0.25">
      <c r="B7409" s="18" t="s">
        <v>6961</v>
      </c>
      <c r="C7409" s="89" t="s">
        <v>7027</v>
      </c>
      <c r="D7409" s="256" t="s">
        <v>6369</v>
      </c>
      <c r="E7409" s="257" t="s">
        <v>86</v>
      </c>
      <c r="F7409" s="257" t="s">
        <v>6370</v>
      </c>
      <c r="G7409" s="257" t="s">
        <v>675</v>
      </c>
      <c r="H7409" s="258">
        <v>659808</v>
      </c>
      <c r="I7409" s="271">
        <f t="shared" si="72"/>
        <v>659808</v>
      </c>
      <c r="J7409" s="257" t="s">
        <v>39</v>
      </c>
      <c r="K7409" s="257" t="s">
        <v>6371</v>
      </c>
      <c r="L7409" s="260" t="s">
        <v>6372</v>
      </c>
    </row>
    <row r="7410" spans="2:12" ht="75" customHeight="1" x14ac:dyDescent="0.25">
      <c r="B7410" s="18" t="s">
        <v>6961</v>
      </c>
      <c r="C7410" s="89" t="s">
        <v>7028</v>
      </c>
      <c r="D7410" s="256" t="s">
        <v>6369</v>
      </c>
      <c r="E7410" s="257" t="s">
        <v>86</v>
      </c>
      <c r="F7410" s="257" t="s">
        <v>6370</v>
      </c>
      <c r="G7410" s="257" t="s">
        <v>675</v>
      </c>
      <c r="H7410" s="258">
        <v>329904</v>
      </c>
      <c r="I7410" s="271">
        <f t="shared" si="72"/>
        <v>329904</v>
      </c>
      <c r="J7410" s="257" t="s">
        <v>39</v>
      </c>
      <c r="K7410" s="257" t="s">
        <v>6371</v>
      </c>
      <c r="L7410" s="260" t="s">
        <v>6372</v>
      </c>
    </row>
    <row r="7411" spans="2:12" ht="75" customHeight="1" x14ac:dyDescent="0.25">
      <c r="B7411" s="18" t="s">
        <v>6961</v>
      </c>
      <c r="C7411" s="89" t="s">
        <v>7029</v>
      </c>
      <c r="D7411" s="256" t="s">
        <v>6369</v>
      </c>
      <c r="E7411" s="257" t="s">
        <v>86</v>
      </c>
      <c r="F7411" s="257" t="s">
        <v>6370</v>
      </c>
      <c r="G7411" s="257" t="s">
        <v>675</v>
      </c>
      <c r="H7411" s="258">
        <v>659808</v>
      </c>
      <c r="I7411" s="271">
        <f t="shared" si="72"/>
        <v>659808</v>
      </c>
      <c r="J7411" s="257" t="s">
        <v>39</v>
      </c>
      <c r="K7411" s="257" t="s">
        <v>6371</v>
      </c>
      <c r="L7411" s="260" t="s">
        <v>6372</v>
      </c>
    </row>
    <row r="7412" spans="2:12" ht="75" customHeight="1" x14ac:dyDescent="0.25">
      <c r="B7412" s="18" t="s">
        <v>6961</v>
      </c>
      <c r="C7412" s="89" t="s">
        <v>7030</v>
      </c>
      <c r="D7412" s="256" t="s">
        <v>6369</v>
      </c>
      <c r="E7412" s="257" t="s">
        <v>86</v>
      </c>
      <c r="F7412" s="257" t="s">
        <v>6370</v>
      </c>
      <c r="G7412" s="257" t="s">
        <v>675</v>
      </c>
      <c r="H7412" s="258">
        <v>794688</v>
      </c>
      <c r="I7412" s="271">
        <f t="shared" si="72"/>
        <v>794688</v>
      </c>
      <c r="J7412" s="257" t="s">
        <v>39</v>
      </c>
      <c r="K7412" s="257" t="s">
        <v>6371</v>
      </c>
      <c r="L7412" s="260" t="s">
        <v>6372</v>
      </c>
    </row>
    <row r="7413" spans="2:12" ht="75" customHeight="1" x14ac:dyDescent="0.25">
      <c r="B7413" s="18" t="s">
        <v>6961</v>
      </c>
      <c r="C7413" s="89" t="s">
        <v>7031</v>
      </c>
      <c r="D7413" s="256" t="s">
        <v>6369</v>
      </c>
      <c r="E7413" s="257" t="s">
        <v>86</v>
      </c>
      <c r="F7413" s="257" t="s">
        <v>6370</v>
      </c>
      <c r="G7413" s="257" t="s">
        <v>675</v>
      </c>
      <c r="H7413" s="258">
        <v>732912</v>
      </c>
      <c r="I7413" s="271">
        <f t="shared" si="72"/>
        <v>732912</v>
      </c>
      <c r="J7413" s="257" t="s">
        <v>39</v>
      </c>
      <c r="K7413" s="257" t="s">
        <v>6371</v>
      </c>
      <c r="L7413" s="260" t="s">
        <v>6372</v>
      </c>
    </row>
    <row r="7414" spans="2:12" ht="75" customHeight="1" x14ac:dyDescent="0.25">
      <c r="B7414" s="18" t="s">
        <v>6961</v>
      </c>
      <c r="C7414" s="89" t="s">
        <v>7032</v>
      </c>
      <c r="D7414" s="256" t="s">
        <v>6369</v>
      </c>
      <c r="E7414" s="257" t="s">
        <v>86</v>
      </c>
      <c r="F7414" s="257" t="s">
        <v>6370</v>
      </c>
      <c r="G7414" s="257" t="s">
        <v>675</v>
      </c>
      <c r="H7414" s="258">
        <v>732912</v>
      </c>
      <c r="I7414" s="271">
        <f t="shared" si="72"/>
        <v>732912</v>
      </c>
      <c r="J7414" s="257" t="s">
        <v>39</v>
      </c>
      <c r="K7414" s="257" t="s">
        <v>6371</v>
      </c>
      <c r="L7414" s="260" t="s">
        <v>6372</v>
      </c>
    </row>
    <row r="7415" spans="2:12" ht="75" customHeight="1" x14ac:dyDescent="0.25">
      <c r="B7415" s="18" t="s">
        <v>6961</v>
      </c>
      <c r="C7415" s="89" t="s">
        <v>7033</v>
      </c>
      <c r="D7415" s="256" t="s">
        <v>6369</v>
      </c>
      <c r="E7415" s="257" t="s">
        <v>86</v>
      </c>
      <c r="F7415" s="257" t="s">
        <v>6370</v>
      </c>
      <c r="G7415" s="257" t="s">
        <v>675</v>
      </c>
      <c r="H7415" s="258">
        <v>732912</v>
      </c>
      <c r="I7415" s="271">
        <f t="shared" si="72"/>
        <v>732912</v>
      </c>
      <c r="J7415" s="257" t="s">
        <v>39</v>
      </c>
      <c r="K7415" s="257" t="s">
        <v>6371</v>
      </c>
      <c r="L7415" s="260" t="s">
        <v>6372</v>
      </c>
    </row>
    <row r="7416" spans="2:12" ht="75" customHeight="1" x14ac:dyDescent="0.25">
      <c r="B7416" s="18" t="s">
        <v>6961</v>
      </c>
      <c r="C7416" s="89" t="s">
        <v>7034</v>
      </c>
      <c r="D7416" s="256" t="s">
        <v>6369</v>
      </c>
      <c r="E7416" s="257" t="s">
        <v>86</v>
      </c>
      <c r="F7416" s="257" t="s">
        <v>6370</v>
      </c>
      <c r="G7416" s="257" t="s">
        <v>675</v>
      </c>
      <c r="H7416" s="258">
        <v>732912</v>
      </c>
      <c r="I7416" s="271">
        <f t="shared" si="72"/>
        <v>732912</v>
      </c>
      <c r="J7416" s="257" t="s">
        <v>39</v>
      </c>
      <c r="K7416" s="257" t="s">
        <v>6371</v>
      </c>
      <c r="L7416" s="260" t="s">
        <v>6372</v>
      </c>
    </row>
    <row r="7417" spans="2:12" ht="75" customHeight="1" x14ac:dyDescent="0.25">
      <c r="B7417" s="18" t="s">
        <v>6961</v>
      </c>
      <c r="C7417" s="89" t="s">
        <v>7035</v>
      </c>
      <c r="D7417" s="256" t="s">
        <v>6369</v>
      </c>
      <c r="E7417" s="257" t="s">
        <v>86</v>
      </c>
      <c r="F7417" s="257" t="s">
        <v>6370</v>
      </c>
      <c r="G7417" s="257" t="s">
        <v>675</v>
      </c>
      <c r="H7417" s="258">
        <v>366456</v>
      </c>
      <c r="I7417" s="271">
        <f t="shared" si="72"/>
        <v>366456</v>
      </c>
      <c r="J7417" s="257" t="s">
        <v>39</v>
      </c>
      <c r="K7417" s="257" t="s">
        <v>6371</v>
      </c>
      <c r="L7417" s="260" t="s">
        <v>6372</v>
      </c>
    </row>
    <row r="7418" spans="2:12" ht="75" customHeight="1" x14ac:dyDescent="0.25">
      <c r="B7418" s="18" t="s">
        <v>6961</v>
      </c>
      <c r="C7418" s="89" t="s">
        <v>7036</v>
      </c>
      <c r="D7418" s="256" t="s">
        <v>6369</v>
      </c>
      <c r="E7418" s="257" t="s">
        <v>86</v>
      </c>
      <c r="F7418" s="257" t="s">
        <v>6370</v>
      </c>
      <c r="G7418" s="257" t="s">
        <v>675</v>
      </c>
      <c r="H7418" s="258">
        <v>366456</v>
      </c>
      <c r="I7418" s="271">
        <f t="shared" si="72"/>
        <v>366456</v>
      </c>
      <c r="J7418" s="257" t="s">
        <v>39</v>
      </c>
      <c r="K7418" s="257" t="s">
        <v>6371</v>
      </c>
      <c r="L7418" s="260" t="s">
        <v>6372</v>
      </c>
    </row>
    <row r="7419" spans="2:12" ht="75" customHeight="1" x14ac:dyDescent="0.25">
      <c r="B7419" s="18" t="s">
        <v>6961</v>
      </c>
      <c r="C7419" s="89" t="s">
        <v>7037</v>
      </c>
      <c r="D7419" s="256" t="s">
        <v>6369</v>
      </c>
      <c r="E7419" s="257" t="s">
        <v>86</v>
      </c>
      <c r="F7419" s="257" t="s">
        <v>6370</v>
      </c>
      <c r="G7419" s="257" t="s">
        <v>675</v>
      </c>
      <c r="H7419" s="258">
        <v>366456</v>
      </c>
      <c r="I7419" s="271">
        <f t="shared" si="72"/>
        <v>366456</v>
      </c>
      <c r="J7419" s="257" t="s">
        <v>39</v>
      </c>
      <c r="K7419" s="257" t="s">
        <v>6371</v>
      </c>
      <c r="L7419" s="260" t="s">
        <v>6372</v>
      </c>
    </row>
    <row r="7420" spans="2:12" ht="75" customHeight="1" x14ac:dyDescent="0.25">
      <c r="B7420" s="18" t="s">
        <v>6961</v>
      </c>
      <c r="C7420" s="89" t="s">
        <v>7038</v>
      </c>
      <c r="D7420" s="256" t="s">
        <v>6369</v>
      </c>
      <c r="E7420" s="257" t="s">
        <v>86</v>
      </c>
      <c r="F7420" s="257" t="s">
        <v>6370</v>
      </c>
      <c r="G7420" s="257" t="s">
        <v>675</v>
      </c>
      <c r="H7420" s="258">
        <v>366456</v>
      </c>
      <c r="I7420" s="271">
        <f t="shared" si="72"/>
        <v>366456</v>
      </c>
      <c r="J7420" s="257" t="s">
        <v>39</v>
      </c>
      <c r="K7420" s="257" t="s">
        <v>6371</v>
      </c>
      <c r="L7420" s="260" t="s">
        <v>6372</v>
      </c>
    </row>
    <row r="7421" spans="2:12" ht="75" customHeight="1" x14ac:dyDescent="0.25">
      <c r="B7421" s="18" t="s">
        <v>6961</v>
      </c>
      <c r="C7421" s="89" t="s">
        <v>7039</v>
      </c>
      <c r="D7421" s="256" t="s">
        <v>6369</v>
      </c>
      <c r="E7421" s="257" t="s">
        <v>86</v>
      </c>
      <c r="F7421" s="257" t="s">
        <v>6370</v>
      </c>
      <c r="G7421" s="257" t="s">
        <v>675</v>
      </c>
      <c r="H7421" s="258">
        <v>328944</v>
      </c>
      <c r="I7421" s="271">
        <f t="shared" si="72"/>
        <v>328944</v>
      </c>
      <c r="J7421" s="257" t="s">
        <v>39</v>
      </c>
      <c r="K7421" s="257" t="s">
        <v>6371</v>
      </c>
      <c r="L7421" s="260" t="s">
        <v>6372</v>
      </c>
    </row>
    <row r="7422" spans="2:12" ht="75" customHeight="1" x14ac:dyDescent="0.25">
      <c r="B7422" s="18" t="s">
        <v>6961</v>
      </c>
      <c r="C7422" s="89" t="s">
        <v>7040</v>
      </c>
      <c r="D7422" s="256" t="s">
        <v>6369</v>
      </c>
      <c r="E7422" s="257" t="s">
        <v>86</v>
      </c>
      <c r="F7422" s="257" t="s">
        <v>6370</v>
      </c>
      <c r="G7422" s="257" t="s">
        <v>675</v>
      </c>
      <c r="H7422" s="258">
        <v>328944</v>
      </c>
      <c r="I7422" s="271">
        <f t="shared" si="72"/>
        <v>328944</v>
      </c>
      <c r="J7422" s="257" t="s">
        <v>39</v>
      </c>
      <c r="K7422" s="257" t="s">
        <v>6371</v>
      </c>
      <c r="L7422" s="260" t="s">
        <v>6372</v>
      </c>
    </row>
    <row r="7423" spans="2:12" ht="75" customHeight="1" x14ac:dyDescent="0.25">
      <c r="B7423" s="18" t="s">
        <v>6961</v>
      </c>
      <c r="C7423" s="89" t="s">
        <v>7041</v>
      </c>
      <c r="D7423" s="256" t="s">
        <v>6369</v>
      </c>
      <c r="E7423" s="257" t="s">
        <v>86</v>
      </c>
      <c r="F7423" s="257" t="s">
        <v>6370</v>
      </c>
      <c r="G7423" s="257" t="s">
        <v>675</v>
      </c>
      <c r="H7423" s="258">
        <v>328944</v>
      </c>
      <c r="I7423" s="271">
        <f t="shared" si="72"/>
        <v>328944</v>
      </c>
      <c r="J7423" s="257" t="s">
        <v>39</v>
      </c>
      <c r="K7423" s="257" t="s">
        <v>6371</v>
      </c>
      <c r="L7423" s="260" t="s">
        <v>6372</v>
      </c>
    </row>
    <row r="7424" spans="2:12" ht="75" customHeight="1" x14ac:dyDescent="0.25">
      <c r="B7424" s="18" t="s">
        <v>6961</v>
      </c>
      <c r="C7424" s="89" t="s">
        <v>7042</v>
      </c>
      <c r="D7424" s="256" t="s">
        <v>6369</v>
      </c>
      <c r="E7424" s="257" t="s">
        <v>86</v>
      </c>
      <c r="F7424" s="257" t="s">
        <v>6370</v>
      </c>
      <c r="G7424" s="257" t="s">
        <v>675</v>
      </c>
      <c r="H7424" s="258">
        <v>328944</v>
      </c>
      <c r="I7424" s="271">
        <f t="shared" si="72"/>
        <v>328944</v>
      </c>
      <c r="J7424" s="257" t="s">
        <v>39</v>
      </c>
      <c r="K7424" s="257" t="s">
        <v>6371</v>
      </c>
      <c r="L7424" s="260" t="s">
        <v>6372</v>
      </c>
    </row>
    <row r="7425" spans="2:12" ht="75" customHeight="1" x14ac:dyDescent="0.25">
      <c r="B7425" s="18" t="s">
        <v>6961</v>
      </c>
      <c r="C7425" s="89" t="s">
        <v>7043</v>
      </c>
      <c r="D7425" s="256" t="s">
        <v>6369</v>
      </c>
      <c r="E7425" s="257" t="s">
        <v>86</v>
      </c>
      <c r="F7425" s="257" t="s">
        <v>6370</v>
      </c>
      <c r="G7425" s="257" t="s">
        <v>675</v>
      </c>
      <c r="H7425" s="258">
        <v>328944</v>
      </c>
      <c r="I7425" s="271">
        <f t="shared" si="72"/>
        <v>328944</v>
      </c>
      <c r="J7425" s="257" t="s">
        <v>39</v>
      </c>
      <c r="K7425" s="257" t="s">
        <v>6371</v>
      </c>
      <c r="L7425" s="260" t="s">
        <v>6372</v>
      </c>
    </row>
    <row r="7426" spans="2:12" ht="75" customHeight="1" x14ac:dyDescent="0.25">
      <c r="B7426" s="18" t="s">
        <v>6961</v>
      </c>
      <c r="C7426" s="89" t="s">
        <v>7044</v>
      </c>
      <c r="D7426" s="256" t="s">
        <v>6369</v>
      </c>
      <c r="E7426" s="257" t="s">
        <v>86</v>
      </c>
      <c r="F7426" s="257" t="s">
        <v>6370</v>
      </c>
      <c r="G7426" s="257" t="s">
        <v>675</v>
      </c>
      <c r="H7426" s="258">
        <v>396888</v>
      </c>
      <c r="I7426" s="271">
        <f t="shared" si="72"/>
        <v>396888</v>
      </c>
      <c r="J7426" s="257" t="s">
        <v>39</v>
      </c>
      <c r="K7426" s="257" t="s">
        <v>6371</v>
      </c>
      <c r="L7426" s="260" t="s">
        <v>6372</v>
      </c>
    </row>
    <row r="7427" spans="2:12" ht="75" customHeight="1" x14ac:dyDescent="0.25">
      <c r="B7427" s="18" t="s">
        <v>6961</v>
      </c>
      <c r="C7427" s="89" t="s">
        <v>7045</v>
      </c>
      <c r="D7427" s="256" t="s">
        <v>6369</v>
      </c>
      <c r="E7427" s="257" t="s">
        <v>86</v>
      </c>
      <c r="F7427" s="257" t="s">
        <v>6370</v>
      </c>
      <c r="G7427" s="257" t="s">
        <v>675</v>
      </c>
      <c r="H7427" s="258">
        <v>396888</v>
      </c>
      <c r="I7427" s="271">
        <f t="shared" si="72"/>
        <v>396888</v>
      </c>
      <c r="J7427" s="257" t="s">
        <v>39</v>
      </c>
      <c r="K7427" s="257" t="s">
        <v>6371</v>
      </c>
      <c r="L7427" s="260" t="s">
        <v>6372</v>
      </c>
    </row>
    <row r="7428" spans="2:12" ht="75" customHeight="1" x14ac:dyDescent="0.25">
      <c r="B7428" s="18" t="s">
        <v>6961</v>
      </c>
      <c r="C7428" s="89" t="s">
        <v>7046</v>
      </c>
      <c r="D7428" s="256" t="s">
        <v>6369</v>
      </c>
      <c r="E7428" s="257" t="s">
        <v>86</v>
      </c>
      <c r="F7428" s="257" t="s">
        <v>6370</v>
      </c>
      <c r="G7428" s="257" t="s">
        <v>675</v>
      </c>
      <c r="H7428" s="258">
        <v>396888</v>
      </c>
      <c r="I7428" s="271">
        <f t="shared" si="72"/>
        <v>396888</v>
      </c>
      <c r="J7428" s="257" t="s">
        <v>39</v>
      </c>
      <c r="K7428" s="257" t="s">
        <v>6371</v>
      </c>
      <c r="L7428" s="260" t="s">
        <v>6372</v>
      </c>
    </row>
    <row r="7429" spans="2:12" ht="75" customHeight="1" x14ac:dyDescent="0.25">
      <c r="B7429" s="18" t="s">
        <v>6961</v>
      </c>
      <c r="C7429" s="89" t="s">
        <v>7047</v>
      </c>
      <c r="D7429" s="256" t="s">
        <v>6369</v>
      </c>
      <c r="E7429" s="257" t="s">
        <v>86</v>
      </c>
      <c r="F7429" s="257" t="s">
        <v>6370</v>
      </c>
      <c r="G7429" s="257" t="s">
        <v>675</v>
      </c>
      <c r="H7429" s="258">
        <v>396888</v>
      </c>
      <c r="I7429" s="271">
        <f t="shared" si="72"/>
        <v>396888</v>
      </c>
      <c r="J7429" s="257" t="s">
        <v>39</v>
      </c>
      <c r="K7429" s="257" t="s">
        <v>6371</v>
      </c>
      <c r="L7429" s="260" t="s">
        <v>6372</v>
      </c>
    </row>
    <row r="7430" spans="2:12" ht="75" customHeight="1" x14ac:dyDescent="0.25">
      <c r="B7430" s="18" t="s">
        <v>6961</v>
      </c>
      <c r="C7430" s="89" t="s">
        <v>7048</v>
      </c>
      <c r="D7430" s="256" t="s">
        <v>6369</v>
      </c>
      <c r="E7430" s="257" t="s">
        <v>86</v>
      </c>
      <c r="F7430" s="257" t="s">
        <v>6370</v>
      </c>
      <c r="G7430" s="257" t="s">
        <v>675</v>
      </c>
      <c r="H7430" s="258">
        <v>396888</v>
      </c>
      <c r="I7430" s="271">
        <f t="shared" si="72"/>
        <v>396888</v>
      </c>
      <c r="J7430" s="257" t="s">
        <v>39</v>
      </c>
      <c r="K7430" s="257" t="s">
        <v>6371</v>
      </c>
      <c r="L7430" s="260" t="s">
        <v>6372</v>
      </c>
    </row>
    <row r="7431" spans="2:12" ht="75" customHeight="1" x14ac:dyDescent="0.25">
      <c r="B7431" s="18" t="s">
        <v>6961</v>
      </c>
      <c r="C7431" s="89" t="s">
        <v>7049</v>
      </c>
      <c r="D7431" s="256" t="s">
        <v>6369</v>
      </c>
      <c r="E7431" s="257" t="s">
        <v>86</v>
      </c>
      <c r="F7431" s="257" t="s">
        <v>6370</v>
      </c>
      <c r="G7431" s="257" t="s">
        <v>675</v>
      </c>
      <c r="H7431" s="258">
        <v>442120</v>
      </c>
      <c r="I7431" s="271">
        <f t="shared" si="72"/>
        <v>442120</v>
      </c>
      <c r="J7431" s="257" t="s">
        <v>39</v>
      </c>
      <c r="K7431" s="257" t="s">
        <v>6371</v>
      </c>
      <c r="L7431" s="260" t="s">
        <v>6372</v>
      </c>
    </row>
    <row r="7432" spans="2:12" ht="75" customHeight="1" x14ac:dyDescent="0.25">
      <c r="B7432" s="18" t="s">
        <v>6961</v>
      </c>
      <c r="C7432" s="89" t="s">
        <v>7050</v>
      </c>
      <c r="D7432" s="256" t="s">
        <v>6369</v>
      </c>
      <c r="E7432" s="257" t="s">
        <v>86</v>
      </c>
      <c r="F7432" s="257" t="s">
        <v>6370</v>
      </c>
      <c r="G7432" s="257" t="s">
        <v>675</v>
      </c>
      <c r="H7432" s="258">
        <v>442120</v>
      </c>
      <c r="I7432" s="271">
        <f t="shared" si="72"/>
        <v>442120</v>
      </c>
      <c r="J7432" s="257" t="s">
        <v>39</v>
      </c>
      <c r="K7432" s="257" t="s">
        <v>6371</v>
      </c>
      <c r="L7432" s="260" t="s">
        <v>6372</v>
      </c>
    </row>
    <row r="7433" spans="2:12" ht="75" customHeight="1" x14ac:dyDescent="0.25">
      <c r="B7433" s="18" t="s">
        <v>6961</v>
      </c>
      <c r="C7433" s="89" t="s">
        <v>7051</v>
      </c>
      <c r="D7433" s="256" t="s">
        <v>6369</v>
      </c>
      <c r="E7433" s="257" t="s">
        <v>86</v>
      </c>
      <c r="F7433" s="257" t="s">
        <v>6370</v>
      </c>
      <c r="G7433" s="257" t="s">
        <v>675</v>
      </c>
      <c r="H7433" s="258">
        <v>442120</v>
      </c>
      <c r="I7433" s="271">
        <f t="shared" si="72"/>
        <v>442120</v>
      </c>
      <c r="J7433" s="257" t="s">
        <v>39</v>
      </c>
      <c r="K7433" s="257" t="s">
        <v>6371</v>
      </c>
      <c r="L7433" s="260" t="s">
        <v>6372</v>
      </c>
    </row>
    <row r="7434" spans="2:12" ht="75" customHeight="1" x14ac:dyDescent="0.25">
      <c r="B7434" s="18" t="s">
        <v>6961</v>
      </c>
      <c r="C7434" s="89" t="s">
        <v>7052</v>
      </c>
      <c r="D7434" s="256" t="s">
        <v>6369</v>
      </c>
      <c r="E7434" s="257" t="s">
        <v>86</v>
      </c>
      <c r="F7434" s="257" t="s">
        <v>6370</v>
      </c>
      <c r="G7434" s="257" t="s">
        <v>675</v>
      </c>
      <c r="H7434" s="258">
        <v>442120</v>
      </c>
      <c r="I7434" s="271">
        <f t="shared" si="72"/>
        <v>442120</v>
      </c>
      <c r="J7434" s="257" t="s">
        <v>39</v>
      </c>
      <c r="K7434" s="257" t="s">
        <v>6371</v>
      </c>
      <c r="L7434" s="260" t="s">
        <v>6372</v>
      </c>
    </row>
    <row r="7435" spans="2:12" ht="75" customHeight="1" x14ac:dyDescent="0.25">
      <c r="B7435" s="18" t="s">
        <v>6961</v>
      </c>
      <c r="C7435" s="89" t="s">
        <v>7053</v>
      </c>
      <c r="D7435" s="256" t="s">
        <v>6369</v>
      </c>
      <c r="E7435" s="257" t="s">
        <v>86</v>
      </c>
      <c r="F7435" s="257" t="s">
        <v>6370</v>
      </c>
      <c r="G7435" s="257" t="s">
        <v>675</v>
      </c>
      <c r="H7435" s="258">
        <v>308896</v>
      </c>
      <c r="I7435" s="271">
        <f t="shared" si="72"/>
        <v>308896</v>
      </c>
      <c r="J7435" s="257" t="s">
        <v>39</v>
      </c>
      <c r="K7435" s="257" t="s">
        <v>6371</v>
      </c>
      <c r="L7435" s="260" t="s">
        <v>6372</v>
      </c>
    </row>
    <row r="7436" spans="2:12" ht="75" customHeight="1" x14ac:dyDescent="0.25">
      <c r="B7436" s="18" t="s">
        <v>6961</v>
      </c>
      <c r="C7436" s="89" t="s">
        <v>7054</v>
      </c>
      <c r="D7436" s="256" t="s">
        <v>6369</v>
      </c>
      <c r="E7436" s="257" t="s">
        <v>86</v>
      </c>
      <c r="F7436" s="257" t="s">
        <v>6370</v>
      </c>
      <c r="G7436" s="257" t="s">
        <v>675</v>
      </c>
      <c r="H7436" s="258">
        <v>93632</v>
      </c>
      <c r="I7436" s="271">
        <f t="shared" si="72"/>
        <v>93632</v>
      </c>
      <c r="J7436" s="257" t="s">
        <v>39</v>
      </c>
      <c r="K7436" s="257" t="s">
        <v>6371</v>
      </c>
      <c r="L7436" s="260" t="s">
        <v>6372</v>
      </c>
    </row>
    <row r="7437" spans="2:12" ht="75" customHeight="1" x14ac:dyDescent="0.25">
      <c r="B7437" s="18" t="s">
        <v>6961</v>
      </c>
      <c r="C7437" s="89" t="s">
        <v>7055</v>
      </c>
      <c r="D7437" s="256" t="s">
        <v>6369</v>
      </c>
      <c r="E7437" s="257" t="s">
        <v>86</v>
      </c>
      <c r="F7437" s="257" t="s">
        <v>6370</v>
      </c>
      <c r="G7437" s="257" t="s">
        <v>675</v>
      </c>
      <c r="H7437" s="258">
        <v>1578824</v>
      </c>
      <c r="I7437" s="271">
        <f t="shared" si="72"/>
        <v>1578824</v>
      </c>
      <c r="J7437" s="257" t="s">
        <v>39</v>
      </c>
      <c r="K7437" s="257" t="s">
        <v>6371</v>
      </c>
      <c r="L7437" s="260" t="s">
        <v>6372</v>
      </c>
    </row>
    <row r="7438" spans="2:12" ht="75" customHeight="1" x14ac:dyDescent="0.25">
      <c r="B7438" s="18" t="s">
        <v>6961</v>
      </c>
      <c r="C7438" s="89" t="s">
        <v>7056</v>
      </c>
      <c r="D7438" s="256" t="s">
        <v>6369</v>
      </c>
      <c r="E7438" s="257" t="s">
        <v>86</v>
      </c>
      <c r="F7438" s="257" t="s">
        <v>6370</v>
      </c>
      <c r="G7438" s="257" t="s">
        <v>675</v>
      </c>
      <c r="H7438" s="258">
        <v>720560</v>
      </c>
      <c r="I7438" s="271">
        <f t="shared" si="72"/>
        <v>720560</v>
      </c>
      <c r="J7438" s="257" t="s">
        <v>39</v>
      </c>
      <c r="K7438" s="257" t="s">
        <v>6371</v>
      </c>
      <c r="L7438" s="260" t="s">
        <v>6372</v>
      </c>
    </row>
    <row r="7439" spans="2:12" ht="75" customHeight="1" x14ac:dyDescent="0.25">
      <c r="B7439" s="18" t="s">
        <v>6961</v>
      </c>
      <c r="C7439" s="89" t="s">
        <v>7057</v>
      </c>
      <c r="D7439" s="256" t="s">
        <v>6369</v>
      </c>
      <c r="E7439" s="257" t="s">
        <v>86</v>
      </c>
      <c r="F7439" s="257" t="s">
        <v>6370</v>
      </c>
      <c r="G7439" s="257" t="s">
        <v>675</v>
      </c>
      <c r="H7439" s="258">
        <v>720560</v>
      </c>
      <c r="I7439" s="271">
        <f t="shared" si="72"/>
        <v>720560</v>
      </c>
      <c r="J7439" s="257" t="s">
        <v>39</v>
      </c>
      <c r="K7439" s="257" t="s">
        <v>6371</v>
      </c>
      <c r="L7439" s="260" t="s">
        <v>6372</v>
      </c>
    </row>
    <row r="7440" spans="2:12" ht="75" customHeight="1" x14ac:dyDescent="0.25">
      <c r="B7440" s="18" t="s">
        <v>6961</v>
      </c>
      <c r="C7440" s="89" t="s">
        <v>7058</v>
      </c>
      <c r="D7440" s="256" t="s">
        <v>6369</v>
      </c>
      <c r="E7440" s="257" t="s">
        <v>86</v>
      </c>
      <c r="F7440" s="257" t="s">
        <v>6370</v>
      </c>
      <c r="G7440" s="257" t="s">
        <v>675</v>
      </c>
      <c r="H7440" s="258">
        <v>720560</v>
      </c>
      <c r="I7440" s="271">
        <f t="shared" si="72"/>
        <v>720560</v>
      </c>
      <c r="J7440" s="257" t="s">
        <v>39</v>
      </c>
      <c r="K7440" s="257" t="s">
        <v>6371</v>
      </c>
      <c r="L7440" s="260" t="s">
        <v>6372</v>
      </c>
    </row>
    <row r="7441" spans="2:12" ht="75" customHeight="1" x14ac:dyDescent="0.25">
      <c r="B7441" s="18" t="s">
        <v>6961</v>
      </c>
      <c r="C7441" s="89" t="s">
        <v>7059</v>
      </c>
      <c r="D7441" s="256" t="s">
        <v>6369</v>
      </c>
      <c r="E7441" s="257" t="s">
        <v>86</v>
      </c>
      <c r="F7441" s="257" t="s">
        <v>6370</v>
      </c>
      <c r="G7441" s="257" t="s">
        <v>675</v>
      </c>
      <c r="H7441" s="258">
        <v>720560</v>
      </c>
      <c r="I7441" s="271">
        <f t="shared" si="72"/>
        <v>720560</v>
      </c>
      <c r="J7441" s="257" t="s">
        <v>39</v>
      </c>
      <c r="K7441" s="257" t="s">
        <v>6371</v>
      </c>
      <c r="L7441" s="260" t="s">
        <v>6372</v>
      </c>
    </row>
    <row r="7442" spans="2:12" ht="75" customHeight="1" x14ac:dyDescent="0.25">
      <c r="B7442" s="18" t="s">
        <v>6961</v>
      </c>
      <c r="C7442" s="89" t="s">
        <v>7060</v>
      </c>
      <c r="D7442" s="256" t="s">
        <v>6369</v>
      </c>
      <c r="E7442" s="257" t="s">
        <v>86</v>
      </c>
      <c r="F7442" s="257" t="s">
        <v>6370</v>
      </c>
      <c r="G7442" s="257" t="s">
        <v>675</v>
      </c>
      <c r="H7442" s="258">
        <v>720560</v>
      </c>
      <c r="I7442" s="271">
        <f t="shared" si="72"/>
        <v>720560</v>
      </c>
      <c r="J7442" s="257" t="s">
        <v>39</v>
      </c>
      <c r="K7442" s="257" t="s">
        <v>6371</v>
      </c>
      <c r="L7442" s="260" t="s">
        <v>6372</v>
      </c>
    </row>
    <row r="7443" spans="2:12" ht="75" customHeight="1" x14ac:dyDescent="0.25">
      <c r="B7443" s="18" t="s">
        <v>6961</v>
      </c>
      <c r="C7443" s="89" t="s">
        <v>7061</v>
      </c>
      <c r="D7443" s="256" t="s">
        <v>6369</v>
      </c>
      <c r="E7443" s="257" t="s">
        <v>86</v>
      </c>
      <c r="F7443" s="257" t="s">
        <v>6370</v>
      </c>
      <c r="G7443" s="257" t="s">
        <v>675</v>
      </c>
      <c r="H7443" s="258">
        <v>720560</v>
      </c>
      <c r="I7443" s="271">
        <f t="shared" si="72"/>
        <v>720560</v>
      </c>
      <c r="J7443" s="257" t="s">
        <v>39</v>
      </c>
      <c r="K7443" s="257" t="s">
        <v>6371</v>
      </c>
      <c r="L7443" s="260" t="s">
        <v>6372</v>
      </c>
    </row>
    <row r="7444" spans="2:12" ht="75" customHeight="1" x14ac:dyDescent="0.25">
      <c r="B7444" s="18" t="s">
        <v>6961</v>
      </c>
      <c r="C7444" s="89" t="s">
        <v>7062</v>
      </c>
      <c r="D7444" s="256" t="s">
        <v>6369</v>
      </c>
      <c r="E7444" s="257" t="s">
        <v>86</v>
      </c>
      <c r="F7444" s="257" t="s">
        <v>6370</v>
      </c>
      <c r="G7444" s="257" t="s">
        <v>675</v>
      </c>
      <c r="H7444" s="258">
        <v>720560</v>
      </c>
      <c r="I7444" s="271">
        <f t="shared" si="72"/>
        <v>720560</v>
      </c>
      <c r="J7444" s="257" t="s">
        <v>39</v>
      </c>
      <c r="K7444" s="257" t="s">
        <v>6371</v>
      </c>
      <c r="L7444" s="260" t="s">
        <v>6372</v>
      </c>
    </row>
    <row r="7445" spans="2:12" ht="75" customHeight="1" x14ac:dyDescent="0.25">
      <c r="B7445" s="18" t="s">
        <v>6961</v>
      </c>
      <c r="C7445" s="89" t="s">
        <v>7063</v>
      </c>
      <c r="D7445" s="256" t="s">
        <v>6369</v>
      </c>
      <c r="E7445" s="257" t="s">
        <v>86</v>
      </c>
      <c r="F7445" s="257" t="s">
        <v>6370</v>
      </c>
      <c r="G7445" s="257" t="s">
        <v>675</v>
      </c>
      <c r="H7445" s="258">
        <v>720560</v>
      </c>
      <c r="I7445" s="271">
        <f t="shared" si="72"/>
        <v>720560</v>
      </c>
      <c r="J7445" s="257" t="s">
        <v>39</v>
      </c>
      <c r="K7445" s="257" t="s">
        <v>6371</v>
      </c>
      <c r="L7445" s="260" t="s">
        <v>6372</v>
      </c>
    </row>
    <row r="7446" spans="2:12" ht="75" customHeight="1" x14ac:dyDescent="0.25">
      <c r="B7446" s="18" t="s">
        <v>6961</v>
      </c>
      <c r="C7446" s="89" t="s">
        <v>7064</v>
      </c>
      <c r="D7446" s="256" t="s">
        <v>6369</v>
      </c>
      <c r="E7446" s="257" t="s">
        <v>86</v>
      </c>
      <c r="F7446" s="257" t="s">
        <v>6370</v>
      </c>
      <c r="G7446" s="257" t="s">
        <v>675</v>
      </c>
      <c r="H7446" s="258">
        <v>720560</v>
      </c>
      <c r="I7446" s="271">
        <f t="shared" si="72"/>
        <v>720560</v>
      </c>
      <c r="J7446" s="257" t="s">
        <v>39</v>
      </c>
      <c r="K7446" s="257" t="s">
        <v>6371</v>
      </c>
      <c r="L7446" s="260" t="s">
        <v>6372</v>
      </c>
    </row>
    <row r="7447" spans="2:12" ht="75" customHeight="1" x14ac:dyDescent="0.25">
      <c r="B7447" s="18" t="s">
        <v>6961</v>
      </c>
      <c r="C7447" s="89" t="s">
        <v>7065</v>
      </c>
      <c r="D7447" s="256" t="s">
        <v>6369</v>
      </c>
      <c r="E7447" s="257" t="s">
        <v>86</v>
      </c>
      <c r="F7447" s="257" t="s">
        <v>6370</v>
      </c>
      <c r="G7447" s="257" t="s">
        <v>675</v>
      </c>
      <c r="H7447" s="258">
        <v>720560</v>
      </c>
      <c r="I7447" s="271">
        <f t="shared" si="72"/>
        <v>720560</v>
      </c>
      <c r="J7447" s="257" t="s">
        <v>39</v>
      </c>
      <c r="K7447" s="257" t="s">
        <v>6371</v>
      </c>
      <c r="L7447" s="260" t="s">
        <v>6372</v>
      </c>
    </row>
    <row r="7448" spans="2:12" ht="75" customHeight="1" x14ac:dyDescent="0.25">
      <c r="B7448" s="18" t="s">
        <v>6961</v>
      </c>
      <c r="C7448" s="89" t="s">
        <v>7066</v>
      </c>
      <c r="D7448" s="256" t="s">
        <v>6369</v>
      </c>
      <c r="E7448" s="257" t="s">
        <v>86</v>
      </c>
      <c r="F7448" s="257" t="s">
        <v>6370</v>
      </c>
      <c r="G7448" s="257" t="s">
        <v>675</v>
      </c>
      <c r="H7448" s="258">
        <v>855665</v>
      </c>
      <c r="I7448" s="271">
        <f t="shared" si="72"/>
        <v>855665</v>
      </c>
      <c r="J7448" s="257" t="s">
        <v>39</v>
      </c>
      <c r="K7448" s="257" t="s">
        <v>6371</v>
      </c>
      <c r="L7448" s="260" t="s">
        <v>6372</v>
      </c>
    </row>
    <row r="7449" spans="2:12" ht="75" customHeight="1" x14ac:dyDescent="0.25">
      <c r="B7449" s="18" t="s">
        <v>6961</v>
      </c>
      <c r="C7449" s="89" t="s">
        <v>7067</v>
      </c>
      <c r="D7449" s="256" t="s">
        <v>6369</v>
      </c>
      <c r="E7449" s="257" t="s">
        <v>86</v>
      </c>
      <c r="F7449" s="257" t="s">
        <v>6370</v>
      </c>
      <c r="G7449" s="257" t="s">
        <v>675</v>
      </c>
      <c r="H7449" s="258">
        <v>720560</v>
      </c>
      <c r="I7449" s="271">
        <f t="shared" si="72"/>
        <v>720560</v>
      </c>
      <c r="J7449" s="257" t="s">
        <v>39</v>
      </c>
      <c r="K7449" s="257" t="s">
        <v>6371</v>
      </c>
      <c r="L7449" s="260" t="s">
        <v>6372</v>
      </c>
    </row>
    <row r="7450" spans="2:12" ht="75" customHeight="1" x14ac:dyDescent="0.25">
      <c r="B7450" s="18" t="s">
        <v>6961</v>
      </c>
      <c r="C7450" s="89" t="s">
        <v>7068</v>
      </c>
      <c r="D7450" s="256" t="s">
        <v>6369</v>
      </c>
      <c r="E7450" s="257" t="s">
        <v>86</v>
      </c>
      <c r="F7450" s="257" t="s">
        <v>6370</v>
      </c>
      <c r="G7450" s="257" t="s">
        <v>675</v>
      </c>
      <c r="H7450" s="258">
        <v>720560</v>
      </c>
      <c r="I7450" s="271">
        <f t="shared" si="72"/>
        <v>720560</v>
      </c>
      <c r="J7450" s="257" t="s">
        <v>39</v>
      </c>
      <c r="K7450" s="257" t="s">
        <v>6371</v>
      </c>
      <c r="L7450" s="260" t="s">
        <v>6372</v>
      </c>
    </row>
    <row r="7451" spans="2:12" ht="75" customHeight="1" x14ac:dyDescent="0.25">
      <c r="B7451" s="18" t="s">
        <v>6961</v>
      </c>
      <c r="C7451" s="89" t="s">
        <v>7069</v>
      </c>
      <c r="D7451" s="256" t="s">
        <v>6369</v>
      </c>
      <c r="E7451" s="257" t="s">
        <v>86</v>
      </c>
      <c r="F7451" s="257" t="s">
        <v>6370</v>
      </c>
      <c r="G7451" s="257" t="s">
        <v>675</v>
      </c>
      <c r="H7451" s="258">
        <v>1993952</v>
      </c>
      <c r="I7451" s="271">
        <f t="shared" si="72"/>
        <v>1993952</v>
      </c>
      <c r="J7451" s="257" t="s">
        <v>39</v>
      </c>
      <c r="K7451" s="257" t="s">
        <v>6371</v>
      </c>
      <c r="L7451" s="260" t="s">
        <v>6372</v>
      </c>
    </row>
    <row r="7452" spans="2:12" ht="75" customHeight="1" x14ac:dyDescent="0.25">
      <c r="B7452" s="18" t="s">
        <v>6961</v>
      </c>
      <c r="C7452" s="89" t="s">
        <v>7070</v>
      </c>
      <c r="D7452" s="256" t="s">
        <v>6369</v>
      </c>
      <c r="E7452" s="257" t="s">
        <v>86</v>
      </c>
      <c r="F7452" s="257" t="s">
        <v>6370</v>
      </c>
      <c r="G7452" s="257" t="s">
        <v>675</v>
      </c>
      <c r="H7452" s="258">
        <v>1993952</v>
      </c>
      <c r="I7452" s="271">
        <f t="shared" si="72"/>
        <v>1993952</v>
      </c>
      <c r="J7452" s="257" t="s">
        <v>39</v>
      </c>
      <c r="K7452" s="257" t="s">
        <v>6371</v>
      </c>
      <c r="L7452" s="260" t="s">
        <v>6372</v>
      </c>
    </row>
    <row r="7453" spans="2:12" ht="75" customHeight="1" x14ac:dyDescent="0.25">
      <c r="B7453" s="18" t="s">
        <v>6961</v>
      </c>
      <c r="C7453" s="89" t="s">
        <v>7071</v>
      </c>
      <c r="D7453" s="256" t="s">
        <v>6369</v>
      </c>
      <c r="E7453" s="257" t="s">
        <v>86</v>
      </c>
      <c r="F7453" s="257" t="s">
        <v>6370</v>
      </c>
      <c r="G7453" s="257" t="s">
        <v>675</v>
      </c>
      <c r="H7453" s="258">
        <v>1993952</v>
      </c>
      <c r="I7453" s="271">
        <f t="shared" si="72"/>
        <v>1993952</v>
      </c>
      <c r="J7453" s="257" t="s">
        <v>39</v>
      </c>
      <c r="K7453" s="257" t="s">
        <v>6371</v>
      </c>
      <c r="L7453" s="260" t="s">
        <v>6372</v>
      </c>
    </row>
    <row r="7454" spans="2:12" ht="75" customHeight="1" x14ac:dyDescent="0.25">
      <c r="B7454" s="18" t="s">
        <v>6961</v>
      </c>
      <c r="C7454" s="89" t="s">
        <v>7072</v>
      </c>
      <c r="D7454" s="256" t="s">
        <v>6369</v>
      </c>
      <c r="E7454" s="257" t="s">
        <v>86</v>
      </c>
      <c r="F7454" s="257" t="s">
        <v>6370</v>
      </c>
      <c r="G7454" s="257" t="s">
        <v>675</v>
      </c>
      <c r="H7454" s="258">
        <v>1993952</v>
      </c>
      <c r="I7454" s="271">
        <f t="shared" si="72"/>
        <v>1993952</v>
      </c>
      <c r="J7454" s="257" t="s">
        <v>39</v>
      </c>
      <c r="K7454" s="257" t="s">
        <v>6371</v>
      </c>
      <c r="L7454" s="260" t="s">
        <v>6372</v>
      </c>
    </row>
    <row r="7455" spans="2:12" ht="75" customHeight="1" x14ac:dyDescent="0.25">
      <c r="B7455" s="18" t="s">
        <v>6961</v>
      </c>
      <c r="C7455" s="89" t="s">
        <v>7073</v>
      </c>
      <c r="D7455" s="256" t="s">
        <v>6369</v>
      </c>
      <c r="E7455" s="257" t="s">
        <v>86</v>
      </c>
      <c r="F7455" s="257" t="s">
        <v>6370</v>
      </c>
      <c r="G7455" s="257" t="s">
        <v>675</v>
      </c>
      <c r="H7455" s="258">
        <v>262272</v>
      </c>
      <c r="I7455" s="271">
        <f t="shared" si="72"/>
        <v>262272</v>
      </c>
      <c r="J7455" s="257" t="s">
        <v>39</v>
      </c>
      <c r="K7455" s="257" t="s">
        <v>6371</v>
      </c>
      <c r="L7455" s="260" t="s">
        <v>6372</v>
      </c>
    </row>
    <row r="7456" spans="2:12" ht="75" customHeight="1" x14ac:dyDescent="0.25">
      <c r="B7456" s="18" t="s">
        <v>6961</v>
      </c>
      <c r="C7456" s="89" t="s">
        <v>7074</v>
      </c>
      <c r="D7456" s="256" t="s">
        <v>6369</v>
      </c>
      <c r="E7456" s="257" t="s">
        <v>86</v>
      </c>
      <c r="F7456" s="257" t="s">
        <v>6370</v>
      </c>
      <c r="G7456" s="257" t="s">
        <v>675</v>
      </c>
      <c r="H7456" s="258">
        <v>262272</v>
      </c>
      <c r="I7456" s="271">
        <f t="shared" si="72"/>
        <v>262272</v>
      </c>
      <c r="J7456" s="257" t="s">
        <v>39</v>
      </c>
      <c r="K7456" s="257" t="s">
        <v>6371</v>
      </c>
      <c r="L7456" s="260" t="s">
        <v>6372</v>
      </c>
    </row>
    <row r="7457" spans="2:12" ht="75" customHeight="1" x14ac:dyDescent="0.25">
      <c r="B7457" s="18" t="s">
        <v>6961</v>
      </c>
      <c r="C7457" s="89" t="s">
        <v>7075</v>
      </c>
      <c r="D7457" s="256" t="s">
        <v>6369</v>
      </c>
      <c r="E7457" s="257" t="s">
        <v>86</v>
      </c>
      <c r="F7457" s="257" t="s">
        <v>6370</v>
      </c>
      <c r="G7457" s="257" t="s">
        <v>675</v>
      </c>
      <c r="H7457" s="258">
        <v>262272</v>
      </c>
      <c r="I7457" s="271">
        <f t="shared" si="72"/>
        <v>262272</v>
      </c>
      <c r="J7457" s="257" t="s">
        <v>39</v>
      </c>
      <c r="K7457" s="257" t="s">
        <v>6371</v>
      </c>
      <c r="L7457" s="260" t="s">
        <v>6372</v>
      </c>
    </row>
    <row r="7458" spans="2:12" ht="75" customHeight="1" x14ac:dyDescent="0.25">
      <c r="B7458" s="18" t="s">
        <v>6961</v>
      </c>
      <c r="C7458" s="89" t="s">
        <v>7076</v>
      </c>
      <c r="D7458" s="256" t="s">
        <v>6369</v>
      </c>
      <c r="E7458" s="257" t="s">
        <v>86</v>
      </c>
      <c r="F7458" s="257" t="s">
        <v>6370</v>
      </c>
      <c r="G7458" s="257" t="s">
        <v>675</v>
      </c>
      <c r="H7458" s="258">
        <v>262272</v>
      </c>
      <c r="I7458" s="271">
        <f t="shared" si="72"/>
        <v>262272</v>
      </c>
      <c r="J7458" s="257" t="s">
        <v>39</v>
      </c>
      <c r="K7458" s="257" t="s">
        <v>6371</v>
      </c>
      <c r="L7458" s="260" t="s">
        <v>6372</v>
      </c>
    </row>
    <row r="7459" spans="2:12" ht="75" customHeight="1" x14ac:dyDescent="0.25">
      <c r="B7459" s="18" t="s">
        <v>7077</v>
      </c>
      <c r="C7459" s="89" t="s">
        <v>7078</v>
      </c>
      <c r="D7459" s="256" t="s">
        <v>6369</v>
      </c>
      <c r="E7459" s="257" t="s">
        <v>86</v>
      </c>
      <c r="F7459" s="257" t="s">
        <v>6370</v>
      </c>
      <c r="G7459" s="257" t="s">
        <v>675</v>
      </c>
      <c r="H7459" s="258">
        <v>262272</v>
      </c>
      <c r="I7459" s="271">
        <f t="shared" si="72"/>
        <v>262272</v>
      </c>
      <c r="J7459" s="257" t="s">
        <v>39</v>
      </c>
      <c r="K7459" s="257" t="s">
        <v>6371</v>
      </c>
      <c r="L7459" s="260" t="s">
        <v>6372</v>
      </c>
    </row>
    <row r="7460" spans="2:12" ht="75" customHeight="1" x14ac:dyDescent="0.25">
      <c r="B7460" s="18" t="s">
        <v>6961</v>
      </c>
      <c r="C7460" s="89" t="s">
        <v>7079</v>
      </c>
      <c r="D7460" s="256" t="s">
        <v>6369</v>
      </c>
      <c r="E7460" s="257" t="s">
        <v>86</v>
      </c>
      <c r="F7460" s="257" t="s">
        <v>6370</v>
      </c>
      <c r="G7460" s="257" t="s">
        <v>675</v>
      </c>
      <c r="H7460" s="258">
        <v>262272</v>
      </c>
      <c r="I7460" s="271">
        <f t="shared" si="72"/>
        <v>262272</v>
      </c>
      <c r="J7460" s="257" t="s">
        <v>39</v>
      </c>
      <c r="K7460" s="257" t="s">
        <v>6371</v>
      </c>
      <c r="L7460" s="260" t="s">
        <v>6372</v>
      </c>
    </row>
    <row r="7461" spans="2:12" ht="75" customHeight="1" x14ac:dyDescent="0.25">
      <c r="B7461" s="18" t="s">
        <v>6961</v>
      </c>
      <c r="C7461" s="89" t="s">
        <v>7080</v>
      </c>
      <c r="D7461" s="256" t="s">
        <v>6369</v>
      </c>
      <c r="E7461" s="257" t="s">
        <v>86</v>
      </c>
      <c r="F7461" s="257" t="s">
        <v>6370</v>
      </c>
      <c r="G7461" s="257" t="s">
        <v>675</v>
      </c>
      <c r="H7461" s="258">
        <v>262272</v>
      </c>
      <c r="I7461" s="271">
        <f t="shared" si="72"/>
        <v>262272</v>
      </c>
      <c r="J7461" s="257" t="s">
        <v>39</v>
      </c>
      <c r="K7461" s="257" t="s">
        <v>6371</v>
      </c>
      <c r="L7461" s="260" t="s">
        <v>6372</v>
      </c>
    </row>
    <row r="7462" spans="2:12" ht="75" customHeight="1" x14ac:dyDescent="0.25">
      <c r="B7462" s="18" t="s">
        <v>6961</v>
      </c>
      <c r="C7462" s="89" t="s">
        <v>7081</v>
      </c>
      <c r="D7462" s="256" t="s">
        <v>6369</v>
      </c>
      <c r="E7462" s="257" t="s">
        <v>86</v>
      </c>
      <c r="F7462" s="257" t="s">
        <v>6370</v>
      </c>
      <c r="G7462" s="257" t="s">
        <v>675</v>
      </c>
      <c r="H7462" s="258">
        <v>174848</v>
      </c>
      <c r="I7462" s="271">
        <f t="shared" si="72"/>
        <v>174848</v>
      </c>
      <c r="J7462" s="257" t="s">
        <v>39</v>
      </c>
      <c r="K7462" s="257" t="s">
        <v>6371</v>
      </c>
      <c r="L7462" s="260" t="s">
        <v>6372</v>
      </c>
    </row>
    <row r="7463" spans="2:12" ht="75" customHeight="1" x14ac:dyDescent="0.25">
      <c r="B7463" s="18" t="s">
        <v>6961</v>
      </c>
      <c r="C7463" s="89" t="s">
        <v>7082</v>
      </c>
      <c r="D7463" s="256" t="s">
        <v>6369</v>
      </c>
      <c r="E7463" s="257" t="s">
        <v>86</v>
      </c>
      <c r="F7463" s="257" t="s">
        <v>6370</v>
      </c>
      <c r="G7463" s="257" t="s">
        <v>675</v>
      </c>
      <c r="H7463" s="258">
        <v>174848</v>
      </c>
      <c r="I7463" s="271">
        <f t="shared" si="72"/>
        <v>174848</v>
      </c>
      <c r="J7463" s="257" t="s">
        <v>39</v>
      </c>
      <c r="K7463" s="257" t="s">
        <v>6371</v>
      </c>
      <c r="L7463" s="260" t="s">
        <v>6372</v>
      </c>
    </row>
    <row r="7464" spans="2:12" ht="75" customHeight="1" x14ac:dyDescent="0.25">
      <c r="B7464" s="18" t="s">
        <v>6961</v>
      </c>
      <c r="C7464" s="89" t="s">
        <v>7083</v>
      </c>
      <c r="D7464" s="256" t="s">
        <v>6369</v>
      </c>
      <c r="E7464" s="257" t="s">
        <v>86</v>
      </c>
      <c r="F7464" s="257" t="s">
        <v>6370</v>
      </c>
      <c r="G7464" s="257" t="s">
        <v>675</v>
      </c>
      <c r="H7464" s="258">
        <v>873660</v>
      </c>
      <c r="I7464" s="271">
        <f t="shared" si="72"/>
        <v>873660</v>
      </c>
      <c r="J7464" s="257" t="s">
        <v>39</v>
      </c>
      <c r="K7464" s="257" t="s">
        <v>6371</v>
      </c>
      <c r="L7464" s="260" t="s">
        <v>6372</v>
      </c>
    </row>
    <row r="7465" spans="2:12" ht="75" customHeight="1" x14ac:dyDescent="0.25">
      <c r="B7465" s="18" t="s">
        <v>6961</v>
      </c>
      <c r="C7465" s="89" t="s">
        <v>7084</v>
      </c>
      <c r="D7465" s="256" t="s">
        <v>6369</v>
      </c>
      <c r="E7465" s="257" t="s">
        <v>86</v>
      </c>
      <c r="F7465" s="257" t="s">
        <v>6370</v>
      </c>
      <c r="G7465" s="257" t="s">
        <v>675</v>
      </c>
      <c r="H7465" s="258">
        <v>873660</v>
      </c>
      <c r="I7465" s="271">
        <f t="shared" si="72"/>
        <v>873660</v>
      </c>
      <c r="J7465" s="257" t="s">
        <v>39</v>
      </c>
      <c r="K7465" s="257" t="s">
        <v>6371</v>
      </c>
      <c r="L7465" s="260" t="s">
        <v>6372</v>
      </c>
    </row>
    <row r="7466" spans="2:12" ht="75" customHeight="1" x14ac:dyDescent="0.25">
      <c r="B7466" s="18" t="s">
        <v>6961</v>
      </c>
      <c r="C7466" s="89" t="s">
        <v>7085</v>
      </c>
      <c r="D7466" s="256" t="s">
        <v>6369</v>
      </c>
      <c r="E7466" s="257" t="s">
        <v>86</v>
      </c>
      <c r="F7466" s="257" t="s">
        <v>6370</v>
      </c>
      <c r="G7466" s="257" t="s">
        <v>675</v>
      </c>
      <c r="H7466" s="258">
        <v>873660</v>
      </c>
      <c r="I7466" s="271">
        <f t="shared" si="72"/>
        <v>873660</v>
      </c>
      <c r="J7466" s="257" t="s">
        <v>39</v>
      </c>
      <c r="K7466" s="257" t="s">
        <v>6371</v>
      </c>
      <c r="L7466" s="260" t="s">
        <v>6372</v>
      </c>
    </row>
    <row r="7467" spans="2:12" ht="75" customHeight="1" x14ac:dyDescent="0.25">
      <c r="B7467" s="18" t="s">
        <v>6961</v>
      </c>
      <c r="C7467" s="89" t="s">
        <v>7086</v>
      </c>
      <c r="D7467" s="256" t="s">
        <v>6369</v>
      </c>
      <c r="E7467" s="257" t="s">
        <v>86</v>
      </c>
      <c r="F7467" s="257" t="s">
        <v>6370</v>
      </c>
      <c r="G7467" s="257" t="s">
        <v>675</v>
      </c>
      <c r="H7467" s="258">
        <v>873660</v>
      </c>
      <c r="I7467" s="271">
        <f t="shared" si="72"/>
        <v>873660</v>
      </c>
      <c r="J7467" s="257" t="s">
        <v>39</v>
      </c>
      <c r="K7467" s="257" t="s">
        <v>6371</v>
      </c>
      <c r="L7467" s="260" t="s">
        <v>6372</v>
      </c>
    </row>
    <row r="7468" spans="2:12" ht="75" customHeight="1" x14ac:dyDescent="0.25">
      <c r="B7468" s="18" t="s">
        <v>6961</v>
      </c>
      <c r="C7468" s="89" t="s">
        <v>7087</v>
      </c>
      <c r="D7468" s="256" t="s">
        <v>6369</v>
      </c>
      <c r="E7468" s="257" t="s">
        <v>86</v>
      </c>
      <c r="F7468" s="257" t="s">
        <v>6370</v>
      </c>
      <c r="G7468" s="257" t="s">
        <v>675</v>
      </c>
      <c r="H7468" s="258">
        <v>873660</v>
      </c>
      <c r="I7468" s="271">
        <f t="shared" si="72"/>
        <v>873660</v>
      </c>
      <c r="J7468" s="257" t="s">
        <v>39</v>
      </c>
      <c r="K7468" s="257" t="s">
        <v>6371</v>
      </c>
      <c r="L7468" s="260" t="s">
        <v>6372</v>
      </c>
    </row>
    <row r="7469" spans="2:12" ht="75" customHeight="1" x14ac:dyDescent="0.25">
      <c r="B7469" s="18" t="s">
        <v>6961</v>
      </c>
      <c r="C7469" s="89" t="s">
        <v>7088</v>
      </c>
      <c r="D7469" s="256" t="s">
        <v>6369</v>
      </c>
      <c r="E7469" s="257" t="s">
        <v>86</v>
      </c>
      <c r="F7469" s="257" t="s">
        <v>6370</v>
      </c>
      <c r="G7469" s="257" t="s">
        <v>675</v>
      </c>
      <c r="H7469" s="258">
        <v>873660</v>
      </c>
      <c r="I7469" s="271">
        <f t="shared" si="72"/>
        <v>873660</v>
      </c>
      <c r="J7469" s="257" t="s">
        <v>39</v>
      </c>
      <c r="K7469" s="257" t="s">
        <v>6371</v>
      </c>
      <c r="L7469" s="260" t="s">
        <v>6372</v>
      </c>
    </row>
    <row r="7470" spans="2:12" ht="75" customHeight="1" x14ac:dyDescent="0.25">
      <c r="B7470" s="18" t="s">
        <v>6961</v>
      </c>
      <c r="C7470" s="89" t="s">
        <v>7089</v>
      </c>
      <c r="D7470" s="256" t="s">
        <v>6369</v>
      </c>
      <c r="E7470" s="257" t="s">
        <v>86</v>
      </c>
      <c r="F7470" s="257" t="s">
        <v>6370</v>
      </c>
      <c r="G7470" s="257" t="s">
        <v>675</v>
      </c>
      <c r="H7470" s="258">
        <v>122960</v>
      </c>
      <c r="I7470" s="271">
        <f t="shared" si="72"/>
        <v>122960</v>
      </c>
      <c r="J7470" s="257" t="s">
        <v>39</v>
      </c>
      <c r="K7470" s="257" t="s">
        <v>6371</v>
      </c>
      <c r="L7470" s="260" t="s">
        <v>6372</v>
      </c>
    </row>
    <row r="7471" spans="2:12" ht="75" customHeight="1" x14ac:dyDescent="0.25">
      <c r="B7471" s="18" t="s">
        <v>6961</v>
      </c>
      <c r="C7471" s="89" t="s">
        <v>7090</v>
      </c>
      <c r="D7471" s="256" t="s">
        <v>6369</v>
      </c>
      <c r="E7471" s="257" t="s">
        <v>86</v>
      </c>
      <c r="F7471" s="257" t="s">
        <v>6370</v>
      </c>
      <c r="G7471" s="257" t="s">
        <v>675</v>
      </c>
      <c r="H7471" s="258">
        <v>122960</v>
      </c>
      <c r="I7471" s="271">
        <f t="shared" si="72"/>
        <v>122960</v>
      </c>
      <c r="J7471" s="257" t="s">
        <v>39</v>
      </c>
      <c r="K7471" s="257" t="s">
        <v>6371</v>
      </c>
      <c r="L7471" s="260" t="s">
        <v>6372</v>
      </c>
    </row>
    <row r="7472" spans="2:12" ht="75" customHeight="1" x14ac:dyDescent="0.25">
      <c r="B7472" s="18" t="s">
        <v>6961</v>
      </c>
      <c r="C7472" s="89" t="s">
        <v>7091</v>
      </c>
      <c r="D7472" s="256" t="s">
        <v>6369</v>
      </c>
      <c r="E7472" s="257" t="s">
        <v>86</v>
      </c>
      <c r="F7472" s="257" t="s">
        <v>6370</v>
      </c>
      <c r="G7472" s="257" t="s">
        <v>675</v>
      </c>
      <c r="H7472" s="258">
        <v>122960</v>
      </c>
      <c r="I7472" s="271">
        <f t="shared" ref="I7472:I7535" si="73">+H7472</f>
        <v>122960</v>
      </c>
      <c r="J7472" s="257" t="s">
        <v>39</v>
      </c>
      <c r="K7472" s="257" t="s">
        <v>6371</v>
      </c>
      <c r="L7472" s="260" t="s">
        <v>6372</v>
      </c>
    </row>
    <row r="7473" spans="2:12" ht="75" customHeight="1" x14ac:dyDescent="0.25">
      <c r="B7473" s="18" t="s">
        <v>6961</v>
      </c>
      <c r="C7473" s="89" t="s">
        <v>7092</v>
      </c>
      <c r="D7473" s="256" t="s">
        <v>6369</v>
      </c>
      <c r="E7473" s="257" t="s">
        <v>86</v>
      </c>
      <c r="F7473" s="257" t="s">
        <v>6370</v>
      </c>
      <c r="G7473" s="257" t="s">
        <v>675</v>
      </c>
      <c r="H7473" s="258">
        <v>122960</v>
      </c>
      <c r="I7473" s="271">
        <f t="shared" si="73"/>
        <v>122960</v>
      </c>
      <c r="J7473" s="257" t="s">
        <v>39</v>
      </c>
      <c r="K7473" s="257" t="s">
        <v>6371</v>
      </c>
      <c r="L7473" s="260" t="s">
        <v>6372</v>
      </c>
    </row>
    <row r="7474" spans="2:12" ht="75" customHeight="1" x14ac:dyDescent="0.25">
      <c r="B7474" s="18" t="s">
        <v>6961</v>
      </c>
      <c r="C7474" s="89" t="s">
        <v>7093</v>
      </c>
      <c r="D7474" s="256" t="s">
        <v>6369</v>
      </c>
      <c r="E7474" s="257" t="s">
        <v>86</v>
      </c>
      <c r="F7474" s="257" t="s">
        <v>6370</v>
      </c>
      <c r="G7474" s="257" t="s">
        <v>675</v>
      </c>
      <c r="H7474" s="258">
        <v>122960</v>
      </c>
      <c r="I7474" s="271">
        <f t="shared" si="73"/>
        <v>122960</v>
      </c>
      <c r="J7474" s="257" t="s">
        <v>39</v>
      </c>
      <c r="K7474" s="257" t="s">
        <v>6371</v>
      </c>
      <c r="L7474" s="260" t="s">
        <v>6372</v>
      </c>
    </row>
    <row r="7475" spans="2:12" ht="75" customHeight="1" x14ac:dyDescent="0.25">
      <c r="B7475" s="18" t="s">
        <v>6961</v>
      </c>
      <c r="C7475" s="89" t="s">
        <v>7094</v>
      </c>
      <c r="D7475" s="256" t="s">
        <v>6369</v>
      </c>
      <c r="E7475" s="257" t="s">
        <v>86</v>
      </c>
      <c r="F7475" s="257" t="s">
        <v>6370</v>
      </c>
      <c r="G7475" s="257" t="s">
        <v>675</v>
      </c>
      <c r="H7475" s="258">
        <v>1291736</v>
      </c>
      <c r="I7475" s="271">
        <f t="shared" si="73"/>
        <v>1291736</v>
      </c>
      <c r="J7475" s="257" t="s">
        <v>39</v>
      </c>
      <c r="K7475" s="257" t="s">
        <v>6371</v>
      </c>
      <c r="L7475" s="260" t="s">
        <v>6372</v>
      </c>
    </row>
    <row r="7476" spans="2:12" ht="75" customHeight="1" x14ac:dyDescent="0.25">
      <c r="B7476" s="18" t="s">
        <v>6961</v>
      </c>
      <c r="C7476" s="89" t="s">
        <v>7095</v>
      </c>
      <c r="D7476" s="256" t="s">
        <v>6369</v>
      </c>
      <c r="E7476" s="257" t="s">
        <v>86</v>
      </c>
      <c r="F7476" s="257" t="s">
        <v>6370</v>
      </c>
      <c r="G7476" s="257" t="s">
        <v>675</v>
      </c>
      <c r="H7476" s="258">
        <v>689088</v>
      </c>
      <c r="I7476" s="271">
        <f t="shared" si="73"/>
        <v>689088</v>
      </c>
      <c r="J7476" s="257" t="s">
        <v>39</v>
      </c>
      <c r="K7476" s="257" t="s">
        <v>6371</v>
      </c>
      <c r="L7476" s="260" t="s">
        <v>6372</v>
      </c>
    </row>
    <row r="7477" spans="2:12" ht="75" customHeight="1" x14ac:dyDescent="0.25">
      <c r="B7477" s="18" t="s">
        <v>7096</v>
      </c>
      <c r="C7477" s="89" t="s">
        <v>7097</v>
      </c>
      <c r="D7477" s="256" t="s">
        <v>6369</v>
      </c>
      <c r="E7477" s="257" t="s">
        <v>86</v>
      </c>
      <c r="F7477" s="257" t="s">
        <v>6370</v>
      </c>
      <c r="G7477" s="257" t="s">
        <v>675</v>
      </c>
      <c r="H7477" s="258">
        <v>1115528</v>
      </c>
      <c r="I7477" s="271">
        <f t="shared" si="73"/>
        <v>1115528</v>
      </c>
      <c r="J7477" s="257" t="s">
        <v>39</v>
      </c>
      <c r="K7477" s="257" t="s">
        <v>6371</v>
      </c>
      <c r="L7477" s="260" t="s">
        <v>6372</v>
      </c>
    </row>
    <row r="7478" spans="2:12" ht="75" customHeight="1" x14ac:dyDescent="0.25">
      <c r="B7478" s="18" t="s">
        <v>7096</v>
      </c>
      <c r="C7478" s="89" t="s">
        <v>7098</v>
      </c>
      <c r="D7478" s="256" t="s">
        <v>6369</v>
      </c>
      <c r="E7478" s="257" t="s">
        <v>86</v>
      </c>
      <c r="F7478" s="257" t="s">
        <v>6370</v>
      </c>
      <c r="G7478" s="257" t="s">
        <v>675</v>
      </c>
      <c r="H7478" s="258">
        <v>1232096</v>
      </c>
      <c r="I7478" s="271">
        <f t="shared" si="73"/>
        <v>1232096</v>
      </c>
      <c r="J7478" s="257" t="s">
        <v>39</v>
      </c>
      <c r="K7478" s="257" t="s">
        <v>6371</v>
      </c>
      <c r="L7478" s="260" t="s">
        <v>6372</v>
      </c>
    </row>
    <row r="7479" spans="2:12" ht="75" customHeight="1" x14ac:dyDescent="0.25">
      <c r="B7479" s="18" t="s">
        <v>7096</v>
      </c>
      <c r="C7479" s="89" t="s">
        <v>7099</v>
      </c>
      <c r="D7479" s="256" t="s">
        <v>6369</v>
      </c>
      <c r="E7479" s="257" t="s">
        <v>86</v>
      </c>
      <c r="F7479" s="257" t="s">
        <v>6370</v>
      </c>
      <c r="G7479" s="257" t="s">
        <v>675</v>
      </c>
      <c r="H7479" s="258">
        <v>946560</v>
      </c>
      <c r="I7479" s="271">
        <f t="shared" si="73"/>
        <v>946560</v>
      </c>
      <c r="J7479" s="257" t="s">
        <v>39</v>
      </c>
      <c r="K7479" s="257" t="s">
        <v>6371</v>
      </c>
      <c r="L7479" s="260" t="s">
        <v>6372</v>
      </c>
    </row>
    <row r="7480" spans="2:12" ht="75" customHeight="1" x14ac:dyDescent="0.25">
      <c r="B7480" s="18" t="s">
        <v>7096</v>
      </c>
      <c r="C7480" s="89" t="s">
        <v>7100</v>
      </c>
      <c r="D7480" s="256" t="s">
        <v>6369</v>
      </c>
      <c r="E7480" s="257" t="s">
        <v>86</v>
      </c>
      <c r="F7480" s="257" t="s">
        <v>6370</v>
      </c>
      <c r="G7480" s="257" t="s">
        <v>675</v>
      </c>
      <c r="H7480" s="258">
        <v>895704</v>
      </c>
      <c r="I7480" s="271">
        <f t="shared" si="73"/>
        <v>895704</v>
      </c>
      <c r="J7480" s="257" t="s">
        <v>39</v>
      </c>
      <c r="K7480" s="257" t="s">
        <v>6371</v>
      </c>
      <c r="L7480" s="260" t="s">
        <v>6372</v>
      </c>
    </row>
    <row r="7481" spans="2:12" ht="75" customHeight="1" x14ac:dyDescent="0.25">
      <c r="B7481" s="18" t="s">
        <v>7096</v>
      </c>
      <c r="C7481" s="89" t="s">
        <v>7101</v>
      </c>
      <c r="D7481" s="256" t="s">
        <v>6369</v>
      </c>
      <c r="E7481" s="257" t="s">
        <v>86</v>
      </c>
      <c r="F7481" s="257" t="s">
        <v>6370</v>
      </c>
      <c r="G7481" s="257" t="s">
        <v>675</v>
      </c>
      <c r="H7481" s="258">
        <v>5375904</v>
      </c>
      <c r="I7481" s="271">
        <f t="shared" si="73"/>
        <v>5375904</v>
      </c>
      <c r="J7481" s="257" t="s">
        <v>39</v>
      </c>
      <c r="K7481" s="257" t="s">
        <v>6371</v>
      </c>
      <c r="L7481" s="260" t="s">
        <v>6372</v>
      </c>
    </row>
    <row r="7482" spans="2:12" ht="75" customHeight="1" x14ac:dyDescent="0.25">
      <c r="B7482" s="18" t="s">
        <v>7096</v>
      </c>
      <c r="C7482" s="89" t="s">
        <v>7102</v>
      </c>
      <c r="D7482" s="256" t="s">
        <v>6369</v>
      </c>
      <c r="E7482" s="257" t="s">
        <v>86</v>
      </c>
      <c r="F7482" s="257" t="s">
        <v>6370</v>
      </c>
      <c r="G7482" s="257" t="s">
        <v>675</v>
      </c>
      <c r="H7482" s="258">
        <v>8072360</v>
      </c>
      <c r="I7482" s="271">
        <f t="shared" si="73"/>
        <v>8072360</v>
      </c>
      <c r="J7482" s="257" t="s">
        <v>39</v>
      </c>
      <c r="K7482" s="257" t="s">
        <v>6371</v>
      </c>
      <c r="L7482" s="260" t="s">
        <v>6372</v>
      </c>
    </row>
    <row r="7483" spans="2:12" ht="75" customHeight="1" x14ac:dyDescent="0.25">
      <c r="B7483" s="18" t="s">
        <v>7096</v>
      </c>
      <c r="C7483" s="89" t="s">
        <v>7103</v>
      </c>
      <c r="D7483" s="256" t="s">
        <v>6369</v>
      </c>
      <c r="E7483" s="257" t="s">
        <v>86</v>
      </c>
      <c r="F7483" s="257" t="s">
        <v>6370</v>
      </c>
      <c r="G7483" s="257" t="s">
        <v>675</v>
      </c>
      <c r="H7483" s="258">
        <v>1278560</v>
      </c>
      <c r="I7483" s="271">
        <f t="shared" si="73"/>
        <v>1278560</v>
      </c>
      <c r="J7483" s="257" t="s">
        <v>39</v>
      </c>
      <c r="K7483" s="257" t="s">
        <v>6371</v>
      </c>
      <c r="L7483" s="260" t="s">
        <v>6372</v>
      </c>
    </row>
    <row r="7484" spans="2:12" ht="75" customHeight="1" x14ac:dyDescent="0.25">
      <c r="B7484" s="18" t="s">
        <v>7096</v>
      </c>
      <c r="C7484" s="89" t="s">
        <v>7104</v>
      </c>
      <c r="D7484" s="256" t="s">
        <v>6369</v>
      </c>
      <c r="E7484" s="257" t="s">
        <v>86</v>
      </c>
      <c r="F7484" s="257" t="s">
        <v>6370</v>
      </c>
      <c r="G7484" s="257" t="s">
        <v>675</v>
      </c>
      <c r="H7484" s="258">
        <v>689088</v>
      </c>
      <c r="I7484" s="271">
        <f t="shared" si="73"/>
        <v>689088</v>
      </c>
      <c r="J7484" s="257" t="s">
        <v>39</v>
      </c>
      <c r="K7484" s="257" t="s">
        <v>6371</v>
      </c>
      <c r="L7484" s="260" t="s">
        <v>6372</v>
      </c>
    </row>
    <row r="7485" spans="2:12" ht="75" customHeight="1" x14ac:dyDescent="0.25">
      <c r="B7485" s="18" t="s">
        <v>7096</v>
      </c>
      <c r="C7485" s="89" t="s">
        <v>7105</v>
      </c>
      <c r="D7485" s="256" t="s">
        <v>6369</v>
      </c>
      <c r="E7485" s="257" t="s">
        <v>86</v>
      </c>
      <c r="F7485" s="257" t="s">
        <v>6370</v>
      </c>
      <c r="G7485" s="257" t="s">
        <v>675</v>
      </c>
      <c r="H7485" s="258">
        <v>689088</v>
      </c>
      <c r="I7485" s="271">
        <f t="shared" si="73"/>
        <v>689088</v>
      </c>
      <c r="J7485" s="257" t="s">
        <v>39</v>
      </c>
      <c r="K7485" s="257" t="s">
        <v>6371</v>
      </c>
      <c r="L7485" s="260" t="s">
        <v>6372</v>
      </c>
    </row>
    <row r="7486" spans="2:12" ht="75" customHeight="1" x14ac:dyDescent="0.25">
      <c r="B7486" s="18" t="s">
        <v>7096</v>
      </c>
      <c r="C7486" s="89" t="s">
        <v>7106</v>
      </c>
      <c r="D7486" s="256" t="s">
        <v>6369</v>
      </c>
      <c r="E7486" s="257" t="s">
        <v>86</v>
      </c>
      <c r="F7486" s="257" t="s">
        <v>6370</v>
      </c>
      <c r="G7486" s="257" t="s">
        <v>675</v>
      </c>
      <c r="H7486" s="258">
        <v>242480</v>
      </c>
      <c r="I7486" s="271">
        <f t="shared" si="73"/>
        <v>242480</v>
      </c>
      <c r="J7486" s="257" t="s">
        <v>39</v>
      </c>
      <c r="K7486" s="257" t="s">
        <v>6371</v>
      </c>
      <c r="L7486" s="260" t="s">
        <v>6372</v>
      </c>
    </row>
    <row r="7487" spans="2:12" ht="75" customHeight="1" x14ac:dyDescent="0.25">
      <c r="B7487" s="18" t="s">
        <v>7096</v>
      </c>
      <c r="C7487" s="89" t="s">
        <v>7107</v>
      </c>
      <c r="D7487" s="256" t="s">
        <v>6369</v>
      </c>
      <c r="E7487" s="257" t="s">
        <v>86</v>
      </c>
      <c r="F7487" s="257" t="s">
        <v>6370</v>
      </c>
      <c r="G7487" s="257" t="s">
        <v>675</v>
      </c>
      <c r="H7487" s="258">
        <v>822136</v>
      </c>
      <c r="I7487" s="271">
        <f t="shared" si="73"/>
        <v>822136</v>
      </c>
      <c r="J7487" s="257" t="s">
        <v>39</v>
      </c>
      <c r="K7487" s="257" t="s">
        <v>6371</v>
      </c>
      <c r="L7487" s="260" t="s">
        <v>6372</v>
      </c>
    </row>
    <row r="7488" spans="2:12" ht="75" customHeight="1" x14ac:dyDescent="0.25">
      <c r="B7488" s="255">
        <v>60121404</v>
      </c>
      <c r="C7488" s="89" t="s">
        <v>7108</v>
      </c>
      <c r="D7488" s="256" t="s">
        <v>6369</v>
      </c>
      <c r="E7488" s="257" t="s">
        <v>86</v>
      </c>
      <c r="F7488" s="257" t="s">
        <v>6370</v>
      </c>
      <c r="G7488" s="257" t="s">
        <v>675</v>
      </c>
      <c r="H7488" s="258">
        <v>2000000</v>
      </c>
      <c r="I7488" s="271">
        <f t="shared" si="73"/>
        <v>2000000</v>
      </c>
      <c r="J7488" s="257" t="s">
        <v>39</v>
      </c>
      <c r="K7488" s="257" t="s">
        <v>6371</v>
      </c>
      <c r="L7488" s="260" t="s">
        <v>6372</v>
      </c>
    </row>
    <row r="7489" spans="2:12" ht="75" customHeight="1" x14ac:dyDescent="0.25">
      <c r="B7489" s="255">
        <v>60121402</v>
      </c>
      <c r="C7489" s="89" t="s">
        <v>7109</v>
      </c>
      <c r="D7489" s="256" t="s">
        <v>6369</v>
      </c>
      <c r="E7489" s="257" t="s">
        <v>86</v>
      </c>
      <c r="F7489" s="257" t="s">
        <v>6370</v>
      </c>
      <c r="G7489" s="257" t="s">
        <v>675</v>
      </c>
      <c r="H7489" s="258">
        <v>1000000</v>
      </c>
      <c r="I7489" s="271">
        <f t="shared" si="73"/>
        <v>1000000</v>
      </c>
      <c r="J7489" s="257" t="s">
        <v>39</v>
      </c>
      <c r="K7489" s="257" t="s">
        <v>6371</v>
      </c>
      <c r="L7489" s="260" t="s">
        <v>6372</v>
      </c>
    </row>
    <row r="7490" spans="2:12" ht="75" customHeight="1" x14ac:dyDescent="0.25">
      <c r="B7490" s="255">
        <v>60121404</v>
      </c>
      <c r="C7490" s="89" t="s">
        <v>7110</v>
      </c>
      <c r="D7490" s="256" t="s">
        <v>6369</v>
      </c>
      <c r="E7490" s="257" t="s">
        <v>86</v>
      </c>
      <c r="F7490" s="257" t="s">
        <v>6370</v>
      </c>
      <c r="G7490" s="257" t="s">
        <v>675</v>
      </c>
      <c r="H7490" s="258">
        <v>1500000</v>
      </c>
      <c r="I7490" s="271">
        <f t="shared" si="73"/>
        <v>1500000</v>
      </c>
      <c r="J7490" s="257" t="s">
        <v>39</v>
      </c>
      <c r="K7490" s="257" t="s">
        <v>6371</v>
      </c>
      <c r="L7490" s="260" t="s">
        <v>6372</v>
      </c>
    </row>
    <row r="7491" spans="2:12" ht="75" customHeight="1" x14ac:dyDescent="0.25">
      <c r="B7491" s="255">
        <v>60121404</v>
      </c>
      <c r="C7491" s="89" t="s">
        <v>7111</v>
      </c>
      <c r="D7491" s="256" t="s">
        <v>6369</v>
      </c>
      <c r="E7491" s="257" t="s">
        <v>86</v>
      </c>
      <c r="F7491" s="257" t="s">
        <v>6370</v>
      </c>
      <c r="G7491" s="257" t="s">
        <v>675</v>
      </c>
      <c r="H7491" s="258">
        <v>1500000</v>
      </c>
      <c r="I7491" s="271">
        <f t="shared" si="73"/>
        <v>1500000</v>
      </c>
      <c r="J7491" s="257" t="s">
        <v>39</v>
      </c>
      <c r="K7491" s="257" t="s">
        <v>6371</v>
      </c>
      <c r="L7491" s="260" t="s">
        <v>6372</v>
      </c>
    </row>
    <row r="7492" spans="2:12" ht="75" customHeight="1" x14ac:dyDescent="0.25">
      <c r="B7492" s="255">
        <v>60121404</v>
      </c>
      <c r="C7492" s="89" t="s">
        <v>7112</v>
      </c>
      <c r="D7492" s="256" t="s">
        <v>6369</v>
      </c>
      <c r="E7492" s="257" t="s">
        <v>86</v>
      </c>
      <c r="F7492" s="257" t="s">
        <v>6370</v>
      </c>
      <c r="G7492" s="257" t="s">
        <v>675</v>
      </c>
      <c r="H7492" s="258">
        <v>2000000</v>
      </c>
      <c r="I7492" s="271">
        <f t="shared" si="73"/>
        <v>2000000</v>
      </c>
      <c r="J7492" s="257" t="s">
        <v>39</v>
      </c>
      <c r="K7492" s="257" t="s">
        <v>6371</v>
      </c>
      <c r="L7492" s="260" t="s">
        <v>6372</v>
      </c>
    </row>
    <row r="7493" spans="2:12" ht="75" customHeight="1" x14ac:dyDescent="0.25">
      <c r="B7493" s="255">
        <v>11151503</v>
      </c>
      <c r="C7493" s="89" t="s">
        <v>7113</v>
      </c>
      <c r="D7493" s="256" t="s">
        <v>6369</v>
      </c>
      <c r="E7493" s="257" t="s">
        <v>86</v>
      </c>
      <c r="F7493" s="257" t="s">
        <v>6370</v>
      </c>
      <c r="G7493" s="257" t="s">
        <v>675</v>
      </c>
      <c r="H7493" s="258">
        <v>6303552</v>
      </c>
      <c r="I7493" s="271">
        <f t="shared" si="73"/>
        <v>6303552</v>
      </c>
      <c r="J7493" s="257" t="s">
        <v>39</v>
      </c>
      <c r="K7493" s="257" t="s">
        <v>6371</v>
      </c>
      <c r="L7493" s="260" t="s">
        <v>6372</v>
      </c>
    </row>
    <row r="7494" spans="2:12" ht="75" customHeight="1" x14ac:dyDescent="0.25">
      <c r="B7494" s="255">
        <v>11151503</v>
      </c>
      <c r="C7494" s="89" t="s">
        <v>7114</v>
      </c>
      <c r="D7494" s="256" t="s">
        <v>6369</v>
      </c>
      <c r="E7494" s="257" t="s">
        <v>86</v>
      </c>
      <c r="F7494" s="257" t="s">
        <v>6370</v>
      </c>
      <c r="G7494" s="257" t="s">
        <v>675</v>
      </c>
      <c r="H7494" s="258">
        <v>4790208</v>
      </c>
      <c r="I7494" s="271">
        <f t="shared" si="73"/>
        <v>4790208</v>
      </c>
      <c r="J7494" s="257" t="s">
        <v>39</v>
      </c>
      <c r="K7494" s="257" t="s">
        <v>6371</v>
      </c>
      <c r="L7494" s="260" t="s">
        <v>6372</v>
      </c>
    </row>
    <row r="7495" spans="2:12" ht="75" customHeight="1" x14ac:dyDescent="0.25">
      <c r="B7495" s="255">
        <v>11151503</v>
      </c>
      <c r="C7495" s="89" t="s">
        <v>7115</v>
      </c>
      <c r="D7495" s="256" t="s">
        <v>6369</v>
      </c>
      <c r="E7495" s="257" t="s">
        <v>86</v>
      </c>
      <c r="F7495" s="257" t="s">
        <v>6370</v>
      </c>
      <c r="G7495" s="257" t="s">
        <v>675</v>
      </c>
      <c r="H7495" s="258">
        <v>3809856</v>
      </c>
      <c r="I7495" s="271">
        <f t="shared" si="73"/>
        <v>3809856</v>
      </c>
      <c r="J7495" s="257" t="s">
        <v>39</v>
      </c>
      <c r="K7495" s="257" t="s">
        <v>6371</v>
      </c>
      <c r="L7495" s="260" t="s">
        <v>6372</v>
      </c>
    </row>
    <row r="7496" spans="2:12" ht="75" customHeight="1" x14ac:dyDescent="0.25">
      <c r="B7496" s="255">
        <v>11151503</v>
      </c>
      <c r="C7496" s="89" t="s">
        <v>7116</v>
      </c>
      <c r="D7496" s="256" t="s">
        <v>6369</v>
      </c>
      <c r="E7496" s="257" t="s">
        <v>86</v>
      </c>
      <c r="F7496" s="257" t="s">
        <v>6370</v>
      </c>
      <c r="G7496" s="257" t="s">
        <v>675</v>
      </c>
      <c r="H7496" s="258">
        <v>1258240</v>
      </c>
      <c r="I7496" s="271">
        <f t="shared" si="73"/>
        <v>1258240</v>
      </c>
      <c r="J7496" s="257" t="s">
        <v>39</v>
      </c>
      <c r="K7496" s="257" t="s">
        <v>6371</v>
      </c>
      <c r="L7496" s="260" t="s">
        <v>6372</v>
      </c>
    </row>
    <row r="7497" spans="2:12" ht="75" customHeight="1" x14ac:dyDescent="0.25">
      <c r="B7497" s="255">
        <v>11151503</v>
      </c>
      <c r="C7497" s="89" t="s">
        <v>7117</v>
      </c>
      <c r="D7497" s="256" t="s">
        <v>6369</v>
      </c>
      <c r="E7497" s="257" t="s">
        <v>86</v>
      </c>
      <c r="F7497" s="257" t="s">
        <v>6370</v>
      </c>
      <c r="G7497" s="257" t="s">
        <v>675</v>
      </c>
      <c r="H7497" s="258">
        <v>2094640</v>
      </c>
      <c r="I7497" s="271">
        <f t="shared" si="73"/>
        <v>2094640</v>
      </c>
      <c r="J7497" s="257" t="s">
        <v>39</v>
      </c>
      <c r="K7497" s="257" t="s">
        <v>6371</v>
      </c>
      <c r="L7497" s="260" t="s">
        <v>6372</v>
      </c>
    </row>
    <row r="7498" spans="2:12" ht="75" customHeight="1" x14ac:dyDescent="0.25">
      <c r="B7498" s="255">
        <v>11151503</v>
      </c>
      <c r="C7498" s="89" t="s">
        <v>7118</v>
      </c>
      <c r="D7498" s="256" t="s">
        <v>6369</v>
      </c>
      <c r="E7498" s="257" t="s">
        <v>86</v>
      </c>
      <c r="F7498" s="257" t="s">
        <v>6370</v>
      </c>
      <c r="G7498" s="257" t="s">
        <v>675</v>
      </c>
      <c r="H7498" s="258">
        <v>1385160</v>
      </c>
      <c r="I7498" s="271">
        <f t="shared" si="73"/>
        <v>1385160</v>
      </c>
      <c r="J7498" s="257" t="s">
        <v>39</v>
      </c>
      <c r="K7498" s="257" t="s">
        <v>6371</v>
      </c>
      <c r="L7498" s="260" t="s">
        <v>6372</v>
      </c>
    </row>
    <row r="7499" spans="2:12" ht="75" customHeight="1" x14ac:dyDescent="0.25">
      <c r="B7499" s="255">
        <v>11151503</v>
      </c>
      <c r="C7499" s="89" t="s">
        <v>7119</v>
      </c>
      <c r="D7499" s="256" t="s">
        <v>6369</v>
      </c>
      <c r="E7499" s="257" t="s">
        <v>86</v>
      </c>
      <c r="F7499" s="257" t="s">
        <v>6370</v>
      </c>
      <c r="G7499" s="257" t="s">
        <v>675</v>
      </c>
      <c r="H7499" s="258">
        <v>5252960</v>
      </c>
      <c r="I7499" s="271">
        <f t="shared" si="73"/>
        <v>5252960</v>
      </c>
      <c r="J7499" s="257" t="s">
        <v>39</v>
      </c>
      <c r="K7499" s="257" t="s">
        <v>6371</v>
      </c>
      <c r="L7499" s="260" t="s">
        <v>6372</v>
      </c>
    </row>
    <row r="7500" spans="2:12" ht="75" customHeight="1" x14ac:dyDescent="0.25">
      <c r="B7500" s="255">
        <v>11151503</v>
      </c>
      <c r="C7500" s="89" t="s">
        <v>7120</v>
      </c>
      <c r="D7500" s="256" t="s">
        <v>6369</v>
      </c>
      <c r="E7500" s="257" t="s">
        <v>86</v>
      </c>
      <c r="F7500" s="257" t="s">
        <v>6370</v>
      </c>
      <c r="G7500" s="257" t="s">
        <v>675</v>
      </c>
      <c r="H7500" s="258">
        <v>2094640</v>
      </c>
      <c r="I7500" s="271">
        <f t="shared" si="73"/>
        <v>2094640</v>
      </c>
      <c r="J7500" s="257" t="s">
        <v>39</v>
      </c>
      <c r="K7500" s="257" t="s">
        <v>6371</v>
      </c>
      <c r="L7500" s="260" t="s">
        <v>6372</v>
      </c>
    </row>
    <row r="7501" spans="2:12" ht="75" customHeight="1" x14ac:dyDescent="0.25">
      <c r="B7501" s="255">
        <v>11151503</v>
      </c>
      <c r="C7501" s="89" t="s">
        <v>7121</v>
      </c>
      <c r="D7501" s="256" t="s">
        <v>6369</v>
      </c>
      <c r="E7501" s="257" t="s">
        <v>86</v>
      </c>
      <c r="F7501" s="257" t="s">
        <v>6370</v>
      </c>
      <c r="G7501" s="257" t="s">
        <v>675</v>
      </c>
      <c r="H7501" s="258">
        <v>708960</v>
      </c>
      <c r="I7501" s="271">
        <f t="shared" si="73"/>
        <v>708960</v>
      </c>
      <c r="J7501" s="257" t="s">
        <v>39</v>
      </c>
      <c r="K7501" s="257" t="s">
        <v>6371</v>
      </c>
      <c r="L7501" s="260" t="s">
        <v>6372</v>
      </c>
    </row>
    <row r="7502" spans="2:12" ht="75" customHeight="1" x14ac:dyDescent="0.25">
      <c r="B7502" s="255">
        <v>44122107</v>
      </c>
      <c r="C7502" s="89" t="s">
        <v>7122</v>
      </c>
      <c r="D7502" s="256" t="s">
        <v>6369</v>
      </c>
      <c r="E7502" s="257" t="s">
        <v>86</v>
      </c>
      <c r="F7502" s="257" t="s">
        <v>6370</v>
      </c>
      <c r="G7502" s="257" t="s">
        <v>675</v>
      </c>
      <c r="H7502" s="258">
        <v>160176</v>
      </c>
      <c r="I7502" s="271">
        <f t="shared" si="73"/>
        <v>160176</v>
      </c>
      <c r="J7502" s="257" t="s">
        <v>39</v>
      </c>
      <c r="K7502" s="257" t="s">
        <v>6371</v>
      </c>
      <c r="L7502" s="260" t="s">
        <v>6372</v>
      </c>
    </row>
    <row r="7503" spans="2:12" ht="75" customHeight="1" x14ac:dyDescent="0.25">
      <c r="B7503" s="18">
        <v>11121503</v>
      </c>
      <c r="C7503" s="89" t="s">
        <v>7123</v>
      </c>
      <c r="D7503" s="256" t="s">
        <v>6369</v>
      </c>
      <c r="E7503" s="257" t="s">
        <v>86</v>
      </c>
      <c r="F7503" s="257" t="s">
        <v>6370</v>
      </c>
      <c r="G7503" s="257" t="s">
        <v>675</v>
      </c>
      <c r="H7503" s="258">
        <v>1449216</v>
      </c>
      <c r="I7503" s="271">
        <f t="shared" si="73"/>
        <v>1449216</v>
      </c>
      <c r="J7503" s="257" t="s">
        <v>39</v>
      </c>
      <c r="K7503" s="257" t="s">
        <v>6371</v>
      </c>
      <c r="L7503" s="260" t="s">
        <v>6372</v>
      </c>
    </row>
    <row r="7504" spans="2:12" ht="75" customHeight="1" x14ac:dyDescent="0.25">
      <c r="B7504" s="18">
        <v>11161701</v>
      </c>
      <c r="C7504" s="89" t="s">
        <v>7124</v>
      </c>
      <c r="D7504" s="256" t="s">
        <v>6369</v>
      </c>
      <c r="E7504" s="257" t="s">
        <v>86</v>
      </c>
      <c r="F7504" s="257" t="s">
        <v>6370</v>
      </c>
      <c r="G7504" s="257" t="s">
        <v>675</v>
      </c>
      <c r="H7504" s="258">
        <v>508480</v>
      </c>
      <c r="I7504" s="271">
        <f t="shared" si="73"/>
        <v>508480</v>
      </c>
      <c r="J7504" s="257" t="s">
        <v>39</v>
      </c>
      <c r="K7504" s="257" t="s">
        <v>6371</v>
      </c>
      <c r="L7504" s="260" t="s">
        <v>6372</v>
      </c>
    </row>
    <row r="7505" spans="2:12" ht="75" customHeight="1" x14ac:dyDescent="0.25">
      <c r="B7505" s="18">
        <v>601218</v>
      </c>
      <c r="C7505" s="89" t="s">
        <v>7125</v>
      </c>
      <c r="D7505" s="256" t="s">
        <v>6369</v>
      </c>
      <c r="E7505" s="257" t="s">
        <v>86</v>
      </c>
      <c r="F7505" s="257" t="s">
        <v>6370</v>
      </c>
      <c r="G7505" s="257" t="s">
        <v>675</v>
      </c>
      <c r="H7505" s="258">
        <v>2784000</v>
      </c>
      <c r="I7505" s="271">
        <f t="shared" si="73"/>
        <v>2784000</v>
      </c>
      <c r="J7505" s="257" t="s">
        <v>39</v>
      </c>
      <c r="K7505" s="257" t="s">
        <v>6371</v>
      </c>
      <c r="L7505" s="260" t="s">
        <v>6372</v>
      </c>
    </row>
    <row r="7506" spans="2:12" ht="75" customHeight="1" x14ac:dyDescent="0.25">
      <c r="B7506" s="18">
        <v>601218</v>
      </c>
      <c r="C7506" s="89" t="s">
        <v>7126</v>
      </c>
      <c r="D7506" s="256" t="s">
        <v>6369</v>
      </c>
      <c r="E7506" s="257" t="s">
        <v>86</v>
      </c>
      <c r="F7506" s="257" t="s">
        <v>6370</v>
      </c>
      <c r="G7506" s="257" t="s">
        <v>675</v>
      </c>
      <c r="H7506" s="258">
        <v>72528</v>
      </c>
      <c r="I7506" s="271">
        <f t="shared" si="73"/>
        <v>72528</v>
      </c>
      <c r="J7506" s="257" t="s">
        <v>39</v>
      </c>
      <c r="K7506" s="257" t="s">
        <v>6371</v>
      </c>
      <c r="L7506" s="260" t="s">
        <v>6372</v>
      </c>
    </row>
    <row r="7507" spans="2:12" ht="75" customHeight="1" x14ac:dyDescent="0.25">
      <c r="B7507" s="18">
        <v>601218</v>
      </c>
      <c r="C7507" s="89" t="s">
        <v>7127</v>
      </c>
      <c r="D7507" s="256" t="s">
        <v>6369</v>
      </c>
      <c r="E7507" s="257" t="s">
        <v>86</v>
      </c>
      <c r="F7507" s="257" t="s">
        <v>6370</v>
      </c>
      <c r="G7507" s="257" t="s">
        <v>675</v>
      </c>
      <c r="H7507" s="258">
        <v>509928</v>
      </c>
      <c r="I7507" s="271">
        <f t="shared" si="73"/>
        <v>509928</v>
      </c>
      <c r="J7507" s="257" t="s">
        <v>39</v>
      </c>
      <c r="K7507" s="257" t="s">
        <v>6371</v>
      </c>
      <c r="L7507" s="260" t="s">
        <v>6372</v>
      </c>
    </row>
    <row r="7508" spans="2:12" ht="75" customHeight="1" x14ac:dyDescent="0.25">
      <c r="B7508" s="18">
        <v>601218</v>
      </c>
      <c r="C7508" s="89" t="s">
        <v>7128</v>
      </c>
      <c r="D7508" s="256" t="s">
        <v>6369</v>
      </c>
      <c r="E7508" s="257" t="s">
        <v>86</v>
      </c>
      <c r="F7508" s="257" t="s">
        <v>6370</v>
      </c>
      <c r="G7508" s="257" t="s">
        <v>675</v>
      </c>
      <c r="H7508" s="258">
        <v>425504</v>
      </c>
      <c r="I7508" s="271">
        <f t="shared" si="73"/>
        <v>425504</v>
      </c>
      <c r="J7508" s="257" t="s">
        <v>39</v>
      </c>
      <c r="K7508" s="257" t="s">
        <v>6371</v>
      </c>
      <c r="L7508" s="260" t="s">
        <v>6372</v>
      </c>
    </row>
    <row r="7509" spans="2:12" ht="75" customHeight="1" x14ac:dyDescent="0.25">
      <c r="B7509" s="18">
        <v>601218</v>
      </c>
      <c r="C7509" s="89" t="s">
        <v>7129</v>
      </c>
      <c r="D7509" s="256" t="s">
        <v>6369</v>
      </c>
      <c r="E7509" s="257" t="s">
        <v>86</v>
      </c>
      <c r="F7509" s="257" t="s">
        <v>6370</v>
      </c>
      <c r="G7509" s="257" t="s">
        <v>675</v>
      </c>
      <c r="H7509" s="258">
        <v>1040544</v>
      </c>
      <c r="I7509" s="271">
        <f t="shared" si="73"/>
        <v>1040544</v>
      </c>
      <c r="J7509" s="257" t="s">
        <v>39</v>
      </c>
      <c r="K7509" s="257" t="s">
        <v>6371</v>
      </c>
      <c r="L7509" s="260" t="s">
        <v>6372</v>
      </c>
    </row>
    <row r="7510" spans="2:12" ht="75" customHeight="1" x14ac:dyDescent="0.25">
      <c r="B7510" s="18">
        <v>601218</v>
      </c>
      <c r="C7510" s="89" t="s">
        <v>7130</v>
      </c>
      <c r="D7510" s="256" t="s">
        <v>6369</v>
      </c>
      <c r="E7510" s="257" t="s">
        <v>86</v>
      </c>
      <c r="F7510" s="257" t="s">
        <v>6370</v>
      </c>
      <c r="G7510" s="257" t="s">
        <v>675</v>
      </c>
      <c r="H7510" s="258">
        <v>873504</v>
      </c>
      <c r="I7510" s="271">
        <f t="shared" si="73"/>
        <v>873504</v>
      </c>
      <c r="J7510" s="257" t="s">
        <v>39</v>
      </c>
      <c r="K7510" s="257" t="s">
        <v>6371</v>
      </c>
      <c r="L7510" s="260" t="s">
        <v>6372</v>
      </c>
    </row>
    <row r="7511" spans="2:12" ht="75" customHeight="1" x14ac:dyDescent="0.25">
      <c r="B7511" s="18">
        <v>601218</v>
      </c>
      <c r="C7511" s="89" t="s">
        <v>7131</v>
      </c>
      <c r="D7511" s="256" t="s">
        <v>6369</v>
      </c>
      <c r="E7511" s="257" t="s">
        <v>86</v>
      </c>
      <c r="F7511" s="257" t="s">
        <v>6370</v>
      </c>
      <c r="G7511" s="257" t="s">
        <v>675</v>
      </c>
      <c r="H7511" s="258">
        <v>940720</v>
      </c>
      <c r="I7511" s="271">
        <f t="shared" si="73"/>
        <v>940720</v>
      </c>
      <c r="J7511" s="257" t="s">
        <v>39</v>
      </c>
      <c r="K7511" s="257" t="s">
        <v>6371</v>
      </c>
      <c r="L7511" s="260" t="s">
        <v>6372</v>
      </c>
    </row>
    <row r="7512" spans="2:12" ht="75" customHeight="1" x14ac:dyDescent="0.25">
      <c r="B7512" s="18">
        <v>601218</v>
      </c>
      <c r="C7512" s="89" t="s">
        <v>7132</v>
      </c>
      <c r="D7512" s="256" t="s">
        <v>6369</v>
      </c>
      <c r="E7512" s="257" t="s">
        <v>86</v>
      </c>
      <c r="F7512" s="257" t="s">
        <v>6370</v>
      </c>
      <c r="G7512" s="257" t="s">
        <v>675</v>
      </c>
      <c r="H7512" s="258">
        <v>873504</v>
      </c>
      <c r="I7512" s="271">
        <f t="shared" si="73"/>
        <v>873504</v>
      </c>
      <c r="J7512" s="257" t="s">
        <v>39</v>
      </c>
      <c r="K7512" s="257" t="s">
        <v>6371</v>
      </c>
      <c r="L7512" s="260" t="s">
        <v>6372</v>
      </c>
    </row>
    <row r="7513" spans="2:12" ht="75" customHeight="1" x14ac:dyDescent="0.25">
      <c r="B7513" s="18">
        <v>601218</v>
      </c>
      <c r="C7513" s="89" t="s">
        <v>7133</v>
      </c>
      <c r="D7513" s="256" t="s">
        <v>6369</v>
      </c>
      <c r="E7513" s="257" t="s">
        <v>86</v>
      </c>
      <c r="F7513" s="257" t="s">
        <v>6370</v>
      </c>
      <c r="G7513" s="257" t="s">
        <v>675</v>
      </c>
      <c r="H7513" s="258">
        <v>597400</v>
      </c>
      <c r="I7513" s="271">
        <f t="shared" si="73"/>
        <v>597400</v>
      </c>
      <c r="J7513" s="257" t="s">
        <v>39</v>
      </c>
      <c r="K7513" s="257" t="s">
        <v>6371</v>
      </c>
      <c r="L7513" s="260" t="s">
        <v>6372</v>
      </c>
    </row>
    <row r="7514" spans="2:12" ht="75" customHeight="1" x14ac:dyDescent="0.25">
      <c r="B7514" s="255">
        <v>45101611</v>
      </c>
      <c r="C7514" s="89" t="s">
        <v>7134</v>
      </c>
      <c r="D7514" s="256" t="s">
        <v>6369</v>
      </c>
      <c r="E7514" s="257" t="s">
        <v>86</v>
      </c>
      <c r="F7514" s="257" t="s">
        <v>6370</v>
      </c>
      <c r="G7514" s="257" t="s">
        <v>675</v>
      </c>
      <c r="H7514" s="258">
        <v>120000</v>
      </c>
      <c r="I7514" s="271">
        <f t="shared" si="73"/>
        <v>120000</v>
      </c>
      <c r="J7514" s="257" t="s">
        <v>39</v>
      </c>
      <c r="K7514" s="257" t="s">
        <v>6371</v>
      </c>
      <c r="L7514" s="260" t="s">
        <v>6372</v>
      </c>
    </row>
    <row r="7515" spans="2:12" ht="75" customHeight="1" x14ac:dyDescent="0.25">
      <c r="B7515" s="255">
        <v>45101611</v>
      </c>
      <c r="C7515" s="89" t="s">
        <v>7135</v>
      </c>
      <c r="D7515" s="256" t="s">
        <v>6369</v>
      </c>
      <c r="E7515" s="257" t="s">
        <v>86</v>
      </c>
      <c r="F7515" s="257" t="s">
        <v>6370</v>
      </c>
      <c r="G7515" s="257" t="s">
        <v>675</v>
      </c>
      <c r="H7515" s="258">
        <v>160000</v>
      </c>
      <c r="I7515" s="271">
        <f t="shared" si="73"/>
        <v>160000</v>
      </c>
      <c r="J7515" s="257" t="s">
        <v>39</v>
      </c>
      <c r="K7515" s="257" t="s">
        <v>6371</v>
      </c>
      <c r="L7515" s="260" t="s">
        <v>6372</v>
      </c>
    </row>
    <row r="7516" spans="2:12" ht="75" customHeight="1" x14ac:dyDescent="0.25">
      <c r="B7516" s="255">
        <v>45101611</v>
      </c>
      <c r="C7516" s="89" t="s">
        <v>7136</v>
      </c>
      <c r="D7516" s="256" t="s">
        <v>6369</v>
      </c>
      <c r="E7516" s="257" t="s">
        <v>86</v>
      </c>
      <c r="F7516" s="257" t="s">
        <v>6370</v>
      </c>
      <c r="G7516" s="257" t="s">
        <v>675</v>
      </c>
      <c r="H7516" s="258">
        <v>176000</v>
      </c>
      <c r="I7516" s="271">
        <f t="shared" si="73"/>
        <v>176000</v>
      </c>
      <c r="J7516" s="257" t="s">
        <v>39</v>
      </c>
      <c r="K7516" s="257" t="s">
        <v>6371</v>
      </c>
      <c r="L7516" s="260" t="s">
        <v>6372</v>
      </c>
    </row>
    <row r="7517" spans="2:12" ht="75" customHeight="1" x14ac:dyDescent="0.25">
      <c r="B7517" s="255">
        <v>45101611</v>
      </c>
      <c r="C7517" s="89" t="s">
        <v>7137</v>
      </c>
      <c r="D7517" s="256" t="s">
        <v>6369</v>
      </c>
      <c r="E7517" s="257" t="s">
        <v>86</v>
      </c>
      <c r="F7517" s="257" t="s">
        <v>6370</v>
      </c>
      <c r="G7517" s="257" t="s">
        <v>675</v>
      </c>
      <c r="H7517" s="258">
        <v>200000</v>
      </c>
      <c r="I7517" s="271">
        <f t="shared" si="73"/>
        <v>200000</v>
      </c>
      <c r="J7517" s="257" t="s">
        <v>39</v>
      </c>
      <c r="K7517" s="257" t="s">
        <v>6371</v>
      </c>
      <c r="L7517" s="260" t="s">
        <v>6372</v>
      </c>
    </row>
    <row r="7518" spans="2:12" ht="75" customHeight="1" x14ac:dyDescent="0.25">
      <c r="B7518" s="255">
        <v>45101611</v>
      </c>
      <c r="C7518" s="89" t="s">
        <v>7138</v>
      </c>
      <c r="D7518" s="256" t="s">
        <v>6369</v>
      </c>
      <c r="E7518" s="257" t="s">
        <v>86</v>
      </c>
      <c r="F7518" s="257" t="s">
        <v>6370</v>
      </c>
      <c r="G7518" s="257" t="s">
        <v>675</v>
      </c>
      <c r="H7518" s="258">
        <v>240000</v>
      </c>
      <c r="I7518" s="271">
        <f t="shared" si="73"/>
        <v>240000</v>
      </c>
      <c r="J7518" s="257" t="s">
        <v>39</v>
      </c>
      <c r="K7518" s="257" t="s">
        <v>6371</v>
      </c>
      <c r="L7518" s="260" t="s">
        <v>6372</v>
      </c>
    </row>
    <row r="7519" spans="2:12" ht="75" customHeight="1" x14ac:dyDescent="0.25">
      <c r="B7519" s="18">
        <v>601218</v>
      </c>
      <c r="C7519" s="89" t="s">
        <v>7139</v>
      </c>
      <c r="D7519" s="256" t="s">
        <v>6369</v>
      </c>
      <c r="E7519" s="257" t="s">
        <v>86</v>
      </c>
      <c r="F7519" s="257" t="s">
        <v>6370</v>
      </c>
      <c r="G7519" s="257" t="s">
        <v>675</v>
      </c>
      <c r="H7519" s="258">
        <v>1219400</v>
      </c>
      <c r="I7519" s="271">
        <f t="shared" si="73"/>
        <v>1219400</v>
      </c>
      <c r="J7519" s="257" t="s">
        <v>39</v>
      </c>
      <c r="K7519" s="257" t="s">
        <v>6371</v>
      </c>
      <c r="L7519" s="260" t="s">
        <v>6372</v>
      </c>
    </row>
    <row r="7520" spans="2:12" ht="75" customHeight="1" x14ac:dyDescent="0.25">
      <c r="B7520" s="18">
        <v>601218</v>
      </c>
      <c r="C7520" s="89" t="s">
        <v>7140</v>
      </c>
      <c r="D7520" s="256" t="s">
        <v>6369</v>
      </c>
      <c r="E7520" s="257" t="s">
        <v>86</v>
      </c>
      <c r="F7520" s="257" t="s">
        <v>6370</v>
      </c>
      <c r="G7520" s="257" t="s">
        <v>675</v>
      </c>
      <c r="H7520" s="258">
        <v>2405360</v>
      </c>
      <c r="I7520" s="271">
        <f t="shared" si="73"/>
        <v>2405360</v>
      </c>
      <c r="J7520" s="257" t="s">
        <v>39</v>
      </c>
      <c r="K7520" s="257" t="s">
        <v>6371</v>
      </c>
      <c r="L7520" s="260" t="s">
        <v>6372</v>
      </c>
    </row>
    <row r="7521" spans="2:12" ht="75" customHeight="1" x14ac:dyDescent="0.25">
      <c r="B7521" s="18" t="s">
        <v>7141</v>
      </c>
      <c r="C7521" s="89" t="s">
        <v>7142</v>
      </c>
      <c r="D7521" s="256" t="s">
        <v>6369</v>
      </c>
      <c r="E7521" s="257" t="s">
        <v>86</v>
      </c>
      <c r="F7521" s="257" t="s">
        <v>6370</v>
      </c>
      <c r="G7521" s="257" t="s">
        <v>675</v>
      </c>
      <c r="H7521" s="258">
        <v>1165008</v>
      </c>
      <c r="I7521" s="271">
        <f t="shared" si="73"/>
        <v>1165008</v>
      </c>
      <c r="J7521" s="257" t="s">
        <v>39</v>
      </c>
      <c r="K7521" s="257" t="s">
        <v>6371</v>
      </c>
      <c r="L7521" s="260" t="s">
        <v>6372</v>
      </c>
    </row>
    <row r="7522" spans="2:12" ht="75" customHeight="1" x14ac:dyDescent="0.25">
      <c r="B7522" s="18">
        <v>111621</v>
      </c>
      <c r="C7522" s="89" t="s">
        <v>7143</v>
      </c>
      <c r="D7522" s="256" t="s">
        <v>6369</v>
      </c>
      <c r="E7522" s="257" t="s">
        <v>86</v>
      </c>
      <c r="F7522" s="257" t="s">
        <v>6370</v>
      </c>
      <c r="G7522" s="257" t="s">
        <v>675</v>
      </c>
      <c r="H7522" s="258">
        <v>1325120</v>
      </c>
      <c r="I7522" s="271">
        <f t="shared" si="73"/>
        <v>1325120</v>
      </c>
      <c r="J7522" s="257" t="s">
        <v>39</v>
      </c>
      <c r="K7522" s="257" t="s">
        <v>6371</v>
      </c>
      <c r="L7522" s="260" t="s">
        <v>6372</v>
      </c>
    </row>
    <row r="7523" spans="2:12" ht="75" customHeight="1" x14ac:dyDescent="0.25">
      <c r="B7523" s="255">
        <v>13102027</v>
      </c>
      <c r="C7523" s="89" t="s">
        <v>7144</v>
      </c>
      <c r="D7523" s="256" t="s">
        <v>6369</v>
      </c>
      <c r="E7523" s="257" t="s">
        <v>86</v>
      </c>
      <c r="F7523" s="257" t="s">
        <v>6370</v>
      </c>
      <c r="G7523" s="257" t="s">
        <v>675</v>
      </c>
      <c r="H7523" s="258">
        <v>348000</v>
      </c>
      <c r="I7523" s="271">
        <f t="shared" si="73"/>
        <v>348000</v>
      </c>
      <c r="J7523" s="257" t="s">
        <v>39</v>
      </c>
      <c r="K7523" s="257" t="s">
        <v>6371</v>
      </c>
      <c r="L7523" s="260" t="s">
        <v>6372</v>
      </c>
    </row>
    <row r="7524" spans="2:12" ht="75" customHeight="1" x14ac:dyDescent="0.25">
      <c r="B7524" s="18">
        <v>11162133</v>
      </c>
      <c r="C7524" s="89" t="s">
        <v>7145</v>
      </c>
      <c r="D7524" s="256" t="s">
        <v>6369</v>
      </c>
      <c r="E7524" s="257" t="s">
        <v>86</v>
      </c>
      <c r="F7524" s="257" t="s">
        <v>6370</v>
      </c>
      <c r="G7524" s="257" t="s">
        <v>675</v>
      </c>
      <c r="H7524" s="258">
        <v>1542880</v>
      </c>
      <c r="I7524" s="271">
        <f t="shared" si="73"/>
        <v>1542880</v>
      </c>
      <c r="J7524" s="257" t="s">
        <v>39</v>
      </c>
      <c r="K7524" s="257" t="s">
        <v>6371</v>
      </c>
      <c r="L7524" s="260" t="s">
        <v>6372</v>
      </c>
    </row>
    <row r="7525" spans="2:12" ht="75" customHeight="1" x14ac:dyDescent="0.25">
      <c r="B7525" s="255">
        <v>302664</v>
      </c>
      <c r="C7525" s="89" t="s">
        <v>7146</v>
      </c>
      <c r="D7525" s="256" t="s">
        <v>6369</v>
      </c>
      <c r="E7525" s="257" t="s">
        <v>86</v>
      </c>
      <c r="F7525" s="257" t="s">
        <v>6370</v>
      </c>
      <c r="G7525" s="257" t="s">
        <v>675</v>
      </c>
      <c r="H7525" s="258">
        <v>9851088</v>
      </c>
      <c r="I7525" s="271">
        <f t="shared" si="73"/>
        <v>9851088</v>
      </c>
      <c r="J7525" s="257" t="s">
        <v>39</v>
      </c>
      <c r="K7525" s="257" t="s">
        <v>6371</v>
      </c>
      <c r="L7525" s="260" t="s">
        <v>6372</v>
      </c>
    </row>
    <row r="7526" spans="2:12" ht="75" customHeight="1" x14ac:dyDescent="0.25">
      <c r="B7526" s="18">
        <v>481019003</v>
      </c>
      <c r="C7526" s="89" t="s">
        <v>7147</v>
      </c>
      <c r="D7526" s="256" t="s">
        <v>6369</v>
      </c>
      <c r="E7526" s="257" t="s">
        <v>86</v>
      </c>
      <c r="F7526" s="257" t="s">
        <v>6370</v>
      </c>
      <c r="G7526" s="257" t="s">
        <v>675</v>
      </c>
      <c r="H7526" s="258">
        <v>285440</v>
      </c>
      <c r="I7526" s="271">
        <f t="shared" si="73"/>
        <v>285440</v>
      </c>
      <c r="J7526" s="257" t="s">
        <v>39</v>
      </c>
      <c r="K7526" s="257" t="s">
        <v>6371</v>
      </c>
      <c r="L7526" s="260" t="s">
        <v>6372</v>
      </c>
    </row>
    <row r="7527" spans="2:12" ht="75" customHeight="1" x14ac:dyDescent="0.25">
      <c r="B7527" s="18">
        <v>481019005</v>
      </c>
      <c r="C7527" s="89" t="s">
        <v>7148</v>
      </c>
      <c r="D7527" s="256" t="s">
        <v>6369</v>
      </c>
      <c r="E7527" s="257" t="s">
        <v>86</v>
      </c>
      <c r="F7527" s="257" t="s">
        <v>6370</v>
      </c>
      <c r="G7527" s="257" t="s">
        <v>675</v>
      </c>
      <c r="H7527" s="258">
        <v>1191600</v>
      </c>
      <c r="I7527" s="271">
        <f t="shared" si="73"/>
        <v>1191600</v>
      </c>
      <c r="J7527" s="257" t="s">
        <v>39</v>
      </c>
      <c r="K7527" s="257" t="s">
        <v>6371</v>
      </c>
      <c r="L7527" s="260" t="s">
        <v>6372</v>
      </c>
    </row>
    <row r="7528" spans="2:12" ht="75" customHeight="1" x14ac:dyDescent="0.25">
      <c r="B7528" s="18">
        <v>481019005</v>
      </c>
      <c r="C7528" s="89" t="s">
        <v>7149</v>
      </c>
      <c r="D7528" s="256" t="s">
        <v>6369</v>
      </c>
      <c r="E7528" s="257" t="s">
        <v>86</v>
      </c>
      <c r="F7528" s="257" t="s">
        <v>6370</v>
      </c>
      <c r="G7528" s="257" t="s">
        <v>675</v>
      </c>
      <c r="H7528" s="258">
        <v>1416000</v>
      </c>
      <c r="I7528" s="271">
        <f t="shared" si="73"/>
        <v>1416000</v>
      </c>
      <c r="J7528" s="257" t="s">
        <v>39</v>
      </c>
      <c r="K7528" s="257" t="s">
        <v>6371</v>
      </c>
      <c r="L7528" s="260" t="s">
        <v>6372</v>
      </c>
    </row>
    <row r="7529" spans="2:12" ht="75" customHeight="1" x14ac:dyDescent="0.25">
      <c r="B7529" s="255">
        <v>11161701</v>
      </c>
      <c r="C7529" s="89" t="s">
        <v>7150</v>
      </c>
      <c r="D7529" s="256" t="s">
        <v>6369</v>
      </c>
      <c r="E7529" s="257" t="s">
        <v>86</v>
      </c>
      <c r="F7529" s="257" t="s">
        <v>6370</v>
      </c>
      <c r="G7529" s="257" t="s">
        <v>675</v>
      </c>
      <c r="H7529" s="258">
        <v>3306000</v>
      </c>
      <c r="I7529" s="271">
        <f t="shared" si="73"/>
        <v>3306000</v>
      </c>
      <c r="J7529" s="257" t="s">
        <v>39</v>
      </c>
      <c r="K7529" s="257" t="s">
        <v>6371</v>
      </c>
      <c r="L7529" s="260" t="s">
        <v>6372</v>
      </c>
    </row>
    <row r="7530" spans="2:12" ht="75" customHeight="1" x14ac:dyDescent="0.25">
      <c r="B7530" s="18">
        <v>11161701</v>
      </c>
      <c r="C7530" s="89" t="s">
        <v>7151</v>
      </c>
      <c r="D7530" s="256" t="s">
        <v>6369</v>
      </c>
      <c r="E7530" s="257" t="s">
        <v>86</v>
      </c>
      <c r="F7530" s="257" t="s">
        <v>6370</v>
      </c>
      <c r="G7530" s="257" t="s">
        <v>675</v>
      </c>
      <c r="H7530" s="258">
        <v>25600000</v>
      </c>
      <c r="I7530" s="271">
        <f t="shared" si="73"/>
        <v>25600000</v>
      </c>
      <c r="J7530" s="257" t="s">
        <v>39</v>
      </c>
      <c r="K7530" s="257" t="s">
        <v>6371</v>
      </c>
      <c r="L7530" s="260" t="s">
        <v>6372</v>
      </c>
    </row>
    <row r="7531" spans="2:12" ht="75" customHeight="1" x14ac:dyDescent="0.25">
      <c r="B7531" s="18">
        <v>11161701</v>
      </c>
      <c r="C7531" s="89" t="s">
        <v>7152</v>
      </c>
      <c r="D7531" s="256" t="s">
        <v>6369</v>
      </c>
      <c r="E7531" s="257" t="s">
        <v>86</v>
      </c>
      <c r="F7531" s="257" t="s">
        <v>6370</v>
      </c>
      <c r="G7531" s="257" t="s">
        <v>675</v>
      </c>
      <c r="H7531" s="258">
        <v>1653000</v>
      </c>
      <c r="I7531" s="271">
        <f t="shared" si="73"/>
        <v>1653000</v>
      </c>
      <c r="J7531" s="257" t="s">
        <v>39</v>
      </c>
      <c r="K7531" s="257" t="s">
        <v>6371</v>
      </c>
      <c r="L7531" s="260" t="s">
        <v>6372</v>
      </c>
    </row>
    <row r="7532" spans="2:12" ht="75" customHeight="1" x14ac:dyDescent="0.25">
      <c r="B7532" s="18">
        <v>11162127</v>
      </c>
      <c r="C7532" s="89" t="s">
        <v>7153</v>
      </c>
      <c r="D7532" s="256" t="s">
        <v>6369</v>
      </c>
      <c r="E7532" s="257" t="s">
        <v>86</v>
      </c>
      <c r="F7532" s="257" t="s">
        <v>6370</v>
      </c>
      <c r="G7532" s="257" t="s">
        <v>675</v>
      </c>
      <c r="H7532" s="258">
        <v>2610000</v>
      </c>
      <c r="I7532" s="271">
        <f t="shared" si="73"/>
        <v>2610000</v>
      </c>
      <c r="J7532" s="257" t="s">
        <v>39</v>
      </c>
      <c r="K7532" s="257" t="s">
        <v>6371</v>
      </c>
      <c r="L7532" s="260" t="s">
        <v>6372</v>
      </c>
    </row>
    <row r="7533" spans="2:12" ht="75" customHeight="1" x14ac:dyDescent="0.25">
      <c r="B7533" s="18">
        <v>11162113</v>
      </c>
      <c r="C7533" s="89" t="s">
        <v>7154</v>
      </c>
      <c r="D7533" s="256" t="s">
        <v>6369</v>
      </c>
      <c r="E7533" s="257" t="s">
        <v>86</v>
      </c>
      <c r="F7533" s="257" t="s">
        <v>6370</v>
      </c>
      <c r="G7533" s="257" t="s">
        <v>675</v>
      </c>
      <c r="H7533" s="258">
        <v>3230240</v>
      </c>
      <c r="I7533" s="271">
        <f t="shared" si="73"/>
        <v>3230240</v>
      </c>
      <c r="J7533" s="257" t="s">
        <v>39</v>
      </c>
      <c r="K7533" s="257" t="s">
        <v>6371</v>
      </c>
      <c r="L7533" s="260" t="s">
        <v>6372</v>
      </c>
    </row>
    <row r="7534" spans="2:12" ht="75" customHeight="1" x14ac:dyDescent="0.25">
      <c r="B7534" s="18">
        <v>111621</v>
      </c>
      <c r="C7534" s="89" t="s">
        <v>7155</v>
      </c>
      <c r="D7534" s="256" t="s">
        <v>6369</v>
      </c>
      <c r="E7534" s="257" t="s">
        <v>86</v>
      </c>
      <c r="F7534" s="257" t="s">
        <v>6370</v>
      </c>
      <c r="G7534" s="257" t="s">
        <v>675</v>
      </c>
      <c r="H7534" s="258">
        <v>242560</v>
      </c>
      <c r="I7534" s="271">
        <f t="shared" si="73"/>
        <v>242560</v>
      </c>
      <c r="J7534" s="257" t="s">
        <v>39</v>
      </c>
      <c r="K7534" s="257" t="s">
        <v>6371</v>
      </c>
      <c r="L7534" s="260" t="s">
        <v>6372</v>
      </c>
    </row>
    <row r="7535" spans="2:12" ht="75" customHeight="1" x14ac:dyDescent="0.25">
      <c r="B7535" s="18">
        <v>11162113</v>
      </c>
      <c r="C7535" s="89" t="s">
        <v>7156</v>
      </c>
      <c r="D7535" s="256" t="s">
        <v>6369</v>
      </c>
      <c r="E7535" s="257" t="s">
        <v>86</v>
      </c>
      <c r="F7535" s="257" t="s">
        <v>6370</v>
      </c>
      <c r="G7535" s="257" t="s">
        <v>675</v>
      </c>
      <c r="H7535" s="258">
        <v>1600000</v>
      </c>
      <c r="I7535" s="271">
        <f t="shared" si="73"/>
        <v>1600000</v>
      </c>
      <c r="J7535" s="257" t="s">
        <v>39</v>
      </c>
      <c r="K7535" s="257" t="s">
        <v>6371</v>
      </c>
      <c r="L7535" s="260" t="s">
        <v>6372</v>
      </c>
    </row>
    <row r="7536" spans="2:12" ht="75" customHeight="1" x14ac:dyDescent="0.25">
      <c r="B7536" s="18">
        <v>11162128</v>
      </c>
      <c r="C7536" s="89" t="s">
        <v>7157</v>
      </c>
      <c r="D7536" s="256" t="s">
        <v>6369</v>
      </c>
      <c r="E7536" s="257" t="s">
        <v>86</v>
      </c>
      <c r="F7536" s="257" t="s">
        <v>6370</v>
      </c>
      <c r="G7536" s="257" t="s">
        <v>675</v>
      </c>
      <c r="H7536" s="258">
        <v>1600000</v>
      </c>
      <c r="I7536" s="271">
        <f t="shared" ref="I7536:I7599" si="74">+H7536</f>
        <v>1600000</v>
      </c>
      <c r="J7536" s="257" t="s">
        <v>39</v>
      </c>
      <c r="K7536" s="257" t="s">
        <v>6371</v>
      </c>
      <c r="L7536" s="260" t="s">
        <v>6372</v>
      </c>
    </row>
    <row r="7537" spans="2:12" ht="75" customHeight="1" x14ac:dyDescent="0.25">
      <c r="B7537" s="18">
        <v>11161701</v>
      </c>
      <c r="C7537" s="89" t="s">
        <v>7158</v>
      </c>
      <c r="D7537" s="256" t="s">
        <v>6369</v>
      </c>
      <c r="E7537" s="257" t="s">
        <v>86</v>
      </c>
      <c r="F7537" s="257" t="s">
        <v>6370</v>
      </c>
      <c r="G7537" s="257" t="s">
        <v>675</v>
      </c>
      <c r="H7537" s="258">
        <v>580000</v>
      </c>
      <c r="I7537" s="271">
        <f t="shared" si="74"/>
        <v>580000</v>
      </c>
      <c r="J7537" s="257" t="s">
        <v>39</v>
      </c>
      <c r="K7537" s="257" t="s">
        <v>6371</v>
      </c>
      <c r="L7537" s="260" t="s">
        <v>6372</v>
      </c>
    </row>
    <row r="7538" spans="2:12" ht="75" customHeight="1" x14ac:dyDescent="0.25">
      <c r="B7538" s="18">
        <v>11162128</v>
      </c>
      <c r="C7538" s="89" t="s">
        <v>7159</v>
      </c>
      <c r="D7538" s="256" t="s">
        <v>6369</v>
      </c>
      <c r="E7538" s="257" t="s">
        <v>86</v>
      </c>
      <c r="F7538" s="257" t="s">
        <v>6370</v>
      </c>
      <c r="G7538" s="257" t="s">
        <v>675</v>
      </c>
      <c r="H7538" s="258">
        <v>1600000</v>
      </c>
      <c r="I7538" s="271">
        <f t="shared" si="74"/>
        <v>1600000</v>
      </c>
      <c r="J7538" s="257" t="s">
        <v>39</v>
      </c>
      <c r="K7538" s="257" t="s">
        <v>6371</v>
      </c>
      <c r="L7538" s="260" t="s">
        <v>6372</v>
      </c>
    </row>
    <row r="7539" spans="2:12" ht="75" customHeight="1" x14ac:dyDescent="0.25">
      <c r="B7539" s="18">
        <v>11151509</v>
      </c>
      <c r="C7539" s="89" t="s">
        <v>7160</v>
      </c>
      <c r="D7539" s="256" t="s">
        <v>6369</v>
      </c>
      <c r="E7539" s="257" t="s">
        <v>86</v>
      </c>
      <c r="F7539" s="257" t="s">
        <v>6370</v>
      </c>
      <c r="G7539" s="257" t="s">
        <v>675</v>
      </c>
      <c r="H7539" s="258">
        <v>1600000</v>
      </c>
      <c r="I7539" s="271">
        <f t="shared" si="74"/>
        <v>1600000</v>
      </c>
      <c r="J7539" s="257" t="s">
        <v>39</v>
      </c>
      <c r="K7539" s="257" t="s">
        <v>6371</v>
      </c>
      <c r="L7539" s="260" t="s">
        <v>6372</v>
      </c>
    </row>
    <row r="7540" spans="2:12" ht="75" customHeight="1" x14ac:dyDescent="0.25">
      <c r="B7540" s="18">
        <v>601218</v>
      </c>
      <c r="C7540" s="89" t="s">
        <v>7161</v>
      </c>
      <c r="D7540" s="256" t="s">
        <v>6369</v>
      </c>
      <c r="E7540" s="257" t="s">
        <v>86</v>
      </c>
      <c r="F7540" s="257" t="s">
        <v>6370</v>
      </c>
      <c r="G7540" s="257" t="s">
        <v>675</v>
      </c>
      <c r="H7540" s="258">
        <v>1600000</v>
      </c>
      <c r="I7540" s="271">
        <f t="shared" si="74"/>
        <v>1600000</v>
      </c>
      <c r="J7540" s="257" t="s">
        <v>39</v>
      </c>
      <c r="K7540" s="257" t="s">
        <v>6371</v>
      </c>
      <c r="L7540" s="260" t="s">
        <v>6372</v>
      </c>
    </row>
    <row r="7541" spans="2:12" ht="75" customHeight="1" x14ac:dyDescent="0.25">
      <c r="B7541" s="255">
        <v>141215</v>
      </c>
      <c r="C7541" s="89" t="s">
        <v>7162</v>
      </c>
      <c r="D7541" s="256" t="s">
        <v>6369</v>
      </c>
      <c r="E7541" s="257" t="s">
        <v>86</v>
      </c>
      <c r="F7541" s="257" t="s">
        <v>6370</v>
      </c>
      <c r="G7541" s="257" t="s">
        <v>675</v>
      </c>
      <c r="H7541" s="258">
        <v>1600000</v>
      </c>
      <c r="I7541" s="271">
        <f t="shared" si="74"/>
        <v>1600000</v>
      </c>
      <c r="J7541" s="257" t="s">
        <v>39</v>
      </c>
      <c r="K7541" s="257" t="s">
        <v>6371</v>
      </c>
      <c r="L7541" s="260" t="s">
        <v>6372</v>
      </c>
    </row>
    <row r="7542" spans="2:12" ht="75" customHeight="1" x14ac:dyDescent="0.25">
      <c r="B7542" s="255">
        <v>141215</v>
      </c>
      <c r="C7542" s="89" t="s">
        <v>7163</v>
      </c>
      <c r="D7542" s="256" t="s">
        <v>6369</v>
      </c>
      <c r="E7542" s="257" t="s">
        <v>86</v>
      </c>
      <c r="F7542" s="257" t="s">
        <v>6370</v>
      </c>
      <c r="G7542" s="257" t="s">
        <v>675</v>
      </c>
      <c r="H7542" s="258">
        <v>1600000</v>
      </c>
      <c r="I7542" s="271">
        <f t="shared" si="74"/>
        <v>1600000</v>
      </c>
      <c r="J7542" s="257" t="s">
        <v>39</v>
      </c>
      <c r="K7542" s="257" t="s">
        <v>6371</v>
      </c>
      <c r="L7542" s="260" t="s">
        <v>6372</v>
      </c>
    </row>
    <row r="7543" spans="2:12" ht="75" customHeight="1" x14ac:dyDescent="0.25">
      <c r="B7543" s="255">
        <v>302664</v>
      </c>
      <c r="C7543" s="89" t="s">
        <v>7164</v>
      </c>
      <c r="D7543" s="256" t="s">
        <v>6369</v>
      </c>
      <c r="E7543" s="257" t="s">
        <v>86</v>
      </c>
      <c r="F7543" s="257" t="s">
        <v>6370</v>
      </c>
      <c r="G7543" s="257" t="s">
        <v>675</v>
      </c>
      <c r="H7543" s="258">
        <v>1600000</v>
      </c>
      <c r="I7543" s="271">
        <f t="shared" si="74"/>
        <v>1600000</v>
      </c>
      <c r="J7543" s="257" t="s">
        <v>39</v>
      </c>
      <c r="K7543" s="257" t="s">
        <v>6371</v>
      </c>
      <c r="L7543" s="260" t="s">
        <v>6372</v>
      </c>
    </row>
    <row r="7544" spans="2:12" ht="75" customHeight="1" x14ac:dyDescent="0.25">
      <c r="B7544" s="255">
        <v>302664</v>
      </c>
      <c r="C7544" s="89" t="s">
        <v>7165</v>
      </c>
      <c r="D7544" s="256" t="s">
        <v>6369</v>
      </c>
      <c r="E7544" s="257" t="s">
        <v>86</v>
      </c>
      <c r="F7544" s="257" t="s">
        <v>6370</v>
      </c>
      <c r="G7544" s="257" t="s">
        <v>675</v>
      </c>
      <c r="H7544" s="258">
        <v>1600000</v>
      </c>
      <c r="I7544" s="271">
        <f t="shared" si="74"/>
        <v>1600000</v>
      </c>
      <c r="J7544" s="257" t="s">
        <v>39</v>
      </c>
      <c r="K7544" s="257" t="s">
        <v>6371</v>
      </c>
      <c r="L7544" s="260" t="s">
        <v>6372</v>
      </c>
    </row>
    <row r="7545" spans="2:12" ht="75" customHeight="1" x14ac:dyDescent="0.25">
      <c r="B7545" s="18">
        <v>27111918</v>
      </c>
      <c r="C7545" s="89" t="s">
        <v>7166</v>
      </c>
      <c r="D7545" s="256" t="s">
        <v>6369</v>
      </c>
      <c r="E7545" s="257" t="s">
        <v>86</v>
      </c>
      <c r="F7545" s="257" t="s">
        <v>6370</v>
      </c>
      <c r="G7545" s="257" t="s">
        <v>675</v>
      </c>
      <c r="H7545" s="258">
        <v>88000</v>
      </c>
      <c r="I7545" s="271">
        <f t="shared" si="74"/>
        <v>88000</v>
      </c>
      <c r="J7545" s="257" t="s">
        <v>39</v>
      </c>
      <c r="K7545" s="257" t="s">
        <v>6371</v>
      </c>
      <c r="L7545" s="260" t="s">
        <v>6372</v>
      </c>
    </row>
    <row r="7546" spans="2:12" ht="75" customHeight="1" x14ac:dyDescent="0.25">
      <c r="B7546" s="18">
        <v>27111918</v>
      </c>
      <c r="C7546" s="89" t="s">
        <v>7167</v>
      </c>
      <c r="D7546" s="256" t="s">
        <v>6369</v>
      </c>
      <c r="E7546" s="257" t="s">
        <v>86</v>
      </c>
      <c r="F7546" s="257" t="s">
        <v>6370</v>
      </c>
      <c r="G7546" s="257" t="s">
        <v>675</v>
      </c>
      <c r="H7546" s="258">
        <v>120000</v>
      </c>
      <c r="I7546" s="271">
        <f t="shared" si="74"/>
        <v>120000</v>
      </c>
      <c r="J7546" s="257" t="s">
        <v>39</v>
      </c>
      <c r="K7546" s="257" t="s">
        <v>6371</v>
      </c>
      <c r="L7546" s="260" t="s">
        <v>6372</v>
      </c>
    </row>
    <row r="7547" spans="2:12" ht="75" customHeight="1" x14ac:dyDescent="0.25">
      <c r="B7547" s="18">
        <v>53103001</v>
      </c>
      <c r="C7547" s="89" t="s">
        <v>7168</v>
      </c>
      <c r="D7547" s="256" t="s">
        <v>6369</v>
      </c>
      <c r="E7547" s="257" t="s">
        <v>86</v>
      </c>
      <c r="F7547" s="257" t="s">
        <v>6370</v>
      </c>
      <c r="G7547" s="257" t="s">
        <v>675</v>
      </c>
      <c r="H7547" s="258">
        <v>541920</v>
      </c>
      <c r="I7547" s="271">
        <f t="shared" si="74"/>
        <v>541920</v>
      </c>
      <c r="J7547" s="257" t="s">
        <v>39</v>
      </c>
      <c r="K7547" s="257" t="s">
        <v>6371</v>
      </c>
      <c r="L7547" s="260" t="s">
        <v>6372</v>
      </c>
    </row>
    <row r="7548" spans="2:12" ht="75" customHeight="1" x14ac:dyDescent="0.25">
      <c r="B7548" s="18">
        <v>53103001</v>
      </c>
      <c r="C7548" s="89" t="s">
        <v>7169</v>
      </c>
      <c r="D7548" s="256" t="s">
        <v>6369</v>
      </c>
      <c r="E7548" s="257" t="s">
        <v>86</v>
      </c>
      <c r="F7548" s="257" t="s">
        <v>6370</v>
      </c>
      <c r="G7548" s="257" t="s">
        <v>675</v>
      </c>
      <c r="H7548" s="258">
        <v>541920</v>
      </c>
      <c r="I7548" s="271">
        <f t="shared" si="74"/>
        <v>541920</v>
      </c>
      <c r="J7548" s="257" t="s">
        <v>39</v>
      </c>
      <c r="K7548" s="257" t="s">
        <v>6371</v>
      </c>
      <c r="L7548" s="260" t="s">
        <v>6372</v>
      </c>
    </row>
    <row r="7549" spans="2:12" ht="75" customHeight="1" x14ac:dyDescent="0.25">
      <c r="B7549" s="18">
        <v>53103001</v>
      </c>
      <c r="C7549" s="89" t="s">
        <v>7170</v>
      </c>
      <c r="D7549" s="256" t="s">
        <v>6369</v>
      </c>
      <c r="E7549" s="257" t="s">
        <v>86</v>
      </c>
      <c r="F7549" s="257" t="s">
        <v>6370</v>
      </c>
      <c r="G7549" s="257" t="s">
        <v>675</v>
      </c>
      <c r="H7549" s="258">
        <v>541920</v>
      </c>
      <c r="I7549" s="271">
        <f t="shared" si="74"/>
        <v>541920</v>
      </c>
      <c r="J7549" s="257" t="s">
        <v>39</v>
      </c>
      <c r="K7549" s="257" t="s">
        <v>6371</v>
      </c>
      <c r="L7549" s="260" t="s">
        <v>6372</v>
      </c>
    </row>
    <row r="7550" spans="2:12" ht="75" customHeight="1" x14ac:dyDescent="0.25">
      <c r="B7550" s="18">
        <v>11122006</v>
      </c>
      <c r="C7550" s="89" t="s">
        <v>7171</v>
      </c>
      <c r="D7550" s="256" t="s">
        <v>6369</v>
      </c>
      <c r="E7550" s="257" t="s">
        <v>86</v>
      </c>
      <c r="F7550" s="257" t="s">
        <v>6370</v>
      </c>
      <c r="G7550" s="257" t="s">
        <v>675</v>
      </c>
      <c r="H7550" s="258">
        <v>1600000</v>
      </c>
      <c r="I7550" s="271">
        <f t="shared" si="74"/>
        <v>1600000</v>
      </c>
      <c r="J7550" s="257" t="s">
        <v>39</v>
      </c>
      <c r="K7550" s="257" t="s">
        <v>6371</v>
      </c>
      <c r="L7550" s="260" t="s">
        <v>6372</v>
      </c>
    </row>
    <row r="7551" spans="2:12" ht="75" customHeight="1" x14ac:dyDescent="0.25">
      <c r="B7551" s="18">
        <v>44121612</v>
      </c>
      <c r="C7551" s="89" t="s">
        <v>7172</v>
      </c>
      <c r="D7551" s="256" t="s">
        <v>6369</v>
      </c>
      <c r="E7551" s="257" t="s">
        <v>86</v>
      </c>
      <c r="F7551" s="257" t="s">
        <v>6370</v>
      </c>
      <c r="G7551" s="257" t="s">
        <v>675</v>
      </c>
      <c r="H7551" s="258">
        <v>7424</v>
      </c>
      <c r="I7551" s="271">
        <f t="shared" si="74"/>
        <v>7424</v>
      </c>
      <c r="J7551" s="257" t="s">
        <v>39</v>
      </c>
      <c r="K7551" s="257" t="s">
        <v>6371</v>
      </c>
      <c r="L7551" s="260" t="s">
        <v>6372</v>
      </c>
    </row>
    <row r="7552" spans="2:12" ht="75" customHeight="1" x14ac:dyDescent="0.25">
      <c r="B7552" s="255">
        <v>141215</v>
      </c>
      <c r="C7552" s="89" t="s">
        <v>7173</v>
      </c>
      <c r="D7552" s="256" t="s">
        <v>6369</v>
      </c>
      <c r="E7552" s="257" t="s">
        <v>86</v>
      </c>
      <c r="F7552" s="257" t="s">
        <v>6370</v>
      </c>
      <c r="G7552" s="257" t="s">
        <v>675</v>
      </c>
      <c r="H7552" s="258">
        <v>523840</v>
      </c>
      <c r="I7552" s="271">
        <f t="shared" si="74"/>
        <v>523840</v>
      </c>
      <c r="J7552" s="257" t="s">
        <v>39</v>
      </c>
      <c r="K7552" s="257" t="s">
        <v>6371</v>
      </c>
      <c r="L7552" s="260" t="s">
        <v>6372</v>
      </c>
    </row>
    <row r="7553" spans="2:12" ht="75" customHeight="1" x14ac:dyDescent="0.25">
      <c r="B7553" s="18">
        <v>11161701</v>
      </c>
      <c r="C7553" s="89" t="s">
        <v>7174</v>
      </c>
      <c r="D7553" s="256" t="s">
        <v>6369</v>
      </c>
      <c r="E7553" s="257" t="s">
        <v>86</v>
      </c>
      <c r="F7553" s="257" t="s">
        <v>6370</v>
      </c>
      <c r="G7553" s="257" t="s">
        <v>675</v>
      </c>
      <c r="H7553" s="258">
        <v>522000</v>
      </c>
      <c r="I7553" s="271">
        <f t="shared" si="74"/>
        <v>522000</v>
      </c>
      <c r="J7553" s="257" t="s">
        <v>39</v>
      </c>
      <c r="K7553" s="257" t="s">
        <v>6371</v>
      </c>
      <c r="L7553" s="260" t="s">
        <v>6372</v>
      </c>
    </row>
    <row r="7554" spans="2:12" ht="75" customHeight="1" x14ac:dyDescent="0.25">
      <c r="B7554" s="18">
        <v>11161701</v>
      </c>
      <c r="C7554" s="89" t="s">
        <v>7175</v>
      </c>
      <c r="D7554" s="256" t="s">
        <v>6369</v>
      </c>
      <c r="E7554" s="257" t="s">
        <v>86</v>
      </c>
      <c r="F7554" s="257" t="s">
        <v>6370</v>
      </c>
      <c r="G7554" s="257" t="s">
        <v>675</v>
      </c>
      <c r="H7554" s="258">
        <v>522000</v>
      </c>
      <c r="I7554" s="271">
        <f t="shared" si="74"/>
        <v>522000</v>
      </c>
      <c r="J7554" s="257" t="s">
        <v>39</v>
      </c>
      <c r="K7554" s="257" t="s">
        <v>6371</v>
      </c>
      <c r="L7554" s="260" t="s">
        <v>6372</v>
      </c>
    </row>
    <row r="7555" spans="2:12" ht="75" customHeight="1" x14ac:dyDescent="0.25">
      <c r="B7555" s="18">
        <v>11161701</v>
      </c>
      <c r="C7555" s="89" t="s">
        <v>7176</v>
      </c>
      <c r="D7555" s="256" t="s">
        <v>6369</v>
      </c>
      <c r="E7555" s="257" t="s">
        <v>86</v>
      </c>
      <c r="F7555" s="257" t="s">
        <v>6370</v>
      </c>
      <c r="G7555" s="257" t="s">
        <v>675</v>
      </c>
      <c r="H7555" s="258">
        <v>800000</v>
      </c>
      <c r="I7555" s="271">
        <f t="shared" si="74"/>
        <v>800000</v>
      </c>
      <c r="J7555" s="257" t="s">
        <v>39</v>
      </c>
      <c r="K7555" s="257" t="s">
        <v>6371</v>
      </c>
      <c r="L7555" s="260" t="s">
        <v>6372</v>
      </c>
    </row>
    <row r="7556" spans="2:12" ht="75" customHeight="1" x14ac:dyDescent="0.25">
      <c r="B7556" s="18">
        <v>60121716</v>
      </c>
      <c r="C7556" s="89" t="s">
        <v>7177</v>
      </c>
      <c r="D7556" s="256" t="s">
        <v>6369</v>
      </c>
      <c r="E7556" s="257" t="s">
        <v>86</v>
      </c>
      <c r="F7556" s="257" t="s">
        <v>6370</v>
      </c>
      <c r="G7556" s="257" t="s">
        <v>675</v>
      </c>
      <c r="H7556" s="258">
        <v>480000</v>
      </c>
      <c r="I7556" s="271">
        <f t="shared" si="74"/>
        <v>480000</v>
      </c>
      <c r="J7556" s="257" t="s">
        <v>39</v>
      </c>
      <c r="K7556" s="257" t="s">
        <v>6371</v>
      </c>
      <c r="L7556" s="260" t="s">
        <v>6372</v>
      </c>
    </row>
    <row r="7557" spans="2:12" ht="75" customHeight="1" x14ac:dyDescent="0.25">
      <c r="B7557" s="18">
        <v>60121716</v>
      </c>
      <c r="C7557" s="89" t="s">
        <v>7178</v>
      </c>
      <c r="D7557" s="256" t="s">
        <v>6369</v>
      </c>
      <c r="E7557" s="257" t="s">
        <v>86</v>
      </c>
      <c r="F7557" s="257" t="s">
        <v>6370</v>
      </c>
      <c r="G7557" s="257" t="s">
        <v>675</v>
      </c>
      <c r="H7557" s="258">
        <v>640000</v>
      </c>
      <c r="I7557" s="271">
        <f t="shared" si="74"/>
        <v>640000</v>
      </c>
      <c r="J7557" s="257" t="s">
        <v>39</v>
      </c>
      <c r="K7557" s="257" t="s">
        <v>6371</v>
      </c>
      <c r="L7557" s="260" t="s">
        <v>6372</v>
      </c>
    </row>
    <row r="7558" spans="2:12" ht="75" customHeight="1" x14ac:dyDescent="0.25">
      <c r="B7558" s="18">
        <v>60121716</v>
      </c>
      <c r="C7558" s="89" t="s">
        <v>7179</v>
      </c>
      <c r="D7558" s="256" t="s">
        <v>6369</v>
      </c>
      <c r="E7558" s="257" t="s">
        <v>86</v>
      </c>
      <c r="F7558" s="257" t="s">
        <v>6370</v>
      </c>
      <c r="G7558" s="257" t="s">
        <v>675</v>
      </c>
      <c r="H7558" s="258">
        <v>800000</v>
      </c>
      <c r="I7558" s="271">
        <f t="shared" si="74"/>
        <v>800000</v>
      </c>
      <c r="J7558" s="257" t="s">
        <v>39</v>
      </c>
      <c r="K7558" s="257" t="s">
        <v>6371</v>
      </c>
      <c r="L7558" s="260" t="s">
        <v>6372</v>
      </c>
    </row>
    <row r="7559" spans="2:12" ht="75" customHeight="1" x14ac:dyDescent="0.25">
      <c r="B7559" s="18">
        <v>60121716</v>
      </c>
      <c r="C7559" s="89" t="s">
        <v>7180</v>
      </c>
      <c r="D7559" s="256" t="s">
        <v>6369</v>
      </c>
      <c r="E7559" s="257" t="s">
        <v>86</v>
      </c>
      <c r="F7559" s="257" t="s">
        <v>6370</v>
      </c>
      <c r="G7559" s="257" t="s">
        <v>675</v>
      </c>
      <c r="H7559" s="258">
        <v>800000</v>
      </c>
      <c r="I7559" s="271">
        <f t="shared" si="74"/>
        <v>800000</v>
      </c>
      <c r="J7559" s="257" t="s">
        <v>39</v>
      </c>
      <c r="K7559" s="257" t="s">
        <v>6371</v>
      </c>
      <c r="L7559" s="260" t="s">
        <v>6372</v>
      </c>
    </row>
    <row r="7560" spans="2:12" ht="75" customHeight="1" x14ac:dyDescent="0.25">
      <c r="B7560" s="18">
        <v>60121716</v>
      </c>
      <c r="C7560" s="89" t="s">
        <v>7181</v>
      </c>
      <c r="D7560" s="256" t="s">
        <v>6369</v>
      </c>
      <c r="E7560" s="257" t="s">
        <v>86</v>
      </c>
      <c r="F7560" s="257" t="s">
        <v>6370</v>
      </c>
      <c r="G7560" s="257" t="s">
        <v>675</v>
      </c>
      <c r="H7560" s="258">
        <v>800000</v>
      </c>
      <c r="I7560" s="271">
        <f t="shared" si="74"/>
        <v>800000</v>
      </c>
      <c r="J7560" s="257" t="s">
        <v>39</v>
      </c>
      <c r="K7560" s="257" t="s">
        <v>6371</v>
      </c>
      <c r="L7560" s="260" t="s">
        <v>6372</v>
      </c>
    </row>
    <row r="7561" spans="2:12" ht="75" customHeight="1" x14ac:dyDescent="0.25">
      <c r="B7561" s="18">
        <v>601218</v>
      </c>
      <c r="C7561" s="89" t="s">
        <v>7182</v>
      </c>
      <c r="D7561" s="256" t="s">
        <v>6369</v>
      </c>
      <c r="E7561" s="257" t="s">
        <v>86</v>
      </c>
      <c r="F7561" s="257" t="s">
        <v>6370</v>
      </c>
      <c r="G7561" s="257" t="s">
        <v>675</v>
      </c>
      <c r="H7561" s="258">
        <v>500000</v>
      </c>
      <c r="I7561" s="271">
        <f t="shared" si="74"/>
        <v>500000</v>
      </c>
      <c r="J7561" s="257" t="s">
        <v>39</v>
      </c>
      <c r="K7561" s="257" t="s">
        <v>6371</v>
      </c>
      <c r="L7561" s="260" t="s">
        <v>6372</v>
      </c>
    </row>
    <row r="7562" spans="2:12" ht="75" customHeight="1" x14ac:dyDescent="0.25">
      <c r="B7562" s="18">
        <v>23101501</v>
      </c>
      <c r="C7562" s="89" t="s">
        <v>7183</v>
      </c>
      <c r="D7562" s="256" t="s">
        <v>6369</v>
      </c>
      <c r="E7562" s="257" t="s">
        <v>86</v>
      </c>
      <c r="F7562" s="257" t="s">
        <v>6370</v>
      </c>
      <c r="G7562" s="257" t="s">
        <v>675</v>
      </c>
      <c r="H7562" s="258">
        <v>350000</v>
      </c>
      <c r="I7562" s="271">
        <f t="shared" si="74"/>
        <v>350000</v>
      </c>
      <c r="J7562" s="257" t="s">
        <v>39</v>
      </c>
      <c r="K7562" s="257" t="s">
        <v>6371</v>
      </c>
      <c r="L7562" s="260" t="s">
        <v>6372</v>
      </c>
    </row>
    <row r="7563" spans="2:12" ht="75" customHeight="1" x14ac:dyDescent="0.25">
      <c r="B7563" s="18">
        <v>23101501</v>
      </c>
      <c r="C7563" s="89" t="s">
        <v>7184</v>
      </c>
      <c r="D7563" s="256" t="s">
        <v>6369</v>
      </c>
      <c r="E7563" s="257" t="s">
        <v>86</v>
      </c>
      <c r="F7563" s="257" t="s">
        <v>6370</v>
      </c>
      <c r="G7563" s="257" t="s">
        <v>675</v>
      </c>
      <c r="H7563" s="258">
        <v>600000</v>
      </c>
      <c r="I7563" s="271">
        <f t="shared" si="74"/>
        <v>600000</v>
      </c>
      <c r="J7563" s="257" t="s">
        <v>39</v>
      </c>
      <c r="K7563" s="257" t="s">
        <v>6371</v>
      </c>
      <c r="L7563" s="260" t="s">
        <v>6372</v>
      </c>
    </row>
    <row r="7564" spans="2:12" ht="75" customHeight="1" x14ac:dyDescent="0.25">
      <c r="B7564" s="18" t="s">
        <v>7185</v>
      </c>
      <c r="C7564" s="89" t="s">
        <v>7186</v>
      </c>
      <c r="D7564" s="256" t="s">
        <v>6369</v>
      </c>
      <c r="E7564" s="257" t="s">
        <v>86</v>
      </c>
      <c r="F7564" s="257" t="s">
        <v>6370</v>
      </c>
      <c r="G7564" s="257" t="s">
        <v>675</v>
      </c>
      <c r="H7564" s="258">
        <v>600000</v>
      </c>
      <c r="I7564" s="271">
        <f t="shared" si="74"/>
        <v>600000</v>
      </c>
      <c r="J7564" s="257" t="s">
        <v>39</v>
      </c>
      <c r="K7564" s="257" t="s">
        <v>6371</v>
      </c>
      <c r="L7564" s="260" t="s">
        <v>6372</v>
      </c>
    </row>
    <row r="7565" spans="2:12" ht="75" customHeight="1" x14ac:dyDescent="0.25">
      <c r="B7565" s="261">
        <v>232320</v>
      </c>
      <c r="C7565" s="89" t="s">
        <v>7187</v>
      </c>
      <c r="D7565" s="256" t="s">
        <v>6369</v>
      </c>
      <c r="E7565" s="257" t="s">
        <v>86</v>
      </c>
      <c r="F7565" s="257" t="s">
        <v>6370</v>
      </c>
      <c r="G7565" s="257" t="s">
        <v>675</v>
      </c>
      <c r="H7565" s="258">
        <v>600000</v>
      </c>
      <c r="I7565" s="271">
        <f t="shared" si="74"/>
        <v>600000</v>
      </c>
      <c r="J7565" s="257" t="s">
        <v>39</v>
      </c>
      <c r="K7565" s="257" t="s">
        <v>6371</v>
      </c>
      <c r="L7565" s="260" t="s">
        <v>6372</v>
      </c>
    </row>
    <row r="7566" spans="2:12" ht="75" customHeight="1" x14ac:dyDescent="0.25">
      <c r="B7566" s="255">
        <v>47111603</v>
      </c>
      <c r="C7566" s="89" t="s">
        <v>7188</v>
      </c>
      <c r="D7566" s="256" t="s">
        <v>6369</v>
      </c>
      <c r="E7566" s="257" t="s">
        <v>86</v>
      </c>
      <c r="F7566" s="257" t="s">
        <v>6370</v>
      </c>
      <c r="G7566" s="257" t="s">
        <v>675</v>
      </c>
      <c r="H7566" s="258">
        <v>200000</v>
      </c>
      <c r="I7566" s="271">
        <f t="shared" si="74"/>
        <v>200000</v>
      </c>
      <c r="J7566" s="257" t="s">
        <v>39</v>
      </c>
      <c r="K7566" s="257" t="s">
        <v>6371</v>
      </c>
      <c r="L7566" s="260" t="s">
        <v>6372</v>
      </c>
    </row>
    <row r="7567" spans="2:12" ht="75" customHeight="1" x14ac:dyDescent="0.25">
      <c r="B7567" s="255">
        <v>45101506</v>
      </c>
      <c r="C7567" s="89" t="s">
        <v>7189</v>
      </c>
      <c r="D7567" s="256" t="s">
        <v>6369</v>
      </c>
      <c r="E7567" s="257" t="s">
        <v>86</v>
      </c>
      <c r="F7567" s="257" t="s">
        <v>6370</v>
      </c>
      <c r="G7567" s="257" t="s">
        <v>675</v>
      </c>
      <c r="H7567" s="258">
        <v>2000000</v>
      </c>
      <c r="I7567" s="271">
        <f t="shared" si="74"/>
        <v>2000000</v>
      </c>
      <c r="J7567" s="257" t="s">
        <v>39</v>
      </c>
      <c r="K7567" s="257" t="s">
        <v>6371</v>
      </c>
      <c r="L7567" s="260" t="s">
        <v>6372</v>
      </c>
    </row>
    <row r="7568" spans="2:12" ht="75" customHeight="1" x14ac:dyDescent="0.25">
      <c r="B7568" s="255">
        <v>441031</v>
      </c>
      <c r="C7568" s="89" t="s">
        <v>7190</v>
      </c>
      <c r="D7568" s="256" t="s">
        <v>6369</v>
      </c>
      <c r="E7568" s="257" t="s">
        <v>86</v>
      </c>
      <c r="F7568" s="257" t="s">
        <v>6370</v>
      </c>
      <c r="G7568" s="257" t="s">
        <v>675</v>
      </c>
      <c r="H7568" s="258">
        <v>28000000</v>
      </c>
      <c r="I7568" s="271">
        <f t="shared" si="74"/>
        <v>28000000</v>
      </c>
      <c r="J7568" s="257" t="s">
        <v>39</v>
      </c>
      <c r="K7568" s="257" t="s">
        <v>6371</v>
      </c>
      <c r="L7568" s="260" t="s">
        <v>6372</v>
      </c>
    </row>
    <row r="7569" spans="2:12" ht="75" customHeight="1" x14ac:dyDescent="0.25">
      <c r="B7569" s="18">
        <v>60121716</v>
      </c>
      <c r="C7569" s="89" t="s">
        <v>7191</v>
      </c>
      <c r="D7569" s="256" t="s">
        <v>6369</v>
      </c>
      <c r="E7569" s="257" t="s">
        <v>86</v>
      </c>
      <c r="F7569" s="257" t="s">
        <v>6370</v>
      </c>
      <c r="G7569" s="257" t="s">
        <v>675</v>
      </c>
      <c r="H7569" s="258">
        <v>18000000</v>
      </c>
      <c r="I7569" s="271">
        <f t="shared" si="74"/>
        <v>18000000</v>
      </c>
      <c r="J7569" s="257" t="s">
        <v>39</v>
      </c>
      <c r="K7569" s="257" t="s">
        <v>6371</v>
      </c>
      <c r="L7569" s="260" t="s">
        <v>6372</v>
      </c>
    </row>
    <row r="7570" spans="2:12" ht="75" customHeight="1" x14ac:dyDescent="0.25">
      <c r="B7570" s="255">
        <v>441031</v>
      </c>
      <c r="C7570" s="89" t="s">
        <v>7192</v>
      </c>
      <c r="D7570" s="256" t="s">
        <v>6369</v>
      </c>
      <c r="E7570" s="257" t="s">
        <v>86</v>
      </c>
      <c r="F7570" s="257" t="s">
        <v>6370</v>
      </c>
      <c r="G7570" s="257" t="s">
        <v>675</v>
      </c>
      <c r="H7570" s="258">
        <v>450000</v>
      </c>
      <c r="I7570" s="271">
        <f t="shared" si="74"/>
        <v>450000</v>
      </c>
      <c r="J7570" s="257" t="s">
        <v>39</v>
      </c>
      <c r="K7570" s="257" t="s">
        <v>6371</v>
      </c>
      <c r="L7570" s="260" t="s">
        <v>6372</v>
      </c>
    </row>
    <row r="7571" spans="2:12" ht="75" customHeight="1" x14ac:dyDescent="0.25">
      <c r="B7571" s="18">
        <v>73152101</v>
      </c>
      <c r="C7571" s="269" t="s">
        <v>7193</v>
      </c>
      <c r="D7571" s="256" t="s">
        <v>6369</v>
      </c>
      <c r="E7571" s="257" t="s">
        <v>86</v>
      </c>
      <c r="F7571" s="257" t="s">
        <v>6370</v>
      </c>
      <c r="G7571" s="257" t="s">
        <v>675</v>
      </c>
      <c r="H7571" s="277">
        <v>43000000</v>
      </c>
      <c r="I7571" s="271">
        <f t="shared" si="74"/>
        <v>43000000</v>
      </c>
      <c r="J7571" s="257" t="s">
        <v>39</v>
      </c>
      <c r="K7571" s="257" t="s">
        <v>6371</v>
      </c>
      <c r="L7571" s="260" t="s">
        <v>6372</v>
      </c>
    </row>
    <row r="7572" spans="2:12" ht="75" customHeight="1" x14ac:dyDescent="0.25">
      <c r="B7572" s="18">
        <v>46181551</v>
      </c>
      <c r="C7572" s="31" t="s">
        <v>7194</v>
      </c>
      <c r="D7572" s="256" t="s">
        <v>6369</v>
      </c>
      <c r="E7572" s="257" t="s">
        <v>86</v>
      </c>
      <c r="F7572" s="257" t="s">
        <v>6370</v>
      </c>
      <c r="G7572" s="257" t="s">
        <v>675</v>
      </c>
      <c r="H7572" s="258">
        <v>416000</v>
      </c>
      <c r="I7572" s="271">
        <f t="shared" si="74"/>
        <v>416000</v>
      </c>
      <c r="J7572" s="257" t="s">
        <v>39</v>
      </c>
      <c r="K7572" s="257" t="s">
        <v>6371</v>
      </c>
      <c r="L7572" s="260" t="s">
        <v>6372</v>
      </c>
    </row>
    <row r="7573" spans="2:12" ht="75" customHeight="1" x14ac:dyDescent="0.25">
      <c r="B7573" s="18">
        <v>46181504</v>
      </c>
      <c r="C7573" s="31" t="s">
        <v>7195</v>
      </c>
      <c r="D7573" s="256" t="s">
        <v>6369</v>
      </c>
      <c r="E7573" s="257" t="s">
        <v>86</v>
      </c>
      <c r="F7573" s="257" t="s">
        <v>6370</v>
      </c>
      <c r="G7573" s="257" t="s">
        <v>675</v>
      </c>
      <c r="H7573" s="277">
        <v>175000</v>
      </c>
      <c r="I7573" s="271">
        <f t="shared" si="74"/>
        <v>175000</v>
      </c>
      <c r="J7573" s="257" t="s">
        <v>39</v>
      </c>
      <c r="K7573" s="257" t="s">
        <v>6371</v>
      </c>
      <c r="L7573" s="260" t="s">
        <v>6372</v>
      </c>
    </row>
    <row r="7574" spans="2:12" ht="75" customHeight="1" x14ac:dyDescent="0.25">
      <c r="B7574" s="18">
        <v>46181504</v>
      </c>
      <c r="C7574" s="31" t="s">
        <v>7196</v>
      </c>
      <c r="D7574" s="256" t="s">
        <v>6369</v>
      </c>
      <c r="E7574" s="257" t="s">
        <v>86</v>
      </c>
      <c r="F7574" s="257" t="s">
        <v>6370</v>
      </c>
      <c r="G7574" s="257" t="s">
        <v>675</v>
      </c>
      <c r="H7574" s="258">
        <v>498602.39999999997</v>
      </c>
      <c r="I7574" s="271">
        <f t="shared" si="74"/>
        <v>498602.39999999997</v>
      </c>
      <c r="J7574" s="257" t="s">
        <v>39</v>
      </c>
      <c r="K7574" s="257" t="s">
        <v>6371</v>
      </c>
      <c r="L7574" s="260" t="s">
        <v>6372</v>
      </c>
    </row>
    <row r="7575" spans="2:12" ht="75" customHeight="1" x14ac:dyDescent="0.25">
      <c r="B7575" s="18">
        <v>461816004</v>
      </c>
      <c r="C7575" s="31" t="s">
        <v>7197</v>
      </c>
      <c r="D7575" s="256" t="s">
        <v>6369</v>
      </c>
      <c r="E7575" s="257" t="s">
        <v>86</v>
      </c>
      <c r="F7575" s="257" t="s">
        <v>6370</v>
      </c>
      <c r="G7575" s="257" t="s">
        <v>675</v>
      </c>
      <c r="H7575" s="258">
        <v>2248863.3544000001</v>
      </c>
      <c r="I7575" s="271">
        <f t="shared" si="74"/>
        <v>2248863.3544000001</v>
      </c>
      <c r="J7575" s="257" t="s">
        <v>39</v>
      </c>
      <c r="K7575" s="257" t="s">
        <v>6371</v>
      </c>
      <c r="L7575" s="260" t="s">
        <v>6372</v>
      </c>
    </row>
    <row r="7576" spans="2:12" ht="75" customHeight="1" x14ac:dyDescent="0.25">
      <c r="B7576" s="18">
        <v>461816004</v>
      </c>
      <c r="C7576" s="31" t="s">
        <v>7198</v>
      </c>
      <c r="D7576" s="256" t="s">
        <v>6369</v>
      </c>
      <c r="E7576" s="257" t="s">
        <v>86</v>
      </c>
      <c r="F7576" s="257" t="s">
        <v>6370</v>
      </c>
      <c r="G7576" s="257" t="s">
        <v>675</v>
      </c>
      <c r="H7576" s="258">
        <v>779895.35879999993</v>
      </c>
      <c r="I7576" s="271">
        <f t="shared" si="74"/>
        <v>779895.35879999993</v>
      </c>
      <c r="J7576" s="257" t="s">
        <v>39</v>
      </c>
      <c r="K7576" s="257" t="s">
        <v>6371</v>
      </c>
      <c r="L7576" s="260" t="s">
        <v>6372</v>
      </c>
    </row>
    <row r="7577" spans="2:12" ht="75" customHeight="1" x14ac:dyDescent="0.25">
      <c r="B7577" s="18">
        <v>46181504</v>
      </c>
      <c r="C7577" s="31" t="s">
        <v>7199</v>
      </c>
      <c r="D7577" s="256" t="s">
        <v>6369</v>
      </c>
      <c r="E7577" s="257" t="s">
        <v>86</v>
      </c>
      <c r="F7577" s="257" t="s">
        <v>6370</v>
      </c>
      <c r="G7577" s="257" t="s">
        <v>675</v>
      </c>
      <c r="H7577" s="258">
        <v>2964988.9000000004</v>
      </c>
      <c r="I7577" s="271">
        <f t="shared" si="74"/>
        <v>2964988.9000000004</v>
      </c>
      <c r="J7577" s="257" t="s">
        <v>39</v>
      </c>
      <c r="K7577" s="257" t="s">
        <v>6371</v>
      </c>
      <c r="L7577" s="260" t="s">
        <v>6372</v>
      </c>
    </row>
    <row r="7578" spans="2:12" ht="75" customHeight="1" x14ac:dyDescent="0.25">
      <c r="B7578" s="18">
        <v>46181504</v>
      </c>
      <c r="C7578" s="31" t="s">
        <v>7200</v>
      </c>
      <c r="D7578" s="256" t="s">
        <v>6369</v>
      </c>
      <c r="E7578" s="257" t="s">
        <v>86</v>
      </c>
      <c r="F7578" s="257" t="s">
        <v>6370</v>
      </c>
      <c r="G7578" s="257" t="s">
        <v>675</v>
      </c>
      <c r="H7578" s="258">
        <v>122282.01200000002</v>
      </c>
      <c r="I7578" s="271">
        <f t="shared" si="74"/>
        <v>122282.01200000002</v>
      </c>
      <c r="J7578" s="257" t="s">
        <v>39</v>
      </c>
      <c r="K7578" s="257" t="s">
        <v>6371</v>
      </c>
      <c r="L7578" s="260" t="s">
        <v>6372</v>
      </c>
    </row>
    <row r="7579" spans="2:12" ht="75" customHeight="1" x14ac:dyDescent="0.25">
      <c r="B7579" s="18">
        <v>46181600</v>
      </c>
      <c r="C7579" s="31" t="s">
        <v>7201</v>
      </c>
      <c r="D7579" s="256" t="s">
        <v>6369</v>
      </c>
      <c r="E7579" s="257" t="s">
        <v>86</v>
      </c>
      <c r="F7579" s="257" t="s">
        <v>6370</v>
      </c>
      <c r="G7579" s="257" t="s">
        <v>675</v>
      </c>
      <c r="H7579" s="258">
        <v>1030515</v>
      </c>
      <c r="I7579" s="271">
        <f t="shared" si="74"/>
        <v>1030515</v>
      </c>
      <c r="J7579" s="257" t="s">
        <v>39</v>
      </c>
      <c r="K7579" s="257" t="s">
        <v>6371</v>
      </c>
      <c r="L7579" s="260" t="s">
        <v>6372</v>
      </c>
    </row>
    <row r="7580" spans="2:12" ht="75" customHeight="1" x14ac:dyDescent="0.25">
      <c r="B7580" s="18">
        <v>46181700</v>
      </c>
      <c r="C7580" s="31" t="s">
        <v>7202</v>
      </c>
      <c r="D7580" s="256" t="s">
        <v>6369</v>
      </c>
      <c r="E7580" s="257" t="s">
        <v>86</v>
      </c>
      <c r="F7580" s="257" t="s">
        <v>6370</v>
      </c>
      <c r="G7580" s="257" t="s">
        <v>675</v>
      </c>
      <c r="H7580" s="258">
        <v>55647.81</v>
      </c>
      <c r="I7580" s="271">
        <f t="shared" si="74"/>
        <v>55647.81</v>
      </c>
      <c r="J7580" s="257" t="s">
        <v>39</v>
      </c>
      <c r="K7580" s="257" t="s">
        <v>6371</v>
      </c>
      <c r="L7580" s="260" t="s">
        <v>6372</v>
      </c>
    </row>
    <row r="7581" spans="2:12" ht="75" customHeight="1" x14ac:dyDescent="0.25">
      <c r="B7581" s="18">
        <v>461815003</v>
      </c>
      <c r="C7581" s="31" t="s">
        <v>7203</v>
      </c>
      <c r="D7581" s="256" t="s">
        <v>6369</v>
      </c>
      <c r="E7581" s="257" t="s">
        <v>86</v>
      </c>
      <c r="F7581" s="257" t="s">
        <v>6370</v>
      </c>
      <c r="G7581" s="257" t="s">
        <v>675</v>
      </c>
      <c r="H7581" s="258">
        <v>322894.7</v>
      </c>
      <c r="I7581" s="271">
        <f t="shared" si="74"/>
        <v>322894.7</v>
      </c>
      <c r="J7581" s="257" t="s">
        <v>39</v>
      </c>
      <c r="K7581" s="257" t="s">
        <v>6371</v>
      </c>
      <c r="L7581" s="260" t="s">
        <v>6372</v>
      </c>
    </row>
    <row r="7582" spans="2:12" ht="75" customHeight="1" x14ac:dyDescent="0.25">
      <c r="B7582" s="18">
        <v>4618150001</v>
      </c>
      <c r="C7582" s="31" t="s">
        <v>7204</v>
      </c>
      <c r="D7582" s="256" t="s">
        <v>6369</v>
      </c>
      <c r="E7582" s="257" t="s">
        <v>86</v>
      </c>
      <c r="F7582" s="257" t="s">
        <v>6370</v>
      </c>
      <c r="G7582" s="257" t="s">
        <v>675</v>
      </c>
      <c r="H7582" s="258">
        <v>126409.84</v>
      </c>
      <c r="I7582" s="271">
        <f t="shared" si="74"/>
        <v>126409.84</v>
      </c>
      <c r="J7582" s="257" t="s">
        <v>39</v>
      </c>
      <c r="K7582" s="257" t="s">
        <v>6371</v>
      </c>
      <c r="L7582" s="260" t="s">
        <v>6372</v>
      </c>
    </row>
    <row r="7583" spans="2:12" ht="75" customHeight="1" x14ac:dyDescent="0.25">
      <c r="B7583" s="18">
        <v>46181526</v>
      </c>
      <c r="C7583" s="31" t="s">
        <v>7205</v>
      </c>
      <c r="D7583" s="256" t="s">
        <v>6369</v>
      </c>
      <c r="E7583" s="257" t="s">
        <v>86</v>
      </c>
      <c r="F7583" s="257" t="s">
        <v>6370</v>
      </c>
      <c r="G7583" s="257" t="s">
        <v>675</v>
      </c>
      <c r="H7583" s="258">
        <v>173126.52</v>
      </c>
      <c r="I7583" s="271">
        <f t="shared" si="74"/>
        <v>173126.52</v>
      </c>
      <c r="J7583" s="257" t="s">
        <v>39</v>
      </c>
      <c r="K7583" s="257" t="s">
        <v>6371</v>
      </c>
      <c r="L7583" s="260" t="s">
        <v>6372</v>
      </c>
    </row>
    <row r="7584" spans="2:12" ht="75" customHeight="1" x14ac:dyDescent="0.25">
      <c r="B7584" s="18">
        <v>46181500</v>
      </c>
      <c r="C7584" s="31" t="s">
        <v>7206</v>
      </c>
      <c r="D7584" s="256" t="s">
        <v>6369</v>
      </c>
      <c r="E7584" s="257" t="s">
        <v>86</v>
      </c>
      <c r="F7584" s="257" t="s">
        <v>6370</v>
      </c>
      <c r="G7584" s="257" t="s">
        <v>675</v>
      </c>
      <c r="H7584" s="258">
        <v>989294.4</v>
      </c>
      <c r="I7584" s="271">
        <f t="shared" si="74"/>
        <v>989294.4</v>
      </c>
      <c r="J7584" s="257" t="s">
        <v>39</v>
      </c>
      <c r="K7584" s="257" t="s">
        <v>6371</v>
      </c>
      <c r="L7584" s="260" t="s">
        <v>6372</v>
      </c>
    </row>
    <row r="7585" spans="2:12" ht="75" customHeight="1" x14ac:dyDescent="0.25">
      <c r="B7585" s="18">
        <v>46181504</v>
      </c>
      <c r="C7585" s="31" t="s">
        <v>7207</v>
      </c>
      <c r="D7585" s="256" t="s">
        <v>6369</v>
      </c>
      <c r="E7585" s="257" t="s">
        <v>86</v>
      </c>
      <c r="F7585" s="257" t="s">
        <v>6370</v>
      </c>
      <c r="G7585" s="257" t="s">
        <v>675</v>
      </c>
      <c r="H7585" s="258">
        <v>181609.59999999998</v>
      </c>
      <c r="I7585" s="271">
        <f t="shared" si="74"/>
        <v>181609.59999999998</v>
      </c>
      <c r="J7585" s="257" t="s">
        <v>39</v>
      </c>
      <c r="K7585" s="257" t="s">
        <v>6371</v>
      </c>
      <c r="L7585" s="260" t="s">
        <v>6372</v>
      </c>
    </row>
    <row r="7586" spans="2:12" ht="75" customHeight="1" x14ac:dyDescent="0.25">
      <c r="B7586" s="18">
        <v>46181526</v>
      </c>
      <c r="C7586" s="31" t="s">
        <v>7208</v>
      </c>
      <c r="D7586" s="256" t="s">
        <v>6369</v>
      </c>
      <c r="E7586" s="257" t="s">
        <v>86</v>
      </c>
      <c r="F7586" s="257" t="s">
        <v>6370</v>
      </c>
      <c r="G7586" s="257" t="s">
        <v>675</v>
      </c>
      <c r="H7586" s="258">
        <v>316024.59999999998</v>
      </c>
      <c r="I7586" s="271">
        <f t="shared" si="74"/>
        <v>316024.59999999998</v>
      </c>
      <c r="J7586" s="257" t="s">
        <v>39</v>
      </c>
      <c r="K7586" s="257" t="s">
        <v>6371</v>
      </c>
      <c r="L7586" s="260" t="s">
        <v>6372</v>
      </c>
    </row>
    <row r="7587" spans="2:12" ht="75" customHeight="1" x14ac:dyDescent="0.25">
      <c r="B7587" s="18">
        <v>46181526</v>
      </c>
      <c r="C7587" s="31" t="s">
        <v>7209</v>
      </c>
      <c r="D7587" s="256" t="s">
        <v>6369</v>
      </c>
      <c r="E7587" s="257" t="s">
        <v>86</v>
      </c>
      <c r="F7587" s="257" t="s">
        <v>6370</v>
      </c>
      <c r="G7587" s="257" t="s">
        <v>675</v>
      </c>
      <c r="H7587" s="258">
        <v>252819.68</v>
      </c>
      <c r="I7587" s="271">
        <f t="shared" si="74"/>
        <v>252819.68</v>
      </c>
      <c r="J7587" s="257" t="s">
        <v>39</v>
      </c>
      <c r="K7587" s="257" t="s">
        <v>6371</v>
      </c>
      <c r="L7587" s="260" t="s">
        <v>6372</v>
      </c>
    </row>
    <row r="7588" spans="2:12" ht="75" customHeight="1" x14ac:dyDescent="0.25">
      <c r="B7588" s="18">
        <v>46181527</v>
      </c>
      <c r="C7588" s="31" t="s">
        <v>7210</v>
      </c>
      <c r="D7588" s="256" t="s">
        <v>6369</v>
      </c>
      <c r="E7588" s="257" t="s">
        <v>86</v>
      </c>
      <c r="F7588" s="257" t="s">
        <v>6370</v>
      </c>
      <c r="G7588" s="257" t="s">
        <v>675</v>
      </c>
      <c r="H7588" s="258">
        <v>329764.8</v>
      </c>
      <c r="I7588" s="271">
        <f t="shared" si="74"/>
        <v>329764.8</v>
      </c>
      <c r="J7588" s="257" t="s">
        <v>39</v>
      </c>
      <c r="K7588" s="257" t="s">
        <v>6371</v>
      </c>
      <c r="L7588" s="260" t="s">
        <v>6372</v>
      </c>
    </row>
    <row r="7589" spans="2:12" ht="75" customHeight="1" x14ac:dyDescent="0.25">
      <c r="B7589" s="18">
        <v>461823006</v>
      </c>
      <c r="C7589" s="31" t="s">
        <v>7211</v>
      </c>
      <c r="D7589" s="256" t="s">
        <v>6369</v>
      </c>
      <c r="E7589" s="257" t="s">
        <v>86</v>
      </c>
      <c r="F7589" s="257" t="s">
        <v>6370</v>
      </c>
      <c r="G7589" s="257" t="s">
        <v>675</v>
      </c>
      <c r="H7589" s="258">
        <v>865632.6</v>
      </c>
      <c r="I7589" s="271">
        <f t="shared" si="74"/>
        <v>865632.6</v>
      </c>
      <c r="J7589" s="257" t="s">
        <v>39</v>
      </c>
      <c r="K7589" s="257" t="s">
        <v>6371</v>
      </c>
      <c r="L7589" s="260" t="s">
        <v>6372</v>
      </c>
    </row>
    <row r="7590" spans="2:12" ht="75" customHeight="1" x14ac:dyDescent="0.25">
      <c r="B7590" s="18">
        <v>46182400</v>
      </c>
      <c r="C7590" s="31" t="s">
        <v>7212</v>
      </c>
      <c r="D7590" s="256" t="s">
        <v>6369</v>
      </c>
      <c r="E7590" s="257" t="s">
        <v>86</v>
      </c>
      <c r="F7590" s="257" t="s">
        <v>6370</v>
      </c>
      <c r="G7590" s="257" t="s">
        <v>675</v>
      </c>
      <c r="H7590" s="258">
        <v>306425.20600000001</v>
      </c>
      <c r="I7590" s="271">
        <f t="shared" si="74"/>
        <v>306425.20600000001</v>
      </c>
      <c r="J7590" s="257" t="s">
        <v>39</v>
      </c>
      <c r="K7590" s="257" t="s">
        <v>6371</v>
      </c>
      <c r="L7590" s="260" t="s">
        <v>6372</v>
      </c>
    </row>
    <row r="7591" spans="2:12" ht="75" customHeight="1" x14ac:dyDescent="0.25">
      <c r="B7591" s="18">
        <v>46182200</v>
      </c>
      <c r="C7591" s="31" t="s">
        <v>7213</v>
      </c>
      <c r="D7591" s="256" t="s">
        <v>6369</v>
      </c>
      <c r="E7591" s="257" t="s">
        <v>86</v>
      </c>
      <c r="F7591" s="257" t="s">
        <v>6370</v>
      </c>
      <c r="G7591" s="257" t="s">
        <v>675</v>
      </c>
      <c r="H7591" s="277">
        <v>906853.2</v>
      </c>
      <c r="I7591" s="271">
        <f t="shared" si="74"/>
        <v>906853.2</v>
      </c>
      <c r="J7591" s="257" t="s">
        <v>39</v>
      </c>
      <c r="K7591" s="257" t="s">
        <v>6371</v>
      </c>
      <c r="L7591" s="260" t="s">
        <v>6372</v>
      </c>
    </row>
    <row r="7592" spans="2:12" ht="75" customHeight="1" x14ac:dyDescent="0.25">
      <c r="B7592" s="18">
        <v>46182002</v>
      </c>
      <c r="C7592" s="31" t="s">
        <v>7214</v>
      </c>
      <c r="D7592" s="256" t="s">
        <v>6369</v>
      </c>
      <c r="E7592" s="257" t="s">
        <v>86</v>
      </c>
      <c r="F7592" s="257" t="s">
        <v>6370</v>
      </c>
      <c r="G7592" s="257" t="s">
        <v>675</v>
      </c>
      <c r="H7592" s="258">
        <v>15141</v>
      </c>
      <c r="I7592" s="271">
        <f t="shared" si="74"/>
        <v>15141</v>
      </c>
      <c r="J7592" s="257" t="s">
        <v>39</v>
      </c>
      <c r="K7592" s="257" t="s">
        <v>6371</v>
      </c>
      <c r="L7592" s="260" t="s">
        <v>6372</v>
      </c>
    </row>
    <row r="7593" spans="2:12" ht="75" customHeight="1" x14ac:dyDescent="0.25">
      <c r="B7593" s="18">
        <v>46181901</v>
      </c>
      <c r="C7593" s="31" t="s">
        <v>7215</v>
      </c>
      <c r="D7593" s="256" t="s">
        <v>6369</v>
      </c>
      <c r="E7593" s="257" t="s">
        <v>86</v>
      </c>
      <c r="F7593" s="257" t="s">
        <v>6370</v>
      </c>
      <c r="G7593" s="257" t="s">
        <v>675</v>
      </c>
      <c r="H7593" s="258">
        <v>185628.8763</v>
      </c>
      <c r="I7593" s="271">
        <f t="shared" si="74"/>
        <v>185628.8763</v>
      </c>
      <c r="J7593" s="257" t="s">
        <v>39</v>
      </c>
      <c r="K7593" s="257" t="s">
        <v>6371</v>
      </c>
      <c r="L7593" s="260" t="s">
        <v>6372</v>
      </c>
    </row>
    <row r="7594" spans="2:12" ht="75" customHeight="1" x14ac:dyDescent="0.25">
      <c r="B7594" s="18">
        <v>46181700</v>
      </c>
      <c r="C7594" s="31" t="s">
        <v>7216</v>
      </c>
      <c r="D7594" s="256" t="s">
        <v>6369</v>
      </c>
      <c r="E7594" s="257" t="s">
        <v>86</v>
      </c>
      <c r="F7594" s="257" t="s">
        <v>6370</v>
      </c>
      <c r="G7594" s="257" t="s">
        <v>675</v>
      </c>
      <c r="H7594" s="258">
        <v>39988.720000000001</v>
      </c>
      <c r="I7594" s="271">
        <f t="shared" si="74"/>
        <v>39988.720000000001</v>
      </c>
      <c r="J7594" s="257" t="s">
        <v>39</v>
      </c>
      <c r="K7594" s="257" t="s">
        <v>6371</v>
      </c>
      <c r="L7594" s="260" t="s">
        <v>6372</v>
      </c>
    </row>
    <row r="7595" spans="2:12" ht="75" customHeight="1" x14ac:dyDescent="0.25">
      <c r="B7595" s="18">
        <v>46181700</v>
      </c>
      <c r="C7595" s="31" t="s">
        <v>7217</v>
      </c>
      <c r="D7595" s="256" t="s">
        <v>6369</v>
      </c>
      <c r="E7595" s="257" t="s">
        <v>86</v>
      </c>
      <c r="F7595" s="257" t="s">
        <v>6370</v>
      </c>
      <c r="G7595" s="257" t="s">
        <v>675</v>
      </c>
      <c r="H7595" s="258">
        <v>112397.22560000001</v>
      </c>
      <c r="I7595" s="271">
        <f t="shared" si="74"/>
        <v>112397.22560000001</v>
      </c>
      <c r="J7595" s="257" t="s">
        <v>39</v>
      </c>
      <c r="K7595" s="257" t="s">
        <v>6371</v>
      </c>
      <c r="L7595" s="260" t="s">
        <v>6372</v>
      </c>
    </row>
    <row r="7596" spans="2:12" ht="75" customHeight="1" x14ac:dyDescent="0.25">
      <c r="B7596" s="18">
        <v>46182002</v>
      </c>
      <c r="C7596" s="31" t="s">
        <v>7218</v>
      </c>
      <c r="D7596" s="256" t="s">
        <v>6369</v>
      </c>
      <c r="E7596" s="257" t="s">
        <v>86</v>
      </c>
      <c r="F7596" s="257" t="s">
        <v>6370</v>
      </c>
      <c r="G7596" s="257" t="s">
        <v>675</v>
      </c>
      <c r="H7596" s="258">
        <v>628370.41079999995</v>
      </c>
      <c r="I7596" s="271">
        <f t="shared" si="74"/>
        <v>628370.41079999995</v>
      </c>
      <c r="J7596" s="257" t="s">
        <v>39</v>
      </c>
      <c r="K7596" s="257" t="s">
        <v>6371</v>
      </c>
      <c r="L7596" s="260" t="s">
        <v>6372</v>
      </c>
    </row>
    <row r="7597" spans="2:12" ht="75" customHeight="1" x14ac:dyDescent="0.25">
      <c r="B7597" s="18">
        <v>46182002</v>
      </c>
      <c r="C7597" s="31" t="s">
        <v>7219</v>
      </c>
      <c r="D7597" s="256" t="s">
        <v>6369</v>
      </c>
      <c r="E7597" s="257" t="s">
        <v>86</v>
      </c>
      <c r="F7597" s="257" t="s">
        <v>6370</v>
      </c>
      <c r="G7597" s="257" t="s">
        <v>675</v>
      </c>
      <c r="H7597" s="258">
        <v>111013.4</v>
      </c>
      <c r="I7597" s="271">
        <f t="shared" si="74"/>
        <v>111013.4</v>
      </c>
      <c r="J7597" s="257" t="s">
        <v>39</v>
      </c>
      <c r="K7597" s="257" t="s">
        <v>6371</v>
      </c>
      <c r="L7597" s="260" t="s">
        <v>6372</v>
      </c>
    </row>
    <row r="7598" spans="2:12" ht="75" customHeight="1" x14ac:dyDescent="0.25">
      <c r="B7598" s="18">
        <v>46181804</v>
      </c>
      <c r="C7598" s="31" t="s">
        <v>7220</v>
      </c>
      <c r="D7598" s="256" t="s">
        <v>6369</v>
      </c>
      <c r="E7598" s="257" t="s">
        <v>86</v>
      </c>
      <c r="F7598" s="257" t="s">
        <v>6370</v>
      </c>
      <c r="G7598" s="257" t="s">
        <v>675</v>
      </c>
      <c r="H7598" s="258">
        <v>226713.3</v>
      </c>
      <c r="I7598" s="271">
        <f t="shared" si="74"/>
        <v>226713.3</v>
      </c>
      <c r="J7598" s="257" t="s">
        <v>39</v>
      </c>
      <c r="K7598" s="257" t="s">
        <v>6371</v>
      </c>
      <c r="L7598" s="260" t="s">
        <v>6372</v>
      </c>
    </row>
    <row r="7599" spans="2:12" ht="75" customHeight="1" x14ac:dyDescent="0.25">
      <c r="B7599" s="18">
        <v>46181701</v>
      </c>
      <c r="C7599" s="31" t="s">
        <v>7221</v>
      </c>
      <c r="D7599" s="256" t="s">
        <v>6369</v>
      </c>
      <c r="E7599" s="257" t="s">
        <v>86</v>
      </c>
      <c r="F7599" s="257" t="s">
        <v>6370</v>
      </c>
      <c r="G7599" s="257" t="s">
        <v>675</v>
      </c>
      <c r="H7599" s="258">
        <v>40120.786599999999</v>
      </c>
      <c r="I7599" s="271">
        <f t="shared" si="74"/>
        <v>40120.786599999999</v>
      </c>
      <c r="J7599" s="257" t="s">
        <v>39</v>
      </c>
      <c r="K7599" s="257" t="s">
        <v>6371</v>
      </c>
      <c r="L7599" s="260" t="s">
        <v>6372</v>
      </c>
    </row>
    <row r="7600" spans="2:12" ht="75" customHeight="1" x14ac:dyDescent="0.25">
      <c r="B7600" s="18">
        <v>46181900</v>
      </c>
      <c r="C7600" s="31" t="s">
        <v>7222</v>
      </c>
      <c r="D7600" s="256" t="s">
        <v>6369</v>
      </c>
      <c r="E7600" s="257" t="s">
        <v>86</v>
      </c>
      <c r="F7600" s="257" t="s">
        <v>6370</v>
      </c>
      <c r="G7600" s="257" t="s">
        <v>675</v>
      </c>
      <c r="H7600" s="258">
        <v>65940.909000000014</v>
      </c>
      <c r="I7600" s="271">
        <f t="shared" ref="I7600:I7663" si="75">+H7600</f>
        <v>65940.909000000014</v>
      </c>
      <c r="J7600" s="257" t="s">
        <v>39</v>
      </c>
      <c r="K7600" s="257" t="s">
        <v>6371</v>
      </c>
      <c r="L7600" s="260" t="s">
        <v>6372</v>
      </c>
    </row>
    <row r="7601" spans="2:12" ht="75" customHeight="1" x14ac:dyDescent="0.25">
      <c r="B7601" s="18">
        <v>46181903</v>
      </c>
      <c r="C7601" s="31" t="s">
        <v>7223</v>
      </c>
      <c r="D7601" s="256" t="s">
        <v>6369</v>
      </c>
      <c r="E7601" s="257" t="s">
        <v>86</v>
      </c>
      <c r="F7601" s="257" t="s">
        <v>6370</v>
      </c>
      <c r="G7601" s="257" t="s">
        <v>675</v>
      </c>
      <c r="H7601" s="258">
        <v>33230.962100000004</v>
      </c>
      <c r="I7601" s="271">
        <f t="shared" si="75"/>
        <v>33230.962100000004</v>
      </c>
      <c r="J7601" s="257" t="s">
        <v>39</v>
      </c>
      <c r="K7601" s="257" t="s">
        <v>6371</v>
      </c>
      <c r="L7601" s="260" t="s">
        <v>6372</v>
      </c>
    </row>
    <row r="7602" spans="2:12" ht="75" customHeight="1" x14ac:dyDescent="0.25">
      <c r="B7602" s="18">
        <v>46191601</v>
      </c>
      <c r="C7602" s="31" t="s">
        <v>7224</v>
      </c>
      <c r="D7602" s="256" t="s">
        <v>6369</v>
      </c>
      <c r="E7602" s="257" t="s">
        <v>86</v>
      </c>
      <c r="F7602" s="257" t="s">
        <v>6370</v>
      </c>
      <c r="G7602" s="257" t="s">
        <v>675</v>
      </c>
      <c r="H7602" s="258">
        <v>3000000</v>
      </c>
      <c r="I7602" s="271">
        <f t="shared" si="75"/>
        <v>3000000</v>
      </c>
      <c r="J7602" s="257" t="s">
        <v>39</v>
      </c>
      <c r="K7602" s="257" t="s">
        <v>6371</v>
      </c>
      <c r="L7602" s="260" t="s">
        <v>6372</v>
      </c>
    </row>
    <row r="7603" spans="2:12" ht="75" customHeight="1" x14ac:dyDescent="0.25">
      <c r="B7603" s="18">
        <v>42311511</v>
      </c>
      <c r="C7603" s="31" t="s">
        <v>7225</v>
      </c>
      <c r="D7603" s="256" t="s">
        <v>6369</v>
      </c>
      <c r="E7603" s="257" t="s">
        <v>86</v>
      </c>
      <c r="F7603" s="257" t="s">
        <v>6370</v>
      </c>
      <c r="G7603" s="257" t="s">
        <v>675</v>
      </c>
      <c r="H7603" s="258">
        <v>85000</v>
      </c>
      <c r="I7603" s="271">
        <f t="shared" si="75"/>
        <v>85000</v>
      </c>
      <c r="J7603" s="257" t="s">
        <v>39</v>
      </c>
      <c r="K7603" s="257" t="s">
        <v>6371</v>
      </c>
      <c r="L7603" s="260" t="s">
        <v>6372</v>
      </c>
    </row>
    <row r="7604" spans="2:12" ht="75" customHeight="1" x14ac:dyDescent="0.25">
      <c r="B7604" s="18">
        <v>42172001</v>
      </c>
      <c r="C7604" s="31" t="s">
        <v>7226</v>
      </c>
      <c r="D7604" s="256" t="s">
        <v>6369</v>
      </c>
      <c r="E7604" s="257" t="s">
        <v>86</v>
      </c>
      <c r="F7604" s="257" t="s">
        <v>6370</v>
      </c>
      <c r="G7604" s="257" t="s">
        <v>675</v>
      </c>
      <c r="H7604" s="258">
        <v>50000</v>
      </c>
      <c r="I7604" s="271">
        <f t="shared" si="75"/>
        <v>50000</v>
      </c>
      <c r="J7604" s="257" t="s">
        <v>39</v>
      </c>
      <c r="K7604" s="257" t="s">
        <v>6371</v>
      </c>
      <c r="L7604" s="260" t="s">
        <v>6372</v>
      </c>
    </row>
    <row r="7605" spans="2:12" ht="75" customHeight="1" x14ac:dyDescent="0.25">
      <c r="B7605" s="18">
        <v>42172001</v>
      </c>
      <c r="C7605" s="31" t="s">
        <v>7227</v>
      </c>
      <c r="D7605" s="256" t="s">
        <v>6369</v>
      </c>
      <c r="E7605" s="257" t="s">
        <v>86</v>
      </c>
      <c r="F7605" s="257" t="s">
        <v>6370</v>
      </c>
      <c r="G7605" s="257" t="s">
        <v>675</v>
      </c>
      <c r="H7605" s="258">
        <v>60000</v>
      </c>
      <c r="I7605" s="271">
        <f t="shared" si="75"/>
        <v>60000</v>
      </c>
      <c r="J7605" s="257" t="s">
        <v>39</v>
      </c>
      <c r="K7605" s="257" t="s">
        <v>6371</v>
      </c>
      <c r="L7605" s="260" t="s">
        <v>6372</v>
      </c>
    </row>
    <row r="7606" spans="2:12" ht="75" customHeight="1" x14ac:dyDescent="0.25">
      <c r="B7606" s="18">
        <v>42172001</v>
      </c>
      <c r="C7606" s="31" t="s">
        <v>7228</v>
      </c>
      <c r="D7606" s="256" t="s">
        <v>6369</v>
      </c>
      <c r="E7606" s="257" t="s">
        <v>86</v>
      </c>
      <c r="F7606" s="257" t="s">
        <v>6370</v>
      </c>
      <c r="G7606" s="257" t="s">
        <v>675</v>
      </c>
      <c r="H7606" s="258">
        <v>100000</v>
      </c>
      <c r="I7606" s="271">
        <f t="shared" si="75"/>
        <v>100000</v>
      </c>
      <c r="J7606" s="257" t="s">
        <v>39</v>
      </c>
      <c r="K7606" s="257" t="s">
        <v>6371</v>
      </c>
      <c r="L7606" s="260" t="s">
        <v>6372</v>
      </c>
    </row>
    <row r="7607" spans="2:12" ht="75" customHeight="1" x14ac:dyDescent="0.25">
      <c r="B7607" s="18">
        <v>42172001</v>
      </c>
      <c r="C7607" s="31" t="s">
        <v>7229</v>
      </c>
      <c r="D7607" s="256" t="s">
        <v>6369</v>
      </c>
      <c r="E7607" s="257" t="s">
        <v>86</v>
      </c>
      <c r="F7607" s="257" t="s">
        <v>6370</v>
      </c>
      <c r="G7607" s="257" t="s">
        <v>675</v>
      </c>
      <c r="H7607" s="258">
        <v>70000</v>
      </c>
      <c r="I7607" s="271">
        <f t="shared" si="75"/>
        <v>70000</v>
      </c>
      <c r="J7607" s="257" t="s">
        <v>39</v>
      </c>
      <c r="K7607" s="257" t="s">
        <v>6371</v>
      </c>
      <c r="L7607" s="260" t="s">
        <v>6372</v>
      </c>
    </row>
    <row r="7608" spans="2:12" ht="75" customHeight="1" x14ac:dyDescent="0.25">
      <c r="B7608" s="18">
        <v>42311506</v>
      </c>
      <c r="C7608" s="31" t="s">
        <v>7230</v>
      </c>
      <c r="D7608" s="256" t="s">
        <v>6369</v>
      </c>
      <c r="E7608" s="257" t="s">
        <v>86</v>
      </c>
      <c r="F7608" s="257" t="s">
        <v>6370</v>
      </c>
      <c r="G7608" s="257" t="s">
        <v>675</v>
      </c>
      <c r="H7608" s="258">
        <v>70000</v>
      </c>
      <c r="I7608" s="271">
        <f t="shared" si="75"/>
        <v>70000</v>
      </c>
      <c r="J7608" s="257" t="s">
        <v>39</v>
      </c>
      <c r="K7608" s="257" t="s">
        <v>6371</v>
      </c>
      <c r="L7608" s="260" t="s">
        <v>6372</v>
      </c>
    </row>
    <row r="7609" spans="2:12" ht="75" customHeight="1" x14ac:dyDescent="0.25">
      <c r="B7609" s="18">
        <v>42172001</v>
      </c>
      <c r="C7609" s="31" t="s">
        <v>7231</v>
      </c>
      <c r="D7609" s="256" t="s">
        <v>6369</v>
      </c>
      <c r="E7609" s="257" t="s">
        <v>86</v>
      </c>
      <c r="F7609" s="257" t="s">
        <v>6370</v>
      </c>
      <c r="G7609" s="257" t="s">
        <v>675</v>
      </c>
      <c r="H7609" s="258">
        <v>60000</v>
      </c>
      <c r="I7609" s="271">
        <f t="shared" si="75"/>
        <v>60000</v>
      </c>
      <c r="J7609" s="257" t="s">
        <v>39</v>
      </c>
      <c r="K7609" s="257" t="s">
        <v>6371</v>
      </c>
      <c r="L7609" s="260" t="s">
        <v>6372</v>
      </c>
    </row>
    <row r="7610" spans="2:12" ht="75" customHeight="1" x14ac:dyDescent="0.25">
      <c r="B7610" s="18">
        <v>42172001</v>
      </c>
      <c r="C7610" s="31" t="s">
        <v>7232</v>
      </c>
      <c r="D7610" s="256" t="s">
        <v>6369</v>
      </c>
      <c r="E7610" s="257" t="s">
        <v>86</v>
      </c>
      <c r="F7610" s="257" t="s">
        <v>6370</v>
      </c>
      <c r="G7610" s="257" t="s">
        <v>675</v>
      </c>
      <c r="H7610" s="258">
        <v>70000</v>
      </c>
      <c r="I7610" s="271">
        <f t="shared" si="75"/>
        <v>70000</v>
      </c>
      <c r="J7610" s="257" t="s">
        <v>39</v>
      </c>
      <c r="K7610" s="257" t="s">
        <v>6371</v>
      </c>
      <c r="L7610" s="260" t="s">
        <v>6372</v>
      </c>
    </row>
    <row r="7611" spans="2:12" ht="75" customHeight="1" x14ac:dyDescent="0.25">
      <c r="B7611" s="18">
        <v>721215005</v>
      </c>
      <c r="C7611" s="278" t="s">
        <v>7233</v>
      </c>
      <c r="D7611" s="256" t="s">
        <v>6369</v>
      </c>
      <c r="E7611" s="257" t="s">
        <v>86</v>
      </c>
      <c r="F7611" s="257" t="s">
        <v>6370</v>
      </c>
      <c r="G7611" s="257" t="s">
        <v>675</v>
      </c>
      <c r="H7611" s="279">
        <v>27500000</v>
      </c>
      <c r="I7611" s="271">
        <f t="shared" si="75"/>
        <v>27500000</v>
      </c>
      <c r="J7611" s="257" t="s">
        <v>39</v>
      </c>
      <c r="K7611" s="257" t="s">
        <v>6371</v>
      </c>
      <c r="L7611" s="260" t="s">
        <v>6372</v>
      </c>
    </row>
    <row r="7612" spans="2:12" ht="75" customHeight="1" x14ac:dyDescent="0.25">
      <c r="B7612" s="18">
        <v>72101514</v>
      </c>
      <c r="C7612" s="278" t="s">
        <v>7234</v>
      </c>
      <c r="D7612" s="256" t="s">
        <v>6369</v>
      </c>
      <c r="E7612" s="257" t="s">
        <v>86</v>
      </c>
      <c r="F7612" s="257" t="s">
        <v>6370</v>
      </c>
      <c r="G7612" s="257" t="s">
        <v>675</v>
      </c>
      <c r="H7612" s="279">
        <v>30100000</v>
      </c>
      <c r="I7612" s="271">
        <f t="shared" si="75"/>
        <v>30100000</v>
      </c>
      <c r="J7612" s="257" t="s">
        <v>39</v>
      </c>
      <c r="K7612" s="257" t="s">
        <v>6371</v>
      </c>
      <c r="L7612" s="260" t="s">
        <v>6372</v>
      </c>
    </row>
    <row r="7613" spans="2:12" ht="75" customHeight="1" x14ac:dyDescent="0.25">
      <c r="B7613" s="18" t="s">
        <v>7235</v>
      </c>
      <c r="C7613" s="278" t="s">
        <v>7236</v>
      </c>
      <c r="D7613" s="256" t="s">
        <v>6369</v>
      </c>
      <c r="E7613" s="257" t="s">
        <v>86</v>
      </c>
      <c r="F7613" s="257" t="s">
        <v>6370</v>
      </c>
      <c r="G7613" s="257" t="s">
        <v>675</v>
      </c>
      <c r="H7613" s="279">
        <v>5500000</v>
      </c>
      <c r="I7613" s="271">
        <f t="shared" si="75"/>
        <v>5500000</v>
      </c>
      <c r="J7613" s="257" t="s">
        <v>39</v>
      </c>
      <c r="K7613" s="257" t="s">
        <v>6371</v>
      </c>
      <c r="L7613" s="260" t="s">
        <v>6372</v>
      </c>
    </row>
    <row r="7614" spans="2:12" ht="75" customHeight="1" x14ac:dyDescent="0.25">
      <c r="B7614" s="18" t="s">
        <v>7237</v>
      </c>
      <c r="C7614" s="278" t="s">
        <v>7238</v>
      </c>
      <c r="D7614" s="256" t="s">
        <v>6369</v>
      </c>
      <c r="E7614" s="257" t="s">
        <v>86</v>
      </c>
      <c r="F7614" s="257" t="s">
        <v>6370</v>
      </c>
      <c r="G7614" s="257" t="s">
        <v>675</v>
      </c>
      <c r="H7614" s="279">
        <v>22000000</v>
      </c>
      <c r="I7614" s="271">
        <f t="shared" si="75"/>
        <v>22000000</v>
      </c>
      <c r="J7614" s="257" t="s">
        <v>39</v>
      </c>
      <c r="K7614" s="257" t="s">
        <v>6371</v>
      </c>
      <c r="L7614" s="260" t="s">
        <v>6372</v>
      </c>
    </row>
    <row r="7615" spans="2:12" ht="75" customHeight="1" x14ac:dyDescent="0.25">
      <c r="B7615" s="18" t="s">
        <v>7239</v>
      </c>
      <c r="C7615" s="278" t="s">
        <v>7240</v>
      </c>
      <c r="D7615" s="256" t="s">
        <v>6369</v>
      </c>
      <c r="E7615" s="257" t="s">
        <v>86</v>
      </c>
      <c r="F7615" s="257" t="s">
        <v>6370</v>
      </c>
      <c r="G7615" s="257" t="s">
        <v>675</v>
      </c>
      <c r="H7615" s="279">
        <v>55000000</v>
      </c>
      <c r="I7615" s="271">
        <f t="shared" si="75"/>
        <v>55000000</v>
      </c>
      <c r="J7615" s="257" t="s">
        <v>39</v>
      </c>
      <c r="K7615" s="257" t="s">
        <v>6371</v>
      </c>
      <c r="L7615" s="260" t="s">
        <v>6372</v>
      </c>
    </row>
    <row r="7616" spans="2:12" ht="75" customHeight="1" x14ac:dyDescent="0.25">
      <c r="B7616" s="18" t="s">
        <v>7241</v>
      </c>
      <c r="C7616" s="278" t="s">
        <v>7242</v>
      </c>
      <c r="D7616" s="256" t="s">
        <v>6369</v>
      </c>
      <c r="E7616" s="257" t="s">
        <v>86</v>
      </c>
      <c r="F7616" s="257" t="s">
        <v>6370</v>
      </c>
      <c r="G7616" s="257" t="s">
        <v>675</v>
      </c>
      <c r="H7616" s="279">
        <v>706000000</v>
      </c>
      <c r="I7616" s="271">
        <f t="shared" si="75"/>
        <v>706000000</v>
      </c>
      <c r="J7616" s="257" t="s">
        <v>39</v>
      </c>
      <c r="K7616" s="257" t="s">
        <v>6371</v>
      </c>
      <c r="L7616" s="260" t="s">
        <v>6372</v>
      </c>
    </row>
    <row r="7617" spans="2:12" ht="75" customHeight="1" x14ac:dyDescent="0.25">
      <c r="B7617" s="18">
        <v>72101500</v>
      </c>
      <c r="C7617" s="278" t="s">
        <v>7243</v>
      </c>
      <c r="D7617" s="256" t="s">
        <v>6369</v>
      </c>
      <c r="E7617" s="257" t="s">
        <v>86</v>
      </c>
      <c r="F7617" s="257" t="s">
        <v>6370</v>
      </c>
      <c r="G7617" s="257" t="s">
        <v>675</v>
      </c>
      <c r="H7617" s="279">
        <v>10000000</v>
      </c>
      <c r="I7617" s="271">
        <f t="shared" si="75"/>
        <v>10000000</v>
      </c>
      <c r="J7617" s="257" t="s">
        <v>39</v>
      </c>
      <c r="K7617" s="257" t="s">
        <v>6371</v>
      </c>
      <c r="L7617" s="260" t="s">
        <v>6372</v>
      </c>
    </row>
    <row r="7618" spans="2:12" ht="75" customHeight="1" x14ac:dyDescent="0.25">
      <c r="B7618" s="18" t="s">
        <v>7244</v>
      </c>
      <c r="C7618" s="278" t="s">
        <v>7245</v>
      </c>
      <c r="D7618" s="256" t="s">
        <v>6369</v>
      </c>
      <c r="E7618" s="257" t="s">
        <v>86</v>
      </c>
      <c r="F7618" s="257" t="s">
        <v>6370</v>
      </c>
      <c r="G7618" s="257" t="s">
        <v>675</v>
      </c>
      <c r="H7618" s="279">
        <v>45000000</v>
      </c>
      <c r="I7618" s="271">
        <f t="shared" si="75"/>
        <v>45000000</v>
      </c>
      <c r="J7618" s="257" t="s">
        <v>39</v>
      </c>
      <c r="K7618" s="257" t="s">
        <v>6371</v>
      </c>
      <c r="L7618" s="260" t="s">
        <v>6372</v>
      </c>
    </row>
    <row r="7619" spans="2:12" ht="75" customHeight="1" x14ac:dyDescent="0.25">
      <c r="B7619" s="18" t="s">
        <v>7246</v>
      </c>
      <c r="C7619" s="278" t="s">
        <v>7247</v>
      </c>
      <c r="D7619" s="256" t="s">
        <v>6369</v>
      </c>
      <c r="E7619" s="257" t="s">
        <v>86</v>
      </c>
      <c r="F7619" s="257" t="s">
        <v>6370</v>
      </c>
      <c r="G7619" s="257" t="s">
        <v>675</v>
      </c>
      <c r="H7619" s="279">
        <v>5500000</v>
      </c>
      <c r="I7619" s="271">
        <f t="shared" si="75"/>
        <v>5500000</v>
      </c>
      <c r="J7619" s="257" t="s">
        <v>39</v>
      </c>
      <c r="K7619" s="257" t="s">
        <v>6371</v>
      </c>
      <c r="L7619" s="260" t="s">
        <v>6372</v>
      </c>
    </row>
    <row r="7620" spans="2:12" ht="75" customHeight="1" x14ac:dyDescent="0.25">
      <c r="B7620" s="18">
        <v>78181507</v>
      </c>
      <c r="C7620" s="89" t="s">
        <v>7248</v>
      </c>
      <c r="D7620" s="256" t="s">
        <v>6369</v>
      </c>
      <c r="E7620" s="257" t="s">
        <v>86</v>
      </c>
      <c r="F7620" s="257" t="s">
        <v>6370</v>
      </c>
      <c r="G7620" s="257" t="s">
        <v>675</v>
      </c>
      <c r="H7620" s="279">
        <v>29500000</v>
      </c>
      <c r="I7620" s="271">
        <f t="shared" si="75"/>
        <v>29500000</v>
      </c>
      <c r="J7620" s="257" t="s">
        <v>39</v>
      </c>
      <c r="K7620" s="257" t="s">
        <v>6371</v>
      </c>
      <c r="L7620" s="260" t="s">
        <v>6372</v>
      </c>
    </row>
    <row r="7621" spans="2:12" ht="75" customHeight="1" x14ac:dyDescent="0.25">
      <c r="B7621" s="18" t="s">
        <v>7249</v>
      </c>
      <c r="C7621" s="278" t="s">
        <v>7250</v>
      </c>
      <c r="D7621" s="256" t="s">
        <v>6369</v>
      </c>
      <c r="E7621" s="257" t="s">
        <v>86</v>
      </c>
      <c r="F7621" s="257" t="s">
        <v>6370</v>
      </c>
      <c r="G7621" s="257" t="s">
        <v>675</v>
      </c>
      <c r="H7621" s="279">
        <v>45000000</v>
      </c>
      <c r="I7621" s="271">
        <f t="shared" si="75"/>
        <v>45000000</v>
      </c>
      <c r="J7621" s="257" t="s">
        <v>39</v>
      </c>
      <c r="K7621" s="257" t="s">
        <v>6371</v>
      </c>
      <c r="L7621" s="260" t="s">
        <v>6372</v>
      </c>
    </row>
    <row r="7622" spans="2:12" ht="75" customHeight="1" x14ac:dyDescent="0.25">
      <c r="B7622" s="18">
        <v>72101511</v>
      </c>
      <c r="C7622" s="278" t="s">
        <v>7251</v>
      </c>
      <c r="D7622" s="256" t="s">
        <v>6369</v>
      </c>
      <c r="E7622" s="257" t="s">
        <v>86</v>
      </c>
      <c r="F7622" s="257" t="s">
        <v>6370</v>
      </c>
      <c r="G7622" s="257" t="s">
        <v>675</v>
      </c>
      <c r="H7622" s="279">
        <v>200000000</v>
      </c>
      <c r="I7622" s="271">
        <f t="shared" si="75"/>
        <v>200000000</v>
      </c>
      <c r="J7622" s="257" t="s">
        <v>39</v>
      </c>
      <c r="K7622" s="257" t="s">
        <v>6371</v>
      </c>
      <c r="L7622" s="260" t="s">
        <v>6372</v>
      </c>
    </row>
    <row r="7623" spans="2:12" ht="75" customHeight="1" x14ac:dyDescent="0.25">
      <c r="B7623" s="18">
        <v>72101500</v>
      </c>
      <c r="C7623" s="53" t="s">
        <v>7252</v>
      </c>
      <c r="D7623" s="256" t="s">
        <v>6369</v>
      </c>
      <c r="E7623" s="257" t="s">
        <v>86</v>
      </c>
      <c r="F7623" s="257" t="s">
        <v>6370</v>
      </c>
      <c r="G7623" s="257" t="s">
        <v>675</v>
      </c>
      <c r="H7623" s="279">
        <v>4000000</v>
      </c>
      <c r="I7623" s="271">
        <f t="shared" si="75"/>
        <v>4000000</v>
      </c>
      <c r="J7623" s="257" t="s">
        <v>39</v>
      </c>
      <c r="K7623" s="257" t="s">
        <v>6371</v>
      </c>
      <c r="L7623" s="260" t="s">
        <v>6372</v>
      </c>
    </row>
    <row r="7624" spans="2:12" ht="75" customHeight="1" x14ac:dyDescent="0.25">
      <c r="B7624" s="18" t="s">
        <v>7253</v>
      </c>
      <c r="C7624" s="278" t="s">
        <v>7254</v>
      </c>
      <c r="D7624" s="256" t="s">
        <v>6369</v>
      </c>
      <c r="E7624" s="257" t="s">
        <v>86</v>
      </c>
      <c r="F7624" s="257" t="s">
        <v>6370</v>
      </c>
      <c r="G7624" s="257" t="s">
        <v>675</v>
      </c>
      <c r="H7624" s="279">
        <v>55000000</v>
      </c>
      <c r="I7624" s="271">
        <f t="shared" si="75"/>
        <v>55000000</v>
      </c>
      <c r="J7624" s="257" t="s">
        <v>39</v>
      </c>
      <c r="K7624" s="257" t="s">
        <v>6371</v>
      </c>
      <c r="L7624" s="260" t="s">
        <v>6372</v>
      </c>
    </row>
    <row r="7625" spans="2:12" ht="75" customHeight="1" x14ac:dyDescent="0.25">
      <c r="B7625" s="18">
        <v>39101600</v>
      </c>
      <c r="C7625" s="89" t="s">
        <v>7255</v>
      </c>
      <c r="D7625" s="256" t="s">
        <v>6369</v>
      </c>
      <c r="E7625" s="257" t="s">
        <v>86</v>
      </c>
      <c r="F7625" s="257" t="s">
        <v>6370</v>
      </c>
      <c r="G7625" s="257" t="s">
        <v>675</v>
      </c>
      <c r="H7625" s="258">
        <v>98000000</v>
      </c>
      <c r="I7625" s="271">
        <f t="shared" si="75"/>
        <v>98000000</v>
      </c>
      <c r="J7625" s="257" t="s">
        <v>39</v>
      </c>
      <c r="K7625" s="257" t="s">
        <v>6371</v>
      </c>
      <c r="L7625" s="260" t="s">
        <v>6372</v>
      </c>
    </row>
    <row r="7626" spans="2:12" ht="75" customHeight="1" x14ac:dyDescent="0.25">
      <c r="B7626" s="18">
        <v>56101700</v>
      </c>
      <c r="C7626" s="31" t="s">
        <v>7256</v>
      </c>
      <c r="D7626" s="256" t="s">
        <v>6369</v>
      </c>
      <c r="E7626" s="257" t="s">
        <v>86</v>
      </c>
      <c r="F7626" s="257" t="s">
        <v>6370</v>
      </c>
      <c r="G7626" s="257" t="s">
        <v>675</v>
      </c>
      <c r="H7626" s="259">
        <v>1222758.32</v>
      </c>
      <c r="I7626" s="271">
        <f t="shared" si="75"/>
        <v>1222758.32</v>
      </c>
      <c r="J7626" s="257" t="s">
        <v>39</v>
      </c>
      <c r="K7626" s="257" t="s">
        <v>6371</v>
      </c>
      <c r="L7626" s="260" t="s">
        <v>6372</v>
      </c>
    </row>
    <row r="7627" spans="2:12" ht="75" customHeight="1" x14ac:dyDescent="0.25">
      <c r="B7627" s="18">
        <v>56101700</v>
      </c>
      <c r="C7627" s="31" t="s">
        <v>7257</v>
      </c>
      <c r="D7627" s="256" t="s">
        <v>6369</v>
      </c>
      <c r="E7627" s="257" t="s">
        <v>86</v>
      </c>
      <c r="F7627" s="257" t="s">
        <v>6370</v>
      </c>
      <c r="G7627" s="257" t="s">
        <v>675</v>
      </c>
      <c r="H7627" s="259">
        <v>659009.86199999996</v>
      </c>
      <c r="I7627" s="271">
        <f t="shared" si="75"/>
        <v>659009.86199999996</v>
      </c>
      <c r="J7627" s="257" t="s">
        <v>39</v>
      </c>
      <c r="K7627" s="257" t="s">
        <v>6371</v>
      </c>
      <c r="L7627" s="260" t="s">
        <v>6372</v>
      </c>
    </row>
    <row r="7628" spans="2:12" ht="75" customHeight="1" x14ac:dyDescent="0.25">
      <c r="B7628" s="18">
        <v>56101700</v>
      </c>
      <c r="C7628" s="31" t="s">
        <v>7258</v>
      </c>
      <c r="D7628" s="256" t="s">
        <v>6369</v>
      </c>
      <c r="E7628" s="257" t="s">
        <v>86</v>
      </c>
      <c r="F7628" s="257" t="s">
        <v>6370</v>
      </c>
      <c r="G7628" s="257" t="s">
        <v>675</v>
      </c>
      <c r="H7628" s="259">
        <v>301424.34999999998</v>
      </c>
      <c r="I7628" s="271">
        <f t="shared" si="75"/>
        <v>301424.34999999998</v>
      </c>
      <c r="J7628" s="257" t="s">
        <v>39</v>
      </c>
      <c r="K7628" s="257" t="s">
        <v>6371</v>
      </c>
      <c r="L7628" s="260" t="s">
        <v>6372</v>
      </c>
    </row>
    <row r="7629" spans="2:12" ht="75" customHeight="1" x14ac:dyDescent="0.25">
      <c r="B7629" s="18">
        <v>56112104</v>
      </c>
      <c r="C7629" s="31" t="s">
        <v>7259</v>
      </c>
      <c r="D7629" s="256" t="s">
        <v>6369</v>
      </c>
      <c r="E7629" s="257" t="s">
        <v>86</v>
      </c>
      <c r="F7629" s="257" t="s">
        <v>6370</v>
      </c>
      <c r="G7629" s="257" t="s">
        <v>675</v>
      </c>
      <c r="H7629" s="259">
        <v>470000</v>
      </c>
      <c r="I7629" s="271">
        <f t="shared" si="75"/>
        <v>470000</v>
      </c>
      <c r="J7629" s="257" t="s">
        <v>39</v>
      </c>
      <c r="K7629" s="257" t="s">
        <v>6371</v>
      </c>
      <c r="L7629" s="260" t="s">
        <v>6372</v>
      </c>
    </row>
    <row r="7630" spans="2:12" ht="75" customHeight="1" x14ac:dyDescent="0.25">
      <c r="B7630" s="18">
        <v>56112103</v>
      </c>
      <c r="C7630" s="31" t="s">
        <v>7260</v>
      </c>
      <c r="D7630" s="256" t="s">
        <v>6369</v>
      </c>
      <c r="E7630" s="257" t="s">
        <v>86</v>
      </c>
      <c r="F7630" s="257" t="s">
        <v>6370</v>
      </c>
      <c r="G7630" s="257" t="s">
        <v>675</v>
      </c>
      <c r="H7630" s="259">
        <v>819000</v>
      </c>
      <c r="I7630" s="271">
        <f t="shared" si="75"/>
        <v>819000</v>
      </c>
      <c r="J7630" s="257" t="s">
        <v>39</v>
      </c>
      <c r="K7630" s="257" t="s">
        <v>6371</v>
      </c>
      <c r="L7630" s="260" t="s">
        <v>6372</v>
      </c>
    </row>
    <row r="7631" spans="2:12" ht="75" customHeight="1" x14ac:dyDescent="0.25">
      <c r="B7631" s="18">
        <v>56101700</v>
      </c>
      <c r="C7631" s="31" t="s">
        <v>7261</v>
      </c>
      <c r="D7631" s="256" t="s">
        <v>6369</v>
      </c>
      <c r="E7631" s="257" t="s">
        <v>86</v>
      </c>
      <c r="F7631" s="257" t="s">
        <v>6370</v>
      </c>
      <c r="G7631" s="257" t="s">
        <v>675</v>
      </c>
      <c r="H7631" s="259">
        <v>497634.2</v>
      </c>
      <c r="I7631" s="271">
        <f t="shared" si="75"/>
        <v>497634.2</v>
      </c>
      <c r="J7631" s="257" t="s">
        <v>39</v>
      </c>
      <c r="K7631" s="257" t="s">
        <v>6371</v>
      </c>
      <c r="L7631" s="260" t="s">
        <v>6372</v>
      </c>
    </row>
    <row r="7632" spans="2:12" ht="75" customHeight="1" x14ac:dyDescent="0.25">
      <c r="B7632" s="18">
        <v>56112103</v>
      </c>
      <c r="C7632" s="31" t="s">
        <v>7262</v>
      </c>
      <c r="D7632" s="256" t="s">
        <v>6369</v>
      </c>
      <c r="E7632" s="257" t="s">
        <v>86</v>
      </c>
      <c r="F7632" s="257" t="s">
        <v>6370</v>
      </c>
      <c r="G7632" s="257" t="s">
        <v>675</v>
      </c>
      <c r="H7632" s="259">
        <v>190523</v>
      </c>
      <c r="I7632" s="271">
        <f t="shared" si="75"/>
        <v>190523</v>
      </c>
      <c r="J7632" s="257" t="s">
        <v>39</v>
      </c>
      <c r="K7632" s="257" t="s">
        <v>6371</v>
      </c>
      <c r="L7632" s="260" t="s">
        <v>6372</v>
      </c>
    </row>
    <row r="7633" spans="2:12" ht="75" customHeight="1" x14ac:dyDescent="0.25">
      <c r="B7633" s="18">
        <v>56112104</v>
      </c>
      <c r="C7633" s="31" t="s">
        <v>7263</v>
      </c>
      <c r="D7633" s="256" t="s">
        <v>6369</v>
      </c>
      <c r="E7633" s="257" t="s">
        <v>86</v>
      </c>
      <c r="F7633" s="257" t="s">
        <v>6370</v>
      </c>
      <c r="G7633" s="257" t="s">
        <v>675</v>
      </c>
      <c r="H7633" s="259">
        <v>15995385</v>
      </c>
      <c r="I7633" s="271">
        <f t="shared" si="75"/>
        <v>15995385</v>
      </c>
      <c r="J7633" s="257" t="s">
        <v>39</v>
      </c>
      <c r="K7633" s="257" t="s">
        <v>6371</v>
      </c>
      <c r="L7633" s="260" t="s">
        <v>6372</v>
      </c>
    </row>
    <row r="7634" spans="2:12" ht="75" customHeight="1" x14ac:dyDescent="0.25">
      <c r="B7634" s="18">
        <v>56101700</v>
      </c>
      <c r="C7634" s="89" t="s">
        <v>7264</v>
      </c>
      <c r="D7634" s="256" t="s">
        <v>6369</v>
      </c>
      <c r="E7634" s="257" t="s">
        <v>86</v>
      </c>
      <c r="F7634" s="257" t="s">
        <v>6370</v>
      </c>
      <c r="G7634" s="257" t="s">
        <v>675</v>
      </c>
      <c r="H7634" s="280">
        <v>1290000</v>
      </c>
      <c r="I7634" s="271">
        <f t="shared" si="75"/>
        <v>1290000</v>
      </c>
      <c r="J7634" s="257" t="s">
        <v>39</v>
      </c>
      <c r="K7634" s="257" t="s">
        <v>6371</v>
      </c>
      <c r="L7634" s="260" t="s">
        <v>6372</v>
      </c>
    </row>
    <row r="7635" spans="2:12" ht="75" customHeight="1" x14ac:dyDescent="0.25">
      <c r="B7635" s="18">
        <v>56101700</v>
      </c>
      <c r="C7635" s="89" t="s">
        <v>7265</v>
      </c>
      <c r="D7635" s="256" t="s">
        <v>6369</v>
      </c>
      <c r="E7635" s="257" t="s">
        <v>86</v>
      </c>
      <c r="F7635" s="257" t="s">
        <v>6370</v>
      </c>
      <c r="G7635" s="257" t="s">
        <v>675</v>
      </c>
      <c r="H7635" s="280">
        <v>262387.6384</v>
      </c>
      <c r="I7635" s="271">
        <f t="shared" si="75"/>
        <v>262387.6384</v>
      </c>
      <c r="J7635" s="257" t="s">
        <v>39</v>
      </c>
      <c r="K7635" s="257" t="s">
        <v>6371</v>
      </c>
      <c r="L7635" s="260" t="s">
        <v>6372</v>
      </c>
    </row>
    <row r="7636" spans="2:12" ht="75" customHeight="1" x14ac:dyDescent="0.25">
      <c r="B7636" s="18">
        <v>56101700</v>
      </c>
      <c r="C7636" s="89" t="s">
        <v>7266</v>
      </c>
      <c r="D7636" s="256" t="s">
        <v>6369</v>
      </c>
      <c r="E7636" s="257" t="s">
        <v>86</v>
      </c>
      <c r="F7636" s="257" t="s">
        <v>6370</v>
      </c>
      <c r="G7636" s="257" t="s">
        <v>675</v>
      </c>
      <c r="H7636" s="280">
        <v>1870000</v>
      </c>
      <c r="I7636" s="271">
        <f t="shared" si="75"/>
        <v>1870000</v>
      </c>
      <c r="J7636" s="257" t="s">
        <v>39</v>
      </c>
      <c r="K7636" s="257" t="s">
        <v>6371</v>
      </c>
      <c r="L7636" s="260" t="s">
        <v>6372</v>
      </c>
    </row>
    <row r="7637" spans="2:12" ht="75" customHeight="1" x14ac:dyDescent="0.25">
      <c r="B7637" s="18">
        <v>56101700</v>
      </c>
      <c r="C7637" s="89" t="s">
        <v>7267</v>
      </c>
      <c r="D7637" s="256" t="s">
        <v>6369</v>
      </c>
      <c r="E7637" s="257" t="s">
        <v>86</v>
      </c>
      <c r="F7637" s="257" t="s">
        <v>6370</v>
      </c>
      <c r="G7637" s="257" t="s">
        <v>675</v>
      </c>
      <c r="H7637" s="280">
        <v>1000000</v>
      </c>
      <c r="I7637" s="271">
        <f t="shared" si="75"/>
        <v>1000000</v>
      </c>
      <c r="J7637" s="257" t="s">
        <v>39</v>
      </c>
      <c r="K7637" s="257" t="s">
        <v>6371</v>
      </c>
      <c r="L7637" s="260" t="s">
        <v>6372</v>
      </c>
    </row>
    <row r="7638" spans="2:12" ht="75" customHeight="1" x14ac:dyDescent="0.25">
      <c r="B7638" s="18">
        <v>56101700</v>
      </c>
      <c r="C7638" s="89" t="s">
        <v>7268</v>
      </c>
      <c r="D7638" s="256" t="s">
        <v>6369</v>
      </c>
      <c r="E7638" s="257" t="s">
        <v>86</v>
      </c>
      <c r="F7638" s="257" t="s">
        <v>6370</v>
      </c>
      <c r="G7638" s="257" t="s">
        <v>675</v>
      </c>
      <c r="H7638" s="280">
        <v>1300000</v>
      </c>
      <c r="I7638" s="271">
        <f t="shared" si="75"/>
        <v>1300000</v>
      </c>
      <c r="J7638" s="257" t="s">
        <v>39</v>
      </c>
      <c r="K7638" s="257" t="s">
        <v>6371</v>
      </c>
      <c r="L7638" s="260" t="s">
        <v>6372</v>
      </c>
    </row>
    <row r="7639" spans="2:12" ht="75" customHeight="1" x14ac:dyDescent="0.25">
      <c r="B7639" s="18">
        <v>56101520</v>
      </c>
      <c r="C7639" s="89" t="s">
        <v>7269</v>
      </c>
      <c r="D7639" s="256" t="s">
        <v>6369</v>
      </c>
      <c r="E7639" s="257" t="s">
        <v>86</v>
      </c>
      <c r="F7639" s="257" t="s">
        <v>6370</v>
      </c>
      <c r="G7639" s="257" t="s">
        <v>675</v>
      </c>
      <c r="H7639" s="280">
        <v>4100000</v>
      </c>
      <c r="I7639" s="271">
        <f t="shared" si="75"/>
        <v>4100000</v>
      </c>
      <c r="J7639" s="257" t="s">
        <v>39</v>
      </c>
      <c r="K7639" s="257" t="s">
        <v>6371</v>
      </c>
      <c r="L7639" s="260" t="s">
        <v>6372</v>
      </c>
    </row>
    <row r="7640" spans="2:12" ht="75" customHeight="1" x14ac:dyDescent="0.25">
      <c r="B7640" s="18">
        <v>56101700</v>
      </c>
      <c r="C7640" s="89" t="s">
        <v>7270</v>
      </c>
      <c r="D7640" s="256" t="s">
        <v>6369</v>
      </c>
      <c r="E7640" s="257" t="s">
        <v>86</v>
      </c>
      <c r="F7640" s="257" t="s">
        <v>6370</v>
      </c>
      <c r="G7640" s="257" t="s">
        <v>675</v>
      </c>
      <c r="H7640" s="280">
        <v>1334425.5227999999</v>
      </c>
      <c r="I7640" s="271">
        <f t="shared" si="75"/>
        <v>1334425.5227999999</v>
      </c>
      <c r="J7640" s="257" t="s">
        <v>39</v>
      </c>
      <c r="K7640" s="257" t="s">
        <v>6371</v>
      </c>
      <c r="L7640" s="260" t="s">
        <v>6372</v>
      </c>
    </row>
    <row r="7641" spans="2:12" ht="75" customHeight="1" x14ac:dyDescent="0.25">
      <c r="B7641" s="18">
        <v>56101700</v>
      </c>
      <c r="C7641" s="89" t="s">
        <v>7271</v>
      </c>
      <c r="D7641" s="256" t="s">
        <v>6369</v>
      </c>
      <c r="E7641" s="257" t="s">
        <v>86</v>
      </c>
      <c r="F7641" s="257" t="s">
        <v>6370</v>
      </c>
      <c r="G7641" s="257" t="s">
        <v>675</v>
      </c>
      <c r="H7641" s="280">
        <v>295659.234</v>
      </c>
      <c r="I7641" s="271">
        <f t="shared" si="75"/>
        <v>295659.234</v>
      </c>
      <c r="J7641" s="257" t="s">
        <v>39</v>
      </c>
      <c r="K7641" s="257" t="s">
        <v>6371</v>
      </c>
      <c r="L7641" s="260" t="s">
        <v>6372</v>
      </c>
    </row>
    <row r="7642" spans="2:12" ht="75" customHeight="1" x14ac:dyDescent="0.25">
      <c r="B7642" s="18">
        <v>56101700</v>
      </c>
      <c r="C7642" s="89" t="s">
        <v>7272</v>
      </c>
      <c r="D7642" s="256" t="s">
        <v>6369</v>
      </c>
      <c r="E7642" s="257" t="s">
        <v>86</v>
      </c>
      <c r="F7642" s="257" t="s">
        <v>6370</v>
      </c>
      <c r="G7642" s="257" t="s">
        <v>675</v>
      </c>
      <c r="H7642" s="280">
        <v>2319787.8360000001</v>
      </c>
      <c r="I7642" s="271">
        <f t="shared" si="75"/>
        <v>2319787.8360000001</v>
      </c>
      <c r="J7642" s="257" t="s">
        <v>39</v>
      </c>
      <c r="K7642" s="257" t="s">
        <v>6371</v>
      </c>
      <c r="L7642" s="260" t="s">
        <v>6372</v>
      </c>
    </row>
    <row r="7643" spans="2:12" ht="75" customHeight="1" x14ac:dyDescent="0.25">
      <c r="B7643" s="18">
        <v>56101700</v>
      </c>
      <c r="C7643" s="89" t="s">
        <v>7273</v>
      </c>
      <c r="D7643" s="256" t="s">
        <v>6369</v>
      </c>
      <c r="E7643" s="257" t="s">
        <v>86</v>
      </c>
      <c r="F7643" s="257" t="s">
        <v>6370</v>
      </c>
      <c r="G7643" s="257" t="s">
        <v>675</v>
      </c>
      <c r="H7643" s="280">
        <v>644912.41680000001</v>
      </c>
      <c r="I7643" s="271">
        <f t="shared" si="75"/>
        <v>644912.41680000001</v>
      </c>
      <c r="J7643" s="257" t="s">
        <v>39</v>
      </c>
      <c r="K7643" s="257" t="s">
        <v>6371</v>
      </c>
      <c r="L7643" s="260" t="s">
        <v>6372</v>
      </c>
    </row>
    <row r="7644" spans="2:12" ht="75" customHeight="1" x14ac:dyDescent="0.25">
      <c r="B7644" s="18">
        <v>56101700</v>
      </c>
      <c r="C7644" s="89" t="s">
        <v>7274</v>
      </c>
      <c r="D7644" s="256" t="s">
        <v>6369</v>
      </c>
      <c r="E7644" s="257" t="s">
        <v>86</v>
      </c>
      <c r="F7644" s="257" t="s">
        <v>6370</v>
      </c>
      <c r="G7644" s="257" t="s">
        <v>675</v>
      </c>
      <c r="H7644" s="280">
        <v>913932.39</v>
      </c>
      <c r="I7644" s="271">
        <f t="shared" si="75"/>
        <v>913932.39</v>
      </c>
      <c r="J7644" s="257" t="s">
        <v>39</v>
      </c>
      <c r="K7644" s="257" t="s">
        <v>6371</v>
      </c>
      <c r="L7644" s="260" t="s">
        <v>6372</v>
      </c>
    </row>
    <row r="7645" spans="2:12" ht="75" customHeight="1" x14ac:dyDescent="0.25">
      <c r="B7645" s="18">
        <v>56101700</v>
      </c>
      <c r="C7645" s="89" t="s">
        <v>7275</v>
      </c>
      <c r="D7645" s="256" t="s">
        <v>6369</v>
      </c>
      <c r="E7645" s="257" t="s">
        <v>86</v>
      </c>
      <c r="F7645" s="257" t="s">
        <v>6370</v>
      </c>
      <c r="G7645" s="257" t="s">
        <v>675</v>
      </c>
      <c r="H7645" s="280">
        <v>8500000</v>
      </c>
      <c r="I7645" s="271">
        <f t="shared" si="75"/>
        <v>8500000</v>
      </c>
      <c r="J7645" s="257" t="s">
        <v>39</v>
      </c>
      <c r="K7645" s="257" t="s">
        <v>6371</v>
      </c>
      <c r="L7645" s="260" t="s">
        <v>6372</v>
      </c>
    </row>
    <row r="7646" spans="2:12" ht="75" customHeight="1" x14ac:dyDescent="0.25">
      <c r="B7646" s="18">
        <v>44111905</v>
      </c>
      <c r="C7646" s="89" t="s">
        <v>7276</v>
      </c>
      <c r="D7646" s="256" t="s">
        <v>6369</v>
      </c>
      <c r="E7646" s="257" t="s">
        <v>86</v>
      </c>
      <c r="F7646" s="257" t="s">
        <v>6370</v>
      </c>
      <c r="G7646" s="257" t="s">
        <v>675</v>
      </c>
      <c r="H7646" s="280">
        <v>2142000</v>
      </c>
      <c r="I7646" s="271">
        <f t="shared" si="75"/>
        <v>2142000</v>
      </c>
      <c r="J7646" s="257" t="s">
        <v>39</v>
      </c>
      <c r="K7646" s="257" t="s">
        <v>6371</v>
      </c>
      <c r="L7646" s="260" t="s">
        <v>6372</v>
      </c>
    </row>
    <row r="7647" spans="2:12" ht="75" customHeight="1" x14ac:dyDescent="0.25">
      <c r="B7647" s="18">
        <v>44111905</v>
      </c>
      <c r="C7647" s="89" t="s">
        <v>7277</v>
      </c>
      <c r="D7647" s="256" t="s">
        <v>6369</v>
      </c>
      <c r="E7647" s="257" t="s">
        <v>86</v>
      </c>
      <c r="F7647" s="257" t="s">
        <v>6370</v>
      </c>
      <c r="G7647" s="257" t="s">
        <v>675</v>
      </c>
      <c r="H7647" s="280">
        <v>2635000</v>
      </c>
      <c r="I7647" s="271">
        <f t="shared" si="75"/>
        <v>2635000</v>
      </c>
      <c r="J7647" s="257" t="s">
        <v>39</v>
      </c>
      <c r="K7647" s="257" t="s">
        <v>6371</v>
      </c>
      <c r="L7647" s="260" t="s">
        <v>6372</v>
      </c>
    </row>
    <row r="7648" spans="2:12" ht="75" customHeight="1" x14ac:dyDescent="0.25">
      <c r="B7648" s="18">
        <v>56101700</v>
      </c>
      <c r="C7648" s="89" t="s">
        <v>7278</v>
      </c>
      <c r="D7648" s="256" t="s">
        <v>6369</v>
      </c>
      <c r="E7648" s="257" t="s">
        <v>86</v>
      </c>
      <c r="F7648" s="257" t="s">
        <v>6370</v>
      </c>
      <c r="G7648" s="257" t="s">
        <v>675</v>
      </c>
      <c r="H7648" s="280">
        <v>4302000</v>
      </c>
      <c r="I7648" s="271">
        <f t="shared" si="75"/>
        <v>4302000</v>
      </c>
      <c r="J7648" s="257" t="s">
        <v>39</v>
      </c>
      <c r="K7648" s="257" t="s">
        <v>6371</v>
      </c>
      <c r="L7648" s="260" t="s">
        <v>6372</v>
      </c>
    </row>
    <row r="7649" spans="2:12" ht="75" customHeight="1" x14ac:dyDescent="0.25">
      <c r="B7649" s="18">
        <v>56101700</v>
      </c>
      <c r="C7649" s="89" t="s">
        <v>7279</v>
      </c>
      <c r="D7649" s="256" t="s">
        <v>6369</v>
      </c>
      <c r="E7649" s="257" t="s">
        <v>86</v>
      </c>
      <c r="F7649" s="257" t="s">
        <v>6370</v>
      </c>
      <c r="G7649" s="257" t="s">
        <v>675</v>
      </c>
      <c r="H7649" s="280">
        <v>7168800</v>
      </c>
      <c r="I7649" s="271">
        <f t="shared" si="75"/>
        <v>7168800</v>
      </c>
      <c r="J7649" s="257" t="s">
        <v>39</v>
      </c>
      <c r="K7649" s="257" t="s">
        <v>6371</v>
      </c>
      <c r="L7649" s="260" t="s">
        <v>6372</v>
      </c>
    </row>
    <row r="7650" spans="2:12" ht="75" customHeight="1" x14ac:dyDescent="0.25">
      <c r="B7650" s="18">
        <v>52141500</v>
      </c>
      <c r="C7650" s="89" t="s">
        <v>7280</v>
      </c>
      <c r="D7650" s="256" t="s">
        <v>6369</v>
      </c>
      <c r="E7650" s="257" t="s">
        <v>86</v>
      </c>
      <c r="F7650" s="257" t="s">
        <v>6370</v>
      </c>
      <c r="G7650" s="257" t="s">
        <v>675</v>
      </c>
      <c r="H7650" s="280">
        <v>5377000</v>
      </c>
      <c r="I7650" s="271">
        <f t="shared" si="75"/>
        <v>5377000</v>
      </c>
      <c r="J7650" s="257" t="s">
        <v>39</v>
      </c>
      <c r="K7650" s="257" t="s">
        <v>6371</v>
      </c>
      <c r="L7650" s="260" t="s">
        <v>6372</v>
      </c>
    </row>
    <row r="7651" spans="2:12" ht="75" customHeight="1" x14ac:dyDescent="0.25">
      <c r="B7651" s="18">
        <v>56112103</v>
      </c>
      <c r="C7651" s="89" t="s">
        <v>7281</v>
      </c>
      <c r="D7651" s="256" t="s">
        <v>6369</v>
      </c>
      <c r="E7651" s="257" t="s">
        <v>86</v>
      </c>
      <c r="F7651" s="257" t="s">
        <v>6370</v>
      </c>
      <c r="G7651" s="257" t="s">
        <v>675</v>
      </c>
      <c r="H7651" s="280">
        <v>1970000</v>
      </c>
      <c r="I7651" s="271">
        <f t="shared" si="75"/>
        <v>1970000</v>
      </c>
      <c r="J7651" s="257" t="s">
        <v>39</v>
      </c>
      <c r="K7651" s="257" t="s">
        <v>6371</v>
      </c>
      <c r="L7651" s="260" t="s">
        <v>6372</v>
      </c>
    </row>
    <row r="7652" spans="2:12" ht="75" customHeight="1" x14ac:dyDescent="0.25">
      <c r="B7652" s="18">
        <v>56112104</v>
      </c>
      <c r="C7652" s="89" t="s">
        <v>7282</v>
      </c>
      <c r="D7652" s="256" t="s">
        <v>6369</v>
      </c>
      <c r="E7652" s="257" t="s">
        <v>86</v>
      </c>
      <c r="F7652" s="257" t="s">
        <v>6370</v>
      </c>
      <c r="G7652" s="257" t="s">
        <v>675</v>
      </c>
      <c r="H7652" s="280">
        <v>417156.0564</v>
      </c>
      <c r="I7652" s="271">
        <f t="shared" si="75"/>
        <v>417156.0564</v>
      </c>
      <c r="J7652" s="257" t="s">
        <v>39</v>
      </c>
      <c r="K7652" s="257" t="s">
        <v>6371</v>
      </c>
      <c r="L7652" s="260" t="s">
        <v>6372</v>
      </c>
    </row>
    <row r="7653" spans="2:12" ht="75" customHeight="1" x14ac:dyDescent="0.25">
      <c r="B7653" s="18">
        <v>56112103</v>
      </c>
      <c r="C7653" s="89" t="s">
        <v>7283</v>
      </c>
      <c r="D7653" s="256" t="s">
        <v>6369</v>
      </c>
      <c r="E7653" s="257" t="s">
        <v>86</v>
      </c>
      <c r="F7653" s="257" t="s">
        <v>6370</v>
      </c>
      <c r="G7653" s="257" t="s">
        <v>675</v>
      </c>
      <c r="H7653" s="280">
        <v>650000</v>
      </c>
      <c r="I7653" s="271">
        <f t="shared" si="75"/>
        <v>650000</v>
      </c>
      <c r="J7653" s="257" t="s">
        <v>39</v>
      </c>
      <c r="K7653" s="257" t="s">
        <v>6371</v>
      </c>
      <c r="L7653" s="260" t="s">
        <v>6372</v>
      </c>
    </row>
    <row r="7654" spans="2:12" ht="75" customHeight="1" x14ac:dyDescent="0.25">
      <c r="B7654" s="18">
        <v>56101502</v>
      </c>
      <c r="C7654" s="89" t="s">
        <v>7284</v>
      </c>
      <c r="D7654" s="256" t="s">
        <v>6369</v>
      </c>
      <c r="E7654" s="257" t="s">
        <v>86</v>
      </c>
      <c r="F7654" s="257" t="s">
        <v>6370</v>
      </c>
      <c r="G7654" s="257" t="s">
        <v>675</v>
      </c>
      <c r="H7654" s="280">
        <v>3500000</v>
      </c>
      <c r="I7654" s="271">
        <f t="shared" si="75"/>
        <v>3500000</v>
      </c>
      <c r="J7654" s="257" t="s">
        <v>39</v>
      </c>
      <c r="K7654" s="257" t="s">
        <v>6371</v>
      </c>
      <c r="L7654" s="260" t="s">
        <v>6372</v>
      </c>
    </row>
    <row r="7655" spans="2:12" ht="75" customHeight="1" x14ac:dyDescent="0.25">
      <c r="B7655" s="18">
        <v>56101502</v>
      </c>
      <c r="C7655" s="89" t="s">
        <v>7285</v>
      </c>
      <c r="D7655" s="256" t="s">
        <v>6369</v>
      </c>
      <c r="E7655" s="257" t="s">
        <v>86</v>
      </c>
      <c r="F7655" s="257" t="s">
        <v>6370</v>
      </c>
      <c r="G7655" s="257" t="s">
        <v>675</v>
      </c>
      <c r="H7655" s="280">
        <v>362060.45</v>
      </c>
      <c r="I7655" s="271">
        <f t="shared" si="75"/>
        <v>362060.45</v>
      </c>
      <c r="J7655" s="257" t="s">
        <v>39</v>
      </c>
      <c r="K7655" s="257" t="s">
        <v>6371</v>
      </c>
      <c r="L7655" s="260" t="s">
        <v>6372</v>
      </c>
    </row>
    <row r="7656" spans="2:12" ht="75" customHeight="1" x14ac:dyDescent="0.25">
      <c r="B7656" s="18">
        <v>56112104</v>
      </c>
      <c r="C7656" s="89" t="s">
        <v>7286</v>
      </c>
      <c r="D7656" s="256" t="s">
        <v>6369</v>
      </c>
      <c r="E7656" s="257" t="s">
        <v>86</v>
      </c>
      <c r="F7656" s="257" t="s">
        <v>6370</v>
      </c>
      <c r="G7656" s="257" t="s">
        <v>675</v>
      </c>
      <c r="H7656" s="280">
        <v>5100000</v>
      </c>
      <c r="I7656" s="271">
        <f t="shared" si="75"/>
        <v>5100000</v>
      </c>
      <c r="J7656" s="257" t="s">
        <v>39</v>
      </c>
      <c r="K7656" s="257" t="s">
        <v>6371</v>
      </c>
      <c r="L7656" s="260" t="s">
        <v>6372</v>
      </c>
    </row>
    <row r="7657" spans="2:12" ht="75" customHeight="1" x14ac:dyDescent="0.25">
      <c r="B7657" s="18">
        <v>56112103</v>
      </c>
      <c r="C7657" s="89" t="s">
        <v>7287</v>
      </c>
      <c r="D7657" s="256" t="s">
        <v>6369</v>
      </c>
      <c r="E7657" s="257" t="s">
        <v>86</v>
      </c>
      <c r="F7657" s="257" t="s">
        <v>6370</v>
      </c>
      <c r="G7657" s="257" t="s">
        <v>675</v>
      </c>
      <c r="H7657" s="280">
        <v>7500000</v>
      </c>
      <c r="I7657" s="271">
        <f t="shared" si="75"/>
        <v>7500000</v>
      </c>
      <c r="J7657" s="257" t="s">
        <v>39</v>
      </c>
      <c r="K7657" s="257" t="s">
        <v>6371</v>
      </c>
      <c r="L7657" s="260" t="s">
        <v>6372</v>
      </c>
    </row>
    <row r="7658" spans="2:12" ht="75" customHeight="1" x14ac:dyDescent="0.25">
      <c r="B7658" s="18">
        <v>56112104</v>
      </c>
      <c r="C7658" s="89" t="s">
        <v>7288</v>
      </c>
      <c r="D7658" s="256" t="s">
        <v>6369</v>
      </c>
      <c r="E7658" s="257" t="s">
        <v>86</v>
      </c>
      <c r="F7658" s="257" t="s">
        <v>6370</v>
      </c>
      <c r="G7658" s="257" t="s">
        <v>675</v>
      </c>
      <c r="H7658" s="280">
        <v>143601.0344</v>
      </c>
      <c r="I7658" s="271">
        <f t="shared" si="75"/>
        <v>143601.0344</v>
      </c>
      <c r="J7658" s="257" t="s">
        <v>39</v>
      </c>
      <c r="K7658" s="257" t="s">
        <v>6371</v>
      </c>
      <c r="L7658" s="260" t="s">
        <v>6372</v>
      </c>
    </row>
    <row r="7659" spans="2:12" ht="75" customHeight="1" x14ac:dyDescent="0.25">
      <c r="B7659" s="18">
        <v>60121700</v>
      </c>
      <c r="C7659" s="89" t="s">
        <v>7289</v>
      </c>
      <c r="D7659" s="256" t="s">
        <v>6369</v>
      </c>
      <c r="E7659" s="257" t="s">
        <v>86</v>
      </c>
      <c r="F7659" s="257" t="s">
        <v>6370</v>
      </c>
      <c r="G7659" s="257" t="s">
        <v>675</v>
      </c>
      <c r="H7659" s="280">
        <v>843827.5</v>
      </c>
      <c r="I7659" s="271">
        <f t="shared" si="75"/>
        <v>843827.5</v>
      </c>
      <c r="J7659" s="257" t="s">
        <v>39</v>
      </c>
      <c r="K7659" s="257" t="s">
        <v>6371</v>
      </c>
      <c r="L7659" s="260" t="s">
        <v>6372</v>
      </c>
    </row>
    <row r="7660" spans="2:12" ht="75" customHeight="1" x14ac:dyDescent="0.25">
      <c r="B7660" s="18" t="s">
        <v>7290</v>
      </c>
      <c r="C7660" s="89" t="s">
        <v>7291</v>
      </c>
      <c r="D7660" s="256" t="s">
        <v>6369</v>
      </c>
      <c r="E7660" s="257" t="s">
        <v>86</v>
      </c>
      <c r="F7660" s="257" t="s">
        <v>6370</v>
      </c>
      <c r="G7660" s="257" t="s">
        <v>675</v>
      </c>
      <c r="H7660" s="259">
        <v>15000000</v>
      </c>
      <c r="I7660" s="271">
        <f t="shared" si="75"/>
        <v>15000000</v>
      </c>
      <c r="J7660" s="257" t="s">
        <v>39</v>
      </c>
      <c r="K7660" s="257" t="s">
        <v>6371</v>
      </c>
      <c r="L7660" s="260" t="s">
        <v>6372</v>
      </c>
    </row>
    <row r="7661" spans="2:12" ht="75" customHeight="1" x14ac:dyDescent="0.25">
      <c r="B7661" s="18">
        <v>30102300</v>
      </c>
      <c r="C7661" s="89" t="s">
        <v>7292</v>
      </c>
      <c r="D7661" s="256" t="s">
        <v>6369</v>
      </c>
      <c r="E7661" s="257" t="s">
        <v>86</v>
      </c>
      <c r="F7661" s="257" t="s">
        <v>6370</v>
      </c>
      <c r="G7661" s="257" t="s">
        <v>675</v>
      </c>
      <c r="H7661" s="259">
        <v>4000000</v>
      </c>
      <c r="I7661" s="271">
        <f t="shared" si="75"/>
        <v>4000000</v>
      </c>
      <c r="J7661" s="257" t="s">
        <v>39</v>
      </c>
      <c r="K7661" s="257" t="s">
        <v>6371</v>
      </c>
      <c r="L7661" s="260" t="s">
        <v>6372</v>
      </c>
    </row>
    <row r="7662" spans="2:12" ht="75" customHeight="1" x14ac:dyDescent="0.25">
      <c r="B7662" s="18">
        <v>39101600</v>
      </c>
      <c r="C7662" s="89" t="s">
        <v>7293</v>
      </c>
      <c r="D7662" s="256" t="s">
        <v>6369</v>
      </c>
      <c r="E7662" s="257" t="s">
        <v>86</v>
      </c>
      <c r="F7662" s="257" t="s">
        <v>6370</v>
      </c>
      <c r="G7662" s="257" t="s">
        <v>675</v>
      </c>
      <c r="H7662" s="258">
        <v>25000000</v>
      </c>
      <c r="I7662" s="271">
        <f t="shared" si="75"/>
        <v>25000000</v>
      </c>
      <c r="J7662" s="257" t="s">
        <v>39</v>
      </c>
      <c r="K7662" s="257" t="s">
        <v>6371</v>
      </c>
      <c r="L7662" s="260" t="s">
        <v>6372</v>
      </c>
    </row>
    <row r="7663" spans="2:12" ht="75" customHeight="1" x14ac:dyDescent="0.25">
      <c r="B7663" s="18" t="s">
        <v>7294</v>
      </c>
      <c r="C7663" s="89" t="s">
        <v>7295</v>
      </c>
      <c r="D7663" s="256" t="s">
        <v>6369</v>
      </c>
      <c r="E7663" s="257" t="s">
        <v>86</v>
      </c>
      <c r="F7663" s="257" t="s">
        <v>6370</v>
      </c>
      <c r="G7663" s="257" t="s">
        <v>675</v>
      </c>
      <c r="H7663" s="258">
        <v>4200000</v>
      </c>
      <c r="I7663" s="271">
        <f t="shared" si="75"/>
        <v>4200000</v>
      </c>
      <c r="J7663" s="257" t="s">
        <v>39</v>
      </c>
      <c r="K7663" s="257" t="s">
        <v>6371</v>
      </c>
      <c r="L7663" s="260" t="s">
        <v>6372</v>
      </c>
    </row>
    <row r="7664" spans="2:12" ht="75" customHeight="1" x14ac:dyDescent="0.25">
      <c r="B7664" s="18" t="s">
        <v>7296</v>
      </c>
      <c r="C7664" s="89" t="s">
        <v>7297</v>
      </c>
      <c r="D7664" s="256" t="s">
        <v>6369</v>
      </c>
      <c r="E7664" s="257" t="s">
        <v>86</v>
      </c>
      <c r="F7664" s="257" t="s">
        <v>6370</v>
      </c>
      <c r="G7664" s="257" t="s">
        <v>675</v>
      </c>
      <c r="H7664" s="258">
        <v>8152360</v>
      </c>
      <c r="I7664" s="271">
        <f t="shared" ref="I7664:I7727" si="76">+H7664</f>
        <v>8152360</v>
      </c>
      <c r="J7664" s="257" t="s">
        <v>39</v>
      </c>
      <c r="K7664" s="257" t="s">
        <v>6371</v>
      </c>
      <c r="L7664" s="260" t="s">
        <v>6372</v>
      </c>
    </row>
    <row r="7665" spans="2:12" ht="75" customHeight="1" x14ac:dyDescent="0.25">
      <c r="B7665" s="18" t="s">
        <v>7298</v>
      </c>
      <c r="C7665" s="89" t="s">
        <v>7299</v>
      </c>
      <c r="D7665" s="256" t="s">
        <v>6369</v>
      </c>
      <c r="E7665" s="257" t="s">
        <v>86</v>
      </c>
      <c r="F7665" s="257" t="s">
        <v>6370</v>
      </c>
      <c r="G7665" s="257" t="s">
        <v>675</v>
      </c>
      <c r="H7665" s="258">
        <v>6325450</v>
      </c>
      <c r="I7665" s="271">
        <f t="shared" si="76"/>
        <v>6325450</v>
      </c>
      <c r="J7665" s="257" t="s">
        <v>39</v>
      </c>
      <c r="K7665" s="257" t="s">
        <v>6371</v>
      </c>
      <c r="L7665" s="260" t="s">
        <v>6372</v>
      </c>
    </row>
    <row r="7666" spans="2:12" ht="75" customHeight="1" x14ac:dyDescent="0.25">
      <c r="B7666" s="18">
        <v>72121506</v>
      </c>
      <c r="C7666" s="89" t="s">
        <v>7300</v>
      </c>
      <c r="D7666" s="256" t="s">
        <v>6369</v>
      </c>
      <c r="E7666" s="257" t="s">
        <v>86</v>
      </c>
      <c r="F7666" s="257" t="s">
        <v>6370</v>
      </c>
      <c r="G7666" s="257" t="s">
        <v>675</v>
      </c>
      <c r="H7666" s="258">
        <v>120000000</v>
      </c>
      <c r="I7666" s="271">
        <f t="shared" si="76"/>
        <v>120000000</v>
      </c>
      <c r="J7666" s="257" t="s">
        <v>39</v>
      </c>
      <c r="K7666" s="257" t="s">
        <v>6371</v>
      </c>
      <c r="L7666" s="260" t="s">
        <v>6372</v>
      </c>
    </row>
    <row r="7667" spans="2:12" ht="75" customHeight="1" x14ac:dyDescent="0.25">
      <c r="B7667" s="18">
        <v>73152100</v>
      </c>
      <c r="C7667" s="89" t="s">
        <v>7301</v>
      </c>
      <c r="D7667" s="256" t="s">
        <v>6369</v>
      </c>
      <c r="E7667" s="257" t="s">
        <v>86</v>
      </c>
      <c r="F7667" s="257" t="s">
        <v>6370</v>
      </c>
      <c r="G7667" s="257" t="s">
        <v>675</v>
      </c>
      <c r="H7667" s="259">
        <v>4200000</v>
      </c>
      <c r="I7667" s="271">
        <f t="shared" si="76"/>
        <v>4200000</v>
      </c>
      <c r="J7667" s="257" t="s">
        <v>39</v>
      </c>
      <c r="K7667" s="257" t="s">
        <v>6371</v>
      </c>
      <c r="L7667" s="260" t="s">
        <v>6372</v>
      </c>
    </row>
    <row r="7668" spans="2:12" ht="75" customHeight="1" x14ac:dyDescent="0.25">
      <c r="B7668" s="18">
        <v>72102103</v>
      </c>
      <c r="C7668" s="89" t="s">
        <v>7302</v>
      </c>
      <c r="D7668" s="256" t="s">
        <v>6369</v>
      </c>
      <c r="E7668" s="257" t="s">
        <v>86</v>
      </c>
      <c r="F7668" s="257" t="s">
        <v>6370</v>
      </c>
      <c r="G7668" s="257" t="s">
        <v>675</v>
      </c>
      <c r="H7668" s="259">
        <v>5100000</v>
      </c>
      <c r="I7668" s="271">
        <f t="shared" si="76"/>
        <v>5100000</v>
      </c>
      <c r="J7668" s="257" t="s">
        <v>39</v>
      </c>
      <c r="K7668" s="257" t="s">
        <v>6371</v>
      </c>
      <c r="L7668" s="260" t="s">
        <v>6372</v>
      </c>
    </row>
    <row r="7669" spans="2:12" ht="75" customHeight="1" x14ac:dyDescent="0.25">
      <c r="B7669" s="18" t="s">
        <v>7303</v>
      </c>
      <c r="C7669" s="89" t="s">
        <v>7304</v>
      </c>
      <c r="D7669" s="256" t="s">
        <v>6369</v>
      </c>
      <c r="E7669" s="257" t="s">
        <v>86</v>
      </c>
      <c r="F7669" s="257" t="s">
        <v>6370</v>
      </c>
      <c r="G7669" s="257" t="s">
        <v>675</v>
      </c>
      <c r="H7669" s="259">
        <v>48000000</v>
      </c>
      <c r="I7669" s="271">
        <f t="shared" si="76"/>
        <v>48000000</v>
      </c>
      <c r="J7669" s="257" t="s">
        <v>39</v>
      </c>
      <c r="K7669" s="257" t="s">
        <v>6371</v>
      </c>
      <c r="L7669" s="260" t="s">
        <v>6372</v>
      </c>
    </row>
    <row r="7670" spans="2:12" ht="75" customHeight="1" x14ac:dyDescent="0.25">
      <c r="B7670" s="18">
        <v>73152100</v>
      </c>
      <c r="C7670" s="89" t="s">
        <v>7305</v>
      </c>
      <c r="D7670" s="256" t="s">
        <v>6369</v>
      </c>
      <c r="E7670" s="257" t="s">
        <v>86</v>
      </c>
      <c r="F7670" s="257" t="s">
        <v>6370</v>
      </c>
      <c r="G7670" s="257" t="s">
        <v>675</v>
      </c>
      <c r="H7670" s="259">
        <v>2534000</v>
      </c>
      <c r="I7670" s="271">
        <f t="shared" si="76"/>
        <v>2534000</v>
      </c>
      <c r="J7670" s="257" t="s">
        <v>39</v>
      </c>
      <c r="K7670" s="257" t="s">
        <v>6371</v>
      </c>
      <c r="L7670" s="260" t="s">
        <v>6372</v>
      </c>
    </row>
    <row r="7671" spans="2:12" ht="75" customHeight="1" x14ac:dyDescent="0.25">
      <c r="B7671" s="18">
        <v>73152106</v>
      </c>
      <c r="C7671" s="89" t="s">
        <v>7306</v>
      </c>
      <c r="D7671" s="256" t="s">
        <v>6369</v>
      </c>
      <c r="E7671" s="257" t="s">
        <v>86</v>
      </c>
      <c r="F7671" s="257" t="s">
        <v>6370</v>
      </c>
      <c r="G7671" s="257" t="s">
        <v>675</v>
      </c>
      <c r="H7671" s="259">
        <v>7132000</v>
      </c>
      <c r="I7671" s="271">
        <f t="shared" si="76"/>
        <v>7132000</v>
      </c>
      <c r="J7671" s="257" t="s">
        <v>39</v>
      </c>
      <c r="K7671" s="257" t="s">
        <v>6371</v>
      </c>
      <c r="L7671" s="260" t="s">
        <v>6372</v>
      </c>
    </row>
    <row r="7672" spans="2:12" ht="75" customHeight="1" x14ac:dyDescent="0.25">
      <c r="B7672" s="18">
        <v>72154066</v>
      </c>
      <c r="C7672" s="89" t="s">
        <v>7307</v>
      </c>
      <c r="D7672" s="256" t="s">
        <v>6369</v>
      </c>
      <c r="E7672" s="257" t="s">
        <v>86</v>
      </c>
      <c r="F7672" s="257" t="s">
        <v>6370</v>
      </c>
      <c r="G7672" s="257" t="s">
        <v>675</v>
      </c>
      <c r="H7672" s="259">
        <v>6000000</v>
      </c>
      <c r="I7672" s="271">
        <f t="shared" si="76"/>
        <v>6000000</v>
      </c>
      <c r="J7672" s="257" t="s">
        <v>39</v>
      </c>
      <c r="K7672" s="257" t="s">
        <v>6371</v>
      </c>
      <c r="L7672" s="260" t="s">
        <v>6372</v>
      </c>
    </row>
    <row r="7673" spans="2:12" ht="75" customHeight="1" x14ac:dyDescent="0.25">
      <c r="B7673" s="18">
        <v>72154000</v>
      </c>
      <c r="C7673" s="89" t="s">
        <v>7308</v>
      </c>
      <c r="D7673" s="256" t="s">
        <v>6369</v>
      </c>
      <c r="E7673" s="257" t="s">
        <v>86</v>
      </c>
      <c r="F7673" s="257" t="s">
        <v>6370</v>
      </c>
      <c r="G7673" s="257" t="s">
        <v>675</v>
      </c>
      <c r="H7673" s="259">
        <v>5000000</v>
      </c>
      <c r="I7673" s="271">
        <f t="shared" si="76"/>
        <v>5000000</v>
      </c>
      <c r="J7673" s="257" t="s">
        <v>39</v>
      </c>
      <c r="K7673" s="257" t="s">
        <v>6371</v>
      </c>
      <c r="L7673" s="260" t="s">
        <v>6372</v>
      </c>
    </row>
    <row r="7674" spans="2:12" ht="75" customHeight="1" x14ac:dyDescent="0.25">
      <c r="B7674" s="18">
        <v>72154000</v>
      </c>
      <c r="C7674" s="89" t="s">
        <v>7309</v>
      </c>
      <c r="D7674" s="256" t="s">
        <v>6369</v>
      </c>
      <c r="E7674" s="257" t="s">
        <v>86</v>
      </c>
      <c r="F7674" s="257" t="s">
        <v>6370</v>
      </c>
      <c r="G7674" s="257" t="s">
        <v>675</v>
      </c>
      <c r="H7674" s="259">
        <v>6200000</v>
      </c>
      <c r="I7674" s="271">
        <f t="shared" si="76"/>
        <v>6200000</v>
      </c>
      <c r="J7674" s="257" t="s">
        <v>39</v>
      </c>
      <c r="K7674" s="257" t="s">
        <v>6371</v>
      </c>
      <c r="L7674" s="260" t="s">
        <v>6372</v>
      </c>
    </row>
    <row r="7675" spans="2:12" ht="75" customHeight="1" x14ac:dyDescent="0.25">
      <c r="B7675" s="18">
        <v>72154000</v>
      </c>
      <c r="C7675" s="89" t="s">
        <v>7310</v>
      </c>
      <c r="D7675" s="256" t="s">
        <v>6369</v>
      </c>
      <c r="E7675" s="257" t="s">
        <v>86</v>
      </c>
      <c r="F7675" s="257" t="s">
        <v>6370</v>
      </c>
      <c r="G7675" s="257" t="s">
        <v>675</v>
      </c>
      <c r="H7675" s="259">
        <v>4000000</v>
      </c>
      <c r="I7675" s="271">
        <f t="shared" si="76"/>
        <v>4000000</v>
      </c>
      <c r="J7675" s="257" t="s">
        <v>39</v>
      </c>
      <c r="K7675" s="257" t="s">
        <v>6371</v>
      </c>
      <c r="L7675" s="260" t="s">
        <v>6372</v>
      </c>
    </row>
    <row r="7676" spans="2:12" ht="75" customHeight="1" x14ac:dyDescent="0.25">
      <c r="B7676" s="18">
        <v>44103103</v>
      </c>
      <c r="C7676" s="89" t="s">
        <v>7311</v>
      </c>
      <c r="D7676" s="256" t="s">
        <v>6369</v>
      </c>
      <c r="E7676" s="257" t="s">
        <v>86</v>
      </c>
      <c r="F7676" s="257" t="s">
        <v>6370</v>
      </c>
      <c r="G7676" s="257" t="s">
        <v>675</v>
      </c>
      <c r="H7676" s="259">
        <v>312077.64</v>
      </c>
      <c r="I7676" s="271">
        <f t="shared" si="76"/>
        <v>312077.64</v>
      </c>
      <c r="J7676" s="257" t="s">
        <v>39</v>
      </c>
      <c r="K7676" s="257" t="s">
        <v>6371</v>
      </c>
      <c r="L7676" s="260" t="s">
        <v>6372</v>
      </c>
    </row>
    <row r="7677" spans="2:12" ht="75" customHeight="1" x14ac:dyDescent="0.25">
      <c r="B7677" s="18">
        <v>44103103</v>
      </c>
      <c r="C7677" s="89" t="s">
        <v>7312</v>
      </c>
      <c r="D7677" s="256" t="s">
        <v>6369</v>
      </c>
      <c r="E7677" s="257" t="s">
        <v>86</v>
      </c>
      <c r="F7677" s="257" t="s">
        <v>6370</v>
      </c>
      <c r="G7677" s="257" t="s">
        <v>675</v>
      </c>
      <c r="H7677" s="259">
        <v>173118.28</v>
      </c>
      <c r="I7677" s="271">
        <f t="shared" si="76"/>
        <v>173118.28</v>
      </c>
      <c r="J7677" s="257" t="s">
        <v>39</v>
      </c>
      <c r="K7677" s="257" t="s">
        <v>6371</v>
      </c>
      <c r="L7677" s="260" t="s">
        <v>6372</v>
      </c>
    </row>
    <row r="7678" spans="2:12" ht="75" customHeight="1" x14ac:dyDescent="0.25">
      <c r="B7678" s="18">
        <v>44103103</v>
      </c>
      <c r="C7678" s="89" t="s">
        <v>7313</v>
      </c>
      <c r="D7678" s="256" t="s">
        <v>6369</v>
      </c>
      <c r="E7678" s="257" t="s">
        <v>86</v>
      </c>
      <c r="F7678" s="257" t="s">
        <v>6370</v>
      </c>
      <c r="G7678" s="257" t="s">
        <v>675</v>
      </c>
      <c r="H7678" s="259">
        <v>258945.09</v>
      </c>
      <c r="I7678" s="271">
        <f t="shared" si="76"/>
        <v>258945.09</v>
      </c>
      <c r="J7678" s="257" t="s">
        <v>39</v>
      </c>
      <c r="K7678" s="257" t="s">
        <v>6371</v>
      </c>
      <c r="L7678" s="260" t="s">
        <v>6372</v>
      </c>
    </row>
    <row r="7679" spans="2:12" ht="75" customHeight="1" x14ac:dyDescent="0.25">
      <c r="B7679" s="18">
        <v>44103103</v>
      </c>
      <c r="C7679" s="89" t="s">
        <v>7314</v>
      </c>
      <c r="D7679" s="256" t="s">
        <v>6369</v>
      </c>
      <c r="E7679" s="257" t="s">
        <v>86</v>
      </c>
      <c r="F7679" s="257" t="s">
        <v>6370</v>
      </c>
      <c r="G7679" s="257" t="s">
        <v>675</v>
      </c>
      <c r="H7679" s="259">
        <v>363433.44</v>
      </c>
      <c r="I7679" s="271">
        <f t="shared" si="76"/>
        <v>363433.44</v>
      </c>
      <c r="J7679" s="257" t="s">
        <v>39</v>
      </c>
      <c r="K7679" s="257" t="s">
        <v>6371</v>
      </c>
      <c r="L7679" s="260" t="s">
        <v>6372</v>
      </c>
    </row>
    <row r="7680" spans="2:12" ht="75" customHeight="1" x14ac:dyDescent="0.25">
      <c r="B7680" s="18">
        <v>44103103</v>
      </c>
      <c r="C7680" s="89" t="s">
        <v>7315</v>
      </c>
      <c r="D7680" s="256" t="s">
        <v>6369</v>
      </c>
      <c r="E7680" s="257" t="s">
        <v>86</v>
      </c>
      <c r="F7680" s="257" t="s">
        <v>6370</v>
      </c>
      <c r="G7680" s="257" t="s">
        <v>675</v>
      </c>
      <c r="H7680" s="259">
        <v>363433.44</v>
      </c>
      <c r="I7680" s="271">
        <f t="shared" si="76"/>
        <v>363433.44</v>
      </c>
      <c r="J7680" s="257" t="s">
        <v>39</v>
      </c>
      <c r="K7680" s="257" t="s">
        <v>6371</v>
      </c>
      <c r="L7680" s="260" t="s">
        <v>6372</v>
      </c>
    </row>
    <row r="7681" spans="2:12" ht="75" customHeight="1" x14ac:dyDescent="0.25">
      <c r="B7681" s="18">
        <v>44103103</v>
      </c>
      <c r="C7681" s="89" t="s">
        <v>7316</v>
      </c>
      <c r="D7681" s="256" t="s">
        <v>6369</v>
      </c>
      <c r="E7681" s="257" t="s">
        <v>86</v>
      </c>
      <c r="F7681" s="257" t="s">
        <v>6370</v>
      </c>
      <c r="G7681" s="257" t="s">
        <v>675</v>
      </c>
      <c r="H7681" s="259">
        <v>370985.4</v>
      </c>
      <c r="I7681" s="271">
        <f t="shared" si="76"/>
        <v>370985.4</v>
      </c>
      <c r="J7681" s="257" t="s">
        <v>39</v>
      </c>
      <c r="K7681" s="257" t="s">
        <v>6371</v>
      </c>
      <c r="L7681" s="260" t="s">
        <v>6372</v>
      </c>
    </row>
    <row r="7682" spans="2:12" ht="75" customHeight="1" x14ac:dyDescent="0.25">
      <c r="B7682" s="18">
        <v>44103103</v>
      </c>
      <c r="C7682" s="89" t="s">
        <v>7317</v>
      </c>
      <c r="D7682" s="256" t="s">
        <v>6369</v>
      </c>
      <c r="E7682" s="257" t="s">
        <v>86</v>
      </c>
      <c r="F7682" s="257" t="s">
        <v>6370</v>
      </c>
      <c r="G7682" s="257" t="s">
        <v>675</v>
      </c>
      <c r="H7682" s="259">
        <v>269582.93</v>
      </c>
      <c r="I7682" s="271">
        <f t="shared" si="76"/>
        <v>269582.93</v>
      </c>
      <c r="J7682" s="257" t="s">
        <v>39</v>
      </c>
      <c r="K7682" s="257" t="s">
        <v>6371</v>
      </c>
      <c r="L7682" s="260" t="s">
        <v>6372</v>
      </c>
    </row>
    <row r="7683" spans="2:12" ht="75" customHeight="1" x14ac:dyDescent="0.25">
      <c r="B7683" s="18">
        <v>44103103</v>
      </c>
      <c r="C7683" s="89" t="s">
        <v>7318</v>
      </c>
      <c r="D7683" s="256" t="s">
        <v>6369</v>
      </c>
      <c r="E7683" s="257" t="s">
        <v>86</v>
      </c>
      <c r="F7683" s="257" t="s">
        <v>6370</v>
      </c>
      <c r="G7683" s="257" t="s">
        <v>675</v>
      </c>
      <c r="H7683" s="259">
        <v>71449.039999999994</v>
      </c>
      <c r="I7683" s="271">
        <f t="shared" si="76"/>
        <v>71449.039999999994</v>
      </c>
      <c r="J7683" s="257" t="s">
        <v>39</v>
      </c>
      <c r="K7683" s="257" t="s">
        <v>6371</v>
      </c>
      <c r="L7683" s="260" t="s">
        <v>6372</v>
      </c>
    </row>
    <row r="7684" spans="2:12" ht="75" customHeight="1" x14ac:dyDescent="0.25">
      <c r="B7684" s="18">
        <v>44103103</v>
      </c>
      <c r="C7684" s="89" t="s">
        <v>7319</v>
      </c>
      <c r="D7684" s="256" t="s">
        <v>6369</v>
      </c>
      <c r="E7684" s="257" t="s">
        <v>86</v>
      </c>
      <c r="F7684" s="257" t="s">
        <v>6370</v>
      </c>
      <c r="G7684" s="257" t="s">
        <v>675</v>
      </c>
      <c r="H7684" s="259">
        <v>90685.32</v>
      </c>
      <c r="I7684" s="271">
        <f t="shared" si="76"/>
        <v>90685.32</v>
      </c>
      <c r="J7684" s="257" t="s">
        <v>39</v>
      </c>
      <c r="K7684" s="257" t="s">
        <v>6371</v>
      </c>
      <c r="L7684" s="260" t="s">
        <v>6372</v>
      </c>
    </row>
    <row r="7685" spans="2:12" ht="75" customHeight="1" x14ac:dyDescent="0.25">
      <c r="B7685" s="18">
        <v>44103103</v>
      </c>
      <c r="C7685" s="89" t="s">
        <v>7320</v>
      </c>
      <c r="D7685" s="256" t="s">
        <v>6369</v>
      </c>
      <c r="E7685" s="257" t="s">
        <v>86</v>
      </c>
      <c r="F7685" s="257" t="s">
        <v>6370</v>
      </c>
      <c r="G7685" s="257" t="s">
        <v>675</v>
      </c>
      <c r="H7685" s="259">
        <v>222192.63</v>
      </c>
      <c r="I7685" s="271">
        <f t="shared" si="76"/>
        <v>222192.63</v>
      </c>
      <c r="J7685" s="257" t="s">
        <v>39</v>
      </c>
      <c r="K7685" s="257" t="s">
        <v>6371</v>
      </c>
      <c r="L7685" s="260" t="s">
        <v>6372</v>
      </c>
    </row>
    <row r="7686" spans="2:12" ht="75" customHeight="1" x14ac:dyDescent="0.25">
      <c r="B7686" s="18">
        <v>44103103</v>
      </c>
      <c r="C7686" s="89" t="s">
        <v>7321</v>
      </c>
      <c r="D7686" s="256" t="s">
        <v>6369</v>
      </c>
      <c r="E7686" s="257" t="s">
        <v>86</v>
      </c>
      <c r="F7686" s="257" t="s">
        <v>6370</v>
      </c>
      <c r="G7686" s="257" t="s">
        <v>675</v>
      </c>
      <c r="H7686" s="259">
        <v>181233.65</v>
      </c>
      <c r="I7686" s="271">
        <f t="shared" si="76"/>
        <v>181233.65</v>
      </c>
      <c r="J7686" s="257" t="s">
        <v>39</v>
      </c>
      <c r="K7686" s="257" t="s">
        <v>6371</v>
      </c>
      <c r="L7686" s="260" t="s">
        <v>6372</v>
      </c>
    </row>
    <row r="7687" spans="2:12" ht="75" customHeight="1" x14ac:dyDescent="0.25">
      <c r="B7687" s="18">
        <v>44103103</v>
      </c>
      <c r="C7687" s="89" t="s">
        <v>7322</v>
      </c>
      <c r="D7687" s="256" t="s">
        <v>6369</v>
      </c>
      <c r="E7687" s="257" t="s">
        <v>86</v>
      </c>
      <c r="F7687" s="257" t="s">
        <v>6370</v>
      </c>
      <c r="G7687" s="257" t="s">
        <v>675</v>
      </c>
      <c r="H7687" s="259">
        <v>526469.05000000005</v>
      </c>
      <c r="I7687" s="271">
        <f t="shared" si="76"/>
        <v>526469.05000000005</v>
      </c>
      <c r="J7687" s="257" t="s">
        <v>39</v>
      </c>
      <c r="K7687" s="257" t="s">
        <v>6371</v>
      </c>
      <c r="L7687" s="260" t="s">
        <v>6372</v>
      </c>
    </row>
    <row r="7688" spans="2:12" ht="75" customHeight="1" x14ac:dyDescent="0.25">
      <c r="B7688" s="18">
        <v>44103103</v>
      </c>
      <c r="C7688" s="89" t="s">
        <v>7323</v>
      </c>
      <c r="D7688" s="256" t="s">
        <v>6369</v>
      </c>
      <c r="E7688" s="257" t="s">
        <v>86</v>
      </c>
      <c r="F7688" s="257" t="s">
        <v>6370</v>
      </c>
      <c r="G7688" s="257" t="s">
        <v>675</v>
      </c>
      <c r="H7688" s="259">
        <v>190043.24</v>
      </c>
      <c r="I7688" s="271">
        <f t="shared" si="76"/>
        <v>190043.24</v>
      </c>
      <c r="J7688" s="257" t="s">
        <v>39</v>
      </c>
      <c r="K7688" s="257" t="s">
        <v>6371</v>
      </c>
      <c r="L7688" s="260" t="s">
        <v>6372</v>
      </c>
    </row>
    <row r="7689" spans="2:12" ht="75" customHeight="1" x14ac:dyDescent="0.25">
      <c r="B7689" s="18">
        <v>44103103</v>
      </c>
      <c r="C7689" s="89" t="s">
        <v>7324</v>
      </c>
      <c r="D7689" s="256" t="s">
        <v>6369</v>
      </c>
      <c r="E7689" s="257" t="s">
        <v>86</v>
      </c>
      <c r="F7689" s="257" t="s">
        <v>6370</v>
      </c>
      <c r="G7689" s="257" t="s">
        <v>675</v>
      </c>
      <c r="H7689" s="259">
        <v>609377.87</v>
      </c>
      <c r="I7689" s="271">
        <f t="shared" si="76"/>
        <v>609377.87</v>
      </c>
      <c r="J7689" s="257" t="s">
        <v>39</v>
      </c>
      <c r="K7689" s="257" t="s">
        <v>6371</v>
      </c>
      <c r="L7689" s="260" t="s">
        <v>6372</v>
      </c>
    </row>
    <row r="7690" spans="2:12" ht="75" customHeight="1" x14ac:dyDescent="0.25">
      <c r="B7690" s="18">
        <v>44103103</v>
      </c>
      <c r="C7690" s="89" t="s">
        <v>7325</v>
      </c>
      <c r="D7690" s="256" t="s">
        <v>6369</v>
      </c>
      <c r="E7690" s="257" t="s">
        <v>86</v>
      </c>
      <c r="F7690" s="257" t="s">
        <v>6370</v>
      </c>
      <c r="G7690" s="257" t="s">
        <v>675</v>
      </c>
      <c r="H7690" s="259">
        <v>609377.87</v>
      </c>
      <c r="I7690" s="271">
        <f t="shared" si="76"/>
        <v>609377.87</v>
      </c>
      <c r="J7690" s="257" t="s">
        <v>39</v>
      </c>
      <c r="K7690" s="257" t="s">
        <v>6371</v>
      </c>
      <c r="L7690" s="260" t="s">
        <v>6372</v>
      </c>
    </row>
    <row r="7691" spans="2:12" ht="75" customHeight="1" x14ac:dyDescent="0.25">
      <c r="B7691" s="18">
        <v>44103103</v>
      </c>
      <c r="C7691" s="89" t="s">
        <v>7326</v>
      </c>
      <c r="D7691" s="256" t="s">
        <v>6369</v>
      </c>
      <c r="E7691" s="257" t="s">
        <v>86</v>
      </c>
      <c r="F7691" s="257" t="s">
        <v>6370</v>
      </c>
      <c r="G7691" s="257" t="s">
        <v>675</v>
      </c>
      <c r="H7691" s="259">
        <v>609377.87</v>
      </c>
      <c r="I7691" s="271">
        <f t="shared" si="76"/>
        <v>609377.87</v>
      </c>
      <c r="J7691" s="257" t="s">
        <v>39</v>
      </c>
      <c r="K7691" s="257" t="s">
        <v>6371</v>
      </c>
      <c r="L7691" s="260" t="s">
        <v>6372</v>
      </c>
    </row>
    <row r="7692" spans="2:12" ht="75" customHeight="1" x14ac:dyDescent="0.25">
      <c r="B7692" s="18">
        <v>44103103</v>
      </c>
      <c r="C7692" s="89" t="s">
        <v>7327</v>
      </c>
      <c r="D7692" s="256" t="s">
        <v>6369</v>
      </c>
      <c r="E7692" s="257" t="s">
        <v>86</v>
      </c>
      <c r="F7692" s="257" t="s">
        <v>6370</v>
      </c>
      <c r="G7692" s="257" t="s">
        <v>675</v>
      </c>
      <c r="H7692" s="259">
        <v>406709.92</v>
      </c>
      <c r="I7692" s="271">
        <f t="shared" si="76"/>
        <v>406709.92</v>
      </c>
      <c r="J7692" s="257" t="s">
        <v>39</v>
      </c>
      <c r="K7692" s="257" t="s">
        <v>6371</v>
      </c>
      <c r="L7692" s="260" t="s">
        <v>6372</v>
      </c>
    </row>
    <row r="7693" spans="2:12" ht="75" customHeight="1" x14ac:dyDescent="0.25">
      <c r="B7693" s="18">
        <v>44103103</v>
      </c>
      <c r="C7693" s="89" t="s">
        <v>7328</v>
      </c>
      <c r="D7693" s="256" t="s">
        <v>6369</v>
      </c>
      <c r="E7693" s="257" t="s">
        <v>86</v>
      </c>
      <c r="F7693" s="257" t="s">
        <v>6370</v>
      </c>
      <c r="G7693" s="257" t="s">
        <v>675</v>
      </c>
      <c r="H7693" s="259">
        <v>714490.4</v>
      </c>
      <c r="I7693" s="271">
        <f t="shared" si="76"/>
        <v>714490.4</v>
      </c>
      <c r="J7693" s="257" t="s">
        <v>39</v>
      </c>
      <c r="K7693" s="257" t="s">
        <v>6371</v>
      </c>
      <c r="L7693" s="260" t="s">
        <v>6372</v>
      </c>
    </row>
    <row r="7694" spans="2:12" ht="75" customHeight="1" x14ac:dyDescent="0.25">
      <c r="B7694" s="18">
        <v>44103103</v>
      </c>
      <c r="C7694" s="89" t="s">
        <v>7329</v>
      </c>
      <c r="D7694" s="256" t="s">
        <v>6369</v>
      </c>
      <c r="E7694" s="257" t="s">
        <v>86</v>
      </c>
      <c r="F7694" s="257" t="s">
        <v>6370</v>
      </c>
      <c r="G7694" s="257" t="s">
        <v>675</v>
      </c>
      <c r="H7694" s="259">
        <v>1513071.03</v>
      </c>
      <c r="I7694" s="271">
        <f t="shared" si="76"/>
        <v>1513071.03</v>
      </c>
      <c r="J7694" s="257" t="s">
        <v>39</v>
      </c>
      <c r="K7694" s="257" t="s">
        <v>6371</v>
      </c>
      <c r="L7694" s="260" t="s">
        <v>6372</v>
      </c>
    </row>
    <row r="7695" spans="2:12" ht="75" customHeight="1" x14ac:dyDescent="0.25">
      <c r="B7695" s="18">
        <v>44103103</v>
      </c>
      <c r="C7695" s="89" t="s">
        <v>7330</v>
      </c>
      <c r="D7695" s="256" t="s">
        <v>6369</v>
      </c>
      <c r="E7695" s="257" t="s">
        <v>86</v>
      </c>
      <c r="F7695" s="257" t="s">
        <v>6370</v>
      </c>
      <c r="G7695" s="257" t="s">
        <v>675</v>
      </c>
      <c r="H7695" s="259">
        <v>311215.53000000003</v>
      </c>
      <c r="I7695" s="271">
        <f t="shared" si="76"/>
        <v>311215.53000000003</v>
      </c>
      <c r="J7695" s="257" t="s">
        <v>39</v>
      </c>
      <c r="K7695" s="257" t="s">
        <v>6371</v>
      </c>
      <c r="L7695" s="260" t="s">
        <v>6372</v>
      </c>
    </row>
    <row r="7696" spans="2:12" ht="75" customHeight="1" x14ac:dyDescent="0.25">
      <c r="B7696" s="18">
        <v>44103103</v>
      </c>
      <c r="C7696" s="89" t="s">
        <v>7331</v>
      </c>
      <c r="D7696" s="256" t="s">
        <v>6369</v>
      </c>
      <c r="E7696" s="257" t="s">
        <v>86</v>
      </c>
      <c r="F7696" s="257" t="s">
        <v>6370</v>
      </c>
      <c r="G7696" s="257" t="s">
        <v>675</v>
      </c>
      <c r="H7696" s="259">
        <v>311215.53000000003</v>
      </c>
      <c r="I7696" s="271">
        <f t="shared" si="76"/>
        <v>311215.53000000003</v>
      </c>
      <c r="J7696" s="257" t="s">
        <v>39</v>
      </c>
      <c r="K7696" s="257" t="s">
        <v>6371</v>
      </c>
      <c r="L7696" s="260" t="s">
        <v>6372</v>
      </c>
    </row>
    <row r="7697" spans="2:12" ht="75" customHeight="1" x14ac:dyDescent="0.25">
      <c r="B7697" s="18">
        <v>44103103</v>
      </c>
      <c r="C7697" s="89" t="s">
        <v>7332</v>
      </c>
      <c r="D7697" s="256" t="s">
        <v>6369</v>
      </c>
      <c r="E7697" s="257" t="s">
        <v>86</v>
      </c>
      <c r="F7697" s="257" t="s">
        <v>6370</v>
      </c>
      <c r="G7697" s="257" t="s">
        <v>675</v>
      </c>
      <c r="H7697" s="259">
        <v>843098.26</v>
      </c>
      <c r="I7697" s="271">
        <f t="shared" si="76"/>
        <v>843098.26</v>
      </c>
      <c r="J7697" s="257" t="s">
        <v>39</v>
      </c>
      <c r="K7697" s="257" t="s">
        <v>6371</v>
      </c>
      <c r="L7697" s="260" t="s">
        <v>6372</v>
      </c>
    </row>
    <row r="7698" spans="2:12" ht="75" customHeight="1" x14ac:dyDescent="0.25">
      <c r="B7698" s="18">
        <v>44103103</v>
      </c>
      <c r="C7698" s="89" t="s">
        <v>7333</v>
      </c>
      <c r="D7698" s="256" t="s">
        <v>6369</v>
      </c>
      <c r="E7698" s="257" t="s">
        <v>86</v>
      </c>
      <c r="F7698" s="257" t="s">
        <v>6370</v>
      </c>
      <c r="G7698" s="257" t="s">
        <v>675</v>
      </c>
      <c r="H7698" s="259">
        <v>843098.26</v>
      </c>
      <c r="I7698" s="271">
        <f t="shared" si="76"/>
        <v>843098.26</v>
      </c>
      <c r="J7698" s="257" t="s">
        <v>39</v>
      </c>
      <c r="K7698" s="257" t="s">
        <v>6371</v>
      </c>
      <c r="L7698" s="260" t="s">
        <v>6372</v>
      </c>
    </row>
    <row r="7699" spans="2:12" ht="75" customHeight="1" x14ac:dyDescent="0.25">
      <c r="B7699" s="18">
        <v>44103103</v>
      </c>
      <c r="C7699" s="89" t="s">
        <v>7334</v>
      </c>
      <c r="D7699" s="256" t="s">
        <v>6369</v>
      </c>
      <c r="E7699" s="257" t="s">
        <v>86</v>
      </c>
      <c r="F7699" s="257" t="s">
        <v>6370</v>
      </c>
      <c r="G7699" s="257" t="s">
        <v>675</v>
      </c>
      <c r="H7699" s="259">
        <v>843098.26</v>
      </c>
      <c r="I7699" s="271">
        <f t="shared" si="76"/>
        <v>843098.26</v>
      </c>
      <c r="J7699" s="257" t="s">
        <v>39</v>
      </c>
      <c r="K7699" s="257" t="s">
        <v>6371</v>
      </c>
      <c r="L7699" s="260" t="s">
        <v>6372</v>
      </c>
    </row>
    <row r="7700" spans="2:12" ht="75" customHeight="1" x14ac:dyDescent="0.25">
      <c r="B7700" s="18">
        <v>44103103</v>
      </c>
      <c r="C7700" s="89" t="s">
        <v>7335</v>
      </c>
      <c r="D7700" s="256" t="s">
        <v>6369</v>
      </c>
      <c r="E7700" s="257" t="s">
        <v>86</v>
      </c>
      <c r="F7700" s="257" t="s">
        <v>6370</v>
      </c>
      <c r="G7700" s="257" t="s">
        <v>675</v>
      </c>
      <c r="H7700" s="259">
        <v>542050.89</v>
      </c>
      <c r="I7700" s="271">
        <f t="shared" si="76"/>
        <v>542050.89</v>
      </c>
      <c r="J7700" s="257" t="s">
        <v>39</v>
      </c>
      <c r="K7700" s="257" t="s">
        <v>6371</v>
      </c>
      <c r="L7700" s="260" t="s">
        <v>6372</v>
      </c>
    </row>
    <row r="7701" spans="2:12" ht="75" customHeight="1" x14ac:dyDescent="0.25">
      <c r="B7701" s="18">
        <v>44103103</v>
      </c>
      <c r="C7701" s="265" t="s">
        <v>7336</v>
      </c>
      <c r="D7701" s="256" t="s">
        <v>6369</v>
      </c>
      <c r="E7701" s="257" t="s">
        <v>86</v>
      </c>
      <c r="F7701" s="257" t="s">
        <v>6370</v>
      </c>
      <c r="G7701" s="257" t="s">
        <v>675</v>
      </c>
      <c r="H7701" s="259">
        <v>197858.88</v>
      </c>
      <c r="I7701" s="271">
        <f t="shared" si="76"/>
        <v>197858.88</v>
      </c>
      <c r="J7701" s="257" t="s">
        <v>39</v>
      </c>
      <c r="K7701" s="257" t="s">
        <v>6371</v>
      </c>
      <c r="L7701" s="260" t="s">
        <v>6372</v>
      </c>
    </row>
    <row r="7702" spans="2:12" ht="75" customHeight="1" x14ac:dyDescent="0.25">
      <c r="B7702" s="18">
        <v>44103103</v>
      </c>
      <c r="C7702" s="265" t="s">
        <v>7337</v>
      </c>
      <c r="D7702" s="256" t="s">
        <v>6369</v>
      </c>
      <c r="E7702" s="257" t="s">
        <v>86</v>
      </c>
      <c r="F7702" s="257" t="s">
        <v>6370</v>
      </c>
      <c r="G7702" s="257" t="s">
        <v>675</v>
      </c>
      <c r="H7702" s="259">
        <v>197858.88</v>
      </c>
      <c r="I7702" s="271">
        <f t="shared" si="76"/>
        <v>197858.88</v>
      </c>
      <c r="J7702" s="257" t="s">
        <v>39</v>
      </c>
      <c r="K7702" s="257" t="s">
        <v>6371</v>
      </c>
      <c r="L7702" s="260" t="s">
        <v>6372</v>
      </c>
    </row>
    <row r="7703" spans="2:12" ht="75" customHeight="1" x14ac:dyDescent="0.25">
      <c r="B7703" s="18">
        <v>44103103</v>
      </c>
      <c r="C7703" s="265" t="s">
        <v>7338</v>
      </c>
      <c r="D7703" s="256" t="s">
        <v>6369</v>
      </c>
      <c r="E7703" s="257" t="s">
        <v>86</v>
      </c>
      <c r="F7703" s="257" t="s">
        <v>6370</v>
      </c>
      <c r="G7703" s="257" t="s">
        <v>675</v>
      </c>
      <c r="H7703" s="259">
        <v>197858.88</v>
      </c>
      <c r="I7703" s="271">
        <f t="shared" si="76"/>
        <v>197858.88</v>
      </c>
      <c r="J7703" s="257" t="s">
        <v>39</v>
      </c>
      <c r="K7703" s="257" t="s">
        <v>6371</v>
      </c>
      <c r="L7703" s="260" t="s">
        <v>6372</v>
      </c>
    </row>
    <row r="7704" spans="2:12" ht="75" customHeight="1" x14ac:dyDescent="0.25">
      <c r="B7704" s="18">
        <v>44103103</v>
      </c>
      <c r="C7704" s="265" t="s">
        <v>7339</v>
      </c>
      <c r="D7704" s="256" t="s">
        <v>6369</v>
      </c>
      <c r="E7704" s="257" t="s">
        <v>86</v>
      </c>
      <c r="F7704" s="257" t="s">
        <v>6370</v>
      </c>
      <c r="G7704" s="257" t="s">
        <v>675</v>
      </c>
      <c r="H7704" s="259">
        <v>197858.88</v>
      </c>
      <c r="I7704" s="271">
        <f t="shared" si="76"/>
        <v>197858.88</v>
      </c>
      <c r="J7704" s="257" t="s">
        <v>39</v>
      </c>
      <c r="K7704" s="257" t="s">
        <v>6371</v>
      </c>
      <c r="L7704" s="260" t="s">
        <v>6372</v>
      </c>
    </row>
    <row r="7705" spans="2:12" ht="75" customHeight="1" x14ac:dyDescent="0.25">
      <c r="B7705" s="18">
        <v>44103103</v>
      </c>
      <c r="C7705" s="265" t="s">
        <v>7340</v>
      </c>
      <c r="D7705" s="256" t="s">
        <v>6369</v>
      </c>
      <c r="E7705" s="257" t="s">
        <v>86</v>
      </c>
      <c r="F7705" s="257" t="s">
        <v>6370</v>
      </c>
      <c r="G7705" s="257" t="s">
        <v>675</v>
      </c>
      <c r="H7705" s="259">
        <v>197858.88</v>
      </c>
      <c r="I7705" s="271">
        <f t="shared" si="76"/>
        <v>197858.88</v>
      </c>
      <c r="J7705" s="257" t="s">
        <v>39</v>
      </c>
      <c r="K7705" s="257" t="s">
        <v>6371</v>
      </c>
      <c r="L7705" s="260" t="s">
        <v>6372</v>
      </c>
    </row>
    <row r="7706" spans="2:12" ht="75" customHeight="1" x14ac:dyDescent="0.25">
      <c r="B7706" s="18">
        <v>44103103</v>
      </c>
      <c r="C7706" s="265" t="s">
        <v>7341</v>
      </c>
      <c r="D7706" s="256" t="s">
        <v>6369</v>
      </c>
      <c r="E7706" s="257" t="s">
        <v>86</v>
      </c>
      <c r="F7706" s="257" t="s">
        <v>6370</v>
      </c>
      <c r="G7706" s="257" t="s">
        <v>675</v>
      </c>
      <c r="H7706" s="259">
        <v>197858.88</v>
      </c>
      <c r="I7706" s="271">
        <f t="shared" si="76"/>
        <v>197858.88</v>
      </c>
      <c r="J7706" s="257" t="s">
        <v>39</v>
      </c>
      <c r="K7706" s="257" t="s">
        <v>6371</v>
      </c>
      <c r="L7706" s="260" t="s">
        <v>6372</v>
      </c>
    </row>
    <row r="7707" spans="2:12" ht="75" customHeight="1" x14ac:dyDescent="0.25">
      <c r="B7707" s="18">
        <v>44103103</v>
      </c>
      <c r="C7707" s="265" t="s">
        <v>7342</v>
      </c>
      <c r="D7707" s="256" t="s">
        <v>6369</v>
      </c>
      <c r="E7707" s="257" t="s">
        <v>86</v>
      </c>
      <c r="F7707" s="257" t="s">
        <v>6370</v>
      </c>
      <c r="G7707" s="257" t="s">
        <v>675</v>
      </c>
      <c r="H7707" s="259">
        <v>197858.88</v>
      </c>
      <c r="I7707" s="271">
        <f t="shared" si="76"/>
        <v>197858.88</v>
      </c>
      <c r="J7707" s="257" t="s">
        <v>39</v>
      </c>
      <c r="K7707" s="257" t="s">
        <v>6371</v>
      </c>
      <c r="L7707" s="260" t="s">
        <v>6372</v>
      </c>
    </row>
    <row r="7708" spans="2:12" ht="75" customHeight="1" x14ac:dyDescent="0.25">
      <c r="B7708" s="18">
        <v>44103103</v>
      </c>
      <c r="C7708" s="265" t="s">
        <v>7343</v>
      </c>
      <c r="D7708" s="256" t="s">
        <v>6369</v>
      </c>
      <c r="E7708" s="257" t="s">
        <v>86</v>
      </c>
      <c r="F7708" s="257" t="s">
        <v>6370</v>
      </c>
      <c r="G7708" s="257" t="s">
        <v>675</v>
      </c>
      <c r="H7708" s="259">
        <v>197858.88</v>
      </c>
      <c r="I7708" s="271">
        <f t="shared" si="76"/>
        <v>197858.88</v>
      </c>
      <c r="J7708" s="257" t="s">
        <v>39</v>
      </c>
      <c r="K7708" s="257" t="s">
        <v>6371</v>
      </c>
      <c r="L7708" s="260" t="s">
        <v>6372</v>
      </c>
    </row>
    <row r="7709" spans="2:12" ht="75" customHeight="1" x14ac:dyDescent="0.25">
      <c r="B7709" s="18">
        <v>44103103</v>
      </c>
      <c r="C7709" s="265" t="s">
        <v>7344</v>
      </c>
      <c r="D7709" s="256" t="s">
        <v>6369</v>
      </c>
      <c r="E7709" s="257" t="s">
        <v>86</v>
      </c>
      <c r="F7709" s="257" t="s">
        <v>6370</v>
      </c>
      <c r="G7709" s="257" t="s">
        <v>675</v>
      </c>
      <c r="H7709" s="259">
        <v>533119.76</v>
      </c>
      <c r="I7709" s="271">
        <f t="shared" si="76"/>
        <v>533119.76</v>
      </c>
      <c r="J7709" s="257" t="s">
        <v>39</v>
      </c>
      <c r="K7709" s="257" t="s">
        <v>6371</v>
      </c>
      <c r="L7709" s="260" t="s">
        <v>6372</v>
      </c>
    </row>
    <row r="7710" spans="2:12" ht="75" customHeight="1" x14ac:dyDescent="0.25">
      <c r="B7710" s="18">
        <v>44103103</v>
      </c>
      <c r="C7710" s="265" t="s">
        <v>7345</v>
      </c>
      <c r="D7710" s="256" t="s">
        <v>6369</v>
      </c>
      <c r="E7710" s="257" t="s">
        <v>86</v>
      </c>
      <c r="F7710" s="257" t="s">
        <v>6370</v>
      </c>
      <c r="G7710" s="257" t="s">
        <v>675</v>
      </c>
      <c r="H7710" s="259">
        <v>821663.96</v>
      </c>
      <c r="I7710" s="271">
        <f t="shared" si="76"/>
        <v>821663.96</v>
      </c>
      <c r="J7710" s="257" t="s">
        <v>39</v>
      </c>
      <c r="K7710" s="257" t="s">
        <v>6371</v>
      </c>
      <c r="L7710" s="260" t="s">
        <v>6372</v>
      </c>
    </row>
    <row r="7711" spans="2:12" ht="75" customHeight="1" x14ac:dyDescent="0.25">
      <c r="B7711" s="18">
        <v>44103103</v>
      </c>
      <c r="C7711" s="265" t="s">
        <v>7346</v>
      </c>
      <c r="D7711" s="256" t="s">
        <v>6369</v>
      </c>
      <c r="E7711" s="257" t="s">
        <v>86</v>
      </c>
      <c r="F7711" s="257" t="s">
        <v>6370</v>
      </c>
      <c r="G7711" s="257" t="s">
        <v>675</v>
      </c>
      <c r="H7711" s="259">
        <v>851892.4</v>
      </c>
      <c r="I7711" s="271">
        <f t="shared" si="76"/>
        <v>851892.4</v>
      </c>
      <c r="J7711" s="257" t="s">
        <v>39</v>
      </c>
      <c r="K7711" s="257" t="s">
        <v>6371</v>
      </c>
      <c r="L7711" s="260" t="s">
        <v>6372</v>
      </c>
    </row>
    <row r="7712" spans="2:12" ht="75" customHeight="1" x14ac:dyDescent="0.25">
      <c r="B7712" s="18">
        <v>44103103</v>
      </c>
      <c r="C7712" s="265" t="s">
        <v>7347</v>
      </c>
      <c r="D7712" s="256" t="s">
        <v>6369</v>
      </c>
      <c r="E7712" s="257" t="s">
        <v>86</v>
      </c>
      <c r="F7712" s="257" t="s">
        <v>6370</v>
      </c>
      <c r="G7712" s="257" t="s">
        <v>675</v>
      </c>
      <c r="H7712" s="259">
        <v>851892.4</v>
      </c>
      <c r="I7712" s="271">
        <f t="shared" si="76"/>
        <v>851892.4</v>
      </c>
      <c r="J7712" s="257" t="s">
        <v>39</v>
      </c>
      <c r="K7712" s="257" t="s">
        <v>6371</v>
      </c>
      <c r="L7712" s="260" t="s">
        <v>6372</v>
      </c>
    </row>
    <row r="7713" spans="2:12" ht="75" customHeight="1" x14ac:dyDescent="0.25">
      <c r="B7713" s="18">
        <v>44103103</v>
      </c>
      <c r="C7713" s="265" t="s">
        <v>7348</v>
      </c>
      <c r="D7713" s="256" t="s">
        <v>6369</v>
      </c>
      <c r="E7713" s="257" t="s">
        <v>86</v>
      </c>
      <c r="F7713" s="257" t="s">
        <v>6370</v>
      </c>
      <c r="G7713" s="257" t="s">
        <v>675</v>
      </c>
      <c r="H7713" s="259">
        <v>219843.20000000001</v>
      </c>
      <c r="I7713" s="271">
        <f t="shared" si="76"/>
        <v>219843.20000000001</v>
      </c>
      <c r="J7713" s="257" t="s">
        <v>39</v>
      </c>
      <c r="K7713" s="257" t="s">
        <v>6371</v>
      </c>
      <c r="L7713" s="260" t="s">
        <v>6372</v>
      </c>
    </row>
    <row r="7714" spans="2:12" ht="75" customHeight="1" x14ac:dyDescent="0.25">
      <c r="B7714" s="18">
        <v>44103103</v>
      </c>
      <c r="C7714" s="265" t="s">
        <v>7349</v>
      </c>
      <c r="D7714" s="256" t="s">
        <v>6369</v>
      </c>
      <c r="E7714" s="257" t="s">
        <v>86</v>
      </c>
      <c r="F7714" s="257" t="s">
        <v>6370</v>
      </c>
      <c r="G7714" s="257" t="s">
        <v>675</v>
      </c>
      <c r="H7714" s="259">
        <v>198820.9</v>
      </c>
      <c r="I7714" s="271">
        <f t="shared" si="76"/>
        <v>198820.9</v>
      </c>
      <c r="J7714" s="257" t="s">
        <v>39</v>
      </c>
      <c r="K7714" s="257" t="s">
        <v>6371</v>
      </c>
      <c r="L7714" s="260" t="s">
        <v>6372</v>
      </c>
    </row>
    <row r="7715" spans="2:12" ht="75" customHeight="1" x14ac:dyDescent="0.25">
      <c r="B7715" s="18">
        <v>44103103</v>
      </c>
      <c r="C7715" s="265" t="s">
        <v>7350</v>
      </c>
      <c r="D7715" s="256" t="s">
        <v>6369</v>
      </c>
      <c r="E7715" s="257" t="s">
        <v>86</v>
      </c>
      <c r="F7715" s="257" t="s">
        <v>6370</v>
      </c>
      <c r="G7715" s="257" t="s">
        <v>675</v>
      </c>
      <c r="H7715" s="259">
        <v>198820.9</v>
      </c>
      <c r="I7715" s="271">
        <f t="shared" si="76"/>
        <v>198820.9</v>
      </c>
      <c r="J7715" s="257" t="s">
        <v>39</v>
      </c>
      <c r="K7715" s="257" t="s">
        <v>6371</v>
      </c>
      <c r="L7715" s="260" t="s">
        <v>6372</v>
      </c>
    </row>
    <row r="7716" spans="2:12" ht="75" customHeight="1" x14ac:dyDescent="0.25">
      <c r="B7716" s="18">
        <v>44103103</v>
      </c>
      <c r="C7716" s="265" t="s">
        <v>7351</v>
      </c>
      <c r="D7716" s="256" t="s">
        <v>6369</v>
      </c>
      <c r="E7716" s="257" t="s">
        <v>86</v>
      </c>
      <c r="F7716" s="257" t="s">
        <v>6370</v>
      </c>
      <c r="G7716" s="257" t="s">
        <v>675</v>
      </c>
      <c r="H7716" s="259">
        <v>219843.20000000001</v>
      </c>
      <c r="I7716" s="271">
        <f t="shared" si="76"/>
        <v>219843.20000000001</v>
      </c>
      <c r="J7716" s="257" t="s">
        <v>39</v>
      </c>
      <c r="K7716" s="257" t="s">
        <v>6371</v>
      </c>
      <c r="L7716" s="260" t="s">
        <v>6372</v>
      </c>
    </row>
    <row r="7717" spans="2:12" ht="75" customHeight="1" x14ac:dyDescent="0.25">
      <c r="B7717" s="18">
        <v>44103103</v>
      </c>
      <c r="C7717" s="265" t="s">
        <v>7352</v>
      </c>
      <c r="D7717" s="256" t="s">
        <v>6369</v>
      </c>
      <c r="E7717" s="257" t="s">
        <v>86</v>
      </c>
      <c r="F7717" s="257" t="s">
        <v>6370</v>
      </c>
      <c r="G7717" s="257" t="s">
        <v>675</v>
      </c>
      <c r="H7717" s="259">
        <v>219843.20000000001</v>
      </c>
      <c r="I7717" s="271">
        <f t="shared" si="76"/>
        <v>219843.20000000001</v>
      </c>
      <c r="J7717" s="257" t="s">
        <v>39</v>
      </c>
      <c r="K7717" s="257" t="s">
        <v>6371</v>
      </c>
      <c r="L7717" s="260" t="s">
        <v>6372</v>
      </c>
    </row>
    <row r="7718" spans="2:12" ht="75" customHeight="1" x14ac:dyDescent="0.25">
      <c r="B7718" s="18">
        <v>44103103</v>
      </c>
      <c r="C7718" s="265" t="s">
        <v>7353</v>
      </c>
      <c r="D7718" s="256" t="s">
        <v>6369</v>
      </c>
      <c r="E7718" s="257" t="s">
        <v>86</v>
      </c>
      <c r="F7718" s="257" t="s">
        <v>6370</v>
      </c>
      <c r="G7718" s="257" t="s">
        <v>675</v>
      </c>
      <c r="H7718" s="259">
        <v>198820.9</v>
      </c>
      <c r="I7718" s="271">
        <f t="shared" si="76"/>
        <v>198820.9</v>
      </c>
      <c r="J7718" s="257" t="s">
        <v>39</v>
      </c>
      <c r="K7718" s="257" t="s">
        <v>6371</v>
      </c>
      <c r="L7718" s="260" t="s">
        <v>6372</v>
      </c>
    </row>
    <row r="7719" spans="2:12" ht="75" customHeight="1" x14ac:dyDescent="0.25">
      <c r="B7719" s="18">
        <v>44103103</v>
      </c>
      <c r="C7719" s="265" t="s">
        <v>7354</v>
      </c>
      <c r="D7719" s="256" t="s">
        <v>6369</v>
      </c>
      <c r="E7719" s="257" t="s">
        <v>86</v>
      </c>
      <c r="F7719" s="257" t="s">
        <v>6370</v>
      </c>
      <c r="G7719" s="257" t="s">
        <v>675</v>
      </c>
      <c r="H7719" s="259">
        <v>219843.20000000001</v>
      </c>
      <c r="I7719" s="271">
        <f t="shared" si="76"/>
        <v>219843.20000000001</v>
      </c>
      <c r="J7719" s="257" t="s">
        <v>39</v>
      </c>
      <c r="K7719" s="257" t="s">
        <v>6371</v>
      </c>
      <c r="L7719" s="260" t="s">
        <v>6372</v>
      </c>
    </row>
    <row r="7720" spans="2:12" ht="75" customHeight="1" x14ac:dyDescent="0.25">
      <c r="B7720" s="18">
        <v>44103103</v>
      </c>
      <c r="C7720" s="265" t="s">
        <v>7355</v>
      </c>
      <c r="D7720" s="256" t="s">
        <v>6369</v>
      </c>
      <c r="E7720" s="257" t="s">
        <v>86</v>
      </c>
      <c r="F7720" s="257" t="s">
        <v>6370</v>
      </c>
      <c r="G7720" s="257" t="s">
        <v>675</v>
      </c>
      <c r="H7720" s="259">
        <v>437310.19</v>
      </c>
      <c r="I7720" s="271">
        <f t="shared" si="76"/>
        <v>437310.19</v>
      </c>
      <c r="J7720" s="257" t="s">
        <v>39</v>
      </c>
      <c r="K7720" s="257" t="s">
        <v>6371</v>
      </c>
      <c r="L7720" s="260" t="s">
        <v>6372</v>
      </c>
    </row>
    <row r="7721" spans="2:12" ht="75" customHeight="1" x14ac:dyDescent="0.25">
      <c r="B7721" s="18">
        <v>44103103</v>
      </c>
      <c r="C7721" s="265" t="s">
        <v>7356</v>
      </c>
      <c r="D7721" s="256" t="s">
        <v>6369</v>
      </c>
      <c r="E7721" s="257" t="s">
        <v>86</v>
      </c>
      <c r="F7721" s="257" t="s">
        <v>6370</v>
      </c>
      <c r="G7721" s="257" t="s">
        <v>675</v>
      </c>
      <c r="H7721" s="259">
        <v>152217.51999999999</v>
      </c>
      <c r="I7721" s="271">
        <f t="shared" si="76"/>
        <v>152217.51999999999</v>
      </c>
      <c r="J7721" s="257" t="s">
        <v>39</v>
      </c>
      <c r="K7721" s="257" t="s">
        <v>6371</v>
      </c>
      <c r="L7721" s="260" t="s">
        <v>6372</v>
      </c>
    </row>
    <row r="7722" spans="2:12" ht="75" customHeight="1" x14ac:dyDescent="0.25">
      <c r="B7722" s="18">
        <v>44103103</v>
      </c>
      <c r="C7722" s="265" t="s">
        <v>7357</v>
      </c>
      <c r="D7722" s="256" t="s">
        <v>6369</v>
      </c>
      <c r="E7722" s="257" t="s">
        <v>86</v>
      </c>
      <c r="F7722" s="257" t="s">
        <v>6370</v>
      </c>
      <c r="G7722" s="257" t="s">
        <v>675</v>
      </c>
      <c r="H7722" s="259">
        <v>152217.51999999999</v>
      </c>
      <c r="I7722" s="271">
        <f t="shared" si="76"/>
        <v>152217.51999999999</v>
      </c>
      <c r="J7722" s="257" t="s">
        <v>39</v>
      </c>
      <c r="K7722" s="257" t="s">
        <v>6371</v>
      </c>
      <c r="L7722" s="260" t="s">
        <v>6372</v>
      </c>
    </row>
    <row r="7723" spans="2:12" ht="75" customHeight="1" x14ac:dyDescent="0.25">
      <c r="B7723" s="18">
        <v>44103103</v>
      </c>
      <c r="C7723" s="265" t="s">
        <v>7358</v>
      </c>
      <c r="D7723" s="256" t="s">
        <v>6369</v>
      </c>
      <c r="E7723" s="257" t="s">
        <v>86</v>
      </c>
      <c r="F7723" s="257" t="s">
        <v>6370</v>
      </c>
      <c r="G7723" s="257" t="s">
        <v>675</v>
      </c>
      <c r="H7723" s="259">
        <v>152217.51999999999</v>
      </c>
      <c r="I7723" s="271">
        <f t="shared" si="76"/>
        <v>152217.51999999999</v>
      </c>
      <c r="J7723" s="257" t="s">
        <v>39</v>
      </c>
      <c r="K7723" s="257" t="s">
        <v>6371</v>
      </c>
      <c r="L7723" s="260" t="s">
        <v>6372</v>
      </c>
    </row>
    <row r="7724" spans="2:12" ht="75" customHeight="1" x14ac:dyDescent="0.25">
      <c r="B7724" s="18">
        <v>44103103</v>
      </c>
      <c r="C7724" s="265" t="s">
        <v>7359</v>
      </c>
      <c r="D7724" s="256" t="s">
        <v>6369</v>
      </c>
      <c r="E7724" s="257" t="s">
        <v>86</v>
      </c>
      <c r="F7724" s="257" t="s">
        <v>6370</v>
      </c>
      <c r="G7724" s="257" t="s">
        <v>675</v>
      </c>
      <c r="H7724" s="259">
        <v>152217.51999999999</v>
      </c>
      <c r="I7724" s="271">
        <f t="shared" si="76"/>
        <v>152217.51999999999</v>
      </c>
      <c r="J7724" s="257" t="s">
        <v>39</v>
      </c>
      <c r="K7724" s="257" t="s">
        <v>6371</v>
      </c>
      <c r="L7724" s="260" t="s">
        <v>6372</v>
      </c>
    </row>
    <row r="7725" spans="2:12" ht="75" customHeight="1" x14ac:dyDescent="0.25">
      <c r="B7725" s="18">
        <v>44103103</v>
      </c>
      <c r="C7725" s="265" t="s">
        <v>7360</v>
      </c>
      <c r="D7725" s="256" t="s">
        <v>6369</v>
      </c>
      <c r="E7725" s="257" t="s">
        <v>86</v>
      </c>
      <c r="F7725" s="257" t="s">
        <v>6370</v>
      </c>
      <c r="G7725" s="257" t="s">
        <v>675</v>
      </c>
      <c r="H7725" s="259">
        <v>106812.03</v>
      </c>
      <c r="I7725" s="271">
        <f t="shared" si="76"/>
        <v>106812.03</v>
      </c>
      <c r="J7725" s="257" t="s">
        <v>39</v>
      </c>
      <c r="K7725" s="257" t="s">
        <v>6371</v>
      </c>
      <c r="L7725" s="260" t="s">
        <v>6372</v>
      </c>
    </row>
    <row r="7726" spans="2:12" ht="75" customHeight="1" x14ac:dyDescent="0.25">
      <c r="B7726" s="18">
        <v>44103103</v>
      </c>
      <c r="C7726" s="265" t="s">
        <v>7361</v>
      </c>
      <c r="D7726" s="256" t="s">
        <v>6369</v>
      </c>
      <c r="E7726" s="257" t="s">
        <v>86</v>
      </c>
      <c r="F7726" s="257" t="s">
        <v>6370</v>
      </c>
      <c r="G7726" s="257" t="s">
        <v>675</v>
      </c>
      <c r="H7726" s="259">
        <v>593618.87</v>
      </c>
      <c r="I7726" s="271">
        <f t="shared" si="76"/>
        <v>593618.87</v>
      </c>
      <c r="J7726" s="257" t="s">
        <v>39</v>
      </c>
      <c r="K7726" s="257" t="s">
        <v>6371</v>
      </c>
      <c r="L7726" s="260" t="s">
        <v>6372</v>
      </c>
    </row>
    <row r="7727" spans="2:12" ht="75" customHeight="1" x14ac:dyDescent="0.25">
      <c r="B7727" s="18">
        <v>44103103</v>
      </c>
      <c r="C7727" s="265" t="s">
        <v>7362</v>
      </c>
      <c r="D7727" s="256" t="s">
        <v>6369</v>
      </c>
      <c r="E7727" s="257" t="s">
        <v>86</v>
      </c>
      <c r="F7727" s="257" t="s">
        <v>6370</v>
      </c>
      <c r="G7727" s="257" t="s">
        <v>675</v>
      </c>
      <c r="H7727" s="259">
        <v>1651699.76</v>
      </c>
      <c r="I7727" s="271">
        <f t="shared" si="76"/>
        <v>1651699.76</v>
      </c>
      <c r="J7727" s="257" t="s">
        <v>39</v>
      </c>
      <c r="K7727" s="257" t="s">
        <v>6371</v>
      </c>
      <c r="L7727" s="260" t="s">
        <v>6372</v>
      </c>
    </row>
    <row r="7728" spans="2:12" ht="75" customHeight="1" x14ac:dyDescent="0.25">
      <c r="B7728" s="18">
        <v>44103103</v>
      </c>
      <c r="C7728" s="265" t="s">
        <v>7363</v>
      </c>
      <c r="D7728" s="256" t="s">
        <v>6369</v>
      </c>
      <c r="E7728" s="257" t="s">
        <v>86</v>
      </c>
      <c r="F7728" s="257" t="s">
        <v>6370</v>
      </c>
      <c r="G7728" s="257" t="s">
        <v>675</v>
      </c>
      <c r="H7728" s="259">
        <v>95345.04</v>
      </c>
      <c r="I7728" s="271">
        <f t="shared" ref="I7728:I7791" si="77">+H7728</f>
        <v>95345.04</v>
      </c>
      <c r="J7728" s="257" t="s">
        <v>39</v>
      </c>
      <c r="K7728" s="257" t="s">
        <v>6371</v>
      </c>
      <c r="L7728" s="260" t="s">
        <v>6372</v>
      </c>
    </row>
    <row r="7729" spans="2:12" ht="75" customHeight="1" x14ac:dyDescent="0.25">
      <c r="B7729" s="18" t="s">
        <v>7364</v>
      </c>
      <c r="C7729" s="31" t="s">
        <v>7365</v>
      </c>
      <c r="D7729" s="256" t="s">
        <v>6369</v>
      </c>
      <c r="E7729" s="257" t="s">
        <v>86</v>
      </c>
      <c r="F7729" s="257" t="s">
        <v>6370</v>
      </c>
      <c r="G7729" s="257" t="s">
        <v>675</v>
      </c>
      <c r="H7729" s="258">
        <v>4000000</v>
      </c>
      <c r="I7729" s="271">
        <f t="shared" si="77"/>
        <v>4000000</v>
      </c>
      <c r="J7729" s="257" t="s">
        <v>39</v>
      </c>
      <c r="K7729" s="257" t="s">
        <v>6371</v>
      </c>
      <c r="L7729" s="260" t="s">
        <v>6372</v>
      </c>
    </row>
    <row r="7730" spans="2:12" ht="75" customHeight="1" x14ac:dyDescent="0.25">
      <c r="B7730" s="18" t="s">
        <v>7364</v>
      </c>
      <c r="C7730" s="31" t="s">
        <v>7366</v>
      </c>
      <c r="D7730" s="256" t="s">
        <v>6369</v>
      </c>
      <c r="E7730" s="257" t="s">
        <v>86</v>
      </c>
      <c r="F7730" s="257" t="s">
        <v>6370</v>
      </c>
      <c r="G7730" s="257" t="s">
        <v>675</v>
      </c>
      <c r="H7730" s="258">
        <v>16000000</v>
      </c>
      <c r="I7730" s="271">
        <f t="shared" si="77"/>
        <v>16000000</v>
      </c>
      <c r="J7730" s="257" t="s">
        <v>39</v>
      </c>
      <c r="K7730" s="257" t="s">
        <v>6371</v>
      </c>
      <c r="L7730" s="260" t="s">
        <v>6372</v>
      </c>
    </row>
    <row r="7731" spans="2:12" ht="75" customHeight="1" x14ac:dyDescent="0.25">
      <c r="B7731" s="18" t="s">
        <v>7364</v>
      </c>
      <c r="C7731" s="31" t="s">
        <v>7367</v>
      </c>
      <c r="D7731" s="256" t="s">
        <v>6369</v>
      </c>
      <c r="E7731" s="257" t="s">
        <v>86</v>
      </c>
      <c r="F7731" s="257" t="s">
        <v>6370</v>
      </c>
      <c r="G7731" s="257" t="s">
        <v>675</v>
      </c>
      <c r="H7731" s="258">
        <v>4000000</v>
      </c>
      <c r="I7731" s="271">
        <f t="shared" si="77"/>
        <v>4000000</v>
      </c>
      <c r="J7731" s="257" t="s">
        <v>39</v>
      </c>
      <c r="K7731" s="257" t="s">
        <v>6371</v>
      </c>
      <c r="L7731" s="260" t="s">
        <v>6372</v>
      </c>
    </row>
    <row r="7732" spans="2:12" ht="75" customHeight="1" x14ac:dyDescent="0.25">
      <c r="B7732" s="18" t="s">
        <v>7364</v>
      </c>
      <c r="C7732" s="31" t="s">
        <v>7368</v>
      </c>
      <c r="D7732" s="256" t="s">
        <v>6369</v>
      </c>
      <c r="E7732" s="257" t="s">
        <v>86</v>
      </c>
      <c r="F7732" s="257" t="s">
        <v>6370</v>
      </c>
      <c r="G7732" s="257" t="s">
        <v>675</v>
      </c>
      <c r="H7732" s="258">
        <v>15000000</v>
      </c>
      <c r="I7732" s="271">
        <f t="shared" si="77"/>
        <v>15000000</v>
      </c>
      <c r="J7732" s="257" t="s">
        <v>39</v>
      </c>
      <c r="K7732" s="257" t="s">
        <v>6371</v>
      </c>
      <c r="L7732" s="260" t="s">
        <v>6372</v>
      </c>
    </row>
    <row r="7733" spans="2:12" ht="75" customHeight="1" x14ac:dyDescent="0.25">
      <c r="B7733" s="18" t="s">
        <v>7364</v>
      </c>
      <c r="C7733" s="31" t="s">
        <v>7369</v>
      </c>
      <c r="D7733" s="256" t="s">
        <v>6369</v>
      </c>
      <c r="E7733" s="257" t="s">
        <v>86</v>
      </c>
      <c r="F7733" s="257" t="s">
        <v>6370</v>
      </c>
      <c r="G7733" s="257" t="s">
        <v>675</v>
      </c>
      <c r="H7733" s="258">
        <v>3000000</v>
      </c>
      <c r="I7733" s="271">
        <f t="shared" si="77"/>
        <v>3000000</v>
      </c>
      <c r="J7733" s="257" t="s">
        <v>39</v>
      </c>
      <c r="K7733" s="257" t="s">
        <v>6371</v>
      </c>
      <c r="L7733" s="260" t="s">
        <v>6372</v>
      </c>
    </row>
    <row r="7734" spans="2:12" ht="75" customHeight="1" x14ac:dyDescent="0.25">
      <c r="B7734" s="18" t="s">
        <v>7364</v>
      </c>
      <c r="C7734" s="31" t="s">
        <v>7370</v>
      </c>
      <c r="D7734" s="256" t="s">
        <v>6369</v>
      </c>
      <c r="E7734" s="257" t="s">
        <v>86</v>
      </c>
      <c r="F7734" s="257" t="s">
        <v>6370</v>
      </c>
      <c r="G7734" s="257" t="s">
        <v>675</v>
      </c>
      <c r="H7734" s="258">
        <v>3000000</v>
      </c>
      <c r="I7734" s="271">
        <f t="shared" si="77"/>
        <v>3000000</v>
      </c>
      <c r="J7734" s="257" t="s">
        <v>39</v>
      </c>
      <c r="K7734" s="257" t="s">
        <v>6371</v>
      </c>
      <c r="L7734" s="260" t="s">
        <v>6372</v>
      </c>
    </row>
    <row r="7735" spans="2:12" ht="75" customHeight="1" x14ac:dyDescent="0.25">
      <c r="B7735" s="18" t="s">
        <v>7364</v>
      </c>
      <c r="C7735" s="31" t="s">
        <v>7371</v>
      </c>
      <c r="D7735" s="256" t="s">
        <v>6369</v>
      </c>
      <c r="E7735" s="257" t="s">
        <v>86</v>
      </c>
      <c r="F7735" s="257" t="s">
        <v>6370</v>
      </c>
      <c r="G7735" s="257" t="s">
        <v>675</v>
      </c>
      <c r="H7735" s="258">
        <v>4000000</v>
      </c>
      <c r="I7735" s="271">
        <f t="shared" si="77"/>
        <v>4000000</v>
      </c>
      <c r="J7735" s="257" t="s">
        <v>39</v>
      </c>
      <c r="K7735" s="257" t="s">
        <v>6371</v>
      </c>
      <c r="L7735" s="260" t="s">
        <v>6372</v>
      </c>
    </row>
    <row r="7736" spans="2:12" ht="75" customHeight="1" x14ac:dyDescent="0.25">
      <c r="B7736" s="18" t="s">
        <v>7364</v>
      </c>
      <c r="C7736" s="31" t="s">
        <v>7372</v>
      </c>
      <c r="D7736" s="256" t="s">
        <v>6369</v>
      </c>
      <c r="E7736" s="257" t="s">
        <v>86</v>
      </c>
      <c r="F7736" s="257" t="s">
        <v>6370</v>
      </c>
      <c r="G7736" s="257" t="s">
        <v>675</v>
      </c>
      <c r="H7736" s="258">
        <v>9000000</v>
      </c>
      <c r="I7736" s="271">
        <f t="shared" si="77"/>
        <v>9000000</v>
      </c>
      <c r="J7736" s="257" t="s">
        <v>39</v>
      </c>
      <c r="K7736" s="257" t="s">
        <v>6371</v>
      </c>
      <c r="L7736" s="260" t="s">
        <v>6372</v>
      </c>
    </row>
    <row r="7737" spans="2:12" ht="75" customHeight="1" x14ac:dyDescent="0.25">
      <c r="B7737" s="18" t="s">
        <v>7364</v>
      </c>
      <c r="C7737" s="31" t="s">
        <v>7373</v>
      </c>
      <c r="D7737" s="256" t="s">
        <v>6369</v>
      </c>
      <c r="E7737" s="257" t="s">
        <v>86</v>
      </c>
      <c r="F7737" s="257" t="s">
        <v>6370</v>
      </c>
      <c r="G7737" s="257" t="s">
        <v>675</v>
      </c>
      <c r="H7737" s="258">
        <v>3000000</v>
      </c>
      <c r="I7737" s="271">
        <f t="shared" si="77"/>
        <v>3000000</v>
      </c>
      <c r="J7737" s="257" t="s">
        <v>39</v>
      </c>
      <c r="K7737" s="257" t="s">
        <v>6371</v>
      </c>
      <c r="L7737" s="260" t="s">
        <v>6372</v>
      </c>
    </row>
    <row r="7738" spans="2:12" ht="75" customHeight="1" x14ac:dyDescent="0.25">
      <c r="B7738" s="18" t="s">
        <v>7364</v>
      </c>
      <c r="C7738" s="31" t="s">
        <v>7374</v>
      </c>
      <c r="D7738" s="256" t="s">
        <v>6369</v>
      </c>
      <c r="E7738" s="257" t="s">
        <v>86</v>
      </c>
      <c r="F7738" s="257" t="s">
        <v>6370</v>
      </c>
      <c r="G7738" s="257" t="s">
        <v>675</v>
      </c>
      <c r="H7738" s="258">
        <v>3000000</v>
      </c>
      <c r="I7738" s="271">
        <f t="shared" si="77"/>
        <v>3000000</v>
      </c>
      <c r="J7738" s="257" t="s">
        <v>39</v>
      </c>
      <c r="K7738" s="257" t="s">
        <v>6371</v>
      </c>
      <c r="L7738" s="260" t="s">
        <v>6372</v>
      </c>
    </row>
    <row r="7739" spans="2:12" ht="75" customHeight="1" x14ac:dyDescent="0.25">
      <c r="B7739" s="18" t="s">
        <v>7364</v>
      </c>
      <c r="C7739" s="31" t="s">
        <v>7375</v>
      </c>
      <c r="D7739" s="256" t="s">
        <v>6369</v>
      </c>
      <c r="E7739" s="257" t="s">
        <v>86</v>
      </c>
      <c r="F7739" s="257" t="s">
        <v>6370</v>
      </c>
      <c r="G7739" s="257" t="s">
        <v>675</v>
      </c>
      <c r="H7739" s="258">
        <v>5000000</v>
      </c>
      <c r="I7739" s="271">
        <f t="shared" si="77"/>
        <v>5000000</v>
      </c>
      <c r="J7739" s="257" t="s">
        <v>39</v>
      </c>
      <c r="K7739" s="257" t="s">
        <v>6371</v>
      </c>
      <c r="L7739" s="260" t="s">
        <v>6372</v>
      </c>
    </row>
    <row r="7740" spans="2:12" ht="75" customHeight="1" x14ac:dyDescent="0.25">
      <c r="B7740" s="18" t="s">
        <v>7364</v>
      </c>
      <c r="C7740" s="31" t="s">
        <v>7376</v>
      </c>
      <c r="D7740" s="256" t="s">
        <v>6369</v>
      </c>
      <c r="E7740" s="257" t="s">
        <v>86</v>
      </c>
      <c r="F7740" s="257" t="s">
        <v>6370</v>
      </c>
      <c r="G7740" s="257" t="s">
        <v>675</v>
      </c>
      <c r="H7740" s="258">
        <v>6000000</v>
      </c>
      <c r="I7740" s="271">
        <f t="shared" si="77"/>
        <v>6000000</v>
      </c>
      <c r="J7740" s="257" t="s">
        <v>39</v>
      </c>
      <c r="K7740" s="257" t="s">
        <v>6371</v>
      </c>
      <c r="L7740" s="260" t="s">
        <v>6372</v>
      </c>
    </row>
    <row r="7741" spans="2:12" ht="75" customHeight="1" x14ac:dyDescent="0.25">
      <c r="B7741" s="18" t="s">
        <v>7364</v>
      </c>
      <c r="C7741" s="31" t="s">
        <v>7377</v>
      </c>
      <c r="D7741" s="256" t="s">
        <v>6369</v>
      </c>
      <c r="E7741" s="257" t="s">
        <v>86</v>
      </c>
      <c r="F7741" s="257" t="s">
        <v>6370</v>
      </c>
      <c r="G7741" s="257" t="s">
        <v>675</v>
      </c>
      <c r="H7741" s="258">
        <v>5000000</v>
      </c>
      <c r="I7741" s="271">
        <f t="shared" si="77"/>
        <v>5000000</v>
      </c>
      <c r="J7741" s="257" t="s">
        <v>39</v>
      </c>
      <c r="K7741" s="257" t="s">
        <v>6371</v>
      </c>
      <c r="L7741" s="260" t="s">
        <v>6372</v>
      </c>
    </row>
    <row r="7742" spans="2:12" ht="75" customHeight="1" x14ac:dyDescent="0.25">
      <c r="B7742" s="18" t="s">
        <v>7364</v>
      </c>
      <c r="C7742" s="31" t="s">
        <v>7378</v>
      </c>
      <c r="D7742" s="256" t="s">
        <v>6369</v>
      </c>
      <c r="E7742" s="257" t="s">
        <v>86</v>
      </c>
      <c r="F7742" s="257" t="s">
        <v>6370</v>
      </c>
      <c r="G7742" s="257" t="s">
        <v>675</v>
      </c>
      <c r="H7742" s="258">
        <v>2000000</v>
      </c>
      <c r="I7742" s="271">
        <f t="shared" si="77"/>
        <v>2000000</v>
      </c>
      <c r="J7742" s="257" t="s">
        <v>39</v>
      </c>
      <c r="K7742" s="257" t="s">
        <v>6371</v>
      </c>
      <c r="L7742" s="260" t="s">
        <v>6372</v>
      </c>
    </row>
    <row r="7743" spans="2:12" ht="75" customHeight="1" x14ac:dyDescent="0.25">
      <c r="B7743" s="18" t="s">
        <v>7364</v>
      </c>
      <c r="C7743" s="31" t="s">
        <v>7379</v>
      </c>
      <c r="D7743" s="256" t="s">
        <v>6369</v>
      </c>
      <c r="E7743" s="257" t="s">
        <v>86</v>
      </c>
      <c r="F7743" s="257" t="s">
        <v>6370</v>
      </c>
      <c r="G7743" s="257" t="s">
        <v>675</v>
      </c>
      <c r="H7743" s="258">
        <v>1000000</v>
      </c>
      <c r="I7743" s="271">
        <f t="shared" si="77"/>
        <v>1000000</v>
      </c>
      <c r="J7743" s="257" t="s">
        <v>39</v>
      </c>
      <c r="K7743" s="257" t="s">
        <v>6371</v>
      </c>
      <c r="L7743" s="260" t="s">
        <v>6372</v>
      </c>
    </row>
    <row r="7744" spans="2:12" ht="75" customHeight="1" x14ac:dyDescent="0.25">
      <c r="B7744" s="18" t="s">
        <v>7364</v>
      </c>
      <c r="C7744" s="31" t="s">
        <v>7377</v>
      </c>
      <c r="D7744" s="256" t="s">
        <v>6369</v>
      </c>
      <c r="E7744" s="257" t="s">
        <v>86</v>
      </c>
      <c r="F7744" s="257" t="s">
        <v>6370</v>
      </c>
      <c r="G7744" s="257" t="s">
        <v>675</v>
      </c>
      <c r="H7744" s="258">
        <v>4000000</v>
      </c>
      <c r="I7744" s="271">
        <f t="shared" si="77"/>
        <v>4000000</v>
      </c>
      <c r="J7744" s="257" t="s">
        <v>39</v>
      </c>
      <c r="K7744" s="257" t="s">
        <v>6371</v>
      </c>
      <c r="L7744" s="260" t="s">
        <v>6372</v>
      </c>
    </row>
    <row r="7745" spans="2:12" ht="75" customHeight="1" x14ac:dyDescent="0.25">
      <c r="B7745" s="18" t="s">
        <v>7364</v>
      </c>
      <c r="C7745" s="31" t="s">
        <v>7380</v>
      </c>
      <c r="D7745" s="256" t="s">
        <v>6369</v>
      </c>
      <c r="E7745" s="257" t="s">
        <v>86</v>
      </c>
      <c r="F7745" s="257" t="s">
        <v>6370</v>
      </c>
      <c r="G7745" s="257" t="s">
        <v>675</v>
      </c>
      <c r="H7745" s="258">
        <v>5000000</v>
      </c>
      <c r="I7745" s="271">
        <f t="shared" si="77"/>
        <v>5000000</v>
      </c>
      <c r="J7745" s="257" t="s">
        <v>39</v>
      </c>
      <c r="K7745" s="257" t="s">
        <v>6371</v>
      </c>
      <c r="L7745" s="260" t="s">
        <v>6372</v>
      </c>
    </row>
    <row r="7746" spans="2:12" ht="75" customHeight="1" x14ac:dyDescent="0.25">
      <c r="B7746" s="18" t="s">
        <v>7364</v>
      </c>
      <c r="C7746" s="31" t="s">
        <v>7381</v>
      </c>
      <c r="D7746" s="256" t="s">
        <v>6369</v>
      </c>
      <c r="E7746" s="257" t="s">
        <v>86</v>
      </c>
      <c r="F7746" s="257" t="s">
        <v>6370</v>
      </c>
      <c r="G7746" s="257" t="s">
        <v>675</v>
      </c>
      <c r="H7746" s="258">
        <v>4000000</v>
      </c>
      <c r="I7746" s="271">
        <f t="shared" si="77"/>
        <v>4000000</v>
      </c>
      <c r="J7746" s="257" t="s">
        <v>39</v>
      </c>
      <c r="K7746" s="257" t="s">
        <v>6371</v>
      </c>
      <c r="L7746" s="260" t="s">
        <v>6372</v>
      </c>
    </row>
    <row r="7747" spans="2:12" ht="75" customHeight="1" x14ac:dyDescent="0.25">
      <c r="B7747" s="18" t="s">
        <v>7364</v>
      </c>
      <c r="C7747" s="31" t="s">
        <v>7382</v>
      </c>
      <c r="D7747" s="256" t="s">
        <v>6369</v>
      </c>
      <c r="E7747" s="257" t="s">
        <v>86</v>
      </c>
      <c r="F7747" s="257" t="s">
        <v>6370</v>
      </c>
      <c r="G7747" s="257" t="s">
        <v>675</v>
      </c>
      <c r="H7747" s="258">
        <v>2000000</v>
      </c>
      <c r="I7747" s="271">
        <f t="shared" si="77"/>
        <v>2000000</v>
      </c>
      <c r="J7747" s="257" t="s">
        <v>39</v>
      </c>
      <c r="K7747" s="257" t="s">
        <v>6371</v>
      </c>
      <c r="L7747" s="260" t="s">
        <v>6372</v>
      </c>
    </row>
    <row r="7748" spans="2:12" ht="75" customHeight="1" x14ac:dyDescent="0.25">
      <c r="B7748" s="18" t="s">
        <v>7364</v>
      </c>
      <c r="C7748" s="31" t="s">
        <v>7383</v>
      </c>
      <c r="D7748" s="256" t="s">
        <v>6369</v>
      </c>
      <c r="E7748" s="257" t="s">
        <v>86</v>
      </c>
      <c r="F7748" s="257" t="s">
        <v>6370</v>
      </c>
      <c r="G7748" s="257" t="s">
        <v>675</v>
      </c>
      <c r="H7748" s="258">
        <v>2000000</v>
      </c>
      <c r="I7748" s="271">
        <f t="shared" si="77"/>
        <v>2000000</v>
      </c>
      <c r="J7748" s="257" t="s">
        <v>39</v>
      </c>
      <c r="K7748" s="257" t="s">
        <v>6371</v>
      </c>
      <c r="L7748" s="260" t="s">
        <v>6372</v>
      </c>
    </row>
    <row r="7749" spans="2:12" ht="75" customHeight="1" x14ac:dyDescent="0.25">
      <c r="B7749" s="18" t="s">
        <v>7364</v>
      </c>
      <c r="C7749" s="89" t="s">
        <v>7384</v>
      </c>
      <c r="D7749" s="256" t="s">
        <v>6369</v>
      </c>
      <c r="E7749" s="257" t="s">
        <v>86</v>
      </c>
      <c r="F7749" s="257" t="s">
        <v>6370</v>
      </c>
      <c r="G7749" s="257" t="s">
        <v>675</v>
      </c>
      <c r="H7749" s="258">
        <v>25000000</v>
      </c>
      <c r="I7749" s="271">
        <f t="shared" si="77"/>
        <v>25000000</v>
      </c>
      <c r="J7749" s="257" t="s">
        <v>39</v>
      </c>
      <c r="K7749" s="257" t="s">
        <v>6371</v>
      </c>
      <c r="L7749" s="260" t="s">
        <v>6372</v>
      </c>
    </row>
    <row r="7750" spans="2:12" ht="75" customHeight="1" x14ac:dyDescent="0.25">
      <c r="B7750" s="18" t="s">
        <v>7385</v>
      </c>
      <c r="C7750" s="89" t="s">
        <v>7386</v>
      </c>
      <c r="D7750" s="256" t="s">
        <v>6369</v>
      </c>
      <c r="E7750" s="257" t="s">
        <v>86</v>
      </c>
      <c r="F7750" s="257" t="s">
        <v>6370</v>
      </c>
      <c r="G7750" s="257" t="s">
        <v>675</v>
      </c>
      <c r="H7750" s="259">
        <v>13500000</v>
      </c>
      <c r="I7750" s="271">
        <f t="shared" si="77"/>
        <v>13500000</v>
      </c>
      <c r="J7750" s="257" t="s">
        <v>39</v>
      </c>
      <c r="K7750" s="257" t="s">
        <v>6371</v>
      </c>
      <c r="L7750" s="260" t="s">
        <v>6372</v>
      </c>
    </row>
    <row r="7751" spans="2:12" ht="75" customHeight="1" x14ac:dyDescent="0.25">
      <c r="B7751" s="18">
        <v>93141701</v>
      </c>
      <c r="C7751" s="89" t="s">
        <v>7387</v>
      </c>
      <c r="D7751" s="256" t="s">
        <v>6369</v>
      </c>
      <c r="E7751" s="257" t="s">
        <v>86</v>
      </c>
      <c r="F7751" s="257" t="s">
        <v>6370</v>
      </c>
      <c r="G7751" s="257" t="s">
        <v>675</v>
      </c>
      <c r="H7751" s="258">
        <v>69216000</v>
      </c>
      <c r="I7751" s="271">
        <f t="shared" si="77"/>
        <v>69216000</v>
      </c>
      <c r="J7751" s="257" t="s">
        <v>39</v>
      </c>
      <c r="K7751" s="257" t="s">
        <v>6371</v>
      </c>
      <c r="L7751" s="260" t="s">
        <v>6372</v>
      </c>
    </row>
    <row r="7752" spans="2:12" ht="75" customHeight="1" x14ac:dyDescent="0.25">
      <c r="B7752" s="18">
        <v>92101702</v>
      </c>
      <c r="C7752" s="89" t="s">
        <v>7388</v>
      </c>
      <c r="D7752" s="256" t="s">
        <v>6369</v>
      </c>
      <c r="E7752" s="257" t="s">
        <v>86</v>
      </c>
      <c r="F7752" s="257" t="s">
        <v>6370</v>
      </c>
      <c r="G7752" s="257" t="s">
        <v>675</v>
      </c>
      <c r="H7752" s="258">
        <v>49440000</v>
      </c>
      <c r="I7752" s="271">
        <f t="shared" si="77"/>
        <v>49440000</v>
      </c>
      <c r="J7752" s="257" t="s">
        <v>39</v>
      </c>
      <c r="K7752" s="257" t="s">
        <v>6371</v>
      </c>
      <c r="L7752" s="260" t="s">
        <v>6372</v>
      </c>
    </row>
    <row r="7753" spans="2:12" ht="75" customHeight="1" x14ac:dyDescent="0.25">
      <c r="B7753" s="18">
        <v>80141609</v>
      </c>
      <c r="C7753" s="89" t="s">
        <v>7389</v>
      </c>
      <c r="D7753" s="256" t="s">
        <v>6369</v>
      </c>
      <c r="E7753" s="257" t="s">
        <v>86</v>
      </c>
      <c r="F7753" s="257" t="s">
        <v>6370</v>
      </c>
      <c r="G7753" s="257" t="s">
        <v>675</v>
      </c>
      <c r="H7753" s="258">
        <v>24720000</v>
      </c>
      <c r="I7753" s="271">
        <f t="shared" si="77"/>
        <v>24720000</v>
      </c>
      <c r="J7753" s="257" t="s">
        <v>39</v>
      </c>
      <c r="K7753" s="257" t="s">
        <v>6371</v>
      </c>
      <c r="L7753" s="260" t="s">
        <v>6372</v>
      </c>
    </row>
    <row r="7754" spans="2:12" ht="75" customHeight="1" x14ac:dyDescent="0.25">
      <c r="B7754" s="18" t="s">
        <v>7390</v>
      </c>
      <c r="C7754" s="31" t="s">
        <v>7391</v>
      </c>
      <c r="D7754" s="256" t="s">
        <v>6369</v>
      </c>
      <c r="E7754" s="257" t="s">
        <v>86</v>
      </c>
      <c r="F7754" s="257" t="s">
        <v>6370</v>
      </c>
      <c r="G7754" s="257" t="s">
        <v>675</v>
      </c>
      <c r="H7754" s="258">
        <v>16480000</v>
      </c>
      <c r="I7754" s="271">
        <f t="shared" si="77"/>
        <v>16480000</v>
      </c>
      <c r="J7754" s="257" t="s">
        <v>39</v>
      </c>
      <c r="K7754" s="257" t="s">
        <v>6371</v>
      </c>
      <c r="L7754" s="260" t="s">
        <v>6372</v>
      </c>
    </row>
    <row r="7755" spans="2:12" ht="75" customHeight="1" x14ac:dyDescent="0.25">
      <c r="B7755" s="18" t="s">
        <v>7392</v>
      </c>
      <c r="C7755" s="31" t="s">
        <v>7393</v>
      </c>
      <c r="D7755" s="256" t="s">
        <v>6369</v>
      </c>
      <c r="E7755" s="257" t="s">
        <v>86</v>
      </c>
      <c r="F7755" s="257" t="s">
        <v>6370</v>
      </c>
      <c r="G7755" s="257" t="s">
        <v>675</v>
      </c>
      <c r="H7755" s="258">
        <v>16480000</v>
      </c>
      <c r="I7755" s="271">
        <f t="shared" si="77"/>
        <v>16480000</v>
      </c>
      <c r="J7755" s="257" t="s">
        <v>39</v>
      </c>
      <c r="K7755" s="257" t="s">
        <v>6371</v>
      </c>
      <c r="L7755" s="260" t="s">
        <v>6372</v>
      </c>
    </row>
    <row r="7756" spans="2:12" ht="75" customHeight="1" x14ac:dyDescent="0.25">
      <c r="B7756" s="18">
        <v>78111800</v>
      </c>
      <c r="C7756" s="89" t="s">
        <v>7394</v>
      </c>
      <c r="D7756" s="256" t="s">
        <v>6369</v>
      </c>
      <c r="E7756" s="257" t="s">
        <v>86</v>
      </c>
      <c r="F7756" s="257" t="s">
        <v>6370</v>
      </c>
      <c r="G7756" s="257" t="s">
        <v>675</v>
      </c>
      <c r="H7756" s="258">
        <v>16480000</v>
      </c>
      <c r="I7756" s="271">
        <f t="shared" si="77"/>
        <v>16480000</v>
      </c>
      <c r="J7756" s="257" t="s">
        <v>39</v>
      </c>
      <c r="K7756" s="257" t="s">
        <v>6371</v>
      </c>
      <c r="L7756" s="260" t="s">
        <v>6372</v>
      </c>
    </row>
    <row r="7757" spans="2:12" ht="75" customHeight="1" x14ac:dyDescent="0.25">
      <c r="B7757" s="18" t="s">
        <v>7395</v>
      </c>
      <c r="C7757" s="89" t="s">
        <v>7396</v>
      </c>
      <c r="D7757" s="256" t="s">
        <v>6369</v>
      </c>
      <c r="E7757" s="257" t="s">
        <v>86</v>
      </c>
      <c r="F7757" s="257" t="s">
        <v>6370</v>
      </c>
      <c r="G7757" s="257" t="s">
        <v>675</v>
      </c>
      <c r="H7757" s="258">
        <v>4944000</v>
      </c>
      <c r="I7757" s="271">
        <f t="shared" si="77"/>
        <v>4944000</v>
      </c>
      <c r="J7757" s="257" t="s">
        <v>39</v>
      </c>
      <c r="K7757" s="257" t="s">
        <v>6371</v>
      </c>
      <c r="L7757" s="260" t="s">
        <v>6372</v>
      </c>
    </row>
    <row r="7758" spans="2:12" ht="75" customHeight="1" x14ac:dyDescent="0.25">
      <c r="B7758" s="18" t="s">
        <v>7397</v>
      </c>
      <c r="C7758" s="89" t="s">
        <v>7398</v>
      </c>
      <c r="D7758" s="256" t="s">
        <v>6369</v>
      </c>
      <c r="E7758" s="257" t="s">
        <v>86</v>
      </c>
      <c r="F7758" s="257" t="s">
        <v>6370</v>
      </c>
      <c r="G7758" s="257" t="s">
        <v>675</v>
      </c>
      <c r="H7758" s="258">
        <v>24720000</v>
      </c>
      <c r="I7758" s="271">
        <f t="shared" si="77"/>
        <v>24720000</v>
      </c>
      <c r="J7758" s="257" t="s">
        <v>39</v>
      </c>
      <c r="K7758" s="257" t="s">
        <v>6371</v>
      </c>
      <c r="L7758" s="260" t="s">
        <v>6372</v>
      </c>
    </row>
    <row r="7759" spans="2:12" ht="75" customHeight="1" x14ac:dyDescent="0.25">
      <c r="B7759" s="18" t="s">
        <v>7399</v>
      </c>
      <c r="C7759" s="89" t="s">
        <v>7400</v>
      </c>
      <c r="D7759" s="256" t="s">
        <v>6369</v>
      </c>
      <c r="E7759" s="257" t="s">
        <v>86</v>
      </c>
      <c r="F7759" s="257" t="s">
        <v>6370</v>
      </c>
      <c r="G7759" s="257" t="s">
        <v>675</v>
      </c>
      <c r="H7759" s="258">
        <v>6400000</v>
      </c>
      <c r="I7759" s="271">
        <f t="shared" si="77"/>
        <v>6400000</v>
      </c>
      <c r="J7759" s="257" t="s">
        <v>39</v>
      </c>
      <c r="K7759" s="257" t="s">
        <v>6371</v>
      </c>
      <c r="L7759" s="260" t="s">
        <v>6372</v>
      </c>
    </row>
    <row r="7760" spans="2:12" ht="75" customHeight="1" x14ac:dyDescent="0.25">
      <c r="B7760" s="18">
        <v>85101500</v>
      </c>
      <c r="C7760" s="89" t="s">
        <v>7401</v>
      </c>
      <c r="D7760" s="256" t="s">
        <v>6369</v>
      </c>
      <c r="E7760" s="257" t="s">
        <v>86</v>
      </c>
      <c r="F7760" s="257" t="s">
        <v>6370</v>
      </c>
      <c r="G7760" s="257" t="s">
        <v>675</v>
      </c>
      <c r="H7760" s="258">
        <v>16480000</v>
      </c>
      <c r="I7760" s="271">
        <f t="shared" si="77"/>
        <v>16480000</v>
      </c>
      <c r="J7760" s="257" t="s">
        <v>39</v>
      </c>
      <c r="K7760" s="257" t="s">
        <v>6371</v>
      </c>
      <c r="L7760" s="260" t="s">
        <v>6372</v>
      </c>
    </row>
    <row r="7761" spans="2:12" ht="75" customHeight="1" x14ac:dyDescent="0.25">
      <c r="B7761" s="18">
        <v>80111600</v>
      </c>
      <c r="C7761" s="89" t="s">
        <v>7402</v>
      </c>
      <c r="D7761" s="256" t="s">
        <v>6369</v>
      </c>
      <c r="E7761" s="257" t="s">
        <v>86</v>
      </c>
      <c r="F7761" s="257" t="s">
        <v>6370</v>
      </c>
      <c r="G7761" s="257" t="s">
        <v>675</v>
      </c>
      <c r="H7761" s="258">
        <v>4716000</v>
      </c>
      <c r="I7761" s="271">
        <f t="shared" si="77"/>
        <v>4716000</v>
      </c>
      <c r="J7761" s="257" t="s">
        <v>39</v>
      </c>
      <c r="K7761" s="257" t="s">
        <v>6371</v>
      </c>
      <c r="L7761" s="260" t="s">
        <v>6372</v>
      </c>
    </row>
    <row r="7762" spans="2:12" ht="75" customHeight="1" x14ac:dyDescent="0.25">
      <c r="B7762" s="18" t="s">
        <v>7403</v>
      </c>
      <c r="C7762" s="89" t="s">
        <v>7404</v>
      </c>
      <c r="D7762" s="256" t="s">
        <v>6369</v>
      </c>
      <c r="E7762" s="257" t="s">
        <v>86</v>
      </c>
      <c r="F7762" s="257" t="s">
        <v>6370</v>
      </c>
      <c r="G7762" s="257" t="s">
        <v>675</v>
      </c>
      <c r="H7762" s="258">
        <v>16480000</v>
      </c>
      <c r="I7762" s="271">
        <f t="shared" si="77"/>
        <v>16480000</v>
      </c>
      <c r="J7762" s="257" t="s">
        <v>39</v>
      </c>
      <c r="K7762" s="257" t="s">
        <v>6371</v>
      </c>
      <c r="L7762" s="260" t="s">
        <v>6372</v>
      </c>
    </row>
    <row r="7763" spans="2:12" ht="75" customHeight="1" x14ac:dyDescent="0.25">
      <c r="B7763" s="18">
        <v>80141609</v>
      </c>
      <c r="C7763" s="89" t="s">
        <v>7405</v>
      </c>
      <c r="D7763" s="256" t="s">
        <v>6369</v>
      </c>
      <c r="E7763" s="257" t="s">
        <v>86</v>
      </c>
      <c r="F7763" s="257" t="s">
        <v>6370</v>
      </c>
      <c r="G7763" s="257" t="s">
        <v>675</v>
      </c>
      <c r="H7763" s="258">
        <v>16480000</v>
      </c>
      <c r="I7763" s="271">
        <f t="shared" si="77"/>
        <v>16480000</v>
      </c>
      <c r="J7763" s="257" t="s">
        <v>39</v>
      </c>
      <c r="K7763" s="257" t="s">
        <v>6371</v>
      </c>
      <c r="L7763" s="260" t="s">
        <v>6372</v>
      </c>
    </row>
    <row r="7764" spans="2:12" ht="75" customHeight="1" x14ac:dyDescent="0.25">
      <c r="B7764" s="18">
        <v>43212115</v>
      </c>
      <c r="C7764" s="89" t="s">
        <v>7406</v>
      </c>
      <c r="D7764" s="256" t="s">
        <v>6369</v>
      </c>
      <c r="E7764" s="257" t="s">
        <v>86</v>
      </c>
      <c r="F7764" s="257" t="s">
        <v>6370</v>
      </c>
      <c r="G7764" s="257" t="s">
        <v>675</v>
      </c>
      <c r="H7764" s="259">
        <v>3900000</v>
      </c>
      <c r="I7764" s="271">
        <f t="shared" si="77"/>
        <v>3900000</v>
      </c>
      <c r="J7764" s="257" t="s">
        <v>39</v>
      </c>
      <c r="K7764" s="257" t="s">
        <v>6371</v>
      </c>
      <c r="L7764" s="260" t="s">
        <v>6372</v>
      </c>
    </row>
    <row r="7765" spans="2:12" ht="75" customHeight="1" x14ac:dyDescent="0.25">
      <c r="B7765" s="18">
        <v>43211700</v>
      </c>
      <c r="C7765" s="89" t="s">
        <v>7407</v>
      </c>
      <c r="D7765" s="256" t="s">
        <v>6369</v>
      </c>
      <c r="E7765" s="257" t="s">
        <v>86</v>
      </c>
      <c r="F7765" s="257" t="s">
        <v>6370</v>
      </c>
      <c r="G7765" s="257" t="s">
        <v>675</v>
      </c>
      <c r="H7765" s="259">
        <v>1650000</v>
      </c>
      <c r="I7765" s="271">
        <f t="shared" si="77"/>
        <v>1650000</v>
      </c>
      <c r="J7765" s="257" t="s">
        <v>39</v>
      </c>
      <c r="K7765" s="257" t="s">
        <v>6371</v>
      </c>
      <c r="L7765" s="260" t="s">
        <v>6372</v>
      </c>
    </row>
    <row r="7766" spans="2:12" ht="75" customHeight="1" x14ac:dyDescent="0.25">
      <c r="B7766" s="18">
        <v>55121600</v>
      </c>
      <c r="C7766" s="89" t="s">
        <v>7408</v>
      </c>
      <c r="D7766" s="256" t="s">
        <v>6369</v>
      </c>
      <c r="E7766" s="257" t="s">
        <v>86</v>
      </c>
      <c r="F7766" s="257" t="s">
        <v>6370</v>
      </c>
      <c r="G7766" s="257" t="s">
        <v>675</v>
      </c>
      <c r="H7766" s="259">
        <v>330000</v>
      </c>
      <c r="I7766" s="271">
        <f t="shared" si="77"/>
        <v>330000</v>
      </c>
      <c r="J7766" s="257" t="s">
        <v>39</v>
      </c>
      <c r="K7766" s="257" t="s">
        <v>6371</v>
      </c>
      <c r="L7766" s="260" t="s">
        <v>6372</v>
      </c>
    </row>
    <row r="7767" spans="2:12" ht="75" customHeight="1" x14ac:dyDescent="0.25">
      <c r="B7767" s="18">
        <v>14121805</v>
      </c>
      <c r="C7767" s="83" t="s">
        <v>7409</v>
      </c>
      <c r="D7767" s="256" t="s">
        <v>6369</v>
      </c>
      <c r="E7767" s="257" t="s">
        <v>86</v>
      </c>
      <c r="F7767" s="257" t="s">
        <v>6370</v>
      </c>
      <c r="G7767" s="257" t="s">
        <v>675</v>
      </c>
      <c r="H7767" s="259">
        <v>3250000</v>
      </c>
      <c r="I7767" s="271">
        <f t="shared" si="77"/>
        <v>3250000</v>
      </c>
      <c r="J7767" s="257" t="s">
        <v>39</v>
      </c>
      <c r="K7767" s="257" t="s">
        <v>6371</v>
      </c>
      <c r="L7767" s="260" t="s">
        <v>6372</v>
      </c>
    </row>
    <row r="7768" spans="2:12" ht="75" customHeight="1" x14ac:dyDescent="0.25">
      <c r="B7768" s="18">
        <v>14121805</v>
      </c>
      <c r="C7768" s="83" t="s">
        <v>7410</v>
      </c>
      <c r="D7768" s="256" t="s">
        <v>6369</v>
      </c>
      <c r="E7768" s="257" t="s">
        <v>86</v>
      </c>
      <c r="F7768" s="257" t="s">
        <v>6370</v>
      </c>
      <c r="G7768" s="257" t="s">
        <v>675</v>
      </c>
      <c r="H7768" s="259">
        <v>6000000</v>
      </c>
      <c r="I7768" s="271">
        <f t="shared" si="77"/>
        <v>6000000</v>
      </c>
      <c r="J7768" s="257" t="s">
        <v>39</v>
      </c>
      <c r="K7768" s="257" t="s">
        <v>6371</v>
      </c>
      <c r="L7768" s="260" t="s">
        <v>6372</v>
      </c>
    </row>
    <row r="7769" spans="2:12" ht="75" customHeight="1" x14ac:dyDescent="0.25">
      <c r="B7769" s="18">
        <v>45141501</v>
      </c>
      <c r="C7769" s="83" t="s">
        <v>7411</v>
      </c>
      <c r="D7769" s="256" t="s">
        <v>6369</v>
      </c>
      <c r="E7769" s="257" t="s">
        <v>86</v>
      </c>
      <c r="F7769" s="257" t="s">
        <v>6370</v>
      </c>
      <c r="G7769" s="257" t="s">
        <v>675</v>
      </c>
      <c r="H7769" s="259">
        <v>1920000</v>
      </c>
      <c r="I7769" s="271">
        <f t="shared" si="77"/>
        <v>1920000</v>
      </c>
      <c r="J7769" s="257" t="s">
        <v>39</v>
      </c>
      <c r="K7769" s="257" t="s">
        <v>6371</v>
      </c>
      <c r="L7769" s="260" t="s">
        <v>6372</v>
      </c>
    </row>
    <row r="7770" spans="2:12" ht="75" customHeight="1" x14ac:dyDescent="0.25">
      <c r="B7770" s="18">
        <v>14121805</v>
      </c>
      <c r="C7770" s="83" t="s">
        <v>7412</v>
      </c>
      <c r="D7770" s="256" t="s">
        <v>6369</v>
      </c>
      <c r="E7770" s="257" t="s">
        <v>86</v>
      </c>
      <c r="F7770" s="257" t="s">
        <v>6370</v>
      </c>
      <c r="G7770" s="257" t="s">
        <v>675</v>
      </c>
      <c r="H7770" s="259">
        <v>11520000</v>
      </c>
      <c r="I7770" s="271">
        <f t="shared" si="77"/>
        <v>11520000</v>
      </c>
      <c r="J7770" s="257" t="s">
        <v>39</v>
      </c>
      <c r="K7770" s="257" t="s">
        <v>6371</v>
      </c>
      <c r="L7770" s="260" t="s">
        <v>6372</v>
      </c>
    </row>
    <row r="7771" spans="2:12" ht="75" customHeight="1" x14ac:dyDescent="0.25">
      <c r="B7771" s="18">
        <v>60121800</v>
      </c>
      <c r="C7771" s="83" t="s">
        <v>7413</v>
      </c>
      <c r="D7771" s="256" t="s">
        <v>6369</v>
      </c>
      <c r="E7771" s="257" t="s">
        <v>86</v>
      </c>
      <c r="F7771" s="257" t="s">
        <v>6370</v>
      </c>
      <c r="G7771" s="257" t="s">
        <v>675</v>
      </c>
      <c r="H7771" s="259">
        <v>1075000</v>
      </c>
      <c r="I7771" s="271">
        <f t="shared" si="77"/>
        <v>1075000</v>
      </c>
      <c r="J7771" s="257" t="s">
        <v>39</v>
      </c>
      <c r="K7771" s="257" t="s">
        <v>6371</v>
      </c>
      <c r="L7771" s="260" t="s">
        <v>6372</v>
      </c>
    </row>
    <row r="7772" spans="2:12" ht="75" customHeight="1" x14ac:dyDescent="0.25">
      <c r="B7772" s="18">
        <v>60121800</v>
      </c>
      <c r="C7772" s="83" t="s">
        <v>7414</v>
      </c>
      <c r="D7772" s="256" t="s">
        <v>6369</v>
      </c>
      <c r="E7772" s="257" t="s">
        <v>86</v>
      </c>
      <c r="F7772" s="257" t="s">
        <v>6370</v>
      </c>
      <c r="G7772" s="257" t="s">
        <v>675</v>
      </c>
      <c r="H7772" s="259">
        <v>1000000</v>
      </c>
      <c r="I7772" s="271">
        <f t="shared" si="77"/>
        <v>1000000</v>
      </c>
      <c r="J7772" s="257" t="s">
        <v>39</v>
      </c>
      <c r="K7772" s="257" t="s">
        <v>6371</v>
      </c>
      <c r="L7772" s="260" t="s">
        <v>6372</v>
      </c>
    </row>
    <row r="7773" spans="2:12" ht="75" customHeight="1" x14ac:dyDescent="0.25">
      <c r="B7773" s="18">
        <v>60121800</v>
      </c>
      <c r="C7773" s="281" t="s">
        <v>7415</v>
      </c>
      <c r="D7773" s="256" t="s">
        <v>6369</v>
      </c>
      <c r="E7773" s="257" t="s">
        <v>86</v>
      </c>
      <c r="F7773" s="257" t="s">
        <v>6370</v>
      </c>
      <c r="G7773" s="257" t="s">
        <v>675</v>
      </c>
      <c r="H7773" s="259">
        <v>1000000</v>
      </c>
      <c r="I7773" s="271">
        <f t="shared" si="77"/>
        <v>1000000</v>
      </c>
      <c r="J7773" s="257" t="s">
        <v>39</v>
      </c>
      <c r="K7773" s="257" t="s">
        <v>6371</v>
      </c>
      <c r="L7773" s="260" t="s">
        <v>6372</v>
      </c>
    </row>
    <row r="7774" spans="2:12" ht="75" customHeight="1" x14ac:dyDescent="0.25">
      <c r="B7774" s="18">
        <v>60121800</v>
      </c>
      <c r="C7774" s="281" t="s">
        <v>7416</v>
      </c>
      <c r="D7774" s="256" t="s">
        <v>6369</v>
      </c>
      <c r="E7774" s="257" t="s">
        <v>86</v>
      </c>
      <c r="F7774" s="257" t="s">
        <v>6370</v>
      </c>
      <c r="G7774" s="257" t="s">
        <v>675</v>
      </c>
      <c r="H7774" s="259">
        <v>1100000</v>
      </c>
      <c r="I7774" s="271">
        <f t="shared" si="77"/>
        <v>1100000</v>
      </c>
      <c r="J7774" s="257" t="s">
        <v>39</v>
      </c>
      <c r="K7774" s="257" t="s">
        <v>6371</v>
      </c>
      <c r="L7774" s="260" t="s">
        <v>6372</v>
      </c>
    </row>
    <row r="7775" spans="2:12" ht="75" customHeight="1" x14ac:dyDescent="0.25">
      <c r="B7775" s="18">
        <v>60121800</v>
      </c>
      <c r="C7775" s="281" t="s">
        <v>7417</v>
      </c>
      <c r="D7775" s="256" t="s">
        <v>6369</v>
      </c>
      <c r="E7775" s="257" t="s">
        <v>86</v>
      </c>
      <c r="F7775" s="257" t="s">
        <v>6370</v>
      </c>
      <c r="G7775" s="257" t="s">
        <v>675</v>
      </c>
      <c r="H7775" s="259">
        <v>1100000</v>
      </c>
      <c r="I7775" s="271">
        <f t="shared" si="77"/>
        <v>1100000</v>
      </c>
      <c r="J7775" s="257" t="s">
        <v>39</v>
      </c>
      <c r="K7775" s="257" t="s">
        <v>6371</v>
      </c>
      <c r="L7775" s="260" t="s">
        <v>6372</v>
      </c>
    </row>
    <row r="7776" spans="2:12" ht="75" customHeight="1" x14ac:dyDescent="0.25">
      <c r="B7776" s="18">
        <v>60121800</v>
      </c>
      <c r="C7776" s="281" t="s">
        <v>7418</v>
      </c>
      <c r="D7776" s="256" t="s">
        <v>6369</v>
      </c>
      <c r="E7776" s="257" t="s">
        <v>86</v>
      </c>
      <c r="F7776" s="257" t="s">
        <v>6370</v>
      </c>
      <c r="G7776" s="257" t="s">
        <v>675</v>
      </c>
      <c r="H7776" s="259">
        <v>1000000</v>
      </c>
      <c r="I7776" s="271">
        <f t="shared" si="77"/>
        <v>1000000</v>
      </c>
      <c r="J7776" s="257" t="s">
        <v>39</v>
      </c>
      <c r="K7776" s="257" t="s">
        <v>6371</v>
      </c>
      <c r="L7776" s="260" t="s">
        <v>6372</v>
      </c>
    </row>
    <row r="7777" spans="2:12" ht="75" customHeight="1" x14ac:dyDescent="0.25">
      <c r="B7777" s="18">
        <v>60121800</v>
      </c>
      <c r="C7777" s="281" t="s">
        <v>7419</v>
      </c>
      <c r="D7777" s="256" t="s">
        <v>6369</v>
      </c>
      <c r="E7777" s="257" t="s">
        <v>86</v>
      </c>
      <c r="F7777" s="257" t="s">
        <v>6370</v>
      </c>
      <c r="G7777" s="257" t="s">
        <v>675</v>
      </c>
      <c r="H7777" s="259">
        <v>1100000</v>
      </c>
      <c r="I7777" s="271">
        <f t="shared" si="77"/>
        <v>1100000</v>
      </c>
      <c r="J7777" s="257" t="s">
        <v>39</v>
      </c>
      <c r="K7777" s="257" t="s">
        <v>6371</v>
      </c>
      <c r="L7777" s="260" t="s">
        <v>6372</v>
      </c>
    </row>
    <row r="7778" spans="2:12" ht="75" customHeight="1" x14ac:dyDescent="0.25">
      <c r="B7778" s="18">
        <v>60121800</v>
      </c>
      <c r="C7778" s="281" t="s">
        <v>7420</v>
      </c>
      <c r="D7778" s="256" t="s">
        <v>6369</v>
      </c>
      <c r="E7778" s="257" t="s">
        <v>86</v>
      </c>
      <c r="F7778" s="257" t="s">
        <v>6370</v>
      </c>
      <c r="G7778" s="257" t="s">
        <v>675</v>
      </c>
      <c r="H7778" s="259">
        <v>1200000</v>
      </c>
      <c r="I7778" s="271">
        <f t="shared" si="77"/>
        <v>1200000</v>
      </c>
      <c r="J7778" s="257" t="s">
        <v>39</v>
      </c>
      <c r="K7778" s="257" t="s">
        <v>6371</v>
      </c>
      <c r="L7778" s="260" t="s">
        <v>6372</v>
      </c>
    </row>
    <row r="7779" spans="2:12" ht="75" customHeight="1" x14ac:dyDescent="0.25">
      <c r="B7779" s="18">
        <v>60121800</v>
      </c>
      <c r="C7779" s="281" t="s">
        <v>7421</v>
      </c>
      <c r="D7779" s="256" t="s">
        <v>6369</v>
      </c>
      <c r="E7779" s="257" t="s">
        <v>86</v>
      </c>
      <c r="F7779" s="257" t="s">
        <v>6370</v>
      </c>
      <c r="G7779" s="257" t="s">
        <v>675</v>
      </c>
      <c r="H7779" s="259">
        <v>1800000</v>
      </c>
      <c r="I7779" s="271">
        <f t="shared" si="77"/>
        <v>1800000</v>
      </c>
      <c r="J7779" s="257" t="s">
        <v>39</v>
      </c>
      <c r="K7779" s="257" t="s">
        <v>6371</v>
      </c>
      <c r="L7779" s="260" t="s">
        <v>6372</v>
      </c>
    </row>
    <row r="7780" spans="2:12" ht="75" customHeight="1" x14ac:dyDescent="0.25">
      <c r="B7780" s="18">
        <v>60121800</v>
      </c>
      <c r="C7780" s="281" t="s">
        <v>7422</v>
      </c>
      <c r="D7780" s="256" t="s">
        <v>6369</v>
      </c>
      <c r="E7780" s="257" t="s">
        <v>86</v>
      </c>
      <c r="F7780" s="257" t="s">
        <v>6370</v>
      </c>
      <c r="G7780" s="257" t="s">
        <v>675</v>
      </c>
      <c r="H7780" s="259">
        <v>1800000</v>
      </c>
      <c r="I7780" s="271">
        <f t="shared" si="77"/>
        <v>1800000</v>
      </c>
      <c r="J7780" s="257" t="s">
        <v>39</v>
      </c>
      <c r="K7780" s="257" t="s">
        <v>6371</v>
      </c>
      <c r="L7780" s="260" t="s">
        <v>6372</v>
      </c>
    </row>
    <row r="7781" spans="2:12" ht="75" customHeight="1" x14ac:dyDescent="0.25">
      <c r="B7781" s="18">
        <v>60121800</v>
      </c>
      <c r="C7781" s="281" t="s">
        <v>7423</v>
      </c>
      <c r="D7781" s="256" t="s">
        <v>6369</v>
      </c>
      <c r="E7781" s="257" t="s">
        <v>86</v>
      </c>
      <c r="F7781" s="257" t="s">
        <v>6370</v>
      </c>
      <c r="G7781" s="257" t="s">
        <v>675</v>
      </c>
      <c r="H7781" s="259">
        <v>1800000</v>
      </c>
      <c r="I7781" s="271">
        <f t="shared" si="77"/>
        <v>1800000</v>
      </c>
      <c r="J7781" s="257" t="s">
        <v>39</v>
      </c>
      <c r="K7781" s="257" t="s">
        <v>6371</v>
      </c>
      <c r="L7781" s="260" t="s">
        <v>6372</v>
      </c>
    </row>
    <row r="7782" spans="2:12" ht="75" customHeight="1" x14ac:dyDescent="0.25">
      <c r="B7782" s="18">
        <v>44103000</v>
      </c>
      <c r="C7782" s="281" t="s">
        <v>7424</v>
      </c>
      <c r="D7782" s="256" t="s">
        <v>6369</v>
      </c>
      <c r="E7782" s="257" t="s">
        <v>86</v>
      </c>
      <c r="F7782" s="257" t="s">
        <v>6370</v>
      </c>
      <c r="G7782" s="257" t="s">
        <v>675</v>
      </c>
      <c r="H7782" s="259">
        <v>400000</v>
      </c>
      <c r="I7782" s="271">
        <f t="shared" si="77"/>
        <v>400000</v>
      </c>
      <c r="J7782" s="257" t="s">
        <v>39</v>
      </c>
      <c r="K7782" s="257" t="s">
        <v>6371</v>
      </c>
      <c r="L7782" s="260" t="s">
        <v>6372</v>
      </c>
    </row>
    <row r="7783" spans="2:12" ht="75" customHeight="1" x14ac:dyDescent="0.25">
      <c r="B7783" s="18">
        <v>44103000</v>
      </c>
      <c r="C7783" s="281" t="s">
        <v>7425</v>
      </c>
      <c r="D7783" s="256" t="s">
        <v>6369</v>
      </c>
      <c r="E7783" s="257" t="s">
        <v>86</v>
      </c>
      <c r="F7783" s="257" t="s">
        <v>6370</v>
      </c>
      <c r="G7783" s="257" t="s">
        <v>675</v>
      </c>
      <c r="H7783" s="259">
        <v>3220000</v>
      </c>
      <c r="I7783" s="271">
        <f t="shared" si="77"/>
        <v>3220000</v>
      </c>
      <c r="J7783" s="257" t="s">
        <v>39</v>
      </c>
      <c r="K7783" s="257" t="s">
        <v>6371</v>
      </c>
      <c r="L7783" s="260" t="s">
        <v>6372</v>
      </c>
    </row>
    <row r="7784" spans="2:12" ht="75" customHeight="1" x14ac:dyDescent="0.25">
      <c r="B7784" s="18">
        <v>44103103</v>
      </c>
      <c r="C7784" s="281" t="s">
        <v>7426</v>
      </c>
      <c r="D7784" s="256" t="s">
        <v>6369</v>
      </c>
      <c r="E7784" s="257" t="s">
        <v>86</v>
      </c>
      <c r="F7784" s="257" t="s">
        <v>6370</v>
      </c>
      <c r="G7784" s="257" t="s">
        <v>675</v>
      </c>
      <c r="H7784" s="259">
        <v>2150000</v>
      </c>
      <c r="I7784" s="271">
        <f t="shared" si="77"/>
        <v>2150000</v>
      </c>
      <c r="J7784" s="257" t="s">
        <v>39</v>
      </c>
      <c r="K7784" s="257" t="s">
        <v>6371</v>
      </c>
      <c r="L7784" s="260" t="s">
        <v>6372</v>
      </c>
    </row>
    <row r="7785" spans="2:12" ht="75" customHeight="1" x14ac:dyDescent="0.25">
      <c r="B7785" s="18">
        <v>14111500</v>
      </c>
      <c r="C7785" s="282" t="s">
        <v>7427</v>
      </c>
      <c r="D7785" s="256" t="s">
        <v>6369</v>
      </c>
      <c r="E7785" s="257" t="s">
        <v>86</v>
      </c>
      <c r="F7785" s="257" t="s">
        <v>6370</v>
      </c>
      <c r="G7785" s="257" t="s">
        <v>675</v>
      </c>
      <c r="H7785" s="259">
        <v>4600000</v>
      </c>
      <c r="I7785" s="271">
        <f t="shared" si="77"/>
        <v>4600000</v>
      </c>
      <c r="J7785" s="257" t="s">
        <v>39</v>
      </c>
      <c r="K7785" s="257" t="s">
        <v>6371</v>
      </c>
      <c r="L7785" s="260" t="s">
        <v>6372</v>
      </c>
    </row>
    <row r="7786" spans="2:12" ht="75" customHeight="1" x14ac:dyDescent="0.25">
      <c r="B7786" s="18">
        <v>14111500</v>
      </c>
      <c r="C7786" s="282" t="s">
        <v>7428</v>
      </c>
      <c r="D7786" s="256" t="s">
        <v>6369</v>
      </c>
      <c r="E7786" s="257" t="s">
        <v>86</v>
      </c>
      <c r="F7786" s="257" t="s">
        <v>6370</v>
      </c>
      <c r="G7786" s="257" t="s">
        <v>675</v>
      </c>
      <c r="H7786" s="259">
        <v>900000</v>
      </c>
      <c r="I7786" s="271">
        <f t="shared" si="77"/>
        <v>900000</v>
      </c>
      <c r="J7786" s="257" t="s">
        <v>39</v>
      </c>
      <c r="K7786" s="257" t="s">
        <v>6371</v>
      </c>
      <c r="L7786" s="260" t="s">
        <v>6372</v>
      </c>
    </row>
    <row r="7787" spans="2:12" ht="75" customHeight="1" x14ac:dyDescent="0.25">
      <c r="B7787" s="18">
        <v>31201500</v>
      </c>
      <c r="C7787" s="265" t="s">
        <v>7429</v>
      </c>
      <c r="D7787" s="256" t="s">
        <v>6369</v>
      </c>
      <c r="E7787" s="257" t="s">
        <v>86</v>
      </c>
      <c r="F7787" s="257" t="s">
        <v>6370</v>
      </c>
      <c r="G7787" s="257" t="s">
        <v>675</v>
      </c>
      <c r="H7787" s="259">
        <v>80000</v>
      </c>
      <c r="I7787" s="271">
        <f t="shared" si="77"/>
        <v>80000</v>
      </c>
      <c r="J7787" s="257" t="s">
        <v>39</v>
      </c>
      <c r="K7787" s="257" t="s">
        <v>6371</v>
      </c>
      <c r="L7787" s="260" t="s">
        <v>6372</v>
      </c>
    </row>
    <row r="7788" spans="2:12" ht="75" customHeight="1" x14ac:dyDescent="0.25">
      <c r="B7788" s="18">
        <v>32101600</v>
      </c>
      <c r="C7788" s="265" t="s">
        <v>7430</v>
      </c>
      <c r="D7788" s="256" t="s">
        <v>6369</v>
      </c>
      <c r="E7788" s="257" t="s">
        <v>86</v>
      </c>
      <c r="F7788" s="257" t="s">
        <v>6370</v>
      </c>
      <c r="G7788" s="257" t="s">
        <v>675</v>
      </c>
      <c r="H7788" s="259">
        <v>350000</v>
      </c>
      <c r="I7788" s="271">
        <f t="shared" si="77"/>
        <v>350000</v>
      </c>
      <c r="J7788" s="257" t="s">
        <v>39</v>
      </c>
      <c r="K7788" s="257" t="s">
        <v>6371</v>
      </c>
      <c r="L7788" s="260" t="s">
        <v>6372</v>
      </c>
    </row>
    <row r="7789" spans="2:12" ht="75" customHeight="1" x14ac:dyDescent="0.25">
      <c r="B7789" s="18">
        <v>60121300</v>
      </c>
      <c r="C7789" s="265" t="s">
        <v>7431</v>
      </c>
      <c r="D7789" s="256" t="s">
        <v>6369</v>
      </c>
      <c r="E7789" s="257" t="s">
        <v>86</v>
      </c>
      <c r="F7789" s="257" t="s">
        <v>6370</v>
      </c>
      <c r="G7789" s="257" t="s">
        <v>675</v>
      </c>
      <c r="H7789" s="259">
        <v>400000</v>
      </c>
      <c r="I7789" s="271">
        <f t="shared" si="77"/>
        <v>400000</v>
      </c>
      <c r="J7789" s="257" t="s">
        <v>39</v>
      </c>
      <c r="K7789" s="257" t="s">
        <v>6371</v>
      </c>
      <c r="L7789" s="260" t="s">
        <v>6372</v>
      </c>
    </row>
    <row r="7790" spans="2:12" ht="75" customHeight="1" x14ac:dyDescent="0.25">
      <c r="B7790" s="18">
        <v>60121300</v>
      </c>
      <c r="C7790" s="281" t="s">
        <v>7432</v>
      </c>
      <c r="D7790" s="256" t="s">
        <v>6369</v>
      </c>
      <c r="E7790" s="257" t="s">
        <v>86</v>
      </c>
      <c r="F7790" s="257" t="s">
        <v>6370</v>
      </c>
      <c r="G7790" s="257" t="s">
        <v>675</v>
      </c>
      <c r="H7790" s="259">
        <v>120000</v>
      </c>
      <c r="I7790" s="271">
        <f t="shared" si="77"/>
        <v>120000</v>
      </c>
      <c r="J7790" s="257" t="s">
        <v>39</v>
      </c>
      <c r="K7790" s="257" t="s">
        <v>6371</v>
      </c>
      <c r="L7790" s="260" t="s">
        <v>6372</v>
      </c>
    </row>
    <row r="7791" spans="2:12" ht="75" customHeight="1" x14ac:dyDescent="0.25">
      <c r="B7791" s="18">
        <v>44103105</v>
      </c>
      <c r="C7791" s="265" t="s">
        <v>7433</v>
      </c>
      <c r="D7791" s="256" t="s">
        <v>6369</v>
      </c>
      <c r="E7791" s="257" t="s">
        <v>86</v>
      </c>
      <c r="F7791" s="257" t="s">
        <v>6370</v>
      </c>
      <c r="G7791" s="257" t="s">
        <v>675</v>
      </c>
      <c r="H7791" s="259">
        <v>3500000</v>
      </c>
      <c r="I7791" s="271">
        <f t="shared" si="77"/>
        <v>3500000</v>
      </c>
      <c r="J7791" s="257" t="s">
        <v>39</v>
      </c>
      <c r="K7791" s="257" t="s">
        <v>6371</v>
      </c>
      <c r="L7791" s="260" t="s">
        <v>6372</v>
      </c>
    </row>
    <row r="7792" spans="2:12" ht="75" customHeight="1" x14ac:dyDescent="0.25">
      <c r="B7792" s="18">
        <v>44103105</v>
      </c>
      <c r="C7792" s="265" t="s">
        <v>7434</v>
      </c>
      <c r="D7792" s="256" t="s">
        <v>6369</v>
      </c>
      <c r="E7792" s="257" t="s">
        <v>86</v>
      </c>
      <c r="F7792" s="257" t="s">
        <v>6370</v>
      </c>
      <c r="G7792" s="257" t="s">
        <v>675</v>
      </c>
      <c r="H7792" s="259">
        <v>7500000</v>
      </c>
      <c r="I7792" s="271">
        <f t="shared" ref="I7792:I7855" si="78">+H7792</f>
        <v>7500000</v>
      </c>
      <c r="J7792" s="257" t="s">
        <v>39</v>
      </c>
      <c r="K7792" s="257" t="s">
        <v>6371</v>
      </c>
      <c r="L7792" s="260" t="s">
        <v>6372</v>
      </c>
    </row>
    <row r="7793" spans="2:12" ht="75" customHeight="1" x14ac:dyDescent="0.25">
      <c r="B7793" s="18">
        <v>60121800</v>
      </c>
      <c r="C7793" s="281" t="s">
        <v>7435</v>
      </c>
      <c r="D7793" s="256" t="s">
        <v>6369</v>
      </c>
      <c r="E7793" s="257" t="s">
        <v>86</v>
      </c>
      <c r="F7793" s="257" t="s">
        <v>6370</v>
      </c>
      <c r="G7793" s="257" t="s">
        <v>675</v>
      </c>
      <c r="H7793" s="259">
        <v>1000000</v>
      </c>
      <c r="I7793" s="271">
        <f t="shared" si="78"/>
        <v>1000000</v>
      </c>
      <c r="J7793" s="257" t="s">
        <v>39</v>
      </c>
      <c r="K7793" s="257" t="s">
        <v>6371</v>
      </c>
      <c r="L7793" s="260" t="s">
        <v>6372</v>
      </c>
    </row>
    <row r="7794" spans="2:12" ht="75" customHeight="1" x14ac:dyDescent="0.25">
      <c r="B7794" s="18">
        <v>60121800</v>
      </c>
      <c r="C7794" s="281" t="s">
        <v>7436</v>
      </c>
      <c r="D7794" s="256" t="s">
        <v>6369</v>
      </c>
      <c r="E7794" s="257" t="s">
        <v>86</v>
      </c>
      <c r="F7794" s="257" t="s">
        <v>6370</v>
      </c>
      <c r="G7794" s="257" t="s">
        <v>675</v>
      </c>
      <c r="H7794" s="259">
        <v>1000000</v>
      </c>
      <c r="I7794" s="271">
        <f t="shared" si="78"/>
        <v>1000000</v>
      </c>
      <c r="J7794" s="257" t="s">
        <v>39</v>
      </c>
      <c r="K7794" s="257" t="s">
        <v>6371</v>
      </c>
      <c r="L7794" s="260" t="s">
        <v>6372</v>
      </c>
    </row>
    <row r="7795" spans="2:12" ht="75" customHeight="1" x14ac:dyDescent="0.25">
      <c r="B7795" s="18">
        <v>60121800</v>
      </c>
      <c r="C7795" s="281" t="s">
        <v>7437</v>
      </c>
      <c r="D7795" s="256" t="s">
        <v>6369</v>
      </c>
      <c r="E7795" s="257" t="s">
        <v>86</v>
      </c>
      <c r="F7795" s="257" t="s">
        <v>6370</v>
      </c>
      <c r="G7795" s="257" t="s">
        <v>675</v>
      </c>
      <c r="H7795" s="259">
        <v>1000000</v>
      </c>
      <c r="I7795" s="271">
        <f t="shared" si="78"/>
        <v>1000000</v>
      </c>
      <c r="J7795" s="257" t="s">
        <v>39</v>
      </c>
      <c r="K7795" s="257" t="s">
        <v>6371</v>
      </c>
      <c r="L7795" s="260" t="s">
        <v>6372</v>
      </c>
    </row>
    <row r="7796" spans="2:12" ht="75" customHeight="1" x14ac:dyDescent="0.25">
      <c r="B7796" s="18">
        <v>60121800</v>
      </c>
      <c r="C7796" s="281" t="s">
        <v>7438</v>
      </c>
      <c r="D7796" s="256" t="s">
        <v>6369</v>
      </c>
      <c r="E7796" s="257" t="s">
        <v>86</v>
      </c>
      <c r="F7796" s="257" t="s">
        <v>6370</v>
      </c>
      <c r="G7796" s="257" t="s">
        <v>675</v>
      </c>
      <c r="H7796" s="259">
        <v>1000000</v>
      </c>
      <c r="I7796" s="271">
        <f t="shared" si="78"/>
        <v>1000000</v>
      </c>
      <c r="J7796" s="257" t="s">
        <v>39</v>
      </c>
      <c r="K7796" s="257" t="s">
        <v>6371</v>
      </c>
      <c r="L7796" s="260" t="s">
        <v>6372</v>
      </c>
    </row>
    <row r="7797" spans="2:12" ht="75" customHeight="1" x14ac:dyDescent="0.25">
      <c r="B7797" s="18">
        <v>60121800</v>
      </c>
      <c r="C7797" s="281" t="s">
        <v>7439</v>
      </c>
      <c r="D7797" s="256" t="s">
        <v>6369</v>
      </c>
      <c r="E7797" s="257" t="s">
        <v>86</v>
      </c>
      <c r="F7797" s="257" t="s">
        <v>6370</v>
      </c>
      <c r="G7797" s="257" t="s">
        <v>675</v>
      </c>
      <c r="H7797" s="259">
        <v>1000000</v>
      </c>
      <c r="I7797" s="271">
        <f t="shared" si="78"/>
        <v>1000000</v>
      </c>
      <c r="J7797" s="257" t="s">
        <v>39</v>
      </c>
      <c r="K7797" s="257" t="s">
        <v>6371</v>
      </c>
      <c r="L7797" s="260" t="s">
        <v>6372</v>
      </c>
    </row>
    <row r="7798" spans="2:12" ht="75" customHeight="1" x14ac:dyDescent="0.25">
      <c r="B7798" s="18">
        <v>60121800</v>
      </c>
      <c r="C7798" s="281" t="s">
        <v>7440</v>
      </c>
      <c r="D7798" s="256" t="s">
        <v>6369</v>
      </c>
      <c r="E7798" s="257" t="s">
        <v>86</v>
      </c>
      <c r="F7798" s="257" t="s">
        <v>6370</v>
      </c>
      <c r="G7798" s="257" t="s">
        <v>675</v>
      </c>
      <c r="H7798" s="259">
        <v>1000000</v>
      </c>
      <c r="I7798" s="271">
        <f t="shared" si="78"/>
        <v>1000000</v>
      </c>
      <c r="J7798" s="257" t="s">
        <v>39</v>
      </c>
      <c r="K7798" s="257" t="s">
        <v>6371</v>
      </c>
      <c r="L7798" s="260" t="s">
        <v>6372</v>
      </c>
    </row>
    <row r="7799" spans="2:12" ht="75" customHeight="1" x14ac:dyDescent="0.25">
      <c r="B7799" s="18">
        <v>60121800</v>
      </c>
      <c r="C7799" s="281" t="s">
        <v>7441</v>
      </c>
      <c r="D7799" s="256" t="s">
        <v>6369</v>
      </c>
      <c r="E7799" s="257" t="s">
        <v>86</v>
      </c>
      <c r="F7799" s="257" t="s">
        <v>6370</v>
      </c>
      <c r="G7799" s="257" t="s">
        <v>675</v>
      </c>
      <c r="H7799" s="259">
        <v>1000000</v>
      </c>
      <c r="I7799" s="271">
        <f t="shared" si="78"/>
        <v>1000000</v>
      </c>
      <c r="J7799" s="257" t="s">
        <v>39</v>
      </c>
      <c r="K7799" s="257" t="s">
        <v>6371</v>
      </c>
      <c r="L7799" s="260" t="s">
        <v>6372</v>
      </c>
    </row>
    <row r="7800" spans="2:12" ht="75" customHeight="1" x14ac:dyDescent="0.25">
      <c r="B7800" s="18">
        <v>60121800</v>
      </c>
      <c r="C7800" s="281" t="s">
        <v>7442</v>
      </c>
      <c r="D7800" s="256" t="s">
        <v>6369</v>
      </c>
      <c r="E7800" s="257" t="s">
        <v>86</v>
      </c>
      <c r="F7800" s="257" t="s">
        <v>6370</v>
      </c>
      <c r="G7800" s="257" t="s">
        <v>675</v>
      </c>
      <c r="H7800" s="259">
        <v>1000000</v>
      </c>
      <c r="I7800" s="271">
        <f t="shared" si="78"/>
        <v>1000000</v>
      </c>
      <c r="J7800" s="257" t="s">
        <v>39</v>
      </c>
      <c r="K7800" s="257" t="s">
        <v>6371</v>
      </c>
      <c r="L7800" s="260" t="s">
        <v>6372</v>
      </c>
    </row>
    <row r="7801" spans="2:12" ht="75" customHeight="1" x14ac:dyDescent="0.25">
      <c r="B7801" s="18">
        <v>45102000</v>
      </c>
      <c r="C7801" s="262" t="s">
        <v>7443</v>
      </c>
      <c r="D7801" s="256" t="s">
        <v>6369</v>
      </c>
      <c r="E7801" s="257" t="s">
        <v>86</v>
      </c>
      <c r="F7801" s="257" t="s">
        <v>6370</v>
      </c>
      <c r="G7801" s="257" t="s">
        <v>675</v>
      </c>
      <c r="H7801" s="259">
        <v>1575000</v>
      </c>
      <c r="I7801" s="271">
        <f t="shared" si="78"/>
        <v>1575000</v>
      </c>
      <c r="J7801" s="257" t="s">
        <v>39</v>
      </c>
      <c r="K7801" s="257" t="s">
        <v>6371</v>
      </c>
      <c r="L7801" s="260" t="s">
        <v>6372</v>
      </c>
    </row>
    <row r="7802" spans="2:12" ht="75" customHeight="1" x14ac:dyDescent="0.25">
      <c r="B7802" s="18">
        <v>45102000</v>
      </c>
      <c r="C7802" s="262" t="s">
        <v>7444</v>
      </c>
      <c r="D7802" s="256" t="s">
        <v>6369</v>
      </c>
      <c r="E7802" s="257" t="s">
        <v>86</v>
      </c>
      <c r="F7802" s="257" t="s">
        <v>6370</v>
      </c>
      <c r="G7802" s="257" t="s">
        <v>675</v>
      </c>
      <c r="H7802" s="259">
        <v>1575000</v>
      </c>
      <c r="I7802" s="271">
        <f t="shared" si="78"/>
        <v>1575000</v>
      </c>
      <c r="J7802" s="257" t="s">
        <v>39</v>
      </c>
      <c r="K7802" s="257" t="s">
        <v>6371</v>
      </c>
      <c r="L7802" s="260" t="s">
        <v>6372</v>
      </c>
    </row>
    <row r="7803" spans="2:12" ht="75" customHeight="1" x14ac:dyDescent="0.25">
      <c r="B7803" s="18">
        <v>45102000</v>
      </c>
      <c r="C7803" s="281" t="s">
        <v>7445</v>
      </c>
      <c r="D7803" s="256" t="s">
        <v>6369</v>
      </c>
      <c r="E7803" s="257" t="s">
        <v>86</v>
      </c>
      <c r="F7803" s="257" t="s">
        <v>6370</v>
      </c>
      <c r="G7803" s="257" t="s">
        <v>675</v>
      </c>
      <c r="H7803" s="259">
        <v>7000000</v>
      </c>
      <c r="I7803" s="271">
        <f t="shared" si="78"/>
        <v>7000000</v>
      </c>
      <c r="J7803" s="257" t="s">
        <v>39</v>
      </c>
      <c r="K7803" s="257" t="s">
        <v>6371</v>
      </c>
      <c r="L7803" s="260" t="s">
        <v>6372</v>
      </c>
    </row>
    <row r="7804" spans="2:12" ht="75" customHeight="1" x14ac:dyDescent="0.25">
      <c r="B7804" s="18">
        <v>44102906</v>
      </c>
      <c r="C7804" s="83" t="s">
        <v>7446</v>
      </c>
      <c r="D7804" s="256" t="s">
        <v>6369</v>
      </c>
      <c r="E7804" s="257" t="s">
        <v>86</v>
      </c>
      <c r="F7804" s="257" t="s">
        <v>6370</v>
      </c>
      <c r="G7804" s="257" t="s">
        <v>675</v>
      </c>
      <c r="H7804" s="259">
        <v>300000</v>
      </c>
      <c r="I7804" s="271">
        <f t="shared" si="78"/>
        <v>300000</v>
      </c>
      <c r="J7804" s="257" t="s">
        <v>39</v>
      </c>
      <c r="K7804" s="257" t="s">
        <v>6371</v>
      </c>
      <c r="L7804" s="260" t="s">
        <v>6372</v>
      </c>
    </row>
    <row r="7805" spans="2:12" ht="75" customHeight="1" x14ac:dyDescent="0.25">
      <c r="B7805" s="18">
        <v>53131624</v>
      </c>
      <c r="C7805" s="83" t="s">
        <v>7447</v>
      </c>
      <c r="D7805" s="256" t="s">
        <v>6369</v>
      </c>
      <c r="E7805" s="257" t="s">
        <v>86</v>
      </c>
      <c r="F7805" s="257" t="s">
        <v>6370</v>
      </c>
      <c r="G7805" s="257" t="s">
        <v>675</v>
      </c>
      <c r="H7805" s="259">
        <v>300000</v>
      </c>
      <c r="I7805" s="271">
        <f t="shared" si="78"/>
        <v>300000</v>
      </c>
      <c r="J7805" s="257" t="s">
        <v>39</v>
      </c>
      <c r="K7805" s="257" t="s">
        <v>6371</v>
      </c>
      <c r="L7805" s="260" t="s">
        <v>6372</v>
      </c>
    </row>
    <row r="7806" spans="2:12" ht="75" customHeight="1" x14ac:dyDescent="0.25">
      <c r="B7806" s="18">
        <v>44121708</v>
      </c>
      <c r="C7806" s="83" t="s">
        <v>7448</v>
      </c>
      <c r="D7806" s="256" t="s">
        <v>6369</v>
      </c>
      <c r="E7806" s="257" t="s">
        <v>86</v>
      </c>
      <c r="F7806" s="257" t="s">
        <v>6370</v>
      </c>
      <c r="G7806" s="257" t="s">
        <v>675</v>
      </c>
      <c r="H7806" s="259">
        <v>90000</v>
      </c>
      <c r="I7806" s="271">
        <f t="shared" si="78"/>
        <v>90000</v>
      </c>
      <c r="J7806" s="257" t="s">
        <v>39</v>
      </c>
      <c r="K7806" s="257" t="s">
        <v>6371</v>
      </c>
      <c r="L7806" s="260" t="s">
        <v>6372</v>
      </c>
    </row>
    <row r="7807" spans="2:12" ht="75" customHeight="1" x14ac:dyDescent="0.25">
      <c r="B7807" s="18">
        <v>44111912</v>
      </c>
      <c r="C7807" s="83" t="s">
        <v>7449</v>
      </c>
      <c r="D7807" s="256" t="s">
        <v>6369</v>
      </c>
      <c r="E7807" s="257" t="s">
        <v>86</v>
      </c>
      <c r="F7807" s="257" t="s">
        <v>6370</v>
      </c>
      <c r="G7807" s="257" t="s">
        <v>675</v>
      </c>
      <c r="H7807" s="259">
        <v>32000</v>
      </c>
      <c r="I7807" s="271">
        <f t="shared" si="78"/>
        <v>32000</v>
      </c>
      <c r="J7807" s="257" t="s">
        <v>39</v>
      </c>
      <c r="K7807" s="257" t="s">
        <v>6371</v>
      </c>
      <c r="L7807" s="260" t="s">
        <v>6372</v>
      </c>
    </row>
    <row r="7808" spans="2:12" ht="75" customHeight="1" x14ac:dyDescent="0.25">
      <c r="B7808" s="18">
        <v>47131800</v>
      </c>
      <c r="C7808" s="83" t="s">
        <v>7450</v>
      </c>
      <c r="D7808" s="256" t="s">
        <v>6369</v>
      </c>
      <c r="E7808" s="257" t="s">
        <v>86</v>
      </c>
      <c r="F7808" s="257" t="s">
        <v>6370</v>
      </c>
      <c r="G7808" s="257" t="s">
        <v>675</v>
      </c>
      <c r="H7808" s="259">
        <v>300000</v>
      </c>
      <c r="I7808" s="271">
        <f t="shared" si="78"/>
        <v>300000</v>
      </c>
      <c r="J7808" s="257" t="s">
        <v>39</v>
      </c>
      <c r="K7808" s="257" t="s">
        <v>6371</v>
      </c>
      <c r="L7808" s="260" t="s">
        <v>6372</v>
      </c>
    </row>
    <row r="7809" spans="2:12" ht="75" customHeight="1" x14ac:dyDescent="0.25">
      <c r="B7809" s="18">
        <v>60121800</v>
      </c>
      <c r="C7809" s="281" t="s">
        <v>7451</v>
      </c>
      <c r="D7809" s="256" t="s">
        <v>6369</v>
      </c>
      <c r="E7809" s="257" t="s">
        <v>86</v>
      </c>
      <c r="F7809" s="257" t="s">
        <v>6370</v>
      </c>
      <c r="G7809" s="257" t="s">
        <v>675</v>
      </c>
      <c r="H7809" s="259">
        <v>75000</v>
      </c>
      <c r="I7809" s="271">
        <f t="shared" si="78"/>
        <v>75000</v>
      </c>
      <c r="J7809" s="257" t="s">
        <v>39</v>
      </c>
      <c r="K7809" s="257" t="s">
        <v>6371</v>
      </c>
      <c r="L7809" s="260" t="s">
        <v>6372</v>
      </c>
    </row>
    <row r="7810" spans="2:12" ht="75" customHeight="1" x14ac:dyDescent="0.25">
      <c r="B7810" s="18">
        <v>60121800</v>
      </c>
      <c r="C7810" s="281" t="s">
        <v>7452</v>
      </c>
      <c r="D7810" s="256" t="s">
        <v>6369</v>
      </c>
      <c r="E7810" s="257" t="s">
        <v>86</v>
      </c>
      <c r="F7810" s="257" t="s">
        <v>6370</v>
      </c>
      <c r="G7810" s="257" t="s">
        <v>675</v>
      </c>
      <c r="H7810" s="259">
        <v>75000</v>
      </c>
      <c r="I7810" s="271">
        <f t="shared" si="78"/>
        <v>75000</v>
      </c>
      <c r="J7810" s="257" t="s">
        <v>39</v>
      </c>
      <c r="K7810" s="257" t="s">
        <v>6371</v>
      </c>
      <c r="L7810" s="260" t="s">
        <v>6372</v>
      </c>
    </row>
    <row r="7811" spans="2:12" ht="75" customHeight="1" x14ac:dyDescent="0.25">
      <c r="B7811" s="18">
        <v>60121800</v>
      </c>
      <c r="C7811" s="281" t="s">
        <v>7453</v>
      </c>
      <c r="D7811" s="256" t="s">
        <v>6369</v>
      </c>
      <c r="E7811" s="257" t="s">
        <v>86</v>
      </c>
      <c r="F7811" s="257" t="s">
        <v>6370</v>
      </c>
      <c r="G7811" s="257" t="s">
        <v>675</v>
      </c>
      <c r="H7811" s="259">
        <v>75000</v>
      </c>
      <c r="I7811" s="271">
        <f t="shared" si="78"/>
        <v>75000</v>
      </c>
      <c r="J7811" s="257" t="s">
        <v>39</v>
      </c>
      <c r="K7811" s="257" t="s">
        <v>6371</v>
      </c>
      <c r="L7811" s="260" t="s">
        <v>6372</v>
      </c>
    </row>
    <row r="7812" spans="2:12" ht="75" customHeight="1" x14ac:dyDescent="0.25">
      <c r="B7812" s="18">
        <v>60121800</v>
      </c>
      <c r="C7812" s="281" t="s">
        <v>7454</v>
      </c>
      <c r="D7812" s="256" t="s">
        <v>6369</v>
      </c>
      <c r="E7812" s="257" t="s">
        <v>86</v>
      </c>
      <c r="F7812" s="257" t="s">
        <v>6370</v>
      </c>
      <c r="G7812" s="257" t="s">
        <v>675</v>
      </c>
      <c r="H7812" s="259">
        <v>75000</v>
      </c>
      <c r="I7812" s="271">
        <f t="shared" si="78"/>
        <v>75000</v>
      </c>
      <c r="J7812" s="257" t="s">
        <v>39</v>
      </c>
      <c r="K7812" s="257" t="s">
        <v>6371</v>
      </c>
      <c r="L7812" s="260" t="s">
        <v>6372</v>
      </c>
    </row>
    <row r="7813" spans="2:12" ht="75" customHeight="1" x14ac:dyDescent="0.25">
      <c r="B7813" s="18">
        <v>60121800</v>
      </c>
      <c r="C7813" s="281" t="s">
        <v>7455</v>
      </c>
      <c r="D7813" s="256" t="s">
        <v>6369</v>
      </c>
      <c r="E7813" s="257" t="s">
        <v>86</v>
      </c>
      <c r="F7813" s="257" t="s">
        <v>6370</v>
      </c>
      <c r="G7813" s="257" t="s">
        <v>675</v>
      </c>
      <c r="H7813" s="259">
        <v>75000</v>
      </c>
      <c r="I7813" s="271">
        <f t="shared" si="78"/>
        <v>75000</v>
      </c>
      <c r="J7813" s="257" t="s">
        <v>39</v>
      </c>
      <c r="K7813" s="257" t="s">
        <v>6371</v>
      </c>
      <c r="L7813" s="260" t="s">
        <v>6372</v>
      </c>
    </row>
    <row r="7814" spans="2:12" ht="75" customHeight="1" x14ac:dyDescent="0.25">
      <c r="B7814" s="18">
        <v>60121800</v>
      </c>
      <c r="C7814" s="281" t="s">
        <v>7456</v>
      </c>
      <c r="D7814" s="256" t="s">
        <v>6369</v>
      </c>
      <c r="E7814" s="257" t="s">
        <v>86</v>
      </c>
      <c r="F7814" s="257" t="s">
        <v>6370</v>
      </c>
      <c r="G7814" s="257" t="s">
        <v>675</v>
      </c>
      <c r="H7814" s="259">
        <v>75000</v>
      </c>
      <c r="I7814" s="271">
        <f t="shared" si="78"/>
        <v>75000</v>
      </c>
      <c r="J7814" s="257" t="s">
        <v>39</v>
      </c>
      <c r="K7814" s="257" t="s">
        <v>6371</v>
      </c>
      <c r="L7814" s="260" t="s">
        <v>6372</v>
      </c>
    </row>
    <row r="7815" spans="2:12" ht="75" customHeight="1" x14ac:dyDescent="0.25">
      <c r="B7815" s="18">
        <v>60121800</v>
      </c>
      <c r="C7815" s="281" t="s">
        <v>7457</v>
      </c>
      <c r="D7815" s="256" t="s">
        <v>6369</v>
      </c>
      <c r="E7815" s="257" t="s">
        <v>86</v>
      </c>
      <c r="F7815" s="257" t="s">
        <v>6370</v>
      </c>
      <c r="G7815" s="257" t="s">
        <v>675</v>
      </c>
      <c r="H7815" s="259">
        <v>175000</v>
      </c>
      <c r="I7815" s="271">
        <f t="shared" si="78"/>
        <v>175000</v>
      </c>
      <c r="J7815" s="257" t="s">
        <v>39</v>
      </c>
      <c r="K7815" s="257" t="s">
        <v>6371</v>
      </c>
      <c r="L7815" s="260" t="s">
        <v>6372</v>
      </c>
    </row>
    <row r="7816" spans="2:12" ht="75" customHeight="1" x14ac:dyDescent="0.25">
      <c r="B7816" s="18">
        <v>44121707</v>
      </c>
      <c r="C7816" s="281" t="s">
        <v>7458</v>
      </c>
      <c r="D7816" s="256" t="s">
        <v>6369</v>
      </c>
      <c r="E7816" s="257" t="s">
        <v>86</v>
      </c>
      <c r="F7816" s="257" t="s">
        <v>6370</v>
      </c>
      <c r="G7816" s="257" t="s">
        <v>675</v>
      </c>
      <c r="H7816" s="259">
        <v>2850000</v>
      </c>
      <c r="I7816" s="271">
        <f t="shared" si="78"/>
        <v>2850000</v>
      </c>
      <c r="J7816" s="257" t="s">
        <v>39</v>
      </c>
      <c r="K7816" s="257" t="s">
        <v>6371</v>
      </c>
      <c r="L7816" s="260" t="s">
        <v>6372</v>
      </c>
    </row>
    <row r="7817" spans="2:12" ht="75" customHeight="1" x14ac:dyDescent="0.25">
      <c r="B7817" s="18">
        <v>46191503</v>
      </c>
      <c r="C7817" s="281" t="s">
        <v>7459</v>
      </c>
      <c r="D7817" s="256" t="s">
        <v>6369</v>
      </c>
      <c r="E7817" s="257" t="s">
        <v>86</v>
      </c>
      <c r="F7817" s="257" t="s">
        <v>6370</v>
      </c>
      <c r="G7817" s="257" t="s">
        <v>675</v>
      </c>
      <c r="H7817" s="259">
        <v>500000</v>
      </c>
      <c r="I7817" s="271">
        <f t="shared" si="78"/>
        <v>500000</v>
      </c>
      <c r="J7817" s="257" t="s">
        <v>39</v>
      </c>
      <c r="K7817" s="257" t="s">
        <v>6371</v>
      </c>
      <c r="L7817" s="260" t="s">
        <v>6372</v>
      </c>
    </row>
    <row r="7818" spans="2:12" ht="75" customHeight="1" x14ac:dyDescent="0.25">
      <c r="B7818" s="18">
        <v>14111500</v>
      </c>
      <c r="C7818" s="281" t="s">
        <v>7460</v>
      </c>
      <c r="D7818" s="256" t="s">
        <v>6369</v>
      </c>
      <c r="E7818" s="257" t="s">
        <v>86</v>
      </c>
      <c r="F7818" s="257" t="s">
        <v>6370</v>
      </c>
      <c r="G7818" s="257" t="s">
        <v>675</v>
      </c>
      <c r="H7818" s="259">
        <v>3000000</v>
      </c>
      <c r="I7818" s="271">
        <f t="shared" si="78"/>
        <v>3000000</v>
      </c>
      <c r="J7818" s="257" t="s">
        <v>39</v>
      </c>
      <c r="K7818" s="257" t="s">
        <v>6371</v>
      </c>
      <c r="L7818" s="260" t="s">
        <v>6372</v>
      </c>
    </row>
    <row r="7819" spans="2:12" ht="75" customHeight="1" x14ac:dyDescent="0.25">
      <c r="B7819" s="18">
        <v>14111500</v>
      </c>
      <c r="C7819" s="281" t="s">
        <v>7461</v>
      </c>
      <c r="D7819" s="256" t="s">
        <v>6369</v>
      </c>
      <c r="E7819" s="257" t="s">
        <v>86</v>
      </c>
      <c r="F7819" s="257" t="s">
        <v>6370</v>
      </c>
      <c r="G7819" s="257" t="s">
        <v>675</v>
      </c>
      <c r="H7819" s="259">
        <v>550000</v>
      </c>
      <c r="I7819" s="271">
        <f t="shared" si="78"/>
        <v>550000</v>
      </c>
      <c r="J7819" s="257" t="s">
        <v>39</v>
      </c>
      <c r="K7819" s="257" t="s">
        <v>6371</v>
      </c>
      <c r="L7819" s="260" t="s">
        <v>6372</v>
      </c>
    </row>
    <row r="7820" spans="2:12" ht="75" customHeight="1" x14ac:dyDescent="0.25">
      <c r="B7820" s="18">
        <v>60121537</v>
      </c>
      <c r="C7820" s="281" t="s">
        <v>7462</v>
      </c>
      <c r="D7820" s="256" t="s">
        <v>6369</v>
      </c>
      <c r="E7820" s="257" t="s">
        <v>86</v>
      </c>
      <c r="F7820" s="257" t="s">
        <v>6370</v>
      </c>
      <c r="G7820" s="257" t="s">
        <v>675</v>
      </c>
      <c r="H7820" s="259">
        <v>150000</v>
      </c>
      <c r="I7820" s="271">
        <f t="shared" si="78"/>
        <v>150000</v>
      </c>
      <c r="J7820" s="257" t="s">
        <v>39</v>
      </c>
      <c r="K7820" s="257" t="s">
        <v>6371</v>
      </c>
      <c r="L7820" s="260" t="s">
        <v>6372</v>
      </c>
    </row>
    <row r="7821" spans="2:12" ht="75" customHeight="1" x14ac:dyDescent="0.25">
      <c r="B7821" s="18">
        <v>44121715</v>
      </c>
      <c r="C7821" s="281" t="s">
        <v>7463</v>
      </c>
      <c r="D7821" s="256" t="s">
        <v>6369</v>
      </c>
      <c r="E7821" s="257" t="s">
        <v>86</v>
      </c>
      <c r="F7821" s="257" t="s">
        <v>6370</v>
      </c>
      <c r="G7821" s="257" t="s">
        <v>675</v>
      </c>
      <c r="H7821" s="259">
        <v>3276000</v>
      </c>
      <c r="I7821" s="271">
        <f t="shared" si="78"/>
        <v>3276000</v>
      </c>
      <c r="J7821" s="257" t="s">
        <v>39</v>
      </c>
      <c r="K7821" s="257" t="s">
        <v>6371</v>
      </c>
      <c r="L7821" s="260" t="s">
        <v>6372</v>
      </c>
    </row>
    <row r="7822" spans="2:12" ht="75" customHeight="1" x14ac:dyDescent="0.25">
      <c r="B7822" s="18">
        <v>31201500</v>
      </c>
      <c r="C7822" s="262" t="s">
        <v>7464</v>
      </c>
      <c r="D7822" s="256" t="s">
        <v>6369</v>
      </c>
      <c r="E7822" s="257" t="s">
        <v>86</v>
      </c>
      <c r="F7822" s="257" t="s">
        <v>6370</v>
      </c>
      <c r="G7822" s="257" t="s">
        <v>675</v>
      </c>
      <c r="H7822" s="259">
        <v>240000</v>
      </c>
      <c r="I7822" s="271">
        <f t="shared" si="78"/>
        <v>240000</v>
      </c>
      <c r="J7822" s="257" t="s">
        <v>39</v>
      </c>
      <c r="K7822" s="257" t="s">
        <v>6371</v>
      </c>
      <c r="L7822" s="260" t="s">
        <v>6372</v>
      </c>
    </row>
    <row r="7823" spans="2:12" ht="75" customHeight="1" x14ac:dyDescent="0.25">
      <c r="B7823" s="18">
        <v>31201500</v>
      </c>
      <c r="C7823" s="262" t="s">
        <v>7465</v>
      </c>
      <c r="D7823" s="256" t="s">
        <v>6369</v>
      </c>
      <c r="E7823" s="257" t="s">
        <v>86</v>
      </c>
      <c r="F7823" s="257" t="s">
        <v>6370</v>
      </c>
      <c r="G7823" s="257" t="s">
        <v>675</v>
      </c>
      <c r="H7823" s="259">
        <v>200000</v>
      </c>
      <c r="I7823" s="271">
        <f t="shared" si="78"/>
        <v>200000</v>
      </c>
      <c r="J7823" s="257" t="s">
        <v>39</v>
      </c>
      <c r="K7823" s="257" t="s">
        <v>6371</v>
      </c>
      <c r="L7823" s="260" t="s">
        <v>6372</v>
      </c>
    </row>
    <row r="7824" spans="2:12" ht="75" customHeight="1" x14ac:dyDescent="0.25">
      <c r="B7824" s="18">
        <v>31201500</v>
      </c>
      <c r="C7824" s="283" t="s">
        <v>7466</v>
      </c>
      <c r="D7824" s="256" t="s">
        <v>6369</v>
      </c>
      <c r="E7824" s="257" t="s">
        <v>86</v>
      </c>
      <c r="F7824" s="257" t="s">
        <v>6370</v>
      </c>
      <c r="G7824" s="257" t="s">
        <v>675</v>
      </c>
      <c r="H7824" s="259">
        <v>200000</v>
      </c>
      <c r="I7824" s="271">
        <f t="shared" si="78"/>
        <v>200000</v>
      </c>
      <c r="J7824" s="257" t="s">
        <v>39</v>
      </c>
      <c r="K7824" s="257" t="s">
        <v>6371</v>
      </c>
      <c r="L7824" s="260" t="s">
        <v>6372</v>
      </c>
    </row>
    <row r="7825" spans="2:12" ht="75" customHeight="1" x14ac:dyDescent="0.25">
      <c r="B7825" s="18">
        <v>44122100</v>
      </c>
      <c r="C7825" s="281" t="s">
        <v>7467</v>
      </c>
      <c r="D7825" s="256" t="s">
        <v>6369</v>
      </c>
      <c r="E7825" s="257" t="s">
        <v>86</v>
      </c>
      <c r="F7825" s="257" t="s">
        <v>6370</v>
      </c>
      <c r="G7825" s="257" t="s">
        <v>675</v>
      </c>
      <c r="H7825" s="259">
        <v>250000</v>
      </c>
      <c r="I7825" s="271">
        <f t="shared" si="78"/>
        <v>250000</v>
      </c>
      <c r="J7825" s="257" t="s">
        <v>39</v>
      </c>
      <c r="K7825" s="257" t="s">
        <v>6371</v>
      </c>
      <c r="L7825" s="260" t="s">
        <v>6372</v>
      </c>
    </row>
    <row r="7826" spans="2:12" ht="75" customHeight="1" x14ac:dyDescent="0.25">
      <c r="B7826" s="18">
        <v>14111519</v>
      </c>
      <c r="C7826" s="281" t="s">
        <v>7468</v>
      </c>
      <c r="D7826" s="256" t="s">
        <v>6369</v>
      </c>
      <c r="E7826" s="257" t="s">
        <v>86</v>
      </c>
      <c r="F7826" s="257" t="s">
        <v>6370</v>
      </c>
      <c r="G7826" s="257" t="s">
        <v>675</v>
      </c>
      <c r="H7826" s="259">
        <v>150000</v>
      </c>
      <c r="I7826" s="271">
        <f t="shared" si="78"/>
        <v>150000</v>
      </c>
      <c r="J7826" s="257" t="s">
        <v>39</v>
      </c>
      <c r="K7826" s="257" t="s">
        <v>6371</v>
      </c>
      <c r="L7826" s="260" t="s">
        <v>6372</v>
      </c>
    </row>
    <row r="7827" spans="2:12" ht="75" customHeight="1" x14ac:dyDescent="0.25">
      <c r="B7827" s="18">
        <v>14111519</v>
      </c>
      <c r="C7827" s="281" t="s">
        <v>7469</v>
      </c>
      <c r="D7827" s="256" t="s">
        <v>6369</v>
      </c>
      <c r="E7827" s="257" t="s">
        <v>86</v>
      </c>
      <c r="F7827" s="257" t="s">
        <v>6370</v>
      </c>
      <c r="G7827" s="257" t="s">
        <v>675</v>
      </c>
      <c r="H7827" s="259">
        <v>400000</v>
      </c>
      <c r="I7827" s="271">
        <f t="shared" si="78"/>
        <v>400000</v>
      </c>
      <c r="J7827" s="257" t="s">
        <v>39</v>
      </c>
      <c r="K7827" s="257" t="s">
        <v>6371</v>
      </c>
      <c r="L7827" s="260" t="s">
        <v>6372</v>
      </c>
    </row>
    <row r="7828" spans="2:12" ht="75" customHeight="1" x14ac:dyDescent="0.25">
      <c r="B7828" s="18">
        <v>14111519</v>
      </c>
      <c r="C7828" s="281" t="s">
        <v>7470</v>
      </c>
      <c r="D7828" s="256" t="s">
        <v>6369</v>
      </c>
      <c r="E7828" s="257" t="s">
        <v>86</v>
      </c>
      <c r="F7828" s="257" t="s">
        <v>6370</v>
      </c>
      <c r="G7828" s="257" t="s">
        <v>675</v>
      </c>
      <c r="H7828" s="259">
        <v>400000</v>
      </c>
      <c r="I7828" s="271">
        <f t="shared" si="78"/>
        <v>400000</v>
      </c>
      <c r="J7828" s="257" t="s">
        <v>39</v>
      </c>
      <c r="K7828" s="257" t="s">
        <v>6371</v>
      </c>
      <c r="L7828" s="260" t="s">
        <v>6372</v>
      </c>
    </row>
    <row r="7829" spans="2:12" ht="75" customHeight="1" x14ac:dyDescent="0.25">
      <c r="B7829" s="18">
        <v>14111519</v>
      </c>
      <c r="C7829" s="281" t="s">
        <v>7471</v>
      </c>
      <c r="D7829" s="256" t="s">
        <v>6369</v>
      </c>
      <c r="E7829" s="257" t="s">
        <v>86</v>
      </c>
      <c r="F7829" s="257" t="s">
        <v>6370</v>
      </c>
      <c r="G7829" s="257" t="s">
        <v>675</v>
      </c>
      <c r="H7829" s="259">
        <v>400000</v>
      </c>
      <c r="I7829" s="271">
        <f t="shared" si="78"/>
        <v>400000</v>
      </c>
      <c r="J7829" s="257" t="s">
        <v>39</v>
      </c>
      <c r="K7829" s="257" t="s">
        <v>6371</v>
      </c>
      <c r="L7829" s="260" t="s">
        <v>6372</v>
      </c>
    </row>
    <row r="7830" spans="2:12" ht="75" customHeight="1" x14ac:dyDescent="0.25">
      <c r="B7830" s="18">
        <v>14111519</v>
      </c>
      <c r="C7830" s="281" t="s">
        <v>7472</v>
      </c>
      <c r="D7830" s="256" t="s">
        <v>6369</v>
      </c>
      <c r="E7830" s="257" t="s">
        <v>86</v>
      </c>
      <c r="F7830" s="257" t="s">
        <v>6370</v>
      </c>
      <c r="G7830" s="257" t="s">
        <v>675</v>
      </c>
      <c r="H7830" s="259">
        <v>900000</v>
      </c>
      <c r="I7830" s="271">
        <f t="shared" si="78"/>
        <v>900000</v>
      </c>
      <c r="J7830" s="257" t="s">
        <v>39</v>
      </c>
      <c r="K7830" s="257" t="s">
        <v>6371</v>
      </c>
      <c r="L7830" s="260" t="s">
        <v>6372</v>
      </c>
    </row>
    <row r="7831" spans="2:12" ht="75" customHeight="1" x14ac:dyDescent="0.25">
      <c r="B7831" s="18">
        <v>60121142</v>
      </c>
      <c r="C7831" s="281" t="s">
        <v>7473</v>
      </c>
      <c r="D7831" s="256" t="s">
        <v>6369</v>
      </c>
      <c r="E7831" s="257" t="s">
        <v>86</v>
      </c>
      <c r="F7831" s="257" t="s">
        <v>6370</v>
      </c>
      <c r="G7831" s="257" t="s">
        <v>675</v>
      </c>
      <c r="H7831" s="259">
        <v>720000</v>
      </c>
      <c r="I7831" s="271">
        <f t="shared" si="78"/>
        <v>720000</v>
      </c>
      <c r="J7831" s="257" t="s">
        <v>39</v>
      </c>
      <c r="K7831" s="257" t="s">
        <v>6371</v>
      </c>
      <c r="L7831" s="260" t="s">
        <v>6372</v>
      </c>
    </row>
    <row r="7832" spans="2:12" ht="75" customHeight="1" x14ac:dyDescent="0.25">
      <c r="B7832" s="18">
        <v>44121600</v>
      </c>
      <c r="C7832" s="281" t="s">
        <v>7474</v>
      </c>
      <c r="D7832" s="256" t="s">
        <v>6369</v>
      </c>
      <c r="E7832" s="257" t="s">
        <v>86</v>
      </c>
      <c r="F7832" s="257" t="s">
        <v>6370</v>
      </c>
      <c r="G7832" s="257" t="s">
        <v>675</v>
      </c>
      <c r="H7832" s="259">
        <v>300000</v>
      </c>
      <c r="I7832" s="271">
        <f t="shared" si="78"/>
        <v>300000</v>
      </c>
      <c r="J7832" s="257" t="s">
        <v>39</v>
      </c>
      <c r="K7832" s="257" t="s">
        <v>6371</v>
      </c>
      <c r="L7832" s="260" t="s">
        <v>6372</v>
      </c>
    </row>
    <row r="7833" spans="2:12" ht="75" customHeight="1" x14ac:dyDescent="0.25">
      <c r="B7833" s="18">
        <v>44121600</v>
      </c>
      <c r="C7833" s="281" t="s">
        <v>7475</v>
      </c>
      <c r="D7833" s="256" t="s">
        <v>6369</v>
      </c>
      <c r="E7833" s="257" t="s">
        <v>86</v>
      </c>
      <c r="F7833" s="257" t="s">
        <v>6370</v>
      </c>
      <c r="G7833" s="257" t="s">
        <v>675</v>
      </c>
      <c r="H7833" s="259">
        <v>50000</v>
      </c>
      <c r="I7833" s="271">
        <f t="shared" si="78"/>
        <v>50000</v>
      </c>
      <c r="J7833" s="257" t="s">
        <v>39</v>
      </c>
      <c r="K7833" s="257" t="s">
        <v>6371</v>
      </c>
      <c r="L7833" s="260" t="s">
        <v>6372</v>
      </c>
    </row>
    <row r="7834" spans="2:12" ht="75" customHeight="1" x14ac:dyDescent="0.25">
      <c r="B7834" s="18">
        <v>52121507</v>
      </c>
      <c r="C7834" s="281" t="s">
        <v>7476</v>
      </c>
      <c r="D7834" s="256" t="s">
        <v>6369</v>
      </c>
      <c r="E7834" s="257" t="s">
        <v>86</v>
      </c>
      <c r="F7834" s="257" t="s">
        <v>6370</v>
      </c>
      <c r="G7834" s="257" t="s">
        <v>675</v>
      </c>
      <c r="H7834" s="259">
        <v>480000</v>
      </c>
      <c r="I7834" s="271">
        <f t="shared" si="78"/>
        <v>480000</v>
      </c>
      <c r="J7834" s="257" t="s">
        <v>39</v>
      </c>
      <c r="K7834" s="257" t="s">
        <v>6371</v>
      </c>
      <c r="L7834" s="260" t="s">
        <v>6372</v>
      </c>
    </row>
    <row r="7835" spans="2:12" ht="75" customHeight="1" x14ac:dyDescent="0.25">
      <c r="B7835" s="18">
        <v>60121100</v>
      </c>
      <c r="C7835" s="281" t="s">
        <v>7477</v>
      </c>
      <c r="D7835" s="256" t="s">
        <v>6369</v>
      </c>
      <c r="E7835" s="257" t="s">
        <v>86</v>
      </c>
      <c r="F7835" s="257" t="s">
        <v>6370</v>
      </c>
      <c r="G7835" s="257" t="s">
        <v>675</v>
      </c>
      <c r="H7835" s="259">
        <v>200000</v>
      </c>
      <c r="I7835" s="271">
        <f t="shared" si="78"/>
        <v>200000</v>
      </c>
      <c r="J7835" s="257" t="s">
        <v>39</v>
      </c>
      <c r="K7835" s="257" t="s">
        <v>6371</v>
      </c>
      <c r="L7835" s="260" t="s">
        <v>6372</v>
      </c>
    </row>
    <row r="7836" spans="2:12" ht="75" customHeight="1" x14ac:dyDescent="0.25">
      <c r="B7836" s="18">
        <v>14111500</v>
      </c>
      <c r="C7836" s="262" t="s">
        <v>7478</v>
      </c>
      <c r="D7836" s="256" t="s">
        <v>6369</v>
      </c>
      <c r="E7836" s="257" t="s">
        <v>86</v>
      </c>
      <c r="F7836" s="257" t="s">
        <v>6370</v>
      </c>
      <c r="G7836" s="257" t="s">
        <v>675</v>
      </c>
      <c r="H7836" s="259">
        <v>100000</v>
      </c>
      <c r="I7836" s="271">
        <f t="shared" si="78"/>
        <v>100000</v>
      </c>
      <c r="J7836" s="257" t="s">
        <v>39</v>
      </c>
      <c r="K7836" s="257" t="s">
        <v>6371</v>
      </c>
      <c r="L7836" s="260" t="s">
        <v>6372</v>
      </c>
    </row>
    <row r="7837" spans="2:12" ht="75" customHeight="1" x14ac:dyDescent="0.25">
      <c r="B7837" s="18">
        <v>44121708</v>
      </c>
      <c r="C7837" s="283" t="s">
        <v>7479</v>
      </c>
      <c r="D7837" s="256" t="s">
        <v>6369</v>
      </c>
      <c r="E7837" s="257" t="s">
        <v>86</v>
      </c>
      <c r="F7837" s="257" t="s">
        <v>6370</v>
      </c>
      <c r="G7837" s="257" t="s">
        <v>675</v>
      </c>
      <c r="H7837" s="259">
        <v>800000</v>
      </c>
      <c r="I7837" s="271">
        <f t="shared" si="78"/>
        <v>800000</v>
      </c>
      <c r="J7837" s="257" t="s">
        <v>39</v>
      </c>
      <c r="K7837" s="257" t="s">
        <v>6371</v>
      </c>
      <c r="L7837" s="260" t="s">
        <v>6372</v>
      </c>
    </row>
    <row r="7838" spans="2:12" ht="75" customHeight="1" x14ac:dyDescent="0.25">
      <c r="B7838" s="18">
        <v>14111500</v>
      </c>
      <c r="C7838" s="281" t="s">
        <v>7480</v>
      </c>
      <c r="D7838" s="256" t="s">
        <v>6369</v>
      </c>
      <c r="E7838" s="257" t="s">
        <v>86</v>
      </c>
      <c r="F7838" s="257" t="s">
        <v>6370</v>
      </c>
      <c r="G7838" s="257" t="s">
        <v>675</v>
      </c>
      <c r="H7838" s="259">
        <v>50000</v>
      </c>
      <c r="I7838" s="271">
        <f t="shared" si="78"/>
        <v>50000</v>
      </c>
      <c r="J7838" s="257" t="s">
        <v>39</v>
      </c>
      <c r="K7838" s="257" t="s">
        <v>6371</v>
      </c>
      <c r="L7838" s="260" t="s">
        <v>6372</v>
      </c>
    </row>
    <row r="7839" spans="2:12" ht="75" customHeight="1" x14ac:dyDescent="0.25">
      <c r="B7839" s="18">
        <v>60121100</v>
      </c>
      <c r="C7839" s="281" t="s">
        <v>7481</v>
      </c>
      <c r="D7839" s="256" t="s">
        <v>6369</v>
      </c>
      <c r="E7839" s="257" t="s">
        <v>86</v>
      </c>
      <c r="F7839" s="257" t="s">
        <v>6370</v>
      </c>
      <c r="G7839" s="257" t="s">
        <v>675</v>
      </c>
      <c r="H7839" s="259">
        <v>3000000</v>
      </c>
      <c r="I7839" s="271">
        <f t="shared" si="78"/>
        <v>3000000</v>
      </c>
      <c r="J7839" s="257" t="s">
        <v>39</v>
      </c>
      <c r="K7839" s="257" t="s">
        <v>6371</v>
      </c>
      <c r="L7839" s="260" t="s">
        <v>6372</v>
      </c>
    </row>
    <row r="7840" spans="2:12" ht="75" customHeight="1" x14ac:dyDescent="0.25">
      <c r="B7840" s="18">
        <v>60121100</v>
      </c>
      <c r="C7840" s="281" t="s">
        <v>7482</v>
      </c>
      <c r="D7840" s="256" t="s">
        <v>6369</v>
      </c>
      <c r="E7840" s="257" t="s">
        <v>86</v>
      </c>
      <c r="F7840" s="257" t="s">
        <v>6370</v>
      </c>
      <c r="G7840" s="257" t="s">
        <v>675</v>
      </c>
      <c r="H7840" s="259">
        <v>1200000</v>
      </c>
      <c r="I7840" s="271">
        <f t="shared" si="78"/>
        <v>1200000</v>
      </c>
      <c r="J7840" s="257" t="s">
        <v>39</v>
      </c>
      <c r="K7840" s="257" t="s">
        <v>6371</v>
      </c>
      <c r="L7840" s="260" t="s">
        <v>6372</v>
      </c>
    </row>
    <row r="7841" spans="2:12" ht="75" customHeight="1" x14ac:dyDescent="0.25">
      <c r="B7841" s="18">
        <v>60121100</v>
      </c>
      <c r="C7841" s="281" t="s">
        <v>7483</v>
      </c>
      <c r="D7841" s="256" t="s">
        <v>6369</v>
      </c>
      <c r="E7841" s="257" t="s">
        <v>86</v>
      </c>
      <c r="F7841" s="257" t="s">
        <v>6370</v>
      </c>
      <c r="G7841" s="257" t="s">
        <v>675</v>
      </c>
      <c r="H7841" s="259">
        <v>1200000</v>
      </c>
      <c r="I7841" s="271">
        <f t="shared" si="78"/>
        <v>1200000</v>
      </c>
      <c r="J7841" s="257" t="s">
        <v>39</v>
      </c>
      <c r="K7841" s="257" t="s">
        <v>6371</v>
      </c>
      <c r="L7841" s="260" t="s">
        <v>6372</v>
      </c>
    </row>
    <row r="7842" spans="2:12" ht="75" customHeight="1" x14ac:dyDescent="0.25">
      <c r="B7842" s="18">
        <v>44121600</v>
      </c>
      <c r="C7842" s="262" t="s">
        <v>7484</v>
      </c>
      <c r="D7842" s="256" t="s">
        <v>6369</v>
      </c>
      <c r="E7842" s="257" t="s">
        <v>86</v>
      </c>
      <c r="F7842" s="257" t="s">
        <v>6370</v>
      </c>
      <c r="G7842" s="257" t="s">
        <v>675</v>
      </c>
      <c r="H7842" s="259">
        <v>180000</v>
      </c>
      <c r="I7842" s="271">
        <f t="shared" si="78"/>
        <v>180000</v>
      </c>
      <c r="J7842" s="257" t="s">
        <v>39</v>
      </c>
      <c r="K7842" s="257" t="s">
        <v>6371</v>
      </c>
      <c r="L7842" s="260" t="s">
        <v>6372</v>
      </c>
    </row>
    <row r="7843" spans="2:12" ht="75" customHeight="1" x14ac:dyDescent="0.25">
      <c r="B7843" s="18">
        <v>44121600</v>
      </c>
      <c r="C7843" s="281" t="s">
        <v>7485</v>
      </c>
      <c r="D7843" s="256" t="s">
        <v>6369</v>
      </c>
      <c r="E7843" s="257" t="s">
        <v>86</v>
      </c>
      <c r="F7843" s="257" t="s">
        <v>6370</v>
      </c>
      <c r="G7843" s="257" t="s">
        <v>675</v>
      </c>
      <c r="H7843" s="259">
        <v>80000</v>
      </c>
      <c r="I7843" s="271">
        <f t="shared" si="78"/>
        <v>80000</v>
      </c>
      <c r="J7843" s="257" t="s">
        <v>39</v>
      </c>
      <c r="K7843" s="257" t="s">
        <v>6371</v>
      </c>
      <c r="L7843" s="260" t="s">
        <v>6372</v>
      </c>
    </row>
    <row r="7844" spans="2:12" ht="75" customHeight="1" x14ac:dyDescent="0.25">
      <c r="B7844" s="18">
        <v>44121600</v>
      </c>
      <c r="C7844" s="281" t="s">
        <v>7486</v>
      </c>
      <c r="D7844" s="256" t="s">
        <v>6369</v>
      </c>
      <c r="E7844" s="257" t="s">
        <v>86</v>
      </c>
      <c r="F7844" s="257" t="s">
        <v>6370</v>
      </c>
      <c r="G7844" s="257" t="s">
        <v>675</v>
      </c>
      <c r="H7844" s="259">
        <v>20000</v>
      </c>
      <c r="I7844" s="271">
        <f t="shared" si="78"/>
        <v>20000</v>
      </c>
      <c r="J7844" s="257" t="s">
        <v>39</v>
      </c>
      <c r="K7844" s="257" t="s">
        <v>6371</v>
      </c>
      <c r="L7844" s="260" t="s">
        <v>6372</v>
      </c>
    </row>
    <row r="7845" spans="2:12" ht="75" customHeight="1" x14ac:dyDescent="0.25">
      <c r="B7845" s="18">
        <v>60121300</v>
      </c>
      <c r="C7845" s="281" t="s">
        <v>7487</v>
      </c>
      <c r="D7845" s="256" t="s">
        <v>6369</v>
      </c>
      <c r="E7845" s="257" t="s">
        <v>86</v>
      </c>
      <c r="F7845" s="257" t="s">
        <v>6370</v>
      </c>
      <c r="G7845" s="257" t="s">
        <v>675</v>
      </c>
      <c r="H7845" s="259">
        <v>100000</v>
      </c>
      <c r="I7845" s="271">
        <f t="shared" si="78"/>
        <v>100000</v>
      </c>
      <c r="J7845" s="257" t="s">
        <v>39</v>
      </c>
      <c r="K7845" s="257" t="s">
        <v>6371</v>
      </c>
      <c r="L7845" s="260" t="s">
        <v>6372</v>
      </c>
    </row>
    <row r="7846" spans="2:12" ht="75" customHeight="1" x14ac:dyDescent="0.25">
      <c r="B7846" s="18">
        <v>47121800</v>
      </c>
      <c r="C7846" s="281" t="s">
        <v>7488</v>
      </c>
      <c r="D7846" s="256" t="s">
        <v>6369</v>
      </c>
      <c r="E7846" s="257" t="s">
        <v>86</v>
      </c>
      <c r="F7846" s="257" t="s">
        <v>6370</v>
      </c>
      <c r="G7846" s="257" t="s">
        <v>675</v>
      </c>
      <c r="H7846" s="259">
        <v>50000</v>
      </c>
      <c r="I7846" s="271">
        <f t="shared" si="78"/>
        <v>50000</v>
      </c>
      <c r="J7846" s="257" t="s">
        <v>39</v>
      </c>
      <c r="K7846" s="257" t="s">
        <v>6371</v>
      </c>
      <c r="L7846" s="260" t="s">
        <v>6372</v>
      </c>
    </row>
    <row r="7847" spans="2:12" ht="75" customHeight="1" x14ac:dyDescent="0.25">
      <c r="B7847" s="18">
        <v>44121600</v>
      </c>
      <c r="C7847" s="281" t="s">
        <v>7489</v>
      </c>
      <c r="D7847" s="256" t="s">
        <v>6369</v>
      </c>
      <c r="E7847" s="257" t="s">
        <v>86</v>
      </c>
      <c r="F7847" s="257" t="s">
        <v>6370</v>
      </c>
      <c r="G7847" s="257" t="s">
        <v>675</v>
      </c>
      <c r="H7847" s="259">
        <v>750000</v>
      </c>
      <c r="I7847" s="271">
        <f t="shared" si="78"/>
        <v>750000</v>
      </c>
      <c r="J7847" s="257" t="s">
        <v>39</v>
      </c>
      <c r="K7847" s="257" t="s">
        <v>6371</v>
      </c>
      <c r="L7847" s="260" t="s">
        <v>6372</v>
      </c>
    </row>
    <row r="7848" spans="2:12" ht="75" customHeight="1" x14ac:dyDescent="0.25">
      <c r="B7848" s="18">
        <v>44121600</v>
      </c>
      <c r="C7848" s="281" t="s">
        <v>7490</v>
      </c>
      <c r="D7848" s="256" t="s">
        <v>6369</v>
      </c>
      <c r="E7848" s="257" t="s">
        <v>86</v>
      </c>
      <c r="F7848" s="257" t="s">
        <v>6370</v>
      </c>
      <c r="G7848" s="257" t="s">
        <v>675</v>
      </c>
      <c r="H7848" s="259">
        <v>750000</v>
      </c>
      <c r="I7848" s="271">
        <f t="shared" si="78"/>
        <v>750000</v>
      </c>
      <c r="J7848" s="257" t="s">
        <v>39</v>
      </c>
      <c r="K7848" s="257" t="s">
        <v>6371</v>
      </c>
      <c r="L7848" s="260" t="s">
        <v>6372</v>
      </c>
    </row>
    <row r="7849" spans="2:12" ht="75" customHeight="1" x14ac:dyDescent="0.25">
      <c r="B7849" s="18">
        <v>44121600</v>
      </c>
      <c r="C7849" s="281" t="s">
        <v>7491</v>
      </c>
      <c r="D7849" s="256" t="s">
        <v>6369</v>
      </c>
      <c r="E7849" s="257" t="s">
        <v>86</v>
      </c>
      <c r="F7849" s="257" t="s">
        <v>6370</v>
      </c>
      <c r="G7849" s="257" t="s">
        <v>675</v>
      </c>
      <c r="H7849" s="259">
        <v>750000</v>
      </c>
      <c r="I7849" s="271">
        <f t="shared" si="78"/>
        <v>750000</v>
      </c>
      <c r="J7849" s="257" t="s">
        <v>39</v>
      </c>
      <c r="K7849" s="257" t="s">
        <v>6371</v>
      </c>
      <c r="L7849" s="260" t="s">
        <v>6372</v>
      </c>
    </row>
    <row r="7850" spans="2:12" ht="75" customHeight="1" x14ac:dyDescent="0.25">
      <c r="B7850" s="18">
        <v>44121600</v>
      </c>
      <c r="C7850" s="281" t="s">
        <v>7492</v>
      </c>
      <c r="D7850" s="256" t="s">
        <v>6369</v>
      </c>
      <c r="E7850" s="257" t="s">
        <v>86</v>
      </c>
      <c r="F7850" s="257" t="s">
        <v>6370</v>
      </c>
      <c r="G7850" s="257" t="s">
        <v>675</v>
      </c>
      <c r="H7850" s="259">
        <v>100000</v>
      </c>
      <c r="I7850" s="271">
        <f t="shared" si="78"/>
        <v>100000</v>
      </c>
      <c r="J7850" s="257" t="s">
        <v>39</v>
      </c>
      <c r="K7850" s="257" t="s">
        <v>6371</v>
      </c>
      <c r="L7850" s="260" t="s">
        <v>6372</v>
      </c>
    </row>
    <row r="7851" spans="2:12" ht="75" customHeight="1" x14ac:dyDescent="0.25">
      <c r="B7851" s="18">
        <v>44121600</v>
      </c>
      <c r="C7851" s="281" t="s">
        <v>7493</v>
      </c>
      <c r="D7851" s="256" t="s">
        <v>6369</v>
      </c>
      <c r="E7851" s="257" t="s">
        <v>86</v>
      </c>
      <c r="F7851" s="257" t="s">
        <v>6370</v>
      </c>
      <c r="G7851" s="257" t="s">
        <v>675</v>
      </c>
      <c r="H7851" s="259">
        <v>120000</v>
      </c>
      <c r="I7851" s="271">
        <f t="shared" si="78"/>
        <v>120000</v>
      </c>
      <c r="J7851" s="257" t="s">
        <v>39</v>
      </c>
      <c r="K7851" s="257" t="s">
        <v>6371</v>
      </c>
      <c r="L7851" s="260" t="s">
        <v>6372</v>
      </c>
    </row>
    <row r="7852" spans="2:12" ht="75" customHeight="1" x14ac:dyDescent="0.25">
      <c r="B7852" s="18">
        <v>56131600</v>
      </c>
      <c r="C7852" s="281" t="s">
        <v>7494</v>
      </c>
      <c r="D7852" s="256" t="s">
        <v>6369</v>
      </c>
      <c r="E7852" s="257" t="s">
        <v>86</v>
      </c>
      <c r="F7852" s="257" t="s">
        <v>6370</v>
      </c>
      <c r="G7852" s="257" t="s">
        <v>675</v>
      </c>
      <c r="H7852" s="259">
        <v>500000</v>
      </c>
      <c r="I7852" s="271">
        <f t="shared" si="78"/>
        <v>500000</v>
      </c>
      <c r="J7852" s="257" t="s">
        <v>39</v>
      </c>
      <c r="K7852" s="257" t="s">
        <v>6371</v>
      </c>
      <c r="L7852" s="260" t="s">
        <v>6372</v>
      </c>
    </row>
    <row r="7853" spans="2:12" ht="75" customHeight="1" x14ac:dyDescent="0.25">
      <c r="B7853" s="18" t="s">
        <v>7495</v>
      </c>
      <c r="C7853" s="281" t="s">
        <v>7496</v>
      </c>
      <c r="D7853" s="256" t="s">
        <v>6369</v>
      </c>
      <c r="E7853" s="257" t="s">
        <v>86</v>
      </c>
      <c r="F7853" s="257" t="s">
        <v>6370</v>
      </c>
      <c r="G7853" s="257" t="s">
        <v>675</v>
      </c>
      <c r="H7853" s="259">
        <v>200000</v>
      </c>
      <c r="I7853" s="271">
        <f t="shared" si="78"/>
        <v>200000</v>
      </c>
      <c r="J7853" s="257" t="s">
        <v>39</v>
      </c>
      <c r="K7853" s="257" t="s">
        <v>6371</v>
      </c>
      <c r="L7853" s="260" t="s">
        <v>6372</v>
      </c>
    </row>
    <row r="7854" spans="2:12" ht="75" customHeight="1" x14ac:dyDescent="0.25">
      <c r="B7854" s="18">
        <v>11101506</v>
      </c>
      <c r="C7854" s="281" t="s">
        <v>7497</v>
      </c>
      <c r="D7854" s="256" t="s">
        <v>6369</v>
      </c>
      <c r="E7854" s="257" t="s">
        <v>86</v>
      </c>
      <c r="F7854" s="257" t="s">
        <v>6370</v>
      </c>
      <c r="G7854" s="257" t="s">
        <v>675</v>
      </c>
      <c r="H7854" s="259">
        <v>240000</v>
      </c>
      <c r="I7854" s="271">
        <f t="shared" si="78"/>
        <v>240000</v>
      </c>
      <c r="J7854" s="257" t="s">
        <v>39</v>
      </c>
      <c r="K7854" s="257" t="s">
        <v>6371</v>
      </c>
      <c r="L7854" s="260" t="s">
        <v>6372</v>
      </c>
    </row>
    <row r="7855" spans="2:12" ht="75" customHeight="1" x14ac:dyDescent="0.25">
      <c r="B7855" s="18">
        <v>60121221</v>
      </c>
      <c r="C7855" s="262" t="s">
        <v>7498</v>
      </c>
      <c r="D7855" s="256" t="s">
        <v>6369</v>
      </c>
      <c r="E7855" s="257" t="s">
        <v>86</v>
      </c>
      <c r="F7855" s="257" t="s">
        <v>6370</v>
      </c>
      <c r="G7855" s="257" t="s">
        <v>675</v>
      </c>
      <c r="H7855" s="259">
        <v>540000</v>
      </c>
      <c r="I7855" s="271">
        <f t="shared" si="78"/>
        <v>540000</v>
      </c>
      <c r="J7855" s="257" t="s">
        <v>39</v>
      </c>
      <c r="K7855" s="257" t="s">
        <v>6371</v>
      </c>
      <c r="L7855" s="260" t="s">
        <v>6372</v>
      </c>
    </row>
    <row r="7856" spans="2:12" ht="75" customHeight="1" x14ac:dyDescent="0.25">
      <c r="B7856" s="18">
        <v>60121221</v>
      </c>
      <c r="C7856" s="262" t="s">
        <v>7499</v>
      </c>
      <c r="D7856" s="256" t="s">
        <v>6369</v>
      </c>
      <c r="E7856" s="257" t="s">
        <v>86</v>
      </c>
      <c r="F7856" s="257" t="s">
        <v>6370</v>
      </c>
      <c r="G7856" s="257" t="s">
        <v>675</v>
      </c>
      <c r="H7856" s="259">
        <v>300000</v>
      </c>
      <c r="I7856" s="271">
        <f t="shared" ref="I7856:I7918" si="79">+H7856</f>
        <v>300000</v>
      </c>
      <c r="J7856" s="257" t="s">
        <v>39</v>
      </c>
      <c r="K7856" s="257" t="s">
        <v>6371</v>
      </c>
      <c r="L7856" s="260" t="s">
        <v>6372</v>
      </c>
    </row>
    <row r="7857" spans="2:12" ht="75" customHeight="1" x14ac:dyDescent="0.25">
      <c r="B7857" s="18">
        <v>47121800</v>
      </c>
      <c r="C7857" s="262" t="s">
        <v>7500</v>
      </c>
      <c r="D7857" s="256" t="s">
        <v>6369</v>
      </c>
      <c r="E7857" s="257" t="s">
        <v>86</v>
      </c>
      <c r="F7857" s="257" t="s">
        <v>6370</v>
      </c>
      <c r="G7857" s="257" t="s">
        <v>675</v>
      </c>
      <c r="H7857" s="259">
        <v>200000</v>
      </c>
      <c r="I7857" s="271">
        <f t="shared" si="79"/>
        <v>200000</v>
      </c>
      <c r="J7857" s="257" t="s">
        <v>39</v>
      </c>
      <c r="K7857" s="257" t="s">
        <v>6371</v>
      </c>
      <c r="L7857" s="260" t="s">
        <v>6372</v>
      </c>
    </row>
    <row r="7858" spans="2:12" ht="75" customHeight="1" x14ac:dyDescent="0.25">
      <c r="B7858" s="18">
        <v>47121800</v>
      </c>
      <c r="C7858" s="262" t="s">
        <v>7501</v>
      </c>
      <c r="D7858" s="256" t="s">
        <v>6369</v>
      </c>
      <c r="E7858" s="257" t="s">
        <v>86</v>
      </c>
      <c r="F7858" s="257" t="s">
        <v>6370</v>
      </c>
      <c r="G7858" s="257" t="s">
        <v>675</v>
      </c>
      <c r="H7858" s="259">
        <v>210000</v>
      </c>
      <c r="I7858" s="271">
        <f t="shared" si="79"/>
        <v>210000</v>
      </c>
      <c r="J7858" s="257" t="s">
        <v>39</v>
      </c>
      <c r="K7858" s="257" t="s">
        <v>6371</v>
      </c>
      <c r="L7858" s="260" t="s">
        <v>6372</v>
      </c>
    </row>
    <row r="7859" spans="2:12" ht="75" customHeight="1" x14ac:dyDescent="0.25">
      <c r="B7859" s="18">
        <v>44121600</v>
      </c>
      <c r="C7859" s="281" t="s">
        <v>7502</v>
      </c>
      <c r="D7859" s="256" t="s">
        <v>6369</v>
      </c>
      <c r="E7859" s="257" t="s">
        <v>86</v>
      </c>
      <c r="F7859" s="257" t="s">
        <v>6370</v>
      </c>
      <c r="G7859" s="257" t="s">
        <v>675</v>
      </c>
      <c r="H7859" s="259">
        <v>110000</v>
      </c>
      <c r="I7859" s="271">
        <f t="shared" si="79"/>
        <v>110000</v>
      </c>
      <c r="J7859" s="257" t="s">
        <v>39</v>
      </c>
      <c r="K7859" s="257" t="s">
        <v>6371</v>
      </c>
      <c r="L7859" s="260" t="s">
        <v>6372</v>
      </c>
    </row>
    <row r="7860" spans="2:12" ht="75" customHeight="1" x14ac:dyDescent="0.25">
      <c r="B7860" s="18">
        <v>46181500</v>
      </c>
      <c r="C7860" s="83" t="s">
        <v>7503</v>
      </c>
      <c r="D7860" s="256" t="s">
        <v>6369</v>
      </c>
      <c r="E7860" s="257" t="s">
        <v>86</v>
      </c>
      <c r="F7860" s="257" t="s">
        <v>6370</v>
      </c>
      <c r="G7860" s="257" t="s">
        <v>675</v>
      </c>
      <c r="H7860" s="259">
        <v>100000</v>
      </c>
      <c r="I7860" s="271">
        <f t="shared" si="79"/>
        <v>100000</v>
      </c>
      <c r="J7860" s="257" t="s">
        <v>39</v>
      </c>
      <c r="K7860" s="257" t="s">
        <v>6371</v>
      </c>
      <c r="L7860" s="260" t="s">
        <v>6372</v>
      </c>
    </row>
    <row r="7861" spans="2:12" ht="75" customHeight="1" x14ac:dyDescent="0.25">
      <c r="B7861" s="18">
        <v>44121618</v>
      </c>
      <c r="C7861" s="281" t="s">
        <v>7504</v>
      </c>
      <c r="D7861" s="256" t="s">
        <v>6369</v>
      </c>
      <c r="E7861" s="257" t="s">
        <v>86</v>
      </c>
      <c r="F7861" s="257" t="s">
        <v>6370</v>
      </c>
      <c r="G7861" s="257" t="s">
        <v>675</v>
      </c>
      <c r="H7861" s="259">
        <v>90000</v>
      </c>
      <c r="I7861" s="271">
        <f t="shared" si="79"/>
        <v>90000</v>
      </c>
      <c r="J7861" s="257" t="s">
        <v>39</v>
      </c>
      <c r="K7861" s="257" t="s">
        <v>6371</v>
      </c>
      <c r="L7861" s="260" t="s">
        <v>6372</v>
      </c>
    </row>
    <row r="7862" spans="2:12" ht="75" customHeight="1" x14ac:dyDescent="0.25">
      <c r="B7862" s="18">
        <v>44103100</v>
      </c>
      <c r="C7862" s="281" t="s">
        <v>7505</v>
      </c>
      <c r="D7862" s="256" t="s">
        <v>6369</v>
      </c>
      <c r="E7862" s="257" t="s">
        <v>86</v>
      </c>
      <c r="F7862" s="257" t="s">
        <v>6370</v>
      </c>
      <c r="G7862" s="257" t="s">
        <v>675</v>
      </c>
      <c r="H7862" s="259">
        <v>2320000</v>
      </c>
      <c r="I7862" s="271">
        <f t="shared" si="79"/>
        <v>2320000</v>
      </c>
      <c r="J7862" s="257" t="s">
        <v>39</v>
      </c>
      <c r="K7862" s="257" t="s">
        <v>6371</v>
      </c>
      <c r="L7862" s="260" t="s">
        <v>6372</v>
      </c>
    </row>
    <row r="7863" spans="2:12" ht="75" customHeight="1" x14ac:dyDescent="0.25">
      <c r="B7863" s="18">
        <v>60121800</v>
      </c>
      <c r="C7863" s="281" t="s">
        <v>7506</v>
      </c>
      <c r="D7863" s="256" t="s">
        <v>6369</v>
      </c>
      <c r="E7863" s="257" t="s">
        <v>86</v>
      </c>
      <c r="F7863" s="257" t="s">
        <v>6370</v>
      </c>
      <c r="G7863" s="257" t="s">
        <v>675</v>
      </c>
      <c r="H7863" s="259">
        <v>1240000</v>
      </c>
      <c r="I7863" s="271">
        <f t="shared" si="79"/>
        <v>1240000</v>
      </c>
      <c r="J7863" s="257" t="s">
        <v>39</v>
      </c>
      <c r="K7863" s="257" t="s">
        <v>6371</v>
      </c>
      <c r="L7863" s="260" t="s">
        <v>6372</v>
      </c>
    </row>
    <row r="7864" spans="2:12" ht="75" customHeight="1" x14ac:dyDescent="0.25">
      <c r="B7864" s="18">
        <v>60121800</v>
      </c>
      <c r="C7864" s="281" t="s">
        <v>7507</v>
      </c>
      <c r="D7864" s="256" t="s">
        <v>6369</v>
      </c>
      <c r="E7864" s="257" t="s">
        <v>86</v>
      </c>
      <c r="F7864" s="257" t="s">
        <v>6370</v>
      </c>
      <c r="G7864" s="257" t="s">
        <v>675</v>
      </c>
      <c r="H7864" s="259">
        <v>1830000</v>
      </c>
      <c r="I7864" s="271">
        <f t="shared" si="79"/>
        <v>1830000</v>
      </c>
      <c r="J7864" s="257" t="s">
        <v>39</v>
      </c>
      <c r="K7864" s="257" t="s">
        <v>6371</v>
      </c>
      <c r="L7864" s="260" t="s">
        <v>6372</v>
      </c>
    </row>
    <row r="7865" spans="2:12" ht="75" customHeight="1" x14ac:dyDescent="0.25">
      <c r="B7865" s="18">
        <v>44103100</v>
      </c>
      <c r="C7865" s="281" t="s">
        <v>7508</v>
      </c>
      <c r="D7865" s="256" t="s">
        <v>6369</v>
      </c>
      <c r="E7865" s="257" t="s">
        <v>86</v>
      </c>
      <c r="F7865" s="257" t="s">
        <v>6370</v>
      </c>
      <c r="G7865" s="257" t="s">
        <v>675</v>
      </c>
      <c r="H7865" s="259">
        <v>1400000</v>
      </c>
      <c r="I7865" s="271">
        <f t="shared" si="79"/>
        <v>1400000</v>
      </c>
      <c r="J7865" s="257" t="s">
        <v>39</v>
      </c>
      <c r="K7865" s="257" t="s">
        <v>6371</v>
      </c>
      <c r="L7865" s="260" t="s">
        <v>6372</v>
      </c>
    </row>
    <row r="7866" spans="2:12" ht="75" customHeight="1" x14ac:dyDescent="0.25">
      <c r="B7866" s="18">
        <v>60121800</v>
      </c>
      <c r="C7866" s="281" t="s">
        <v>7509</v>
      </c>
      <c r="D7866" s="256" t="s">
        <v>6369</v>
      </c>
      <c r="E7866" s="257" t="s">
        <v>86</v>
      </c>
      <c r="F7866" s="257" t="s">
        <v>6370</v>
      </c>
      <c r="G7866" s="257" t="s">
        <v>675</v>
      </c>
      <c r="H7866" s="259">
        <v>2000000</v>
      </c>
      <c r="I7866" s="271">
        <f t="shared" si="79"/>
        <v>2000000</v>
      </c>
      <c r="J7866" s="257" t="s">
        <v>39</v>
      </c>
      <c r="K7866" s="257" t="s">
        <v>6371</v>
      </c>
      <c r="L7866" s="260" t="s">
        <v>6372</v>
      </c>
    </row>
    <row r="7867" spans="2:12" ht="75" customHeight="1" x14ac:dyDescent="0.25">
      <c r="B7867" s="18">
        <v>60121800</v>
      </c>
      <c r="C7867" s="281" t="s">
        <v>7510</v>
      </c>
      <c r="D7867" s="256" t="s">
        <v>6369</v>
      </c>
      <c r="E7867" s="257" t="s">
        <v>86</v>
      </c>
      <c r="F7867" s="257" t="s">
        <v>6370</v>
      </c>
      <c r="G7867" s="257" t="s">
        <v>675</v>
      </c>
      <c r="H7867" s="259">
        <v>2000000</v>
      </c>
      <c r="I7867" s="271">
        <f t="shared" si="79"/>
        <v>2000000</v>
      </c>
      <c r="J7867" s="257" t="s">
        <v>39</v>
      </c>
      <c r="K7867" s="257" t="s">
        <v>6371</v>
      </c>
      <c r="L7867" s="260" t="s">
        <v>6372</v>
      </c>
    </row>
    <row r="7868" spans="2:12" ht="75" customHeight="1" x14ac:dyDescent="0.25">
      <c r="B7868" s="18">
        <v>11162100</v>
      </c>
      <c r="C7868" s="281" t="s">
        <v>7511</v>
      </c>
      <c r="D7868" s="256" t="s">
        <v>6369</v>
      </c>
      <c r="E7868" s="257" t="s">
        <v>86</v>
      </c>
      <c r="F7868" s="257" t="s">
        <v>6370</v>
      </c>
      <c r="G7868" s="257" t="s">
        <v>675</v>
      </c>
      <c r="H7868" s="259">
        <v>1600000</v>
      </c>
      <c r="I7868" s="271">
        <f t="shared" si="79"/>
        <v>1600000</v>
      </c>
      <c r="J7868" s="257" t="s">
        <v>39</v>
      </c>
      <c r="K7868" s="257" t="s">
        <v>6371</v>
      </c>
      <c r="L7868" s="260" t="s">
        <v>6372</v>
      </c>
    </row>
    <row r="7869" spans="2:12" ht="75" customHeight="1" x14ac:dyDescent="0.25">
      <c r="B7869" s="18">
        <v>14121805</v>
      </c>
      <c r="C7869" s="281" t="s">
        <v>7512</v>
      </c>
      <c r="D7869" s="256" t="s">
        <v>6369</v>
      </c>
      <c r="E7869" s="257" t="s">
        <v>86</v>
      </c>
      <c r="F7869" s="257" t="s">
        <v>6370</v>
      </c>
      <c r="G7869" s="257" t="s">
        <v>675</v>
      </c>
      <c r="H7869" s="259">
        <v>2800000</v>
      </c>
      <c r="I7869" s="271">
        <f t="shared" si="79"/>
        <v>2800000</v>
      </c>
      <c r="J7869" s="257" t="s">
        <v>39</v>
      </c>
      <c r="K7869" s="257" t="s">
        <v>6371</v>
      </c>
      <c r="L7869" s="260" t="s">
        <v>6372</v>
      </c>
    </row>
    <row r="7870" spans="2:12" ht="75" customHeight="1" x14ac:dyDescent="0.25">
      <c r="B7870" s="18">
        <v>60121800</v>
      </c>
      <c r="C7870" s="281" t="s">
        <v>7513</v>
      </c>
      <c r="D7870" s="256" t="s">
        <v>6369</v>
      </c>
      <c r="E7870" s="257" t="s">
        <v>86</v>
      </c>
      <c r="F7870" s="257" t="s">
        <v>6370</v>
      </c>
      <c r="G7870" s="257" t="s">
        <v>675</v>
      </c>
      <c r="H7870" s="259">
        <v>2000000</v>
      </c>
      <c r="I7870" s="271">
        <f t="shared" si="79"/>
        <v>2000000</v>
      </c>
      <c r="J7870" s="257" t="s">
        <v>39</v>
      </c>
      <c r="K7870" s="257" t="s">
        <v>6371</v>
      </c>
      <c r="L7870" s="260" t="s">
        <v>6372</v>
      </c>
    </row>
    <row r="7871" spans="2:12" ht="75" customHeight="1" x14ac:dyDescent="0.25">
      <c r="B7871" s="18">
        <v>11162100</v>
      </c>
      <c r="C7871" s="281" t="s">
        <v>7514</v>
      </c>
      <c r="D7871" s="256" t="s">
        <v>6369</v>
      </c>
      <c r="E7871" s="257" t="s">
        <v>86</v>
      </c>
      <c r="F7871" s="257" t="s">
        <v>6370</v>
      </c>
      <c r="G7871" s="257" t="s">
        <v>675</v>
      </c>
      <c r="H7871" s="259">
        <v>2000000</v>
      </c>
      <c r="I7871" s="271">
        <f t="shared" si="79"/>
        <v>2000000</v>
      </c>
      <c r="J7871" s="257" t="s">
        <v>39</v>
      </c>
      <c r="K7871" s="257" t="s">
        <v>6371</v>
      </c>
      <c r="L7871" s="260" t="s">
        <v>6372</v>
      </c>
    </row>
    <row r="7872" spans="2:12" ht="75" customHeight="1" x14ac:dyDescent="0.25">
      <c r="B7872" s="18">
        <v>11162100</v>
      </c>
      <c r="C7872" s="281" t="s">
        <v>7515</v>
      </c>
      <c r="D7872" s="256" t="s">
        <v>6369</v>
      </c>
      <c r="E7872" s="257" t="s">
        <v>86</v>
      </c>
      <c r="F7872" s="257" t="s">
        <v>6370</v>
      </c>
      <c r="G7872" s="257" t="s">
        <v>675</v>
      </c>
      <c r="H7872" s="259">
        <v>2400000</v>
      </c>
      <c r="I7872" s="271">
        <f t="shared" si="79"/>
        <v>2400000</v>
      </c>
      <c r="J7872" s="257" t="s">
        <v>39</v>
      </c>
      <c r="K7872" s="257" t="s">
        <v>6371</v>
      </c>
      <c r="L7872" s="260" t="s">
        <v>6372</v>
      </c>
    </row>
    <row r="7873" spans="2:12" ht="75" customHeight="1" x14ac:dyDescent="0.25">
      <c r="B7873" s="18">
        <v>44121600</v>
      </c>
      <c r="C7873" s="281" t="s">
        <v>7516</v>
      </c>
      <c r="D7873" s="256" t="s">
        <v>6369</v>
      </c>
      <c r="E7873" s="257" t="s">
        <v>86</v>
      </c>
      <c r="F7873" s="257" t="s">
        <v>6370</v>
      </c>
      <c r="G7873" s="257" t="s">
        <v>675</v>
      </c>
      <c r="H7873" s="259">
        <v>100000</v>
      </c>
      <c r="I7873" s="271">
        <f t="shared" si="79"/>
        <v>100000</v>
      </c>
      <c r="J7873" s="257" t="s">
        <v>39</v>
      </c>
      <c r="K7873" s="257" t="s">
        <v>6371</v>
      </c>
      <c r="L7873" s="260" t="s">
        <v>6372</v>
      </c>
    </row>
    <row r="7874" spans="2:12" ht="75" customHeight="1" x14ac:dyDescent="0.25">
      <c r="B7874" s="18">
        <v>53131624</v>
      </c>
      <c r="C7874" s="281" t="s">
        <v>7517</v>
      </c>
      <c r="D7874" s="256" t="s">
        <v>6369</v>
      </c>
      <c r="E7874" s="257" t="s">
        <v>86</v>
      </c>
      <c r="F7874" s="257" t="s">
        <v>6370</v>
      </c>
      <c r="G7874" s="257" t="s">
        <v>675</v>
      </c>
      <c r="H7874" s="259">
        <v>260000</v>
      </c>
      <c r="I7874" s="271">
        <f t="shared" si="79"/>
        <v>260000</v>
      </c>
      <c r="J7874" s="257" t="s">
        <v>39</v>
      </c>
      <c r="K7874" s="257" t="s">
        <v>6371</v>
      </c>
      <c r="L7874" s="260" t="s">
        <v>6372</v>
      </c>
    </row>
    <row r="7875" spans="2:12" ht="75" customHeight="1" x14ac:dyDescent="0.25">
      <c r="B7875" s="18">
        <v>44121600</v>
      </c>
      <c r="C7875" s="281" t="s">
        <v>7518</v>
      </c>
      <c r="D7875" s="256" t="s">
        <v>6369</v>
      </c>
      <c r="E7875" s="257" t="s">
        <v>86</v>
      </c>
      <c r="F7875" s="257" t="s">
        <v>6370</v>
      </c>
      <c r="G7875" s="257" t="s">
        <v>675</v>
      </c>
      <c r="H7875" s="259">
        <v>140000</v>
      </c>
      <c r="I7875" s="271">
        <f t="shared" si="79"/>
        <v>140000</v>
      </c>
      <c r="J7875" s="257" t="s">
        <v>39</v>
      </c>
      <c r="K7875" s="257" t="s">
        <v>6371</v>
      </c>
      <c r="L7875" s="260" t="s">
        <v>6372</v>
      </c>
    </row>
    <row r="7876" spans="2:12" ht="75" customHeight="1" x14ac:dyDescent="0.25">
      <c r="B7876" s="18">
        <v>60121100</v>
      </c>
      <c r="C7876" s="281" t="s">
        <v>7519</v>
      </c>
      <c r="D7876" s="256" t="s">
        <v>6369</v>
      </c>
      <c r="E7876" s="257" t="s">
        <v>86</v>
      </c>
      <c r="F7876" s="257" t="s">
        <v>6370</v>
      </c>
      <c r="G7876" s="257" t="s">
        <v>675</v>
      </c>
      <c r="H7876" s="259">
        <v>2000000</v>
      </c>
      <c r="I7876" s="271">
        <f t="shared" si="79"/>
        <v>2000000</v>
      </c>
      <c r="J7876" s="257" t="s">
        <v>39</v>
      </c>
      <c r="K7876" s="257" t="s">
        <v>6371</v>
      </c>
      <c r="L7876" s="260" t="s">
        <v>6372</v>
      </c>
    </row>
    <row r="7877" spans="2:12" ht="75" customHeight="1" x14ac:dyDescent="0.25">
      <c r="B7877" s="18">
        <v>14111519</v>
      </c>
      <c r="C7877" s="281" t="s">
        <v>7520</v>
      </c>
      <c r="D7877" s="256" t="s">
        <v>6369</v>
      </c>
      <c r="E7877" s="257" t="s">
        <v>86</v>
      </c>
      <c r="F7877" s="257" t="s">
        <v>6370</v>
      </c>
      <c r="G7877" s="257" t="s">
        <v>675</v>
      </c>
      <c r="H7877" s="259">
        <v>475000</v>
      </c>
      <c r="I7877" s="271">
        <f t="shared" si="79"/>
        <v>475000</v>
      </c>
      <c r="J7877" s="257" t="s">
        <v>39</v>
      </c>
      <c r="K7877" s="257" t="s">
        <v>6371</v>
      </c>
      <c r="L7877" s="260" t="s">
        <v>6372</v>
      </c>
    </row>
    <row r="7878" spans="2:12" ht="75" customHeight="1" x14ac:dyDescent="0.25">
      <c r="B7878" s="18">
        <v>30102000</v>
      </c>
      <c r="C7878" s="83" t="s">
        <v>7521</v>
      </c>
      <c r="D7878" s="256" t="s">
        <v>6369</v>
      </c>
      <c r="E7878" s="257" t="s">
        <v>86</v>
      </c>
      <c r="F7878" s="257" t="s">
        <v>6370</v>
      </c>
      <c r="G7878" s="257" t="s">
        <v>675</v>
      </c>
      <c r="H7878" s="259">
        <v>3000000</v>
      </c>
      <c r="I7878" s="271">
        <f t="shared" si="79"/>
        <v>3000000</v>
      </c>
      <c r="J7878" s="257" t="s">
        <v>39</v>
      </c>
      <c r="K7878" s="257" t="s">
        <v>6371</v>
      </c>
      <c r="L7878" s="260" t="s">
        <v>6372</v>
      </c>
    </row>
    <row r="7879" spans="2:12" ht="75" customHeight="1" x14ac:dyDescent="0.25">
      <c r="B7879" s="18">
        <v>13102026</v>
      </c>
      <c r="C7879" s="281" t="s">
        <v>7522</v>
      </c>
      <c r="D7879" s="256" t="s">
        <v>6369</v>
      </c>
      <c r="E7879" s="257" t="s">
        <v>86</v>
      </c>
      <c r="F7879" s="257" t="s">
        <v>6370</v>
      </c>
      <c r="G7879" s="257" t="s">
        <v>675</v>
      </c>
      <c r="H7879" s="259">
        <v>1800000</v>
      </c>
      <c r="I7879" s="271">
        <f t="shared" si="79"/>
        <v>1800000</v>
      </c>
      <c r="J7879" s="257" t="s">
        <v>39</v>
      </c>
      <c r="K7879" s="257" t="s">
        <v>6371</v>
      </c>
      <c r="L7879" s="260" t="s">
        <v>6372</v>
      </c>
    </row>
    <row r="7880" spans="2:12" ht="75" customHeight="1" x14ac:dyDescent="0.25">
      <c r="B7880" s="18">
        <v>31201500</v>
      </c>
      <c r="C7880" s="281" t="s">
        <v>7523</v>
      </c>
      <c r="D7880" s="256" t="s">
        <v>6369</v>
      </c>
      <c r="E7880" s="257" t="s">
        <v>86</v>
      </c>
      <c r="F7880" s="257" t="s">
        <v>6370</v>
      </c>
      <c r="G7880" s="257" t="s">
        <v>675</v>
      </c>
      <c r="H7880" s="259">
        <v>60000</v>
      </c>
      <c r="I7880" s="271">
        <f t="shared" si="79"/>
        <v>60000</v>
      </c>
      <c r="J7880" s="257" t="s">
        <v>39</v>
      </c>
      <c r="K7880" s="257" t="s">
        <v>6371</v>
      </c>
      <c r="L7880" s="260" t="s">
        <v>6372</v>
      </c>
    </row>
    <row r="7881" spans="2:12" ht="75" customHeight="1" x14ac:dyDescent="0.25">
      <c r="B7881" s="18">
        <v>31201500</v>
      </c>
      <c r="C7881" s="281" t="s">
        <v>7524</v>
      </c>
      <c r="D7881" s="256" t="s">
        <v>6369</v>
      </c>
      <c r="E7881" s="257" t="s">
        <v>86</v>
      </c>
      <c r="F7881" s="257" t="s">
        <v>6370</v>
      </c>
      <c r="G7881" s="257" t="s">
        <v>675</v>
      </c>
      <c r="H7881" s="259">
        <v>300000</v>
      </c>
      <c r="I7881" s="271">
        <f t="shared" si="79"/>
        <v>300000</v>
      </c>
      <c r="J7881" s="257" t="s">
        <v>39</v>
      </c>
      <c r="K7881" s="257" t="s">
        <v>6371</v>
      </c>
      <c r="L7881" s="260" t="s">
        <v>6372</v>
      </c>
    </row>
    <row r="7882" spans="2:12" ht="75" customHeight="1" x14ac:dyDescent="0.25">
      <c r="B7882" s="18">
        <v>27111552</v>
      </c>
      <c r="C7882" s="281" t="s">
        <v>7525</v>
      </c>
      <c r="D7882" s="256" t="s">
        <v>6369</v>
      </c>
      <c r="E7882" s="257" t="s">
        <v>86</v>
      </c>
      <c r="F7882" s="257" t="s">
        <v>6370</v>
      </c>
      <c r="G7882" s="257" t="s">
        <v>675</v>
      </c>
      <c r="H7882" s="259">
        <v>30000</v>
      </c>
      <c r="I7882" s="271">
        <f t="shared" si="79"/>
        <v>30000</v>
      </c>
      <c r="J7882" s="257" t="s">
        <v>39</v>
      </c>
      <c r="K7882" s="257" t="s">
        <v>6371</v>
      </c>
      <c r="L7882" s="260" t="s">
        <v>6372</v>
      </c>
    </row>
    <row r="7883" spans="2:12" ht="75" customHeight="1" x14ac:dyDescent="0.25">
      <c r="B7883" s="18">
        <v>27111500</v>
      </c>
      <c r="C7883" s="281" t="s">
        <v>7526</v>
      </c>
      <c r="D7883" s="256" t="s">
        <v>6369</v>
      </c>
      <c r="E7883" s="257" t="s">
        <v>86</v>
      </c>
      <c r="F7883" s="257" t="s">
        <v>6370</v>
      </c>
      <c r="G7883" s="257" t="s">
        <v>675</v>
      </c>
      <c r="H7883" s="259">
        <v>32000</v>
      </c>
      <c r="I7883" s="271">
        <f t="shared" si="79"/>
        <v>32000</v>
      </c>
      <c r="J7883" s="257" t="s">
        <v>39</v>
      </c>
      <c r="K7883" s="257" t="s">
        <v>6371</v>
      </c>
      <c r="L7883" s="260" t="s">
        <v>6372</v>
      </c>
    </row>
    <row r="7884" spans="2:12" ht="75" customHeight="1" x14ac:dyDescent="0.25">
      <c r="B7884" s="18">
        <v>12191600</v>
      </c>
      <c r="C7884" s="281" t="s">
        <v>7527</v>
      </c>
      <c r="D7884" s="256" t="s">
        <v>6369</v>
      </c>
      <c r="E7884" s="257" t="s">
        <v>86</v>
      </c>
      <c r="F7884" s="257" t="s">
        <v>6370</v>
      </c>
      <c r="G7884" s="257" t="s">
        <v>675</v>
      </c>
      <c r="H7884" s="259">
        <v>525000</v>
      </c>
      <c r="I7884" s="271">
        <f t="shared" si="79"/>
        <v>525000</v>
      </c>
      <c r="J7884" s="257" t="s">
        <v>39</v>
      </c>
      <c r="K7884" s="257" t="s">
        <v>6371</v>
      </c>
      <c r="L7884" s="260" t="s">
        <v>6372</v>
      </c>
    </row>
    <row r="7885" spans="2:12" ht="75" customHeight="1" x14ac:dyDescent="0.25">
      <c r="B7885" s="18">
        <v>11121802</v>
      </c>
      <c r="C7885" s="281" t="s">
        <v>7528</v>
      </c>
      <c r="D7885" s="256" t="s">
        <v>6369</v>
      </c>
      <c r="E7885" s="257" t="s">
        <v>86</v>
      </c>
      <c r="F7885" s="257" t="s">
        <v>6370</v>
      </c>
      <c r="G7885" s="257" t="s">
        <v>675</v>
      </c>
      <c r="H7885" s="259">
        <v>1145000</v>
      </c>
      <c r="I7885" s="271">
        <f t="shared" si="79"/>
        <v>1145000</v>
      </c>
      <c r="J7885" s="257" t="s">
        <v>39</v>
      </c>
      <c r="K7885" s="257" t="s">
        <v>6371</v>
      </c>
      <c r="L7885" s="260" t="s">
        <v>6372</v>
      </c>
    </row>
    <row r="7886" spans="2:12" ht="75" customHeight="1" x14ac:dyDescent="0.25">
      <c r="B7886" s="18">
        <v>46181500</v>
      </c>
      <c r="C7886" s="281" t="s">
        <v>7529</v>
      </c>
      <c r="D7886" s="256" t="s">
        <v>6369</v>
      </c>
      <c r="E7886" s="257" t="s">
        <v>86</v>
      </c>
      <c r="F7886" s="257" t="s">
        <v>6370</v>
      </c>
      <c r="G7886" s="257" t="s">
        <v>675</v>
      </c>
      <c r="H7886" s="259">
        <v>96000</v>
      </c>
      <c r="I7886" s="271">
        <f t="shared" si="79"/>
        <v>96000</v>
      </c>
      <c r="J7886" s="257" t="s">
        <v>39</v>
      </c>
      <c r="K7886" s="257" t="s">
        <v>6371</v>
      </c>
      <c r="L7886" s="260" t="s">
        <v>6372</v>
      </c>
    </row>
    <row r="7887" spans="2:12" ht="75" customHeight="1" x14ac:dyDescent="0.25">
      <c r="B7887" s="18">
        <v>51241100</v>
      </c>
      <c r="C7887" s="281" t="s">
        <v>7530</v>
      </c>
      <c r="D7887" s="256" t="s">
        <v>6369</v>
      </c>
      <c r="E7887" s="257" t="s">
        <v>86</v>
      </c>
      <c r="F7887" s="257" t="s">
        <v>6370</v>
      </c>
      <c r="G7887" s="257" t="s">
        <v>675</v>
      </c>
      <c r="H7887" s="259">
        <v>36000</v>
      </c>
      <c r="I7887" s="271">
        <f t="shared" si="79"/>
        <v>36000</v>
      </c>
      <c r="J7887" s="257" t="s">
        <v>39</v>
      </c>
      <c r="K7887" s="257" t="s">
        <v>6371</v>
      </c>
      <c r="L7887" s="260" t="s">
        <v>6372</v>
      </c>
    </row>
    <row r="7888" spans="2:12" ht="75" customHeight="1" x14ac:dyDescent="0.25">
      <c r="B7888" s="18">
        <v>11162100</v>
      </c>
      <c r="C7888" s="281" t="s">
        <v>7531</v>
      </c>
      <c r="D7888" s="256" t="s">
        <v>6369</v>
      </c>
      <c r="E7888" s="257" t="s">
        <v>86</v>
      </c>
      <c r="F7888" s="257" t="s">
        <v>6370</v>
      </c>
      <c r="G7888" s="257" t="s">
        <v>675</v>
      </c>
      <c r="H7888" s="259">
        <v>1200000</v>
      </c>
      <c r="I7888" s="271">
        <f t="shared" si="79"/>
        <v>1200000</v>
      </c>
      <c r="J7888" s="257" t="s">
        <v>39</v>
      </c>
      <c r="K7888" s="257" t="s">
        <v>6371</v>
      </c>
      <c r="L7888" s="260" t="s">
        <v>6372</v>
      </c>
    </row>
    <row r="7889" spans="2:12" ht="75" customHeight="1" x14ac:dyDescent="0.25">
      <c r="B7889" s="18">
        <v>60121800</v>
      </c>
      <c r="C7889" s="281" t="s">
        <v>7532</v>
      </c>
      <c r="D7889" s="256" t="s">
        <v>6369</v>
      </c>
      <c r="E7889" s="257" t="s">
        <v>86</v>
      </c>
      <c r="F7889" s="257" t="s">
        <v>6370</v>
      </c>
      <c r="G7889" s="257" t="s">
        <v>675</v>
      </c>
      <c r="H7889" s="259">
        <v>750000</v>
      </c>
      <c r="I7889" s="271">
        <f t="shared" si="79"/>
        <v>750000</v>
      </c>
      <c r="J7889" s="257" t="s">
        <v>39</v>
      </c>
      <c r="K7889" s="257" t="s">
        <v>6371</v>
      </c>
      <c r="L7889" s="260" t="s">
        <v>6372</v>
      </c>
    </row>
    <row r="7890" spans="2:12" ht="75" customHeight="1" x14ac:dyDescent="0.25">
      <c r="B7890" s="18">
        <v>60121800</v>
      </c>
      <c r="C7890" s="83" t="s">
        <v>7533</v>
      </c>
      <c r="D7890" s="256" t="s">
        <v>6369</v>
      </c>
      <c r="E7890" s="257" t="s">
        <v>86</v>
      </c>
      <c r="F7890" s="257" t="s">
        <v>6370</v>
      </c>
      <c r="G7890" s="257" t="s">
        <v>675</v>
      </c>
      <c r="H7890" s="259">
        <v>750000</v>
      </c>
      <c r="I7890" s="271">
        <f t="shared" si="79"/>
        <v>750000</v>
      </c>
      <c r="J7890" s="257" t="s">
        <v>39</v>
      </c>
      <c r="K7890" s="257" t="s">
        <v>6371</v>
      </c>
      <c r="L7890" s="260" t="s">
        <v>6372</v>
      </c>
    </row>
    <row r="7891" spans="2:12" ht="75" customHeight="1" x14ac:dyDescent="0.25">
      <c r="B7891" s="18">
        <v>60121800</v>
      </c>
      <c r="C7891" s="89" t="s">
        <v>7534</v>
      </c>
      <c r="D7891" s="256" t="s">
        <v>6369</v>
      </c>
      <c r="E7891" s="257" t="s">
        <v>86</v>
      </c>
      <c r="F7891" s="257" t="s">
        <v>6370</v>
      </c>
      <c r="G7891" s="257" t="s">
        <v>675</v>
      </c>
      <c r="H7891" s="259">
        <v>750000</v>
      </c>
      <c r="I7891" s="271">
        <f t="shared" si="79"/>
        <v>750000</v>
      </c>
      <c r="J7891" s="257" t="s">
        <v>39</v>
      </c>
      <c r="K7891" s="257" t="s">
        <v>6371</v>
      </c>
      <c r="L7891" s="260" t="s">
        <v>6372</v>
      </c>
    </row>
    <row r="7892" spans="2:12" ht="75" customHeight="1" x14ac:dyDescent="0.25">
      <c r="B7892" s="18">
        <v>60121800</v>
      </c>
      <c r="C7892" s="89" t="s">
        <v>7535</v>
      </c>
      <c r="D7892" s="256" t="s">
        <v>6369</v>
      </c>
      <c r="E7892" s="257" t="s">
        <v>86</v>
      </c>
      <c r="F7892" s="257" t="s">
        <v>6370</v>
      </c>
      <c r="G7892" s="257" t="s">
        <v>675</v>
      </c>
      <c r="H7892" s="259">
        <v>750000</v>
      </c>
      <c r="I7892" s="271">
        <f t="shared" si="79"/>
        <v>750000</v>
      </c>
      <c r="J7892" s="257" t="s">
        <v>39</v>
      </c>
      <c r="K7892" s="257" t="s">
        <v>6371</v>
      </c>
      <c r="L7892" s="260" t="s">
        <v>6372</v>
      </c>
    </row>
    <row r="7893" spans="2:12" ht="75" customHeight="1" x14ac:dyDescent="0.25">
      <c r="B7893" s="18">
        <v>60121800</v>
      </c>
      <c r="C7893" s="31" t="s">
        <v>7536</v>
      </c>
      <c r="D7893" s="256" t="s">
        <v>6369</v>
      </c>
      <c r="E7893" s="257" t="s">
        <v>86</v>
      </c>
      <c r="F7893" s="257" t="s">
        <v>6370</v>
      </c>
      <c r="G7893" s="257" t="s">
        <v>675</v>
      </c>
      <c r="H7893" s="259">
        <v>2100000</v>
      </c>
      <c r="I7893" s="271">
        <f t="shared" si="79"/>
        <v>2100000</v>
      </c>
      <c r="J7893" s="257" t="s">
        <v>39</v>
      </c>
      <c r="K7893" s="257" t="s">
        <v>6371</v>
      </c>
      <c r="L7893" s="260" t="s">
        <v>6372</v>
      </c>
    </row>
    <row r="7894" spans="2:12" ht="75" customHeight="1" x14ac:dyDescent="0.25">
      <c r="B7894" s="18">
        <v>30102000</v>
      </c>
      <c r="C7894" s="31" t="s">
        <v>7537</v>
      </c>
      <c r="D7894" s="256" t="s">
        <v>6369</v>
      </c>
      <c r="E7894" s="257" t="s">
        <v>86</v>
      </c>
      <c r="F7894" s="257" t="s">
        <v>6370</v>
      </c>
      <c r="G7894" s="257" t="s">
        <v>675</v>
      </c>
      <c r="H7894" s="259">
        <v>2600000</v>
      </c>
      <c r="I7894" s="271">
        <f t="shared" si="79"/>
        <v>2600000</v>
      </c>
      <c r="J7894" s="257" t="s">
        <v>39</v>
      </c>
      <c r="K7894" s="257" t="s">
        <v>6371</v>
      </c>
      <c r="L7894" s="260" t="s">
        <v>6372</v>
      </c>
    </row>
    <row r="7895" spans="2:12" ht="75" customHeight="1" x14ac:dyDescent="0.25">
      <c r="B7895" s="18">
        <v>14121805</v>
      </c>
      <c r="C7895" s="31" t="s">
        <v>7538</v>
      </c>
      <c r="D7895" s="256" t="s">
        <v>6369</v>
      </c>
      <c r="E7895" s="257" t="s">
        <v>86</v>
      </c>
      <c r="F7895" s="257" t="s">
        <v>6370</v>
      </c>
      <c r="G7895" s="257" t="s">
        <v>675</v>
      </c>
      <c r="H7895" s="259">
        <v>4600000</v>
      </c>
      <c r="I7895" s="271">
        <f t="shared" si="79"/>
        <v>4600000</v>
      </c>
      <c r="J7895" s="257" t="s">
        <v>39</v>
      </c>
      <c r="K7895" s="257" t="s">
        <v>6371</v>
      </c>
      <c r="L7895" s="260" t="s">
        <v>6372</v>
      </c>
    </row>
    <row r="7896" spans="2:12" ht="75" customHeight="1" x14ac:dyDescent="0.25">
      <c r="B7896" s="18">
        <v>14121805</v>
      </c>
      <c r="C7896" s="31" t="s">
        <v>7539</v>
      </c>
      <c r="D7896" s="256" t="s">
        <v>6369</v>
      </c>
      <c r="E7896" s="257" t="s">
        <v>86</v>
      </c>
      <c r="F7896" s="257" t="s">
        <v>6370</v>
      </c>
      <c r="G7896" s="257" t="s">
        <v>675</v>
      </c>
      <c r="H7896" s="259">
        <v>5000000</v>
      </c>
      <c r="I7896" s="271">
        <f t="shared" si="79"/>
        <v>5000000</v>
      </c>
      <c r="J7896" s="257" t="s">
        <v>39</v>
      </c>
      <c r="K7896" s="257" t="s">
        <v>6371</v>
      </c>
      <c r="L7896" s="260" t="s">
        <v>6372</v>
      </c>
    </row>
    <row r="7897" spans="2:12" ht="75" customHeight="1" x14ac:dyDescent="0.25">
      <c r="B7897" s="18">
        <v>73152101</v>
      </c>
      <c r="C7897" s="89" t="s">
        <v>7540</v>
      </c>
      <c r="D7897" s="256" t="s">
        <v>6369</v>
      </c>
      <c r="E7897" s="257" t="s">
        <v>86</v>
      </c>
      <c r="F7897" s="257" t="s">
        <v>6370</v>
      </c>
      <c r="G7897" s="257" t="s">
        <v>675</v>
      </c>
      <c r="H7897" s="259">
        <v>45000000</v>
      </c>
      <c r="I7897" s="271">
        <f t="shared" si="79"/>
        <v>45000000</v>
      </c>
      <c r="J7897" s="257" t="s">
        <v>39</v>
      </c>
      <c r="K7897" s="257" t="s">
        <v>6371</v>
      </c>
      <c r="L7897" s="260" t="s">
        <v>6372</v>
      </c>
    </row>
    <row r="7898" spans="2:12" ht="75" customHeight="1" x14ac:dyDescent="0.25">
      <c r="B7898" s="18">
        <v>73152101</v>
      </c>
      <c r="C7898" s="89" t="s">
        <v>7541</v>
      </c>
      <c r="D7898" s="256" t="s">
        <v>6369</v>
      </c>
      <c r="E7898" s="257" t="s">
        <v>86</v>
      </c>
      <c r="F7898" s="257" t="s">
        <v>6370</v>
      </c>
      <c r="G7898" s="257" t="s">
        <v>675</v>
      </c>
      <c r="H7898" s="259">
        <v>3000000</v>
      </c>
      <c r="I7898" s="271">
        <f t="shared" si="79"/>
        <v>3000000</v>
      </c>
      <c r="J7898" s="257" t="s">
        <v>39</v>
      </c>
      <c r="K7898" s="257" t="s">
        <v>6371</v>
      </c>
      <c r="L7898" s="260" t="s">
        <v>6372</v>
      </c>
    </row>
    <row r="7899" spans="2:12" ht="75" customHeight="1" x14ac:dyDescent="0.25">
      <c r="B7899" s="18" t="s">
        <v>7395</v>
      </c>
      <c r="C7899" s="89" t="s">
        <v>7542</v>
      </c>
      <c r="D7899" s="256" t="s">
        <v>6369</v>
      </c>
      <c r="E7899" s="257" t="s">
        <v>86</v>
      </c>
      <c r="F7899" s="257" t="s">
        <v>6370</v>
      </c>
      <c r="G7899" s="257" t="s">
        <v>675</v>
      </c>
      <c r="H7899" s="259">
        <v>1000000</v>
      </c>
      <c r="I7899" s="271">
        <f t="shared" si="79"/>
        <v>1000000</v>
      </c>
      <c r="J7899" s="257" t="s">
        <v>39</v>
      </c>
      <c r="K7899" s="257" t="s">
        <v>6371</v>
      </c>
      <c r="L7899" s="260" t="s">
        <v>6372</v>
      </c>
    </row>
    <row r="7900" spans="2:12" ht="75" customHeight="1" x14ac:dyDescent="0.25">
      <c r="B7900" s="18" t="s">
        <v>7403</v>
      </c>
      <c r="C7900" s="89" t="s">
        <v>7543</v>
      </c>
      <c r="D7900" s="256" t="s">
        <v>6369</v>
      </c>
      <c r="E7900" s="257" t="s">
        <v>86</v>
      </c>
      <c r="F7900" s="257" t="s">
        <v>6370</v>
      </c>
      <c r="G7900" s="257" t="s">
        <v>675</v>
      </c>
      <c r="H7900" s="259">
        <v>5600000</v>
      </c>
      <c r="I7900" s="271">
        <f t="shared" si="79"/>
        <v>5600000</v>
      </c>
      <c r="J7900" s="257" t="s">
        <v>39</v>
      </c>
      <c r="K7900" s="257" t="s">
        <v>6371</v>
      </c>
      <c r="L7900" s="260" t="s">
        <v>6372</v>
      </c>
    </row>
    <row r="7901" spans="2:12" ht="75" customHeight="1" x14ac:dyDescent="0.25">
      <c r="B7901" s="18" t="s">
        <v>7395</v>
      </c>
      <c r="C7901" s="89" t="s">
        <v>7544</v>
      </c>
      <c r="D7901" s="256" t="s">
        <v>6369</v>
      </c>
      <c r="E7901" s="257" t="s">
        <v>86</v>
      </c>
      <c r="F7901" s="257" t="s">
        <v>6370</v>
      </c>
      <c r="G7901" s="257" t="s">
        <v>675</v>
      </c>
      <c r="H7901" s="258">
        <v>2300000</v>
      </c>
      <c r="I7901" s="271">
        <f t="shared" si="79"/>
        <v>2300000</v>
      </c>
      <c r="J7901" s="257" t="s">
        <v>39</v>
      </c>
      <c r="K7901" s="257" t="s">
        <v>6371</v>
      </c>
      <c r="L7901" s="260" t="s">
        <v>6372</v>
      </c>
    </row>
    <row r="7902" spans="2:12" ht="75" customHeight="1" x14ac:dyDescent="0.25">
      <c r="B7902" s="18" t="s">
        <v>7403</v>
      </c>
      <c r="C7902" s="89" t="s">
        <v>7545</v>
      </c>
      <c r="D7902" s="256" t="s">
        <v>6369</v>
      </c>
      <c r="E7902" s="257" t="s">
        <v>86</v>
      </c>
      <c r="F7902" s="257" t="s">
        <v>6370</v>
      </c>
      <c r="G7902" s="257" t="s">
        <v>675</v>
      </c>
      <c r="H7902" s="259">
        <v>5000000</v>
      </c>
      <c r="I7902" s="271">
        <f t="shared" si="79"/>
        <v>5000000</v>
      </c>
      <c r="J7902" s="257" t="s">
        <v>39</v>
      </c>
      <c r="K7902" s="257" t="s">
        <v>6371</v>
      </c>
      <c r="L7902" s="260" t="s">
        <v>6372</v>
      </c>
    </row>
    <row r="7903" spans="2:12" ht="75" customHeight="1" x14ac:dyDescent="0.25">
      <c r="B7903" s="18" t="s">
        <v>7403</v>
      </c>
      <c r="C7903" s="89" t="s">
        <v>7546</v>
      </c>
      <c r="D7903" s="256" t="s">
        <v>6369</v>
      </c>
      <c r="E7903" s="257" t="s">
        <v>86</v>
      </c>
      <c r="F7903" s="257" t="s">
        <v>6370</v>
      </c>
      <c r="G7903" s="257" t="s">
        <v>675</v>
      </c>
      <c r="H7903" s="259">
        <v>8000000</v>
      </c>
      <c r="I7903" s="271">
        <f t="shared" si="79"/>
        <v>8000000</v>
      </c>
      <c r="J7903" s="257" t="s">
        <v>39</v>
      </c>
      <c r="K7903" s="257" t="s">
        <v>6371</v>
      </c>
      <c r="L7903" s="260" t="s">
        <v>6372</v>
      </c>
    </row>
    <row r="7904" spans="2:12" ht="75" customHeight="1" x14ac:dyDescent="0.25">
      <c r="B7904" s="18" t="s">
        <v>7403</v>
      </c>
      <c r="C7904" s="89" t="s">
        <v>7547</v>
      </c>
      <c r="D7904" s="256" t="s">
        <v>6369</v>
      </c>
      <c r="E7904" s="257" t="s">
        <v>86</v>
      </c>
      <c r="F7904" s="257" t="s">
        <v>6370</v>
      </c>
      <c r="G7904" s="257" t="s">
        <v>675</v>
      </c>
      <c r="H7904" s="259">
        <v>5000000</v>
      </c>
      <c r="I7904" s="271">
        <f t="shared" si="79"/>
        <v>5000000</v>
      </c>
      <c r="J7904" s="257" t="s">
        <v>39</v>
      </c>
      <c r="K7904" s="257" t="s">
        <v>6371</v>
      </c>
      <c r="L7904" s="260" t="s">
        <v>6372</v>
      </c>
    </row>
    <row r="7905" spans="2:12" ht="75" customHeight="1" x14ac:dyDescent="0.25">
      <c r="B7905" s="18">
        <v>931417001</v>
      </c>
      <c r="C7905" s="89" t="s">
        <v>7548</v>
      </c>
      <c r="D7905" s="284">
        <v>41680</v>
      </c>
      <c r="E7905" s="257" t="s">
        <v>7549</v>
      </c>
      <c r="F7905" s="257" t="s">
        <v>7550</v>
      </c>
      <c r="G7905" s="257" t="s">
        <v>675</v>
      </c>
      <c r="H7905" s="259">
        <v>14000000</v>
      </c>
      <c r="I7905" s="271">
        <f t="shared" si="79"/>
        <v>14000000</v>
      </c>
      <c r="J7905" s="257" t="s">
        <v>39</v>
      </c>
      <c r="K7905" s="257" t="s">
        <v>6371</v>
      </c>
      <c r="L7905" s="260" t="s">
        <v>6372</v>
      </c>
    </row>
    <row r="7906" spans="2:12" ht="75" customHeight="1" x14ac:dyDescent="0.25">
      <c r="B7906" s="18">
        <v>931417001</v>
      </c>
      <c r="C7906" s="89" t="s">
        <v>7551</v>
      </c>
      <c r="D7906" s="284">
        <v>41723</v>
      </c>
      <c r="E7906" s="257" t="s">
        <v>7552</v>
      </c>
      <c r="F7906" s="257" t="s">
        <v>7550</v>
      </c>
      <c r="G7906" s="257" t="s">
        <v>675</v>
      </c>
      <c r="H7906" s="259">
        <v>1000000</v>
      </c>
      <c r="I7906" s="271">
        <f t="shared" si="79"/>
        <v>1000000</v>
      </c>
      <c r="J7906" s="257" t="s">
        <v>39</v>
      </c>
      <c r="K7906" s="257" t="s">
        <v>6371</v>
      </c>
      <c r="L7906" s="260" t="s">
        <v>6372</v>
      </c>
    </row>
    <row r="7907" spans="2:12" ht="75" customHeight="1" x14ac:dyDescent="0.25">
      <c r="B7907" s="18">
        <v>931417001</v>
      </c>
      <c r="C7907" s="89" t="s">
        <v>7553</v>
      </c>
      <c r="D7907" s="284">
        <v>41760</v>
      </c>
      <c r="E7907" s="257" t="s">
        <v>7552</v>
      </c>
      <c r="F7907" s="257" t="s">
        <v>7550</v>
      </c>
      <c r="G7907" s="257" t="s">
        <v>675</v>
      </c>
      <c r="H7907" s="259">
        <v>10000000</v>
      </c>
      <c r="I7907" s="271">
        <f t="shared" si="79"/>
        <v>10000000</v>
      </c>
      <c r="J7907" s="257" t="s">
        <v>39</v>
      </c>
      <c r="K7907" s="257" t="s">
        <v>6371</v>
      </c>
      <c r="L7907" s="260" t="s">
        <v>6372</v>
      </c>
    </row>
    <row r="7908" spans="2:12" ht="75" customHeight="1" x14ac:dyDescent="0.25">
      <c r="B7908" s="18">
        <v>931417001</v>
      </c>
      <c r="C7908" s="89" t="s">
        <v>7554</v>
      </c>
      <c r="D7908" s="284">
        <v>41887</v>
      </c>
      <c r="E7908" s="257" t="s">
        <v>7552</v>
      </c>
      <c r="F7908" s="257" t="s">
        <v>7550</v>
      </c>
      <c r="G7908" s="257" t="s">
        <v>675</v>
      </c>
      <c r="H7908" s="259">
        <v>6000000</v>
      </c>
      <c r="I7908" s="271">
        <f t="shared" si="79"/>
        <v>6000000</v>
      </c>
      <c r="J7908" s="257" t="s">
        <v>39</v>
      </c>
      <c r="K7908" s="257" t="s">
        <v>6371</v>
      </c>
      <c r="L7908" s="260" t="s">
        <v>6372</v>
      </c>
    </row>
    <row r="7909" spans="2:12" ht="75" customHeight="1" x14ac:dyDescent="0.25">
      <c r="B7909" s="18">
        <v>931417001</v>
      </c>
      <c r="C7909" s="89" t="s">
        <v>7555</v>
      </c>
      <c r="D7909" s="284">
        <v>41861</v>
      </c>
      <c r="E7909" s="257" t="s">
        <v>7552</v>
      </c>
      <c r="F7909" s="257" t="s">
        <v>7550</v>
      </c>
      <c r="G7909" s="257" t="s">
        <v>675</v>
      </c>
      <c r="H7909" s="259">
        <v>15000000</v>
      </c>
      <c r="I7909" s="271">
        <f t="shared" si="79"/>
        <v>15000000</v>
      </c>
      <c r="J7909" s="257" t="s">
        <v>39</v>
      </c>
      <c r="K7909" s="257" t="s">
        <v>6371</v>
      </c>
      <c r="L7909" s="260" t="s">
        <v>6372</v>
      </c>
    </row>
    <row r="7910" spans="2:12" ht="75" customHeight="1" x14ac:dyDescent="0.25">
      <c r="B7910" s="18">
        <v>931417001</v>
      </c>
      <c r="C7910" s="89" t="s">
        <v>7556</v>
      </c>
      <c r="D7910" s="284">
        <v>41733</v>
      </c>
      <c r="E7910" s="257" t="s">
        <v>7549</v>
      </c>
      <c r="F7910" s="257" t="s">
        <v>7550</v>
      </c>
      <c r="G7910" s="257" t="s">
        <v>675</v>
      </c>
      <c r="H7910" s="259">
        <v>8000000</v>
      </c>
      <c r="I7910" s="271">
        <f t="shared" si="79"/>
        <v>8000000</v>
      </c>
      <c r="J7910" s="257" t="s">
        <v>39</v>
      </c>
      <c r="K7910" s="257" t="s">
        <v>6371</v>
      </c>
      <c r="L7910" s="260" t="s">
        <v>6372</v>
      </c>
    </row>
    <row r="7911" spans="2:12" ht="75" customHeight="1" x14ac:dyDescent="0.25">
      <c r="B7911" s="18">
        <v>931417001</v>
      </c>
      <c r="C7911" s="89" t="s">
        <v>7557</v>
      </c>
      <c r="D7911" s="284">
        <v>41768</v>
      </c>
      <c r="E7911" s="257" t="s">
        <v>711</v>
      </c>
      <c r="F7911" s="257" t="s">
        <v>7550</v>
      </c>
      <c r="G7911" s="257" t="s">
        <v>675</v>
      </c>
      <c r="H7911" s="259">
        <v>25000000</v>
      </c>
      <c r="I7911" s="271">
        <f t="shared" si="79"/>
        <v>25000000</v>
      </c>
      <c r="J7911" s="257" t="s">
        <v>39</v>
      </c>
      <c r="K7911" s="257" t="s">
        <v>6371</v>
      </c>
      <c r="L7911" s="260" t="s">
        <v>6372</v>
      </c>
    </row>
    <row r="7912" spans="2:12" ht="75" customHeight="1" x14ac:dyDescent="0.25">
      <c r="B7912" s="18">
        <v>931417001</v>
      </c>
      <c r="C7912" s="89" t="s">
        <v>7558</v>
      </c>
      <c r="D7912" s="284">
        <v>41927</v>
      </c>
      <c r="E7912" s="257" t="s">
        <v>7549</v>
      </c>
      <c r="F7912" s="257" t="s">
        <v>7550</v>
      </c>
      <c r="G7912" s="257" t="s">
        <v>675</v>
      </c>
      <c r="H7912" s="259">
        <v>30000000</v>
      </c>
      <c r="I7912" s="271">
        <f t="shared" si="79"/>
        <v>30000000</v>
      </c>
      <c r="J7912" s="257" t="s">
        <v>39</v>
      </c>
      <c r="K7912" s="257" t="s">
        <v>6371</v>
      </c>
      <c r="L7912" s="260" t="s">
        <v>6372</v>
      </c>
    </row>
    <row r="7913" spans="2:12" ht="75" customHeight="1" x14ac:dyDescent="0.25">
      <c r="B7913" s="18">
        <v>931417001</v>
      </c>
      <c r="C7913" s="89" t="s">
        <v>7559</v>
      </c>
      <c r="D7913" s="284">
        <v>41718</v>
      </c>
      <c r="E7913" s="257" t="s">
        <v>7552</v>
      </c>
      <c r="F7913" s="257" t="s">
        <v>7550</v>
      </c>
      <c r="G7913" s="257" t="s">
        <v>675</v>
      </c>
      <c r="H7913" s="259">
        <v>10000000</v>
      </c>
      <c r="I7913" s="271">
        <f t="shared" si="79"/>
        <v>10000000</v>
      </c>
      <c r="J7913" s="257" t="s">
        <v>39</v>
      </c>
      <c r="K7913" s="257" t="s">
        <v>6371</v>
      </c>
      <c r="L7913" s="260" t="s">
        <v>6372</v>
      </c>
    </row>
    <row r="7914" spans="2:12" ht="75" customHeight="1" x14ac:dyDescent="0.25">
      <c r="B7914" s="285">
        <v>80111600</v>
      </c>
      <c r="C7914" s="36" t="s">
        <v>7560</v>
      </c>
      <c r="D7914" s="286">
        <v>41646</v>
      </c>
      <c r="E7914" s="36" t="s">
        <v>679</v>
      </c>
      <c r="F7914" s="36" t="s">
        <v>7550</v>
      </c>
      <c r="G7914" s="36" t="s">
        <v>675</v>
      </c>
      <c r="H7914" s="287">
        <v>21557900</v>
      </c>
      <c r="I7914" s="288">
        <f t="shared" si="79"/>
        <v>21557900</v>
      </c>
      <c r="J7914" s="36" t="s">
        <v>39</v>
      </c>
      <c r="K7914" s="36" t="s">
        <v>6371</v>
      </c>
      <c r="L7914" s="233" t="s">
        <v>7561</v>
      </c>
    </row>
    <row r="7915" spans="2:12" ht="75" customHeight="1" x14ac:dyDescent="0.25">
      <c r="B7915" s="285">
        <v>80111600</v>
      </c>
      <c r="C7915" s="67" t="s">
        <v>7562</v>
      </c>
      <c r="D7915" s="286">
        <v>41646</v>
      </c>
      <c r="E7915" s="36" t="s">
        <v>7563</v>
      </c>
      <c r="F7915" s="36" t="s">
        <v>7550</v>
      </c>
      <c r="G7915" s="36" t="s">
        <v>675</v>
      </c>
      <c r="H7915" s="287">
        <v>20933033</v>
      </c>
      <c r="I7915" s="288">
        <f t="shared" si="79"/>
        <v>20933033</v>
      </c>
      <c r="J7915" s="36" t="s">
        <v>39</v>
      </c>
      <c r="K7915" s="36" t="s">
        <v>6371</v>
      </c>
      <c r="L7915" s="233" t="s">
        <v>7561</v>
      </c>
    </row>
    <row r="7916" spans="2:12" ht="75" customHeight="1" x14ac:dyDescent="0.25">
      <c r="B7916" s="285">
        <v>80111600</v>
      </c>
      <c r="C7916" s="36" t="s">
        <v>7564</v>
      </c>
      <c r="D7916" s="286">
        <v>41646</v>
      </c>
      <c r="E7916" s="36" t="s">
        <v>7565</v>
      </c>
      <c r="F7916" s="36" t="s">
        <v>7550</v>
      </c>
      <c r="G7916" s="36" t="s">
        <v>675</v>
      </c>
      <c r="H7916" s="287">
        <v>38965072</v>
      </c>
      <c r="I7916" s="288">
        <f t="shared" si="79"/>
        <v>38965072</v>
      </c>
      <c r="J7916" s="36" t="s">
        <v>39</v>
      </c>
      <c r="K7916" s="36" t="s">
        <v>6371</v>
      </c>
      <c r="L7916" s="233" t="s">
        <v>7561</v>
      </c>
    </row>
    <row r="7917" spans="2:12" ht="75" customHeight="1" x14ac:dyDescent="0.25">
      <c r="B7917" s="285">
        <v>80111600</v>
      </c>
      <c r="C7917" s="36" t="s">
        <v>7566</v>
      </c>
      <c r="D7917" s="286">
        <v>41646</v>
      </c>
      <c r="E7917" s="36" t="s">
        <v>7563</v>
      </c>
      <c r="F7917" s="36" t="s">
        <v>7550</v>
      </c>
      <c r="G7917" s="36" t="s">
        <v>675</v>
      </c>
      <c r="H7917" s="288">
        <v>24234012</v>
      </c>
      <c r="I7917" s="288">
        <f t="shared" si="79"/>
        <v>24234012</v>
      </c>
      <c r="J7917" s="36" t="s">
        <v>39</v>
      </c>
      <c r="K7917" s="36" t="s">
        <v>6371</v>
      </c>
      <c r="L7917" s="233" t="s">
        <v>7561</v>
      </c>
    </row>
    <row r="7918" spans="2:12" ht="75" customHeight="1" x14ac:dyDescent="0.25">
      <c r="B7918" s="285">
        <v>80111600</v>
      </c>
      <c r="C7918" s="67" t="s">
        <v>7567</v>
      </c>
      <c r="D7918" s="286">
        <v>41646</v>
      </c>
      <c r="E7918" s="36" t="s">
        <v>7563</v>
      </c>
      <c r="F7918" s="36" t="s">
        <v>7550</v>
      </c>
      <c r="G7918" s="36" t="s">
        <v>675</v>
      </c>
      <c r="H7918" s="288">
        <v>24234012</v>
      </c>
      <c r="I7918" s="288">
        <f t="shared" si="79"/>
        <v>24234012</v>
      </c>
      <c r="J7918" s="36" t="s">
        <v>39</v>
      </c>
      <c r="K7918" s="36" t="s">
        <v>6371</v>
      </c>
      <c r="L7918" s="233" t="s">
        <v>7561</v>
      </c>
    </row>
    <row r="7919" spans="2:12" ht="75" customHeight="1" x14ac:dyDescent="0.25">
      <c r="B7919" s="285">
        <v>80111600</v>
      </c>
      <c r="C7919" s="67" t="s">
        <v>7568</v>
      </c>
      <c r="D7919" s="286">
        <v>41646</v>
      </c>
      <c r="E7919" s="36" t="s">
        <v>7563</v>
      </c>
      <c r="F7919" s="36" t="s">
        <v>7550</v>
      </c>
      <c r="G7919" s="36" t="s">
        <v>675</v>
      </c>
      <c r="H7919" s="288">
        <v>24234012</v>
      </c>
      <c r="I7919" s="288">
        <v>24234012</v>
      </c>
      <c r="J7919" s="36" t="s">
        <v>39</v>
      </c>
      <c r="K7919" s="36" t="s">
        <v>6371</v>
      </c>
      <c r="L7919" s="233" t="s">
        <v>7561</v>
      </c>
    </row>
    <row r="7920" spans="2:12" ht="75" customHeight="1" x14ac:dyDescent="0.25">
      <c r="B7920" s="285">
        <v>80111600</v>
      </c>
      <c r="C7920" s="67" t="s">
        <v>7569</v>
      </c>
      <c r="D7920" s="286">
        <v>41646</v>
      </c>
      <c r="E7920" s="36" t="s">
        <v>7563</v>
      </c>
      <c r="F7920" s="36" t="s">
        <v>7550</v>
      </c>
      <c r="G7920" s="36" t="s">
        <v>675</v>
      </c>
      <c r="H7920" s="287">
        <v>42797702</v>
      </c>
      <c r="I7920" s="288">
        <f t="shared" ref="I7920:I7983" si="80">+H7920</f>
        <v>42797702</v>
      </c>
      <c r="J7920" s="36" t="s">
        <v>39</v>
      </c>
      <c r="K7920" s="36" t="s">
        <v>6371</v>
      </c>
      <c r="L7920" s="233" t="s">
        <v>7561</v>
      </c>
    </row>
    <row r="7921" spans="2:12" ht="75" customHeight="1" x14ac:dyDescent="0.25">
      <c r="B7921" s="285">
        <v>80111600</v>
      </c>
      <c r="C7921" s="67" t="s">
        <v>7570</v>
      </c>
      <c r="D7921" s="286">
        <v>41646</v>
      </c>
      <c r="E7921" s="36" t="s">
        <v>7563</v>
      </c>
      <c r="F7921" s="36" t="s">
        <v>7550</v>
      </c>
      <c r="G7921" s="36" t="s">
        <v>675</v>
      </c>
      <c r="H7921" s="288">
        <v>24234012</v>
      </c>
      <c r="I7921" s="288">
        <f t="shared" si="80"/>
        <v>24234012</v>
      </c>
      <c r="J7921" s="36" t="s">
        <v>39</v>
      </c>
      <c r="K7921" s="36" t="s">
        <v>6371</v>
      </c>
      <c r="L7921" s="233" t="s">
        <v>7561</v>
      </c>
    </row>
    <row r="7922" spans="2:12" ht="75" customHeight="1" x14ac:dyDescent="0.25">
      <c r="B7922" s="285">
        <v>80111600</v>
      </c>
      <c r="C7922" s="67" t="s">
        <v>7571</v>
      </c>
      <c r="D7922" s="286">
        <v>41646</v>
      </c>
      <c r="E7922" s="36" t="s">
        <v>679</v>
      </c>
      <c r="F7922" s="36" t="s">
        <v>7550</v>
      </c>
      <c r="G7922" s="36" t="s">
        <v>675</v>
      </c>
      <c r="H7922" s="287">
        <v>19158103</v>
      </c>
      <c r="I7922" s="288">
        <f t="shared" si="80"/>
        <v>19158103</v>
      </c>
      <c r="J7922" s="36" t="s">
        <v>39</v>
      </c>
      <c r="K7922" s="36" t="s">
        <v>6371</v>
      </c>
      <c r="L7922" s="233" t="s">
        <v>7561</v>
      </c>
    </row>
    <row r="7923" spans="2:12" ht="75" customHeight="1" x14ac:dyDescent="0.25">
      <c r="B7923" s="285">
        <v>80111600</v>
      </c>
      <c r="C7923" s="67" t="s">
        <v>7572</v>
      </c>
      <c r="D7923" s="286">
        <v>41646</v>
      </c>
      <c r="E7923" s="36" t="s">
        <v>7563</v>
      </c>
      <c r="F7923" s="36" t="s">
        <v>7550</v>
      </c>
      <c r="G7923" s="36" t="s">
        <v>675</v>
      </c>
      <c r="H7923" s="288">
        <v>24234012</v>
      </c>
      <c r="I7923" s="288">
        <f t="shared" si="80"/>
        <v>24234012</v>
      </c>
      <c r="J7923" s="36" t="s">
        <v>39</v>
      </c>
      <c r="K7923" s="36" t="s">
        <v>6371</v>
      </c>
      <c r="L7923" s="233" t="s">
        <v>7561</v>
      </c>
    </row>
    <row r="7924" spans="2:12" ht="75" customHeight="1" x14ac:dyDescent="0.25">
      <c r="B7924" s="285">
        <v>80111600</v>
      </c>
      <c r="C7924" s="67" t="s">
        <v>7573</v>
      </c>
      <c r="D7924" s="286">
        <v>41646</v>
      </c>
      <c r="E7924" s="36" t="s">
        <v>7563</v>
      </c>
      <c r="F7924" s="36" t="s">
        <v>7550</v>
      </c>
      <c r="G7924" s="36" t="s">
        <v>675</v>
      </c>
      <c r="H7924" s="287">
        <v>42797702</v>
      </c>
      <c r="I7924" s="288">
        <f t="shared" si="80"/>
        <v>42797702</v>
      </c>
      <c r="J7924" s="36" t="s">
        <v>39</v>
      </c>
      <c r="K7924" s="36" t="s">
        <v>6371</v>
      </c>
      <c r="L7924" s="233" t="s">
        <v>7561</v>
      </c>
    </row>
    <row r="7925" spans="2:12" ht="75" customHeight="1" x14ac:dyDescent="0.25">
      <c r="B7925" s="285">
        <v>80111600</v>
      </c>
      <c r="C7925" s="67" t="s">
        <v>7574</v>
      </c>
      <c r="D7925" s="286">
        <v>41646</v>
      </c>
      <c r="E7925" s="36" t="s">
        <v>679</v>
      </c>
      <c r="F7925" s="36" t="s">
        <v>7550</v>
      </c>
      <c r="G7925" s="36" t="s">
        <v>675</v>
      </c>
      <c r="H7925" s="287">
        <v>44075245</v>
      </c>
      <c r="I7925" s="288">
        <f t="shared" si="80"/>
        <v>44075245</v>
      </c>
      <c r="J7925" s="36" t="s">
        <v>39</v>
      </c>
      <c r="K7925" s="36" t="s">
        <v>6371</v>
      </c>
      <c r="L7925" s="233" t="s">
        <v>7561</v>
      </c>
    </row>
    <row r="7926" spans="2:12" ht="75" customHeight="1" x14ac:dyDescent="0.25">
      <c r="B7926" s="285">
        <v>80111600</v>
      </c>
      <c r="C7926" s="67" t="s">
        <v>7575</v>
      </c>
      <c r="D7926" s="286">
        <v>41646</v>
      </c>
      <c r="E7926" s="36" t="s">
        <v>7563</v>
      </c>
      <c r="F7926" s="36" t="s">
        <v>7550</v>
      </c>
      <c r="G7926" s="36" t="s">
        <v>675</v>
      </c>
      <c r="H7926" s="287">
        <v>42797702</v>
      </c>
      <c r="I7926" s="288">
        <f t="shared" si="80"/>
        <v>42797702</v>
      </c>
      <c r="J7926" s="36" t="s">
        <v>39</v>
      </c>
      <c r="K7926" s="36" t="s">
        <v>6371</v>
      </c>
      <c r="L7926" s="233" t="s">
        <v>7561</v>
      </c>
    </row>
    <row r="7927" spans="2:12" ht="75" customHeight="1" x14ac:dyDescent="0.25">
      <c r="B7927" s="285">
        <v>80111600</v>
      </c>
      <c r="C7927" s="67" t="s">
        <v>7576</v>
      </c>
      <c r="D7927" s="286">
        <v>41646</v>
      </c>
      <c r="E7927" s="36" t="s">
        <v>7563</v>
      </c>
      <c r="F7927" s="36" t="s">
        <v>7550</v>
      </c>
      <c r="G7927" s="36" t="s">
        <v>675</v>
      </c>
      <c r="H7927" s="287">
        <v>32104167</v>
      </c>
      <c r="I7927" s="288">
        <f t="shared" si="80"/>
        <v>32104167</v>
      </c>
      <c r="J7927" s="36" t="s">
        <v>39</v>
      </c>
      <c r="K7927" s="36" t="s">
        <v>6371</v>
      </c>
      <c r="L7927" s="233" t="s">
        <v>7561</v>
      </c>
    </row>
    <row r="7928" spans="2:12" ht="75" customHeight="1" x14ac:dyDescent="0.25">
      <c r="B7928" s="285">
        <v>80111600</v>
      </c>
      <c r="C7928" s="289" t="s">
        <v>7577</v>
      </c>
      <c r="D7928" s="286">
        <v>41646</v>
      </c>
      <c r="E7928" s="36" t="s">
        <v>7563</v>
      </c>
      <c r="F7928" s="36" t="s">
        <v>7550</v>
      </c>
      <c r="G7928" s="36" t="s">
        <v>675</v>
      </c>
      <c r="H7928" s="287">
        <v>39083333</v>
      </c>
      <c r="I7928" s="288">
        <f t="shared" si="80"/>
        <v>39083333</v>
      </c>
      <c r="J7928" s="36" t="s">
        <v>39</v>
      </c>
      <c r="K7928" s="36" t="s">
        <v>6371</v>
      </c>
      <c r="L7928" s="233" t="s">
        <v>7561</v>
      </c>
    </row>
    <row r="7929" spans="2:12" ht="75" customHeight="1" x14ac:dyDescent="0.25">
      <c r="B7929" s="285">
        <v>80111600</v>
      </c>
      <c r="C7929" s="67" t="s">
        <v>7578</v>
      </c>
      <c r="D7929" s="286">
        <v>41646</v>
      </c>
      <c r="E7929" s="36" t="s">
        <v>7563</v>
      </c>
      <c r="F7929" s="36" t="s">
        <v>7550</v>
      </c>
      <c r="G7929" s="36" t="s">
        <v>675</v>
      </c>
      <c r="H7929" s="287">
        <v>35733333</v>
      </c>
      <c r="I7929" s="288">
        <f t="shared" si="80"/>
        <v>35733333</v>
      </c>
      <c r="J7929" s="36" t="s">
        <v>39</v>
      </c>
      <c r="K7929" s="36" t="s">
        <v>6371</v>
      </c>
      <c r="L7929" s="233" t="s">
        <v>7561</v>
      </c>
    </row>
    <row r="7930" spans="2:12" ht="75" customHeight="1" x14ac:dyDescent="0.25">
      <c r="B7930" s="285">
        <v>80111600</v>
      </c>
      <c r="C7930" s="67" t="s">
        <v>7579</v>
      </c>
      <c r="D7930" s="286">
        <v>41646</v>
      </c>
      <c r="E7930" s="36" t="s">
        <v>7563</v>
      </c>
      <c r="F7930" s="36" t="s">
        <v>7550</v>
      </c>
      <c r="G7930" s="36" t="s">
        <v>675</v>
      </c>
      <c r="H7930" s="287">
        <v>48468024</v>
      </c>
      <c r="I7930" s="288">
        <f t="shared" si="80"/>
        <v>48468024</v>
      </c>
      <c r="J7930" s="36" t="s">
        <v>39</v>
      </c>
      <c r="K7930" s="36" t="s">
        <v>6371</v>
      </c>
      <c r="L7930" s="233" t="s">
        <v>7561</v>
      </c>
    </row>
    <row r="7931" spans="2:12" ht="75" customHeight="1" x14ac:dyDescent="0.25">
      <c r="B7931" s="285">
        <v>80111600</v>
      </c>
      <c r="C7931" s="36" t="s">
        <v>7580</v>
      </c>
      <c r="D7931" s="286">
        <v>41646</v>
      </c>
      <c r="E7931" s="36" t="s">
        <v>7563</v>
      </c>
      <c r="F7931" s="36" t="s">
        <v>7550</v>
      </c>
      <c r="G7931" s="36" t="s">
        <v>675</v>
      </c>
      <c r="H7931" s="287">
        <v>20933033</v>
      </c>
      <c r="I7931" s="288">
        <f t="shared" si="80"/>
        <v>20933033</v>
      </c>
      <c r="J7931" s="36" t="s">
        <v>39</v>
      </c>
      <c r="K7931" s="36" t="s">
        <v>6371</v>
      </c>
      <c r="L7931" s="233" t="s">
        <v>7561</v>
      </c>
    </row>
    <row r="7932" spans="2:12" ht="75" customHeight="1" x14ac:dyDescent="0.25">
      <c r="B7932" s="285">
        <v>80111600</v>
      </c>
      <c r="C7932" s="289" t="s">
        <v>7581</v>
      </c>
      <c r="D7932" s="286">
        <v>41646</v>
      </c>
      <c r="E7932" s="36" t="s">
        <v>653</v>
      </c>
      <c r="F7932" s="36" t="s">
        <v>7550</v>
      </c>
      <c r="G7932" s="36" t="s">
        <v>675</v>
      </c>
      <c r="H7932" s="287">
        <v>42158930</v>
      </c>
      <c r="I7932" s="288">
        <f t="shared" si="80"/>
        <v>42158930</v>
      </c>
      <c r="J7932" s="36" t="s">
        <v>39</v>
      </c>
      <c r="K7932" s="36" t="s">
        <v>6371</v>
      </c>
      <c r="L7932" s="233" t="s">
        <v>7561</v>
      </c>
    </row>
    <row r="7933" spans="2:12" ht="75" customHeight="1" x14ac:dyDescent="0.25">
      <c r="B7933" s="285">
        <v>80111600</v>
      </c>
      <c r="C7933" s="67" t="s">
        <v>7582</v>
      </c>
      <c r="D7933" s="286">
        <v>41646</v>
      </c>
      <c r="E7933" s="36" t="s">
        <v>7563</v>
      </c>
      <c r="F7933" s="36" t="s">
        <v>7550</v>
      </c>
      <c r="G7933" s="36" t="s">
        <v>675</v>
      </c>
      <c r="H7933" s="287">
        <v>20624833</v>
      </c>
      <c r="I7933" s="288">
        <f t="shared" si="80"/>
        <v>20624833</v>
      </c>
      <c r="J7933" s="36" t="s">
        <v>39</v>
      </c>
      <c r="K7933" s="36" t="s">
        <v>6371</v>
      </c>
      <c r="L7933" s="233" t="s">
        <v>7561</v>
      </c>
    </row>
    <row r="7934" spans="2:12" ht="75" customHeight="1" x14ac:dyDescent="0.25">
      <c r="B7934" s="548">
        <v>80111600</v>
      </c>
      <c r="C7934" s="289" t="s">
        <v>14060</v>
      </c>
      <c r="D7934" s="286">
        <v>41646</v>
      </c>
      <c r="E7934" s="36" t="s">
        <v>653</v>
      </c>
      <c r="F7934" s="36" t="s">
        <v>7550</v>
      </c>
      <c r="G7934" s="36" t="s">
        <v>675</v>
      </c>
      <c r="H7934" s="287">
        <v>27500000</v>
      </c>
      <c r="I7934" s="288">
        <f t="shared" si="80"/>
        <v>27500000</v>
      </c>
      <c r="J7934" s="36" t="s">
        <v>39</v>
      </c>
      <c r="K7934" s="36" t="s">
        <v>6371</v>
      </c>
      <c r="L7934" s="233" t="s">
        <v>7561</v>
      </c>
    </row>
    <row r="7935" spans="2:12" ht="75" customHeight="1" x14ac:dyDescent="0.25">
      <c r="B7935" s="285">
        <v>80111600</v>
      </c>
      <c r="C7935" s="289" t="s">
        <v>7583</v>
      </c>
      <c r="D7935" s="286">
        <v>41646</v>
      </c>
      <c r="E7935" s="36" t="s">
        <v>679</v>
      </c>
      <c r="F7935" s="36" t="s">
        <v>7550</v>
      </c>
      <c r="G7935" s="36" t="s">
        <v>675</v>
      </c>
      <c r="H7935" s="288">
        <v>24957415</v>
      </c>
      <c r="I7935" s="288">
        <f t="shared" si="80"/>
        <v>24957415</v>
      </c>
      <c r="J7935" s="36" t="s">
        <v>39</v>
      </c>
      <c r="K7935" s="36" t="s">
        <v>6371</v>
      </c>
      <c r="L7935" s="233" t="s">
        <v>7561</v>
      </c>
    </row>
    <row r="7936" spans="2:12" ht="75" customHeight="1" x14ac:dyDescent="0.25">
      <c r="B7936" s="285">
        <v>80111600</v>
      </c>
      <c r="C7936" s="36" t="s">
        <v>7584</v>
      </c>
      <c r="D7936" s="286">
        <v>41646</v>
      </c>
      <c r="E7936" s="36" t="s">
        <v>679</v>
      </c>
      <c r="F7936" s="36" t="s">
        <v>7550</v>
      </c>
      <c r="G7936" s="36" t="s">
        <v>675</v>
      </c>
      <c r="H7936" s="288">
        <v>19159000</v>
      </c>
      <c r="I7936" s="288">
        <f t="shared" si="80"/>
        <v>19159000</v>
      </c>
      <c r="J7936" s="36" t="s">
        <v>39</v>
      </c>
      <c r="K7936" s="36" t="s">
        <v>6371</v>
      </c>
      <c r="L7936" s="233" t="s">
        <v>7561</v>
      </c>
    </row>
    <row r="7937" spans="2:12" ht="75" customHeight="1" x14ac:dyDescent="0.25">
      <c r="B7937" s="285">
        <v>80111600</v>
      </c>
      <c r="C7937" s="67" t="s">
        <v>7585</v>
      </c>
      <c r="D7937" s="286">
        <v>41646</v>
      </c>
      <c r="E7937" s="36" t="s">
        <v>7563</v>
      </c>
      <c r="F7937" s="36" t="s">
        <v>7550</v>
      </c>
      <c r="G7937" s="36" t="s">
        <v>675</v>
      </c>
      <c r="H7937" s="287">
        <v>32104167</v>
      </c>
      <c r="I7937" s="288">
        <f t="shared" si="80"/>
        <v>32104167</v>
      </c>
      <c r="J7937" s="36" t="s">
        <v>39</v>
      </c>
      <c r="K7937" s="36" t="s">
        <v>6371</v>
      </c>
      <c r="L7937" s="233" t="s">
        <v>7561</v>
      </c>
    </row>
    <row r="7938" spans="2:12" ht="75" customHeight="1" x14ac:dyDescent="0.25">
      <c r="B7938" s="285">
        <v>80111600</v>
      </c>
      <c r="C7938" s="67" t="s">
        <v>7586</v>
      </c>
      <c r="D7938" s="286">
        <v>41646</v>
      </c>
      <c r="E7938" s="36" t="s">
        <v>97</v>
      </c>
      <c r="F7938" s="36" t="s">
        <v>7550</v>
      </c>
      <c r="G7938" s="36" t="s">
        <v>675</v>
      </c>
      <c r="H7938" s="287">
        <v>27000000</v>
      </c>
      <c r="I7938" s="288">
        <f t="shared" si="80"/>
        <v>27000000</v>
      </c>
      <c r="J7938" s="36" t="s">
        <v>39</v>
      </c>
      <c r="K7938" s="36" t="s">
        <v>6371</v>
      </c>
      <c r="L7938" s="233" t="s">
        <v>7561</v>
      </c>
    </row>
    <row r="7939" spans="2:12" ht="75" customHeight="1" x14ac:dyDescent="0.25">
      <c r="B7939" s="285">
        <v>80111600</v>
      </c>
      <c r="C7939" s="67" t="s">
        <v>7588</v>
      </c>
      <c r="D7939" s="286">
        <v>41646</v>
      </c>
      <c r="E7939" s="36" t="s">
        <v>97</v>
      </c>
      <c r="F7939" s="36" t="s">
        <v>7550</v>
      </c>
      <c r="G7939" s="36" t="s">
        <v>675</v>
      </c>
      <c r="H7939" s="287">
        <v>27000000</v>
      </c>
      <c r="I7939" s="288">
        <f t="shared" si="80"/>
        <v>27000000</v>
      </c>
      <c r="J7939" s="36" t="s">
        <v>39</v>
      </c>
      <c r="K7939" s="36" t="s">
        <v>6371</v>
      </c>
      <c r="L7939" s="233" t="s">
        <v>7561</v>
      </c>
    </row>
    <row r="7940" spans="2:12" ht="75" customHeight="1" x14ac:dyDescent="0.25">
      <c r="B7940" s="285">
        <v>80111600</v>
      </c>
      <c r="C7940" s="549" t="s">
        <v>7589</v>
      </c>
      <c r="D7940" s="286">
        <v>41646</v>
      </c>
      <c r="E7940" s="36" t="s">
        <v>97</v>
      </c>
      <c r="F7940" s="36" t="s">
        <v>7550</v>
      </c>
      <c r="G7940" s="36" t="s">
        <v>675</v>
      </c>
      <c r="H7940" s="287">
        <v>13500000</v>
      </c>
      <c r="I7940" s="288">
        <f t="shared" si="80"/>
        <v>13500000</v>
      </c>
      <c r="J7940" s="36" t="s">
        <v>39</v>
      </c>
      <c r="K7940" s="36" t="s">
        <v>6371</v>
      </c>
      <c r="L7940" s="233" t="s">
        <v>7561</v>
      </c>
    </row>
    <row r="7941" spans="2:12" ht="75" customHeight="1" x14ac:dyDescent="0.25">
      <c r="B7941" s="292">
        <v>80111600</v>
      </c>
      <c r="C7941" s="289" t="s">
        <v>7590</v>
      </c>
      <c r="D7941" s="550">
        <v>41646</v>
      </c>
      <c r="E7941" s="36" t="s">
        <v>7587</v>
      </c>
      <c r="F7941" s="36" t="s">
        <v>7550</v>
      </c>
      <c r="G7941" s="36" t="s">
        <v>675</v>
      </c>
      <c r="H7941" s="287">
        <v>31500000</v>
      </c>
      <c r="I7941" s="288">
        <f t="shared" si="80"/>
        <v>31500000</v>
      </c>
      <c r="J7941" s="36" t="s">
        <v>39</v>
      </c>
      <c r="K7941" s="36" t="s">
        <v>6371</v>
      </c>
      <c r="L7941" s="233" t="s">
        <v>7561</v>
      </c>
    </row>
    <row r="7942" spans="2:12" ht="75" customHeight="1" x14ac:dyDescent="0.25">
      <c r="B7942" s="292">
        <v>80111600</v>
      </c>
      <c r="C7942" s="290" t="s">
        <v>7591</v>
      </c>
      <c r="D7942" s="550">
        <v>41646</v>
      </c>
      <c r="E7942" s="36" t="s">
        <v>7563</v>
      </c>
      <c r="F7942" s="36" t="s">
        <v>7550</v>
      </c>
      <c r="G7942" s="36" t="s">
        <v>675</v>
      </c>
      <c r="H7942" s="287">
        <v>20933033</v>
      </c>
      <c r="I7942" s="288">
        <f t="shared" si="80"/>
        <v>20933033</v>
      </c>
      <c r="J7942" s="36" t="s">
        <v>39</v>
      </c>
      <c r="K7942" s="36" t="s">
        <v>6371</v>
      </c>
      <c r="L7942" s="233" t="s">
        <v>7561</v>
      </c>
    </row>
    <row r="7943" spans="2:12" ht="75" customHeight="1" x14ac:dyDescent="0.25">
      <c r="B7943" s="285">
        <v>80111600</v>
      </c>
      <c r="C7943" s="551" t="s">
        <v>7592</v>
      </c>
      <c r="D7943" s="286">
        <v>41646</v>
      </c>
      <c r="E7943" s="36" t="s">
        <v>7563</v>
      </c>
      <c r="F7943" s="36" t="s">
        <v>7550</v>
      </c>
      <c r="G7943" s="36" t="s">
        <v>675</v>
      </c>
      <c r="H7943" s="287">
        <v>42797702</v>
      </c>
      <c r="I7943" s="288">
        <f t="shared" si="80"/>
        <v>42797702</v>
      </c>
      <c r="J7943" s="36" t="s">
        <v>39</v>
      </c>
      <c r="K7943" s="36" t="s">
        <v>6371</v>
      </c>
      <c r="L7943" s="233" t="s">
        <v>7561</v>
      </c>
    </row>
    <row r="7944" spans="2:12" ht="75" customHeight="1" x14ac:dyDescent="0.25">
      <c r="B7944" s="285">
        <v>80111600</v>
      </c>
      <c r="C7944" s="67" t="s">
        <v>7593</v>
      </c>
      <c r="D7944" s="286">
        <v>41646</v>
      </c>
      <c r="E7944" s="36" t="s">
        <v>7563</v>
      </c>
      <c r="F7944" s="36" t="s">
        <v>7550</v>
      </c>
      <c r="G7944" s="36" t="s">
        <v>675</v>
      </c>
      <c r="H7944" s="288">
        <v>24234012</v>
      </c>
      <c r="I7944" s="288">
        <f t="shared" si="80"/>
        <v>24234012</v>
      </c>
      <c r="J7944" s="36" t="s">
        <v>39</v>
      </c>
      <c r="K7944" s="36" t="s">
        <v>6371</v>
      </c>
      <c r="L7944" s="233" t="s">
        <v>7561</v>
      </c>
    </row>
    <row r="7945" spans="2:12" ht="75" customHeight="1" x14ac:dyDescent="0.25">
      <c r="B7945" s="285">
        <v>80111600</v>
      </c>
      <c r="C7945" s="289" t="s">
        <v>7594</v>
      </c>
      <c r="D7945" s="286">
        <v>41646</v>
      </c>
      <c r="E7945" s="36" t="s">
        <v>7563</v>
      </c>
      <c r="F7945" s="36" t="s">
        <v>7550</v>
      </c>
      <c r="G7945" s="36" t="s">
        <v>675</v>
      </c>
      <c r="H7945" s="287">
        <v>42797702</v>
      </c>
      <c r="I7945" s="288">
        <f t="shared" si="80"/>
        <v>42797702</v>
      </c>
      <c r="J7945" s="36" t="s">
        <v>39</v>
      </c>
      <c r="K7945" s="36" t="s">
        <v>6371</v>
      </c>
      <c r="L7945" s="233" t="s">
        <v>7561</v>
      </c>
    </row>
    <row r="7946" spans="2:12" ht="75" customHeight="1" x14ac:dyDescent="0.25">
      <c r="B7946" s="285">
        <v>80111600</v>
      </c>
      <c r="C7946" s="290" t="s">
        <v>7595</v>
      </c>
      <c r="D7946" s="286">
        <v>41646</v>
      </c>
      <c r="E7946" s="36" t="s">
        <v>7563</v>
      </c>
      <c r="F7946" s="36" t="s">
        <v>7550</v>
      </c>
      <c r="G7946" s="36" t="s">
        <v>675</v>
      </c>
      <c r="H7946" s="287">
        <v>24233900</v>
      </c>
      <c r="I7946" s="288">
        <f t="shared" si="80"/>
        <v>24233900</v>
      </c>
      <c r="J7946" s="36" t="s">
        <v>39</v>
      </c>
      <c r="K7946" s="36" t="s">
        <v>6371</v>
      </c>
      <c r="L7946" s="233" t="s">
        <v>7561</v>
      </c>
    </row>
    <row r="7947" spans="2:12" ht="75" customHeight="1" x14ac:dyDescent="0.25">
      <c r="B7947" s="285">
        <v>80111600</v>
      </c>
      <c r="C7947" s="289" t="s">
        <v>7596</v>
      </c>
      <c r="D7947" s="286">
        <v>41646</v>
      </c>
      <c r="E7947" s="36" t="s">
        <v>7563</v>
      </c>
      <c r="F7947" s="36" t="s">
        <v>7550</v>
      </c>
      <c r="G7947" s="36" t="s">
        <v>675</v>
      </c>
      <c r="H7947" s="287">
        <v>42797702</v>
      </c>
      <c r="I7947" s="288">
        <f t="shared" si="80"/>
        <v>42797702</v>
      </c>
      <c r="J7947" s="36" t="s">
        <v>39</v>
      </c>
      <c r="K7947" s="36" t="s">
        <v>6371</v>
      </c>
      <c r="L7947" s="233" t="s">
        <v>7561</v>
      </c>
    </row>
    <row r="7948" spans="2:12" ht="75" customHeight="1" x14ac:dyDescent="0.25">
      <c r="B7948" s="285">
        <v>80111600</v>
      </c>
      <c r="C7948" s="549" t="s">
        <v>7597</v>
      </c>
      <c r="D7948" s="286">
        <v>41646</v>
      </c>
      <c r="E7948" s="36" t="s">
        <v>653</v>
      </c>
      <c r="F7948" s="36" t="s">
        <v>7550</v>
      </c>
      <c r="G7948" s="36" t="s">
        <v>675</v>
      </c>
      <c r="H7948" s="287">
        <v>20185000</v>
      </c>
      <c r="I7948" s="288">
        <f t="shared" si="80"/>
        <v>20185000</v>
      </c>
      <c r="J7948" s="36" t="s">
        <v>39</v>
      </c>
      <c r="K7948" s="36" t="s">
        <v>6371</v>
      </c>
      <c r="L7948" s="233" t="s">
        <v>7561</v>
      </c>
    </row>
    <row r="7949" spans="2:12" ht="75" customHeight="1" x14ac:dyDescent="0.25">
      <c r="B7949" s="292">
        <v>80111600</v>
      </c>
      <c r="C7949" s="36" t="s">
        <v>7598</v>
      </c>
      <c r="D7949" s="550">
        <v>41646</v>
      </c>
      <c r="E7949" s="36" t="s">
        <v>7563</v>
      </c>
      <c r="F7949" s="36" t="s">
        <v>7550</v>
      </c>
      <c r="G7949" s="36" t="s">
        <v>675</v>
      </c>
      <c r="H7949" s="287">
        <v>42797702</v>
      </c>
      <c r="I7949" s="288">
        <f t="shared" si="80"/>
        <v>42797702</v>
      </c>
      <c r="J7949" s="36" t="s">
        <v>39</v>
      </c>
      <c r="K7949" s="36" t="s">
        <v>6371</v>
      </c>
      <c r="L7949" s="233" t="s">
        <v>7561</v>
      </c>
    </row>
    <row r="7950" spans="2:12" ht="75" customHeight="1" x14ac:dyDescent="0.25">
      <c r="B7950" s="292">
        <v>80111600</v>
      </c>
      <c r="C7950" s="67" t="s">
        <v>7599</v>
      </c>
      <c r="D7950" s="550">
        <v>41646</v>
      </c>
      <c r="E7950" s="36" t="s">
        <v>653</v>
      </c>
      <c r="F7950" s="36" t="s">
        <v>7550</v>
      </c>
      <c r="G7950" s="36" t="s">
        <v>675</v>
      </c>
      <c r="H7950" s="287">
        <v>22172810</v>
      </c>
      <c r="I7950" s="288">
        <f t="shared" si="80"/>
        <v>22172810</v>
      </c>
      <c r="J7950" s="36" t="s">
        <v>39</v>
      </c>
      <c r="K7950" s="36" t="s">
        <v>6371</v>
      </c>
      <c r="L7950" s="233" t="s">
        <v>7561</v>
      </c>
    </row>
    <row r="7951" spans="2:12" ht="75" customHeight="1" x14ac:dyDescent="0.25">
      <c r="B7951" s="292">
        <v>80111600</v>
      </c>
      <c r="C7951" s="67" t="s">
        <v>7600</v>
      </c>
      <c r="D7951" s="550">
        <v>41646</v>
      </c>
      <c r="E7951" s="36" t="s">
        <v>7563</v>
      </c>
      <c r="F7951" s="36" t="s">
        <v>7550</v>
      </c>
      <c r="G7951" s="36" t="s">
        <v>675</v>
      </c>
      <c r="H7951" s="288">
        <v>24234012</v>
      </c>
      <c r="I7951" s="288">
        <f t="shared" si="80"/>
        <v>24234012</v>
      </c>
      <c r="J7951" s="36" t="s">
        <v>39</v>
      </c>
      <c r="K7951" s="36" t="s">
        <v>6371</v>
      </c>
      <c r="L7951" s="233" t="s">
        <v>7561</v>
      </c>
    </row>
    <row r="7952" spans="2:12" ht="75" customHeight="1" x14ac:dyDescent="0.25">
      <c r="B7952" s="292">
        <v>86101700</v>
      </c>
      <c r="C7952" s="289" t="s">
        <v>14061</v>
      </c>
      <c r="D7952" s="550">
        <v>41646</v>
      </c>
      <c r="E7952" s="36" t="s">
        <v>653</v>
      </c>
      <c r="F7952" s="36" t="s">
        <v>7550</v>
      </c>
      <c r="G7952" s="36" t="s">
        <v>675</v>
      </c>
      <c r="H7952" s="287">
        <v>34916200</v>
      </c>
      <c r="I7952" s="288">
        <f t="shared" si="80"/>
        <v>34916200</v>
      </c>
      <c r="J7952" s="36" t="s">
        <v>39</v>
      </c>
      <c r="K7952" s="36" t="s">
        <v>6371</v>
      </c>
      <c r="L7952" s="233" t="s">
        <v>7561</v>
      </c>
    </row>
    <row r="7953" spans="2:12" ht="75" customHeight="1" x14ac:dyDescent="0.25">
      <c r="B7953" s="292">
        <v>86101700</v>
      </c>
      <c r="C7953" s="289" t="s">
        <v>7601</v>
      </c>
      <c r="D7953" s="550">
        <v>41646</v>
      </c>
      <c r="E7953" s="36" t="s">
        <v>653</v>
      </c>
      <c r="F7953" s="36" t="s">
        <v>7550</v>
      </c>
      <c r="G7953" s="36" t="s">
        <v>675</v>
      </c>
      <c r="H7953" s="287">
        <v>421515600</v>
      </c>
      <c r="I7953" s="288">
        <f t="shared" si="80"/>
        <v>421515600</v>
      </c>
      <c r="J7953" s="36" t="s">
        <v>39</v>
      </c>
      <c r="K7953" s="36" t="s">
        <v>6371</v>
      </c>
      <c r="L7953" s="233" t="s">
        <v>7561</v>
      </c>
    </row>
    <row r="7954" spans="2:12" ht="75" customHeight="1" x14ac:dyDescent="0.25">
      <c r="B7954" s="292">
        <v>86101700</v>
      </c>
      <c r="C7954" s="289" t="s">
        <v>7602</v>
      </c>
      <c r="D7954" s="550">
        <v>41646</v>
      </c>
      <c r="E7954" s="36" t="s">
        <v>653</v>
      </c>
      <c r="F7954" s="36" t="s">
        <v>7550</v>
      </c>
      <c r="G7954" s="36" t="s">
        <v>675</v>
      </c>
      <c r="H7954" s="287">
        <v>34916200</v>
      </c>
      <c r="I7954" s="288">
        <f t="shared" si="80"/>
        <v>34916200</v>
      </c>
      <c r="J7954" s="36" t="s">
        <v>39</v>
      </c>
      <c r="K7954" s="36" t="s">
        <v>6371</v>
      </c>
      <c r="L7954" s="233" t="s">
        <v>7561</v>
      </c>
    </row>
    <row r="7955" spans="2:12" ht="75" customHeight="1" x14ac:dyDescent="0.25">
      <c r="B7955" s="292">
        <v>86101700</v>
      </c>
      <c r="C7955" s="289" t="s">
        <v>7603</v>
      </c>
      <c r="D7955" s="550">
        <v>41646</v>
      </c>
      <c r="E7955" s="36" t="s">
        <v>653</v>
      </c>
      <c r="F7955" s="36" t="s">
        <v>7550</v>
      </c>
      <c r="G7955" s="36" t="s">
        <v>675</v>
      </c>
      <c r="H7955" s="287">
        <v>106009200</v>
      </c>
      <c r="I7955" s="288">
        <f t="shared" si="80"/>
        <v>106009200</v>
      </c>
      <c r="J7955" s="36" t="s">
        <v>39</v>
      </c>
      <c r="K7955" s="36" t="s">
        <v>6371</v>
      </c>
      <c r="L7955" s="233" t="s">
        <v>7561</v>
      </c>
    </row>
    <row r="7956" spans="2:12" ht="75" customHeight="1" x14ac:dyDescent="0.25">
      <c r="B7956" s="292">
        <v>86101700</v>
      </c>
      <c r="C7956" s="289" t="s">
        <v>7604</v>
      </c>
      <c r="D7956" s="550">
        <v>41646</v>
      </c>
      <c r="E7956" s="36" t="s">
        <v>653</v>
      </c>
      <c r="F7956" s="36" t="s">
        <v>7550</v>
      </c>
      <c r="G7956" s="36" t="s">
        <v>675</v>
      </c>
      <c r="H7956" s="287">
        <v>139664800</v>
      </c>
      <c r="I7956" s="288">
        <f t="shared" si="80"/>
        <v>139664800</v>
      </c>
      <c r="J7956" s="36" t="s">
        <v>39</v>
      </c>
      <c r="K7956" s="36" t="s">
        <v>6371</v>
      </c>
      <c r="L7956" s="233" t="s">
        <v>7561</v>
      </c>
    </row>
    <row r="7957" spans="2:12" ht="75" customHeight="1" x14ac:dyDescent="0.25">
      <c r="B7957" s="292">
        <v>86101700</v>
      </c>
      <c r="C7957" s="289" t="s">
        <v>7605</v>
      </c>
      <c r="D7957" s="550">
        <v>41646</v>
      </c>
      <c r="E7957" s="36" t="s">
        <v>653</v>
      </c>
      <c r="F7957" s="36" t="s">
        <v>7550</v>
      </c>
      <c r="G7957" s="36" t="s">
        <v>675</v>
      </c>
      <c r="H7957" s="287">
        <v>36176800</v>
      </c>
      <c r="I7957" s="288">
        <f t="shared" si="80"/>
        <v>36176800</v>
      </c>
      <c r="J7957" s="36" t="s">
        <v>39</v>
      </c>
      <c r="K7957" s="36" t="s">
        <v>6371</v>
      </c>
      <c r="L7957" s="233" t="s">
        <v>7561</v>
      </c>
    </row>
    <row r="7958" spans="2:12" ht="75" customHeight="1" x14ac:dyDescent="0.25">
      <c r="B7958" s="292">
        <v>86101700</v>
      </c>
      <c r="C7958" s="289" t="s">
        <v>7606</v>
      </c>
      <c r="D7958" s="550">
        <v>41646</v>
      </c>
      <c r="E7958" s="36" t="s">
        <v>653</v>
      </c>
      <c r="F7958" s="36" t="s">
        <v>7550</v>
      </c>
      <c r="G7958" s="36" t="s">
        <v>675</v>
      </c>
      <c r="H7958" s="287">
        <v>69832400</v>
      </c>
      <c r="I7958" s="288">
        <f t="shared" si="80"/>
        <v>69832400</v>
      </c>
      <c r="J7958" s="36" t="s">
        <v>39</v>
      </c>
      <c r="K7958" s="36" t="s">
        <v>6371</v>
      </c>
      <c r="L7958" s="233" t="s">
        <v>7561</v>
      </c>
    </row>
    <row r="7959" spans="2:12" ht="75" customHeight="1" x14ac:dyDescent="0.25">
      <c r="B7959" s="292">
        <v>86101700</v>
      </c>
      <c r="C7959" s="67" t="s">
        <v>7607</v>
      </c>
      <c r="D7959" s="550">
        <v>41646</v>
      </c>
      <c r="E7959" s="36" t="s">
        <v>653</v>
      </c>
      <c r="F7959" s="36" t="s">
        <v>7550</v>
      </c>
      <c r="G7959" s="36" t="s">
        <v>675</v>
      </c>
      <c r="H7959" s="287">
        <v>36176800</v>
      </c>
      <c r="I7959" s="288">
        <f t="shared" si="80"/>
        <v>36176800</v>
      </c>
      <c r="J7959" s="36" t="s">
        <v>39</v>
      </c>
      <c r="K7959" s="36" t="s">
        <v>6371</v>
      </c>
      <c r="L7959" s="233" t="s">
        <v>7561</v>
      </c>
    </row>
    <row r="7960" spans="2:12" ht="75" customHeight="1" x14ac:dyDescent="0.25">
      <c r="B7960" s="292">
        <v>86101700</v>
      </c>
      <c r="C7960" s="67" t="s">
        <v>7608</v>
      </c>
      <c r="D7960" s="550">
        <v>41646</v>
      </c>
      <c r="E7960" s="36" t="s">
        <v>653</v>
      </c>
      <c r="F7960" s="36" t="s">
        <v>7550</v>
      </c>
      <c r="G7960" s="36" t="s">
        <v>675</v>
      </c>
      <c r="H7960" s="287">
        <v>27181000</v>
      </c>
      <c r="I7960" s="288">
        <f t="shared" si="80"/>
        <v>27181000</v>
      </c>
      <c r="J7960" s="36" t="s">
        <v>39</v>
      </c>
      <c r="K7960" s="36" t="s">
        <v>6371</v>
      </c>
      <c r="L7960" s="233" t="s">
        <v>7561</v>
      </c>
    </row>
    <row r="7961" spans="2:12" ht="75" customHeight="1" x14ac:dyDescent="0.25">
      <c r="B7961" s="292">
        <v>86101700</v>
      </c>
      <c r="C7961" s="289" t="s">
        <v>7609</v>
      </c>
      <c r="D7961" s="550">
        <v>41646</v>
      </c>
      <c r="E7961" s="36" t="s">
        <v>653</v>
      </c>
      <c r="F7961" s="36" t="s">
        <v>7550</v>
      </c>
      <c r="G7961" s="36" t="s">
        <v>675</v>
      </c>
      <c r="H7961" s="287">
        <v>59941000</v>
      </c>
      <c r="I7961" s="288">
        <f t="shared" si="80"/>
        <v>59941000</v>
      </c>
      <c r="J7961" s="36" t="s">
        <v>39</v>
      </c>
      <c r="K7961" s="36" t="s">
        <v>6371</v>
      </c>
      <c r="L7961" s="233" t="s">
        <v>7561</v>
      </c>
    </row>
    <row r="7962" spans="2:12" ht="75" customHeight="1" x14ac:dyDescent="0.25">
      <c r="B7962" s="292">
        <v>86101700</v>
      </c>
      <c r="C7962" s="67" t="s">
        <v>7610</v>
      </c>
      <c r="D7962" s="550">
        <v>41646</v>
      </c>
      <c r="E7962" s="36" t="s">
        <v>653</v>
      </c>
      <c r="F7962" s="36" t="s">
        <v>7550</v>
      </c>
      <c r="G7962" s="36" t="s">
        <v>675</v>
      </c>
      <c r="H7962" s="287">
        <v>133190200</v>
      </c>
      <c r="I7962" s="288">
        <f t="shared" si="80"/>
        <v>133190200</v>
      </c>
      <c r="J7962" s="36" t="s">
        <v>39</v>
      </c>
      <c r="K7962" s="36" t="s">
        <v>6371</v>
      </c>
      <c r="L7962" s="233" t="s">
        <v>7561</v>
      </c>
    </row>
    <row r="7963" spans="2:12" ht="75" customHeight="1" x14ac:dyDescent="0.25">
      <c r="B7963" s="292">
        <v>86101700</v>
      </c>
      <c r="C7963" s="289" t="s">
        <v>7611</v>
      </c>
      <c r="D7963" s="550">
        <v>41646</v>
      </c>
      <c r="E7963" s="36" t="s">
        <v>653</v>
      </c>
      <c r="F7963" s="36" t="s">
        <v>7550</v>
      </c>
      <c r="G7963" s="36" t="s">
        <v>675</v>
      </c>
      <c r="H7963" s="287">
        <v>34916200</v>
      </c>
      <c r="I7963" s="288">
        <f t="shared" si="80"/>
        <v>34916200</v>
      </c>
      <c r="J7963" s="36" t="s">
        <v>39</v>
      </c>
      <c r="K7963" s="36" t="s">
        <v>6371</v>
      </c>
      <c r="L7963" s="233" t="s">
        <v>7561</v>
      </c>
    </row>
    <row r="7964" spans="2:12" ht="75" customHeight="1" x14ac:dyDescent="0.25">
      <c r="B7964" s="292">
        <v>86101700</v>
      </c>
      <c r="C7964" s="289" t="s">
        <v>7612</v>
      </c>
      <c r="D7964" s="550">
        <v>41646</v>
      </c>
      <c r="E7964" s="36" t="s">
        <v>653</v>
      </c>
      <c r="F7964" s="36" t="s">
        <v>7550</v>
      </c>
      <c r="G7964" s="36" t="s">
        <v>675</v>
      </c>
      <c r="H7964" s="287">
        <v>106009200</v>
      </c>
      <c r="I7964" s="288">
        <f t="shared" si="80"/>
        <v>106009200</v>
      </c>
      <c r="J7964" s="36" t="s">
        <v>39</v>
      </c>
      <c r="K7964" s="36" t="s">
        <v>6371</v>
      </c>
      <c r="L7964" s="233" t="s">
        <v>7561</v>
      </c>
    </row>
    <row r="7965" spans="2:12" ht="75" customHeight="1" x14ac:dyDescent="0.25">
      <c r="B7965" s="292">
        <v>86101700</v>
      </c>
      <c r="C7965" s="289" t="s">
        <v>7613</v>
      </c>
      <c r="D7965" s="550">
        <v>41646</v>
      </c>
      <c r="E7965" s="36" t="s">
        <v>653</v>
      </c>
      <c r="F7965" s="36" t="s">
        <v>7550</v>
      </c>
      <c r="G7965" s="36" t="s">
        <v>675</v>
      </c>
      <c r="H7965" s="287">
        <v>106009200</v>
      </c>
      <c r="I7965" s="288">
        <f t="shared" si="80"/>
        <v>106009200</v>
      </c>
      <c r="J7965" s="36" t="s">
        <v>39</v>
      </c>
      <c r="K7965" s="36" t="s">
        <v>6371</v>
      </c>
      <c r="L7965" s="233" t="s">
        <v>7561</v>
      </c>
    </row>
    <row r="7966" spans="2:12" ht="75" customHeight="1" x14ac:dyDescent="0.25">
      <c r="B7966" s="292">
        <v>86101700</v>
      </c>
      <c r="C7966" s="289" t="s">
        <v>7614</v>
      </c>
      <c r="D7966" s="550">
        <v>41646</v>
      </c>
      <c r="E7966" s="36" t="s">
        <v>653</v>
      </c>
      <c r="F7966" s="36" t="s">
        <v>7550</v>
      </c>
      <c r="G7966" s="36" t="s">
        <v>675</v>
      </c>
      <c r="H7966" s="287">
        <v>71093000</v>
      </c>
      <c r="I7966" s="288">
        <f t="shared" si="80"/>
        <v>71093000</v>
      </c>
      <c r="J7966" s="36" t="s">
        <v>39</v>
      </c>
      <c r="K7966" s="36" t="s">
        <v>6371</v>
      </c>
      <c r="L7966" s="233" t="s">
        <v>7561</v>
      </c>
    </row>
    <row r="7967" spans="2:12" ht="75" customHeight="1" x14ac:dyDescent="0.25">
      <c r="B7967" s="292">
        <v>86101700</v>
      </c>
      <c r="C7967" s="289" t="s">
        <v>7615</v>
      </c>
      <c r="D7967" s="550">
        <v>41646</v>
      </c>
      <c r="E7967" s="36" t="s">
        <v>653</v>
      </c>
      <c r="F7967" s="36" t="s">
        <v>7550</v>
      </c>
      <c r="G7967" s="36" t="s">
        <v>675</v>
      </c>
      <c r="H7967" s="287">
        <v>34916200</v>
      </c>
      <c r="I7967" s="288">
        <f t="shared" si="80"/>
        <v>34916200</v>
      </c>
      <c r="J7967" s="36" t="s">
        <v>39</v>
      </c>
      <c r="K7967" s="36" t="s">
        <v>6371</v>
      </c>
      <c r="L7967" s="233" t="s">
        <v>7561</v>
      </c>
    </row>
    <row r="7968" spans="2:12" ht="75" customHeight="1" x14ac:dyDescent="0.25">
      <c r="B7968" s="292">
        <v>86101700</v>
      </c>
      <c r="C7968" s="67" t="s">
        <v>7616</v>
      </c>
      <c r="D7968" s="550">
        <v>41646</v>
      </c>
      <c r="E7968" s="36" t="s">
        <v>653</v>
      </c>
      <c r="F7968" s="36" t="s">
        <v>7550</v>
      </c>
      <c r="G7968" s="36" t="s">
        <v>675</v>
      </c>
      <c r="H7968" s="287">
        <v>106009200</v>
      </c>
      <c r="I7968" s="288">
        <f t="shared" si="80"/>
        <v>106009200</v>
      </c>
      <c r="J7968" s="36" t="s">
        <v>39</v>
      </c>
      <c r="K7968" s="36" t="s">
        <v>6371</v>
      </c>
      <c r="L7968" s="233" t="s">
        <v>7561</v>
      </c>
    </row>
    <row r="7969" spans="2:12" ht="75" customHeight="1" x14ac:dyDescent="0.25">
      <c r="B7969" s="292">
        <v>86101700</v>
      </c>
      <c r="C7969" s="289" t="s">
        <v>7617</v>
      </c>
      <c r="D7969" s="550">
        <v>41646</v>
      </c>
      <c r="E7969" s="36" t="s">
        <v>653</v>
      </c>
      <c r="F7969" s="36" t="s">
        <v>7550</v>
      </c>
      <c r="G7969" s="36" t="s">
        <v>675</v>
      </c>
      <c r="H7969" s="287">
        <v>36176800</v>
      </c>
      <c r="I7969" s="288">
        <f t="shared" si="80"/>
        <v>36176800</v>
      </c>
      <c r="J7969" s="36" t="s">
        <v>39</v>
      </c>
      <c r="K7969" s="36" t="s">
        <v>6371</v>
      </c>
      <c r="L7969" s="233" t="s">
        <v>7561</v>
      </c>
    </row>
    <row r="7970" spans="2:12" ht="75" customHeight="1" x14ac:dyDescent="0.25">
      <c r="B7970" s="285">
        <v>86101700</v>
      </c>
      <c r="C7970" s="289" t="s">
        <v>7618</v>
      </c>
      <c r="D7970" s="286">
        <v>41646</v>
      </c>
      <c r="E7970" s="36" t="s">
        <v>653</v>
      </c>
      <c r="F7970" s="36" t="s">
        <v>7550</v>
      </c>
      <c r="G7970" s="36" t="s">
        <v>675</v>
      </c>
      <c r="H7970" s="287">
        <v>36176800</v>
      </c>
      <c r="I7970" s="288">
        <f t="shared" si="80"/>
        <v>36176800</v>
      </c>
      <c r="J7970" s="36" t="s">
        <v>39</v>
      </c>
      <c r="K7970" s="36" t="s">
        <v>6371</v>
      </c>
      <c r="L7970" s="233" t="s">
        <v>7561</v>
      </c>
    </row>
    <row r="7971" spans="2:12" ht="75" customHeight="1" x14ac:dyDescent="0.25">
      <c r="B7971" s="285">
        <v>86101700</v>
      </c>
      <c r="C7971" s="67" t="s">
        <v>7619</v>
      </c>
      <c r="D7971" s="286">
        <v>41646</v>
      </c>
      <c r="E7971" s="36" t="s">
        <v>653</v>
      </c>
      <c r="F7971" s="36" t="s">
        <v>7550</v>
      </c>
      <c r="G7971" s="36" t="s">
        <v>675</v>
      </c>
      <c r="H7971" s="287">
        <v>34916200</v>
      </c>
      <c r="I7971" s="288">
        <f t="shared" si="80"/>
        <v>34916200</v>
      </c>
      <c r="J7971" s="36" t="s">
        <v>39</v>
      </c>
      <c r="K7971" s="36" t="s">
        <v>6371</v>
      </c>
      <c r="L7971" s="233" t="s">
        <v>7561</v>
      </c>
    </row>
    <row r="7972" spans="2:12" ht="75" customHeight="1" x14ac:dyDescent="0.25">
      <c r="B7972" s="285">
        <v>86101700</v>
      </c>
      <c r="C7972" s="289" t="s">
        <v>7620</v>
      </c>
      <c r="D7972" s="286">
        <v>41646</v>
      </c>
      <c r="E7972" s="36" t="s">
        <v>653</v>
      </c>
      <c r="F7972" s="36" t="s">
        <v>7550</v>
      </c>
      <c r="G7972" s="36" t="s">
        <v>675</v>
      </c>
      <c r="H7972" s="287">
        <v>139664800</v>
      </c>
      <c r="I7972" s="288">
        <f t="shared" si="80"/>
        <v>139664800</v>
      </c>
      <c r="J7972" s="36" t="s">
        <v>39</v>
      </c>
      <c r="K7972" s="36" t="s">
        <v>6371</v>
      </c>
      <c r="L7972" s="233" t="s">
        <v>7561</v>
      </c>
    </row>
    <row r="7973" spans="2:12" ht="75" customHeight="1" x14ac:dyDescent="0.25">
      <c r="B7973" s="285">
        <v>86101700</v>
      </c>
      <c r="C7973" s="289" t="s">
        <v>7621</v>
      </c>
      <c r="D7973" s="286">
        <v>41646</v>
      </c>
      <c r="E7973" s="36" t="s">
        <v>653</v>
      </c>
      <c r="F7973" s="36" t="s">
        <v>7550</v>
      </c>
      <c r="G7973" s="36" t="s">
        <v>675</v>
      </c>
      <c r="H7973" s="287">
        <v>34916200</v>
      </c>
      <c r="I7973" s="288">
        <f t="shared" si="80"/>
        <v>34916200</v>
      </c>
      <c r="J7973" s="36" t="s">
        <v>39</v>
      </c>
      <c r="K7973" s="36" t="s">
        <v>6371</v>
      </c>
      <c r="L7973" s="233" t="s">
        <v>7561</v>
      </c>
    </row>
    <row r="7974" spans="2:12" ht="75" customHeight="1" x14ac:dyDescent="0.25">
      <c r="B7974" s="285">
        <v>86101700</v>
      </c>
      <c r="C7974" s="289" t="s">
        <v>7622</v>
      </c>
      <c r="D7974" s="286">
        <v>41646</v>
      </c>
      <c r="E7974" s="36" t="s">
        <v>653</v>
      </c>
      <c r="F7974" s="36" t="s">
        <v>7550</v>
      </c>
      <c r="G7974" s="36" t="s">
        <v>675</v>
      </c>
      <c r="H7974" s="287">
        <v>104748600</v>
      </c>
      <c r="I7974" s="288">
        <f t="shared" si="80"/>
        <v>104748600</v>
      </c>
      <c r="J7974" s="36" t="s">
        <v>39</v>
      </c>
      <c r="K7974" s="36" t="s">
        <v>6371</v>
      </c>
      <c r="L7974" s="233" t="s">
        <v>7561</v>
      </c>
    </row>
    <row r="7975" spans="2:12" ht="75" customHeight="1" x14ac:dyDescent="0.25">
      <c r="B7975" s="285">
        <v>86101700</v>
      </c>
      <c r="C7975" s="289" t="s">
        <v>7623</v>
      </c>
      <c r="D7975" s="286">
        <v>41646</v>
      </c>
      <c r="E7975" s="36" t="s">
        <v>653</v>
      </c>
      <c r="F7975" s="36" t="s">
        <v>7550</v>
      </c>
      <c r="G7975" s="36" t="s">
        <v>675</v>
      </c>
      <c r="H7975" s="288">
        <v>69832400</v>
      </c>
      <c r="I7975" s="288">
        <f t="shared" si="80"/>
        <v>69832400</v>
      </c>
      <c r="J7975" s="36" t="s">
        <v>39</v>
      </c>
      <c r="K7975" s="36" t="s">
        <v>6371</v>
      </c>
      <c r="L7975" s="233" t="s">
        <v>7561</v>
      </c>
    </row>
    <row r="7976" spans="2:12" ht="75" customHeight="1" x14ac:dyDescent="0.25">
      <c r="B7976" s="285">
        <v>86101700</v>
      </c>
      <c r="C7976" s="67" t="s">
        <v>7624</v>
      </c>
      <c r="D7976" s="286">
        <v>41646</v>
      </c>
      <c r="E7976" s="36" t="s">
        <v>653</v>
      </c>
      <c r="F7976" s="36" t="s">
        <v>7550</v>
      </c>
      <c r="G7976" s="36" t="s">
        <v>675</v>
      </c>
      <c r="H7976" s="288">
        <v>69832400</v>
      </c>
      <c r="I7976" s="288">
        <f t="shared" si="80"/>
        <v>69832400</v>
      </c>
      <c r="J7976" s="36" t="s">
        <v>39</v>
      </c>
      <c r="K7976" s="36" t="s">
        <v>6371</v>
      </c>
      <c r="L7976" s="233" t="s">
        <v>7561</v>
      </c>
    </row>
    <row r="7977" spans="2:12" ht="75" customHeight="1" x14ac:dyDescent="0.25">
      <c r="B7977" s="285">
        <v>86101700</v>
      </c>
      <c r="C7977" s="289" t="s">
        <v>7625</v>
      </c>
      <c r="D7977" s="286">
        <v>41646</v>
      </c>
      <c r="E7977" s="36" t="s">
        <v>653</v>
      </c>
      <c r="F7977" s="36" t="s">
        <v>7550</v>
      </c>
      <c r="G7977" s="36" t="s">
        <v>675</v>
      </c>
      <c r="H7977" s="287">
        <v>34916200</v>
      </c>
      <c r="I7977" s="288">
        <f t="shared" si="80"/>
        <v>34916200</v>
      </c>
      <c r="J7977" s="36" t="s">
        <v>39</v>
      </c>
      <c r="K7977" s="36" t="s">
        <v>6371</v>
      </c>
      <c r="L7977" s="233" t="s">
        <v>7561</v>
      </c>
    </row>
    <row r="7978" spans="2:12" ht="75" customHeight="1" x14ac:dyDescent="0.25">
      <c r="B7978" s="285">
        <v>86101700</v>
      </c>
      <c r="C7978" s="289" t="s">
        <v>7626</v>
      </c>
      <c r="D7978" s="286">
        <v>41646</v>
      </c>
      <c r="E7978" s="36" t="s">
        <v>653</v>
      </c>
      <c r="F7978" s="36" t="s">
        <v>7550</v>
      </c>
      <c r="G7978" s="36" t="s">
        <v>675</v>
      </c>
      <c r="H7978" s="287">
        <v>104748600</v>
      </c>
      <c r="I7978" s="288">
        <f t="shared" si="80"/>
        <v>104748600</v>
      </c>
      <c r="J7978" s="36" t="s">
        <v>39</v>
      </c>
      <c r="K7978" s="36" t="s">
        <v>6371</v>
      </c>
      <c r="L7978" s="233" t="s">
        <v>7561</v>
      </c>
    </row>
    <row r="7979" spans="2:12" ht="75" customHeight="1" x14ac:dyDescent="0.25">
      <c r="B7979" s="285">
        <v>86101700</v>
      </c>
      <c r="C7979" s="289" t="s">
        <v>7627</v>
      </c>
      <c r="D7979" s="286">
        <v>41646</v>
      </c>
      <c r="E7979" s="36" t="s">
        <v>653</v>
      </c>
      <c r="F7979" s="36" t="s">
        <v>7550</v>
      </c>
      <c r="G7979" s="36" t="s">
        <v>675</v>
      </c>
      <c r="H7979" s="288">
        <v>69832400</v>
      </c>
      <c r="I7979" s="288">
        <f t="shared" si="80"/>
        <v>69832400</v>
      </c>
      <c r="J7979" s="36" t="s">
        <v>39</v>
      </c>
      <c r="K7979" s="36" t="s">
        <v>6371</v>
      </c>
      <c r="L7979" s="233" t="s">
        <v>7561</v>
      </c>
    </row>
    <row r="7980" spans="2:12" ht="75" customHeight="1" x14ac:dyDescent="0.25">
      <c r="B7980" s="285">
        <v>86101700</v>
      </c>
      <c r="C7980" s="289" t="s">
        <v>7628</v>
      </c>
      <c r="D7980" s="286">
        <v>41646</v>
      </c>
      <c r="E7980" s="36" t="s">
        <v>653</v>
      </c>
      <c r="F7980" s="36" t="s">
        <v>7550</v>
      </c>
      <c r="G7980" s="36" t="s">
        <v>675</v>
      </c>
      <c r="H7980" s="287">
        <v>104748600</v>
      </c>
      <c r="I7980" s="288">
        <f t="shared" si="80"/>
        <v>104748600</v>
      </c>
      <c r="J7980" s="36" t="s">
        <v>39</v>
      </c>
      <c r="K7980" s="36" t="s">
        <v>6371</v>
      </c>
      <c r="L7980" s="233" t="s">
        <v>7561</v>
      </c>
    </row>
    <row r="7981" spans="2:12" ht="75" customHeight="1" x14ac:dyDescent="0.25">
      <c r="B7981" s="285">
        <v>86101700</v>
      </c>
      <c r="C7981" s="289" t="s">
        <v>7629</v>
      </c>
      <c r="D7981" s="286">
        <v>41646</v>
      </c>
      <c r="E7981" s="36" t="s">
        <v>653</v>
      </c>
      <c r="F7981" s="36" t="s">
        <v>7550</v>
      </c>
      <c r="G7981" s="36" t="s">
        <v>675</v>
      </c>
      <c r="H7981" s="287">
        <v>34916200</v>
      </c>
      <c r="I7981" s="288">
        <f t="shared" si="80"/>
        <v>34916200</v>
      </c>
      <c r="J7981" s="36" t="s">
        <v>39</v>
      </c>
      <c r="K7981" s="36" t="s">
        <v>6371</v>
      </c>
      <c r="L7981" s="233" t="s">
        <v>7561</v>
      </c>
    </row>
    <row r="7982" spans="2:12" ht="75" customHeight="1" x14ac:dyDescent="0.25">
      <c r="B7982" s="285">
        <v>86101700</v>
      </c>
      <c r="C7982" s="289" t="s">
        <v>7630</v>
      </c>
      <c r="D7982" s="286">
        <v>41646</v>
      </c>
      <c r="E7982" s="36" t="s">
        <v>653</v>
      </c>
      <c r="F7982" s="36" t="s">
        <v>7550</v>
      </c>
      <c r="G7982" s="36" t="s">
        <v>675</v>
      </c>
      <c r="H7982" s="287">
        <v>34916200</v>
      </c>
      <c r="I7982" s="288">
        <f t="shared" si="80"/>
        <v>34916200</v>
      </c>
      <c r="J7982" s="36" t="s">
        <v>39</v>
      </c>
      <c r="K7982" s="36" t="s">
        <v>6371</v>
      </c>
      <c r="L7982" s="233" t="s">
        <v>7561</v>
      </c>
    </row>
    <row r="7983" spans="2:12" ht="75" customHeight="1" x14ac:dyDescent="0.25">
      <c r="B7983" s="285">
        <v>86101700</v>
      </c>
      <c r="C7983" s="291" t="s">
        <v>7631</v>
      </c>
      <c r="D7983" s="286">
        <v>41646</v>
      </c>
      <c r="E7983" s="36" t="s">
        <v>653</v>
      </c>
      <c r="F7983" s="36" t="s">
        <v>7550</v>
      </c>
      <c r="G7983" s="36" t="s">
        <v>7632</v>
      </c>
      <c r="H7983" s="287">
        <v>139664800</v>
      </c>
      <c r="I7983" s="288">
        <f t="shared" si="80"/>
        <v>139664800</v>
      </c>
      <c r="J7983" s="36" t="s">
        <v>39</v>
      </c>
      <c r="K7983" s="36" t="s">
        <v>6371</v>
      </c>
      <c r="L7983" s="233" t="s">
        <v>7561</v>
      </c>
    </row>
    <row r="7984" spans="2:12" ht="75" customHeight="1" x14ac:dyDescent="0.25">
      <c r="B7984" s="285">
        <v>86101700</v>
      </c>
      <c r="C7984" s="291" t="s">
        <v>7633</v>
      </c>
      <c r="D7984" s="286">
        <v>41646</v>
      </c>
      <c r="E7984" s="36" t="s">
        <v>653</v>
      </c>
      <c r="F7984" s="36" t="s">
        <v>7550</v>
      </c>
      <c r="G7984" s="36" t="s">
        <v>7632</v>
      </c>
      <c r="H7984" s="287">
        <v>140925400</v>
      </c>
      <c r="I7984" s="288">
        <f t="shared" ref="I7984:I7994" si="81">+H7984</f>
        <v>140925400</v>
      </c>
      <c r="J7984" s="36" t="s">
        <v>39</v>
      </c>
      <c r="K7984" s="36" t="s">
        <v>6371</v>
      </c>
      <c r="L7984" s="233" t="s">
        <v>7561</v>
      </c>
    </row>
    <row r="7985" spans="2:12" ht="75" customHeight="1" x14ac:dyDescent="0.25">
      <c r="B7985" s="285">
        <v>86101700</v>
      </c>
      <c r="C7985" s="291" t="s">
        <v>7634</v>
      </c>
      <c r="D7985" s="286">
        <v>41646</v>
      </c>
      <c r="E7985" s="36" t="s">
        <v>653</v>
      </c>
      <c r="F7985" s="36" t="s">
        <v>7550</v>
      </c>
      <c r="G7985" s="36" t="s">
        <v>7632</v>
      </c>
      <c r="H7985" s="287">
        <v>34916200</v>
      </c>
      <c r="I7985" s="288">
        <f t="shared" si="81"/>
        <v>34916200</v>
      </c>
      <c r="J7985" s="36" t="s">
        <v>39</v>
      </c>
      <c r="K7985" s="36" t="s">
        <v>6371</v>
      </c>
      <c r="L7985" s="233" t="s">
        <v>7561</v>
      </c>
    </row>
    <row r="7986" spans="2:12" ht="75" customHeight="1" x14ac:dyDescent="0.25">
      <c r="B7986" s="285">
        <v>86101700</v>
      </c>
      <c r="C7986" s="291" t="s">
        <v>7635</v>
      </c>
      <c r="D7986" s="286">
        <v>41646</v>
      </c>
      <c r="E7986" s="36" t="s">
        <v>653</v>
      </c>
      <c r="F7986" s="36" t="s">
        <v>7550</v>
      </c>
      <c r="G7986" s="36" t="s">
        <v>7632</v>
      </c>
      <c r="H7986" s="287">
        <v>69832400</v>
      </c>
      <c r="I7986" s="288">
        <f t="shared" si="81"/>
        <v>69832400</v>
      </c>
      <c r="J7986" s="36" t="s">
        <v>39</v>
      </c>
      <c r="K7986" s="36" t="s">
        <v>6371</v>
      </c>
      <c r="L7986" s="233" t="s">
        <v>7561</v>
      </c>
    </row>
    <row r="7987" spans="2:12" ht="75" customHeight="1" x14ac:dyDescent="0.25">
      <c r="B7987" s="285">
        <v>86101700</v>
      </c>
      <c r="C7987" s="291" t="s">
        <v>7636</v>
      </c>
      <c r="D7987" s="286">
        <v>41646</v>
      </c>
      <c r="E7987" s="36" t="s">
        <v>653</v>
      </c>
      <c r="F7987" s="36" t="s">
        <v>7550</v>
      </c>
      <c r="G7987" s="36" t="s">
        <v>7632</v>
      </c>
      <c r="H7987" s="287">
        <v>34916200</v>
      </c>
      <c r="I7987" s="288">
        <f t="shared" si="81"/>
        <v>34916200</v>
      </c>
      <c r="J7987" s="36" t="s">
        <v>39</v>
      </c>
      <c r="K7987" s="36" t="s">
        <v>6371</v>
      </c>
      <c r="L7987" s="233" t="s">
        <v>7561</v>
      </c>
    </row>
    <row r="7988" spans="2:12" ht="75" customHeight="1" x14ac:dyDescent="0.25">
      <c r="B7988" s="285">
        <v>86101700</v>
      </c>
      <c r="C7988" s="291" t="s">
        <v>7637</v>
      </c>
      <c r="D7988" s="286">
        <v>41646</v>
      </c>
      <c r="E7988" s="36" t="s">
        <v>653</v>
      </c>
      <c r="F7988" s="36" t="s">
        <v>7550</v>
      </c>
      <c r="G7988" s="36" t="s">
        <v>7632</v>
      </c>
      <c r="H7988" s="287">
        <v>174581000</v>
      </c>
      <c r="I7988" s="288">
        <f t="shared" si="81"/>
        <v>174581000</v>
      </c>
      <c r="J7988" s="36" t="s">
        <v>39</v>
      </c>
      <c r="K7988" s="36" t="s">
        <v>6371</v>
      </c>
      <c r="L7988" s="233" t="s">
        <v>7561</v>
      </c>
    </row>
    <row r="7989" spans="2:12" ht="75" customHeight="1" x14ac:dyDescent="0.25">
      <c r="B7989" s="285">
        <v>86101700</v>
      </c>
      <c r="C7989" s="291" t="s">
        <v>7638</v>
      </c>
      <c r="D7989" s="286">
        <v>41646</v>
      </c>
      <c r="E7989" s="36" t="s">
        <v>653</v>
      </c>
      <c r="F7989" s="36" t="s">
        <v>7550</v>
      </c>
      <c r="G7989" s="36" t="s">
        <v>7632</v>
      </c>
      <c r="H7989" s="287">
        <v>72353600</v>
      </c>
      <c r="I7989" s="288">
        <f t="shared" si="81"/>
        <v>72353600</v>
      </c>
      <c r="J7989" s="36" t="s">
        <v>39</v>
      </c>
      <c r="K7989" s="36" t="s">
        <v>6371</v>
      </c>
      <c r="L7989" s="233" t="s">
        <v>7561</v>
      </c>
    </row>
    <row r="7990" spans="2:12" ht="102" x14ac:dyDescent="0.25">
      <c r="B7990" s="285">
        <v>86101700</v>
      </c>
      <c r="C7990" s="291" t="s">
        <v>7639</v>
      </c>
      <c r="D7990" s="286">
        <v>41646</v>
      </c>
      <c r="E7990" s="36" t="s">
        <v>653</v>
      </c>
      <c r="F7990" s="36" t="s">
        <v>7550</v>
      </c>
      <c r="G7990" s="36" t="s">
        <v>7632</v>
      </c>
      <c r="H7990" s="287">
        <v>34916200</v>
      </c>
      <c r="I7990" s="288">
        <f t="shared" si="81"/>
        <v>34916200</v>
      </c>
      <c r="J7990" s="36" t="s">
        <v>39</v>
      </c>
      <c r="K7990" s="36" t="s">
        <v>6371</v>
      </c>
      <c r="L7990" s="233" t="s">
        <v>7561</v>
      </c>
    </row>
    <row r="7991" spans="2:12" ht="75" customHeight="1" x14ac:dyDescent="0.25">
      <c r="B7991" s="285">
        <v>86101700</v>
      </c>
      <c r="C7991" s="289" t="s">
        <v>7640</v>
      </c>
      <c r="D7991" s="286">
        <v>41646</v>
      </c>
      <c r="E7991" s="36" t="s">
        <v>653</v>
      </c>
      <c r="F7991" s="36" t="s">
        <v>7550</v>
      </c>
      <c r="G7991" s="36" t="s">
        <v>7632</v>
      </c>
      <c r="H7991" s="287">
        <v>34916200</v>
      </c>
      <c r="I7991" s="288">
        <f t="shared" si="81"/>
        <v>34916200</v>
      </c>
      <c r="J7991" s="36" t="s">
        <v>39</v>
      </c>
      <c r="K7991" s="36" t="s">
        <v>6371</v>
      </c>
      <c r="L7991" s="233" t="s">
        <v>7561</v>
      </c>
    </row>
    <row r="7992" spans="2:12" ht="127.5" x14ac:dyDescent="0.25">
      <c r="B7992" s="285">
        <v>86101700</v>
      </c>
      <c r="C7992" s="291" t="s">
        <v>7641</v>
      </c>
      <c r="D7992" s="286">
        <v>41646</v>
      </c>
      <c r="E7992" s="36" t="s">
        <v>653</v>
      </c>
      <c r="F7992" s="36" t="s">
        <v>7550</v>
      </c>
      <c r="G7992" s="36" t="s">
        <v>7632</v>
      </c>
      <c r="H7992" s="287">
        <v>34916200</v>
      </c>
      <c r="I7992" s="288">
        <f t="shared" si="81"/>
        <v>34916200</v>
      </c>
      <c r="J7992" s="36" t="s">
        <v>39</v>
      </c>
      <c r="K7992" s="36" t="s">
        <v>6371</v>
      </c>
      <c r="L7992" s="233" t="s">
        <v>7561</v>
      </c>
    </row>
    <row r="7993" spans="2:12" ht="75" customHeight="1" x14ac:dyDescent="0.25">
      <c r="B7993" s="285">
        <v>86101700</v>
      </c>
      <c r="C7993" s="291" t="s">
        <v>7642</v>
      </c>
      <c r="D7993" s="286">
        <v>41646</v>
      </c>
      <c r="E7993" s="36" t="s">
        <v>653</v>
      </c>
      <c r="F7993" s="36" t="s">
        <v>7550</v>
      </c>
      <c r="G7993" s="36" t="s">
        <v>7632</v>
      </c>
      <c r="H7993" s="287">
        <v>104748600</v>
      </c>
      <c r="I7993" s="288">
        <f t="shared" si="81"/>
        <v>104748600</v>
      </c>
      <c r="J7993" s="36" t="s">
        <v>39</v>
      </c>
      <c r="K7993" s="36" t="s">
        <v>6371</v>
      </c>
      <c r="L7993" s="233" t="s">
        <v>7561</v>
      </c>
    </row>
    <row r="7994" spans="2:12" ht="75" customHeight="1" x14ac:dyDescent="0.25">
      <c r="B7994" s="285">
        <v>80131500</v>
      </c>
      <c r="C7994" s="289" t="s">
        <v>7643</v>
      </c>
      <c r="D7994" s="285" t="s">
        <v>7644</v>
      </c>
      <c r="E7994" s="36" t="s">
        <v>713</v>
      </c>
      <c r="F7994" s="36" t="s">
        <v>7645</v>
      </c>
      <c r="G7994" s="36" t="s">
        <v>7632</v>
      </c>
      <c r="H7994" s="287">
        <v>700756000</v>
      </c>
      <c r="I7994" s="288">
        <f t="shared" si="81"/>
        <v>700756000</v>
      </c>
      <c r="J7994" s="36" t="s">
        <v>39</v>
      </c>
      <c r="K7994" s="36" t="s">
        <v>6371</v>
      </c>
      <c r="L7994" s="233" t="s">
        <v>6372</v>
      </c>
    </row>
    <row r="7995" spans="2:12" ht="75" customHeight="1" x14ac:dyDescent="0.25">
      <c r="B7995" s="593">
        <v>80111600</v>
      </c>
      <c r="C7995" s="594" t="s">
        <v>14226</v>
      </c>
      <c r="D7995" s="595">
        <v>41660</v>
      </c>
      <c r="E7995" s="594" t="s">
        <v>7587</v>
      </c>
      <c r="F7995" s="594" t="s">
        <v>7550</v>
      </c>
      <c r="G7995" s="594" t="s">
        <v>675</v>
      </c>
      <c r="H7995" s="596">
        <v>22659000</v>
      </c>
      <c r="I7995" s="597">
        <f>+H7995</f>
        <v>22659000</v>
      </c>
      <c r="J7995" s="594" t="s">
        <v>39</v>
      </c>
      <c r="K7995" s="594" t="s">
        <v>6371</v>
      </c>
      <c r="L7995" s="598" t="s">
        <v>7561</v>
      </c>
    </row>
    <row r="7996" spans="2:12" ht="75" customHeight="1" x14ac:dyDescent="0.25">
      <c r="B7996" s="593">
        <v>80111600</v>
      </c>
      <c r="C7996" s="599" t="s">
        <v>14227</v>
      </c>
      <c r="D7996" s="595">
        <v>41660</v>
      </c>
      <c r="E7996" s="594" t="s">
        <v>14228</v>
      </c>
      <c r="F7996" s="594" t="s">
        <v>7550</v>
      </c>
      <c r="G7996" s="594" t="s">
        <v>675</v>
      </c>
      <c r="H7996" s="596">
        <v>17458100</v>
      </c>
      <c r="I7996" s="597">
        <f>+H7996</f>
        <v>17458100</v>
      </c>
      <c r="J7996" s="594" t="s">
        <v>39</v>
      </c>
      <c r="K7996" s="594" t="s">
        <v>6371</v>
      </c>
      <c r="L7996" s="598" t="s">
        <v>7561</v>
      </c>
    </row>
    <row r="7997" spans="2:12" ht="131.25" customHeight="1" x14ac:dyDescent="0.25">
      <c r="B7997" s="593">
        <v>80111700</v>
      </c>
      <c r="C7997" s="599" t="s">
        <v>14229</v>
      </c>
      <c r="D7997" s="595">
        <v>41660</v>
      </c>
      <c r="E7997" s="594" t="s">
        <v>7587</v>
      </c>
      <c r="F7997" s="594" t="s">
        <v>7550</v>
      </c>
      <c r="G7997" s="594" t="s">
        <v>675</v>
      </c>
      <c r="H7997" s="596">
        <v>33329100</v>
      </c>
      <c r="I7997" s="597">
        <f>+H7997</f>
        <v>33329100</v>
      </c>
      <c r="J7997" s="594" t="s">
        <v>39</v>
      </c>
      <c r="K7997" s="594" t="s">
        <v>6371</v>
      </c>
      <c r="L7997" s="598" t="s">
        <v>7561</v>
      </c>
    </row>
    <row r="7998" spans="2:12" ht="41.25" customHeight="1" x14ac:dyDescent="0.25">
      <c r="B7998" s="541"/>
      <c r="C7998" s="542"/>
      <c r="D7998" s="543"/>
      <c r="E7998" s="544"/>
      <c r="F7998" s="544"/>
      <c r="G7998" s="544"/>
      <c r="H7998" s="545">
        <f>SUM(H6756:H7997)</f>
        <v>10120279202.315102</v>
      </c>
      <c r="I7998" s="546"/>
      <c r="J7998" s="544"/>
      <c r="K7998" s="544"/>
      <c r="L7998" s="547"/>
    </row>
    <row r="7999" spans="2:12" ht="21" x14ac:dyDescent="0.25">
      <c r="B7999" s="743" t="s">
        <v>7646</v>
      </c>
      <c r="C7999" s="744"/>
      <c r="D7999" s="744"/>
      <c r="E7999" s="744"/>
      <c r="F7999" s="744"/>
      <c r="G7999" s="744"/>
      <c r="H7999" s="744"/>
      <c r="I7999" s="744"/>
      <c r="J7999" s="744"/>
      <c r="K7999" s="744"/>
      <c r="L7999" s="745"/>
    </row>
    <row r="8000" spans="2:12" ht="75" customHeight="1" x14ac:dyDescent="0.25">
      <c r="B8000" s="294">
        <v>50151513</v>
      </c>
      <c r="C8000" s="295" t="s">
        <v>7647</v>
      </c>
      <c r="D8000" s="296">
        <v>41699</v>
      </c>
      <c r="E8000" s="28" t="s">
        <v>97</v>
      </c>
      <c r="F8000" s="297" t="s">
        <v>7648</v>
      </c>
      <c r="G8000" s="297" t="s">
        <v>7649</v>
      </c>
      <c r="H8000" s="298">
        <v>12831177</v>
      </c>
      <c r="I8000" s="299">
        <v>14376828.810000001</v>
      </c>
      <c r="J8000" s="28" t="s">
        <v>39</v>
      </c>
      <c r="K8000" s="28" t="s">
        <v>39</v>
      </c>
      <c r="L8000" s="300" t="s">
        <v>7650</v>
      </c>
    </row>
    <row r="8001" spans="2:12" ht="75" customHeight="1" x14ac:dyDescent="0.25">
      <c r="B8001" s="294">
        <v>50151513</v>
      </c>
      <c r="C8001" s="295" t="s">
        <v>7651</v>
      </c>
      <c r="D8001" s="296">
        <v>41699</v>
      </c>
      <c r="E8001" s="28" t="s">
        <v>97</v>
      </c>
      <c r="F8001" s="297" t="s">
        <v>7648</v>
      </c>
      <c r="G8001" s="297" t="s">
        <v>7649</v>
      </c>
      <c r="H8001" s="298">
        <v>1452258</v>
      </c>
      <c r="I8001" s="299">
        <v>14376828.810000001</v>
      </c>
      <c r="J8001" s="28" t="s">
        <v>39</v>
      </c>
      <c r="K8001" s="28" t="s">
        <v>39</v>
      </c>
      <c r="L8001" s="300" t="s">
        <v>7650</v>
      </c>
    </row>
    <row r="8002" spans="2:12" ht="75" customHeight="1" x14ac:dyDescent="0.25">
      <c r="B8002" s="294">
        <v>50151513</v>
      </c>
      <c r="C8002" s="295" t="s">
        <v>7652</v>
      </c>
      <c r="D8002" s="296">
        <v>41699</v>
      </c>
      <c r="E8002" s="28" t="s">
        <v>97</v>
      </c>
      <c r="F8002" s="297" t="s">
        <v>7648</v>
      </c>
      <c r="G8002" s="297" t="s">
        <v>7649</v>
      </c>
      <c r="H8002" s="298">
        <v>4959000</v>
      </c>
      <c r="I8002" s="299">
        <v>14376828.810000001</v>
      </c>
      <c r="J8002" s="28" t="s">
        <v>39</v>
      </c>
      <c r="K8002" s="28" t="s">
        <v>39</v>
      </c>
      <c r="L8002" s="300" t="s">
        <v>7650</v>
      </c>
    </row>
    <row r="8003" spans="2:12" ht="75" customHeight="1" x14ac:dyDescent="0.25">
      <c r="B8003" s="294">
        <v>50151513</v>
      </c>
      <c r="C8003" s="295" t="s">
        <v>7653</v>
      </c>
      <c r="D8003" s="296">
        <v>41699</v>
      </c>
      <c r="E8003" s="28" t="s">
        <v>97</v>
      </c>
      <c r="F8003" s="297" t="s">
        <v>7648</v>
      </c>
      <c r="G8003" s="297" t="s">
        <v>7649</v>
      </c>
      <c r="H8003" s="298">
        <v>7047000</v>
      </c>
      <c r="I8003" s="299">
        <v>14376828.810000001</v>
      </c>
      <c r="J8003" s="28" t="s">
        <v>39</v>
      </c>
      <c r="K8003" s="28" t="s">
        <v>39</v>
      </c>
      <c r="L8003" s="300" t="s">
        <v>7650</v>
      </c>
    </row>
    <row r="8004" spans="2:12" ht="75" customHeight="1" x14ac:dyDescent="0.25">
      <c r="B8004" s="294">
        <v>50151513</v>
      </c>
      <c r="C8004" s="295" t="s">
        <v>7654</v>
      </c>
      <c r="D8004" s="296">
        <v>41699</v>
      </c>
      <c r="E8004" s="28" t="s">
        <v>97</v>
      </c>
      <c r="F8004" s="297" t="s">
        <v>7648</v>
      </c>
      <c r="G8004" s="297" t="s">
        <v>7649</v>
      </c>
      <c r="H8004" s="298">
        <v>5872500</v>
      </c>
      <c r="I8004" s="299">
        <v>14376828.810000001</v>
      </c>
      <c r="J8004" s="28" t="s">
        <v>39</v>
      </c>
      <c r="K8004" s="28" t="s">
        <v>39</v>
      </c>
      <c r="L8004" s="300" t="s">
        <v>7650</v>
      </c>
    </row>
    <row r="8005" spans="2:12" ht="75" customHeight="1" x14ac:dyDescent="0.25">
      <c r="B8005" s="294">
        <v>50310000</v>
      </c>
      <c r="C8005" s="295" t="s">
        <v>7655</v>
      </c>
      <c r="D8005" s="296">
        <v>41699</v>
      </c>
      <c r="E8005" s="28" t="s">
        <v>97</v>
      </c>
      <c r="F8005" s="297" t="s">
        <v>7648</v>
      </c>
      <c r="G8005" s="297" t="s">
        <v>7649</v>
      </c>
      <c r="H8005" s="298">
        <v>558213</v>
      </c>
      <c r="I8005" s="299">
        <v>14376828.810000001</v>
      </c>
      <c r="J8005" s="28" t="s">
        <v>39</v>
      </c>
      <c r="K8005" s="28" t="s">
        <v>39</v>
      </c>
      <c r="L8005" s="300" t="s">
        <v>7650</v>
      </c>
    </row>
    <row r="8006" spans="2:12" ht="75" customHeight="1" x14ac:dyDescent="0.25">
      <c r="B8006" s="294">
        <v>50310000</v>
      </c>
      <c r="C8006" s="295" t="s">
        <v>7656</v>
      </c>
      <c r="D8006" s="296">
        <v>41699</v>
      </c>
      <c r="E8006" s="28" t="s">
        <v>97</v>
      </c>
      <c r="F8006" s="297" t="s">
        <v>7648</v>
      </c>
      <c r="G8006" s="297" t="s">
        <v>7649</v>
      </c>
      <c r="H8006" s="298">
        <v>297540</v>
      </c>
      <c r="I8006" s="299">
        <v>14376828.810000001</v>
      </c>
      <c r="J8006" s="28" t="s">
        <v>39</v>
      </c>
      <c r="K8006" s="28" t="s">
        <v>39</v>
      </c>
      <c r="L8006" s="300" t="s">
        <v>7650</v>
      </c>
    </row>
    <row r="8007" spans="2:12" ht="75" customHeight="1" x14ac:dyDescent="0.25">
      <c r="B8007" s="294">
        <v>50465512</v>
      </c>
      <c r="C8007" s="295" t="s">
        <v>7657</v>
      </c>
      <c r="D8007" s="296">
        <v>41699</v>
      </c>
      <c r="E8007" s="28" t="s">
        <v>97</v>
      </c>
      <c r="F8007" s="297" t="s">
        <v>7648</v>
      </c>
      <c r="G8007" s="297" t="s">
        <v>7649</v>
      </c>
      <c r="H8007" s="298">
        <v>363375</v>
      </c>
      <c r="I8007" s="299">
        <v>14376828.810000001</v>
      </c>
      <c r="J8007" s="28" t="s">
        <v>39</v>
      </c>
      <c r="K8007" s="28" t="s">
        <v>39</v>
      </c>
      <c r="L8007" s="300" t="s">
        <v>7650</v>
      </c>
    </row>
    <row r="8008" spans="2:12" ht="75" customHeight="1" x14ac:dyDescent="0.25">
      <c r="B8008" s="294">
        <v>50466814</v>
      </c>
      <c r="C8008" s="295" t="s">
        <v>7658</v>
      </c>
      <c r="D8008" s="296">
        <v>41699</v>
      </c>
      <c r="E8008" s="28" t="s">
        <v>97</v>
      </c>
      <c r="F8008" s="297" t="s">
        <v>7648</v>
      </c>
      <c r="G8008" s="297" t="s">
        <v>7649</v>
      </c>
      <c r="H8008" s="298">
        <v>371925</v>
      </c>
      <c r="I8008" s="299">
        <v>14376828.810000001</v>
      </c>
      <c r="J8008" s="28" t="s">
        <v>39</v>
      </c>
      <c r="K8008" s="28" t="s">
        <v>39</v>
      </c>
      <c r="L8008" s="300" t="s">
        <v>7650</v>
      </c>
    </row>
    <row r="8009" spans="2:12" ht="75" customHeight="1" x14ac:dyDescent="0.25">
      <c r="B8009" s="294">
        <v>50407000</v>
      </c>
      <c r="C8009" s="295" t="s">
        <v>7659</v>
      </c>
      <c r="D8009" s="296">
        <v>41699</v>
      </c>
      <c r="E8009" s="28" t="s">
        <v>97</v>
      </c>
      <c r="F8009" s="297" t="s">
        <v>7648</v>
      </c>
      <c r="G8009" s="297" t="s">
        <v>7649</v>
      </c>
      <c r="H8009" s="298">
        <v>813450</v>
      </c>
      <c r="I8009" s="299">
        <v>14376828.810000001</v>
      </c>
      <c r="J8009" s="28" t="s">
        <v>39</v>
      </c>
      <c r="K8009" s="28" t="s">
        <v>39</v>
      </c>
      <c r="L8009" s="300" t="s">
        <v>7650</v>
      </c>
    </row>
    <row r="8010" spans="2:12" ht="75" customHeight="1" x14ac:dyDescent="0.25">
      <c r="B8010" s="294">
        <v>10151701</v>
      </c>
      <c r="C8010" s="295" t="s">
        <v>7660</v>
      </c>
      <c r="D8010" s="296">
        <v>41699</v>
      </c>
      <c r="E8010" s="28" t="s">
        <v>97</v>
      </c>
      <c r="F8010" s="297" t="s">
        <v>7648</v>
      </c>
      <c r="G8010" s="297" t="s">
        <v>7649</v>
      </c>
      <c r="H8010" s="298">
        <v>554625</v>
      </c>
      <c r="I8010" s="299">
        <v>14376828.810000001</v>
      </c>
      <c r="J8010" s="28" t="s">
        <v>39</v>
      </c>
      <c r="K8010" s="28" t="s">
        <v>39</v>
      </c>
      <c r="L8010" s="300" t="s">
        <v>7650</v>
      </c>
    </row>
    <row r="8011" spans="2:12" ht="75" customHeight="1" x14ac:dyDescent="0.25">
      <c r="B8011" s="294">
        <v>10151701</v>
      </c>
      <c r="C8011" s="295" t="s">
        <v>7661</v>
      </c>
      <c r="D8011" s="296">
        <v>41699</v>
      </c>
      <c r="E8011" s="28" t="s">
        <v>97</v>
      </c>
      <c r="F8011" s="297" t="s">
        <v>7648</v>
      </c>
      <c r="G8011" s="297" t="s">
        <v>7649</v>
      </c>
      <c r="H8011" s="298">
        <v>2062500</v>
      </c>
      <c r="I8011" s="299">
        <v>14376828.810000001</v>
      </c>
      <c r="J8011" s="28" t="s">
        <v>39</v>
      </c>
      <c r="K8011" s="28" t="s">
        <v>39</v>
      </c>
      <c r="L8011" s="300" t="s">
        <v>7650</v>
      </c>
    </row>
    <row r="8012" spans="2:12" ht="75" customHeight="1" x14ac:dyDescent="0.25">
      <c r="B8012" s="294">
        <v>10151701</v>
      </c>
      <c r="C8012" s="295" t="s">
        <v>7662</v>
      </c>
      <c r="D8012" s="296">
        <v>41699</v>
      </c>
      <c r="E8012" s="28" t="s">
        <v>97</v>
      </c>
      <c r="F8012" s="297" t="s">
        <v>7648</v>
      </c>
      <c r="G8012" s="297" t="s">
        <v>7649</v>
      </c>
      <c r="H8012" s="298">
        <v>21600</v>
      </c>
      <c r="I8012" s="299">
        <v>14376828.810000001</v>
      </c>
      <c r="J8012" s="28" t="s">
        <v>39</v>
      </c>
      <c r="K8012" s="28" t="s">
        <v>39</v>
      </c>
      <c r="L8012" s="300" t="s">
        <v>7650</v>
      </c>
    </row>
    <row r="8013" spans="2:12" ht="75" customHeight="1" x14ac:dyDescent="0.25">
      <c r="B8013" s="294">
        <v>10151701</v>
      </c>
      <c r="C8013" s="295" t="s">
        <v>7663</v>
      </c>
      <c r="D8013" s="296">
        <v>41699</v>
      </c>
      <c r="E8013" s="28" t="s">
        <v>97</v>
      </c>
      <c r="F8013" s="297" t="s">
        <v>7648</v>
      </c>
      <c r="G8013" s="297" t="s">
        <v>7649</v>
      </c>
      <c r="H8013" s="298">
        <v>453855</v>
      </c>
      <c r="I8013" s="299">
        <v>14376828.810000001</v>
      </c>
      <c r="J8013" s="28" t="s">
        <v>39</v>
      </c>
      <c r="K8013" s="28" t="s">
        <v>39</v>
      </c>
      <c r="L8013" s="300" t="s">
        <v>7650</v>
      </c>
    </row>
    <row r="8014" spans="2:12" ht="75" customHeight="1" x14ac:dyDescent="0.25">
      <c r="B8014" s="294">
        <v>50463515</v>
      </c>
      <c r="C8014" s="295" t="s">
        <v>7664</v>
      </c>
      <c r="D8014" s="296">
        <v>41699</v>
      </c>
      <c r="E8014" s="28" t="s">
        <v>97</v>
      </c>
      <c r="F8014" s="297" t="s">
        <v>7648</v>
      </c>
      <c r="G8014" s="297" t="s">
        <v>7649</v>
      </c>
      <c r="H8014" s="298">
        <v>18750</v>
      </c>
      <c r="I8014" s="299">
        <v>14376828.810000001</v>
      </c>
      <c r="J8014" s="28" t="s">
        <v>39</v>
      </c>
      <c r="K8014" s="28" t="s">
        <v>39</v>
      </c>
      <c r="L8014" s="300" t="s">
        <v>7650</v>
      </c>
    </row>
    <row r="8015" spans="2:12" ht="75" customHeight="1" x14ac:dyDescent="0.25">
      <c r="B8015" s="294">
        <v>50121538</v>
      </c>
      <c r="C8015" s="295" t="s">
        <v>7665</v>
      </c>
      <c r="D8015" s="296">
        <v>41699</v>
      </c>
      <c r="E8015" s="28" t="s">
        <v>97</v>
      </c>
      <c r="F8015" s="297" t="s">
        <v>7648</v>
      </c>
      <c r="G8015" s="297" t="s">
        <v>7649</v>
      </c>
      <c r="H8015" s="298">
        <v>107781</v>
      </c>
      <c r="I8015" s="299">
        <v>14376828.810000001</v>
      </c>
      <c r="J8015" s="28" t="s">
        <v>39</v>
      </c>
      <c r="K8015" s="28" t="s">
        <v>39</v>
      </c>
      <c r="L8015" s="300" t="s">
        <v>7650</v>
      </c>
    </row>
    <row r="8016" spans="2:12" ht="75" customHeight="1" x14ac:dyDescent="0.25">
      <c r="B8016" s="294">
        <v>50121538</v>
      </c>
      <c r="C8016" s="295" t="s">
        <v>7666</v>
      </c>
      <c r="D8016" s="296">
        <v>41699</v>
      </c>
      <c r="E8016" s="28" t="s">
        <v>97</v>
      </c>
      <c r="F8016" s="297" t="s">
        <v>7648</v>
      </c>
      <c r="G8016" s="297" t="s">
        <v>7649</v>
      </c>
      <c r="H8016" s="298">
        <v>808005</v>
      </c>
      <c r="I8016" s="299">
        <v>14376828.810000001</v>
      </c>
      <c r="J8016" s="28" t="s">
        <v>39</v>
      </c>
      <c r="K8016" s="28" t="s">
        <v>39</v>
      </c>
      <c r="L8016" s="300" t="s">
        <v>7650</v>
      </c>
    </row>
    <row r="8017" spans="2:12" ht="75" customHeight="1" x14ac:dyDescent="0.25">
      <c r="B8017" s="294">
        <v>502210001</v>
      </c>
      <c r="C8017" s="295" t="s">
        <v>7667</v>
      </c>
      <c r="D8017" s="296">
        <v>41699</v>
      </c>
      <c r="E8017" s="28" t="s">
        <v>97</v>
      </c>
      <c r="F8017" s="297" t="s">
        <v>7648</v>
      </c>
      <c r="G8017" s="297" t="s">
        <v>7649</v>
      </c>
      <c r="H8017" s="298">
        <v>40635</v>
      </c>
      <c r="I8017" s="299">
        <v>14376828.810000001</v>
      </c>
      <c r="J8017" s="28" t="s">
        <v>39</v>
      </c>
      <c r="K8017" s="28" t="s">
        <v>39</v>
      </c>
      <c r="L8017" s="300" t="s">
        <v>7650</v>
      </c>
    </row>
    <row r="8018" spans="2:12" ht="75" customHeight="1" x14ac:dyDescent="0.25">
      <c r="B8018" s="294">
        <v>50170000</v>
      </c>
      <c r="C8018" s="295" t="s">
        <v>7668</v>
      </c>
      <c r="D8018" s="296">
        <v>41699</v>
      </c>
      <c r="E8018" s="28" t="s">
        <v>97</v>
      </c>
      <c r="F8018" s="297" t="s">
        <v>7648</v>
      </c>
      <c r="G8018" s="297" t="s">
        <v>7649</v>
      </c>
      <c r="H8018" s="298">
        <v>703125</v>
      </c>
      <c r="I8018" s="299">
        <v>14376828.810000001</v>
      </c>
      <c r="J8018" s="28" t="s">
        <v>39</v>
      </c>
      <c r="K8018" s="28" t="s">
        <v>39</v>
      </c>
      <c r="L8018" s="300" t="s">
        <v>7650</v>
      </c>
    </row>
    <row r="8019" spans="2:12" ht="75" customHeight="1" x14ac:dyDescent="0.25">
      <c r="B8019" s="294">
        <v>50161814</v>
      </c>
      <c r="C8019" s="295" t="s">
        <v>7669</v>
      </c>
      <c r="D8019" s="296">
        <v>41699</v>
      </c>
      <c r="E8019" s="28" t="s">
        <v>97</v>
      </c>
      <c r="F8019" s="297" t="s">
        <v>7648</v>
      </c>
      <c r="G8019" s="297" t="s">
        <v>7649</v>
      </c>
      <c r="H8019" s="298">
        <v>9450</v>
      </c>
      <c r="I8019" s="299">
        <v>14376828.810000001</v>
      </c>
      <c r="J8019" s="28" t="s">
        <v>39</v>
      </c>
      <c r="K8019" s="28" t="s">
        <v>39</v>
      </c>
      <c r="L8019" s="300" t="s">
        <v>7650</v>
      </c>
    </row>
    <row r="8020" spans="2:12" ht="75" customHeight="1" x14ac:dyDescent="0.25">
      <c r="B8020" s="294">
        <v>50407000</v>
      </c>
      <c r="C8020" s="295" t="s">
        <v>7670</v>
      </c>
      <c r="D8020" s="296">
        <v>41699</v>
      </c>
      <c r="E8020" s="28" t="s">
        <v>97</v>
      </c>
      <c r="F8020" s="297" t="s">
        <v>7648</v>
      </c>
      <c r="G8020" s="297" t="s">
        <v>7649</v>
      </c>
      <c r="H8020" s="298">
        <v>58215</v>
      </c>
      <c r="I8020" s="299">
        <v>14376828.810000001</v>
      </c>
      <c r="J8020" s="28" t="s">
        <v>39</v>
      </c>
      <c r="K8020" s="28" t="s">
        <v>39</v>
      </c>
      <c r="L8020" s="300" t="s">
        <v>7650</v>
      </c>
    </row>
    <row r="8021" spans="2:12" ht="75" customHeight="1" x14ac:dyDescent="0.25">
      <c r="B8021" s="294">
        <v>50373101</v>
      </c>
      <c r="C8021" s="295" t="s">
        <v>7671</v>
      </c>
      <c r="D8021" s="296">
        <v>41699</v>
      </c>
      <c r="E8021" s="28" t="s">
        <v>97</v>
      </c>
      <c r="F8021" s="297" t="s">
        <v>7648</v>
      </c>
      <c r="G8021" s="297" t="s">
        <v>7649</v>
      </c>
      <c r="H8021" s="298">
        <v>81564</v>
      </c>
      <c r="I8021" s="299">
        <v>14376828.810000001</v>
      </c>
      <c r="J8021" s="28" t="s">
        <v>39</v>
      </c>
      <c r="K8021" s="28" t="s">
        <v>39</v>
      </c>
      <c r="L8021" s="300" t="s">
        <v>7650</v>
      </c>
    </row>
    <row r="8022" spans="2:12" ht="75" customHeight="1" x14ac:dyDescent="0.25">
      <c r="B8022" s="294">
        <v>50201709</v>
      </c>
      <c r="C8022" s="295" t="s">
        <v>7672</v>
      </c>
      <c r="D8022" s="296">
        <v>41699</v>
      </c>
      <c r="E8022" s="28" t="s">
        <v>97</v>
      </c>
      <c r="F8022" s="297" t="s">
        <v>7648</v>
      </c>
      <c r="G8022" s="297" t="s">
        <v>7649</v>
      </c>
      <c r="H8022" s="298">
        <v>647988</v>
      </c>
      <c r="I8022" s="299">
        <v>14376828.810000001</v>
      </c>
      <c r="J8022" s="28" t="s">
        <v>39</v>
      </c>
      <c r="K8022" s="28" t="s">
        <v>39</v>
      </c>
      <c r="L8022" s="300" t="s">
        <v>7650</v>
      </c>
    </row>
    <row r="8023" spans="2:12" ht="75" customHeight="1" x14ac:dyDescent="0.25">
      <c r="B8023" s="294">
        <v>50201709</v>
      </c>
      <c r="C8023" s="295" t="s">
        <v>7673</v>
      </c>
      <c r="D8023" s="296">
        <v>41699</v>
      </c>
      <c r="E8023" s="28" t="s">
        <v>97</v>
      </c>
      <c r="F8023" s="297" t="s">
        <v>7648</v>
      </c>
      <c r="G8023" s="297" t="s">
        <v>7649</v>
      </c>
      <c r="H8023" s="298">
        <v>1658262</v>
      </c>
      <c r="I8023" s="299">
        <v>14376828.810000001</v>
      </c>
      <c r="J8023" s="28" t="s">
        <v>39</v>
      </c>
      <c r="K8023" s="28" t="s">
        <v>39</v>
      </c>
      <c r="L8023" s="300" t="s">
        <v>7650</v>
      </c>
    </row>
    <row r="8024" spans="2:12" ht="75" customHeight="1" x14ac:dyDescent="0.25">
      <c r="B8024" s="294">
        <v>50201706</v>
      </c>
      <c r="C8024" s="295" t="s">
        <v>7674</v>
      </c>
      <c r="D8024" s="296">
        <v>41699</v>
      </c>
      <c r="E8024" s="28" t="s">
        <v>97</v>
      </c>
      <c r="F8024" s="297" t="s">
        <v>7648</v>
      </c>
      <c r="G8024" s="297" t="s">
        <v>7649</v>
      </c>
      <c r="H8024" s="298">
        <v>407826</v>
      </c>
      <c r="I8024" s="299">
        <v>14376828.810000001</v>
      </c>
      <c r="J8024" s="28" t="s">
        <v>39</v>
      </c>
      <c r="K8024" s="28" t="s">
        <v>39</v>
      </c>
      <c r="L8024" s="300" t="s">
        <v>7650</v>
      </c>
    </row>
    <row r="8025" spans="2:12" ht="75" customHeight="1" x14ac:dyDescent="0.25">
      <c r="B8025" s="294">
        <v>50201706</v>
      </c>
      <c r="C8025" s="295" t="s">
        <v>7675</v>
      </c>
      <c r="D8025" s="296">
        <v>41699</v>
      </c>
      <c r="E8025" s="28" t="s">
        <v>97</v>
      </c>
      <c r="F8025" s="297" t="s">
        <v>7648</v>
      </c>
      <c r="G8025" s="297" t="s">
        <v>7649</v>
      </c>
      <c r="H8025" s="298">
        <v>8451696</v>
      </c>
      <c r="I8025" s="299">
        <v>14376828.810000001</v>
      </c>
      <c r="J8025" s="28" t="s">
        <v>39</v>
      </c>
      <c r="K8025" s="28" t="s">
        <v>39</v>
      </c>
      <c r="L8025" s="300" t="s">
        <v>7650</v>
      </c>
    </row>
    <row r="8026" spans="2:12" ht="75" customHeight="1" x14ac:dyDescent="0.25">
      <c r="B8026" s="294">
        <v>50201706</v>
      </c>
      <c r="C8026" s="295" t="s">
        <v>7676</v>
      </c>
      <c r="D8026" s="296">
        <v>41699</v>
      </c>
      <c r="E8026" s="28" t="s">
        <v>97</v>
      </c>
      <c r="F8026" s="297" t="s">
        <v>7648</v>
      </c>
      <c r="G8026" s="297" t="s">
        <v>7649</v>
      </c>
      <c r="H8026" s="298">
        <v>471843</v>
      </c>
      <c r="I8026" s="299">
        <v>14376828.810000001</v>
      </c>
      <c r="J8026" s="28" t="s">
        <v>39</v>
      </c>
      <c r="K8026" s="28" t="s">
        <v>39</v>
      </c>
      <c r="L8026" s="300" t="s">
        <v>7650</v>
      </c>
    </row>
    <row r="8027" spans="2:12" ht="75" customHeight="1" x14ac:dyDescent="0.25">
      <c r="B8027" s="294">
        <v>50407000</v>
      </c>
      <c r="C8027" s="295" t="s">
        <v>7677</v>
      </c>
      <c r="D8027" s="296">
        <v>41699</v>
      </c>
      <c r="E8027" s="28" t="s">
        <v>97</v>
      </c>
      <c r="F8027" s="297" t="s">
        <v>7648</v>
      </c>
      <c r="G8027" s="297" t="s">
        <v>7649</v>
      </c>
      <c r="H8027" s="298">
        <v>1518804</v>
      </c>
      <c r="I8027" s="299">
        <v>14376828.810000001</v>
      </c>
      <c r="J8027" s="28" t="s">
        <v>39</v>
      </c>
      <c r="K8027" s="28" t="s">
        <v>39</v>
      </c>
      <c r="L8027" s="300" t="s">
        <v>7650</v>
      </c>
    </row>
    <row r="8028" spans="2:12" ht="75" customHeight="1" x14ac:dyDescent="0.25">
      <c r="B8028" s="294">
        <v>50465210</v>
      </c>
      <c r="C8028" s="295" t="s">
        <v>7678</v>
      </c>
      <c r="D8028" s="296">
        <v>41699</v>
      </c>
      <c r="E8028" s="28" t="s">
        <v>97</v>
      </c>
      <c r="F8028" s="297" t="s">
        <v>7648</v>
      </c>
      <c r="G8028" s="297" t="s">
        <v>7649</v>
      </c>
      <c r="H8028" s="298">
        <v>27405</v>
      </c>
      <c r="I8028" s="299">
        <v>14376828.810000001</v>
      </c>
      <c r="J8028" s="28" t="s">
        <v>39</v>
      </c>
      <c r="K8028" s="28" t="s">
        <v>39</v>
      </c>
      <c r="L8028" s="300" t="s">
        <v>7650</v>
      </c>
    </row>
    <row r="8029" spans="2:12" ht="75" customHeight="1" x14ac:dyDescent="0.25">
      <c r="B8029" s="294">
        <v>50465212</v>
      </c>
      <c r="C8029" s="295" t="s">
        <v>7679</v>
      </c>
      <c r="D8029" s="296">
        <v>41699</v>
      </c>
      <c r="E8029" s="28" t="s">
        <v>97</v>
      </c>
      <c r="F8029" s="297" t="s">
        <v>7648</v>
      </c>
      <c r="G8029" s="297" t="s">
        <v>7649</v>
      </c>
      <c r="H8029" s="298">
        <v>18270</v>
      </c>
      <c r="I8029" s="299">
        <v>14376828.810000001</v>
      </c>
      <c r="J8029" s="28" t="s">
        <v>39</v>
      </c>
      <c r="K8029" s="28" t="s">
        <v>39</v>
      </c>
      <c r="L8029" s="300" t="s">
        <v>7650</v>
      </c>
    </row>
    <row r="8030" spans="2:12" ht="75" customHeight="1" x14ac:dyDescent="0.25">
      <c r="B8030" s="294">
        <v>502212002</v>
      </c>
      <c r="C8030" s="295" t="s">
        <v>7680</v>
      </c>
      <c r="D8030" s="296">
        <v>41699</v>
      </c>
      <c r="E8030" s="28" t="s">
        <v>97</v>
      </c>
      <c r="F8030" s="297" t="s">
        <v>7648</v>
      </c>
      <c r="G8030" s="297" t="s">
        <v>7649</v>
      </c>
      <c r="H8030" s="298">
        <v>73479</v>
      </c>
      <c r="I8030" s="299">
        <v>14376828.810000001</v>
      </c>
      <c r="J8030" s="28" t="s">
        <v>39</v>
      </c>
      <c r="K8030" s="28" t="s">
        <v>39</v>
      </c>
      <c r="L8030" s="300" t="s">
        <v>7650</v>
      </c>
    </row>
    <row r="8031" spans="2:12" ht="75" customHeight="1" x14ac:dyDescent="0.25">
      <c r="B8031" s="294">
        <v>50474815</v>
      </c>
      <c r="C8031" s="295" t="s">
        <v>7681</v>
      </c>
      <c r="D8031" s="296">
        <v>41699</v>
      </c>
      <c r="E8031" s="28" t="s">
        <v>97</v>
      </c>
      <c r="F8031" s="297" t="s">
        <v>7648</v>
      </c>
      <c r="G8031" s="297" t="s">
        <v>7649</v>
      </c>
      <c r="H8031" s="298">
        <v>182700</v>
      </c>
      <c r="I8031" s="299">
        <v>14376828.810000001</v>
      </c>
      <c r="J8031" s="28" t="s">
        <v>39</v>
      </c>
      <c r="K8031" s="28" t="s">
        <v>39</v>
      </c>
      <c r="L8031" s="300" t="s">
        <v>7650</v>
      </c>
    </row>
    <row r="8032" spans="2:12" ht="75" customHeight="1" x14ac:dyDescent="0.25">
      <c r="B8032" s="294">
        <v>50405625</v>
      </c>
      <c r="C8032" s="295" t="s">
        <v>7682</v>
      </c>
      <c r="D8032" s="296">
        <v>41699</v>
      </c>
      <c r="E8032" s="28" t="s">
        <v>97</v>
      </c>
      <c r="F8032" s="297" t="s">
        <v>7648</v>
      </c>
      <c r="G8032" s="297" t="s">
        <v>7649</v>
      </c>
      <c r="H8032" s="298">
        <v>342564</v>
      </c>
      <c r="I8032" s="299">
        <v>14376828.810000001</v>
      </c>
      <c r="J8032" s="28" t="s">
        <v>39</v>
      </c>
      <c r="K8032" s="28" t="s">
        <v>39</v>
      </c>
      <c r="L8032" s="300" t="s">
        <v>7650</v>
      </c>
    </row>
    <row r="8033" spans="2:12" ht="75" customHeight="1" x14ac:dyDescent="0.25">
      <c r="B8033" s="294">
        <v>50161511</v>
      </c>
      <c r="C8033" s="295" t="s">
        <v>7683</v>
      </c>
      <c r="D8033" s="296">
        <v>41699</v>
      </c>
      <c r="E8033" s="28" t="s">
        <v>97</v>
      </c>
      <c r="F8033" s="297" t="s">
        <v>7648</v>
      </c>
      <c r="G8033" s="297" t="s">
        <v>7649</v>
      </c>
      <c r="H8033" s="298">
        <v>1460499</v>
      </c>
      <c r="I8033" s="299">
        <v>14376828.810000001</v>
      </c>
      <c r="J8033" s="28" t="s">
        <v>39</v>
      </c>
      <c r="K8033" s="28" t="s">
        <v>39</v>
      </c>
      <c r="L8033" s="300" t="s">
        <v>7650</v>
      </c>
    </row>
    <row r="8034" spans="2:12" ht="75" customHeight="1" x14ac:dyDescent="0.25">
      <c r="B8034" s="294">
        <v>50170000</v>
      </c>
      <c r="C8034" s="295" t="s">
        <v>7684</v>
      </c>
      <c r="D8034" s="296">
        <v>41699</v>
      </c>
      <c r="E8034" s="28" t="s">
        <v>97</v>
      </c>
      <c r="F8034" s="297" t="s">
        <v>7648</v>
      </c>
      <c r="G8034" s="297" t="s">
        <v>7649</v>
      </c>
      <c r="H8034" s="298">
        <v>141723</v>
      </c>
      <c r="I8034" s="299">
        <v>14376828.810000001</v>
      </c>
      <c r="J8034" s="28" t="s">
        <v>39</v>
      </c>
      <c r="K8034" s="28" t="s">
        <v>39</v>
      </c>
      <c r="L8034" s="300" t="s">
        <v>7650</v>
      </c>
    </row>
    <row r="8035" spans="2:12" ht="75" customHeight="1" x14ac:dyDescent="0.25">
      <c r="B8035" s="294">
        <v>50170000</v>
      </c>
      <c r="C8035" s="295" t="s">
        <v>7685</v>
      </c>
      <c r="D8035" s="296">
        <v>41699</v>
      </c>
      <c r="E8035" s="28" t="s">
        <v>97</v>
      </c>
      <c r="F8035" s="297" t="s">
        <v>7648</v>
      </c>
      <c r="G8035" s="297" t="s">
        <v>7649</v>
      </c>
      <c r="H8035" s="298">
        <v>82215</v>
      </c>
      <c r="I8035" s="299">
        <v>14376828.810000001</v>
      </c>
      <c r="J8035" s="28" t="s">
        <v>39</v>
      </c>
      <c r="K8035" s="28" t="s">
        <v>39</v>
      </c>
      <c r="L8035" s="300" t="s">
        <v>7650</v>
      </c>
    </row>
    <row r="8036" spans="2:12" ht="75" customHeight="1" x14ac:dyDescent="0.25">
      <c r="B8036" s="294">
        <v>50170000</v>
      </c>
      <c r="C8036" s="295" t="s">
        <v>7686</v>
      </c>
      <c r="D8036" s="296">
        <v>41699</v>
      </c>
      <c r="E8036" s="28" t="s">
        <v>97</v>
      </c>
      <c r="F8036" s="297" t="s">
        <v>7648</v>
      </c>
      <c r="G8036" s="297" t="s">
        <v>7649</v>
      </c>
      <c r="H8036" s="298">
        <v>43500</v>
      </c>
      <c r="I8036" s="299">
        <v>14376828.810000001</v>
      </c>
      <c r="J8036" s="28" t="s">
        <v>39</v>
      </c>
      <c r="K8036" s="28" t="s">
        <v>39</v>
      </c>
      <c r="L8036" s="300" t="s">
        <v>7650</v>
      </c>
    </row>
    <row r="8037" spans="2:12" ht="75" customHeight="1" x14ac:dyDescent="0.25">
      <c r="B8037" s="294">
        <v>502210001</v>
      </c>
      <c r="C8037" s="295" t="s">
        <v>7687</v>
      </c>
      <c r="D8037" s="296">
        <v>41699</v>
      </c>
      <c r="E8037" s="28" t="s">
        <v>97</v>
      </c>
      <c r="F8037" s="297" t="s">
        <v>7648</v>
      </c>
      <c r="G8037" s="297" t="s">
        <v>7649</v>
      </c>
      <c r="H8037" s="298">
        <v>27405</v>
      </c>
      <c r="I8037" s="299">
        <v>14376828.810000001</v>
      </c>
      <c r="J8037" s="28" t="s">
        <v>39</v>
      </c>
      <c r="K8037" s="28" t="s">
        <v>39</v>
      </c>
      <c r="L8037" s="300" t="s">
        <v>7650</v>
      </c>
    </row>
    <row r="8038" spans="2:12" ht="75" customHeight="1" x14ac:dyDescent="0.25">
      <c r="B8038" s="294">
        <v>50170000</v>
      </c>
      <c r="C8038" s="295" t="s">
        <v>7688</v>
      </c>
      <c r="D8038" s="296">
        <v>41699</v>
      </c>
      <c r="E8038" s="28" t="s">
        <v>97</v>
      </c>
      <c r="F8038" s="297" t="s">
        <v>7648</v>
      </c>
      <c r="G8038" s="297" t="s">
        <v>7649</v>
      </c>
      <c r="H8038" s="298">
        <v>486000</v>
      </c>
      <c r="I8038" s="299">
        <v>14376828.810000001</v>
      </c>
      <c r="J8038" s="28" t="s">
        <v>39</v>
      </c>
      <c r="K8038" s="28" t="s">
        <v>39</v>
      </c>
      <c r="L8038" s="300" t="s">
        <v>7650</v>
      </c>
    </row>
    <row r="8039" spans="2:12" ht="75" customHeight="1" x14ac:dyDescent="0.25">
      <c r="B8039" s="294">
        <v>50360000</v>
      </c>
      <c r="C8039" s="295" t="s">
        <v>7689</v>
      </c>
      <c r="D8039" s="296">
        <v>41699</v>
      </c>
      <c r="E8039" s="28" t="s">
        <v>97</v>
      </c>
      <c r="F8039" s="297" t="s">
        <v>7648</v>
      </c>
      <c r="G8039" s="297" t="s">
        <v>7649</v>
      </c>
      <c r="H8039" s="298">
        <v>175785</v>
      </c>
      <c r="I8039" s="299">
        <v>14376828.810000001</v>
      </c>
      <c r="J8039" s="28" t="s">
        <v>39</v>
      </c>
      <c r="K8039" s="28" t="s">
        <v>39</v>
      </c>
      <c r="L8039" s="300" t="s">
        <v>7650</v>
      </c>
    </row>
    <row r="8040" spans="2:12" ht="75" customHeight="1" x14ac:dyDescent="0.25">
      <c r="B8040" s="294">
        <v>50461601</v>
      </c>
      <c r="C8040" s="295" t="s">
        <v>7690</v>
      </c>
      <c r="D8040" s="296">
        <v>41699</v>
      </c>
      <c r="E8040" s="28" t="s">
        <v>97</v>
      </c>
      <c r="F8040" s="297" t="s">
        <v>7648</v>
      </c>
      <c r="G8040" s="297" t="s">
        <v>7649</v>
      </c>
      <c r="H8040" s="298">
        <v>2283750</v>
      </c>
      <c r="I8040" s="299">
        <v>14376828.810000001</v>
      </c>
      <c r="J8040" s="28" t="s">
        <v>39</v>
      </c>
      <c r="K8040" s="28" t="s">
        <v>39</v>
      </c>
      <c r="L8040" s="300" t="s">
        <v>7650</v>
      </c>
    </row>
    <row r="8041" spans="2:12" ht="75" customHeight="1" x14ac:dyDescent="0.25">
      <c r="B8041" s="294">
        <v>50464124</v>
      </c>
      <c r="C8041" s="295" t="s">
        <v>7691</v>
      </c>
      <c r="D8041" s="296">
        <v>41699</v>
      </c>
      <c r="E8041" s="28" t="s">
        <v>97</v>
      </c>
      <c r="F8041" s="297" t="s">
        <v>7648</v>
      </c>
      <c r="G8041" s="297" t="s">
        <v>7649</v>
      </c>
      <c r="H8041" s="298">
        <v>489039</v>
      </c>
      <c r="I8041" s="299">
        <v>14376828.810000001</v>
      </c>
      <c r="J8041" s="28" t="s">
        <v>39</v>
      </c>
      <c r="K8041" s="28" t="s">
        <v>39</v>
      </c>
      <c r="L8041" s="300" t="s">
        <v>7650</v>
      </c>
    </row>
    <row r="8042" spans="2:12" ht="75" customHeight="1" x14ac:dyDescent="0.25">
      <c r="B8042" s="294">
        <v>50221301</v>
      </c>
      <c r="C8042" s="295" t="s">
        <v>7692</v>
      </c>
      <c r="D8042" s="296">
        <v>41699</v>
      </c>
      <c r="E8042" s="28" t="s">
        <v>97</v>
      </c>
      <c r="F8042" s="297" t="s">
        <v>7648</v>
      </c>
      <c r="G8042" s="297" t="s">
        <v>7649</v>
      </c>
      <c r="H8042" s="298">
        <v>3665622</v>
      </c>
      <c r="I8042" s="299">
        <v>14376828.810000001</v>
      </c>
      <c r="J8042" s="28" t="s">
        <v>39</v>
      </c>
      <c r="K8042" s="28" t="s">
        <v>39</v>
      </c>
      <c r="L8042" s="300" t="s">
        <v>7650</v>
      </c>
    </row>
    <row r="8043" spans="2:12" ht="75" customHeight="1" x14ac:dyDescent="0.25">
      <c r="B8043" s="294">
        <v>502210001</v>
      </c>
      <c r="C8043" s="295" t="s">
        <v>7693</v>
      </c>
      <c r="D8043" s="296">
        <v>41699</v>
      </c>
      <c r="E8043" s="28" t="s">
        <v>97</v>
      </c>
      <c r="F8043" s="297" t="s">
        <v>7648</v>
      </c>
      <c r="G8043" s="297" t="s">
        <v>7649</v>
      </c>
      <c r="H8043" s="298">
        <v>11625</v>
      </c>
      <c r="I8043" s="299">
        <v>14376828.810000001</v>
      </c>
      <c r="J8043" s="28" t="s">
        <v>39</v>
      </c>
      <c r="K8043" s="28" t="s">
        <v>39</v>
      </c>
      <c r="L8043" s="300" t="s">
        <v>7650</v>
      </c>
    </row>
    <row r="8044" spans="2:12" ht="75" customHeight="1" x14ac:dyDescent="0.25">
      <c r="B8044" s="294">
        <v>502210001</v>
      </c>
      <c r="C8044" s="295" t="s">
        <v>7694</v>
      </c>
      <c r="D8044" s="296">
        <v>41699</v>
      </c>
      <c r="E8044" s="28" t="s">
        <v>97</v>
      </c>
      <c r="F8044" s="297" t="s">
        <v>7648</v>
      </c>
      <c r="G8044" s="297" t="s">
        <v>7649</v>
      </c>
      <c r="H8044" s="298">
        <v>418500</v>
      </c>
      <c r="I8044" s="299">
        <v>14376828.810000001</v>
      </c>
      <c r="J8044" s="28" t="s">
        <v>39</v>
      </c>
      <c r="K8044" s="28" t="s">
        <v>39</v>
      </c>
      <c r="L8044" s="300" t="s">
        <v>7650</v>
      </c>
    </row>
    <row r="8045" spans="2:12" ht="75" customHeight="1" x14ac:dyDescent="0.25">
      <c r="B8045" s="294">
        <v>502210001</v>
      </c>
      <c r="C8045" s="295" t="s">
        <v>7695</v>
      </c>
      <c r="D8045" s="296">
        <v>41699</v>
      </c>
      <c r="E8045" s="28" t="s">
        <v>97</v>
      </c>
      <c r="F8045" s="297" t="s">
        <v>7648</v>
      </c>
      <c r="G8045" s="297" t="s">
        <v>7649</v>
      </c>
      <c r="H8045" s="298">
        <v>72000</v>
      </c>
      <c r="I8045" s="299">
        <v>14376828.810000001</v>
      </c>
      <c r="J8045" s="28" t="s">
        <v>39</v>
      </c>
      <c r="K8045" s="28" t="s">
        <v>39</v>
      </c>
      <c r="L8045" s="300" t="s">
        <v>7650</v>
      </c>
    </row>
    <row r="8046" spans="2:12" ht="75" customHeight="1" x14ac:dyDescent="0.25">
      <c r="B8046" s="294">
        <v>50181909</v>
      </c>
      <c r="C8046" s="295" t="s">
        <v>7696</v>
      </c>
      <c r="D8046" s="296">
        <v>41699</v>
      </c>
      <c r="E8046" s="28" t="s">
        <v>97</v>
      </c>
      <c r="F8046" s="297" t="s">
        <v>7648</v>
      </c>
      <c r="G8046" s="297" t="s">
        <v>7649</v>
      </c>
      <c r="H8046" s="298">
        <v>765012</v>
      </c>
      <c r="I8046" s="299">
        <v>14376828.810000001</v>
      </c>
      <c r="J8046" s="28" t="s">
        <v>39</v>
      </c>
      <c r="K8046" s="28" t="s">
        <v>39</v>
      </c>
      <c r="L8046" s="300" t="s">
        <v>7650</v>
      </c>
    </row>
    <row r="8047" spans="2:12" ht="75" customHeight="1" x14ac:dyDescent="0.25">
      <c r="B8047" s="294">
        <v>502210001</v>
      </c>
      <c r="C8047" s="295" t="s">
        <v>7697</v>
      </c>
      <c r="D8047" s="296">
        <v>41699</v>
      </c>
      <c r="E8047" s="28" t="s">
        <v>97</v>
      </c>
      <c r="F8047" s="297" t="s">
        <v>7648</v>
      </c>
      <c r="G8047" s="297" t="s">
        <v>7649</v>
      </c>
      <c r="H8047" s="298">
        <v>16200</v>
      </c>
      <c r="I8047" s="299">
        <v>14376828.810000001</v>
      </c>
      <c r="J8047" s="28" t="s">
        <v>39</v>
      </c>
      <c r="K8047" s="28" t="s">
        <v>39</v>
      </c>
      <c r="L8047" s="300" t="s">
        <v>7650</v>
      </c>
    </row>
    <row r="8048" spans="2:12" ht="75" customHeight="1" x14ac:dyDescent="0.25">
      <c r="B8048" s="294">
        <v>501615009</v>
      </c>
      <c r="C8048" s="295" t="s">
        <v>7698</v>
      </c>
      <c r="D8048" s="296">
        <v>41699</v>
      </c>
      <c r="E8048" s="28" t="s">
        <v>97</v>
      </c>
      <c r="F8048" s="297" t="s">
        <v>7648</v>
      </c>
      <c r="G8048" s="297" t="s">
        <v>7649</v>
      </c>
      <c r="H8048" s="298">
        <v>150000</v>
      </c>
      <c r="I8048" s="299">
        <v>14376828.810000001</v>
      </c>
      <c r="J8048" s="28" t="s">
        <v>39</v>
      </c>
      <c r="K8048" s="28" t="s">
        <v>39</v>
      </c>
      <c r="L8048" s="300" t="s">
        <v>7650</v>
      </c>
    </row>
    <row r="8049" spans="2:12" ht="75" customHeight="1" x14ac:dyDescent="0.25">
      <c r="B8049" s="294">
        <v>50407000</v>
      </c>
      <c r="C8049" s="295" t="s">
        <v>7699</v>
      </c>
      <c r="D8049" s="296">
        <v>41699</v>
      </c>
      <c r="E8049" s="28" t="s">
        <v>97</v>
      </c>
      <c r="F8049" s="297" t="s">
        <v>7648</v>
      </c>
      <c r="G8049" s="297" t="s">
        <v>7649</v>
      </c>
      <c r="H8049" s="298">
        <v>17943</v>
      </c>
      <c r="I8049" s="299">
        <v>14376828.810000001</v>
      </c>
      <c r="J8049" s="28" t="s">
        <v>39</v>
      </c>
      <c r="K8049" s="28" t="s">
        <v>39</v>
      </c>
      <c r="L8049" s="300" t="s">
        <v>7650</v>
      </c>
    </row>
    <row r="8050" spans="2:12" ht="75" customHeight="1" x14ac:dyDescent="0.25">
      <c r="B8050" s="294">
        <v>503659005</v>
      </c>
      <c r="C8050" s="295" t="s">
        <v>7700</v>
      </c>
      <c r="D8050" s="296">
        <v>41699</v>
      </c>
      <c r="E8050" s="28" t="s">
        <v>97</v>
      </c>
      <c r="F8050" s="297" t="s">
        <v>7648</v>
      </c>
      <c r="G8050" s="297" t="s">
        <v>7649</v>
      </c>
      <c r="H8050" s="298">
        <v>345498</v>
      </c>
      <c r="I8050" s="299">
        <v>14376828.810000001</v>
      </c>
      <c r="J8050" s="28" t="s">
        <v>39</v>
      </c>
      <c r="K8050" s="28" t="s">
        <v>39</v>
      </c>
      <c r="L8050" s="300" t="s">
        <v>7650</v>
      </c>
    </row>
    <row r="8051" spans="2:12" ht="75" customHeight="1" x14ac:dyDescent="0.25">
      <c r="B8051" s="294">
        <v>502213001</v>
      </c>
      <c r="C8051" s="295" t="s">
        <v>7701</v>
      </c>
      <c r="D8051" s="296">
        <v>41699</v>
      </c>
      <c r="E8051" s="28" t="s">
        <v>97</v>
      </c>
      <c r="F8051" s="297" t="s">
        <v>7648</v>
      </c>
      <c r="G8051" s="297" t="s">
        <v>7649</v>
      </c>
      <c r="H8051" s="298">
        <v>436905</v>
      </c>
      <c r="I8051" s="299">
        <v>14376828.810000001</v>
      </c>
      <c r="J8051" s="28" t="s">
        <v>39</v>
      </c>
      <c r="K8051" s="28" t="s">
        <v>39</v>
      </c>
      <c r="L8051" s="300" t="s">
        <v>7650</v>
      </c>
    </row>
    <row r="8052" spans="2:12" ht="75" customHeight="1" x14ac:dyDescent="0.25">
      <c r="B8052" s="294">
        <v>502213001</v>
      </c>
      <c r="C8052" s="295" t="s">
        <v>7702</v>
      </c>
      <c r="D8052" s="296">
        <v>41699</v>
      </c>
      <c r="E8052" s="28" t="s">
        <v>97</v>
      </c>
      <c r="F8052" s="297" t="s">
        <v>7648</v>
      </c>
      <c r="G8052" s="297" t="s">
        <v>7649</v>
      </c>
      <c r="H8052" s="298">
        <v>90957</v>
      </c>
      <c r="I8052" s="299">
        <v>14376828.810000001</v>
      </c>
      <c r="J8052" s="28" t="s">
        <v>39</v>
      </c>
      <c r="K8052" s="28" t="s">
        <v>39</v>
      </c>
      <c r="L8052" s="300" t="s">
        <v>7650</v>
      </c>
    </row>
    <row r="8053" spans="2:12" ht="75" customHeight="1" x14ac:dyDescent="0.25">
      <c r="B8053" s="294">
        <v>50170000</v>
      </c>
      <c r="C8053" s="295" t="s">
        <v>7703</v>
      </c>
      <c r="D8053" s="296">
        <v>41699</v>
      </c>
      <c r="E8053" s="28" t="s">
        <v>97</v>
      </c>
      <c r="F8053" s="297" t="s">
        <v>7648</v>
      </c>
      <c r="G8053" s="297" t="s">
        <v>7649</v>
      </c>
      <c r="H8053" s="298">
        <v>285012</v>
      </c>
      <c r="I8053" s="299">
        <v>14376828.810000001</v>
      </c>
      <c r="J8053" s="28" t="s">
        <v>39</v>
      </c>
      <c r="K8053" s="28" t="s">
        <v>39</v>
      </c>
      <c r="L8053" s="300" t="s">
        <v>7650</v>
      </c>
    </row>
    <row r="8054" spans="2:12" ht="75" customHeight="1" x14ac:dyDescent="0.25">
      <c r="B8054" s="294">
        <v>501317002</v>
      </c>
      <c r="C8054" s="295" t="s">
        <v>7704</v>
      </c>
      <c r="D8054" s="296">
        <v>41699</v>
      </c>
      <c r="E8054" s="28" t="s">
        <v>97</v>
      </c>
      <c r="F8054" s="297" t="s">
        <v>7648</v>
      </c>
      <c r="G8054" s="297" t="s">
        <v>7649</v>
      </c>
      <c r="H8054" s="298">
        <v>1552500</v>
      </c>
      <c r="I8054" s="299">
        <v>14376828.810000001</v>
      </c>
      <c r="J8054" s="28" t="s">
        <v>39</v>
      </c>
      <c r="K8054" s="28" t="s">
        <v>39</v>
      </c>
      <c r="L8054" s="300" t="s">
        <v>7650</v>
      </c>
    </row>
    <row r="8055" spans="2:12" ht="75" customHeight="1" x14ac:dyDescent="0.25">
      <c r="B8055" s="294">
        <v>50201714</v>
      </c>
      <c r="C8055" s="295" t="s">
        <v>7705</v>
      </c>
      <c r="D8055" s="296">
        <v>41699</v>
      </c>
      <c r="E8055" s="28" t="s">
        <v>97</v>
      </c>
      <c r="F8055" s="297" t="s">
        <v>7648</v>
      </c>
      <c r="G8055" s="297" t="s">
        <v>7649</v>
      </c>
      <c r="H8055" s="298">
        <v>1378407</v>
      </c>
      <c r="I8055" s="299">
        <v>14376828.810000001</v>
      </c>
      <c r="J8055" s="28" t="s">
        <v>39</v>
      </c>
      <c r="K8055" s="28" t="s">
        <v>39</v>
      </c>
      <c r="L8055" s="300" t="s">
        <v>7650</v>
      </c>
    </row>
    <row r="8056" spans="2:12" ht="75" customHeight="1" x14ac:dyDescent="0.25">
      <c r="B8056" s="294">
        <v>502210001</v>
      </c>
      <c r="C8056" s="295" t="s">
        <v>7706</v>
      </c>
      <c r="D8056" s="296">
        <v>41699</v>
      </c>
      <c r="E8056" s="28" t="s">
        <v>97</v>
      </c>
      <c r="F8056" s="297" t="s">
        <v>7648</v>
      </c>
      <c r="G8056" s="297" t="s">
        <v>7649</v>
      </c>
      <c r="H8056" s="298">
        <v>624375</v>
      </c>
      <c r="I8056" s="299">
        <v>14376828.810000001</v>
      </c>
      <c r="J8056" s="28" t="s">
        <v>39</v>
      </c>
      <c r="K8056" s="28" t="s">
        <v>39</v>
      </c>
      <c r="L8056" s="300" t="s">
        <v>7650</v>
      </c>
    </row>
    <row r="8057" spans="2:12" ht="75" customHeight="1" x14ac:dyDescent="0.25">
      <c r="B8057" s="294">
        <v>50221001</v>
      </c>
      <c r="C8057" s="295" t="s">
        <v>7707</v>
      </c>
      <c r="D8057" s="296">
        <v>41699</v>
      </c>
      <c r="E8057" s="28" t="s">
        <v>97</v>
      </c>
      <c r="F8057" s="297" t="s">
        <v>7648</v>
      </c>
      <c r="G8057" s="297" t="s">
        <v>7649</v>
      </c>
      <c r="H8057" s="298">
        <v>5250</v>
      </c>
      <c r="I8057" s="299">
        <v>14376828.810000001</v>
      </c>
      <c r="J8057" s="28" t="s">
        <v>39</v>
      </c>
      <c r="K8057" s="28" t="s">
        <v>39</v>
      </c>
      <c r="L8057" s="300" t="s">
        <v>7650</v>
      </c>
    </row>
    <row r="8058" spans="2:12" ht="75" customHeight="1" x14ac:dyDescent="0.25">
      <c r="B8058" s="294">
        <v>50221001</v>
      </c>
      <c r="C8058" s="295" t="s">
        <v>7708</v>
      </c>
      <c r="D8058" s="296">
        <v>41699</v>
      </c>
      <c r="E8058" s="28" t="s">
        <v>97</v>
      </c>
      <c r="F8058" s="297" t="s">
        <v>7648</v>
      </c>
      <c r="G8058" s="297" t="s">
        <v>7649</v>
      </c>
      <c r="H8058" s="298">
        <v>243000</v>
      </c>
      <c r="I8058" s="299">
        <v>14376828.810000001</v>
      </c>
      <c r="J8058" s="28" t="s">
        <v>39</v>
      </c>
      <c r="K8058" s="28" t="s">
        <v>39</v>
      </c>
      <c r="L8058" s="300" t="s">
        <v>7650</v>
      </c>
    </row>
    <row r="8059" spans="2:12" ht="75" customHeight="1" x14ac:dyDescent="0.25">
      <c r="B8059" s="294">
        <v>50221001</v>
      </c>
      <c r="C8059" s="295" t="s">
        <v>7709</v>
      </c>
      <c r="D8059" s="296">
        <v>41699</v>
      </c>
      <c r="E8059" s="28" t="s">
        <v>97</v>
      </c>
      <c r="F8059" s="297" t="s">
        <v>7648</v>
      </c>
      <c r="G8059" s="297" t="s">
        <v>7649</v>
      </c>
      <c r="H8059" s="298">
        <v>209157</v>
      </c>
      <c r="I8059" s="299">
        <v>14376828.810000001</v>
      </c>
      <c r="J8059" s="28" t="s">
        <v>39</v>
      </c>
      <c r="K8059" s="28" t="s">
        <v>39</v>
      </c>
      <c r="L8059" s="300" t="s">
        <v>7650</v>
      </c>
    </row>
    <row r="8060" spans="2:12" ht="75" customHeight="1" x14ac:dyDescent="0.25">
      <c r="B8060" s="294">
        <v>50425306</v>
      </c>
      <c r="C8060" s="295" t="s">
        <v>7710</v>
      </c>
      <c r="D8060" s="296">
        <v>41699</v>
      </c>
      <c r="E8060" s="28" t="s">
        <v>97</v>
      </c>
      <c r="F8060" s="297" t="s">
        <v>7648</v>
      </c>
      <c r="G8060" s="297" t="s">
        <v>7649</v>
      </c>
      <c r="H8060" s="298">
        <v>1282497</v>
      </c>
      <c r="I8060" s="299">
        <v>14376828.810000001</v>
      </c>
      <c r="J8060" s="28" t="s">
        <v>39</v>
      </c>
      <c r="K8060" s="28" t="s">
        <v>39</v>
      </c>
      <c r="L8060" s="300" t="s">
        <v>7650</v>
      </c>
    </row>
    <row r="8061" spans="2:12" ht="75" customHeight="1" x14ac:dyDescent="0.25">
      <c r="B8061" s="294">
        <v>50425306</v>
      </c>
      <c r="C8061" s="295" t="s">
        <v>7711</v>
      </c>
      <c r="D8061" s="296">
        <v>41699</v>
      </c>
      <c r="E8061" s="28" t="s">
        <v>97</v>
      </c>
      <c r="F8061" s="297" t="s">
        <v>7648</v>
      </c>
      <c r="G8061" s="297" t="s">
        <v>7649</v>
      </c>
      <c r="H8061" s="298">
        <v>166518</v>
      </c>
      <c r="I8061" s="299">
        <v>14376828.810000001</v>
      </c>
      <c r="J8061" s="28" t="s">
        <v>39</v>
      </c>
      <c r="K8061" s="28" t="s">
        <v>39</v>
      </c>
      <c r="L8061" s="300" t="s">
        <v>7650</v>
      </c>
    </row>
    <row r="8062" spans="2:12" ht="75" customHeight="1" x14ac:dyDescent="0.25">
      <c r="B8062" s="294">
        <v>501317002</v>
      </c>
      <c r="C8062" s="295" t="s">
        <v>7712</v>
      </c>
      <c r="D8062" s="296">
        <v>41699</v>
      </c>
      <c r="E8062" s="28" t="s">
        <v>97</v>
      </c>
      <c r="F8062" s="297" t="s">
        <v>7648</v>
      </c>
      <c r="G8062" s="297" t="s">
        <v>7649</v>
      </c>
      <c r="H8062" s="298">
        <v>1124997</v>
      </c>
      <c r="I8062" s="299">
        <v>14376828.810000001</v>
      </c>
      <c r="J8062" s="28" t="s">
        <v>39</v>
      </c>
      <c r="K8062" s="28" t="s">
        <v>39</v>
      </c>
      <c r="L8062" s="300" t="s">
        <v>7650</v>
      </c>
    </row>
    <row r="8063" spans="2:12" ht="75" customHeight="1" x14ac:dyDescent="0.25">
      <c r="B8063" s="294">
        <v>50161814</v>
      </c>
      <c r="C8063" s="295" t="s">
        <v>7713</v>
      </c>
      <c r="D8063" s="296">
        <v>41699</v>
      </c>
      <c r="E8063" s="28" t="s">
        <v>97</v>
      </c>
      <c r="F8063" s="297" t="s">
        <v>7648</v>
      </c>
      <c r="G8063" s="297" t="s">
        <v>7649</v>
      </c>
      <c r="H8063" s="298">
        <v>94029</v>
      </c>
      <c r="I8063" s="299">
        <v>14376828.810000001</v>
      </c>
      <c r="J8063" s="28" t="s">
        <v>39</v>
      </c>
      <c r="K8063" s="28" t="s">
        <v>39</v>
      </c>
      <c r="L8063" s="300" t="s">
        <v>7650</v>
      </c>
    </row>
    <row r="8064" spans="2:12" ht="75" customHeight="1" x14ac:dyDescent="0.25">
      <c r="B8064" s="294">
        <v>50170000</v>
      </c>
      <c r="C8064" s="295" t="s">
        <v>7714</v>
      </c>
      <c r="D8064" s="296">
        <v>41699</v>
      </c>
      <c r="E8064" s="28" t="s">
        <v>97</v>
      </c>
      <c r="F8064" s="297" t="s">
        <v>7648</v>
      </c>
      <c r="G8064" s="297" t="s">
        <v>7649</v>
      </c>
      <c r="H8064" s="298">
        <v>6393717</v>
      </c>
      <c r="I8064" s="299">
        <v>14376828.810000001</v>
      </c>
      <c r="J8064" s="28" t="s">
        <v>39</v>
      </c>
      <c r="K8064" s="28" t="s">
        <v>39</v>
      </c>
      <c r="L8064" s="300" t="s">
        <v>7650</v>
      </c>
    </row>
    <row r="8065" spans="2:12" ht="75" customHeight="1" x14ac:dyDescent="0.25">
      <c r="B8065" s="294">
        <v>50170000</v>
      </c>
      <c r="C8065" s="295" t="s">
        <v>7715</v>
      </c>
      <c r="D8065" s="296">
        <v>41699</v>
      </c>
      <c r="E8065" s="28" t="s">
        <v>97</v>
      </c>
      <c r="F8065" s="297" t="s">
        <v>7648</v>
      </c>
      <c r="G8065" s="297" t="s">
        <v>7649</v>
      </c>
      <c r="H8065" s="298">
        <v>796506</v>
      </c>
      <c r="I8065" s="299">
        <v>14376828.810000001</v>
      </c>
      <c r="J8065" s="28" t="s">
        <v>39</v>
      </c>
      <c r="K8065" s="28" t="s">
        <v>39</v>
      </c>
      <c r="L8065" s="300" t="s">
        <v>7650</v>
      </c>
    </row>
    <row r="8066" spans="2:12" ht="75" customHeight="1" x14ac:dyDescent="0.25">
      <c r="B8066" s="294">
        <v>50192401</v>
      </c>
      <c r="C8066" s="295" t="s">
        <v>7716</v>
      </c>
      <c r="D8066" s="296">
        <v>41699</v>
      </c>
      <c r="E8066" s="28" t="s">
        <v>97</v>
      </c>
      <c r="F8066" s="297" t="s">
        <v>7648</v>
      </c>
      <c r="G8066" s="297" t="s">
        <v>7649</v>
      </c>
      <c r="H8066" s="298">
        <v>507612</v>
      </c>
      <c r="I8066" s="299">
        <v>14376828.810000001</v>
      </c>
      <c r="J8066" s="28" t="s">
        <v>39</v>
      </c>
      <c r="K8066" s="28" t="s">
        <v>39</v>
      </c>
      <c r="L8066" s="300" t="s">
        <v>7650</v>
      </c>
    </row>
    <row r="8067" spans="2:12" ht="75" customHeight="1" x14ac:dyDescent="0.25">
      <c r="B8067" s="294">
        <v>50192403</v>
      </c>
      <c r="C8067" s="295" t="s">
        <v>7717</v>
      </c>
      <c r="D8067" s="296">
        <v>41699</v>
      </c>
      <c r="E8067" s="28" t="s">
        <v>97</v>
      </c>
      <c r="F8067" s="297" t="s">
        <v>7648</v>
      </c>
      <c r="G8067" s="297" t="s">
        <v>7649</v>
      </c>
      <c r="H8067" s="298">
        <v>450000</v>
      </c>
      <c r="I8067" s="299">
        <v>14376828.810000001</v>
      </c>
      <c r="J8067" s="28" t="s">
        <v>39</v>
      </c>
      <c r="K8067" s="28" t="s">
        <v>39</v>
      </c>
      <c r="L8067" s="300" t="s">
        <v>7650</v>
      </c>
    </row>
    <row r="8068" spans="2:12" ht="75" customHeight="1" x14ac:dyDescent="0.25">
      <c r="B8068" s="294">
        <v>501817008</v>
      </c>
      <c r="C8068" s="295" t="s">
        <v>7718</v>
      </c>
      <c r="D8068" s="296">
        <v>41699</v>
      </c>
      <c r="E8068" s="28" t="s">
        <v>97</v>
      </c>
      <c r="F8068" s="297" t="s">
        <v>7648</v>
      </c>
      <c r="G8068" s="297" t="s">
        <v>7649</v>
      </c>
      <c r="H8068" s="298">
        <v>1050525</v>
      </c>
      <c r="I8068" s="299">
        <v>14376828.810000001</v>
      </c>
      <c r="J8068" s="28" t="s">
        <v>39</v>
      </c>
      <c r="K8068" s="28" t="s">
        <v>39</v>
      </c>
      <c r="L8068" s="300" t="s">
        <v>7650</v>
      </c>
    </row>
    <row r="8069" spans="2:12" ht="75" customHeight="1" x14ac:dyDescent="0.25">
      <c r="B8069" s="294">
        <v>50170000</v>
      </c>
      <c r="C8069" s="295" t="s">
        <v>7719</v>
      </c>
      <c r="D8069" s="296">
        <v>41699</v>
      </c>
      <c r="E8069" s="28" t="s">
        <v>97</v>
      </c>
      <c r="F8069" s="297" t="s">
        <v>7648</v>
      </c>
      <c r="G8069" s="297" t="s">
        <v>7649</v>
      </c>
      <c r="H8069" s="298">
        <v>77757</v>
      </c>
      <c r="I8069" s="299">
        <v>14376828.810000001</v>
      </c>
      <c r="J8069" s="28" t="s">
        <v>39</v>
      </c>
      <c r="K8069" s="28" t="s">
        <v>39</v>
      </c>
      <c r="L8069" s="300" t="s">
        <v>7650</v>
      </c>
    </row>
    <row r="8070" spans="2:12" ht="75" customHeight="1" x14ac:dyDescent="0.25">
      <c r="B8070" s="294">
        <v>50170000</v>
      </c>
      <c r="C8070" s="295" t="s">
        <v>7720</v>
      </c>
      <c r="D8070" s="296">
        <v>41699</v>
      </c>
      <c r="E8070" s="28" t="s">
        <v>97</v>
      </c>
      <c r="F8070" s="297" t="s">
        <v>7648</v>
      </c>
      <c r="G8070" s="297" t="s">
        <v>7649</v>
      </c>
      <c r="H8070" s="298">
        <v>104400</v>
      </c>
      <c r="I8070" s="299">
        <v>14376828.810000001</v>
      </c>
      <c r="J8070" s="28" t="s">
        <v>39</v>
      </c>
      <c r="K8070" s="28" t="s">
        <v>39</v>
      </c>
      <c r="L8070" s="300" t="s">
        <v>7650</v>
      </c>
    </row>
    <row r="8071" spans="2:12" ht="75" customHeight="1" x14ac:dyDescent="0.25">
      <c r="B8071" s="294">
        <v>50170000</v>
      </c>
      <c r="C8071" s="295" t="s">
        <v>7721</v>
      </c>
      <c r="D8071" s="296">
        <v>41699</v>
      </c>
      <c r="E8071" s="28" t="s">
        <v>97</v>
      </c>
      <c r="F8071" s="297" t="s">
        <v>7648</v>
      </c>
      <c r="G8071" s="297" t="s">
        <v>7649</v>
      </c>
      <c r="H8071" s="298">
        <v>194403</v>
      </c>
      <c r="I8071" s="299">
        <v>14376828.810000001</v>
      </c>
      <c r="J8071" s="28" t="s">
        <v>39</v>
      </c>
      <c r="K8071" s="28" t="s">
        <v>39</v>
      </c>
      <c r="L8071" s="300" t="s">
        <v>7650</v>
      </c>
    </row>
    <row r="8072" spans="2:12" ht="75" customHeight="1" x14ac:dyDescent="0.25">
      <c r="B8072" s="294">
        <v>50171902</v>
      </c>
      <c r="C8072" s="295" t="s">
        <v>7722</v>
      </c>
      <c r="D8072" s="296">
        <v>41699</v>
      </c>
      <c r="E8072" s="28" t="s">
        <v>97</v>
      </c>
      <c r="F8072" s="297" t="s">
        <v>7648</v>
      </c>
      <c r="G8072" s="297" t="s">
        <v>7649</v>
      </c>
      <c r="H8072" s="298">
        <v>282402</v>
      </c>
      <c r="I8072" s="299">
        <v>14376828.810000001</v>
      </c>
      <c r="J8072" s="28" t="s">
        <v>39</v>
      </c>
      <c r="K8072" s="28" t="s">
        <v>39</v>
      </c>
      <c r="L8072" s="300" t="s">
        <v>7650</v>
      </c>
    </row>
    <row r="8073" spans="2:12" ht="75" customHeight="1" x14ac:dyDescent="0.25">
      <c r="B8073" s="294">
        <v>50171902</v>
      </c>
      <c r="C8073" s="295" t="s">
        <v>7723</v>
      </c>
      <c r="D8073" s="296">
        <v>41699</v>
      </c>
      <c r="E8073" s="28" t="s">
        <v>97</v>
      </c>
      <c r="F8073" s="297" t="s">
        <v>7648</v>
      </c>
      <c r="G8073" s="297" t="s">
        <v>7649</v>
      </c>
      <c r="H8073" s="298">
        <v>5579997</v>
      </c>
      <c r="I8073" s="299">
        <v>14376828.810000001</v>
      </c>
      <c r="J8073" s="28" t="s">
        <v>39</v>
      </c>
      <c r="K8073" s="28" t="s">
        <v>39</v>
      </c>
      <c r="L8073" s="300" t="s">
        <v>7650</v>
      </c>
    </row>
    <row r="8074" spans="2:12" ht="75" customHeight="1" x14ac:dyDescent="0.25">
      <c r="B8074" s="294">
        <v>50407000</v>
      </c>
      <c r="C8074" s="295" t="s">
        <v>7724</v>
      </c>
      <c r="D8074" s="296">
        <v>41699</v>
      </c>
      <c r="E8074" s="28" t="s">
        <v>97</v>
      </c>
      <c r="F8074" s="297" t="s">
        <v>7648</v>
      </c>
      <c r="G8074" s="297" t="s">
        <v>7649</v>
      </c>
      <c r="H8074" s="298">
        <v>8221500</v>
      </c>
      <c r="I8074" s="299">
        <v>14376828.810000001</v>
      </c>
      <c r="J8074" s="28" t="s">
        <v>39</v>
      </c>
      <c r="K8074" s="28" t="s">
        <v>39</v>
      </c>
      <c r="L8074" s="300" t="s">
        <v>7650</v>
      </c>
    </row>
    <row r="8075" spans="2:12" ht="75" customHeight="1" x14ac:dyDescent="0.25">
      <c r="B8075" s="294">
        <v>501819001</v>
      </c>
      <c r="C8075" s="295" t="s">
        <v>7725</v>
      </c>
      <c r="D8075" s="296">
        <v>41699</v>
      </c>
      <c r="E8075" s="28" t="s">
        <v>97</v>
      </c>
      <c r="F8075" s="297" t="s">
        <v>7648</v>
      </c>
      <c r="G8075" s="297" t="s">
        <v>7649</v>
      </c>
      <c r="H8075" s="298">
        <v>1773282</v>
      </c>
      <c r="I8075" s="299">
        <v>14376828.810000001</v>
      </c>
      <c r="J8075" s="28" t="s">
        <v>39</v>
      </c>
      <c r="K8075" s="28" t="s">
        <v>39</v>
      </c>
      <c r="L8075" s="300" t="s">
        <v>7650</v>
      </c>
    </row>
    <row r="8076" spans="2:12" ht="75" customHeight="1" x14ac:dyDescent="0.25">
      <c r="B8076" s="294">
        <v>501615009</v>
      </c>
      <c r="C8076" s="295" t="s">
        <v>7726</v>
      </c>
      <c r="D8076" s="296">
        <v>41699</v>
      </c>
      <c r="E8076" s="28" t="s">
        <v>97</v>
      </c>
      <c r="F8076" s="297" t="s">
        <v>7648</v>
      </c>
      <c r="G8076" s="297" t="s">
        <v>7649</v>
      </c>
      <c r="H8076" s="298">
        <v>621564</v>
      </c>
      <c r="I8076" s="299">
        <v>14376828.810000001</v>
      </c>
      <c r="J8076" s="28" t="s">
        <v>39</v>
      </c>
      <c r="K8076" s="28" t="s">
        <v>39</v>
      </c>
      <c r="L8076" s="300" t="s">
        <v>7650</v>
      </c>
    </row>
    <row r="8077" spans="2:12" ht="75" customHeight="1" x14ac:dyDescent="0.25">
      <c r="B8077" s="294">
        <v>50407049</v>
      </c>
      <c r="C8077" s="295" t="s">
        <v>7727</v>
      </c>
      <c r="D8077" s="296">
        <v>41699</v>
      </c>
      <c r="E8077" s="28" t="s">
        <v>97</v>
      </c>
      <c r="F8077" s="297" t="s">
        <v>7648</v>
      </c>
      <c r="G8077" s="297" t="s">
        <v>7649</v>
      </c>
      <c r="H8077" s="298">
        <v>117450</v>
      </c>
      <c r="I8077" s="299">
        <v>14376828.810000001</v>
      </c>
      <c r="J8077" s="28" t="s">
        <v>39</v>
      </c>
      <c r="K8077" s="28" t="s">
        <v>39</v>
      </c>
      <c r="L8077" s="300" t="s">
        <v>7650</v>
      </c>
    </row>
    <row r="8078" spans="2:12" ht="75" customHeight="1" x14ac:dyDescent="0.25">
      <c r="B8078" s="294">
        <v>501819001</v>
      </c>
      <c r="C8078" s="295" t="s">
        <v>7728</v>
      </c>
      <c r="D8078" s="296">
        <v>41699</v>
      </c>
      <c r="E8078" s="28" t="s">
        <v>97</v>
      </c>
      <c r="F8078" s="297" t="s">
        <v>7648</v>
      </c>
      <c r="G8078" s="297" t="s">
        <v>7649</v>
      </c>
      <c r="H8078" s="298">
        <v>44355</v>
      </c>
      <c r="I8078" s="299">
        <v>14376828.810000001</v>
      </c>
      <c r="J8078" s="28" t="s">
        <v>39</v>
      </c>
      <c r="K8078" s="28" t="s">
        <v>39</v>
      </c>
      <c r="L8078" s="300" t="s">
        <v>7650</v>
      </c>
    </row>
    <row r="8079" spans="2:12" ht="75" customHeight="1" x14ac:dyDescent="0.25">
      <c r="B8079" s="294">
        <v>501819001</v>
      </c>
      <c r="C8079" s="295" t="s">
        <v>7729</v>
      </c>
      <c r="D8079" s="296">
        <v>41699</v>
      </c>
      <c r="E8079" s="28" t="s">
        <v>97</v>
      </c>
      <c r="F8079" s="297" t="s">
        <v>7648</v>
      </c>
      <c r="G8079" s="297" t="s">
        <v>7649</v>
      </c>
      <c r="H8079" s="298">
        <v>44355</v>
      </c>
      <c r="I8079" s="299">
        <v>14376828.810000001</v>
      </c>
      <c r="J8079" s="28" t="s">
        <v>39</v>
      </c>
      <c r="K8079" s="28" t="s">
        <v>39</v>
      </c>
      <c r="L8079" s="300" t="s">
        <v>7650</v>
      </c>
    </row>
    <row r="8080" spans="2:12" ht="75" customHeight="1" x14ac:dyDescent="0.25">
      <c r="B8080" s="294">
        <v>501929001</v>
      </c>
      <c r="C8080" s="295" t="s">
        <v>7730</v>
      </c>
      <c r="D8080" s="296">
        <v>41699</v>
      </c>
      <c r="E8080" s="28" t="s">
        <v>97</v>
      </c>
      <c r="F8080" s="297" t="s">
        <v>7648</v>
      </c>
      <c r="G8080" s="297" t="s">
        <v>7649</v>
      </c>
      <c r="H8080" s="298">
        <v>81009</v>
      </c>
      <c r="I8080" s="299">
        <v>14376828.810000001</v>
      </c>
      <c r="J8080" s="28" t="s">
        <v>39</v>
      </c>
      <c r="K8080" s="28" t="s">
        <v>39</v>
      </c>
      <c r="L8080" s="300" t="s">
        <v>7650</v>
      </c>
    </row>
    <row r="8081" spans="2:12" ht="75" customHeight="1" x14ac:dyDescent="0.25">
      <c r="B8081" s="294">
        <v>501929001</v>
      </c>
      <c r="C8081" s="295" t="s">
        <v>7731</v>
      </c>
      <c r="D8081" s="296">
        <v>41699</v>
      </c>
      <c r="E8081" s="28" t="s">
        <v>97</v>
      </c>
      <c r="F8081" s="297" t="s">
        <v>7648</v>
      </c>
      <c r="G8081" s="297" t="s">
        <v>7649</v>
      </c>
      <c r="H8081" s="298">
        <v>36996</v>
      </c>
      <c r="I8081" s="299">
        <v>14376828.810000001</v>
      </c>
      <c r="J8081" s="28" t="s">
        <v>39</v>
      </c>
      <c r="K8081" s="28" t="s">
        <v>39</v>
      </c>
      <c r="L8081" s="300" t="s">
        <v>7650</v>
      </c>
    </row>
    <row r="8082" spans="2:12" ht="75" customHeight="1" x14ac:dyDescent="0.25">
      <c r="B8082" s="294">
        <v>501929001</v>
      </c>
      <c r="C8082" s="295" t="s">
        <v>7732</v>
      </c>
      <c r="D8082" s="296">
        <v>41699</v>
      </c>
      <c r="E8082" s="28" t="s">
        <v>97</v>
      </c>
      <c r="F8082" s="297" t="s">
        <v>7648</v>
      </c>
      <c r="G8082" s="297" t="s">
        <v>7649</v>
      </c>
      <c r="H8082" s="298">
        <v>36996</v>
      </c>
      <c r="I8082" s="299">
        <v>14376828.810000001</v>
      </c>
      <c r="J8082" s="28" t="s">
        <v>39</v>
      </c>
      <c r="K8082" s="28" t="s">
        <v>39</v>
      </c>
      <c r="L8082" s="300" t="s">
        <v>7650</v>
      </c>
    </row>
    <row r="8083" spans="2:12" ht="75" customHeight="1" x14ac:dyDescent="0.25">
      <c r="B8083" s="294">
        <v>501929001</v>
      </c>
      <c r="C8083" s="295" t="s">
        <v>7733</v>
      </c>
      <c r="D8083" s="296">
        <v>41699</v>
      </c>
      <c r="E8083" s="28" t="s">
        <v>97</v>
      </c>
      <c r="F8083" s="297" t="s">
        <v>7648</v>
      </c>
      <c r="G8083" s="297" t="s">
        <v>7649</v>
      </c>
      <c r="H8083" s="298">
        <v>100182</v>
      </c>
      <c r="I8083" s="299">
        <v>14376828.810000001</v>
      </c>
      <c r="J8083" s="28" t="s">
        <v>39</v>
      </c>
      <c r="K8083" s="28" t="s">
        <v>39</v>
      </c>
      <c r="L8083" s="300" t="s">
        <v>7650</v>
      </c>
    </row>
    <row r="8084" spans="2:12" ht="75" customHeight="1" x14ac:dyDescent="0.25">
      <c r="B8084" s="294">
        <v>501929001</v>
      </c>
      <c r="C8084" s="295" t="s">
        <v>7734</v>
      </c>
      <c r="D8084" s="296">
        <v>41699</v>
      </c>
      <c r="E8084" s="28" t="s">
        <v>97</v>
      </c>
      <c r="F8084" s="297" t="s">
        <v>7648</v>
      </c>
      <c r="G8084" s="297" t="s">
        <v>7649</v>
      </c>
      <c r="H8084" s="298">
        <v>36996</v>
      </c>
      <c r="I8084" s="299">
        <v>14376828.810000001</v>
      </c>
      <c r="J8084" s="28" t="s">
        <v>39</v>
      </c>
      <c r="K8084" s="28" t="s">
        <v>39</v>
      </c>
      <c r="L8084" s="300" t="s">
        <v>7650</v>
      </c>
    </row>
    <row r="8085" spans="2:12" ht="75" customHeight="1" x14ac:dyDescent="0.25">
      <c r="B8085" s="294">
        <v>501929001</v>
      </c>
      <c r="C8085" s="295" t="s">
        <v>7735</v>
      </c>
      <c r="D8085" s="296">
        <v>41699</v>
      </c>
      <c r="E8085" s="28" t="s">
        <v>97</v>
      </c>
      <c r="F8085" s="297" t="s">
        <v>7648</v>
      </c>
      <c r="G8085" s="297" t="s">
        <v>7649</v>
      </c>
      <c r="H8085" s="298">
        <v>737499</v>
      </c>
      <c r="I8085" s="299">
        <v>14376828.810000001</v>
      </c>
      <c r="J8085" s="28" t="s">
        <v>39</v>
      </c>
      <c r="K8085" s="28" t="s">
        <v>39</v>
      </c>
      <c r="L8085" s="300" t="s">
        <v>7650</v>
      </c>
    </row>
    <row r="8086" spans="2:12" ht="75" customHeight="1" x14ac:dyDescent="0.25">
      <c r="B8086" s="294">
        <v>501929001</v>
      </c>
      <c r="C8086" s="295" t="s">
        <v>7736</v>
      </c>
      <c r="D8086" s="296">
        <v>41699</v>
      </c>
      <c r="E8086" s="28" t="s">
        <v>97</v>
      </c>
      <c r="F8086" s="297" t="s">
        <v>7648</v>
      </c>
      <c r="G8086" s="297" t="s">
        <v>7649</v>
      </c>
      <c r="H8086" s="298">
        <v>35775</v>
      </c>
      <c r="I8086" s="299">
        <v>14376828.810000001</v>
      </c>
      <c r="J8086" s="28" t="s">
        <v>39</v>
      </c>
      <c r="K8086" s="28" t="s">
        <v>39</v>
      </c>
      <c r="L8086" s="300" t="s">
        <v>7650</v>
      </c>
    </row>
    <row r="8087" spans="2:12" ht="75" customHeight="1" x14ac:dyDescent="0.25">
      <c r="B8087" s="294">
        <v>50170000</v>
      </c>
      <c r="C8087" s="295" t="s">
        <v>7737</v>
      </c>
      <c r="D8087" s="296">
        <v>41699</v>
      </c>
      <c r="E8087" s="28" t="s">
        <v>97</v>
      </c>
      <c r="F8087" s="297" t="s">
        <v>7648</v>
      </c>
      <c r="G8087" s="297" t="s">
        <v>7649</v>
      </c>
      <c r="H8087" s="298">
        <v>831252</v>
      </c>
      <c r="I8087" s="299">
        <v>14376828.810000001</v>
      </c>
      <c r="J8087" s="28" t="s">
        <v>39</v>
      </c>
      <c r="K8087" s="28" t="s">
        <v>39</v>
      </c>
      <c r="L8087" s="300" t="s">
        <v>7650</v>
      </c>
    </row>
    <row r="8088" spans="2:12" ht="75" customHeight="1" x14ac:dyDescent="0.25">
      <c r="B8088" s="294">
        <v>50170000</v>
      </c>
      <c r="C8088" s="295" t="s">
        <v>7738</v>
      </c>
      <c r="D8088" s="296">
        <v>41699</v>
      </c>
      <c r="E8088" s="28" t="s">
        <v>97</v>
      </c>
      <c r="F8088" s="297" t="s">
        <v>7648</v>
      </c>
      <c r="G8088" s="297" t="s">
        <v>7649</v>
      </c>
      <c r="H8088" s="298">
        <v>291420</v>
      </c>
      <c r="I8088" s="299">
        <v>14376828.810000001</v>
      </c>
      <c r="J8088" s="28" t="s">
        <v>39</v>
      </c>
      <c r="K8088" s="28" t="s">
        <v>39</v>
      </c>
      <c r="L8088" s="300" t="s">
        <v>7650</v>
      </c>
    </row>
    <row r="8089" spans="2:12" ht="75" customHeight="1" x14ac:dyDescent="0.25">
      <c r="B8089" s="294" t="s">
        <v>7739</v>
      </c>
      <c r="C8089" s="295" t="s">
        <v>7740</v>
      </c>
      <c r="D8089" s="296">
        <v>41699</v>
      </c>
      <c r="E8089" s="28" t="s">
        <v>97</v>
      </c>
      <c r="F8089" s="297" t="s">
        <v>7648</v>
      </c>
      <c r="G8089" s="297" t="s">
        <v>7649</v>
      </c>
      <c r="H8089" s="298">
        <v>42870</v>
      </c>
      <c r="I8089" s="299">
        <v>14376828.810000001</v>
      </c>
      <c r="J8089" s="28" t="s">
        <v>39</v>
      </c>
      <c r="K8089" s="28" t="s">
        <v>39</v>
      </c>
      <c r="L8089" s="300" t="s">
        <v>7650</v>
      </c>
    </row>
    <row r="8090" spans="2:12" ht="75" customHeight="1" x14ac:dyDescent="0.25">
      <c r="B8090" s="294" t="s">
        <v>7739</v>
      </c>
      <c r="C8090" s="295" t="s">
        <v>7741</v>
      </c>
      <c r="D8090" s="296">
        <v>41699</v>
      </c>
      <c r="E8090" s="28" t="s">
        <v>97</v>
      </c>
      <c r="F8090" s="297" t="s">
        <v>7648</v>
      </c>
      <c r="G8090" s="297" t="s">
        <v>7649</v>
      </c>
      <c r="H8090" s="298">
        <v>13377</v>
      </c>
      <c r="I8090" s="299">
        <v>14376828.810000001</v>
      </c>
      <c r="J8090" s="28" t="s">
        <v>39</v>
      </c>
      <c r="K8090" s="28" t="s">
        <v>39</v>
      </c>
      <c r="L8090" s="300" t="s">
        <v>7650</v>
      </c>
    </row>
    <row r="8091" spans="2:12" ht="75" customHeight="1" x14ac:dyDescent="0.25">
      <c r="B8091" s="294">
        <v>50170000</v>
      </c>
      <c r="C8091" s="295" t="s">
        <v>7742</v>
      </c>
      <c r="D8091" s="296">
        <v>41699</v>
      </c>
      <c r="E8091" s="28" t="s">
        <v>97</v>
      </c>
      <c r="F8091" s="297" t="s">
        <v>7648</v>
      </c>
      <c r="G8091" s="297" t="s">
        <v>7649</v>
      </c>
      <c r="H8091" s="298">
        <v>43074</v>
      </c>
      <c r="I8091" s="299">
        <v>14376828.810000001</v>
      </c>
      <c r="J8091" s="28" t="s">
        <v>39</v>
      </c>
      <c r="K8091" s="28" t="s">
        <v>39</v>
      </c>
      <c r="L8091" s="300" t="s">
        <v>7650</v>
      </c>
    </row>
    <row r="8092" spans="2:12" ht="75" customHeight="1" x14ac:dyDescent="0.25">
      <c r="B8092" s="294">
        <v>50170000</v>
      </c>
      <c r="C8092" s="295" t="s">
        <v>7743</v>
      </c>
      <c r="D8092" s="296">
        <v>41699</v>
      </c>
      <c r="E8092" s="28" t="s">
        <v>97</v>
      </c>
      <c r="F8092" s="297" t="s">
        <v>7648</v>
      </c>
      <c r="G8092" s="297" t="s">
        <v>7649</v>
      </c>
      <c r="H8092" s="298">
        <v>96288</v>
      </c>
      <c r="I8092" s="299">
        <v>14376828.810000001</v>
      </c>
      <c r="J8092" s="28" t="s">
        <v>39</v>
      </c>
      <c r="K8092" s="28" t="s">
        <v>39</v>
      </c>
      <c r="L8092" s="300" t="s">
        <v>7650</v>
      </c>
    </row>
    <row r="8093" spans="2:12" ht="75" customHeight="1" x14ac:dyDescent="0.25">
      <c r="B8093" s="294">
        <v>50170000</v>
      </c>
      <c r="C8093" s="295" t="s">
        <v>7744</v>
      </c>
      <c r="D8093" s="296">
        <v>41699</v>
      </c>
      <c r="E8093" s="28" t="s">
        <v>97</v>
      </c>
      <c r="F8093" s="297" t="s">
        <v>7648</v>
      </c>
      <c r="G8093" s="297" t="s">
        <v>7649</v>
      </c>
      <c r="H8093" s="298">
        <v>78300</v>
      </c>
      <c r="I8093" s="299">
        <v>14376828.810000001</v>
      </c>
      <c r="J8093" s="28" t="s">
        <v>39</v>
      </c>
      <c r="K8093" s="28" t="s">
        <v>39</v>
      </c>
      <c r="L8093" s="300" t="s">
        <v>7650</v>
      </c>
    </row>
    <row r="8094" spans="2:12" ht="75" customHeight="1" x14ac:dyDescent="0.25">
      <c r="B8094" s="294">
        <v>50170000</v>
      </c>
      <c r="C8094" s="295" t="s">
        <v>7745</v>
      </c>
      <c r="D8094" s="296">
        <v>41699</v>
      </c>
      <c r="E8094" s="28" t="s">
        <v>97</v>
      </c>
      <c r="F8094" s="297" t="s">
        <v>7648</v>
      </c>
      <c r="G8094" s="297" t="s">
        <v>7649</v>
      </c>
      <c r="H8094" s="298">
        <v>30003</v>
      </c>
      <c r="I8094" s="299">
        <v>14376828.810000001</v>
      </c>
      <c r="J8094" s="28" t="s">
        <v>39</v>
      </c>
      <c r="K8094" s="28" t="s">
        <v>39</v>
      </c>
      <c r="L8094" s="300" t="s">
        <v>7650</v>
      </c>
    </row>
    <row r="8095" spans="2:12" ht="75" customHeight="1" x14ac:dyDescent="0.25">
      <c r="B8095" s="294">
        <v>50170000</v>
      </c>
      <c r="C8095" s="295" t="s">
        <v>7746</v>
      </c>
      <c r="D8095" s="296">
        <v>41699</v>
      </c>
      <c r="E8095" s="28" t="s">
        <v>97</v>
      </c>
      <c r="F8095" s="297" t="s">
        <v>7648</v>
      </c>
      <c r="G8095" s="297" t="s">
        <v>7649</v>
      </c>
      <c r="H8095" s="298">
        <v>30003</v>
      </c>
      <c r="I8095" s="299">
        <v>14376828.810000001</v>
      </c>
      <c r="J8095" s="28" t="s">
        <v>39</v>
      </c>
      <c r="K8095" s="28" t="s">
        <v>39</v>
      </c>
      <c r="L8095" s="300" t="s">
        <v>7650</v>
      </c>
    </row>
    <row r="8096" spans="2:12" ht="75" customHeight="1" x14ac:dyDescent="0.25">
      <c r="B8096" s="294">
        <v>50170000</v>
      </c>
      <c r="C8096" s="295" t="s">
        <v>7747</v>
      </c>
      <c r="D8096" s="296">
        <v>41699</v>
      </c>
      <c r="E8096" s="28" t="s">
        <v>97</v>
      </c>
      <c r="F8096" s="297" t="s">
        <v>7648</v>
      </c>
      <c r="G8096" s="297" t="s">
        <v>7649</v>
      </c>
      <c r="H8096" s="298">
        <v>30003</v>
      </c>
      <c r="I8096" s="299">
        <v>14376828.810000001</v>
      </c>
      <c r="J8096" s="28" t="s">
        <v>39</v>
      </c>
      <c r="K8096" s="28" t="s">
        <v>39</v>
      </c>
      <c r="L8096" s="300" t="s">
        <v>7650</v>
      </c>
    </row>
    <row r="8097" spans="2:12" ht="75" customHeight="1" x14ac:dyDescent="0.25">
      <c r="B8097" s="294">
        <v>501817008</v>
      </c>
      <c r="C8097" s="295" t="s">
        <v>7748</v>
      </c>
      <c r="D8097" s="296">
        <v>41699</v>
      </c>
      <c r="E8097" s="28" t="s">
        <v>97</v>
      </c>
      <c r="F8097" s="297" t="s">
        <v>7648</v>
      </c>
      <c r="G8097" s="297" t="s">
        <v>7649</v>
      </c>
      <c r="H8097" s="298">
        <v>101790</v>
      </c>
      <c r="I8097" s="299">
        <v>14376828.810000001</v>
      </c>
      <c r="J8097" s="28" t="s">
        <v>39</v>
      </c>
      <c r="K8097" s="28" t="s">
        <v>39</v>
      </c>
      <c r="L8097" s="300" t="s">
        <v>7650</v>
      </c>
    </row>
    <row r="8098" spans="2:12" ht="75" customHeight="1" x14ac:dyDescent="0.25">
      <c r="B8098" s="294">
        <v>501318003</v>
      </c>
      <c r="C8098" s="295" t="s">
        <v>7749</v>
      </c>
      <c r="D8098" s="296">
        <v>41699</v>
      </c>
      <c r="E8098" s="28" t="s">
        <v>97</v>
      </c>
      <c r="F8098" s="297" t="s">
        <v>7648</v>
      </c>
      <c r="G8098" s="297" t="s">
        <v>7649</v>
      </c>
      <c r="H8098" s="298">
        <v>69180</v>
      </c>
      <c r="I8098" s="299">
        <v>14376828.810000001</v>
      </c>
      <c r="J8098" s="28" t="s">
        <v>39</v>
      </c>
      <c r="K8098" s="28" t="s">
        <v>39</v>
      </c>
      <c r="L8098" s="300" t="s">
        <v>7650</v>
      </c>
    </row>
    <row r="8099" spans="2:12" ht="75" customHeight="1" x14ac:dyDescent="0.25">
      <c r="B8099" s="294">
        <v>10151613</v>
      </c>
      <c r="C8099" s="295" t="s">
        <v>7750</v>
      </c>
      <c r="D8099" s="296">
        <v>41699</v>
      </c>
      <c r="E8099" s="28" t="s">
        <v>97</v>
      </c>
      <c r="F8099" s="297" t="s">
        <v>7648</v>
      </c>
      <c r="G8099" s="297" t="s">
        <v>7649</v>
      </c>
      <c r="H8099" s="298">
        <v>45006</v>
      </c>
      <c r="I8099" s="299">
        <v>14376828.810000001</v>
      </c>
      <c r="J8099" s="28" t="s">
        <v>39</v>
      </c>
      <c r="K8099" s="28" t="s">
        <v>39</v>
      </c>
      <c r="L8099" s="300" t="s">
        <v>7650</v>
      </c>
    </row>
    <row r="8100" spans="2:12" ht="75" customHeight="1" x14ac:dyDescent="0.25">
      <c r="B8100" s="294">
        <v>50170000</v>
      </c>
      <c r="C8100" s="295" t="s">
        <v>7751</v>
      </c>
      <c r="D8100" s="296">
        <v>41699</v>
      </c>
      <c r="E8100" s="28" t="s">
        <v>97</v>
      </c>
      <c r="F8100" s="297" t="s">
        <v>7648</v>
      </c>
      <c r="G8100" s="297" t="s">
        <v>7649</v>
      </c>
      <c r="H8100" s="298">
        <v>49725</v>
      </c>
      <c r="I8100" s="299">
        <v>14376828.810000001</v>
      </c>
      <c r="J8100" s="28" t="s">
        <v>39</v>
      </c>
      <c r="K8100" s="28" t="s">
        <v>39</v>
      </c>
      <c r="L8100" s="300" t="s">
        <v>7650</v>
      </c>
    </row>
    <row r="8101" spans="2:12" ht="75" customHeight="1" x14ac:dyDescent="0.25">
      <c r="B8101" s="294">
        <v>50171902</v>
      </c>
      <c r="C8101" s="295" t="s">
        <v>7752</v>
      </c>
      <c r="D8101" s="296">
        <v>41699</v>
      </c>
      <c r="E8101" s="28" t="s">
        <v>97</v>
      </c>
      <c r="F8101" s="297" t="s">
        <v>7648</v>
      </c>
      <c r="G8101" s="297" t="s">
        <v>7649</v>
      </c>
      <c r="H8101" s="298">
        <v>51750</v>
      </c>
      <c r="I8101" s="299">
        <v>14376828.810000001</v>
      </c>
      <c r="J8101" s="28" t="s">
        <v>39</v>
      </c>
      <c r="K8101" s="28" t="s">
        <v>39</v>
      </c>
      <c r="L8101" s="300" t="s">
        <v>7650</v>
      </c>
    </row>
    <row r="8102" spans="2:12" ht="75" customHeight="1" x14ac:dyDescent="0.25">
      <c r="B8102" s="294">
        <v>50171902</v>
      </c>
      <c r="C8102" s="295" t="s">
        <v>7753</v>
      </c>
      <c r="D8102" s="296">
        <v>41699</v>
      </c>
      <c r="E8102" s="28" t="s">
        <v>97</v>
      </c>
      <c r="F8102" s="297" t="s">
        <v>7648</v>
      </c>
      <c r="G8102" s="297" t="s">
        <v>7649</v>
      </c>
      <c r="H8102" s="298">
        <v>429000</v>
      </c>
      <c r="I8102" s="299">
        <v>14376828.810000001</v>
      </c>
      <c r="J8102" s="28" t="s">
        <v>39</v>
      </c>
      <c r="K8102" s="28" t="s">
        <v>39</v>
      </c>
      <c r="L8102" s="300" t="s">
        <v>7650</v>
      </c>
    </row>
    <row r="8103" spans="2:12" ht="75" customHeight="1" x14ac:dyDescent="0.25">
      <c r="B8103" s="294">
        <v>501720001</v>
      </c>
      <c r="C8103" s="295" t="s">
        <v>7754</v>
      </c>
      <c r="D8103" s="296">
        <v>41699</v>
      </c>
      <c r="E8103" s="28" t="s">
        <v>97</v>
      </c>
      <c r="F8103" s="297" t="s">
        <v>7648</v>
      </c>
      <c r="G8103" s="297" t="s">
        <v>7649</v>
      </c>
      <c r="H8103" s="298">
        <v>518958</v>
      </c>
      <c r="I8103" s="299">
        <v>14376828.810000001</v>
      </c>
      <c r="J8103" s="28" t="s">
        <v>39</v>
      </c>
      <c r="K8103" s="28" t="s">
        <v>39</v>
      </c>
      <c r="L8103" s="300" t="s">
        <v>7650</v>
      </c>
    </row>
    <row r="8104" spans="2:12" ht="75" customHeight="1" x14ac:dyDescent="0.25">
      <c r="B8104" s="294">
        <v>501720001</v>
      </c>
      <c r="C8104" s="295" t="s">
        <v>7755</v>
      </c>
      <c r="D8104" s="296">
        <v>41699</v>
      </c>
      <c r="E8104" s="28" t="s">
        <v>97</v>
      </c>
      <c r="F8104" s="297" t="s">
        <v>7648</v>
      </c>
      <c r="G8104" s="297" t="s">
        <v>7649</v>
      </c>
      <c r="H8104" s="298">
        <v>2420952</v>
      </c>
      <c r="I8104" s="299">
        <v>14376828.810000001</v>
      </c>
      <c r="J8104" s="28" t="s">
        <v>39</v>
      </c>
      <c r="K8104" s="28" t="s">
        <v>39</v>
      </c>
      <c r="L8104" s="300" t="s">
        <v>7650</v>
      </c>
    </row>
    <row r="8105" spans="2:12" ht="75" customHeight="1" x14ac:dyDescent="0.25">
      <c r="B8105" s="294">
        <v>50170000</v>
      </c>
      <c r="C8105" s="295" t="s">
        <v>7756</v>
      </c>
      <c r="D8105" s="296">
        <v>41699</v>
      </c>
      <c r="E8105" s="28" t="s">
        <v>97</v>
      </c>
      <c r="F8105" s="297" t="s">
        <v>7648</v>
      </c>
      <c r="G8105" s="297" t="s">
        <v>7649</v>
      </c>
      <c r="H8105" s="298">
        <v>1655262</v>
      </c>
      <c r="I8105" s="299">
        <v>14376828.810000001</v>
      </c>
      <c r="J8105" s="28" t="s">
        <v>39</v>
      </c>
      <c r="K8105" s="28" t="s">
        <v>39</v>
      </c>
      <c r="L8105" s="300" t="s">
        <v>7650</v>
      </c>
    </row>
    <row r="8106" spans="2:12" ht="75" customHeight="1" x14ac:dyDescent="0.25">
      <c r="B8106" s="294">
        <v>50170000</v>
      </c>
      <c r="C8106" s="295" t="s">
        <v>7757</v>
      </c>
      <c r="D8106" s="296">
        <v>41699</v>
      </c>
      <c r="E8106" s="28" t="s">
        <v>97</v>
      </c>
      <c r="F8106" s="297" t="s">
        <v>7648</v>
      </c>
      <c r="G8106" s="297" t="s">
        <v>7649</v>
      </c>
      <c r="H8106" s="298">
        <v>201375</v>
      </c>
      <c r="I8106" s="299">
        <v>14376828.810000001</v>
      </c>
      <c r="J8106" s="28" t="s">
        <v>39</v>
      </c>
      <c r="K8106" s="28" t="s">
        <v>39</v>
      </c>
      <c r="L8106" s="300" t="s">
        <v>7650</v>
      </c>
    </row>
    <row r="8107" spans="2:12" ht="75" customHeight="1" x14ac:dyDescent="0.25">
      <c r="B8107" s="294">
        <v>50407000</v>
      </c>
      <c r="C8107" s="295" t="s">
        <v>7758</v>
      </c>
      <c r="D8107" s="296">
        <v>41699</v>
      </c>
      <c r="E8107" s="28" t="s">
        <v>97</v>
      </c>
      <c r="F8107" s="297" t="s">
        <v>7648</v>
      </c>
      <c r="G8107" s="297" t="s">
        <v>7649</v>
      </c>
      <c r="H8107" s="298">
        <v>116580</v>
      </c>
      <c r="I8107" s="299">
        <v>14376828.810000001</v>
      </c>
      <c r="J8107" s="28" t="s">
        <v>39</v>
      </c>
      <c r="K8107" s="28" t="s">
        <v>39</v>
      </c>
      <c r="L8107" s="300" t="s">
        <v>7650</v>
      </c>
    </row>
    <row r="8108" spans="2:12" ht="75" customHeight="1" x14ac:dyDescent="0.25">
      <c r="B8108" s="294">
        <v>501819001</v>
      </c>
      <c r="C8108" s="295" t="s">
        <v>7759</v>
      </c>
      <c r="D8108" s="296">
        <v>41699</v>
      </c>
      <c r="E8108" s="28" t="s">
        <v>97</v>
      </c>
      <c r="F8108" s="297" t="s">
        <v>7648</v>
      </c>
      <c r="G8108" s="297" t="s">
        <v>7649</v>
      </c>
      <c r="H8108" s="298">
        <v>1172634</v>
      </c>
      <c r="I8108" s="299">
        <v>14376828.810000001</v>
      </c>
      <c r="J8108" s="28" t="s">
        <v>39</v>
      </c>
      <c r="K8108" s="28" t="s">
        <v>39</v>
      </c>
      <c r="L8108" s="300" t="s">
        <v>7650</v>
      </c>
    </row>
    <row r="8109" spans="2:12" ht="75" customHeight="1" x14ac:dyDescent="0.25">
      <c r="B8109" s="294">
        <v>501819004</v>
      </c>
      <c r="C8109" s="295" t="s">
        <v>7760</v>
      </c>
      <c r="D8109" s="296">
        <v>41699</v>
      </c>
      <c r="E8109" s="28" t="s">
        <v>97</v>
      </c>
      <c r="F8109" s="297" t="s">
        <v>7648</v>
      </c>
      <c r="G8109" s="297" t="s">
        <v>7649</v>
      </c>
      <c r="H8109" s="298">
        <v>1290000</v>
      </c>
      <c r="I8109" s="299">
        <v>14376828.810000001</v>
      </c>
      <c r="J8109" s="28" t="s">
        <v>39</v>
      </c>
      <c r="K8109" s="28" t="s">
        <v>39</v>
      </c>
      <c r="L8109" s="300" t="s">
        <v>7650</v>
      </c>
    </row>
    <row r="8110" spans="2:12" ht="75" customHeight="1" x14ac:dyDescent="0.25">
      <c r="B8110" s="294">
        <v>50171707</v>
      </c>
      <c r="C8110" s="295" t="s">
        <v>7761</v>
      </c>
      <c r="D8110" s="296">
        <v>41699</v>
      </c>
      <c r="E8110" s="28" t="s">
        <v>97</v>
      </c>
      <c r="F8110" s="297" t="s">
        <v>7648</v>
      </c>
      <c r="G8110" s="297" t="s">
        <v>7649</v>
      </c>
      <c r="H8110" s="298">
        <v>100485</v>
      </c>
      <c r="I8110" s="299">
        <v>14376828.810000001</v>
      </c>
      <c r="J8110" s="28" t="s">
        <v>39</v>
      </c>
      <c r="K8110" s="28" t="s">
        <v>39</v>
      </c>
      <c r="L8110" s="300" t="s">
        <v>7650</v>
      </c>
    </row>
    <row r="8111" spans="2:12" ht="75" customHeight="1" x14ac:dyDescent="0.25">
      <c r="B8111" s="294">
        <v>50171707</v>
      </c>
      <c r="C8111" s="295" t="s">
        <v>7762</v>
      </c>
      <c r="D8111" s="296">
        <v>41699</v>
      </c>
      <c r="E8111" s="28" t="s">
        <v>97</v>
      </c>
      <c r="F8111" s="297" t="s">
        <v>7648</v>
      </c>
      <c r="G8111" s="297" t="s">
        <v>7649</v>
      </c>
      <c r="H8111" s="298">
        <v>341886</v>
      </c>
      <c r="I8111" s="299">
        <v>14376828.810000001</v>
      </c>
      <c r="J8111" s="28" t="s">
        <v>39</v>
      </c>
      <c r="K8111" s="28" t="s">
        <v>39</v>
      </c>
      <c r="L8111" s="300" t="s">
        <v>7650</v>
      </c>
    </row>
    <row r="8112" spans="2:12" ht="75" customHeight="1" x14ac:dyDescent="0.25">
      <c r="B8112" s="294">
        <v>50171707</v>
      </c>
      <c r="C8112" s="295" t="s">
        <v>7763</v>
      </c>
      <c r="D8112" s="296">
        <v>41699</v>
      </c>
      <c r="E8112" s="28" t="s">
        <v>97</v>
      </c>
      <c r="F8112" s="297" t="s">
        <v>7648</v>
      </c>
      <c r="G8112" s="297" t="s">
        <v>7649</v>
      </c>
      <c r="H8112" s="298">
        <v>3798</v>
      </c>
      <c r="I8112" s="299">
        <v>14376828.810000001</v>
      </c>
      <c r="J8112" s="28" t="s">
        <v>39</v>
      </c>
      <c r="K8112" s="28" t="s">
        <v>39</v>
      </c>
      <c r="L8112" s="300" t="s">
        <v>7650</v>
      </c>
    </row>
    <row r="8113" spans="2:12" ht="75" customHeight="1" x14ac:dyDescent="0.25">
      <c r="B8113" s="294">
        <v>50171707</v>
      </c>
      <c r="C8113" s="295" t="s">
        <v>7764</v>
      </c>
      <c r="D8113" s="296">
        <v>41699</v>
      </c>
      <c r="E8113" s="28" t="s">
        <v>97</v>
      </c>
      <c r="F8113" s="297" t="s">
        <v>7648</v>
      </c>
      <c r="G8113" s="297" t="s">
        <v>7649</v>
      </c>
      <c r="H8113" s="298">
        <v>27798</v>
      </c>
      <c r="I8113" s="299">
        <v>14376828.810000001</v>
      </c>
      <c r="J8113" s="28" t="s">
        <v>39</v>
      </c>
      <c r="K8113" s="28" t="s">
        <v>39</v>
      </c>
      <c r="L8113" s="300" t="s">
        <v>7650</v>
      </c>
    </row>
    <row r="8114" spans="2:12" ht="75" customHeight="1" x14ac:dyDescent="0.25">
      <c r="B8114" s="294">
        <v>50112018</v>
      </c>
      <c r="C8114" s="295" t="s">
        <v>7765</v>
      </c>
      <c r="D8114" s="296">
        <v>41699</v>
      </c>
      <c r="E8114" s="28" t="s">
        <v>97</v>
      </c>
      <c r="F8114" s="297" t="s">
        <v>7648</v>
      </c>
      <c r="G8114" s="297" t="s">
        <v>7649</v>
      </c>
      <c r="H8114" s="298">
        <v>348000</v>
      </c>
      <c r="I8114" s="299">
        <v>14376828.810000001</v>
      </c>
      <c r="J8114" s="28" t="s">
        <v>39</v>
      </c>
      <c r="K8114" s="28" t="s">
        <v>39</v>
      </c>
      <c r="L8114" s="300" t="s">
        <v>7650</v>
      </c>
    </row>
    <row r="8115" spans="2:12" ht="75" customHeight="1" x14ac:dyDescent="0.25">
      <c r="B8115" s="294">
        <v>50111514</v>
      </c>
      <c r="C8115" s="295" t="s">
        <v>7766</v>
      </c>
      <c r="D8115" s="296">
        <v>41699</v>
      </c>
      <c r="E8115" s="28" t="s">
        <v>97</v>
      </c>
      <c r="F8115" s="297" t="s">
        <v>7648</v>
      </c>
      <c r="G8115" s="297" t="s">
        <v>7649</v>
      </c>
      <c r="H8115" s="298">
        <v>161820</v>
      </c>
      <c r="I8115" s="299">
        <v>14376828.810000001</v>
      </c>
      <c r="J8115" s="28" t="s">
        <v>39</v>
      </c>
      <c r="K8115" s="28" t="s">
        <v>39</v>
      </c>
      <c r="L8115" s="300" t="s">
        <v>7650</v>
      </c>
    </row>
    <row r="8116" spans="2:12" ht="75" customHeight="1" x14ac:dyDescent="0.25">
      <c r="B8116" s="294">
        <v>50112018</v>
      </c>
      <c r="C8116" s="295" t="s">
        <v>7767</v>
      </c>
      <c r="D8116" s="296">
        <v>41699</v>
      </c>
      <c r="E8116" s="28" t="s">
        <v>97</v>
      </c>
      <c r="F8116" s="297" t="s">
        <v>7648</v>
      </c>
      <c r="G8116" s="297" t="s">
        <v>7649</v>
      </c>
      <c r="H8116" s="298">
        <v>2227200</v>
      </c>
      <c r="I8116" s="299">
        <v>14376828.810000001</v>
      </c>
      <c r="J8116" s="28" t="s">
        <v>39</v>
      </c>
      <c r="K8116" s="28" t="s">
        <v>39</v>
      </c>
      <c r="L8116" s="300" t="s">
        <v>7650</v>
      </c>
    </row>
    <row r="8117" spans="2:12" ht="75" customHeight="1" x14ac:dyDescent="0.25">
      <c r="B8117" s="294">
        <v>50112018</v>
      </c>
      <c r="C8117" s="295" t="s">
        <v>7768</v>
      </c>
      <c r="D8117" s="296">
        <v>41699</v>
      </c>
      <c r="E8117" s="28" t="s">
        <v>97</v>
      </c>
      <c r="F8117" s="297" t="s">
        <v>7648</v>
      </c>
      <c r="G8117" s="297" t="s">
        <v>7649</v>
      </c>
      <c r="H8117" s="298">
        <v>1583400</v>
      </c>
      <c r="I8117" s="299">
        <v>14376828.810000001</v>
      </c>
      <c r="J8117" s="28" t="s">
        <v>39</v>
      </c>
      <c r="K8117" s="28" t="s">
        <v>39</v>
      </c>
      <c r="L8117" s="300" t="s">
        <v>7650</v>
      </c>
    </row>
    <row r="8118" spans="2:12" ht="75" customHeight="1" x14ac:dyDescent="0.25">
      <c r="B8118" s="294">
        <v>50111514</v>
      </c>
      <c r="C8118" s="295" t="s">
        <v>7769</v>
      </c>
      <c r="D8118" s="296">
        <v>41699</v>
      </c>
      <c r="E8118" s="28" t="s">
        <v>97</v>
      </c>
      <c r="F8118" s="297" t="s">
        <v>7648</v>
      </c>
      <c r="G8118" s="297" t="s">
        <v>7649</v>
      </c>
      <c r="H8118" s="298">
        <v>8143200</v>
      </c>
      <c r="I8118" s="299">
        <v>14376828.810000001</v>
      </c>
      <c r="J8118" s="28" t="s">
        <v>39</v>
      </c>
      <c r="K8118" s="28" t="s">
        <v>39</v>
      </c>
      <c r="L8118" s="300" t="s">
        <v>7650</v>
      </c>
    </row>
    <row r="8119" spans="2:12" ht="75" customHeight="1" x14ac:dyDescent="0.25">
      <c r="B8119" s="294">
        <v>50111523</v>
      </c>
      <c r="C8119" s="295" t="s">
        <v>7770</v>
      </c>
      <c r="D8119" s="296">
        <v>41699</v>
      </c>
      <c r="E8119" s="28" t="s">
        <v>97</v>
      </c>
      <c r="F8119" s="297" t="s">
        <v>7648</v>
      </c>
      <c r="G8119" s="297" t="s">
        <v>7649</v>
      </c>
      <c r="H8119" s="298">
        <v>3145920</v>
      </c>
      <c r="I8119" s="299">
        <v>14376828.810000001</v>
      </c>
      <c r="J8119" s="28" t="s">
        <v>39</v>
      </c>
      <c r="K8119" s="28" t="s">
        <v>39</v>
      </c>
      <c r="L8119" s="300" t="s">
        <v>7650</v>
      </c>
    </row>
    <row r="8120" spans="2:12" ht="75" customHeight="1" x14ac:dyDescent="0.25">
      <c r="B8120" s="294">
        <v>50112018</v>
      </c>
      <c r="C8120" s="295" t="s">
        <v>7771</v>
      </c>
      <c r="D8120" s="296">
        <v>41699</v>
      </c>
      <c r="E8120" s="28" t="s">
        <v>97</v>
      </c>
      <c r="F8120" s="297" t="s">
        <v>7648</v>
      </c>
      <c r="G8120" s="297" t="s">
        <v>7649</v>
      </c>
      <c r="H8120" s="298">
        <v>13572000</v>
      </c>
      <c r="I8120" s="299">
        <v>14376828.810000001</v>
      </c>
      <c r="J8120" s="28" t="s">
        <v>39</v>
      </c>
      <c r="K8120" s="28" t="s">
        <v>39</v>
      </c>
      <c r="L8120" s="300" t="s">
        <v>7650</v>
      </c>
    </row>
    <row r="8121" spans="2:12" ht="75" customHeight="1" x14ac:dyDescent="0.25">
      <c r="B8121" s="294">
        <v>50111517</v>
      </c>
      <c r="C8121" s="295" t="s">
        <v>7772</v>
      </c>
      <c r="D8121" s="296">
        <v>41699</v>
      </c>
      <c r="E8121" s="28" t="s">
        <v>97</v>
      </c>
      <c r="F8121" s="297" t="s">
        <v>7648</v>
      </c>
      <c r="G8121" s="297" t="s">
        <v>7649</v>
      </c>
      <c r="H8121" s="298">
        <v>2958000</v>
      </c>
      <c r="I8121" s="299">
        <v>14376828.810000001</v>
      </c>
      <c r="J8121" s="28" t="s">
        <v>39</v>
      </c>
      <c r="K8121" s="28" t="s">
        <v>39</v>
      </c>
      <c r="L8121" s="300" t="s">
        <v>7650</v>
      </c>
    </row>
    <row r="8122" spans="2:12" ht="75" customHeight="1" x14ac:dyDescent="0.25">
      <c r="B8122" s="294">
        <v>50111514</v>
      </c>
      <c r="C8122" s="295" t="s">
        <v>7773</v>
      </c>
      <c r="D8122" s="296">
        <v>41699</v>
      </c>
      <c r="E8122" s="28" t="s">
        <v>97</v>
      </c>
      <c r="F8122" s="297" t="s">
        <v>7648</v>
      </c>
      <c r="G8122" s="297" t="s">
        <v>7649</v>
      </c>
      <c r="H8122" s="298">
        <v>2029536</v>
      </c>
      <c r="I8122" s="299">
        <v>14376828.810000001</v>
      </c>
      <c r="J8122" s="28" t="s">
        <v>39</v>
      </c>
      <c r="K8122" s="28" t="s">
        <v>39</v>
      </c>
      <c r="L8122" s="300" t="s">
        <v>7650</v>
      </c>
    </row>
    <row r="8123" spans="2:12" ht="75" customHeight="1" x14ac:dyDescent="0.25">
      <c r="B8123" s="294">
        <v>50111514</v>
      </c>
      <c r="C8123" s="295" t="s">
        <v>7774</v>
      </c>
      <c r="D8123" s="296">
        <v>41699</v>
      </c>
      <c r="E8123" s="28" t="s">
        <v>97</v>
      </c>
      <c r="F8123" s="297" t="s">
        <v>7648</v>
      </c>
      <c r="G8123" s="297" t="s">
        <v>7649</v>
      </c>
      <c r="H8123" s="298">
        <v>200100</v>
      </c>
      <c r="I8123" s="299">
        <v>14376828.810000001</v>
      </c>
      <c r="J8123" s="28" t="s">
        <v>39</v>
      </c>
      <c r="K8123" s="28" t="s">
        <v>39</v>
      </c>
      <c r="L8123" s="300" t="s">
        <v>7650</v>
      </c>
    </row>
    <row r="8124" spans="2:12" ht="75" customHeight="1" x14ac:dyDescent="0.25">
      <c r="B8124" s="294">
        <v>50112018</v>
      </c>
      <c r="C8124" s="295" t="s">
        <v>7775</v>
      </c>
      <c r="D8124" s="296">
        <v>41699</v>
      </c>
      <c r="E8124" s="28" t="s">
        <v>97</v>
      </c>
      <c r="F8124" s="297" t="s">
        <v>7648</v>
      </c>
      <c r="G8124" s="297" t="s">
        <v>7649</v>
      </c>
      <c r="H8124" s="298">
        <v>2533440</v>
      </c>
      <c r="I8124" s="299">
        <v>14376828.810000001</v>
      </c>
      <c r="J8124" s="28" t="s">
        <v>39</v>
      </c>
      <c r="K8124" s="28" t="s">
        <v>39</v>
      </c>
      <c r="L8124" s="300" t="s">
        <v>7650</v>
      </c>
    </row>
    <row r="8125" spans="2:12" ht="75" customHeight="1" x14ac:dyDescent="0.25">
      <c r="B8125" s="294">
        <v>50112018</v>
      </c>
      <c r="C8125" s="295" t="s">
        <v>7776</v>
      </c>
      <c r="D8125" s="296">
        <v>41699</v>
      </c>
      <c r="E8125" s="28" t="s">
        <v>97</v>
      </c>
      <c r="F8125" s="297" t="s">
        <v>7648</v>
      </c>
      <c r="G8125" s="297" t="s">
        <v>7649</v>
      </c>
      <c r="H8125" s="298">
        <v>5272200</v>
      </c>
      <c r="I8125" s="299">
        <v>14376828.810000001</v>
      </c>
      <c r="J8125" s="28" t="s">
        <v>39</v>
      </c>
      <c r="K8125" s="28" t="s">
        <v>39</v>
      </c>
      <c r="L8125" s="300" t="s">
        <v>7650</v>
      </c>
    </row>
    <row r="8126" spans="2:12" ht="75" customHeight="1" x14ac:dyDescent="0.25">
      <c r="B8126" s="294">
        <v>50112018</v>
      </c>
      <c r="C8126" s="295" t="s">
        <v>7777</v>
      </c>
      <c r="D8126" s="296">
        <v>41699</v>
      </c>
      <c r="E8126" s="28" t="s">
        <v>97</v>
      </c>
      <c r="F8126" s="297" t="s">
        <v>7648</v>
      </c>
      <c r="G8126" s="297" t="s">
        <v>7649</v>
      </c>
      <c r="H8126" s="298">
        <v>668160</v>
      </c>
      <c r="I8126" s="299">
        <v>14376828.810000001</v>
      </c>
      <c r="J8126" s="28" t="s">
        <v>39</v>
      </c>
      <c r="K8126" s="28" t="s">
        <v>39</v>
      </c>
      <c r="L8126" s="300" t="s">
        <v>7650</v>
      </c>
    </row>
    <row r="8127" spans="2:12" ht="75" customHeight="1" x14ac:dyDescent="0.25">
      <c r="B8127" s="294">
        <v>50112018</v>
      </c>
      <c r="C8127" s="295" t="s">
        <v>7778</v>
      </c>
      <c r="D8127" s="296">
        <v>41699</v>
      </c>
      <c r="E8127" s="28" t="s">
        <v>97</v>
      </c>
      <c r="F8127" s="297" t="s">
        <v>7648</v>
      </c>
      <c r="G8127" s="297" t="s">
        <v>7649</v>
      </c>
      <c r="H8127" s="298">
        <v>6159600</v>
      </c>
      <c r="I8127" s="299">
        <v>14376828.810000001</v>
      </c>
      <c r="J8127" s="28" t="s">
        <v>39</v>
      </c>
      <c r="K8127" s="28" t="s">
        <v>39</v>
      </c>
      <c r="L8127" s="300" t="s">
        <v>7650</v>
      </c>
    </row>
    <row r="8128" spans="2:12" ht="75" customHeight="1" x14ac:dyDescent="0.25">
      <c r="B8128" s="294">
        <v>50111514</v>
      </c>
      <c r="C8128" s="295" t="s">
        <v>7779</v>
      </c>
      <c r="D8128" s="296">
        <v>41699</v>
      </c>
      <c r="E8128" s="28" t="s">
        <v>97</v>
      </c>
      <c r="F8128" s="297" t="s">
        <v>7648</v>
      </c>
      <c r="G8128" s="297" t="s">
        <v>7649</v>
      </c>
      <c r="H8128" s="298">
        <v>2453400</v>
      </c>
      <c r="I8128" s="299">
        <v>14376828.810000001</v>
      </c>
      <c r="J8128" s="28" t="s">
        <v>39</v>
      </c>
      <c r="K8128" s="28" t="s">
        <v>39</v>
      </c>
      <c r="L8128" s="300" t="s">
        <v>7650</v>
      </c>
    </row>
    <row r="8129" spans="2:12" ht="75" customHeight="1" x14ac:dyDescent="0.25">
      <c r="B8129" s="294">
        <v>50112018</v>
      </c>
      <c r="C8129" s="295" t="s">
        <v>7780</v>
      </c>
      <c r="D8129" s="296">
        <v>41699</v>
      </c>
      <c r="E8129" s="28" t="s">
        <v>97</v>
      </c>
      <c r="F8129" s="297" t="s">
        <v>7648</v>
      </c>
      <c r="G8129" s="297" t="s">
        <v>7649</v>
      </c>
      <c r="H8129" s="298">
        <v>548100</v>
      </c>
      <c r="I8129" s="299">
        <v>14376828.810000001</v>
      </c>
      <c r="J8129" s="28" t="s">
        <v>39</v>
      </c>
      <c r="K8129" s="28" t="s">
        <v>39</v>
      </c>
      <c r="L8129" s="300" t="s">
        <v>7650</v>
      </c>
    </row>
    <row r="8130" spans="2:12" ht="75" customHeight="1" x14ac:dyDescent="0.25">
      <c r="B8130" s="294">
        <v>50112018</v>
      </c>
      <c r="C8130" s="295" t="s">
        <v>7781</v>
      </c>
      <c r="D8130" s="296">
        <v>41699</v>
      </c>
      <c r="E8130" s="28" t="s">
        <v>97</v>
      </c>
      <c r="F8130" s="297" t="s">
        <v>7648</v>
      </c>
      <c r="G8130" s="297" t="s">
        <v>7649</v>
      </c>
      <c r="H8130" s="298">
        <v>90480</v>
      </c>
      <c r="I8130" s="299">
        <v>14376828.810000001</v>
      </c>
      <c r="J8130" s="28" t="s">
        <v>39</v>
      </c>
      <c r="K8130" s="28" t="s">
        <v>39</v>
      </c>
      <c r="L8130" s="300" t="s">
        <v>7650</v>
      </c>
    </row>
    <row r="8131" spans="2:12" ht="75" customHeight="1" x14ac:dyDescent="0.25">
      <c r="B8131" s="294">
        <v>50111514</v>
      </c>
      <c r="C8131" s="295" t="s">
        <v>7782</v>
      </c>
      <c r="D8131" s="296">
        <v>41699</v>
      </c>
      <c r="E8131" s="28" t="s">
        <v>97</v>
      </c>
      <c r="F8131" s="297" t="s">
        <v>7648</v>
      </c>
      <c r="G8131" s="297" t="s">
        <v>7649</v>
      </c>
      <c r="H8131" s="298">
        <v>1325880</v>
      </c>
      <c r="I8131" s="299">
        <v>14376828.810000001</v>
      </c>
      <c r="J8131" s="28" t="s">
        <v>39</v>
      </c>
      <c r="K8131" s="28" t="s">
        <v>39</v>
      </c>
      <c r="L8131" s="300" t="s">
        <v>7650</v>
      </c>
    </row>
    <row r="8132" spans="2:12" ht="75" customHeight="1" x14ac:dyDescent="0.25">
      <c r="B8132" s="294">
        <v>50112018</v>
      </c>
      <c r="C8132" s="295" t="s">
        <v>7783</v>
      </c>
      <c r="D8132" s="296">
        <v>41699</v>
      </c>
      <c r="E8132" s="28" t="s">
        <v>97</v>
      </c>
      <c r="F8132" s="297" t="s">
        <v>7648</v>
      </c>
      <c r="G8132" s="297" t="s">
        <v>7649</v>
      </c>
      <c r="H8132" s="298">
        <v>591600</v>
      </c>
      <c r="I8132" s="299">
        <v>14376828.810000001</v>
      </c>
      <c r="J8132" s="28" t="s">
        <v>39</v>
      </c>
      <c r="K8132" s="28" t="s">
        <v>39</v>
      </c>
      <c r="L8132" s="300" t="s">
        <v>7650</v>
      </c>
    </row>
    <row r="8133" spans="2:12" ht="75" customHeight="1" x14ac:dyDescent="0.25">
      <c r="B8133" s="294">
        <v>50111514</v>
      </c>
      <c r="C8133" s="295" t="s">
        <v>7784</v>
      </c>
      <c r="D8133" s="296">
        <v>41699</v>
      </c>
      <c r="E8133" s="28" t="s">
        <v>97</v>
      </c>
      <c r="F8133" s="297" t="s">
        <v>7648</v>
      </c>
      <c r="G8133" s="297" t="s">
        <v>7649</v>
      </c>
      <c r="H8133" s="298">
        <v>501120</v>
      </c>
      <c r="I8133" s="299">
        <v>14376828.810000001</v>
      </c>
      <c r="J8133" s="28" t="s">
        <v>39</v>
      </c>
      <c r="K8133" s="28" t="s">
        <v>39</v>
      </c>
      <c r="L8133" s="300" t="s">
        <v>7650</v>
      </c>
    </row>
    <row r="8134" spans="2:12" ht="75" customHeight="1" x14ac:dyDescent="0.25">
      <c r="B8134" s="294">
        <v>50111514</v>
      </c>
      <c r="C8134" s="295" t="s">
        <v>7785</v>
      </c>
      <c r="D8134" s="296">
        <v>41699</v>
      </c>
      <c r="E8134" s="28" t="s">
        <v>97</v>
      </c>
      <c r="F8134" s="297" t="s">
        <v>7648</v>
      </c>
      <c r="G8134" s="297" t="s">
        <v>7649</v>
      </c>
      <c r="H8134" s="298">
        <v>2505600</v>
      </c>
      <c r="I8134" s="299">
        <v>14376828.810000001</v>
      </c>
      <c r="J8134" s="28" t="s">
        <v>39</v>
      </c>
      <c r="K8134" s="28" t="s">
        <v>39</v>
      </c>
      <c r="L8134" s="300" t="s">
        <v>7650</v>
      </c>
    </row>
    <row r="8135" spans="2:12" ht="75" customHeight="1" x14ac:dyDescent="0.25">
      <c r="B8135" s="294">
        <v>50112018</v>
      </c>
      <c r="C8135" s="295" t="s">
        <v>7786</v>
      </c>
      <c r="D8135" s="296">
        <v>41699</v>
      </c>
      <c r="E8135" s="28" t="s">
        <v>97</v>
      </c>
      <c r="F8135" s="297" t="s">
        <v>7648</v>
      </c>
      <c r="G8135" s="297" t="s">
        <v>7649</v>
      </c>
      <c r="H8135" s="298">
        <v>253344</v>
      </c>
      <c r="I8135" s="299">
        <v>14376828.810000001</v>
      </c>
      <c r="J8135" s="28" t="s">
        <v>39</v>
      </c>
      <c r="K8135" s="28" t="s">
        <v>39</v>
      </c>
      <c r="L8135" s="300" t="s">
        <v>7650</v>
      </c>
    </row>
    <row r="8136" spans="2:12" ht="75" customHeight="1" x14ac:dyDescent="0.25">
      <c r="B8136" s="294">
        <v>50112018</v>
      </c>
      <c r="C8136" s="295" t="s">
        <v>7787</v>
      </c>
      <c r="D8136" s="296">
        <v>41699</v>
      </c>
      <c r="E8136" s="28" t="s">
        <v>97</v>
      </c>
      <c r="F8136" s="297" t="s">
        <v>7648</v>
      </c>
      <c r="G8136" s="297" t="s">
        <v>7649</v>
      </c>
      <c r="H8136" s="298">
        <v>80388</v>
      </c>
      <c r="I8136" s="299">
        <v>14376828.810000001</v>
      </c>
      <c r="J8136" s="28" t="s">
        <v>39</v>
      </c>
      <c r="K8136" s="28" t="s">
        <v>39</v>
      </c>
      <c r="L8136" s="300" t="s">
        <v>7650</v>
      </c>
    </row>
    <row r="8137" spans="2:12" ht="75" customHeight="1" x14ac:dyDescent="0.25">
      <c r="B8137" s="294">
        <v>50111517</v>
      </c>
      <c r="C8137" s="295" t="s">
        <v>7788</v>
      </c>
      <c r="D8137" s="296">
        <v>41699</v>
      </c>
      <c r="E8137" s="28" t="s">
        <v>97</v>
      </c>
      <c r="F8137" s="297" t="s">
        <v>7648</v>
      </c>
      <c r="G8137" s="297" t="s">
        <v>7649</v>
      </c>
      <c r="H8137" s="298">
        <v>1148400</v>
      </c>
      <c r="I8137" s="299">
        <v>14376828.810000001</v>
      </c>
      <c r="J8137" s="28" t="s">
        <v>39</v>
      </c>
      <c r="K8137" s="28" t="s">
        <v>39</v>
      </c>
      <c r="L8137" s="300" t="s">
        <v>7650</v>
      </c>
    </row>
    <row r="8138" spans="2:12" ht="75" customHeight="1" x14ac:dyDescent="0.25">
      <c r="B8138" s="294">
        <v>50112018</v>
      </c>
      <c r="C8138" s="295" t="s">
        <v>7789</v>
      </c>
      <c r="D8138" s="296">
        <v>41699</v>
      </c>
      <c r="E8138" s="28" t="s">
        <v>97</v>
      </c>
      <c r="F8138" s="297" t="s">
        <v>7648</v>
      </c>
      <c r="G8138" s="297" t="s">
        <v>7649</v>
      </c>
      <c r="H8138" s="298">
        <v>295104</v>
      </c>
      <c r="I8138" s="299">
        <v>14376828.810000001</v>
      </c>
      <c r="J8138" s="28" t="s">
        <v>39</v>
      </c>
      <c r="K8138" s="28" t="s">
        <v>39</v>
      </c>
      <c r="L8138" s="300" t="s">
        <v>7650</v>
      </c>
    </row>
    <row r="8139" spans="2:12" ht="75" customHeight="1" x14ac:dyDescent="0.25">
      <c r="B8139" s="294">
        <v>50111514</v>
      </c>
      <c r="C8139" s="295" t="s">
        <v>7790</v>
      </c>
      <c r="D8139" s="296">
        <v>41699</v>
      </c>
      <c r="E8139" s="28" t="s">
        <v>97</v>
      </c>
      <c r="F8139" s="297" t="s">
        <v>7648</v>
      </c>
      <c r="G8139" s="297" t="s">
        <v>7649</v>
      </c>
      <c r="H8139" s="298">
        <v>21019200</v>
      </c>
      <c r="I8139" s="299">
        <v>14376828.810000001</v>
      </c>
      <c r="J8139" s="28" t="s">
        <v>39</v>
      </c>
      <c r="K8139" s="28" t="s">
        <v>39</v>
      </c>
      <c r="L8139" s="300" t="s">
        <v>7650</v>
      </c>
    </row>
    <row r="8140" spans="2:12" ht="75" customHeight="1" x14ac:dyDescent="0.25">
      <c r="B8140" s="294">
        <v>50111514</v>
      </c>
      <c r="C8140" s="295" t="s">
        <v>7791</v>
      </c>
      <c r="D8140" s="296">
        <v>41699</v>
      </c>
      <c r="E8140" s="28" t="s">
        <v>97</v>
      </c>
      <c r="F8140" s="297" t="s">
        <v>7648</v>
      </c>
      <c r="G8140" s="297" t="s">
        <v>7649</v>
      </c>
      <c r="H8140" s="298">
        <v>2401200</v>
      </c>
      <c r="I8140" s="299">
        <v>14376828.810000001</v>
      </c>
      <c r="J8140" s="28" t="s">
        <v>39</v>
      </c>
      <c r="K8140" s="28" t="s">
        <v>39</v>
      </c>
      <c r="L8140" s="300" t="s">
        <v>7650</v>
      </c>
    </row>
    <row r="8141" spans="2:12" ht="75" customHeight="1" x14ac:dyDescent="0.25">
      <c r="B8141" s="294">
        <v>50112018</v>
      </c>
      <c r="C8141" s="295" t="s">
        <v>7792</v>
      </c>
      <c r="D8141" s="296">
        <v>41699</v>
      </c>
      <c r="E8141" s="28" t="s">
        <v>97</v>
      </c>
      <c r="F8141" s="297" t="s">
        <v>7648</v>
      </c>
      <c r="G8141" s="297" t="s">
        <v>7649</v>
      </c>
      <c r="H8141" s="298">
        <v>71827200</v>
      </c>
      <c r="I8141" s="299">
        <v>14376828.810000001</v>
      </c>
      <c r="J8141" s="28" t="s">
        <v>39</v>
      </c>
      <c r="K8141" s="28" t="s">
        <v>39</v>
      </c>
      <c r="L8141" s="300" t="s">
        <v>7650</v>
      </c>
    </row>
    <row r="8142" spans="2:12" ht="75" customHeight="1" x14ac:dyDescent="0.25">
      <c r="B8142" s="294">
        <v>50112018</v>
      </c>
      <c r="C8142" s="295" t="s">
        <v>7793</v>
      </c>
      <c r="D8142" s="296">
        <v>41699</v>
      </c>
      <c r="E8142" s="28" t="s">
        <v>97</v>
      </c>
      <c r="F8142" s="297" t="s">
        <v>7648</v>
      </c>
      <c r="G8142" s="297" t="s">
        <v>7649</v>
      </c>
      <c r="H8142" s="298">
        <v>1482480</v>
      </c>
      <c r="I8142" s="299">
        <v>14376828.810000001</v>
      </c>
      <c r="J8142" s="28" t="s">
        <v>39</v>
      </c>
      <c r="K8142" s="28" t="s">
        <v>39</v>
      </c>
      <c r="L8142" s="300" t="s">
        <v>7650</v>
      </c>
    </row>
    <row r="8143" spans="2:12" ht="75" customHeight="1" x14ac:dyDescent="0.25">
      <c r="B8143" s="294">
        <v>50112018</v>
      </c>
      <c r="C8143" s="295" t="s">
        <v>7794</v>
      </c>
      <c r="D8143" s="296">
        <v>41699</v>
      </c>
      <c r="E8143" s="28" t="s">
        <v>97</v>
      </c>
      <c r="F8143" s="297" t="s">
        <v>7648</v>
      </c>
      <c r="G8143" s="297" t="s">
        <v>7649</v>
      </c>
      <c r="H8143" s="298">
        <v>1409400</v>
      </c>
      <c r="I8143" s="299">
        <v>14376828.810000001</v>
      </c>
      <c r="J8143" s="28" t="s">
        <v>39</v>
      </c>
      <c r="K8143" s="28" t="s">
        <v>39</v>
      </c>
      <c r="L8143" s="300" t="s">
        <v>7650</v>
      </c>
    </row>
    <row r="8144" spans="2:12" ht="75" customHeight="1" x14ac:dyDescent="0.25">
      <c r="B8144" s="294">
        <v>50112018</v>
      </c>
      <c r="C8144" s="295" t="s">
        <v>7795</v>
      </c>
      <c r="D8144" s="296">
        <v>41699</v>
      </c>
      <c r="E8144" s="28" t="s">
        <v>97</v>
      </c>
      <c r="F8144" s="297" t="s">
        <v>7648</v>
      </c>
      <c r="G8144" s="297" t="s">
        <v>7649</v>
      </c>
      <c r="H8144" s="298">
        <v>316680</v>
      </c>
      <c r="I8144" s="299">
        <v>14376828.810000001</v>
      </c>
      <c r="J8144" s="28" t="s">
        <v>39</v>
      </c>
      <c r="K8144" s="28" t="s">
        <v>39</v>
      </c>
      <c r="L8144" s="300" t="s">
        <v>7650</v>
      </c>
    </row>
    <row r="8145" spans="2:12" ht="75" customHeight="1" x14ac:dyDescent="0.25">
      <c r="B8145" s="294">
        <v>50111517</v>
      </c>
      <c r="C8145" s="295" t="s">
        <v>7796</v>
      </c>
      <c r="D8145" s="296">
        <v>41699</v>
      </c>
      <c r="E8145" s="28" t="s">
        <v>97</v>
      </c>
      <c r="F8145" s="297" t="s">
        <v>7648</v>
      </c>
      <c r="G8145" s="297" t="s">
        <v>7649</v>
      </c>
      <c r="H8145" s="298">
        <v>4976400</v>
      </c>
      <c r="I8145" s="299">
        <v>14376828.810000001</v>
      </c>
      <c r="J8145" s="28" t="s">
        <v>39</v>
      </c>
      <c r="K8145" s="28" t="s">
        <v>39</v>
      </c>
      <c r="L8145" s="300" t="s">
        <v>7650</v>
      </c>
    </row>
    <row r="8146" spans="2:12" ht="75" customHeight="1" x14ac:dyDescent="0.25">
      <c r="B8146" s="294">
        <v>50111514</v>
      </c>
      <c r="C8146" s="295" t="s">
        <v>7797</v>
      </c>
      <c r="D8146" s="296">
        <v>41699</v>
      </c>
      <c r="E8146" s="28" t="s">
        <v>97</v>
      </c>
      <c r="F8146" s="297" t="s">
        <v>7648</v>
      </c>
      <c r="G8146" s="297" t="s">
        <v>7649</v>
      </c>
      <c r="H8146" s="298">
        <v>386280</v>
      </c>
      <c r="I8146" s="299">
        <v>14376828.810000001</v>
      </c>
      <c r="J8146" s="28" t="s">
        <v>39</v>
      </c>
      <c r="K8146" s="28" t="s">
        <v>39</v>
      </c>
      <c r="L8146" s="300" t="s">
        <v>7650</v>
      </c>
    </row>
    <row r="8147" spans="2:12" ht="75" customHeight="1" x14ac:dyDescent="0.25">
      <c r="B8147" s="294">
        <v>50112018</v>
      </c>
      <c r="C8147" s="295" t="s">
        <v>7798</v>
      </c>
      <c r="D8147" s="296">
        <v>41699</v>
      </c>
      <c r="E8147" s="28" t="s">
        <v>97</v>
      </c>
      <c r="F8147" s="297" t="s">
        <v>7648</v>
      </c>
      <c r="G8147" s="297" t="s">
        <v>7649</v>
      </c>
      <c r="H8147" s="298">
        <v>71340</v>
      </c>
      <c r="I8147" s="299">
        <v>14376828.810000001</v>
      </c>
      <c r="J8147" s="28" t="s">
        <v>39</v>
      </c>
      <c r="K8147" s="28" t="s">
        <v>39</v>
      </c>
      <c r="L8147" s="300" t="s">
        <v>7650</v>
      </c>
    </row>
    <row r="8148" spans="2:12" ht="75" customHeight="1" x14ac:dyDescent="0.25">
      <c r="B8148" s="294">
        <v>50111514</v>
      </c>
      <c r="C8148" s="295" t="s">
        <v>7799</v>
      </c>
      <c r="D8148" s="296">
        <v>41699</v>
      </c>
      <c r="E8148" s="28" t="s">
        <v>97</v>
      </c>
      <c r="F8148" s="297" t="s">
        <v>7648</v>
      </c>
      <c r="G8148" s="297" t="s">
        <v>7649</v>
      </c>
      <c r="H8148" s="298">
        <v>1221480</v>
      </c>
      <c r="I8148" s="299">
        <v>14376828.810000001</v>
      </c>
      <c r="J8148" s="28" t="s">
        <v>39</v>
      </c>
      <c r="K8148" s="28" t="s">
        <v>39</v>
      </c>
      <c r="L8148" s="300" t="s">
        <v>7650</v>
      </c>
    </row>
    <row r="8149" spans="2:12" ht="75" customHeight="1" x14ac:dyDescent="0.25">
      <c r="B8149" s="294">
        <v>50111523</v>
      </c>
      <c r="C8149" s="295" t="s">
        <v>7800</v>
      </c>
      <c r="D8149" s="296">
        <v>41699</v>
      </c>
      <c r="E8149" s="28" t="s">
        <v>97</v>
      </c>
      <c r="F8149" s="297" t="s">
        <v>7648</v>
      </c>
      <c r="G8149" s="297" t="s">
        <v>7649</v>
      </c>
      <c r="H8149" s="298">
        <v>164256</v>
      </c>
      <c r="I8149" s="299">
        <v>14376828.810000001</v>
      </c>
      <c r="J8149" s="28" t="s">
        <v>39</v>
      </c>
      <c r="K8149" s="28" t="s">
        <v>39</v>
      </c>
      <c r="L8149" s="300" t="s">
        <v>7650</v>
      </c>
    </row>
    <row r="8150" spans="2:12" ht="75" customHeight="1" x14ac:dyDescent="0.25">
      <c r="B8150" s="294">
        <v>50111514</v>
      </c>
      <c r="C8150" s="295" t="s">
        <v>7801</v>
      </c>
      <c r="D8150" s="296">
        <v>41699</v>
      </c>
      <c r="E8150" s="28" t="s">
        <v>97</v>
      </c>
      <c r="F8150" s="297" t="s">
        <v>7648</v>
      </c>
      <c r="G8150" s="297" t="s">
        <v>7649</v>
      </c>
      <c r="H8150" s="298">
        <v>88740</v>
      </c>
      <c r="I8150" s="299">
        <v>14376828.810000001</v>
      </c>
      <c r="J8150" s="28" t="s">
        <v>39</v>
      </c>
      <c r="K8150" s="28" t="s">
        <v>39</v>
      </c>
      <c r="L8150" s="300" t="s">
        <v>7650</v>
      </c>
    </row>
    <row r="8151" spans="2:12" ht="75" customHeight="1" x14ac:dyDescent="0.25">
      <c r="B8151" s="294">
        <v>50112018</v>
      </c>
      <c r="C8151" s="295" t="s">
        <v>7802</v>
      </c>
      <c r="D8151" s="296">
        <v>41699</v>
      </c>
      <c r="E8151" s="28" t="s">
        <v>97</v>
      </c>
      <c r="F8151" s="297" t="s">
        <v>7648</v>
      </c>
      <c r="G8151" s="297" t="s">
        <v>7649</v>
      </c>
      <c r="H8151" s="298">
        <v>365400</v>
      </c>
      <c r="I8151" s="299">
        <v>14376828.810000001</v>
      </c>
      <c r="J8151" s="28" t="s">
        <v>39</v>
      </c>
      <c r="K8151" s="28" t="s">
        <v>39</v>
      </c>
      <c r="L8151" s="300" t="s">
        <v>7650</v>
      </c>
    </row>
    <row r="8152" spans="2:12" ht="75" customHeight="1" x14ac:dyDescent="0.25">
      <c r="B8152" s="294">
        <v>50111517</v>
      </c>
      <c r="C8152" s="295" t="s">
        <v>7803</v>
      </c>
      <c r="D8152" s="296">
        <v>41699</v>
      </c>
      <c r="E8152" s="28" t="s">
        <v>97</v>
      </c>
      <c r="F8152" s="297" t="s">
        <v>7648</v>
      </c>
      <c r="G8152" s="297" t="s">
        <v>7649</v>
      </c>
      <c r="H8152" s="298">
        <v>435000</v>
      </c>
      <c r="I8152" s="299">
        <v>14376828.810000001</v>
      </c>
      <c r="J8152" s="28" t="s">
        <v>39</v>
      </c>
      <c r="K8152" s="28" t="s">
        <v>39</v>
      </c>
      <c r="L8152" s="300" t="s">
        <v>7650</v>
      </c>
    </row>
    <row r="8153" spans="2:12" ht="75" customHeight="1" x14ac:dyDescent="0.25">
      <c r="B8153" s="294">
        <v>50112018</v>
      </c>
      <c r="C8153" s="295" t="s">
        <v>7804</v>
      </c>
      <c r="D8153" s="296">
        <v>41699</v>
      </c>
      <c r="E8153" s="28" t="s">
        <v>97</v>
      </c>
      <c r="F8153" s="297" t="s">
        <v>7648</v>
      </c>
      <c r="G8153" s="297" t="s">
        <v>7649</v>
      </c>
      <c r="H8153" s="298">
        <v>5846400</v>
      </c>
      <c r="I8153" s="299">
        <v>14376828.810000001</v>
      </c>
      <c r="J8153" s="28" t="s">
        <v>39</v>
      </c>
      <c r="K8153" s="28" t="s">
        <v>39</v>
      </c>
      <c r="L8153" s="300" t="s">
        <v>7650</v>
      </c>
    </row>
    <row r="8154" spans="2:12" ht="75" customHeight="1" x14ac:dyDescent="0.25">
      <c r="B8154" s="294">
        <v>50112018</v>
      </c>
      <c r="C8154" s="295" t="s">
        <v>7805</v>
      </c>
      <c r="D8154" s="296">
        <v>41699</v>
      </c>
      <c r="E8154" s="28" t="s">
        <v>97</v>
      </c>
      <c r="F8154" s="297" t="s">
        <v>7648</v>
      </c>
      <c r="G8154" s="297" t="s">
        <v>7649</v>
      </c>
      <c r="H8154" s="298">
        <v>2978880</v>
      </c>
      <c r="I8154" s="299">
        <v>14376828.810000001</v>
      </c>
      <c r="J8154" s="28" t="s">
        <v>39</v>
      </c>
      <c r="K8154" s="28" t="s">
        <v>39</v>
      </c>
      <c r="L8154" s="300" t="s">
        <v>7650</v>
      </c>
    </row>
    <row r="8155" spans="2:12" ht="75" customHeight="1" x14ac:dyDescent="0.25">
      <c r="B8155" s="294">
        <v>50111514</v>
      </c>
      <c r="C8155" s="295" t="s">
        <v>7806</v>
      </c>
      <c r="D8155" s="296">
        <v>41699</v>
      </c>
      <c r="E8155" s="28" t="s">
        <v>97</v>
      </c>
      <c r="F8155" s="297" t="s">
        <v>7648</v>
      </c>
      <c r="G8155" s="297" t="s">
        <v>7649</v>
      </c>
      <c r="H8155" s="298">
        <v>615960</v>
      </c>
      <c r="I8155" s="299">
        <v>14376828.810000001</v>
      </c>
      <c r="J8155" s="28" t="s">
        <v>39</v>
      </c>
      <c r="K8155" s="28" t="s">
        <v>39</v>
      </c>
      <c r="L8155" s="300" t="s">
        <v>7650</v>
      </c>
    </row>
    <row r="8156" spans="2:12" ht="75" customHeight="1" x14ac:dyDescent="0.25">
      <c r="B8156" s="294">
        <v>50111523</v>
      </c>
      <c r="C8156" s="295" t="s">
        <v>7807</v>
      </c>
      <c r="D8156" s="296">
        <v>41699</v>
      </c>
      <c r="E8156" s="28" t="s">
        <v>97</v>
      </c>
      <c r="F8156" s="297" t="s">
        <v>7648</v>
      </c>
      <c r="G8156" s="297" t="s">
        <v>7649</v>
      </c>
      <c r="H8156" s="298">
        <v>1284120</v>
      </c>
      <c r="I8156" s="299">
        <v>14376828.810000001</v>
      </c>
      <c r="J8156" s="28" t="s">
        <v>39</v>
      </c>
      <c r="K8156" s="28" t="s">
        <v>39</v>
      </c>
      <c r="L8156" s="300" t="s">
        <v>7650</v>
      </c>
    </row>
    <row r="8157" spans="2:12" ht="75" customHeight="1" x14ac:dyDescent="0.25">
      <c r="B8157" s="294">
        <v>50111514</v>
      </c>
      <c r="C8157" s="295" t="s">
        <v>7808</v>
      </c>
      <c r="D8157" s="296">
        <v>41699</v>
      </c>
      <c r="E8157" s="28" t="s">
        <v>97</v>
      </c>
      <c r="F8157" s="297" t="s">
        <v>7648</v>
      </c>
      <c r="G8157" s="297" t="s">
        <v>7649</v>
      </c>
      <c r="H8157" s="298">
        <v>467712</v>
      </c>
      <c r="I8157" s="299">
        <v>14376828.810000001</v>
      </c>
      <c r="J8157" s="28" t="s">
        <v>39</v>
      </c>
      <c r="K8157" s="28" t="s">
        <v>39</v>
      </c>
      <c r="L8157" s="300" t="s">
        <v>7650</v>
      </c>
    </row>
    <row r="8158" spans="2:12" ht="75" customHeight="1" x14ac:dyDescent="0.25">
      <c r="B8158" s="294">
        <v>50111521</v>
      </c>
      <c r="C8158" s="295" t="s">
        <v>7809</v>
      </c>
      <c r="D8158" s="296">
        <v>41699</v>
      </c>
      <c r="E8158" s="28" t="s">
        <v>97</v>
      </c>
      <c r="F8158" s="297" t="s">
        <v>7648</v>
      </c>
      <c r="G8158" s="297" t="s">
        <v>7649</v>
      </c>
      <c r="H8158" s="298">
        <v>243252</v>
      </c>
      <c r="I8158" s="299">
        <v>14376828.810000001</v>
      </c>
      <c r="J8158" s="28" t="s">
        <v>39</v>
      </c>
      <c r="K8158" s="28" t="s">
        <v>39</v>
      </c>
      <c r="L8158" s="300" t="s">
        <v>7650</v>
      </c>
    </row>
    <row r="8159" spans="2:12" ht="75" customHeight="1" x14ac:dyDescent="0.25">
      <c r="B8159" s="294">
        <v>50121612</v>
      </c>
      <c r="C8159" s="295" t="s">
        <v>7810</v>
      </c>
      <c r="D8159" s="296">
        <v>41699</v>
      </c>
      <c r="E8159" s="28" t="s">
        <v>97</v>
      </c>
      <c r="F8159" s="297" t="s">
        <v>7648</v>
      </c>
      <c r="G8159" s="297" t="s">
        <v>7649</v>
      </c>
      <c r="H8159" s="298">
        <v>225000</v>
      </c>
      <c r="I8159" s="299">
        <v>14376828.810000001</v>
      </c>
      <c r="J8159" s="28" t="s">
        <v>39</v>
      </c>
      <c r="K8159" s="28" t="s">
        <v>39</v>
      </c>
      <c r="L8159" s="300" t="s">
        <v>7650</v>
      </c>
    </row>
    <row r="8160" spans="2:12" ht="75" customHeight="1" x14ac:dyDescent="0.25">
      <c r="B8160" s="294">
        <v>50121612</v>
      </c>
      <c r="C8160" s="295" t="s">
        <v>7811</v>
      </c>
      <c r="D8160" s="296">
        <v>41699</v>
      </c>
      <c r="E8160" s="28" t="s">
        <v>97</v>
      </c>
      <c r="F8160" s="297" t="s">
        <v>7648</v>
      </c>
      <c r="G8160" s="297" t="s">
        <v>7649</v>
      </c>
      <c r="H8160" s="298">
        <v>758928</v>
      </c>
      <c r="I8160" s="299">
        <v>14376828.810000001</v>
      </c>
      <c r="J8160" s="28" t="s">
        <v>39</v>
      </c>
      <c r="K8160" s="28" t="s">
        <v>39</v>
      </c>
      <c r="L8160" s="300" t="s">
        <v>7650</v>
      </c>
    </row>
    <row r="8161" spans="2:12" ht="75" customHeight="1" x14ac:dyDescent="0.25">
      <c r="B8161" s="294">
        <v>50121612</v>
      </c>
      <c r="C8161" s="295" t="s">
        <v>7812</v>
      </c>
      <c r="D8161" s="296">
        <v>41699</v>
      </c>
      <c r="E8161" s="28" t="s">
        <v>97</v>
      </c>
      <c r="F8161" s="297" t="s">
        <v>7648</v>
      </c>
      <c r="G8161" s="297" t="s">
        <v>7649</v>
      </c>
      <c r="H8161" s="298">
        <v>188718</v>
      </c>
      <c r="I8161" s="299">
        <v>14376828.810000001</v>
      </c>
      <c r="J8161" s="28" t="s">
        <v>39</v>
      </c>
      <c r="K8161" s="28" t="s">
        <v>39</v>
      </c>
      <c r="L8161" s="300" t="s">
        <v>7650</v>
      </c>
    </row>
    <row r="8162" spans="2:12" ht="75" customHeight="1" x14ac:dyDescent="0.25">
      <c r="B8162" s="294">
        <v>10151701</v>
      </c>
      <c r="C8162" s="295" t="s">
        <v>7813</v>
      </c>
      <c r="D8162" s="296">
        <v>41699</v>
      </c>
      <c r="E8162" s="28" t="s">
        <v>97</v>
      </c>
      <c r="F8162" s="297" t="s">
        <v>7648</v>
      </c>
      <c r="G8162" s="297" t="s">
        <v>7649</v>
      </c>
      <c r="H8162" s="298">
        <v>56616</v>
      </c>
      <c r="I8162" s="299">
        <v>14376828.810000001</v>
      </c>
      <c r="J8162" s="28" t="s">
        <v>39</v>
      </c>
      <c r="K8162" s="28" t="s">
        <v>39</v>
      </c>
      <c r="L8162" s="300" t="s">
        <v>7650</v>
      </c>
    </row>
    <row r="8163" spans="2:12" ht="75" customHeight="1" x14ac:dyDescent="0.25">
      <c r="B8163" s="294">
        <v>50121612</v>
      </c>
      <c r="C8163" s="295" t="s">
        <v>7814</v>
      </c>
      <c r="D8163" s="296">
        <v>41699</v>
      </c>
      <c r="E8163" s="28" t="s">
        <v>97</v>
      </c>
      <c r="F8163" s="297" t="s">
        <v>7648</v>
      </c>
      <c r="G8163" s="297" t="s">
        <v>7649</v>
      </c>
      <c r="H8163" s="298">
        <v>38499</v>
      </c>
      <c r="I8163" s="299">
        <v>14376828.810000001</v>
      </c>
      <c r="J8163" s="28" t="s">
        <v>39</v>
      </c>
      <c r="K8163" s="28" t="s">
        <v>39</v>
      </c>
      <c r="L8163" s="300" t="s">
        <v>7650</v>
      </c>
    </row>
    <row r="8164" spans="2:12" ht="75" customHeight="1" x14ac:dyDescent="0.25">
      <c r="B8164" s="294">
        <v>50121537</v>
      </c>
      <c r="C8164" s="295" t="s">
        <v>7815</v>
      </c>
      <c r="D8164" s="296">
        <v>41699</v>
      </c>
      <c r="E8164" s="28" t="s">
        <v>97</v>
      </c>
      <c r="F8164" s="297" t="s">
        <v>7648</v>
      </c>
      <c r="G8164" s="297" t="s">
        <v>7649</v>
      </c>
      <c r="H8164" s="298">
        <v>234615</v>
      </c>
      <c r="I8164" s="299">
        <v>14376828.810000001</v>
      </c>
      <c r="J8164" s="28" t="s">
        <v>39</v>
      </c>
      <c r="K8164" s="28" t="s">
        <v>39</v>
      </c>
      <c r="L8164" s="300" t="s">
        <v>7650</v>
      </c>
    </row>
    <row r="8165" spans="2:12" ht="75" customHeight="1" x14ac:dyDescent="0.25">
      <c r="B8165" s="294">
        <v>52151706</v>
      </c>
      <c r="C8165" s="295" t="s">
        <v>7816</v>
      </c>
      <c r="D8165" s="296">
        <v>41699</v>
      </c>
      <c r="E8165" s="28" t="s">
        <v>97</v>
      </c>
      <c r="F8165" s="297" t="s">
        <v>7648</v>
      </c>
      <c r="G8165" s="297" t="s">
        <v>7649</v>
      </c>
      <c r="H8165" s="298">
        <v>7248</v>
      </c>
      <c r="I8165" s="299">
        <v>14376828.810000001</v>
      </c>
      <c r="J8165" s="28" t="s">
        <v>39</v>
      </c>
      <c r="K8165" s="28" t="s">
        <v>39</v>
      </c>
      <c r="L8165" s="300" t="s">
        <v>7650</v>
      </c>
    </row>
    <row r="8166" spans="2:12" ht="75" customHeight="1" x14ac:dyDescent="0.25">
      <c r="B8166" s="294">
        <v>50121537</v>
      </c>
      <c r="C8166" s="295" t="s">
        <v>7817</v>
      </c>
      <c r="D8166" s="296">
        <v>41699</v>
      </c>
      <c r="E8166" s="28" t="s">
        <v>97</v>
      </c>
      <c r="F8166" s="297" t="s">
        <v>7648</v>
      </c>
      <c r="G8166" s="297" t="s">
        <v>7649</v>
      </c>
      <c r="H8166" s="298">
        <v>803571</v>
      </c>
      <c r="I8166" s="299">
        <v>14376828.810000001</v>
      </c>
      <c r="J8166" s="28" t="s">
        <v>39</v>
      </c>
      <c r="K8166" s="28" t="s">
        <v>39</v>
      </c>
      <c r="L8166" s="300" t="s">
        <v>7650</v>
      </c>
    </row>
    <row r="8167" spans="2:12" ht="75" customHeight="1" x14ac:dyDescent="0.25">
      <c r="B8167" s="294">
        <v>50121612</v>
      </c>
      <c r="C8167" s="295" t="s">
        <v>7818</v>
      </c>
      <c r="D8167" s="296">
        <v>41699</v>
      </c>
      <c r="E8167" s="28" t="s">
        <v>97</v>
      </c>
      <c r="F8167" s="297" t="s">
        <v>7648</v>
      </c>
      <c r="G8167" s="297" t="s">
        <v>7649</v>
      </c>
      <c r="H8167" s="298">
        <v>353571</v>
      </c>
      <c r="I8167" s="299">
        <v>14376828.810000001</v>
      </c>
      <c r="J8167" s="28" t="s">
        <v>39</v>
      </c>
      <c r="K8167" s="28" t="s">
        <v>39</v>
      </c>
      <c r="L8167" s="300" t="s">
        <v>7650</v>
      </c>
    </row>
    <row r="8168" spans="2:12" ht="75" customHeight="1" x14ac:dyDescent="0.25">
      <c r="B8168" s="294">
        <v>50121612</v>
      </c>
      <c r="C8168" s="295" t="s">
        <v>7819</v>
      </c>
      <c r="D8168" s="296">
        <v>41699</v>
      </c>
      <c r="E8168" s="28" t="s">
        <v>97</v>
      </c>
      <c r="F8168" s="297" t="s">
        <v>7648</v>
      </c>
      <c r="G8168" s="297" t="s">
        <v>7649</v>
      </c>
      <c r="H8168" s="298">
        <v>142671</v>
      </c>
      <c r="I8168" s="299">
        <v>14376828.810000001</v>
      </c>
      <c r="J8168" s="28" t="s">
        <v>39</v>
      </c>
      <c r="K8168" s="28" t="s">
        <v>39</v>
      </c>
      <c r="L8168" s="300" t="s">
        <v>7650</v>
      </c>
    </row>
    <row r="8169" spans="2:12" ht="75" customHeight="1" x14ac:dyDescent="0.25">
      <c r="B8169" s="294">
        <v>50121612</v>
      </c>
      <c r="C8169" s="295" t="s">
        <v>7820</v>
      </c>
      <c r="D8169" s="296">
        <v>41699</v>
      </c>
      <c r="E8169" s="28" t="s">
        <v>97</v>
      </c>
      <c r="F8169" s="297" t="s">
        <v>7648</v>
      </c>
      <c r="G8169" s="297" t="s">
        <v>7649</v>
      </c>
      <c r="H8169" s="298">
        <v>1215000</v>
      </c>
      <c r="I8169" s="299">
        <v>14376828.810000001</v>
      </c>
      <c r="J8169" s="28" t="s">
        <v>39</v>
      </c>
      <c r="K8169" s="28" t="s">
        <v>39</v>
      </c>
      <c r="L8169" s="300" t="s">
        <v>7650</v>
      </c>
    </row>
    <row r="8170" spans="2:12" ht="75" customHeight="1" x14ac:dyDescent="0.25">
      <c r="B8170" s="294">
        <v>50121612</v>
      </c>
      <c r="C8170" s="295" t="s">
        <v>7821</v>
      </c>
      <c r="D8170" s="296">
        <v>41699</v>
      </c>
      <c r="E8170" s="28" t="s">
        <v>97</v>
      </c>
      <c r="F8170" s="297" t="s">
        <v>7648</v>
      </c>
      <c r="G8170" s="297" t="s">
        <v>7649</v>
      </c>
      <c r="H8170" s="298">
        <v>149010</v>
      </c>
      <c r="I8170" s="299">
        <v>14376828.810000001</v>
      </c>
      <c r="J8170" s="28" t="s">
        <v>39</v>
      </c>
      <c r="K8170" s="28" t="s">
        <v>39</v>
      </c>
      <c r="L8170" s="300" t="s">
        <v>7650</v>
      </c>
    </row>
    <row r="8171" spans="2:12" ht="75" customHeight="1" x14ac:dyDescent="0.25">
      <c r="B8171" s="294">
        <v>50121612</v>
      </c>
      <c r="C8171" s="295" t="s">
        <v>7822</v>
      </c>
      <c r="D8171" s="296">
        <v>41699</v>
      </c>
      <c r="E8171" s="28" t="s">
        <v>97</v>
      </c>
      <c r="F8171" s="297" t="s">
        <v>7648</v>
      </c>
      <c r="G8171" s="297" t="s">
        <v>7649</v>
      </c>
      <c r="H8171" s="298">
        <v>7500000</v>
      </c>
      <c r="I8171" s="299">
        <v>14376828.810000001</v>
      </c>
      <c r="J8171" s="28" t="s">
        <v>39</v>
      </c>
      <c r="K8171" s="28" t="s">
        <v>39</v>
      </c>
      <c r="L8171" s="300" t="s">
        <v>7650</v>
      </c>
    </row>
    <row r="8172" spans="2:12" ht="75" customHeight="1" x14ac:dyDescent="0.25">
      <c r="B8172" s="294">
        <v>50121612</v>
      </c>
      <c r="C8172" s="295" t="s">
        <v>7823</v>
      </c>
      <c r="D8172" s="296">
        <v>41699</v>
      </c>
      <c r="E8172" s="28" t="s">
        <v>97</v>
      </c>
      <c r="F8172" s="297" t="s">
        <v>7648</v>
      </c>
      <c r="G8172" s="297" t="s">
        <v>7649</v>
      </c>
      <c r="H8172" s="298">
        <v>278571</v>
      </c>
      <c r="I8172" s="299">
        <v>14376828.810000001</v>
      </c>
      <c r="J8172" s="28" t="s">
        <v>39</v>
      </c>
      <c r="K8172" s="28" t="s">
        <v>39</v>
      </c>
      <c r="L8172" s="300" t="s">
        <v>7650</v>
      </c>
    </row>
    <row r="8173" spans="2:12" ht="75" customHeight="1" x14ac:dyDescent="0.25">
      <c r="B8173" s="294">
        <v>50121612</v>
      </c>
      <c r="C8173" s="295" t="s">
        <v>7824</v>
      </c>
      <c r="D8173" s="296">
        <v>41699</v>
      </c>
      <c r="E8173" s="28" t="s">
        <v>97</v>
      </c>
      <c r="F8173" s="297" t="s">
        <v>7648</v>
      </c>
      <c r="G8173" s="297" t="s">
        <v>7649</v>
      </c>
      <c r="H8173" s="298">
        <v>120780</v>
      </c>
      <c r="I8173" s="299">
        <v>14376828.810000001</v>
      </c>
      <c r="J8173" s="28" t="s">
        <v>39</v>
      </c>
      <c r="K8173" s="28" t="s">
        <v>39</v>
      </c>
      <c r="L8173" s="300" t="s">
        <v>7650</v>
      </c>
    </row>
    <row r="8174" spans="2:12" ht="75" customHeight="1" x14ac:dyDescent="0.25">
      <c r="B8174" s="294">
        <v>50121612</v>
      </c>
      <c r="C8174" s="295" t="s">
        <v>7825</v>
      </c>
      <c r="D8174" s="296">
        <v>41699</v>
      </c>
      <c r="E8174" s="28" t="s">
        <v>97</v>
      </c>
      <c r="F8174" s="297" t="s">
        <v>7648</v>
      </c>
      <c r="G8174" s="297" t="s">
        <v>7649</v>
      </c>
      <c r="H8174" s="298">
        <v>54729</v>
      </c>
      <c r="I8174" s="299">
        <v>14376828.810000001</v>
      </c>
      <c r="J8174" s="28" t="s">
        <v>39</v>
      </c>
      <c r="K8174" s="28" t="s">
        <v>39</v>
      </c>
      <c r="L8174" s="300" t="s">
        <v>7650</v>
      </c>
    </row>
    <row r="8175" spans="2:12" ht="75" customHeight="1" x14ac:dyDescent="0.25">
      <c r="B8175" s="294">
        <v>50121612</v>
      </c>
      <c r="C8175" s="295" t="s">
        <v>7826</v>
      </c>
      <c r="D8175" s="296">
        <v>41699</v>
      </c>
      <c r="E8175" s="28" t="s">
        <v>97</v>
      </c>
      <c r="F8175" s="297" t="s">
        <v>7648</v>
      </c>
      <c r="G8175" s="297" t="s">
        <v>7649</v>
      </c>
      <c r="H8175" s="298">
        <v>452922</v>
      </c>
      <c r="I8175" s="299">
        <v>14376828.810000001</v>
      </c>
      <c r="J8175" s="28" t="s">
        <v>39</v>
      </c>
      <c r="K8175" s="28" t="s">
        <v>39</v>
      </c>
      <c r="L8175" s="300" t="s">
        <v>7650</v>
      </c>
    </row>
    <row r="8176" spans="2:12" ht="75" customHeight="1" x14ac:dyDescent="0.25">
      <c r="B8176" s="294">
        <v>50121612</v>
      </c>
      <c r="C8176" s="295" t="s">
        <v>7827</v>
      </c>
      <c r="D8176" s="296">
        <v>41699</v>
      </c>
      <c r="E8176" s="28" t="s">
        <v>97</v>
      </c>
      <c r="F8176" s="297" t="s">
        <v>7648</v>
      </c>
      <c r="G8176" s="297" t="s">
        <v>7649</v>
      </c>
      <c r="H8176" s="298">
        <v>162000</v>
      </c>
      <c r="I8176" s="299">
        <v>14376828.810000001</v>
      </c>
      <c r="J8176" s="28" t="s">
        <v>39</v>
      </c>
      <c r="K8176" s="28" t="s">
        <v>39</v>
      </c>
      <c r="L8176" s="300" t="s">
        <v>7650</v>
      </c>
    </row>
    <row r="8177" spans="2:12" ht="75" customHeight="1" x14ac:dyDescent="0.25">
      <c r="B8177" s="294">
        <v>50121537</v>
      </c>
      <c r="C8177" s="295" t="s">
        <v>7828</v>
      </c>
      <c r="D8177" s="296">
        <v>41699</v>
      </c>
      <c r="E8177" s="28" t="s">
        <v>97</v>
      </c>
      <c r="F8177" s="297" t="s">
        <v>7648</v>
      </c>
      <c r="G8177" s="297" t="s">
        <v>7649</v>
      </c>
      <c r="H8177" s="298">
        <v>1050000</v>
      </c>
      <c r="I8177" s="299">
        <v>14376828.810000001</v>
      </c>
      <c r="J8177" s="28" t="s">
        <v>39</v>
      </c>
      <c r="K8177" s="28" t="s">
        <v>39</v>
      </c>
      <c r="L8177" s="300" t="s">
        <v>7650</v>
      </c>
    </row>
    <row r="8178" spans="2:12" ht="75" customHeight="1" x14ac:dyDescent="0.25">
      <c r="B8178" s="294">
        <v>50121537</v>
      </c>
      <c r="C8178" s="295" t="s">
        <v>7829</v>
      </c>
      <c r="D8178" s="296">
        <v>41699</v>
      </c>
      <c r="E8178" s="28" t="s">
        <v>97</v>
      </c>
      <c r="F8178" s="297" t="s">
        <v>7648</v>
      </c>
      <c r="G8178" s="297" t="s">
        <v>7649</v>
      </c>
      <c r="H8178" s="298">
        <v>1350000</v>
      </c>
      <c r="I8178" s="299">
        <v>14376828.810000001</v>
      </c>
      <c r="J8178" s="28" t="s">
        <v>39</v>
      </c>
      <c r="K8178" s="28" t="s">
        <v>39</v>
      </c>
      <c r="L8178" s="300" t="s">
        <v>7650</v>
      </c>
    </row>
    <row r="8179" spans="2:12" ht="75" customHeight="1" x14ac:dyDescent="0.25">
      <c r="B8179" s="294">
        <v>50121537</v>
      </c>
      <c r="C8179" s="295" t="s">
        <v>7830</v>
      </c>
      <c r="D8179" s="296">
        <v>41699</v>
      </c>
      <c r="E8179" s="28" t="s">
        <v>97</v>
      </c>
      <c r="F8179" s="297" t="s">
        <v>7648</v>
      </c>
      <c r="G8179" s="297" t="s">
        <v>7649</v>
      </c>
      <c r="H8179" s="298">
        <v>317046</v>
      </c>
      <c r="I8179" s="299">
        <v>14376828.810000001</v>
      </c>
      <c r="J8179" s="28" t="s">
        <v>39</v>
      </c>
      <c r="K8179" s="28" t="s">
        <v>39</v>
      </c>
      <c r="L8179" s="300" t="s">
        <v>7650</v>
      </c>
    </row>
    <row r="8180" spans="2:12" ht="75" customHeight="1" x14ac:dyDescent="0.25">
      <c r="B8180" s="294">
        <v>50121537</v>
      </c>
      <c r="C8180" s="295" t="s">
        <v>7831</v>
      </c>
      <c r="D8180" s="296">
        <v>41699</v>
      </c>
      <c r="E8180" s="28" t="s">
        <v>97</v>
      </c>
      <c r="F8180" s="297" t="s">
        <v>7648</v>
      </c>
      <c r="G8180" s="297" t="s">
        <v>7649</v>
      </c>
      <c r="H8180" s="298">
        <v>23778</v>
      </c>
      <c r="I8180" s="299">
        <v>14376828.810000001</v>
      </c>
      <c r="J8180" s="28" t="s">
        <v>39</v>
      </c>
      <c r="K8180" s="28" t="s">
        <v>39</v>
      </c>
      <c r="L8180" s="300" t="s">
        <v>7650</v>
      </c>
    </row>
    <row r="8181" spans="2:12" ht="75" customHeight="1" x14ac:dyDescent="0.25">
      <c r="B8181" s="294">
        <v>50121537</v>
      </c>
      <c r="C8181" s="295" t="s">
        <v>7832</v>
      </c>
      <c r="D8181" s="296">
        <v>41699</v>
      </c>
      <c r="E8181" s="28" t="s">
        <v>97</v>
      </c>
      <c r="F8181" s="297" t="s">
        <v>7648</v>
      </c>
      <c r="G8181" s="297" t="s">
        <v>7649</v>
      </c>
      <c r="H8181" s="298">
        <v>46923</v>
      </c>
      <c r="I8181" s="299">
        <v>14376828.810000001</v>
      </c>
      <c r="J8181" s="28" t="s">
        <v>39</v>
      </c>
      <c r="K8181" s="28" t="s">
        <v>39</v>
      </c>
      <c r="L8181" s="300" t="s">
        <v>7650</v>
      </c>
    </row>
    <row r="8182" spans="2:12" ht="75" customHeight="1" x14ac:dyDescent="0.25">
      <c r="B8182" s="294">
        <v>50121537</v>
      </c>
      <c r="C8182" s="295" t="s">
        <v>7833</v>
      </c>
      <c r="D8182" s="296">
        <v>41699</v>
      </c>
      <c r="E8182" s="28" t="s">
        <v>97</v>
      </c>
      <c r="F8182" s="297" t="s">
        <v>7648</v>
      </c>
      <c r="G8182" s="297" t="s">
        <v>7649</v>
      </c>
      <c r="H8182" s="298">
        <v>3999999</v>
      </c>
      <c r="I8182" s="299">
        <v>14376828.810000001</v>
      </c>
      <c r="J8182" s="28" t="s">
        <v>39</v>
      </c>
      <c r="K8182" s="28" t="s">
        <v>39</v>
      </c>
      <c r="L8182" s="300" t="s">
        <v>7650</v>
      </c>
    </row>
    <row r="8183" spans="2:12" ht="75" customHeight="1" x14ac:dyDescent="0.25">
      <c r="B8183" s="294">
        <v>50121537</v>
      </c>
      <c r="C8183" s="295" t="s">
        <v>7834</v>
      </c>
      <c r="D8183" s="296">
        <v>41699</v>
      </c>
      <c r="E8183" s="28" t="s">
        <v>97</v>
      </c>
      <c r="F8183" s="297" t="s">
        <v>7648</v>
      </c>
      <c r="G8183" s="297" t="s">
        <v>7649</v>
      </c>
      <c r="H8183" s="298">
        <v>52842</v>
      </c>
      <c r="I8183" s="299">
        <v>14376828.810000001</v>
      </c>
      <c r="J8183" s="28" t="s">
        <v>39</v>
      </c>
      <c r="K8183" s="28" t="s">
        <v>39</v>
      </c>
      <c r="L8183" s="300" t="s">
        <v>7650</v>
      </c>
    </row>
    <row r="8184" spans="2:12" ht="75" customHeight="1" x14ac:dyDescent="0.25">
      <c r="B8184" s="294">
        <v>50121537</v>
      </c>
      <c r="C8184" s="295" t="s">
        <v>7835</v>
      </c>
      <c r="D8184" s="296">
        <v>41699</v>
      </c>
      <c r="E8184" s="28" t="s">
        <v>97</v>
      </c>
      <c r="F8184" s="297" t="s">
        <v>7648</v>
      </c>
      <c r="G8184" s="297" t="s">
        <v>7649</v>
      </c>
      <c r="H8184" s="298">
        <v>182142</v>
      </c>
      <c r="I8184" s="299">
        <v>14376828.810000001</v>
      </c>
      <c r="J8184" s="28" t="s">
        <v>39</v>
      </c>
      <c r="K8184" s="28" t="s">
        <v>39</v>
      </c>
      <c r="L8184" s="300" t="s">
        <v>7650</v>
      </c>
    </row>
    <row r="8185" spans="2:12" ht="75" customHeight="1" x14ac:dyDescent="0.25">
      <c r="B8185" s="294">
        <v>50121612</v>
      </c>
      <c r="C8185" s="295" t="s">
        <v>7836</v>
      </c>
      <c r="D8185" s="296">
        <v>41699</v>
      </c>
      <c r="E8185" s="28" t="s">
        <v>97</v>
      </c>
      <c r="F8185" s="297" t="s">
        <v>7648</v>
      </c>
      <c r="G8185" s="297" t="s">
        <v>7649</v>
      </c>
      <c r="H8185" s="298">
        <v>3762000</v>
      </c>
      <c r="I8185" s="299">
        <v>14376828.810000001</v>
      </c>
      <c r="J8185" s="28" t="s">
        <v>39</v>
      </c>
      <c r="K8185" s="28" t="s">
        <v>39</v>
      </c>
      <c r="L8185" s="300" t="s">
        <v>7650</v>
      </c>
    </row>
    <row r="8186" spans="2:12" ht="75" customHeight="1" x14ac:dyDescent="0.25">
      <c r="B8186" s="294">
        <v>50121612</v>
      </c>
      <c r="C8186" s="295" t="s">
        <v>7837</v>
      </c>
      <c r="D8186" s="296">
        <v>41699</v>
      </c>
      <c r="E8186" s="28" t="s">
        <v>97</v>
      </c>
      <c r="F8186" s="297" t="s">
        <v>7648</v>
      </c>
      <c r="G8186" s="297" t="s">
        <v>7649</v>
      </c>
      <c r="H8186" s="298">
        <v>1584000</v>
      </c>
      <c r="I8186" s="299">
        <v>14376828.810000001</v>
      </c>
      <c r="J8186" s="28" t="s">
        <v>39</v>
      </c>
      <c r="K8186" s="28" t="s">
        <v>39</v>
      </c>
      <c r="L8186" s="300" t="s">
        <v>7650</v>
      </c>
    </row>
    <row r="8187" spans="2:12" ht="75" customHeight="1" x14ac:dyDescent="0.25">
      <c r="B8187" s="294">
        <v>50121612</v>
      </c>
      <c r="C8187" s="295" t="s">
        <v>7838</v>
      </c>
      <c r="D8187" s="296">
        <v>41699</v>
      </c>
      <c r="E8187" s="28" t="s">
        <v>97</v>
      </c>
      <c r="F8187" s="297" t="s">
        <v>7648</v>
      </c>
      <c r="G8187" s="297" t="s">
        <v>7649</v>
      </c>
      <c r="H8187" s="298">
        <v>7200000</v>
      </c>
      <c r="I8187" s="299">
        <v>14376828.810000001</v>
      </c>
      <c r="J8187" s="28" t="s">
        <v>39</v>
      </c>
      <c r="K8187" s="28" t="s">
        <v>39</v>
      </c>
      <c r="L8187" s="300" t="s">
        <v>7650</v>
      </c>
    </row>
    <row r="8188" spans="2:12" ht="75" customHeight="1" x14ac:dyDescent="0.25">
      <c r="B8188" s="294">
        <v>50121537</v>
      </c>
      <c r="C8188" s="295" t="s">
        <v>7839</v>
      </c>
      <c r="D8188" s="296">
        <v>41699</v>
      </c>
      <c r="E8188" s="28" t="s">
        <v>97</v>
      </c>
      <c r="F8188" s="297" t="s">
        <v>7648</v>
      </c>
      <c r="G8188" s="297" t="s">
        <v>7649</v>
      </c>
      <c r="H8188" s="298">
        <v>1392858</v>
      </c>
      <c r="I8188" s="299">
        <v>14376828.810000001</v>
      </c>
      <c r="J8188" s="28" t="s">
        <v>39</v>
      </c>
      <c r="K8188" s="28" t="s">
        <v>39</v>
      </c>
      <c r="L8188" s="300" t="s">
        <v>7650</v>
      </c>
    </row>
    <row r="8189" spans="2:12" ht="75" customHeight="1" x14ac:dyDescent="0.25">
      <c r="B8189" s="294">
        <v>50121539</v>
      </c>
      <c r="C8189" s="295" t="s">
        <v>7840</v>
      </c>
      <c r="D8189" s="296">
        <v>41699</v>
      </c>
      <c r="E8189" s="28" t="s">
        <v>97</v>
      </c>
      <c r="F8189" s="297" t="s">
        <v>7648</v>
      </c>
      <c r="G8189" s="297" t="s">
        <v>7649</v>
      </c>
      <c r="H8189" s="298">
        <v>285714</v>
      </c>
      <c r="I8189" s="299">
        <v>14376828.810000001</v>
      </c>
      <c r="J8189" s="28" t="s">
        <v>39</v>
      </c>
      <c r="K8189" s="28" t="s">
        <v>39</v>
      </c>
      <c r="L8189" s="300" t="s">
        <v>7650</v>
      </c>
    </row>
    <row r="8190" spans="2:12" ht="75" customHeight="1" x14ac:dyDescent="0.25">
      <c r="B8190" s="294">
        <v>50121612</v>
      </c>
      <c r="C8190" s="295" t="s">
        <v>7841</v>
      </c>
      <c r="D8190" s="296">
        <v>41699</v>
      </c>
      <c r="E8190" s="28" t="s">
        <v>97</v>
      </c>
      <c r="F8190" s="297" t="s">
        <v>7648</v>
      </c>
      <c r="G8190" s="297" t="s">
        <v>7649</v>
      </c>
      <c r="H8190" s="298">
        <v>771429</v>
      </c>
      <c r="I8190" s="299">
        <v>14376828.810000001</v>
      </c>
      <c r="J8190" s="28" t="s">
        <v>39</v>
      </c>
      <c r="K8190" s="28" t="s">
        <v>39</v>
      </c>
      <c r="L8190" s="300" t="s">
        <v>7650</v>
      </c>
    </row>
    <row r="8191" spans="2:12" ht="75" customHeight="1" x14ac:dyDescent="0.25">
      <c r="B8191" s="294">
        <v>50121612</v>
      </c>
      <c r="C8191" s="295" t="s">
        <v>7842</v>
      </c>
      <c r="D8191" s="296">
        <v>41699</v>
      </c>
      <c r="E8191" s="28" t="s">
        <v>97</v>
      </c>
      <c r="F8191" s="297" t="s">
        <v>7648</v>
      </c>
      <c r="G8191" s="297" t="s">
        <v>7649</v>
      </c>
      <c r="H8191" s="298">
        <v>52314</v>
      </c>
      <c r="I8191" s="299">
        <v>14376828.810000001</v>
      </c>
      <c r="J8191" s="28" t="s">
        <v>39</v>
      </c>
      <c r="K8191" s="28" t="s">
        <v>39</v>
      </c>
      <c r="L8191" s="300" t="s">
        <v>7650</v>
      </c>
    </row>
    <row r="8192" spans="2:12" ht="75" customHeight="1" x14ac:dyDescent="0.25">
      <c r="B8192" s="294">
        <v>50121537</v>
      </c>
      <c r="C8192" s="295" t="s">
        <v>7843</v>
      </c>
      <c r="D8192" s="296">
        <v>41699</v>
      </c>
      <c r="E8192" s="28" t="s">
        <v>97</v>
      </c>
      <c r="F8192" s="297" t="s">
        <v>7648</v>
      </c>
      <c r="G8192" s="297" t="s">
        <v>7649</v>
      </c>
      <c r="H8192" s="298">
        <v>120477</v>
      </c>
      <c r="I8192" s="299">
        <v>14376828.810000001</v>
      </c>
      <c r="J8192" s="28" t="s">
        <v>39</v>
      </c>
      <c r="K8192" s="28" t="s">
        <v>39</v>
      </c>
      <c r="L8192" s="300" t="s">
        <v>7650</v>
      </c>
    </row>
    <row r="8193" spans="2:12" ht="75" customHeight="1" x14ac:dyDescent="0.25">
      <c r="B8193" s="294">
        <v>50121537</v>
      </c>
      <c r="C8193" s="295" t="s">
        <v>7844</v>
      </c>
      <c r="D8193" s="296">
        <v>41699</v>
      </c>
      <c r="E8193" s="28" t="s">
        <v>97</v>
      </c>
      <c r="F8193" s="297" t="s">
        <v>7648</v>
      </c>
      <c r="G8193" s="297" t="s">
        <v>7649</v>
      </c>
      <c r="H8193" s="298">
        <v>2813571</v>
      </c>
      <c r="I8193" s="299">
        <v>14376828.810000001</v>
      </c>
      <c r="J8193" s="28" t="s">
        <v>39</v>
      </c>
      <c r="K8193" s="28" t="s">
        <v>39</v>
      </c>
      <c r="L8193" s="300" t="s">
        <v>7650</v>
      </c>
    </row>
    <row r="8194" spans="2:12" ht="75" customHeight="1" x14ac:dyDescent="0.25">
      <c r="B8194" s="294">
        <v>50121612</v>
      </c>
      <c r="C8194" s="295" t="s">
        <v>7845</v>
      </c>
      <c r="D8194" s="296">
        <v>41699</v>
      </c>
      <c r="E8194" s="28" t="s">
        <v>97</v>
      </c>
      <c r="F8194" s="297" t="s">
        <v>7648</v>
      </c>
      <c r="G8194" s="297" t="s">
        <v>7649</v>
      </c>
      <c r="H8194" s="298">
        <v>234009</v>
      </c>
      <c r="I8194" s="299">
        <v>14376828.810000001</v>
      </c>
      <c r="J8194" s="28" t="s">
        <v>39</v>
      </c>
      <c r="K8194" s="28" t="s">
        <v>39</v>
      </c>
      <c r="L8194" s="300" t="s">
        <v>7650</v>
      </c>
    </row>
    <row r="8195" spans="2:12" ht="75" customHeight="1" x14ac:dyDescent="0.25">
      <c r="B8195" s="294">
        <v>504658009</v>
      </c>
      <c r="C8195" s="295" t="s">
        <v>7846</v>
      </c>
      <c r="D8195" s="296">
        <v>41699</v>
      </c>
      <c r="E8195" s="28" t="s">
        <v>97</v>
      </c>
      <c r="F8195" s="297" t="s">
        <v>7648</v>
      </c>
      <c r="G8195" s="297" t="s">
        <v>7649</v>
      </c>
      <c r="H8195" s="298">
        <v>37743</v>
      </c>
      <c r="I8195" s="299">
        <v>14376828.810000001</v>
      </c>
      <c r="J8195" s="28" t="s">
        <v>39</v>
      </c>
      <c r="K8195" s="28" t="s">
        <v>39</v>
      </c>
      <c r="L8195" s="300" t="s">
        <v>7650</v>
      </c>
    </row>
    <row r="8196" spans="2:12" ht="75" customHeight="1" x14ac:dyDescent="0.25">
      <c r="B8196" s="294">
        <v>52151706</v>
      </c>
      <c r="C8196" s="295" t="s">
        <v>7847</v>
      </c>
      <c r="D8196" s="296">
        <v>41699</v>
      </c>
      <c r="E8196" s="28" t="s">
        <v>97</v>
      </c>
      <c r="F8196" s="297" t="s">
        <v>7648</v>
      </c>
      <c r="G8196" s="297" t="s">
        <v>7649</v>
      </c>
      <c r="H8196" s="298">
        <v>7248</v>
      </c>
      <c r="I8196" s="299">
        <v>14376828.810000001</v>
      </c>
      <c r="J8196" s="28" t="s">
        <v>39</v>
      </c>
      <c r="K8196" s="28" t="s">
        <v>39</v>
      </c>
      <c r="L8196" s="300" t="s">
        <v>7650</v>
      </c>
    </row>
    <row r="8197" spans="2:12" ht="75" customHeight="1" x14ac:dyDescent="0.25">
      <c r="B8197" s="294">
        <v>50121612</v>
      </c>
      <c r="C8197" s="295" t="s">
        <v>7848</v>
      </c>
      <c r="D8197" s="296">
        <v>41699</v>
      </c>
      <c r="E8197" s="28" t="s">
        <v>97</v>
      </c>
      <c r="F8197" s="297" t="s">
        <v>7648</v>
      </c>
      <c r="G8197" s="297" t="s">
        <v>7649</v>
      </c>
      <c r="H8197" s="298">
        <v>120477</v>
      </c>
      <c r="I8197" s="299">
        <v>14376828.810000001</v>
      </c>
      <c r="J8197" s="28" t="s">
        <v>39</v>
      </c>
      <c r="K8197" s="28" t="s">
        <v>39</v>
      </c>
      <c r="L8197" s="300" t="s">
        <v>7650</v>
      </c>
    </row>
    <row r="8198" spans="2:12" ht="75" customHeight="1" x14ac:dyDescent="0.25">
      <c r="B8198" s="294">
        <v>50121537</v>
      </c>
      <c r="C8198" s="295" t="s">
        <v>7849</v>
      </c>
      <c r="D8198" s="296">
        <v>41699</v>
      </c>
      <c r="E8198" s="28" t="s">
        <v>97</v>
      </c>
      <c r="F8198" s="297" t="s">
        <v>7648</v>
      </c>
      <c r="G8198" s="297" t="s">
        <v>7649</v>
      </c>
      <c r="H8198" s="298">
        <v>824319</v>
      </c>
      <c r="I8198" s="299">
        <v>14376828.810000001</v>
      </c>
      <c r="J8198" s="28" t="s">
        <v>39</v>
      </c>
      <c r="K8198" s="28" t="s">
        <v>39</v>
      </c>
      <c r="L8198" s="300" t="s">
        <v>7650</v>
      </c>
    </row>
    <row r="8199" spans="2:12" ht="75" customHeight="1" x14ac:dyDescent="0.25">
      <c r="B8199" s="294">
        <v>50121537</v>
      </c>
      <c r="C8199" s="295" t="s">
        <v>7850</v>
      </c>
      <c r="D8199" s="296">
        <v>41699</v>
      </c>
      <c r="E8199" s="28" t="s">
        <v>97</v>
      </c>
      <c r="F8199" s="297" t="s">
        <v>7648</v>
      </c>
      <c r="G8199" s="297" t="s">
        <v>7649</v>
      </c>
      <c r="H8199" s="298">
        <v>1396509</v>
      </c>
      <c r="I8199" s="299">
        <v>14376828.810000001</v>
      </c>
      <c r="J8199" s="28" t="s">
        <v>39</v>
      </c>
      <c r="K8199" s="28" t="s">
        <v>39</v>
      </c>
      <c r="L8199" s="300" t="s">
        <v>7650</v>
      </c>
    </row>
    <row r="8200" spans="2:12" ht="75" customHeight="1" x14ac:dyDescent="0.25">
      <c r="B8200" s="294">
        <v>50121612</v>
      </c>
      <c r="C8200" s="295" t="s">
        <v>7851</v>
      </c>
      <c r="D8200" s="296">
        <v>41699</v>
      </c>
      <c r="E8200" s="28" t="s">
        <v>97</v>
      </c>
      <c r="F8200" s="297" t="s">
        <v>7648</v>
      </c>
      <c r="G8200" s="297" t="s">
        <v>7649</v>
      </c>
      <c r="H8200" s="298">
        <v>2376000</v>
      </c>
      <c r="I8200" s="299">
        <v>14376828.810000001</v>
      </c>
      <c r="J8200" s="28" t="s">
        <v>39</v>
      </c>
      <c r="K8200" s="28" t="s">
        <v>39</v>
      </c>
      <c r="L8200" s="300" t="s">
        <v>7650</v>
      </c>
    </row>
    <row r="8201" spans="2:12" ht="75" customHeight="1" x14ac:dyDescent="0.25">
      <c r="B8201" s="294">
        <v>50121537</v>
      </c>
      <c r="C8201" s="295" t="s">
        <v>7852</v>
      </c>
      <c r="D8201" s="296">
        <v>41699</v>
      </c>
      <c r="E8201" s="28" t="s">
        <v>97</v>
      </c>
      <c r="F8201" s="297" t="s">
        <v>7648</v>
      </c>
      <c r="G8201" s="297" t="s">
        <v>7649</v>
      </c>
      <c r="H8201" s="298">
        <v>4800000</v>
      </c>
      <c r="I8201" s="299">
        <v>14376828.810000001</v>
      </c>
      <c r="J8201" s="28" t="s">
        <v>39</v>
      </c>
      <c r="K8201" s="28" t="s">
        <v>39</v>
      </c>
      <c r="L8201" s="300" t="s">
        <v>7650</v>
      </c>
    </row>
    <row r="8202" spans="2:12" ht="75" customHeight="1" x14ac:dyDescent="0.25">
      <c r="B8202" s="294">
        <v>50121537</v>
      </c>
      <c r="C8202" s="295" t="s">
        <v>7853</v>
      </c>
      <c r="D8202" s="296">
        <v>41699</v>
      </c>
      <c r="E8202" s="28" t="s">
        <v>97</v>
      </c>
      <c r="F8202" s="297" t="s">
        <v>7648</v>
      </c>
      <c r="G8202" s="297" t="s">
        <v>7649</v>
      </c>
      <c r="H8202" s="298">
        <v>603897</v>
      </c>
      <c r="I8202" s="299">
        <v>14376828.810000001</v>
      </c>
      <c r="J8202" s="28" t="s">
        <v>39</v>
      </c>
      <c r="K8202" s="28" t="s">
        <v>39</v>
      </c>
      <c r="L8202" s="300" t="s">
        <v>7650</v>
      </c>
    </row>
    <row r="8203" spans="2:12" ht="75" customHeight="1" x14ac:dyDescent="0.25">
      <c r="B8203" s="294">
        <v>50171707</v>
      </c>
      <c r="C8203" s="295" t="s">
        <v>7854</v>
      </c>
      <c r="D8203" s="296">
        <v>41699</v>
      </c>
      <c r="E8203" s="28" t="s">
        <v>97</v>
      </c>
      <c r="F8203" s="297" t="s">
        <v>7648</v>
      </c>
      <c r="G8203" s="297" t="s">
        <v>7649</v>
      </c>
      <c r="H8203" s="298">
        <v>18873</v>
      </c>
      <c r="I8203" s="299">
        <v>14376828.810000001</v>
      </c>
      <c r="J8203" s="28" t="s">
        <v>39</v>
      </c>
      <c r="K8203" s="28" t="s">
        <v>39</v>
      </c>
      <c r="L8203" s="300" t="s">
        <v>7650</v>
      </c>
    </row>
    <row r="8204" spans="2:12" ht="75" customHeight="1" x14ac:dyDescent="0.25">
      <c r="B8204" s="294">
        <v>50121537</v>
      </c>
      <c r="C8204" s="295" t="s">
        <v>7855</v>
      </c>
      <c r="D8204" s="296">
        <v>41699</v>
      </c>
      <c r="E8204" s="28" t="s">
        <v>97</v>
      </c>
      <c r="F8204" s="297" t="s">
        <v>7648</v>
      </c>
      <c r="G8204" s="297" t="s">
        <v>7649</v>
      </c>
      <c r="H8204" s="298">
        <v>157254</v>
      </c>
      <c r="I8204" s="299">
        <v>14376828.810000001</v>
      </c>
      <c r="J8204" s="28" t="s">
        <v>39</v>
      </c>
      <c r="K8204" s="28" t="s">
        <v>39</v>
      </c>
      <c r="L8204" s="300" t="s">
        <v>7650</v>
      </c>
    </row>
    <row r="8205" spans="2:12" ht="75" customHeight="1" x14ac:dyDescent="0.25">
      <c r="B8205" s="294">
        <v>50121537</v>
      </c>
      <c r="C8205" s="295" t="s">
        <v>7856</v>
      </c>
      <c r="D8205" s="296">
        <v>41699</v>
      </c>
      <c r="E8205" s="28" t="s">
        <v>97</v>
      </c>
      <c r="F8205" s="297" t="s">
        <v>7648</v>
      </c>
      <c r="G8205" s="297" t="s">
        <v>7649</v>
      </c>
      <c r="H8205" s="298">
        <v>932115</v>
      </c>
      <c r="I8205" s="299">
        <v>14376828.810000001</v>
      </c>
      <c r="J8205" s="28" t="s">
        <v>39</v>
      </c>
      <c r="K8205" s="28" t="s">
        <v>39</v>
      </c>
      <c r="L8205" s="300" t="s">
        <v>7650</v>
      </c>
    </row>
    <row r="8206" spans="2:12" ht="75" customHeight="1" x14ac:dyDescent="0.25">
      <c r="B8206" s="294">
        <v>50121537</v>
      </c>
      <c r="C8206" s="295" t="s">
        <v>7857</v>
      </c>
      <c r="D8206" s="296">
        <v>41699</v>
      </c>
      <c r="E8206" s="28" t="s">
        <v>97</v>
      </c>
      <c r="F8206" s="297" t="s">
        <v>7648</v>
      </c>
      <c r="G8206" s="297" t="s">
        <v>7649</v>
      </c>
      <c r="H8206" s="298">
        <v>4142856</v>
      </c>
      <c r="I8206" s="299">
        <v>14376828.810000001</v>
      </c>
      <c r="J8206" s="28" t="s">
        <v>39</v>
      </c>
      <c r="K8206" s="28" t="s">
        <v>39</v>
      </c>
      <c r="L8206" s="300" t="s">
        <v>7650</v>
      </c>
    </row>
    <row r="8207" spans="2:12" ht="75" customHeight="1" x14ac:dyDescent="0.25">
      <c r="B8207" s="294">
        <v>50121612</v>
      </c>
      <c r="C8207" s="295" t="s">
        <v>7858</v>
      </c>
      <c r="D8207" s="296">
        <v>41699</v>
      </c>
      <c r="E8207" s="28" t="s">
        <v>97</v>
      </c>
      <c r="F8207" s="297" t="s">
        <v>7648</v>
      </c>
      <c r="G8207" s="297" t="s">
        <v>7649</v>
      </c>
      <c r="H8207" s="298">
        <v>284073</v>
      </c>
      <c r="I8207" s="299">
        <v>14376828.810000001</v>
      </c>
      <c r="J8207" s="28" t="s">
        <v>39</v>
      </c>
      <c r="K8207" s="28" t="s">
        <v>39</v>
      </c>
      <c r="L8207" s="300" t="s">
        <v>7650</v>
      </c>
    </row>
    <row r="8208" spans="2:12" ht="75" customHeight="1" x14ac:dyDescent="0.25">
      <c r="B8208" s="294">
        <v>50121537</v>
      </c>
      <c r="C8208" s="295" t="s">
        <v>7859</v>
      </c>
      <c r="D8208" s="296">
        <v>41699</v>
      </c>
      <c r="E8208" s="28" t="s">
        <v>97</v>
      </c>
      <c r="F8208" s="297" t="s">
        <v>7648</v>
      </c>
      <c r="G8208" s="297" t="s">
        <v>7649</v>
      </c>
      <c r="H8208" s="298">
        <v>369885</v>
      </c>
      <c r="I8208" s="299">
        <v>14376828.810000001</v>
      </c>
      <c r="J8208" s="28" t="s">
        <v>39</v>
      </c>
      <c r="K8208" s="28" t="s">
        <v>39</v>
      </c>
      <c r="L8208" s="300" t="s">
        <v>7650</v>
      </c>
    </row>
    <row r="8209" spans="2:12" ht="75" customHeight="1" x14ac:dyDescent="0.25">
      <c r="B8209" s="294">
        <v>50171831</v>
      </c>
      <c r="C8209" s="295" t="s">
        <v>7860</v>
      </c>
      <c r="D8209" s="296">
        <v>41699</v>
      </c>
      <c r="E8209" s="28" t="s">
        <v>97</v>
      </c>
      <c r="F8209" s="297" t="s">
        <v>7648</v>
      </c>
      <c r="G8209" s="297" t="s">
        <v>7649</v>
      </c>
      <c r="H8209" s="298">
        <v>1521</v>
      </c>
      <c r="I8209" s="299">
        <v>14376828.810000001</v>
      </c>
      <c r="J8209" s="28" t="s">
        <v>39</v>
      </c>
      <c r="K8209" s="28" t="s">
        <v>39</v>
      </c>
      <c r="L8209" s="300" t="s">
        <v>7650</v>
      </c>
    </row>
    <row r="8210" spans="2:12" ht="75" customHeight="1" x14ac:dyDescent="0.25">
      <c r="B8210" s="294">
        <v>50121537</v>
      </c>
      <c r="C8210" s="295" t="s">
        <v>7861</v>
      </c>
      <c r="D8210" s="296">
        <v>41699</v>
      </c>
      <c r="E8210" s="28" t="s">
        <v>97</v>
      </c>
      <c r="F8210" s="297" t="s">
        <v>7648</v>
      </c>
      <c r="G8210" s="297" t="s">
        <v>7649</v>
      </c>
      <c r="H8210" s="298">
        <v>637500</v>
      </c>
      <c r="I8210" s="299">
        <v>14376828.810000001</v>
      </c>
      <c r="J8210" s="28" t="s">
        <v>39</v>
      </c>
      <c r="K8210" s="28" t="s">
        <v>39</v>
      </c>
      <c r="L8210" s="300" t="s">
        <v>7650</v>
      </c>
    </row>
    <row r="8211" spans="2:12" ht="75" customHeight="1" x14ac:dyDescent="0.25">
      <c r="B8211" s="294">
        <v>50121537</v>
      </c>
      <c r="C8211" s="295" t="s">
        <v>7862</v>
      </c>
      <c r="D8211" s="296">
        <v>41699</v>
      </c>
      <c r="E8211" s="28" t="s">
        <v>97</v>
      </c>
      <c r="F8211" s="297" t="s">
        <v>7648</v>
      </c>
      <c r="G8211" s="297" t="s">
        <v>7649</v>
      </c>
      <c r="H8211" s="298">
        <v>4178571</v>
      </c>
      <c r="I8211" s="299">
        <v>14376828.810000001</v>
      </c>
      <c r="J8211" s="28" t="s">
        <v>39</v>
      </c>
      <c r="K8211" s="28" t="s">
        <v>39</v>
      </c>
      <c r="L8211" s="300" t="s">
        <v>7650</v>
      </c>
    </row>
    <row r="8212" spans="2:12" ht="75" customHeight="1" x14ac:dyDescent="0.25">
      <c r="B8212" s="294">
        <v>50121612</v>
      </c>
      <c r="C8212" s="295" t="s">
        <v>7863</v>
      </c>
      <c r="D8212" s="296">
        <v>41699</v>
      </c>
      <c r="E8212" s="28" t="s">
        <v>97</v>
      </c>
      <c r="F8212" s="297" t="s">
        <v>7648</v>
      </c>
      <c r="G8212" s="297" t="s">
        <v>7649</v>
      </c>
      <c r="H8212" s="298">
        <v>71712</v>
      </c>
      <c r="I8212" s="299">
        <v>14376828.810000001</v>
      </c>
      <c r="J8212" s="28" t="s">
        <v>39</v>
      </c>
      <c r="K8212" s="28" t="s">
        <v>39</v>
      </c>
      <c r="L8212" s="300" t="s">
        <v>7650</v>
      </c>
    </row>
    <row r="8213" spans="2:12" ht="75" customHeight="1" x14ac:dyDescent="0.25">
      <c r="B8213" s="294">
        <v>50121612</v>
      </c>
      <c r="C8213" s="295" t="s">
        <v>7864</v>
      </c>
      <c r="D8213" s="296">
        <v>41699</v>
      </c>
      <c r="E8213" s="28" t="s">
        <v>97</v>
      </c>
      <c r="F8213" s="297" t="s">
        <v>7648</v>
      </c>
      <c r="G8213" s="297" t="s">
        <v>7649</v>
      </c>
      <c r="H8213" s="298">
        <v>18873</v>
      </c>
      <c r="I8213" s="299">
        <v>14376828.810000001</v>
      </c>
      <c r="J8213" s="28" t="s">
        <v>39</v>
      </c>
      <c r="K8213" s="28" t="s">
        <v>39</v>
      </c>
      <c r="L8213" s="300" t="s">
        <v>7650</v>
      </c>
    </row>
    <row r="8214" spans="2:12" ht="75" customHeight="1" x14ac:dyDescent="0.25">
      <c r="B8214" s="294">
        <v>501317001</v>
      </c>
      <c r="C8214" s="295" t="s">
        <v>7865</v>
      </c>
      <c r="D8214" s="296">
        <v>41699</v>
      </c>
      <c r="E8214" s="28" t="s">
        <v>97</v>
      </c>
      <c r="F8214" s="297" t="s">
        <v>7648</v>
      </c>
      <c r="G8214" s="297" t="s">
        <v>7649</v>
      </c>
      <c r="H8214" s="298">
        <v>2374620</v>
      </c>
      <c r="I8214" s="299">
        <v>14376828.810000001</v>
      </c>
      <c r="J8214" s="28" t="s">
        <v>39</v>
      </c>
      <c r="K8214" s="28" t="s">
        <v>39</v>
      </c>
      <c r="L8214" s="300" t="s">
        <v>7650</v>
      </c>
    </row>
    <row r="8215" spans="2:12" ht="75" customHeight="1" x14ac:dyDescent="0.25">
      <c r="B8215" s="294">
        <v>501317001</v>
      </c>
      <c r="C8215" s="295" t="s">
        <v>7866</v>
      </c>
      <c r="D8215" s="296">
        <v>41699</v>
      </c>
      <c r="E8215" s="28" t="s">
        <v>97</v>
      </c>
      <c r="F8215" s="297" t="s">
        <v>7648</v>
      </c>
      <c r="G8215" s="297" t="s">
        <v>7649</v>
      </c>
      <c r="H8215" s="298">
        <v>6605100</v>
      </c>
      <c r="I8215" s="299">
        <v>14376828.810000001</v>
      </c>
      <c r="J8215" s="28" t="s">
        <v>39</v>
      </c>
      <c r="K8215" s="28" t="s">
        <v>39</v>
      </c>
      <c r="L8215" s="300" t="s">
        <v>7650</v>
      </c>
    </row>
    <row r="8216" spans="2:12" ht="75" customHeight="1" x14ac:dyDescent="0.25">
      <c r="B8216" s="294">
        <v>501317001</v>
      </c>
      <c r="C8216" s="295" t="s">
        <v>7867</v>
      </c>
      <c r="D8216" s="296">
        <v>41699</v>
      </c>
      <c r="E8216" s="28" t="s">
        <v>97</v>
      </c>
      <c r="F8216" s="297" t="s">
        <v>7648</v>
      </c>
      <c r="G8216" s="297" t="s">
        <v>7649</v>
      </c>
      <c r="H8216" s="298">
        <v>942240</v>
      </c>
      <c r="I8216" s="299">
        <v>14376828.810000001</v>
      </c>
      <c r="J8216" s="28" t="s">
        <v>39</v>
      </c>
      <c r="K8216" s="28" t="s">
        <v>39</v>
      </c>
      <c r="L8216" s="300" t="s">
        <v>7650</v>
      </c>
    </row>
    <row r="8217" spans="2:12" ht="75" customHeight="1" x14ac:dyDescent="0.25">
      <c r="B8217" s="294">
        <v>501317001</v>
      </c>
      <c r="C8217" s="295" t="s">
        <v>7868</v>
      </c>
      <c r="D8217" s="296">
        <v>41699</v>
      </c>
      <c r="E8217" s="28" t="s">
        <v>97</v>
      </c>
      <c r="F8217" s="297" t="s">
        <v>7648</v>
      </c>
      <c r="G8217" s="297" t="s">
        <v>7649</v>
      </c>
      <c r="H8217" s="298">
        <v>5892540</v>
      </c>
      <c r="I8217" s="299">
        <v>14376828.810000001</v>
      </c>
      <c r="J8217" s="28" t="s">
        <v>39</v>
      </c>
      <c r="K8217" s="28" t="s">
        <v>39</v>
      </c>
      <c r="L8217" s="300" t="s">
        <v>7650</v>
      </c>
    </row>
    <row r="8218" spans="2:12" ht="75" customHeight="1" x14ac:dyDescent="0.25">
      <c r="B8218" s="294">
        <v>501317001</v>
      </c>
      <c r="C8218" s="295" t="s">
        <v>7869</v>
      </c>
      <c r="D8218" s="296">
        <v>41699</v>
      </c>
      <c r="E8218" s="28" t="s">
        <v>97</v>
      </c>
      <c r="F8218" s="297" t="s">
        <v>7648</v>
      </c>
      <c r="G8218" s="297" t="s">
        <v>7649</v>
      </c>
      <c r="H8218" s="298">
        <v>4461096</v>
      </c>
      <c r="I8218" s="299">
        <v>14376828.810000001</v>
      </c>
      <c r="J8218" s="28" t="s">
        <v>39</v>
      </c>
      <c r="K8218" s="28" t="s">
        <v>39</v>
      </c>
      <c r="L8218" s="300" t="s">
        <v>7650</v>
      </c>
    </row>
    <row r="8219" spans="2:12" ht="75" customHeight="1" x14ac:dyDescent="0.25">
      <c r="B8219" s="294">
        <v>501317003</v>
      </c>
      <c r="C8219" s="295" t="s">
        <v>7870</v>
      </c>
      <c r="D8219" s="296">
        <v>41699</v>
      </c>
      <c r="E8219" s="28" t="s">
        <v>97</v>
      </c>
      <c r="F8219" s="297" t="s">
        <v>7648</v>
      </c>
      <c r="G8219" s="297" t="s">
        <v>7649</v>
      </c>
      <c r="H8219" s="298">
        <v>16873920</v>
      </c>
      <c r="I8219" s="299">
        <v>14376828.810000001</v>
      </c>
      <c r="J8219" s="28" t="s">
        <v>39</v>
      </c>
      <c r="K8219" s="28" t="s">
        <v>39</v>
      </c>
      <c r="L8219" s="300" t="s">
        <v>7650</v>
      </c>
    </row>
    <row r="8220" spans="2:12" ht="75" customHeight="1" x14ac:dyDescent="0.25">
      <c r="B8220" s="294">
        <v>501317002</v>
      </c>
      <c r="C8220" s="295" t="s">
        <v>7871</v>
      </c>
      <c r="D8220" s="296">
        <v>41699</v>
      </c>
      <c r="E8220" s="28" t="s">
        <v>97</v>
      </c>
      <c r="F8220" s="297" t="s">
        <v>7648</v>
      </c>
      <c r="G8220" s="297" t="s">
        <v>7649</v>
      </c>
      <c r="H8220" s="298">
        <v>24581898</v>
      </c>
      <c r="I8220" s="299">
        <v>14376828.810000001</v>
      </c>
      <c r="J8220" s="28" t="s">
        <v>39</v>
      </c>
      <c r="K8220" s="28" t="s">
        <v>39</v>
      </c>
      <c r="L8220" s="300" t="s">
        <v>7650</v>
      </c>
    </row>
    <row r="8221" spans="2:12" ht="75" customHeight="1" x14ac:dyDescent="0.25">
      <c r="B8221" s="294">
        <v>501317002</v>
      </c>
      <c r="C8221" s="295" t="s">
        <v>7872</v>
      </c>
      <c r="D8221" s="296">
        <v>41699</v>
      </c>
      <c r="E8221" s="28" t="s">
        <v>97</v>
      </c>
      <c r="F8221" s="297" t="s">
        <v>7648</v>
      </c>
      <c r="G8221" s="297" t="s">
        <v>7649</v>
      </c>
      <c r="H8221" s="298">
        <v>66720</v>
      </c>
      <c r="I8221" s="299">
        <v>14376828.810000001</v>
      </c>
      <c r="J8221" s="28" t="s">
        <v>39</v>
      </c>
      <c r="K8221" s="28" t="s">
        <v>39</v>
      </c>
      <c r="L8221" s="300" t="s">
        <v>7650</v>
      </c>
    </row>
    <row r="8222" spans="2:12" ht="75" customHeight="1" x14ac:dyDescent="0.25">
      <c r="B8222" s="294">
        <v>501318002</v>
      </c>
      <c r="C8222" s="295" t="s">
        <v>7873</v>
      </c>
      <c r="D8222" s="296">
        <v>41699</v>
      </c>
      <c r="E8222" s="28" t="s">
        <v>97</v>
      </c>
      <c r="F8222" s="297" t="s">
        <v>7648</v>
      </c>
      <c r="G8222" s="297" t="s">
        <v>7649</v>
      </c>
      <c r="H8222" s="298">
        <v>1889712</v>
      </c>
      <c r="I8222" s="299">
        <v>14376828.810000001</v>
      </c>
      <c r="J8222" s="28" t="s">
        <v>39</v>
      </c>
      <c r="K8222" s="28" t="s">
        <v>39</v>
      </c>
      <c r="L8222" s="300" t="s">
        <v>7650</v>
      </c>
    </row>
    <row r="8223" spans="2:12" ht="75" customHeight="1" x14ac:dyDescent="0.25">
      <c r="B8223" s="294">
        <v>501318002</v>
      </c>
      <c r="C8223" s="295" t="s">
        <v>7874</v>
      </c>
      <c r="D8223" s="296">
        <v>41699</v>
      </c>
      <c r="E8223" s="28" t="s">
        <v>97</v>
      </c>
      <c r="F8223" s="297" t="s">
        <v>7648</v>
      </c>
      <c r="G8223" s="297" t="s">
        <v>7649</v>
      </c>
      <c r="H8223" s="298">
        <v>363720</v>
      </c>
      <c r="I8223" s="299">
        <v>14376828.810000001</v>
      </c>
      <c r="J8223" s="28" t="s">
        <v>39</v>
      </c>
      <c r="K8223" s="28" t="s">
        <v>39</v>
      </c>
      <c r="L8223" s="300" t="s">
        <v>7650</v>
      </c>
    </row>
    <row r="8224" spans="2:12" ht="75" customHeight="1" x14ac:dyDescent="0.25">
      <c r="B8224" s="294">
        <v>501318002</v>
      </c>
      <c r="C8224" s="295" t="s">
        <v>7875</v>
      </c>
      <c r="D8224" s="296">
        <v>41699</v>
      </c>
      <c r="E8224" s="28" t="s">
        <v>97</v>
      </c>
      <c r="F8224" s="297" t="s">
        <v>7648</v>
      </c>
      <c r="G8224" s="297" t="s">
        <v>7649</v>
      </c>
      <c r="H8224" s="298">
        <v>935028</v>
      </c>
      <c r="I8224" s="299">
        <v>14376828.810000001</v>
      </c>
      <c r="J8224" s="28" t="s">
        <v>39</v>
      </c>
      <c r="K8224" s="28" t="s">
        <v>39</v>
      </c>
      <c r="L8224" s="300" t="s">
        <v>7650</v>
      </c>
    </row>
    <row r="8225" spans="2:12" ht="75" customHeight="1" x14ac:dyDescent="0.25">
      <c r="B8225" s="294">
        <v>501318001</v>
      </c>
      <c r="C8225" s="295" t="s">
        <v>7876</v>
      </c>
      <c r="D8225" s="296">
        <v>41699</v>
      </c>
      <c r="E8225" s="28" t="s">
        <v>97</v>
      </c>
      <c r="F8225" s="297" t="s">
        <v>7648</v>
      </c>
      <c r="G8225" s="297" t="s">
        <v>7649</v>
      </c>
      <c r="H8225" s="298">
        <v>26937036</v>
      </c>
      <c r="I8225" s="299">
        <v>14376828.810000001</v>
      </c>
      <c r="J8225" s="28" t="s">
        <v>39</v>
      </c>
      <c r="K8225" s="28" t="s">
        <v>39</v>
      </c>
      <c r="L8225" s="300" t="s">
        <v>7650</v>
      </c>
    </row>
    <row r="8226" spans="2:12" ht="75" customHeight="1" x14ac:dyDescent="0.25">
      <c r="B8226" s="294">
        <v>501318001</v>
      </c>
      <c r="C8226" s="295" t="s">
        <v>7877</v>
      </c>
      <c r="D8226" s="296">
        <v>41699</v>
      </c>
      <c r="E8226" s="28" t="s">
        <v>97</v>
      </c>
      <c r="F8226" s="297" t="s">
        <v>7648</v>
      </c>
      <c r="G8226" s="297" t="s">
        <v>7649</v>
      </c>
      <c r="H8226" s="298">
        <v>3271290</v>
      </c>
      <c r="I8226" s="299">
        <v>14376828.810000001</v>
      </c>
      <c r="J8226" s="28" t="s">
        <v>39</v>
      </c>
      <c r="K8226" s="28" t="s">
        <v>39</v>
      </c>
      <c r="L8226" s="300" t="s">
        <v>7650</v>
      </c>
    </row>
    <row r="8227" spans="2:12" ht="75" customHeight="1" x14ac:dyDescent="0.25">
      <c r="B8227" s="294">
        <v>501318001</v>
      </c>
      <c r="C8227" s="295" t="s">
        <v>7878</v>
      </c>
      <c r="D8227" s="296">
        <v>41699</v>
      </c>
      <c r="E8227" s="28" t="s">
        <v>97</v>
      </c>
      <c r="F8227" s="297" t="s">
        <v>7648</v>
      </c>
      <c r="G8227" s="297" t="s">
        <v>7649</v>
      </c>
      <c r="H8227" s="298">
        <v>11977794</v>
      </c>
      <c r="I8227" s="299">
        <v>14376828.810000001</v>
      </c>
      <c r="J8227" s="28" t="s">
        <v>39</v>
      </c>
      <c r="K8227" s="28" t="s">
        <v>39</v>
      </c>
      <c r="L8227" s="300" t="s">
        <v>7650</v>
      </c>
    </row>
    <row r="8228" spans="2:12" ht="75" customHeight="1" x14ac:dyDescent="0.25">
      <c r="B8228" s="294">
        <v>501318001</v>
      </c>
      <c r="C8228" s="295" t="s">
        <v>7879</v>
      </c>
      <c r="D8228" s="296">
        <v>41699</v>
      </c>
      <c r="E8228" s="28" t="s">
        <v>97</v>
      </c>
      <c r="F8228" s="297" t="s">
        <v>7648</v>
      </c>
      <c r="G8228" s="297" t="s">
        <v>7649</v>
      </c>
      <c r="H8228" s="298">
        <v>1571778</v>
      </c>
      <c r="I8228" s="299">
        <v>14376828.810000001</v>
      </c>
      <c r="J8228" s="28" t="s">
        <v>39</v>
      </c>
      <c r="K8228" s="28" t="s">
        <v>39</v>
      </c>
      <c r="L8228" s="300" t="s">
        <v>7650</v>
      </c>
    </row>
    <row r="8229" spans="2:12" ht="75" customHeight="1" x14ac:dyDescent="0.25">
      <c r="B8229" s="294">
        <v>501318002</v>
      </c>
      <c r="C8229" s="295" t="s">
        <v>7880</v>
      </c>
      <c r="D8229" s="296">
        <v>41699</v>
      </c>
      <c r="E8229" s="28" t="s">
        <v>97</v>
      </c>
      <c r="F8229" s="297" t="s">
        <v>7648</v>
      </c>
      <c r="G8229" s="297" t="s">
        <v>7649</v>
      </c>
      <c r="H8229" s="298">
        <v>2052750</v>
      </c>
      <c r="I8229" s="299">
        <v>14376828.810000001</v>
      </c>
      <c r="J8229" s="28" t="s">
        <v>39</v>
      </c>
      <c r="K8229" s="28" t="s">
        <v>39</v>
      </c>
      <c r="L8229" s="300" t="s">
        <v>7650</v>
      </c>
    </row>
    <row r="8230" spans="2:12" ht="75" customHeight="1" x14ac:dyDescent="0.25">
      <c r="B8230" s="294">
        <v>501318001</v>
      </c>
      <c r="C8230" s="295" t="s">
        <v>7881</v>
      </c>
      <c r="D8230" s="296">
        <v>41699</v>
      </c>
      <c r="E8230" s="28" t="s">
        <v>97</v>
      </c>
      <c r="F8230" s="297" t="s">
        <v>7648</v>
      </c>
      <c r="G8230" s="297" t="s">
        <v>7649</v>
      </c>
      <c r="H8230" s="298">
        <v>5467749</v>
      </c>
      <c r="I8230" s="299">
        <v>14376828.810000001</v>
      </c>
      <c r="J8230" s="28" t="s">
        <v>39</v>
      </c>
      <c r="K8230" s="28" t="s">
        <v>39</v>
      </c>
      <c r="L8230" s="300" t="s">
        <v>7650</v>
      </c>
    </row>
    <row r="8231" spans="2:12" ht="75" customHeight="1" x14ac:dyDescent="0.25">
      <c r="B8231" s="294">
        <v>501318002</v>
      </c>
      <c r="C8231" s="295" t="s">
        <v>7882</v>
      </c>
      <c r="D8231" s="296">
        <v>41699</v>
      </c>
      <c r="E8231" s="28" t="s">
        <v>97</v>
      </c>
      <c r="F8231" s="297" t="s">
        <v>7648</v>
      </c>
      <c r="G8231" s="297" t="s">
        <v>7649</v>
      </c>
      <c r="H8231" s="298">
        <v>12979872</v>
      </c>
      <c r="I8231" s="299">
        <v>14376828.810000001</v>
      </c>
      <c r="J8231" s="28" t="s">
        <v>39</v>
      </c>
      <c r="K8231" s="28" t="s">
        <v>39</v>
      </c>
      <c r="L8231" s="300" t="s">
        <v>7650</v>
      </c>
    </row>
    <row r="8232" spans="2:12" ht="75" customHeight="1" x14ac:dyDescent="0.25">
      <c r="B8232" s="294">
        <v>501318002</v>
      </c>
      <c r="C8232" s="295" t="s">
        <v>7883</v>
      </c>
      <c r="D8232" s="296">
        <v>41699</v>
      </c>
      <c r="E8232" s="28" t="s">
        <v>97</v>
      </c>
      <c r="F8232" s="297" t="s">
        <v>7648</v>
      </c>
      <c r="G8232" s="297" t="s">
        <v>7649</v>
      </c>
      <c r="H8232" s="298">
        <v>1339713</v>
      </c>
      <c r="I8232" s="299">
        <v>14376828.810000001</v>
      </c>
      <c r="J8232" s="28" t="s">
        <v>39</v>
      </c>
      <c r="K8232" s="28" t="s">
        <v>39</v>
      </c>
      <c r="L8232" s="300" t="s">
        <v>7650</v>
      </c>
    </row>
    <row r="8233" spans="2:12" ht="75" customHeight="1" x14ac:dyDescent="0.25">
      <c r="B8233" s="294">
        <v>501318002</v>
      </c>
      <c r="C8233" s="295" t="s">
        <v>7884</v>
      </c>
      <c r="D8233" s="296">
        <v>41699</v>
      </c>
      <c r="E8233" s="28" t="s">
        <v>97</v>
      </c>
      <c r="F8233" s="297" t="s">
        <v>7648</v>
      </c>
      <c r="G8233" s="297" t="s">
        <v>7649</v>
      </c>
      <c r="H8233" s="298">
        <v>1287648</v>
      </c>
      <c r="I8233" s="299">
        <v>14376828.810000001</v>
      </c>
      <c r="J8233" s="28" t="s">
        <v>39</v>
      </c>
      <c r="K8233" s="28" t="s">
        <v>39</v>
      </c>
      <c r="L8233" s="300" t="s">
        <v>7650</v>
      </c>
    </row>
    <row r="8234" spans="2:12" ht="75" customHeight="1" x14ac:dyDescent="0.25">
      <c r="B8234" s="294">
        <v>501318002</v>
      </c>
      <c r="C8234" s="295" t="s">
        <v>7885</v>
      </c>
      <c r="D8234" s="296">
        <v>41699</v>
      </c>
      <c r="E8234" s="28" t="s">
        <v>97</v>
      </c>
      <c r="F8234" s="297" t="s">
        <v>7648</v>
      </c>
      <c r="G8234" s="297" t="s">
        <v>7649</v>
      </c>
      <c r="H8234" s="298">
        <v>1349460</v>
      </c>
      <c r="I8234" s="299">
        <v>14376828.810000001</v>
      </c>
      <c r="J8234" s="28" t="s">
        <v>39</v>
      </c>
      <c r="K8234" s="28" t="s">
        <v>39</v>
      </c>
      <c r="L8234" s="300" t="s">
        <v>7650</v>
      </c>
    </row>
    <row r="8235" spans="2:12" ht="75" customHeight="1" x14ac:dyDescent="0.25">
      <c r="B8235" s="294">
        <v>501318002</v>
      </c>
      <c r="C8235" s="295" t="s">
        <v>7886</v>
      </c>
      <c r="D8235" s="296">
        <v>41699</v>
      </c>
      <c r="E8235" s="28" t="s">
        <v>97</v>
      </c>
      <c r="F8235" s="297" t="s">
        <v>7648</v>
      </c>
      <c r="G8235" s="297" t="s">
        <v>7649</v>
      </c>
      <c r="H8235" s="298">
        <v>1618617</v>
      </c>
      <c r="I8235" s="299">
        <v>14376828.810000001</v>
      </c>
      <c r="J8235" s="28" t="s">
        <v>39</v>
      </c>
      <c r="K8235" s="28" t="s">
        <v>39</v>
      </c>
      <c r="L8235" s="300" t="s">
        <v>7650</v>
      </c>
    </row>
    <row r="8236" spans="2:12" ht="75" customHeight="1" x14ac:dyDescent="0.25">
      <c r="B8236" s="294">
        <v>501318002</v>
      </c>
      <c r="C8236" s="295" t="s">
        <v>7887</v>
      </c>
      <c r="D8236" s="296">
        <v>41699</v>
      </c>
      <c r="E8236" s="28" t="s">
        <v>97</v>
      </c>
      <c r="F8236" s="297" t="s">
        <v>7648</v>
      </c>
      <c r="G8236" s="297" t="s">
        <v>7649</v>
      </c>
      <c r="H8236" s="298">
        <v>7724796</v>
      </c>
      <c r="I8236" s="299">
        <v>14376828.810000001</v>
      </c>
      <c r="J8236" s="28" t="s">
        <v>39</v>
      </c>
      <c r="K8236" s="28" t="s">
        <v>39</v>
      </c>
      <c r="L8236" s="300" t="s">
        <v>7650</v>
      </c>
    </row>
    <row r="8237" spans="2:12" ht="75" customHeight="1" x14ac:dyDescent="0.25">
      <c r="B8237" s="294">
        <v>501318002</v>
      </c>
      <c r="C8237" s="295" t="s">
        <v>7888</v>
      </c>
      <c r="D8237" s="296">
        <v>41699</v>
      </c>
      <c r="E8237" s="28" t="s">
        <v>97</v>
      </c>
      <c r="F8237" s="297" t="s">
        <v>7648</v>
      </c>
      <c r="G8237" s="297" t="s">
        <v>7649</v>
      </c>
      <c r="H8237" s="298">
        <v>266130</v>
      </c>
      <c r="I8237" s="299">
        <v>14376828.810000001</v>
      </c>
      <c r="J8237" s="28" t="s">
        <v>39</v>
      </c>
      <c r="K8237" s="28" t="s">
        <v>39</v>
      </c>
      <c r="L8237" s="300" t="s">
        <v>7650</v>
      </c>
    </row>
    <row r="8238" spans="2:12" ht="75" customHeight="1" x14ac:dyDescent="0.25">
      <c r="B8238" s="294">
        <v>501318002</v>
      </c>
      <c r="C8238" s="295" t="s">
        <v>7889</v>
      </c>
      <c r="D8238" s="296">
        <v>41699</v>
      </c>
      <c r="E8238" s="28" t="s">
        <v>97</v>
      </c>
      <c r="F8238" s="297" t="s">
        <v>7648</v>
      </c>
      <c r="G8238" s="297" t="s">
        <v>7649</v>
      </c>
      <c r="H8238" s="298">
        <v>1031784</v>
      </c>
      <c r="I8238" s="299">
        <v>14376828.810000001</v>
      </c>
      <c r="J8238" s="28" t="s">
        <v>39</v>
      </c>
      <c r="K8238" s="28" t="s">
        <v>39</v>
      </c>
      <c r="L8238" s="300" t="s">
        <v>7650</v>
      </c>
    </row>
    <row r="8239" spans="2:12" ht="75" customHeight="1" x14ac:dyDescent="0.25">
      <c r="B8239" s="294">
        <v>501318002</v>
      </c>
      <c r="C8239" s="295" t="s">
        <v>7890</v>
      </c>
      <c r="D8239" s="296">
        <v>41699</v>
      </c>
      <c r="E8239" s="28" t="s">
        <v>97</v>
      </c>
      <c r="F8239" s="297" t="s">
        <v>7648</v>
      </c>
      <c r="G8239" s="297" t="s">
        <v>7649</v>
      </c>
      <c r="H8239" s="298">
        <v>1499832</v>
      </c>
      <c r="I8239" s="299">
        <v>14376828.810000001</v>
      </c>
      <c r="J8239" s="28" t="s">
        <v>39</v>
      </c>
      <c r="K8239" s="28" t="s">
        <v>39</v>
      </c>
      <c r="L8239" s="300" t="s">
        <v>7650</v>
      </c>
    </row>
    <row r="8240" spans="2:12" ht="75" customHeight="1" x14ac:dyDescent="0.25">
      <c r="B8240" s="294">
        <v>501318002</v>
      </c>
      <c r="C8240" s="295" t="s">
        <v>7891</v>
      </c>
      <c r="D8240" s="296">
        <v>41699</v>
      </c>
      <c r="E8240" s="28" t="s">
        <v>97</v>
      </c>
      <c r="F8240" s="297" t="s">
        <v>7648</v>
      </c>
      <c r="G8240" s="297" t="s">
        <v>7649</v>
      </c>
      <c r="H8240" s="298">
        <v>1282875</v>
      </c>
      <c r="I8240" s="299">
        <v>14376828.810000001</v>
      </c>
      <c r="J8240" s="28" t="s">
        <v>39</v>
      </c>
      <c r="K8240" s="28" t="s">
        <v>39</v>
      </c>
      <c r="L8240" s="300" t="s">
        <v>7650</v>
      </c>
    </row>
    <row r="8241" spans="2:12" ht="75" customHeight="1" x14ac:dyDescent="0.25">
      <c r="B8241" s="294">
        <v>501317001</v>
      </c>
      <c r="C8241" s="295" t="s">
        <v>7892</v>
      </c>
      <c r="D8241" s="296">
        <v>41699</v>
      </c>
      <c r="E8241" s="28" t="s">
        <v>97</v>
      </c>
      <c r="F8241" s="297" t="s">
        <v>7648</v>
      </c>
      <c r="G8241" s="297" t="s">
        <v>7649</v>
      </c>
      <c r="H8241" s="298">
        <v>942402</v>
      </c>
      <c r="I8241" s="299">
        <v>14376828.810000001</v>
      </c>
      <c r="J8241" s="28" t="s">
        <v>39</v>
      </c>
      <c r="K8241" s="28" t="s">
        <v>39</v>
      </c>
      <c r="L8241" s="300" t="s">
        <v>7650</v>
      </c>
    </row>
    <row r="8242" spans="2:12" ht="75" customHeight="1" x14ac:dyDescent="0.25">
      <c r="B8242" s="294">
        <v>501317001</v>
      </c>
      <c r="C8242" s="295" t="s">
        <v>7893</v>
      </c>
      <c r="D8242" s="296">
        <v>41699</v>
      </c>
      <c r="E8242" s="28" t="s">
        <v>97</v>
      </c>
      <c r="F8242" s="297" t="s">
        <v>7648</v>
      </c>
      <c r="G8242" s="297" t="s">
        <v>7649</v>
      </c>
      <c r="H8242" s="298">
        <v>991530</v>
      </c>
      <c r="I8242" s="299">
        <v>14376828.810000001</v>
      </c>
      <c r="J8242" s="28" t="s">
        <v>39</v>
      </c>
      <c r="K8242" s="28" t="s">
        <v>39</v>
      </c>
      <c r="L8242" s="300" t="s">
        <v>7650</v>
      </c>
    </row>
    <row r="8243" spans="2:12" ht="75" customHeight="1" x14ac:dyDescent="0.25">
      <c r="B8243" s="294">
        <v>501317001</v>
      </c>
      <c r="C8243" s="295" t="s">
        <v>7894</v>
      </c>
      <c r="D8243" s="296">
        <v>41699</v>
      </c>
      <c r="E8243" s="28" t="s">
        <v>97</v>
      </c>
      <c r="F8243" s="297" t="s">
        <v>7648</v>
      </c>
      <c r="G8243" s="297" t="s">
        <v>7649</v>
      </c>
      <c r="H8243" s="298">
        <v>1416450</v>
      </c>
      <c r="I8243" s="299">
        <v>14376828.810000001</v>
      </c>
      <c r="J8243" s="28" t="s">
        <v>39</v>
      </c>
      <c r="K8243" s="28" t="s">
        <v>39</v>
      </c>
      <c r="L8243" s="300" t="s">
        <v>7650</v>
      </c>
    </row>
    <row r="8244" spans="2:12" ht="75" customHeight="1" x14ac:dyDescent="0.25">
      <c r="B8244" s="294">
        <v>50402804</v>
      </c>
      <c r="C8244" s="295" t="s">
        <v>7895</v>
      </c>
      <c r="D8244" s="296">
        <v>41699</v>
      </c>
      <c r="E8244" s="28" t="s">
        <v>97</v>
      </c>
      <c r="F8244" s="297" t="s">
        <v>7648</v>
      </c>
      <c r="G8244" s="297" t="s">
        <v>7649</v>
      </c>
      <c r="H8244" s="298">
        <v>55200</v>
      </c>
      <c r="I8244" s="299">
        <v>14376828.810000001</v>
      </c>
      <c r="J8244" s="28" t="s">
        <v>39</v>
      </c>
      <c r="K8244" s="28" t="s">
        <v>39</v>
      </c>
      <c r="L8244" s="300" t="s">
        <v>7650</v>
      </c>
    </row>
    <row r="8245" spans="2:12" ht="75" customHeight="1" x14ac:dyDescent="0.25">
      <c r="B8245" s="294">
        <v>50302200</v>
      </c>
      <c r="C8245" s="295" t="s">
        <v>7896</v>
      </c>
      <c r="D8245" s="296">
        <v>41699</v>
      </c>
      <c r="E8245" s="28" t="s">
        <v>97</v>
      </c>
      <c r="F8245" s="297" t="s">
        <v>7648</v>
      </c>
      <c r="G8245" s="297" t="s">
        <v>7649</v>
      </c>
      <c r="H8245" s="298">
        <v>113400</v>
      </c>
      <c r="I8245" s="299">
        <v>14376828.810000001</v>
      </c>
      <c r="J8245" s="28" t="s">
        <v>39</v>
      </c>
      <c r="K8245" s="28" t="s">
        <v>39</v>
      </c>
      <c r="L8245" s="300" t="s">
        <v>7650</v>
      </c>
    </row>
    <row r="8246" spans="2:12" ht="75" customHeight="1" x14ac:dyDescent="0.25">
      <c r="B8246" s="294">
        <v>50401710</v>
      </c>
      <c r="C8246" s="295" t="s">
        <v>7897</v>
      </c>
      <c r="D8246" s="296">
        <v>41699</v>
      </c>
      <c r="E8246" s="28" t="s">
        <v>97</v>
      </c>
      <c r="F8246" s="297" t="s">
        <v>7648</v>
      </c>
      <c r="G8246" s="297" t="s">
        <v>7649</v>
      </c>
      <c r="H8246" s="298">
        <v>667200</v>
      </c>
      <c r="I8246" s="299">
        <v>14376828.810000001</v>
      </c>
      <c r="J8246" s="28" t="s">
        <v>39</v>
      </c>
      <c r="K8246" s="28" t="s">
        <v>39</v>
      </c>
      <c r="L8246" s="300" t="s">
        <v>7650</v>
      </c>
    </row>
    <row r="8247" spans="2:12" ht="75" customHeight="1" x14ac:dyDescent="0.25">
      <c r="B8247" s="294">
        <v>504067005</v>
      </c>
      <c r="C8247" s="295" t="s">
        <v>7898</v>
      </c>
      <c r="D8247" s="296">
        <v>41699</v>
      </c>
      <c r="E8247" s="28" t="s">
        <v>97</v>
      </c>
      <c r="F8247" s="297" t="s">
        <v>7648</v>
      </c>
      <c r="G8247" s="297" t="s">
        <v>7649</v>
      </c>
      <c r="H8247" s="298">
        <v>13200</v>
      </c>
      <c r="I8247" s="299">
        <v>14376828.810000001</v>
      </c>
      <c r="J8247" s="28" t="s">
        <v>39</v>
      </c>
      <c r="K8247" s="28" t="s">
        <v>39</v>
      </c>
      <c r="L8247" s="300" t="s">
        <v>7650</v>
      </c>
    </row>
    <row r="8248" spans="2:12" ht="75" customHeight="1" x14ac:dyDescent="0.25">
      <c r="B8248" s="294">
        <v>504067005</v>
      </c>
      <c r="C8248" s="295" t="s">
        <v>7899</v>
      </c>
      <c r="D8248" s="296">
        <v>41699</v>
      </c>
      <c r="E8248" s="28" t="s">
        <v>97</v>
      </c>
      <c r="F8248" s="297" t="s">
        <v>7648</v>
      </c>
      <c r="G8248" s="297" t="s">
        <v>7649</v>
      </c>
      <c r="H8248" s="298">
        <v>155400</v>
      </c>
      <c r="I8248" s="299">
        <v>14376828.810000001</v>
      </c>
      <c r="J8248" s="28" t="s">
        <v>39</v>
      </c>
      <c r="K8248" s="28" t="s">
        <v>39</v>
      </c>
      <c r="L8248" s="300" t="s">
        <v>7650</v>
      </c>
    </row>
    <row r="8249" spans="2:12" ht="75" customHeight="1" x14ac:dyDescent="0.25">
      <c r="B8249" s="294">
        <v>504067005</v>
      </c>
      <c r="C8249" s="295" t="s">
        <v>7900</v>
      </c>
      <c r="D8249" s="296">
        <v>41699</v>
      </c>
      <c r="E8249" s="28" t="s">
        <v>97</v>
      </c>
      <c r="F8249" s="297" t="s">
        <v>7648</v>
      </c>
      <c r="G8249" s="297" t="s">
        <v>7649</v>
      </c>
      <c r="H8249" s="298">
        <v>4200</v>
      </c>
      <c r="I8249" s="299">
        <v>14376828.810000001</v>
      </c>
      <c r="J8249" s="28" t="s">
        <v>39</v>
      </c>
      <c r="K8249" s="28" t="s">
        <v>39</v>
      </c>
      <c r="L8249" s="300" t="s">
        <v>7650</v>
      </c>
    </row>
    <row r="8250" spans="2:12" ht="75" customHeight="1" x14ac:dyDescent="0.25">
      <c r="B8250" s="294">
        <v>504056001</v>
      </c>
      <c r="C8250" s="295" t="s">
        <v>7901</v>
      </c>
      <c r="D8250" s="296">
        <v>41699</v>
      </c>
      <c r="E8250" s="28" t="s">
        <v>97</v>
      </c>
      <c r="F8250" s="297" t="s">
        <v>7648</v>
      </c>
      <c r="G8250" s="297" t="s">
        <v>7649</v>
      </c>
      <c r="H8250" s="298">
        <v>138000</v>
      </c>
      <c r="I8250" s="299">
        <v>14376828.810000001</v>
      </c>
      <c r="J8250" s="28" t="s">
        <v>39</v>
      </c>
      <c r="K8250" s="28" t="s">
        <v>39</v>
      </c>
      <c r="L8250" s="300" t="s">
        <v>7650</v>
      </c>
    </row>
    <row r="8251" spans="2:12" ht="75" customHeight="1" x14ac:dyDescent="0.25">
      <c r="B8251" s="294">
        <v>504056001</v>
      </c>
      <c r="C8251" s="295" t="s">
        <v>7902</v>
      </c>
      <c r="D8251" s="296">
        <v>41699</v>
      </c>
      <c r="E8251" s="28" t="s">
        <v>97</v>
      </c>
      <c r="F8251" s="297" t="s">
        <v>7648</v>
      </c>
      <c r="G8251" s="297" t="s">
        <v>7649</v>
      </c>
      <c r="H8251" s="298">
        <v>288000</v>
      </c>
      <c r="I8251" s="299">
        <v>14376828.810000001</v>
      </c>
      <c r="J8251" s="28" t="s">
        <v>39</v>
      </c>
      <c r="K8251" s="28" t="s">
        <v>39</v>
      </c>
      <c r="L8251" s="300" t="s">
        <v>7650</v>
      </c>
    </row>
    <row r="8252" spans="2:12" ht="75" customHeight="1" x14ac:dyDescent="0.25">
      <c r="B8252" s="294">
        <v>504056001</v>
      </c>
      <c r="C8252" s="295" t="s">
        <v>7903</v>
      </c>
      <c r="D8252" s="296">
        <v>41699</v>
      </c>
      <c r="E8252" s="28" t="s">
        <v>97</v>
      </c>
      <c r="F8252" s="297" t="s">
        <v>7648</v>
      </c>
      <c r="G8252" s="297" t="s">
        <v>7649</v>
      </c>
      <c r="H8252" s="298">
        <v>14400</v>
      </c>
      <c r="I8252" s="299">
        <v>14376828.810000001</v>
      </c>
      <c r="J8252" s="28" t="s">
        <v>39</v>
      </c>
      <c r="K8252" s="28" t="s">
        <v>39</v>
      </c>
      <c r="L8252" s="300" t="s">
        <v>7650</v>
      </c>
    </row>
    <row r="8253" spans="2:12" ht="75" customHeight="1" x14ac:dyDescent="0.25">
      <c r="B8253" s="294">
        <v>504056001</v>
      </c>
      <c r="C8253" s="295" t="s">
        <v>7904</v>
      </c>
      <c r="D8253" s="296">
        <v>41699</v>
      </c>
      <c r="E8253" s="28" t="s">
        <v>97</v>
      </c>
      <c r="F8253" s="297" t="s">
        <v>7648</v>
      </c>
      <c r="G8253" s="297" t="s">
        <v>7649</v>
      </c>
      <c r="H8253" s="298">
        <v>23400</v>
      </c>
      <c r="I8253" s="299">
        <v>14376828.810000001</v>
      </c>
      <c r="J8253" s="28" t="s">
        <v>39</v>
      </c>
      <c r="K8253" s="28" t="s">
        <v>39</v>
      </c>
      <c r="L8253" s="300" t="s">
        <v>7650</v>
      </c>
    </row>
    <row r="8254" spans="2:12" ht="75" customHeight="1" x14ac:dyDescent="0.25">
      <c r="B8254" s="294">
        <v>504056001</v>
      </c>
      <c r="C8254" s="295" t="s">
        <v>7905</v>
      </c>
      <c r="D8254" s="296">
        <v>41699</v>
      </c>
      <c r="E8254" s="28" t="s">
        <v>97</v>
      </c>
      <c r="F8254" s="297" t="s">
        <v>7648</v>
      </c>
      <c r="G8254" s="297" t="s">
        <v>7649</v>
      </c>
      <c r="H8254" s="298">
        <v>294000</v>
      </c>
      <c r="I8254" s="299">
        <v>14376828.810000001</v>
      </c>
      <c r="J8254" s="28" t="s">
        <v>39</v>
      </c>
      <c r="K8254" s="28" t="s">
        <v>39</v>
      </c>
      <c r="L8254" s="300" t="s">
        <v>7650</v>
      </c>
    </row>
    <row r="8255" spans="2:12" ht="75" customHeight="1" x14ac:dyDescent="0.25">
      <c r="B8255" s="294">
        <v>504056001</v>
      </c>
      <c r="C8255" s="295" t="s">
        <v>7906</v>
      </c>
      <c r="D8255" s="296">
        <v>41699</v>
      </c>
      <c r="E8255" s="28" t="s">
        <v>97</v>
      </c>
      <c r="F8255" s="297" t="s">
        <v>7648</v>
      </c>
      <c r="G8255" s="297" t="s">
        <v>7649</v>
      </c>
      <c r="H8255" s="298">
        <v>96000</v>
      </c>
      <c r="I8255" s="299">
        <v>14376828.810000001</v>
      </c>
      <c r="J8255" s="28" t="s">
        <v>39</v>
      </c>
      <c r="K8255" s="28" t="s">
        <v>39</v>
      </c>
      <c r="L8255" s="300" t="s">
        <v>7650</v>
      </c>
    </row>
    <row r="8256" spans="2:12" ht="75" customHeight="1" x14ac:dyDescent="0.25">
      <c r="B8256" s="294">
        <v>50403800</v>
      </c>
      <c r="C8256" s="295" t="s">
        <v>7907</v>
      </c>
      <c r="D8256" s="296">
        <v>41699</v>
      </c>
      <c r="E8256" s="28" t="s">
        <v>97</v>
      </c>
      <c r="F8256" s="297" t="s">
        <v>7648</v>
      </c>
      <c r="G8256" s="297" t="s">
        <v>7649</v>
      </c>
      <c r="H8256" s="298">
        <v>122850</v>
      </c>
      <c r="I8256" s="299">
        <v>14376828.810000001</v>
      </c>
      <c r="J8256" s="28" t="s">
        <v>39</v>
      </c>
      <c r="K8256" s="28" t="s">
        <v>39</v>
      </c>
      <c r="L8256" s="300" t="s">
        <v>7650</v>
      </c>
    </row>
    <row r="8257" spans="2:12" ht="75" customHeight="1" x14ac:dyDescent="0.25">
      <c r="B8257" s="294">
        <v>50404100</v>
      </c>
      <c r="C8257" s="295" t="s">
        <v>7908</v>
      </c>
      <c r="D8257" s="296">
        <v>41699</v>
      </c>
      <c r="E8257" s="28" t="s">
        <v>97</v>
      </c>
      <c r="F8257" s="297" t="s">
        <v>7648</v>
      </c>
      <c r="G8257" s="297" t="s">
        <v>7649</v>
      </c>
      <c r="H8257" s="298">
        <v>11700</v>
      </c>
      <c r="I8257" s="299">
        <v>14376828.810000001</v>
      </c>
      <c r="J8257" s="28" t="s">
        <v>39</v>
      </c>
      <c r="K8257" s="28" t="s">
        <v>39</v>
      </c>
      <c r="L8257" s="300" t="s">
        <v>7650</v>
      </c>
    </row>
    <row r="8258" spans="2:12" ht="75" customHeight="1" x14ac:dyDescent="0.25">
      <c r="B8258" s="294">
        <v>504015001</v>
      </c>
      <c r="C8258" s="295" t="s">
        <v>7909</v>
      </c>
      <c r="D8258" s="296">
        <v>41699</v>
      </c>
      <c r="E8258" s="28" t="s">
        <v>97</v>
      </c>
      <c r="F8258" s="297" t="s">
        <v>7648</v>
      </c>
      <c r="G8258" s="297" t="s">
        <v>7649</v>
      </c>
      <c r="H8258" s="298">
        <v>36000</v>
      </c>
      <c r="I8258" s="299">
        <v>14376828.810000001</v>
      </c>
      <c r="J8258" s="28" t="s">
        <v>39</v>
      </c>
      <c r="K8258" s="28" t="s">
        <v>39</v>
      </c>
      <c r="L8258" s="300" t="s">
        <v>7650</v>
      </c>
    </row>
    <row r="8259" spans="2:12" ht="75" customHeight="1" x14ac:dyDescent="0.25">
      <c r="B8259" s="294">
        <v>50407000</v>
      </c>
      <c r="C8259" s="295" t="s">
        <v>7910</v>
      </c>
      <c r="D8259" s="296">
        <v>41699</v>
      </c>
      <c r="E8259" s="28" t="s">
        <v>97</v>
      </c>
      <c r="F8259" s="297" t="s">
        <v>7648</v>
      </c>
      <c r="G8259" s="297" t="s">
        <v>7649</v>
      </c>
      <c r="H8259" s="298">
        <v>11100</v>
      </c>
      <c r="I8259" s="299">
        <v>14376828.810000001</v>
      </c>
      <c r="J8259" s="28" t="s">
        <v>39</v>
      </c>
      <c r="K8259" s="28" t="s">
        <v>39</v>
      </c>
      <c r="L8259" s="300" t="s">
        <v>7650</v>
      </c>
    </row>
    <row r="8260" spans="2:12" ht="75" customHeight="1" x14ac:dyDescent="0.25">
      <c r="B8260" s="294">
        <v>50407000</v>
      </c>
      <c r="C8260" s="295" t="s">
        <v>7911</v>
      </c>
      <c r="D8260" s="296">
        <v>41699</v>
      </c>
      <c r="E8260" s="28" t="s">
        <v>97</v>
      </c>
      <c r="F8260" s="297" t="s">
        <v>7648</v>
      </c>
      <c r="G8260" s="297" t="s">
        <v>7649</v>
      </c>
      <c r="H8260" s="298">
        <v>7440</v>
      </c>
      <c r="I8260" s="299">
        <v>14376828.810000001</v>
      </c>
      <c r="J8260" s="28" t="s">
        <v>39</v>
      </c>
      <c r="K8260" s="28" t="s">
        <v>39</v>
      </c>
      <c r="L8260" s="300" t="s">
        <v>7650</v>
      </c>
    </row>
    <row r="8261" spans="2:12" ht="75" customHeight="1" x14ac:dyDescent="0.25">
      <c r="B8261" s="294">
        <v>50401700</v>
      </c>
      <c r="C8261" s="295" t="s">
        <v>7912</v>
      </c>
      <c r="D8261" s="296">
        <v>41699</v>
      </c>
      <c r="E8261" s="28" t="s">
        <v>97</v>
      </c>
      <c r="F8261" s="297" t="s">
        <v>7648</v>
      </c>
      <c r="G8261" s="297" t="s">
        <v>7649</v>
      </c>
      <c r="H8261" s="298">
        <v>25200</v>
      </c>
      <c r="I8261" s="299">
        <v>14376828.810000001</v>
      </c>
      <c r="J8261" s="28" t="s">
        <v>39</v>
      </c>
      <c r="K8261" s="28" t="s">
        <v>39</v>
      </c>
      <c r="L8261" s="300" t="s">
        <v>7650</v>
      </c>
    </row>
    <row r="8262" spans="2:12" ht="75" customHeight="1" x14ac:dyDescent="0.25">
      <c r="B8262" s="294">
        <v>50402714</v>
      </c>
      <c r="C8262" s="295" t="s">
        <v>7913</v>
      </c>
      <c r="D8262" s="296">
        <v>41699</v>
      </c>
      <c r="E8262" s="28" t="s">
        <v>97</v>
      </c>
      <c r="F8262" s="297" t="s">
        <v>7648</v>
      </c>
      <c r="G8262" s="297" t="s">
        <v>7649</v>
      </c>
      <c r="H8262" s="298">
        <v>214800</v>
      </c>
      <c r="I8262" s="299">
        <v>14376828.810000001</v>
      </c>
      <c r="J8262" s="28" t="s">
        <v>39</v>
      </c>
      <c r="K8262" s="28" t="s">
        <v>39</v>
      </c>
      <c r="L8262" s="300" t="s">
        <v>7650</v>
      </c>
    </row>
    <row r="8263" spans="2:12" ht="75" customHeight="1" x14ac:dyDescent="0.25">
      <c r="B8263" s="294">
        <v>50407000</v>
      </c>
      <c r="C8263" s="295" t="s">
        <v>7914</v>
      </c>
      <c r="D8263" s="296">
        <v>41699</v>
      </c>
      <c r="E8263" s="28" t="s">
        <v>97</v>
      </c>
      <c r="F8263" s="297" t="s">
        <v>7648</v>
      </c>
      <c r="G8263" s="297" t="s">
        <v>7649</v>
      </c>
      <c r="H8263" s="298">
        <v>18000</v>
      </c>
      <c r="I8263" s="299">
        <v>14376828.810000001</v>
      </c>
      <c r="J8263" s="28" t="s">
        <v>39</v>
      </c>
      <c r="K8263" s="28" t="s">
        <v>39</v>
      </c>
      <c r="L8263" s="300" t="s">
        <v>7650</v>
      </c>
    </row>
    <row r="8264" spans="2:12" ht="75" customHeight="1" x14ac:dyDescent="0.25">
      <c r="B8264" s="294">
        <v>50302100</v>
      </c>
      <c r="C8264" s="295" t="s">
        <v>7915</v>
      </c>
      <c r="D8264" s="296">
        <v>41699</v>
      </c>
      <c r="E8264" s="28" t="s">
        <v>97</v>
      </c>
      <c r="F8264" s="297" t="s">
        <v>7648</v>
      </c>
      <c r="G8264" s="297" t="s">
        <v>7649</v>
      </c>
      <c r="H8264" s="298">
        <v>204000</v>
      </c>
      <c r="I8264" s="299">
        <v>14376828.810000001</v>
      </c>
      <c r="J8264" s="28" t="s">
        <v>39</v>
      </c>
      <c r="K8264" s="28" t="s">
        <v>39</v>
      </c>
      <c r="L8264" s="300" t="s">
        <v>7650</v>
      </c>
    </row>
    <row r="8265" spans="2:12" ht="75" customHeight="1" x14ac:dyDescent="0.25">
      <c r="B8265" s="294">
        <v>50307040</v>
      </c>
      <c r="C8265" s="295" t="s">
        <v>7916</v>
      </c>
      <c r="D8265" s="296">
        <v>41699</v>
      </c>
      <c r="E8265" s="28" t="s">
        <v>97</v>
      </c>
      <c r="F8265" s="297" t="s">
        <v>7648</v>
      </c>
      <c r="G8265" s="297" t="s">
        <v>7649</v>
      </c>
      <c r="H8265" s="298">
        <v>11700</v>
      </c>
      <c r="I8265" s="299">
        <v>14376828.810000001</v>
      </c>
      <c r="J8265" s="28" t="s">
        <v>39</v>
      </c>
      <c r="K8265" s="28" t="s">
        <v>39</v>
      </c>
      <c r="L8265" s="300" t="s">
        <v>7650</v>
      </c>
    </row>
    <row r="8266" spans="2:12" ht="75" customHeight="1" x14ac:dyDescent="0.25">
      <c r="B8266" s="294">
        <v>504072001</v>
      </c>
      <c r="C8266" s="295" t="s">
        <v>7917</v>
      </c>
      <c r="D8266" s="296">
        <v>41699</v>
      </c>
      <c r="E8266" s="28" t="s">
        <v>97</v>
      </c>
      <c r="F8266" s="297" t="s">
        <v>7648</v>
      </c>
      <c r="G8266" s="297" t="s">
        <v>7649</v>
      </c>
      <c r="H8266" s="298">
        <v>138000</v>
      </c>
      <c r="I8266" s="299">
        <v>14376828.810000001</v>
      </c>
      <c r="J8266" s="28" t="s">
        <v>39</v>
      </c>
      <c r="K8266" s="28" t="s">
        <v>39</v>
      </c>
      <c r="L8266" s="300" t="s">
        <v>7650</v>
      </c>
    </row>
    <row r="8267" spans="2:12" ht="75" customHeight="1" x14ac:dyDescent="0.25">
      <c r="B8267" s="294">
        <v>504054005</v>
      </c>
      <c r="C8267" s="295" t="s">
        <v>7918</v>
      </c>
      <c r="D8267" s="296">
        <v>41699</v>
      </c>
      <c r="E8267" s="28" t="s">
        <v>97</v>
      </c>
      <c r="F8267" s="297" t="s">
        <v>7648</v>
      </c>
      <c r="G8267" s="297" t="s">
        <v>7649</v>
      </c>
      <c r="H8267" s="298">
        <v>6480000</v>
      </c>
      <c r="I8267" s="299">
        <v>14376828.810000001</v>
      </c>
      <c r="J8267" s="28" t="s">
        <v>39</v>
      </c>
      <c r="K8267" s="28" t="s">
        <v>39</v>
      </c>
      <c r="L8267" s="300" t="s">
        <v>7650</v>
      </c>
    </row>
    <row r="8268" spans="2:12" ht="75" customHeight="1" x14ac:dyDescent="0.25">
      <c r="B8268" s="294">
        <v>504054005</v>
      </c>
      <c r="C8268" s="295" t="s">
        <v>7919</v>
      </c>
      <c r="D8268" s="296">
        <v>41699</v>
      </c>
      <c r="E8268" s="28" t="s">
        <v>97</v>
      </c>
      <c r="F8268" s="297" t="s">
        <v>7648</v>
      </c>
      <c r="G8268" s="297" t="s">
        <v>7649</v>
      </c>
      <c r="H8268" s="298">
        <v>48600</v>
      </c>
      <c r="I8268" s="299">
        <v>14376828.810000001</v>
      </c>
      <c r="J8268" s="28" t="s">
        <v>39</v>
      </c>
      <c r="K8268" s="28" t="s">
        <v>39</v>
      </c>
      <c r="L8268" s="300" t="s">
        <v>7650</v>
      </c>
    </row>
    <row r="8269" spans="2:12" ht="75" customHeight="1" x14ac:dyDescent="0.25">
      <c r="B8269" s="294">
        <v>70141511</v>
      </c>
      <c r="C8269" s="295" t="s">
        <v>7920</v>
      </c>
      <c r="D8269" s="296">
        <v>41699</v>
      </c>
      <c r="E8269" s="28" t="s">
        <v>97</v>
      </c>
      <c r="F8269" s="297" t="s">
        <v>7648</v>
      </c>
      <c r="G8269" s="297" t="s">
        <v>7649</v>
      </c>
      <c r="H8269" s="298">
        <v>10200</v>
      </c>
      <c r="I8269" s="299">
        <v>14376828.810000001</v>
      </c>
      <c r="J8269" s="28" t="s">
        <v>39</v>
      </c>
      <c r="K8269" s="28" t="s">
        <v>39</v>
      </c>
      <c r="L8269" s="300" t="s">
        <v>7650</v>
      </c>
    </row>
    <row r="8270" spans="2:12" ht="75" customHeight="1" x14ac:dyDescent="0.25">
      <c r="B8270" s="294">
        <v>70141511</v>
      </c>
      <c r="C8270" s="295" t="s">
        <v>7921</v>
      </c>
      <c r="D8270" s="296">
        <v>41699</v>
      </c>
      <c r="E8270" s="28" t="s">
        <v>97</v>
      </c>
      <c r="F8270" s="297" t="s">
        <v>7648</v>
      </c>
      <c r="G8270" s="297" t="s">
        <v>7649</v>
      </c>
      <c r="H8270" s="298">
        <v>24000</v>
      </c>
      <c r="I8270" s="299">
        <v>14376828.810000001</v>
      </c>
      <c r="J8270" s="28" t="s">
        <v>39</v>
      </c>
      <c r="K8270" s="28" t="s">
        <v>39</v>
      </c>
      <c r="L8270" s="300" t="s">
        <v>7650</v>
      </c>
    </row>
    <row r="8271" spans="2:12" ht="75" customHeight="1" x14ac:dyDescent="0.25">
      <c r="B8271" s="294">
        <v>50403511</v>
      </c>
      <c r="C8271" s="295" t="s">
        <v>7922</v>
      </c>
      <c r="D8271" s="296">
        <v>41699</v>
      </c>
      <c r="E8271" s="28" t="s">
        <v>97</v>
      </c>
      <c r="F8271" s="297" t="s">
        <v>7648</v>
      </c>
      <c r="G8271" s="297" t="s">
        <v>7649</v>
      </c>
      <c r="H8271" s="298">
        <v>88200</v>
      </c>
      <c r="I8271" s="299">
        <v>14376828.810000001</v>
      </c>
      <c r="J8271" s="28" t="s">
        <v>39</v>
      </c>
      <c r="K8271" s="28" t="s">
        <v>39</v>
      </c>
      <c r="L8271" s="300" t="s">
        <v>7650</v>
      </c>
    </row>
    <row r="8272" spans="2:12" ht="75" customHeight="1" x14ac:dyDescent="0.25">
      <c r="B8272" s="294">
        <v>50403300</v>
      </c>
      <c r="C8272" s="295" t="s">
        <v>7923</v>
      </c>
      <c r="D8272" s="296">
        <v>41699</v>
      </c>
      <c r="E8272" s="28" t="s">
        <v>97</v>
      </c>
      <c r="F8272" s="297" t="s">
        <v>7648</v>
      </c>
      <c r="G8272" s="297" t="s">
        <v>7649</v>
      </c>
      <c r="H8272" s="298">
        <v>37800</v>
      </c>
      <c r="I8272" s="299">
        <v>14376828.810000001</v>
      </c>
      <c r="J8272" s="28" t="s">
        <v>39</v>
      </c>
      <c r="K8272" s="28" t="s">
        <v>39</v>
      </c>
      <c r="L8272" s="300" t="s">
        <v>7650</v>
      </c>
    </row>
    <row r="8273" spans="2:12" ht="75" customHeight="1" x14ac:dyDescent="0.25">
      <c r="B8273" s="294">
        <v>50303100</v>
      </c>
      <c r="C8273" s="295" t="s">
        <v>7924</v>
      </c>
      <c r="D8273" s="296">
        <v>41699</v>
      </c>
      <c r="E8273" s="28" t="s">
        <v>97</v>
      </c>
      <c r="F8273" s="297" t="s">
        <v>7648</v>
      </c>
      <c r="G8273" s="297" t="s">
        <v>7649</v>
      </c>
      <c r="H8273" s="298">
        <v>44100</v>
      </c>
      <c r="I8273" s="299">
        <v>14376828.810000001</v>
      </c>
      <c r="J8273" s="28" t="s">
        <v>39</v>
      </c>
      <c r="K8273" s="28" t="s">
        <v>39</v>
      </c>
      <c r="L8273" s="300" t="s">
        <v>7650</v>
      </c>
    </row>
    <row r="8274" spans="2:12" ht="75" customHeight="1" x14ac:dyDescent="0.25">
      <c r="B8274" s="294">
        <v>504020001</v>
      </c>
      <c r="C8274" s="295" t="s">
        <v>7925</v>
      </c>
      <c r="D8274" s="296">
        <v>41699</v>
      </c>
      <c r="E8274" s="28" t="s">
        <v>97</v>
      </c>
      <c r="F8274" s="297" t="s">
        <v>7648</v>
      </c>
      <c r="G8274" s="297" t="s">
        <v>7649</v>
      </c>
      <c r="H8274" s="298">
        <v>1014000</v>
      </c>
      <c r="I8274" s="299">
        <v>14376828.810000001</v>
      </c>
      <c r="J8274" s="28" t="s">
        <v>39</v>
      </c>
      <c r="K8274" s="28" t="s">
        <v>39</v>
      </c>
      <c r="L8274" s="300" t="s">
        <v>7650</v>
      </c>
    </row>
    <row r="8275" spans="2:12" ht="75" customHeight="1" x14ac:dyDescent="0.25">
      <c r="B8275" s="294">
        <v>50307000</v>
      </c>
      <c r="C8275" s="295" t="s">
        <v>7926</v>
      </c>
      <c r="D8275" s="296">
        <v>41699</v>
      </c>
      <c r="E8275" s="28" t="s">
        <v>97</v>
      </c>
      <c r="F8275" s="297" t="s">
        <v>7648</v>
      </c>
      <c r="G8275" s="297" t="s">
        <v>7649</v>
      </c>
      <c r="H8275" s="298">
        <v>30000</v>
      </c>
      <c r="I8275" s="299">
        <v>14376828.810000001</v>
      </c>
      <c r="J8275" s="28" t="s">
        <v>39</v>
      </c>
      <c r="K8275" s="28" t="s">
        <v>39</v>
      </c>
      <c r="L8275" s="300" t="s">
        <v>7650</v>
      </c>
    </row>
    <row r="8276" spans="2:12" ht="75" customHeight="1" x14ac:dyDescent="0.25">
      <c r="B8276" s="294">
        <v>50407000</v>
      </c>
      <c r="C8276" s="295" t="s">
        <v>7927</v>
      </c>
      <c r="D8276" s="296">
        <v>41699</v>
      </c>
      <c r="E8276" s="28" t="s">
        <v>97</v>
      </c>
      <c r="F8276" s="297" t="s">
        <v>7648</v>
      </c>
      <c r="G8276" s="297" t="s">
        <v>7649</v>
      </c>
      <c r="H8276" s="298">
        <v>40800</v>
      </c>
      <c r="I8276" s="299">
        <v>14376828.810000001</v>
      </c>
      <c r="J8276" s="28" t="s">
        <v>39</v>
      </c>
      <c r="K8276" s="28" t="s">
        <v>39</v>
      </c>
      <c r="L8276" s="300" t="s">
        <v>7650</v>
      </c>
    </row>
    <row r="8277" spans="2:12" ht="75" customHeight="1" x14ac:dyDescent="0.25">
      <c r="B8277" s="294">
        <v>50403900</v>
      </c>
      <c r="C8277" s="295" t="s">
        <v>7928</v>
      </c>
      <c r="D8277" s="296">
        <v>41699</v>
      </c>
      <c r="E8277" s="28" t="s">
        <v>97</v>
      </c>
      <c r="F8277" s="297" t="s">
        <v>7648</v>
      </c>
      <c r="G8277" s="297" t="s">
        <v>7649</v>
      </c>
      <c r="H8277" s="298">
        <v>165000</v>
      </c>
      <c r="I8277" s="299">
        <v>14376828.810000001</v>
      </c>
      <c r="J8277" s="28" t="s">
        <v>39</v>
      </c>
      <c r="K8277" s="28" t="s">
        <v>39</v>
      </c>
      <c r="L8277" s="300" t="s">
        <v>7650</v>
      </c>
    </row>
    <row r="8278" spans="2:12" ht="75" customHeight="1" x14ac:dyDescent="0.25">
      <c r="B8278" s="294">
        <v>50403900</v>
      </c>
      <c r="C8278" s="295" t="s">
        <v>7929</v>
      </c>
      <c r="D8278" s="296">
        <v>41699</v>
      </c>
      <c r="E8278" s="28" t="s">
        <v>97</v>
      </c>
      <c r="F8278" s="297" t="s">
        <v>7648</v>
      </c>
      <c r="G8278" s="297" t="s">
        <v>7649</v>
      </c>
      <c r="H8278" s="298">
        <v>23400</v>
      </c>
      <c r="I8278" s="299">
        <v>14376828.810000001</v>
      </c>
      <c r="J8278" s="28" t="s">
        <v>39</v>
      </c>
      <c r="K8278" s="28" t="s">
        <v>39</v>
      </c>
      <c r="L8278" s="300" t="s">
        <v>7650</v>
      </c>
    </row>
    <row r="8279" spans="2:12" ht="75" customHeight="1" x14ac:dyDescent="0.25">
      <c r="B8279" s="294">
        <v>50307000</v>
      </c>
      <c r="C8279" s="295" t="s">
        <v>7930</v>
      </c>
      <c r="D8279" s="296">
        <v>41699</v>
      </c>
      <c r="E8279" s="28" t="s">
        <v>97</v>
      </c>
      <c r="F8279" s="297" t="s">
        <v>7648</v>
      </c>
      <c r="G8279" s="297" t="s">
        <v>7649</v>
      </c>
      <c r="H8279" s="298">
        <v>6300</v>
      </c>
      <c r="I8279" s="299">
        <v>14376828.810000001</v>
      </c>
      <c r="J8279" s="28" t="s">
        <v>39</v>
      </c>
      <c r="K8279" s="28" t="s">
        <v>39</v>
      </c>
      <c r="L8279" s="300" t="s">
        <v>7650</v>
      </c>
    </row>
    <row r="8280" spans="2:12" ht="75" customHeight="1" x14ac:dyDescent="0.25">
      <c r="B8280" s="294">
        <v>50405300</v>
      </c>
      <c r="C8280" s="295" t="s">
        <v>7931</v>
      </c>
      <c r="D8280" s="296">
        <v>41699</v>
      </c>
      <c r="E8280" s="28" t="s">
        <v>97</v>
      </c>
      <c r="F8280" s="297" t="s">
        <v>7648</v>
      </c>
      <c r="G8280" s="297" t="s">
        <v>7649</v>
      </c>
      <c r="H8280" s="298">
        <v>4047000</v>
      </c>
      <c r="I8280" s="299">
        <v>14376828.810000001</v>
      </c>
      <c r="J8280" s="28" t="s">
        <v>39</v>
      </c>
      <c r="K8280" s="28" t="s">
        <v>39</v>
      </c>
      <c r="L8280" s="300" t="s">
        <v>7650</v>
      </c>
    </row>
    <row r="8281" spans="2:12" ht="75" customHeight="1" x14ac:dyDescent="0.25">
      <c r="B8281" s="294">
        <v>50405300</v>
      </c>
      <c r="C8281" s="295" t="s">
        <v>7932</v>
      </c>
      <c r="D8281" s="296">
        <v>41699</v>
      </c>
      <c r="E8281" s="28" t="s">
        <v>97</v>
      </c>
      <c r="F8281" s="297" t="s">
        <v>7648</v>
      </c>
      <c r="G8281" s="297" t="s">
        <v>7649</v>
      </c>
      <c r="H8281" s="298">
        <v>294000</v>
      </c>
      <c r="I8281" s="299">
        <v>14376828.810000001</v>
      </c>
      <c r="J8281" s="28" t="s">
        <v>39</v>
      </c>
      <c r="K8281" s="28" t="s">
        <v>39</v>
      </c>
      <c r="L8281" s="300" t="s">
        <v>7650</v>
      </c>
    </row>
    <row r="8282" spans="2:12" ht="75" customHeight="1" x14ac:dyDescent="0.25">
      <c r="B8282" s="294">
        <v>50405300</v>
      </c>
      <c r="C8282" s="295" t="s">
        <v>7933</v>
      </c>
      <c r="D8282" s="296">
        <v>41699</v>
      </c>
      <c r="E8282" s="28" t="s">
        <v>97</v>
      </c>
      <c r="F8282" s="297" t="s">
        <v>7648</v>
      </c>
      <c r="G8282" s="297" t="s">
        <v>7649</v>
      </c>
      <c r="H8282" s="298">
        <v>948000</v>
      </c>
      <c r="I8282" s="299">
        <v>14376828.810000001</v>
      </c>
      <c r="J8282" s="28" t="s">
        <v>39</v>
      </c>
      <c r="K8282" s="28" t="s">
        <v>39</v>
      </c>
      <c r="L8282" s="300" t="s">
        <v>7650</v>
      </c>
    </row>
    <row r="8283" spans="2:12" ht="75" customHeight="1" x14ac:dyDescent="0.25">
      <c r="B8283" s="294">
        <v>50405300</v>
      </c>
      <c r="C8283" s="295" t="s">
        <v>7934</v>
      </c>
      <c r="D8283" s="296">
        <v>41699</v>
      </c>
      <c r="E8283" s="28" t="s">
        <v>97</v>
      </c>
      <c r="F8283" s="297" t="s">
        <v>7648</v>
      </c>
      <c r="G8283" s="297" t="s">
        <v>7649</v>
      </c>
      <c r="H8283" s="298">
        <v>44100</v>
      </c>
      <c r="I8283" s="299">
        <v>14376828.810000001</v>
      </c>
      <c r="J8283" s="28" t="s">
        <v>39</v>
      </c>
      <c r="K8283" s="28" t="s">
        <v>39</v>
      </c>
      <c r="L8283" s="300" t="s">
        <v>7650</v>
      </c>
    </row>
    <row r="8284" spans="2:12" ht="75" customHeight="1" x14ac:dyDescent="0.25">
      <c r="B8284" s="294">
        <v>504031001</v>
      </c>
      <c r="C8284" s="295" t="s">
        <v>7935</v>
      </c>
      <c r="D8284" s="296">
        <v>41699</v>
      </c>
      <c r="E8284" s="28" t="s">
        <v>97</v>
      </c>
      <c r="F8284" s="297" t="s">
        <v>7648</v>
      </c>
      <c r="G8284" s="297" t="s">
        <v>7649</v>
      </c>
      <c r="H8284" s="298">
        <v>10800</v>
      </c>
      <c r="I8284" s="299">
        <v>14376828.810000001</v>
      </c>
      <c r="J8284" s="28" t="s">
        <v>39</v>
      </c>
      <c r="K8284" s="28" t="s">
        <v>39</v>
      </c>
      <c r="L8284" s="300" t="s">
        <v>7650</v>
      </c>
    </row>
    <row r="8285" spans="2:12" ht="75" customHeight="1" x14ac:dyDescent="0.25">
      <c r="B8285" s="294">
        <v>50405300</v>
      </c>
      <c r="C8285" s="295" t="s">
        <v>7936</v>
      </c>
      <c r="D8285" s="296">
        <v>41699</v>
      </c>
      <c r="E8285" s="28" t="s">
        <v>97</v>
      </c>
      <c r="F8285" s="297" t="s">
        <v>7648</v>
      </c>
      <c r="G8285" s="297" t="s">
        <v>7649</v>
      </c>
      <c r="H8285" s="298">
        <v>756000</v>
      </c>
      <c r="I8285" s="299">
        <v>14376828.810000001</v>
      </c>
      <c r="J8285" s="28" t="s">
        <v>39</v>
      </c>
      <c r="K8285" s="28" t="s">
        <v>39</v>
      </c>
      <c r="L8285" s="300" t="s">
        <v>7650</v>
      </c>
    </row>
    <row r="8286" spans="2:12" ht="75" customHeight="1" x14ac:dyDescent="0.25">
      <c r="B8286" s="294">
        <v>50404815</v>
      </c>
      <c r="C8286" s="295" t="s">
        <v>7937</v>
      </c>
      <c r="D8286" s="296">
        <v>41699</v>
      </c>
      <c r="E8286" s="28" t="s">
        <v>97</v>
      </c>
      <c r="F8286" s="297" t="s">
        <v>7648</v>
      </c>
      <c r="G8286" s="297" t="s">
        <v>7649</v>
      </c>
      <c r="H8286" s="298">
        <v>100500</v>
      </c>
      <c r="I8286" s="299">
        <v>14376828.810000001</v>
      </c>
      <c r="J8286" s="28" t="s">
        <v>39</v>
      </c>
      <c r="K8286" s="28" t="s">
        <v>39</v>
      </c>
      <c r="L8286" s="300" t="s">
        <v>7650</v>
      </c>
    </row>
    <row r="8287" spans="2:12" ht="75" customHeight="1" x14ac:dyDescent="0.25">
      <c r="B8287" s="294">
        <v>504048003</v>
      </c>
      <c r="C8287" s="295" t="s">
        <v>7938</v>
      </c>
      <c r="D8287" s="296">
        <v>41699</v>
      </c>
      <c r="E8287" s="28" t="s">
        <v>97</v>
      </c>
      <c r="F8287" s="297" t="s">
        <v>7648</v>
      </c>
      <c r="G8287" s="297" t="s">
        <v>7649</v>
      </c>
      <c r="H8287" s="298">
        <v>2444400</v>
      </c>
      <c r="I8287" s="299">
        <v>14376828.810000001</v>
      </c>
      <c r="J8287" s="28" t="s">
        <v>39</v>
      </c>
      <c r="K8287" s="28" t="s">
        <v>39</v>
      </c>
      <c r="L8287" s="300" t="s">
        <v>7650</v>
      </c>
    </row>
    <row r="8288" spans="2:12" ht="75" customHeight="1" x14ac:dyDescent="0.25">
      <c r="B8288" s="294">
        <v>50307000</v>
      </c>
      <c r="C8288" s="295" t="s">
        <v>7939</v>
      </c>
      <c r="D8288" s="296">
        <v>41699</v>
      </c>
      <c r="E8288" s="28" t="s">
        <v>97</v>
      </c>
      <c r="F8288" s="297" t="s">
        <v>7648</v>
      </c>
      <c r="G8288" s="297" t="s">
        <v>7649</v>
      </c>
      <c r="H8288" s="298">
        <v>117600</v>
      </c>
      <c r="I8288" s="299">
        <v>14376828.810000001</v>
      </c>
      <c r="J8288" s="28" t="s">
        <v>39</v>
      </c>
      <c r="K8288" s="28" t="s">
        <v>39</v>
      </c>
      <c r="L8288" s="300" t="s">
        <v>7650</v>
      </c>
    </row>
    <row r="8289" spans="2:12" ht="75" customHeight="1" x14ac:dyDescent="0.25">
      <c r="B8289" s="294">
        <v>70141511</v>
      </c>
      <c r="C8289" s="295" t="s">
        <v>7940</v>
      </c>
      <c r="D8289" s="296">
        <v>41699</v>
      </c>
      <c r="E8289" s="28" t="s">
        <v>97</v>
      </c>
      <c r="F8289" s="297" t="s">
        <v>7648</v>
      </c>
      <c r="G8289" s="297" t="s">
        <v>7649</v>
      </c>
      <c r="H8289" s="298">
        <v>18000</v>
      </c>
      <c r="I8289" s="299">
        <v>14376828.810000001</v>
      </c>
      <c r="J8289" s="28" t="s">
        <v>39</v>
      </c>
      <c r="K8289" s="28" t="s">
        <v>39</v>
      </c>
      <c r="L8289" s="300" t="s">
        <v>7650</v>
      </c>
    </row>
    <row r="8290" spans="2:12" ht="75" customHeight="1" x14ac:dyDescent="0.25">
      <c r="B8290" s="294">
        <v>50407000</v>
      </c>
      <c r="C8290" s="295" t="s">
        <v>7941</v>
      </c>
      <c r="D8290" s="296">
        <v>41699</v>
      </c>
      <c r="E8290" s="28" t="s">
        <v>97</v>
      </c>
      <c r="F8290" s="297" t="s">
        <v>7648</v>
      </c>
      <c r="G8290" s="297" t="s">
        <v>7649</v>
      </c>
      <c r="H8290" s="298">
        <v>29700</v>
      </c>
      <c r="I8290" s="299">
        <v>14376828.810000001</v>
      </c>
      <c r="J8290" s="28" t="s">
        <v>39</v>
      </c>
      <c r="K8290" s="28" t="s">
        <v>39</v>
      </c>
      <c r="L8290" s="300" t="s">
        <v>7650</v>
      </c>
    </row>
    <row r="8291" spans="2:12" ht="75" customHeight="1" x14ac:dyDescent="0.25">
      <c r="B8291" s="294">
        <v>50407000</v>
      </c>
      <c r="C8291" s="295" t="s">
        <v>7942</v>
      </c>
      <c r="D8291" s="296">
        <v>41699</v>
      </c>
      <c r="E8291" s="28" t="s">
        <v>97</v>
      </c>
      <c r="F8291" s="297" t="s">
        <v>7648</v>
      </c>
      <c r="G8291" s="297" t="s">
        <v>7649</v>
      </c>
      <c r="H8291" s="298">
        <v>104400</v>
      </c>
      <c r="I8291" s="299">
        <v>14376828.810000001</v>
      </c>
      <c r="J8291" s="28" t="s">
        <v>39</v>
      </c>
      <c r="K8291" s="28" t="s">
        <v>39</v>
      </c>
      <c r="L8291" s="300" t="s">
        <v>7650</v>
      </c>
    </row>
    <row r="8292" spans="2:12" ht="75" customHeight="1" x14ac:dyDescent="0.25">
      <c r="B8292" s="294">
        <v>50305800</v>
      </c>
      <c r="C8292" s="295" t="s">
        <v>7943</v>
      </c>
      <c r="D8292" s="296">
        <v>41699</v>
      </c>
      <c r="E8292" s="28" t="s">
        <v>97</v>
      </c>
      <c r="F8292" s="297" t="s">
        <v>7648</v>
      </c>
      <c r="G8292" s="297" t="s">
        <v>7649</v>
      </c>
      <c r="H8292" s="298">
        <v>66780</v>
      </c>
      <c r="I8292" s="299">
        <v>14376828.810000001</v>
      </c>
      <c r="J8292" s="28" t="s">
        <v>39</v>
      </c>
      <c r="K8292" s="28" t="s">
        <v>39</v>
      </c>
      <c r="L8292" s="300" t="s">
        <v>7650</v>
      </c>
    </row>
    <row r="8293" spans="2:12" ht="75" customHeight="1" x14ac:dyDescent="0.25">
      <c r="B8293" s="294">
        <v>50305800</v>
      </c>
      <c r="C8293" s="295" t="s">
        <v>7944</v>
      </c>
      <c r="D8293" s="296">
        <v>41699</v>
      </c>
      <c r="E8293" s="28" t="s">
        <v>97</v>
      </c>
      <c r="F8293" s="297" t="s">
        <v>7648</v>
      </c>
      <c r="G8293" s="297" t="s">
        <v>7649</v>
      </c>
      <c r="H8293" s="298">
        <v>30780</v>
      </c>
      <c r="I8293" s="299">
        <v>14376828.810000001</v>
      </c>
      <c r="J8293" s="28" t="s">
        <v>39</v>
      </c>
      <c r="K8293" s="28" t="s">
        <v>39</v>
      </c>
      <c r="L8293" s="300" t="s">
        <v>7650</v>
      </c>
    </row>
    <row r="8294" spans="2:12" ht="75" customHeight="1" x14ac:dyDescent="0.25">
      <c r="B8294" s="294">
        <v>503070008</v>
      </c>
      <c r="C8294" s="295" t="s">
        <v>7945</v>
      </c>
      <c r="D8294" s="296">
        <v>41699</v>
      </c>
      <c r="E8294" s="28" t="s">
        <v>97</v>
      </c>
      <c r="F8294" s="297" t="s">
        <v>7648</v>
      </c>
      <c r="G8294" s="297" t="s">
        <v>7649</v>
      </c>
      <c r="H8294" s="298">
        <v>50850</v>
      </c>
      <c r="I8294" s="299">
        <v>14376828.810000001</v>
      </c>
      <c r="J8294" s="28" t="s">
        <v>39</v>
      </c>
      <c r="K8294" s="28" t="s">
        <v>39</v>
      </c>
      <c r="L8294" s="300" t="s">
        <v>7650</v>
      </c>
    </row>
    <row r="8295" spans="2:12" ht="75" customHeight="1" x14ac:dyDescent="0.25">
      <c r="B8295" s="294">
        <v>50402600</v>
      </c>
      <c r="C8295" s="295" t="s">
        <v>7946</v>
      </c>
      <c r="D8295" s="296">
        <v>41699</v>
      </c>
      <c r="E8295" s="28" t="s">
        <v>97</v>
      </c>
      <c r="F8295" s="297" t="s">
        <v>7648</v>
      </c>
      <c r="G8295" s="297" t="s">
        <v>7649</v>
      </c>
      <c r="H8295" s="298">
        <v>362700</v>
      </c>
      <c r="I8295" s="299">
        <v>14376828.810000001</v>
      </c>
      <c r="J8295" s="28" t="s">
        <v>39</v>
      </c>
      <c r="K8295" s="28" t="s">
        <v>39</v>
      </c>
      <c r="L8295" s="300" t="s">
        <v>7650</v>
      </c>
    </row>
    <row r="8296" spans="2:12" ht="75" customHeight="1" x14ac:dyDescent="0.25">
      <c r="B8296" s="294">
        <v>501318001</v>
      </c>
      <c r="C8296" s="295" t="s">
        <v>7947</v>
      </c>
      <c r="D8296" s="296">
        <v>41699</v>
      </c>
      <c r="E8296" s="28" t="s">
        <v>97</v>
      </c>
      <c r="F8296" s="297" t="s">
        <v>7648</v>
      </c>
      <c r="G8296" s="297" t="s">
        <v>7649</v>
      </c>
      <c r="H8296" s="298">
        <v>1176000</v>
      </c>
      <c r="I8296" s="299">
        <v>14376828.810000001</v>
      </c>
      <c r="J8296" s="28" t="s">
        <v>39</v>
      </c>
      <c r="K8296" s="28" t="s">
        <v>39</v>
      </c>
      <c r="L8296" s="300" t="s">
        <v>7650</v>
      </c>
    </row>
    <row r="8297" spans="2:12" ht="75" customHeight="1" x14ac:dyDescent="0.25">
      <c r="B8297" s="294">
        <v>50407000</v>
      </c>
      <c r="C8297" s="295" t="s">
        <v>7948</v>
      </c>
      <c r="D8297" s="296">
        <v>41699</v>
      </c>
      <c r="E8297" s="28" t="s">
        <v>97</v>
      </c>
      <c r="F8297" s="297" t="s">
        <v>7648</v>
      </c>
      <c r="G8297" s="297" t="s">
        <v>7649</v>
      </c>
      <c r="H8297" s="298">
        <v>30960</v>
      </c>
      <c r="I8297" s="299">
        <v>14376828.810000001</v>
      </c>
      <c r="J8297" s="28" t="s">
        <v>39</v>
      </c>
      <c r="K8297" s="28" t="s">
        <v>39</v>
      </c>
      <c r="L8297" s="300" t="s">
        <v>7650</v>
      </c>
    </row>
    <row r="8298" spans="2:12" ht="75" customHeight="1" x14ac:dyDescent="0.25">
      <c r="B8298" s="294">
        <v>50307000</v>
      </c>
      <c r="C8298" s="295" t="s">
        <v>7949</v>
      </c>
      <c r="D8298" s="296">
        <v>41699</v>
      </c>
      <c r="E8298" s="28" t="s">
        <v>97</v>
      </c>
      <c r="F8298" s="297" t="s">
        <v>7648</v>
      </c>
      <c r="G8298" s="297" t="s">
        <v>7649</v>
      </c>
      <c r="H8298" s="298">
        <v>126000</v>
      </c>
      <c r="I8298" s="299">
        <v>14376828.810000001</v>
      </c>
      <c r="J8298" s="28" t="s">
        <v>39</v>
      </c>
      <c r="K8298" s="28" t="s">
        <v>39</v>
      </c>
      <c r="L8298" s="300" t="s">
        <v>7650</v>
      </c>
    </row>
    <row r="8299" spans="2:12" ht="75" customHeight="1" x14ac:dyDescent="0.25">
      <c r="B8299" s="294">
        <v>70141511</v>
      </c>
      <c r="C8299" s="295" t="s">
        <v>7950</v>
      </c>
      <c r="D8299" s="296">
        <v>41699</v>
      </c>
      <c r="E8299" s="28" t="s">
        <v>97</v>
      </c>
      <c r="F8299" s="297" t="s">
        <v>7648</v>
      </c>
      <c r="G8299" s="297" t="s">
        <v>7649</v>
      </c>
      <c r="H8299" s="298">
        <v>126000</v>
      </c>
      <c r="I8299" s="299">
        <v>14376828.810000001</v>
      </c>
      <c r="J8299" s="28" t="s">
        <v>39</v>
      </c>
      <c r="K8299" s="28" t="s">
        <v>39</v>
      </c>
      <c r="L8299" s="300" t="s">
        <v>7650</v>
      </c>
    </row>
    <row r="8300" spans="2:12" ht="75" customHeight="1" x14ac:dyDescent="0.25">
      <c r="B8300" s="294">
        <v>50407000</v>
      </c>
      <c r="C8300" s="295" t="s">
        <v>7951</v>
      </c>
      <c r="D8300" s="296">
        <v>41699</v>
      </c>
      <c r="E8300" s="28" t="s">
        <v>97</v>
      </c>
      <c r="F8300" s="297" t="s">
        <v>7648</v>
      </c>
      <c r="G8300" s="297" t="s">
        <v>7649</v>
      </c>
      <c r="H8300" s="298">
        <v>117000</v>
      </c>
      <c r="I8300" s="299">
        <v>14376828.810000001</v>
      </c>
      <c r="J8300" s="28" t="s">
        <v>39</v>
      </c>
      <c r="K8300" s="28" t="s">
        <v>39</v>
      </c>
      <c r="L8300" s="300" t="s">
        <v>7650</v>
      </c>
    </row>
    <row r="8301" spans="2:12" ht="75" customHeight="1" x14ac:dyDescent="0.25">
      <c r="B8301" s="294">
        <v>50401600</v>
      </c>
      <c r="C8301" s="295" t="s">
        <v>7952</v>
      </c>
      <c r="D8301" s="296">
        <v>41699</v>
      </c>
      <c r="E8301" s="28" t="s">
        <v>97</v>
      </c>
      <c r="F8301" s="297" t="s">
        <v>7648</v>
      </c>
      <c r="G8301" s="297" t="s">
        <v>7649</v>
      </c>
      <c r="H8301" s="298">
        <v>226800</v>
      </c>
      <c r="I8301" s="299">
        <v>14376828.810000001</v>
      </c>
      <c r="J8301" s="28" t="s">
        <v>39</v>
      </c>
      <c r="K8301" s="28" t="s">
        <v>39</v>
      </c>
      <c r="L8301" s="300" t="s">
        <v>7650</v>
      </c>
    </row>
    <row r="8302" spans="2:12" ht="75" customHeight="1" x14ac:dyDescent="0.25">
      <c r="B8302" s="294">
        <v>504062001</v>
      </c>
      <c r="C8302" s="295" t="s">
        <v>7953</v>
      </c>
      <c r="D8302" s="296">
        <v>41699</v>
      </c>
      <c r="E8302" s="28" t="s">
        <v>97</v>
      </c>
      <c r="F8302" s="297" t="s">
        <v>7648</v>
      </c>
      <c r="G8302" s="297" t="s">
        <v>7649</v>
      </c>
      <c r="H8302" s="298">
        <v>1020600</v>
      </c>
      <c r="I8302" s="299">
        <v>14376828.810000001</v>
      </c>
      <c r="J8302" s="28" t="s">
        <v>39</v>
      </c>
      <c r="K8302" s="28" t="s">
        <v>39</v>
      </c>
      <c r="L8302" s="300" t="s">
        <v>7650</v>
      </c>
    </row>
    <row r="8303" spans="2:12" ht="75" customHeight="1" x14ac:dyDescent="0.25">
      <c r="B8303" s="294">
        <v>50404100</v>
      </c>
      <c r="C8303" s="295" t="s">
        <v>7954</v>
      </c>
      <c r="D8303" s="296">
        <v>41699</v>
      </c>
      <c r="E8303" s="28" t="s">
        <v>97</v>
      </c>
      <c r="F8303" s="297" t="s">
        <v>7648</v>
      </c>
      <c r="G8303" s="297" t="s">
        <v>7649</v>
      </c>
      <c r="H8303" s="298">
        <v>178200</v>
      </c>
      <c r="I8303" s="299">
        <v>14376828.810000001</v>
      </c>
      <c r="J8303" s="28" t="s">
        <v>39</v>
      </c>
      <c r="K8303" s="28" t="s">
        <v>39</v>
      </c>
      <c r="L8303" s="300" t="s">
        <v>7650</v>
      </c>
    </row>
    <row r="8304" spans="2:12" ht="75" customHeight="1" x14ac:dyDescent="0.25">
      <c r="B8304" s="294">
        <v>50307012</v>
      </c>
      <c r="C8304" s="295" t="s">
        <v>7955</v>
      </c>
      <c r="D8304" s="296">
        <v>41699</v>
      </c>
      <c r="E8304" s="28" t="s">
        <v>97</v>
      </c>
      <c r="F8304" s="297" t="s">
        <v>7648</v>
      </c>
      <c r="G8304" s="297" t="s">
        <v>7649</v>
      </c>
      <c r="H8304" s="298">
        <v>117000</v>
      </c>
      <c r="I8304" s="299">
        <v>14376828.810000001</v>
      </c>
      <c r="J8304" s="28" t="s">
        <v>39</v>
      </c>
      <c r="K8304" s="28" t="s">
        <v>39</v>
      </c>
      <c r="L8304" s="300" t="s">
        <v>7650</v>
      </c>
    </row>
    <row r="8305" spans="2:12" ht="75" customHeight="1" x14ac:dyDescent="0.25">
      <c r="B8305" s="294">
        <v>50306700</v>
      </c>
      <c r="C8305" s="295" t="s">
        <v>7956</v>
      </c>
      <c r="D8305" s="296">
        <v>41699</v>
      </c>
      <c r="E8305" s="28" t="s">
        <v>97</v>
      </c>
      <c r="F8305" s="297" t="s">
        <v>7648</v>
      </c>
      <c r="G8305" s="297" t="s">
        <v>7649</v>
      </c>
      <c r="H8305" s="298">
        <v>9165000</v>
      </c>
      <c r="I8305" s="299">
        <v>14376828.810000001</v>
      </c>
      <c r="J8305" s="28" t="s">
        <v>39</v>
      </c>
      <c r="K8305" s="28" t="s">
        <v>39</v>
      </c>
      <c r="L8305" s="300" t="s">
        <v>7650</v>
      </c>
    </row>
    <row r="8306" spans="2:12" ht="75" customHeight="1" x14ac:dyDescent="0.25">
      <c r="B8306" s="294">
        <v>50407039</v>
      </c>
      <c r="C8306" s="295" t="s">
        <v>7957</v>
      </c>
      <c r="D8306" s="296">
        <v>41699</v>
      </c>
      <c r="E8306" s="28" t="s">
        <v>97</v>
      </c>
      <c r="F8306" s="297" t="s">
        <v>7648</v>
      </c>
      <c r="G8306" s="297" t="s">
        <v>7649</v>
      </c>
      <c r="H8306" s="298">
        <v>1638000</v>
      </c>
      <c r="I8306" s="299">
        <v>14376828.810000001</v>
      </c>
      <c r="J8306" s="28" t="s">
        <v>39</v>
      </c>
      <c r="K8306" s="28" t="s">
        <v>39</v>
      </c>
      <c r="L8306" s="300" t="s">
        <v>7650</v>
      </c>
    </row>
    <row r="8307" spans="2:12" ht="75" customHeight="1" x14ac:dyDescent="0.25">
      <c r="B8307" s="294">
        <v>50407039</v>
      </c>
      <c r="C8307" s="295" t="s">
        <v>7958</v>
      </c>
      <c r="D8307" s="296">
        <v>41699</v>
      </c>
      <c r="E8307" s="28" t="s">
        <v>97</v>
      </c>
      <c r="F8307" s="297" t="s">
        <v>7648</v>
      </c>
      <c r="G8307" s="297" t="s">
        <v>7649</v>
      </c>
      <c r="H8307" s="298">
        <v>32400</v>
      </c>
      <c r="I8307" s="299">
        <v>14376828.810000001</v>
      </c>
      <c r="J8307" s="28" t="s">
        <v>39</v>
      </c>
      <c r="K8307" s="28" t="s">
        <v>39</v>
      </c>
      <c r="L8307" s="300" t="s">
        <v>7650</v>
      </c>
    </row>
    <row r="8308" spans="2:12" ht="75" customHeight="1" x14ac:dyDescent="0.25">
      <c r="B8308" s="294">
        <v>504057008</v>
      </c>
      <c r="C8308" s="295" t="s">
        <v>7959</v>
      </c>
      <c r="D8308" s="296">
        <v>41699</v>
      </c>
      <c r="E8308" s="28" t="s">
        <v>97</v>
      </c>
      <c r="F8308" s="297" t="s">
        <v>7648</v>
      </c>
      <c r="G8308" s="297" t="s">
        <v>7649</v>
      </c>
      <c r="H8308" s="298">
        <v>8400</v>
      </c>
      <c r="I8308" s="299">
        <v>14376828.810000001</v>
      </c>
      <c r="J8308" s="28" t="s">
        <v>39</v>
      </c>
      <c r="K8308" s="28" t="s">
        <v>39</v>
      </c>
      <c r="L8308" s="300" t="s">
        <v>7650</v>
      </c>
    </row>
    <row r="8309" spans="2:12" ht="75" customHeight="1" x14ac:dyDescent="0.25">
      <c r="B8309" s="294">
        <v>50307000</v>
      </c>
      <c r="C8309" s="295" t="s">
        <v>7960</v>
      </c>
      <c r="D8309" s="296">
        <v>41699</v>
      </c>
      <c r="E8309" s="28" t="s">
        <v>97</v>
      </c>
      <c r="F8309" s="297" t="s">
        <v>7648</v>
      </c>
      <c r="G8309" s="297" t="s">
        <v>7649</v>
      </c>
      <c r="H8309" s="298">
        <v>11940</v>
      </c>
      <c r="I8309" s="299">
        <v>14376828.810000001</v>
      </c>
      <c r="J8309" s="28" t="s">
        <v>39</v>
      </c>
      <c r="K8309" s="28" t="s">
        <v>39</v>
      </c>
      <c r="L8309" s="300" t="s">
        <v>7650</v>
      </c>
    </row>
    <row r="8310" spans="2:12" ht="75" customHeight="1" x14ac:dyDescent="0.25">
      <c r="B8310" s="294">
        <v>70141511</v>
      </c>
      <c r="C8310" s="295" t="s">
        <v>7961</v>
      </c>
      <c r="D8310" s="296">
        <v>41699</v>
      </c>
      <c r="E8310" s="28" t="s">
        <v>97</v>
      </c>
      <c r="F8310" s="297" t="s">
        <v>7648</v>
      </c>
      <c r="G8310" s="297" t="s">
        <v>7649</v>
      </c>
      <c r="H8310" s="298">
        <v>37440</v>
      </c>
      <c r="I8310" s="299">
        <v>14376828.810000001</v>
      </c>
      <c r="J8310" s="28" t="s">
        <v>39</v>
      </c>
      <c r="K8310" s="28" t="s">
        <v>39</v>
      </c>
      <c r="L8310" s="300" t="s">
        <v>7650</v>
      </c>
    </row>
    <row r="8311" spans="2:12" ht="75" customHeight="1" x14ac:dyDescent="0.25">
      <c r="B8311" s="294">
        <v>50307035</v>
      </c>
      <c r="C8311" s="295" t="s">
        <v>7962</v>
      </c>
      <c r="D8311" s="296">
        <v>41699</v>
      </c>
      <c r="E8311" s="28" t="s">
        <v>97</v>
      </c>
      <c r="F8311" s="297" t="s">
        <v>7648</v>
      </c>
      <c r="G8311" s="297" t="s">
        <v>7649</v>
      </c>
      <c r="H8311" s="298">
        <v>475200</v>
      </c>
      <c r="I8311" s="299">
        <v>14376828.810000001</v>
      </c>
      <c r="J8311" s="28" t="s">
        <v>39</v>
      </c>
      <c r="K8311" s="28" t="s">
        <v>39</v>
      </c>
      <c r="L8311" s="300" t="s">
        <v>7650</v>
      </c>
    </row>
    <row r="8312" spans="2:12" ht="75" customHeight="1" x14ac:dyDescent="0.25">
      <c r="B8312" s="294">
        <v>50404100</v>
      </c>
      <c r="C8312" s="295" t="s">
        <v>7963</v>
      </c>
      <c r="D8312" s="296">
        <v>41699</v>
      </c>
      <c r="E8312" s="28" t="s">
        <v>97</v>
      </c>
      <c r="F8312" s="297" t="s">
        <v>7648</v>
      </c>
      <c r="G8312" s="297" t="s">
        <v>7649</v>
      </c>
      <c r="H8312" s="298">
        <v>63000</v>
      </c>
      <c r="I8312" s="299">
        <v>14376828.810000001</v>
      </c>
      <c r="J8312" s="28" t="s">
        <v>39</v>
      </c>
      <c r="K8312" s="28" t="s">
        <v>39</v>
      </c>
      <c r="L8312" s="300" t="s">
        <v>7650</v>
      </c>
    </row>
    <row r="8313" spans="2:12" ht="75" customHeight="1" x14ac:dyDescent="0.25">
      <c r="B8313" s="294">
        <v>50303700</v>
      </c>
      <c r="C8313" s="295" t="s">
        <v>7964</v>
      </c>
      <c r="D8313" s="296">
        <v>41699</v>
      </c>
      <c r="E8313" s="28" t="s">
        <v>97</v>
      </c>
      <c r="F8313" s="297" t="s">
        <v>7648</v>
      </c>
      <c r="G8313" s="297" t="s">
        <v>7649</v>
      </c>
      <c r="H8313" s="298">
        <v>1200000</v>
      </c>
      <c r="I8313" s="299">
        <v>14376828.810000001</v>
      </c>
      <c r="J8313" s="28" t="s">
        <v>39</v>
      </c>
      <c r="K8313" s="28" t="s">
        <v>39</v>
      </c>
      <c r="L8313" s="300" t="s">
        <v>7650</v>
      </c>
    </row>
    <row r="8314" spans="2:12" ht="75" customHeight="1" x14ac:dyDescent="0.25">
      <c r="B8314" s="294">
        <v>50303700</v>
      </c>
      <c r="C8314" s="295" t="s">
        <v>7965</v>
      </c>
      <c r="D8314" s="296">
        <v>41699</v>
      </c>
      <c r="E8314" s="28" t="s">
        <v>97</v>
      </c>
      <c r="F8314" s="297" t="s">
        <v>7648</v>
      </c>
      <c r="G8314" s="297" t="s">
        <v>7649</v>
      </c>
      <c r="H8314" s="298">
        <v>1053000</v>
      </c>
      <c r="I8314" s="299">
        <v>14376828.810000001</v>
      </c>
      <c r="J8314" s="28" t="s">
        <v>39</v>
      </c>
      <c r="K8314" s="28" t="s">
        <v>39</v>
      </c>
      <c r="L8314" s="300" t="s">
        <v>7650</v>
      </c>
    </row>
    <row r="8315" spans="2:12" ht="75" customHeight="1" x14ac:dyDescent="0.25">
      <c r="B8315" s="294">
        <v>504040001</v>
      </c>
      <c r="C8315" s="295" t="s">
        <v>7966</v>
      </c>
      <c r="D8315" s="296">
        <v>41699</v>
      </c>
      <c r="E8315" s="28" t="s">
        <v>97</v>
      </c>
      <c r="F8315" s="297" t="s">
        <v>7648</v>
      </c>
      <c r="G8315" s="297" t="s">
        <v>7649</v>
      </c>
      <c r="H8315" s="298">
        <v>222000</v>
      </c>
      <c r="I8315" s="299">
        <v>14376828.810000001</v>
      </c>
      <c r="J8315" s="28" t="s">
        <v>39</v>
      </c>
      <c r="K8315" s="28" t="s">
        <v>39</v>
      </c>
      <c r="L8315" s="300" t="s">
        <v>7650</v>
      </c>
    </row>
    <row r="8316" spans="2:12" ht="75" customHeight="1" x14ac:dyDescent="0.25">
      <c r="B8316" s="294">
        <v>50407000</v>
      </c>
      <c r="C8316" s="295" t="s">
        <v>7967</v>
      </c>
      <c r="D8316" s="296">
        <v>41699</v>
      </c>
      <c r="E8316" s="28" t="s">
        <v>97</v>
      </c>
      <c r="F8316" s="297" t="s">
        <v>7648</v>
      </c>
      <c r="G8316" s="297" t="s">
        <v>7649</v>
      </c>
      <c r="H8316" s="298">
        <v>241500</v>
      </c>
      <c r="I8316" s="299">
        <v>14376828.810000001</v>
      </c>
      <c r="J8316" s="28" t="s">
        <v>39</v>
      </c>
      <c r="K8316" s="28" t="s">
        <v>39</v>
      </c>
      <c r="L8316" s="300" t="s">
        <v>7650</v>
      </c>
    </row>
    <row r="8317" spans="2:12" ht="75" customHeight="1" x14ac:dyDescent="0.25">
      <c r="B8317" s="294">
        <v>50407000</v>
      </c>
      <c r="C8317" s="295" t="s">
        <v>7968</v>
      </c>
      <c r="D8317" s="296">
        <v>41699</v>
      </c>
      <c r="E8317" s="28" t="s">
        <v>97</v>
      </c>
      <c r="F8317" s="297" t="s">
        <v>7648</v>
      </c>
      <c r="G8317" s="297" t="s">
        <v>7649</v>
      </c>
      <c r="H8317" s="298">
        <v>1740000</v>
      </c>
      <c r="I8317" s="299">
        <v>14376828.810000001</v>
      </c>
      <c r="J8317" s="28" t="s">
        <v>39</v>
      </c>
      <c r="K8317" s="28" t="s">
        <v>39</v>
      </c>
      <c r="L8317" s="300" t="s">
        <v>7650</v>
      </c>
    </row>
    <row r="8318" spans="2:12" ht="75" customHeight="1" x14ac:dyDescent="0.25">
      <c r="B8318" s="294">
        <v>50407000</v>
      </c>
      <c r="C8318" s="295" t="s">
        <v>7969</v>
      </c>
      <c r="D8318" s="296">
        <v>41699</v>
      </c>
      <c r="E8318" s="28" t="s">
        <v>97</v>
      </c>
      <c r="F8318" s="297" t="s">
        <v>7648</v>
      </c>
      <c r="G8318" s="297" t="s">
        <v>7649</v>
      </c>
      <c r="H8318" s="298">
        <v>26820</v>
      </c>
      <c r="I8318" s="299">
        <v>14376828.810000001</v>
      </c>
      <c r="J8318" s="28" t="s">
        <v>39</v>
      </c>
      <c r="K8318" s="28" t="s">
        <v>39</v>
      </c>
      <c r="L8318" s="300" t="s">
        <v>7650</v>
      </c>
    </row>
    <row r="8319" spans="2:12" ht="75" customHeight="1" x14ac:dyDescent="0.25">
      <c r="B8319" s="294">
        <v>50407000</v>
      </c>
      <c r="C8319" s="295" t="s">
        <v>7970</v>
      </c>
      <c r="D8319" s="296">
        <v>41699</v>
      </c>
      <c r="E8319" s="28" t="s">
        <v>97</v>
      </c>
      <c r="F8319" s="297" t="s">
        <v>7648</v>
      </c>
      <c r="G8319" s="297" t="s">
        <v>7649</v>
      </c>
      <c r="H8319" s="298">
        <v>31500</v>
      </c>
      <c r="I8319" s="299">
        <v>14376828.810000001</v>
      </c>
      <c r="J8319" s="28" t="s">
        <v>39</v>
      </c>
      <c r="K8319" s="28" t="s">
        <v>39</v>
      </c>
      <c r="L8319" s="300" t="s">
        <v>7650</v>
      </c>
    </row>
    <row r="8320" spans="2:12" ht="75" customHeight="1" x14ac:dyDescent="0.25">
      <c r="B8320" s="294">
        <v>50404100</v>
      </c>
      <c r="C8320" s="295" t="s">
        <v>7971</v>
      </c>
      <c r="D8320" s="296">
        <v>41699</v>
      </c>
      <c r="E8320" s="28" t="s">
        <v>97</v>
      </c>
      <c r="F8320" s="297" t="s">
        <v>7648</v>
      </c>
      <c r="G8320" s="297" t="s">
        <v>7649</v>
      </c>
      <c r="H8320" s="298">
        <v>19200</v>
      </c>
      <c r="I8320" s="299">
        <v>14376828.810000001</v>
      </c>
      <c r="J8320" s="28" t="s">
        <v>39</v>
      </c>
      <c r="K8320" s="28" t="s">
        <v>39</v>
      </c>
      <c r="L8320" s="300" t="s">
        <v>7650</v>
      </c>
    </row>
    <row r="8321" spans="2:12" ht="75" customHeight="1" x14ac:dyDescent="0.25">
      <c r="B8321" s="294">
        <v>50404100</v>
      </c>
      <c r="C8321" s="295" t="s">
        <v>7972</v>
      </c>
      <c r="D8321" s="296">
        <v>41699</v>
      </c>
      <c r="E8321" s="28" t="s">
        <v>97</v>
      </c>
      <c r="F8321" s="297" t="s">
        <v>7648</v>
      </c>
      <c r="G8321" s="297" t="s">
        <v>7649</v>
      </c>
      <c r="H8321" s="298">
        <v>52320</v>
      </c>
      <c r="I8321" s="299">
        <v>14376828.810000001</v>
      </c>
      <c r="J8321" s="28" t="s">
        <v>39</v>
      </c>
      <c r="K8321" s="28" t="s">
        <v>39</v>
      </c>
      <c r="L8321" s="300" t="s">
        <v>7650</v>
      </c>
    </row>
    <row r="8322" spans="2:12" ht="75" customHeight="1" x14ac:dyDescent="0.25">
      <c r="B8322" s="294">
        <v>504037001</v>
      </c>
      <c r="C8322" s="295" t="s">
        <v>7973</v>
      </c>
      <c r="D8322" s="296">
        <v>41699</v>
      </c>
      <c r="E8322" s="28" t="s">
        <v>97</v>
      </c>
      <c r="F8322" s="297" t="s">
        <v>7648</v>
      </c>
      <c r="G8322" s="297" t="s">
        <v>7649</v>
      </c>
      <c r="H8322" s="298">
        <v>13260</v>
      </c>
      <c r="I8322" s="299">
        <v>14376828.810000001</v>
      </c>
      <c r="J8322" s="28" t="s">
        <v>39</v>
      </c>
      <c r="K8322" s="28" t="s">
        <v>39</v>
      </c>
      <c r="L8322" s="300" t="s">
        <v>7650</v>
      </c>
    </row>
    <row r="8323" spans="2:12" ht="75" customHeight="1" x14ac:dyDescent="0.25">
      <c r="B8323" s="294">
        <v>50407030</v>
      </c>
      <c r="C8323" s="295" t="s">
        <v>7974</v>
      </c>
      <c r="D8323" s="296">
        <v>41699</v>
      </c>
      <c r="E8323" s="28" t="s">
        <v>97</v>
      </c>
      <c r="F8323" s="297" t="s">
        <v>7648</v>
      </c>
      <c r="G8323" s="297" t="s">
        <v>7649</v>
      </c>
      <c r="H8323" s="298">
        <v>201600</v>
      </c>
      <c r="I8323" s="299">
        <v>14376828.810000001</v>
      </c>
      <c r="J8323" s="28" t="s">
        <v>39</v>
      </c>
      <c r="K8323" s="28" t="s">
        <v>39</v>
      </c>
      <c r="L8323" s="300" t="s">
        <v>7650</v>
      </c>
    </row>
    <row r="8324" spans="2:12" ht="75" customHeight="1" x14ac:dyDescent="0.25">
      <c r="B8324" s="294">
        <v>50303900</v>
      </c>
      <c r="C8324" s="295" t="s">
        <v>7975</v>
      </c>
      <c r="D8324" s="296">
        <v>41699</v>
      </c>
      <c r="E8324" s="28" t="s">
        <v>97</v>
      </c>
      <c r="F8324" s="297" t="s">
        <v>7648</v>
      </c>
      <c r="G8324" s="297" t="s">
        <v>7649</v>
      </c>
      <c r="H8324" s="298">
        <v>1248000</v>
      </c>
      <c r="I8324" s="299">
        <v>14376828.810000001</v>
      </c>
      <c r="J8324" s="28" t="s">
        <v>39</v>
      </c>
      <c r="K8324" s="28" t="s">
        <v>39</v>
      </c>
      <c r="L8324" s="300" t="s">
        <v>7650</v>
      </c>
    </row>
    <row r="8325" spans="2:12" ht="75" customHeight="1" x14ac:dyDescent="0.25">
      <c r="B8325" s="294">
        <v>50404100</v>
      </c>
      <c r="C8325" s="295" t="s">
        <v>7976</v>
      </c>
      <c r="D8325" s="296">
        <v>41699</v>
      </c>
      <c r="E8325" s="28" t="s">
        <v>97</v>
      </c>
      <c r="F8325" s="297" t="s">
        <v>7648</v>
      </c>
      <c r="G8325" s="297" t="s">
        <v>7649</v>
      </c>
      <c r="H8325" s="298">
        <v>156000</v>
      </c>
      <c r="I8325" s="299">
        <v>14376828.810000001</v>
      </c>
      <c r="J8325" s="28" t="s">
        <v>39</v>
      </c>
      <c r="K8325" s="28" t="s">
        <v>39</v>
      </c>
      <c r="L8325" s="300" t="s">
        <v>7650</v>
      </c>
    </row>
    <row r="8326" spans="2:12" ht="75" customHeight="1" x14ac:dyDescent="0.25">
      <c r="B8326" s="294">
        <v>50404610</v>
      </c>
      <c r="C8326" s="295" t="s">
        <v>7977</v>
      </c>
      <c r="D8326" s="296">
        <v>41699</v>
      </c>
      <c r="E8326" s="28" t="s">
        <v>97</v>
      </c>
      <c r="F8326" s="297" t="s">
        <v>7648</v>
      </c>
      <c r="G8326" s="297" t="s">
        <v>7649</v>
      </c>
      <c r="H8326" s="298">
        <v>178200</v>
      </c>
      <c r="I8326" s="299">
        <v>14376828.810000001</v>
      </c>
      <c r="J8326" s="28" t="s">
        <v>39</v>
      </c>
      <c r="K8326" s="28" t="s">
        <v>39</v>
      </c>
      <c r="L8326" s="300" t="s">
        <v>7650</v>
      </c>
    </row>
    <row r="8327" spans="2:12" ht="75" customHeight="1" x14ac:dyDescent="0.25">
      <c r="B8327" s="294">
        <v>50404610</v>
      </c>
      <c r="C8327" s="295" t="s">
        <v>7978</v>
      </c>
      <c r="D8327" s="296">
        <v>41699</v>
      </c>
      <c r="E8327" s="28" t="s">
        <v>97</v>
      </c>
      <c r="F8327" s="297" t="s">
        <v>7648</v>
      </c>
      <c r="G8327" s="297" t="s">
        <v>7649</v>
      </c>
      <c r="H8327" s="298">
        <v>234000</v>
      </c>
      <c r="I8327" s="299">
        <v>14376828.810000001</v>
      </c>
      <c r="J8327" s="28" t="s">
        <v>39</v>
      </c>
      <c r="K8327" s="28" t="s">
        <v>39</v>
      </c>
      <c r="L8327" s="300" t="s">
        <v>7650</v>
      </c>
    </row>
    <row r="8328" spans="2:12" ht="75" customHeight="1" x14ac:dyDescent="0.25">
      <c r="B8328" s="294">
        <v>50404610</v>
      </c>
      <c r="C8328" s="295" t="s">
        <v>7979</v>
      </c>
      <c r="D8328" s="296">
        <v>41699</v>
      </c>
      <c r="E8328" s="28" t="s">
        <v>97</v>
      </c>
      <c r="F8328" s="297" t="s">
        <v>7648</v>
      </c>
      <c r="G8328" s="297" t="s">
        <v>7649</v>
      </c>
      <c r="H8328" s="298">
        <v>234000</v>
      </c>
      <c r="I8328" s="299">
        <v>14376828.810000001</v>
      </c>
      <c r="J8328" s="28" t="s">
        <v>39</v>
      </c>
      <c r="K8328" s="28" t="s">
        <v>39</v>
      </c>
      <c r="L8328" s="300" t="s">
        <v>7650</v>
      </c>
    </row>
    <row r="8329" spans="2:12" ht="75" customHeight="1" x14ac:dyDescent="0.25">
      <c r="B8329" s="294">
        <v>50404610</v>
      </c>
      <c r="C8329" s="295" t="s">
        <v>7980</v>
      </c>
      <c r="D8329" s="296">
        <v>41699</v>
      </c>
      <c r="E8329" s="28" t="s">
        <v>97</v>
      </c>
      <c r="F8329" s="297" t="s">
        <v>7648</v>
      </c>
      <c r="G8329" s="297" t="s">
        <v>7649</v>
      </c>
      <c r="H8329" s="298">
        <v>11700</v>
      </c>
      <c r="I8329" s="299">
        <v>14376828.810000001</v>
      </c>
      <c r="J8329" s="28" t="s">
        <v>39</v>
      </c>
      <c r="K8329" s="28" t="s">
        <v>39</v>
      </c>
      <c r="L8329" s="300" t="s">
        <v>7650</v>
      </c>
    </row>
    <row r="8330" spans="2:12" ht="75" customHeight="1" x14ac:dyDescent="0.25">
      <c r="B8330" s="294">
        <v>50404610</v>
      </c>
      <c r="C8330" s="295" t="s">
        <v>7981</v>
      </c>
      <c r="D8330" s="296">
        <v>41699</v>
      </c>
      <c r="E8330" s="28" t="s">
        <v>97</v>
      </c>
      <c r="F8330" s="297" t="s">
        <v>7648</v>
      </c>
      <c r="G8330" s="297" t="s">
        <v>7649</v>
      </c>
      <c r="H8330" s="298">
        <v>18000</v>
      </c>
      <c r="I8330" s="299">
        <v>14376828.810000001</v>
      </c>
      <c r="J8330" s="28" t="s">
        <v>39</v>
      </c>
      <c r="K8330" s="28" t="s">
        <v>39</v>
      </c>
      <c r="L8330" s="300" t="s">
        <v>7650</v>
      </c>
    </row>
    <row r="8331" spans="2:12" ht="75" customHeight="1" x14ac:dyDescent="0.25">
      <c r="B8331" s="294">
        <v>50404610</v>
      </c>
      <c r="C8331" s="295" t="s">
        <v>7982</v>
      </c>
      <c r="D8331" s="296">
        <v>41699</v>
      </c>
      <c r="E8331" s="28" t="s">
        <v>97</v>
      </c>
      <c r="F8331" s="297" t="s">
        <v>7648</v>
      </c>
      <c r="G8331" s="297" t="s">
        <v>7649</v>
      </c>
      <c r="H8331" s="298">
        <v>11700</v>
      </c>
      <c r="I8331" s="299">
        <v>14376828.810000001</v>
      </c>
      <c r="J8331" s="28" t="s">
        <v>39</v>
      </c>
      <c r="K8331" s="28" t="s">
        <v>39</v>
      </c>
      <c r="L8331" s="300" t="s">
        <v>7650</v>
      </c>
    </row>
    <row r="8332" spans="2:12" ht="75" customHeight="1" x14ac:dyDescent="0.25">
      <c r="B8332" s="294">
        <v>50304100</v>
      </c>
      <c r="C8332" s="295" t="s">
        <v>7983</v>
      </c>
      <c r="D8332" s="296">
        <v>41699</v>
      </c>
      <c r="E8332" s="28" t="s">
        <v>97</v>
      </c>
      <c r="F8332" s="297" t="s">
        <v>7648</v>
      </c>
      <c r="G8332" s="297" t="s">
        <v>7649</v>
      </c>
      <c r="H8332" s="298">
        <v>2880000</v>
      </c>
      <c r="I8332" s="299">
        <v>14376828.810000001</v>
      </c>
      <c r="J8332" s="28" t="s">
        <v>39</v>
      </c>
      <c r="K8332" s="28" t="s">
        <v>39</v>
      </c>
      <c r="L8332" s="300" t="s">
        <v>7650</v>
      </c>
    </row>
    <row r="8333" spans="2:12" ht="75" customHeight="1" x14ac:dyDescent="0.25">
      <c r="B8333" s="294">
        <v>50304100</v>
      </c>
      <c r="C8333" s="295" t="s">
        <v>7984</v>
      </c>
      <c r="D8333" s="296">
        <v>41699</v>
      </c>
      <c r="E8333" s="28" t="s">
        <v>97</v>
      </c>
      <c r="F8333" s="297" t="s">
        <v>7648</v>
      </c>
      <c r="G8333" s="297" t="s">
        <v>7649</v>
      </c>
      <c r="H8333" s="298">
        <v>7800</v>
      </c>
      <c r="I8333" s="299">
        <v>14376828.810000001</v>
      </c>
      <c r="J8333" s="28" t="s">
        <v>39</v>
      </c>
      <c r="K8333" s="28" t="s">
        <v>39</v>
      </c>
      <c r="L8333" s="300" t="s">
        <v>7650</v>
      </c>
    </row>
    <row r="8334" spans="2:12" ht="75" customHeight="1" x14ac:dyDescent="0.25">
      <c r="B8334" s="294">
        <v>70141511</v>
      </c>
      <c r="C8334" s="295" t="s">
        <v>7985</v>
      </c>
      <c r="D8334" s="296">
        <v>41699</v>
      </c>
      <c r="E8334" s="28" t="s">
        <v>97</v>
      </c>
      <c r="F8334" s="297" t="s">
        <v>7648</v>
      </c>
      <c r="G8334" s="297" t="s">
        <v>7649</v>
      </c>
      <c r="H8334" s="298">
        <v>3300000</v>
      </c>
      <c r="I8334" s="299">
        <v>14376828.810000001</v>
      </c>
      <c r="J8334" s="28" t="s">
        <v>39</v>
      </c>
      <c r="K8334" s="28" t="s">
        <v>39</v>
      </c>
      <c r="L8334" s="300" t="s">
        <v>7650</v>
      </c>
    </row>
    <row r="8335" spans="2:12" ht="75" customHeight="1" x14ac:dyDescent="0.25">
      <c r="B8335" s="294">
        <v>50407000</v>
      </c>
      <c r="C8335" s="295" t="s">
        <v>7986</v>
      </c>
      <c r="D8335" s="296">
        <v>41699</v>
      </c>
      <c r="E8335" s="28" t="s">
        <v>97</v>
      </c>
      <c r="F8335" s="297" t="s">
        <v>7648</v>
      </c>
      <c r="G8335" s="297" t="s">
        <v>7649</v>
      </c>
      <c r="H8335" s="298">
        <v>34200</v>
      </c>
      <c r="I8335" s="299">
        <v>14376828.810000001</v>
      </c>
      <c r="J8335" s="28" t="s">
        <v>39</v>
      </c>
      <c r="K8335" s="28" t="s">
        <v>39</v>
      </c>
      <c r="L8335" s="300" t="s">
        <v>7650</v>
      </c>
    </row>
    <row r="8336" spans="2:12" ht="75" customHeight="1" x14ac:dyDescent="0.25">
      <c r="B8336" s="294">
        <v>50304400</v>
      </c>
      <c r="C8336" s="295" t="s">
        <v>7987</v>
      </c>
      <c r="D8336" s="296">
        <v>41699</v>
      </c>
      <c r="E8336" s="28" t="s">
        <v>97</v>
      </c>
      <c r="F8336" s="297" t="s">
        <v>7648</v>
      </c>
      <c r="G8336" s="297" t="s">
        <v>7649</v>
      </c>
      <c r="H8336" s="298">
        <v>118800</v>
      </c>
      <c r="I8336" s="299">
        <v>14376828.810000001</v>
      </c>
      <c r="J8336" s="28" t="s">
        <v>39</v>
      </c>
      <c r="K8336" s="28" t="s">
        <v>39</v>
      </c>
      <c r="L8336" s="300" t="s">
        <v>7650</v>
      </c>
    </row>
    <row r="8337" spans="2:12" ht="75" customHeight="1" x14ac:dyDescent="0.25">
      <c r="B8337" s="294">
        <v>50304500</v>
      </c>
      <c r="C8337" s="295" t="s">
        <v>7988</v>
      </c>
      <c r="D8337" s="296">
        <v>41699</v>
      </c>
      <c r="E8337" s="28" t="s">
        <v>97</v>
      </c>
      <c r="F8337" s="297" t="s">
        <v>7648</v>
      </c>
      <c r="G8337" s="297" t="s">
        <v>7649</v>
      </c>
      <c r="H8337" s="298">
        <v>26520</v>
      </c>
      <c r="I8337" s="299">
        <v>14376828.810000001</v>
      </c>
      <c r="J8337" s="28" t="s">
        <v>39</v>
      </c>
      <c r="K8337" s="28" t="s">
        <v>39</v>
      </c>
      <c r="L8337" s="300" t="s">
        <v>7650</v>
      </c>
    </row>
    <row r="8338" spans="2:12" ht="75" customHeight="1" x14ac:dyDescent="0.25">
      <c r="B8338" s="294">
        <v>50304500</v>
      </c>
      <c r="C8338" s="295" t="s">
        <v>7989</v>
      </c>
      <c r="D8338" s="296">
        <v>41699</v>
      </c>
      <c r="E8338" s="28" t="s">
        <v>97</v>
      </c>
      <c r="F8338" s="297" t="s">
        <v>7648</v>
      </c>
      <c r="G8338" s="297" t="s">
        <v>7649</v>
      </c>
      <c r="H8338" s="298">
        <v>81000</v>
      </c>
      <c r="I8338" s="299">
        <v>14376828.810000001</v>
      </c>
      <c r="J8338" s="28" t="s">
        <v>39</v>
      </c>
      <c r="K8338" s="28" t="s">
        <v>39</v>
      </c>
      <c r="L8338" s="300" t="s">
        <v>7650</v>
      </c>
    </row>
    <row r="8339" spans="2:12" ht="75" customHeight="1" x14ac:dyDescent="0.25">
      <c r="B8339" s="294">
        <v>50304500</v>
      </c>
      <c r="C8339" s="295" t="s">
        <v>7990</v>
      </c>
      <c r="D8339" s="296">
        <v>41699</v>
      </c>
      <c r="E8339" s="28" t="s">
        <v>97</v>
      </c>
      <c r="F8339" s="297" t="s">
        <v>7648</v>
      </c>
      <c r="G8339" s="297" t="s">
        <v>7649</v>
      </c>
      <c r="H8339" s="298">
        <v>552000</v>
      </c>
      <c r="I8339" s="299">
        <v>14376828.810000001</v>
      </c>
      <c r="J8339" s="28" t="s">
        <v>39</v>
      </c>
      <c r="K8339" s="28" t="s">
        <v>39</v>
      </c>
      <c r="L8339" s="300" t="s">
        <v>7650</v>
      </c>
    </row>
    <row r="8340" spans="2:12" ht="75" customHeight="1" x14ac:dyDescent="0.25">
      <c r="B8340" s="294">
        <v>50306800</v>
      </c>
      <c r="C8340" s="295" t="s">
        <v>7991</v>
      </c>
      <c r="D8340" s="296">
        <v>41699</v>
      </c>
      <c r="E8340" s="28" t="s">
        <v>97</v>
      </c>
      <c r="F8340" s="297" t="s">
        <v>7648</v>
      </c>
      <c r="G8340" s="297" t="s">
        <v>7649</v>
      </c>
      <c r="H8340" s="298">
        <v>189600</v>
      </c>
      <c r="I8340" s="299">
        <v>14376828.810000001</v>
      </c>
      <c r="J8340" s="28" t="s">
        <v>39</v>
      </c>
      <c r="K8340" s="28" t="s">
        <v>39</v>
      </c>
      <c r="L8340" s="300" t="s">
        <v>7650</v>
      </c>
    </row>
    <row r="8341" spans="2:12" ht="75" customHeight="1" x14ac:dyDescent="0.25">
      <c r="B8341" s="294">
        <v>50306800</v>
      </c>
      <c r="C8341" s="295" t="s">
        <v>7992</v>
      </c>
      <c r="D8341" s="296">
        <v>41699</v>
      </c>
      <c r="E8341" s="28" t="s">
        <v>97</v>
      </c>
      <c r="F8341" s="297" t="s">
        <v>7648</v>
      </c>
      <c r="G8341" s="297" t="s">
        <v>7649</v>
      </c>
      <c r="H8341" s="298">
        <v>189600</v>
      </c>
      <c r="I8341" s="299">
        <v>14376828.810000001</v>
      </c>
      <c r="J8341" s="28" t="s">
        <v>39</v>
      </c>
      <c r="K8341" s="28" t="s">
        <v>39</v>
      </c>
      <c r="L8341" s="300" t="s">
        <v>7650</v>
      </c>
    </row>
    <row r="8342" spans="2:12" ht="75" customHeight="1" x14ac:dyDescent="0.25">
      <c r="B8342" s="294">
        <v>50404100</v>
      </c>
      <c r="C8342" s="295" t="s">
        <v>7993</v>
      </c>
      <c r="D8342" s="296">
        <v>41699</v>
      </c>
      <c r="E8342" s="28" t="s">
        <v>97</v>
      </c>
      <c r="F8342" s="297" t="s">
        <v>7648</v>
      </c>
      <c r="G8342" s="297" t="s">
        <v>7649</v>
      </c>
      <c r="H8342" s="298">
        <v>3900</v>
      </c>
      <c r="I8342" s="299">
        <v>14376828.810000001</v>
      </c>
      <c r="J8342" s="28" t="s">
        <v>39</v>
      </c>
      <c r="K8342" s="28" t="s">
        <v>39</v>
      </c>
      <c r="L8342" s="300" t="s">
        <v>7650</v>
      </c>
    </row>
    <row r="8343" spans="2:12" ht="75" customHeight="1" x14ac:dyDescent="0.25">
      <c r="B8343" s="294">
        <v>50305200</v>
      </c>
      <c r="C8343" s="295" t="s">
        <v>7994</v>
      </c>
      <c r="D8343" s="296">
        <v>41699</v>
      </c>
      <c r="E8343" s="28" t="s">
        <v>97</v>
      </c>
      <c r="F8343" s="297" t="s">
        <v>7648</v>
      </c>
      <c r="G8343" s="297" t="s">
        <v>7649</v>
      </c>
      <c r="H8343" s="298">
        <v>6960000</v>
      </c>
      <c r="I8343" s="299">
        <v>14376828.810000001</v>
      </c>
      <c r="J8343" s="28" t="s">
        <v>39</v>
      </c>
      <c r="K8343" s="28" t="s">
        <v>39</v>
      </c>
      <c r="L8343" s="300" t="s">
        <v>7650</v>
      </c>
    </row>
    <row r="8344" spans="2:12" ht="75" customHeight="1" x14ac:dyDescent="0.25">
      <c r="B8344" s="294">
        <v>50407000</v>
      </c>
      <c r="C8344" s="295" t="s">
        <v>7995</v>
      </c>
      <c r="D8344" s="296">
        <v>41699</v>
      </c>
      <c r="E8344" s="28" t="s">
        <v>97</v>
      </c>
      <c r="F8344" s="297" t="s">
        <v>7648</v>
      </c>
      <c r="G8344" s="297" t="s">
        <v>7649</v>
      </c>
      <c r="H8344" s="298">
        <v>2100000</v>
      </c>
      <c r="I8344" s="299">
        <v>14376828.810000001</v>
      </c>
      <c r="J8344" s="28" t="s">
        <v>39</v>
      </c>
      <c r="K8344" s="28" t="s">
        <v>39</v>
      </c>
      <c r="L8344" s="300" t="s">
        <v>7650</v>
      </c>
    </row>
    <row r="8345" spans="2:12" ht="75" customHeight="1" x14ac:dyDescent="0.25">
      <c r="B8345" s="294">
        <v>50407000</v>
      </c>
      <c r="C8345" s="295" t="s">
        <v>7996</v>
      </c>
      <c r="D8345" s="296">
        <v>41699</v>
      </c>
      <c r="E8345" s="28" t="s">
        <v>97</v>
      </c>
      <c r="F8345" s="297" t="s">
        <v>7648</v>
      </c>
      <c r="G8345" s="297" t="s">
        <v>7649</v>
      </c>
      <c r="H8345" s="298">
        <v>117000</v>
      </c>
      <c r="I8345" s="299">
        <v>14376828.810000001</v>
      </c>
      <c r="J8345" s="28" t="s">
        <v>39</v>
      </c>
      <c r="K8345" s="28" t="s">
        <v>39</v>
      </c>
      <c r="L8345" s="300" t="s">
        <v>7650</v>
      </c>
    </row>
    <row r="8346" spans="2:12" ht="75" customHeight="1" x14ac:dyDescent="0.25">
      <c r="B8346" s="294">
        <v>50404100</v>
      </c>
      <c r="C8346" s="295" t="s">
        <v>7997</v>
      </c>
      <c r="D8346" s="296">
        <v>41699</v>
      </c>
      <c r="E8346" s="28" t="s">
        <v>97</v>
      </c>
      <c r="F8346" s="297" t="s">
        <v>7648</v>
      </c>
      <c r="G8346" s="297" t="s">
        <v>7649</v>
      </c>
      <c r="H8346" s="298">
        <v>7800</v>
      </c>
      <c r="I8346" s="299">
        <v>14376828.810000001</v>
      </c>
      <c r="J8346" s="28" t="s">
        <v>39</v>
      </c>
      <c r="K8346" s="28" t="s">
        <v>39</v>
      </c>
      <c r="L8346" s="300" t="s">
        <v>7650</v>
      </c>
    </row>
    <row r="8347" spans="2:12" ht="75" customHeight="1" x14ac:dyDescent="0.25">
      <c r="B8347" s="294">
        <v>50307000</v>
      </c>
      <c r="C8347" s="295" t="s">
        <v>7998</v>
      </c>
      <c r="D8347" s="296">
        <v>41699</v>
      </c>
      <c r="E8347" s="28" t="s">
        <v>97</v>
      </c>
      <c r="F8347" s="297" t="s">
        <v>7648</v>
      </c>
      <c r="G8347" s="297" t="s">
        <v>7649</v>
      </c>
      <c r="H8347" s="298">
        <v>89100</v>
      </c>
      <c r="I8347" s="299">
        <v>14376828.810000001</v>
      </c>
      <c r="J8347" s="28" t="s">
        <v>39</v>
      </c>
      <c r="K8347" s="28" t="s">
        <v>39</v>
      </c>
      <c r="L8347" s="300" t="s">
        <v>7650</v>
      </c>
    </row>
    <row r="8348" spans="2:12" ht="75" customHeight="1" x14ac:dyDescent="0.25">
      <c r="B8348" s="294">
        <v>50304600</v>
      </c>
      <c r="C8348" s="295" t="s">
        <v>7999</v>
      </c>
      <c r="D8348" s="296">
        <v>41699</v>
      </c>
      <c r="E8348" s="28" t="s">
        <v>97</v>
      </c>
      <c r="F8348" s="297" t="s">
        <v>7648</v>
      </c>
      <c r="G8348" s="297" t="s">
        <v>7649</v>
      </c>
      <c r="H8348" s="298">
        <v>11250000</v>
      </c>
      <c r="I8348" s="299">
        <v>14376828.810000001</v>
      </c>
      <c r="J8348" s="28" t="s">
        <v>39</v>
      </c>
      <c r="K8348" s="28" t="s">
        <v>39</v>
      </c>
      <c r="L8348" s="300" t="s">
        <v>7650</v>
      </c>
    </row>
    <row r="8349" spans="2:12" ht="75" customHeight="1" x14ac:dyDescent="0.25">
      <c r="B8349" s="294">
        <v>50404100</v>
      </c>
      <c r="C8349" s="295" t="s">
        <v>8000</v>
      </c>
      <c r="D8349" s="296">
        <v>41699</v>
      </c>
      <c r="E8349" s="28" t="s">
        <v>97</v>
      </c>
      <c r="F8349" s="297" t="s">
        <v>7648</v>
      </c>
      <c r="G8349" s="297" t="s">
        <v>7649</v>
      </c>
      <c r="H8349" s="298">
        <v>19500</v>
      </c>
      <c r="I8349" s="299">
        <v>14376828.810000001</v>
      </c>
      <c r="J8349" s="28" t="s">
        <v>39</v>
      </c>
      <c r="K8349" s="28" t="s">
        <v>39</v>
      </c>
      <c r="L8349" s="300" t="s">
        <v>7650</v>
      </c>
    </row>
    <row r="8350" spans="2:12" ht="75" customHeight="1" x14ac:dyDescent="0.25">
      <c r="B8350" s="294">
        <v>50302000</v>
      </c>
      <c r="C8350" s="295" t="s">
        <v>8001</v>
      </c>
      <c r="D8350" s="296">
        <v>41699</v>
      </c>
      <c r="E8350" s="28" t="s">
        <v>97</v>
      </c>
      <c r="F8350" s="297" t="s">
        <v>7648</v>
      </c>
      <c r="G8350" s="297" t="s">
        <v>7649</v>
      </c>
      <c r="H8350" s="298">
        <v>9750000</v>
      </c>
      <c r="I8350" s="299">
        <v>14376828.810000001</v>
      </c>
      <c r="J8350" s="28" t="s">
        <v>39</v>
      </c>
      <c r="K8350" s="28" t="s">
        <v>39</v>
      </c>
      <c r="L8350" s="300" t="s">
        <v>7650</v>
      </c>
    </row>
    <row r="8351" spans="2:12" ht="75" customHeight="1" x14ac:dyDescent="0.25">
      <c r="B8351" s="294">
        <v>50407000</v>
      </c>
      <c r="C8351" s="295" t="s">
        <v>8002</v>
      </c>
      <c r="D8351" s="296">
        <v>41699</v>
      </c>
      <c r="E8351" s="28" t="s">
        <v>97</v>
      </c>
      <c r="F8351" s="297" t="s">
        <v>7648</v>
      </c>
      <c r="G8351" s="297" t="s">
        <v>7649</v>
      </c>
      <c r="H8351" s="298">
        <v>160200</v>
      </c>
      <c r="I8351" s="299">
        <v>14376828.810000001</v>
      </c>
      <c r="J8351" s="28" t="s">
        <v>39</v>
      </c>
      <c r="K8351" s="28" t="s">
        <v>39</v>
      </c>
      <c r="L8351" s="300" t="s">
        <v>7650</v>
      </c>
    </row>
    <row r="8352" spans="2:12" ht="75" customHeight="1" x14ac:dyDescent="0.25">
      <c r="B8352" s="294">
        <v>50305000</v>
      </c>
      <c r="C8352" s="295" t="s">
        <v>8003</v>
      </c>
      <c r="D8352" s="296">
        <v>41699</v>
      </c>
      <c r="E8352" s="28" t="s">
        <v>97</v>
      </c>
      <c r="F8352" s="297" t="s">
        <v>7648</v>
      </c>
      <c r="G8352" s="297" t="s">
        <v>7649</v>
      </c>
      <c r="H8352" s="298">
        <v>51000</v>
      </c>
      <c r="I8352" s="299">
        <v>14376828.810000001</v>
      </c>
      <c r="J8352" s="28" t="s">
        <v>39</v>
      </c>
      <c r="K8352" s="28" t="s">
        <v>39</v>
      </c>
      <c r="L8352" s="300" t="s">
        <v>7650</v>
      </c>
    </row>
    <row r="8353" spans="2:12" ht="75" customHeight="1" x14ac:dyDescent="0.25">
      <c r="B8353" s="294">
        <v>50305000</v>
      </c>
      <c r="C8353" s="295" t="s">
        <v>8004</v>
      </c>
      <c r="D8353" s="296">
        <v>41699</v>
      </c>
      <c r="E8353" s="28" t="s">
        <v>97</v>
      </c>
      <c r="F8353" s="297" t="s">
        <v>7648</v>
      </c>
      <c r="G8353" s="297" t="s">
        <v>7649</v>
      </c>
      <c r="H8353" s="298">
        <v>84000</v>
      </c>
      <c r="I8353" s="299">
        <v>14376828.810000001</v>
      </c>
      <c r="J8353" s="28" t="s">
        <v>39</v>
      </c>
      <c r="K8353" s="28" t="s">
        <v>39</v>
      </c>
      <c r="L8353" s="300" t="s">
        <v>7650</v>
      </c>
    </row>
    <row r="8354" spans="2:12" ht="75" customHeight="1" x14ac:dyDescent="0.25">
      <c r="B8354" s="294">
        <v>50305000</v>
      </c>
      <c r="C8354" s="295" t="s">
        <v>8005</v>
      </c>
      <c r="D8354" s="296">
        <v>41699</v>
      </c>
      <c r="E8354" s="28" t="s">
        <v>97</v>
      </c>
      <c r="F8354" s="297" t="s">
        <v>7648</v>
      </c>
      <c r="G8354" s="297" t="s">
        <v>7649</v>
      </c>
      <c r="H8354" s="298">
        <v>24420000</v>
      </c>
      <c r="I8354" s="299">
        <v>14376828.810000001</v>
      </c>
      <c r="J8354" s="28" t="s">
        <v>39</v>
      </c>
      <c r="K8354" s="28" t="s">
        <v>39</v>
      </c>
      <c r="L8354" s="300" t="s">
        <v>7650</v>
      </c>
    </row>
    <row r="8355" spans="2:12" ht="75" customHeight="1" x14ac:dyDescent="0.25">
      <c r="B8355" s="294">
        <v>50305000</v>
      </c>
      <c r="C8355" s="295" t="s">
        <v>8006</v>
      </c>
      <c r="D8355" s="296">
        <v>41699</v>
      </c>
      <c r="E8355" s="28" t="s">
        <v>97</v>
      </c>
      <c r="F8355" s="297" t="s">
        <v>7648</v>
      </c>
      <c r="G8355" s="297" t="s">
        <v>7649</v>
      </c>
      <c r="H8355" s="298">
        <v>1680000</v>
      </c>
      <c r="I8355" s="299">
        <v>14376828.810000001</v>
      </c>
      <c r="J8355" s="28" t="s">
        <v>39</v>
      </c>
      <c r="K8355" s="28" t="s">
        <v>39</v>
      </c>
      <c r="L8355" s="300" t="s">
        <v>7650</v>
      </c>
    </row>
    <row r="8356" spans="2:12" ht="75" customHeight="1" x14ac:dyDescent="0.25">
      <c r="B8356" s="294">
        <v>50404700</v>
      </c>
      <c r="C8356" s="295" t="s">
        <v>8007</v>
      </c>
      <c r="D8356" s="296">
        <v>41699</v>
      </c>
      <c r="E8356" s="28" t="s">
        <v>97</v>
      </c>
      <c r="F8356" s="297" t="s">
        <v>7648</v>
      </c>
      <c r="G8356" s="297" t="s">
        <v>7649</v>
      </c>
      <c r="H8356" s="298">
        <v>340200</v>
      </c>
      <c r="I8356" s="299">
        <v>14376828.810000001</v>
      </c>
      <c r="J8356" s="28" t="s">
        <v>39</v>
      </c>
      <c r="K8356" s="28" t="s">
        <v>39</v>
      </c>
      <c r="L8356" s="300" t="s">
        <v>7650</v>
      </c>
    </row>
    <row r="8357" spans="2:12" ht="75" customHeight="1" x14ac:dyDescent="0.25">
      <c r="B8357" s="294">
        <v>50404100</v>
      </c>
      <c r="C8357" s="295" t="s">
        <v>8008</v>
      </c>
      <c r="D8357" s="296">
        <v>41699</v>
      </c>
      <c r="E8357" s="28" t="s">
        <v>97</v>
      </c>
      <c r="F8357" s="297" t="s">
        <v>7648</v>
      </c>
      <c r="G8357" s="297" t="s">
        <v>7649</v>
      </c>
      <c r="H8357" s="298">
        <v>19500</v>
      </c>
      <c r="I8357" s="299">
        <v>14376828.810000001</v>
      </c>
      <c r="J8357" s="28" t="s">
        <v>39</v>
      </c>
      <c r="K8357" s="28" t="s">
        <v>39</v>
      </c>
      <c r="L8357" s="300" t="s">
        <v>7650</v>
      </c>
    </row>
    <row r="8358" spans="2:12" ht="75" customHeight="1" x14ac:dyDescent="0.25">
      <c r="B8358" s="294">
        <v>504057008</v>
      </c>
      <c r="C8358" s="295" t="s">
        <v>8009</v>
      </c>
      <c r="D8358" s="296">
        <v>41699</v>
      </c>
      <c r="E8358" s="28" t="s">
        <v>97</v>
      </c>
      <c r="F8358" s="297" t="s">
        <v>7648</v>
      </c>
      <c r="G8358" s="297" t="s">
        <v>7649</v>
      </c>
      <c r="H8358" s="298">
        <v>7020000</v>
      </c>
      <c r="I8358" s="299">
        <v>14376828.810000001</v>
      </c>
      <c r="J8358" s="28" t="s">
        <v>39</v>
      </c>
      <c r="K8358" s="28" t="s">
        <v>39</v>
      </c>
      <c r="L8358" s="300" t="s">
        <v>7650</v>
      </c>
    </row>
    <row r="8359" spans="2:12" ht="75" customHeight="1" x14ac:dyDescent="0.25">
      <c r="B8359" s="294">
        <v>504057008</v>
      </c>
      <c r="C8359" s="295" t="s">
        <v>8010</v>
      </c>
      <c r="D8359" s="296">
        <v>41699</v>
      </c>
      <c r="E8359" s="28" t="s">
        <v>97</v>
      </c>
      <c r="F8359" s="297" t="s">
        <v>7648</v>
      </c>
      <c r="G8359" s="297" t="s">
        <v>7649</v>
      </c>
      <c r="H8359" s="298">
        <v>6540000</v>
      </c>
      <c r="I8359" s="299">
        <v>14376828.810000001</v>
      </c>
      <c r="J8359" s="28" t="s">
        <v>39</v>
      </c>
      <c r="K8359" s="28" t="s">
        <v>39</v>
      </c>
      <c r="L8359" s="300" t="s">
        <v>7650</v>
      </c>
    </row>
    <row r="8360" spans="2:12" ht="75" customHeight="1" x14ac:dyDescent="0.25">
      <c r="B8360" s="294">
        <v>504057008</v>
      </c>
      <c r="C8360" s="295" t="s">
        <v>8011</v>
      </c>
      <c r="D8360" s="296">
        <v>41699</v>
      </c>
      <c r="E8360" s="28" t="s">
        <v>97</v>
      </c>
      <c r="F8360" s="297" t="s">
        <v>7648</v>
      </c>
      <c r="G8360" s="297" t="s">
        <v>7649</v>
      </c>
      <c r="H8360" s="298">
        <v>540000</v>
      </c>
      <c r="I8360" s="299">
        <v>14376828.810000001</v>
      </c>
      <c r="J8360" s="28" t="s">
        <v>39</v>
      </c>
      <c r="K8360" s="28" t="s">
        <v>39</v>
      </c>
      <c r="L8360" s="300" t="s">
        <v>7650</v>
      </c>
    </row>
    <row r="8361" spans="2:12" ht="75" customHeight="1" x14ac:dyDescent="0.25">
      <c r="B8361" s="294">
        <v>504057008</v>
      </c>
      <c r="C8361" s="295" t="s">
        <v>8012</v>
      </c>
      <c r="D8361" s="296">
        <v>41699</v>
      </c>
      <c r="E8361" s="28" t="s">
        <v>97</v>
      </c>
      <c r="F8361" s="297" t="s">
        <v>7648</v>
      </c>
      <c r="G8361" s="297" t="s">
        <v>7649</v>
      </c>
      <c r="H8361" s="298">
        <v>1176000</v>
      </c>
      <c r="I8361" s="299">
        <v>14376828.810000001</v>
      </c>
      <c r="J8361" s="28" t="s">
        <v>39</v>
      </c>
      <c r="K8361" s="28" t="s">
        <v>39</v>
      </c>
      <c r="L8361" s="300" t="s">
        <v>7650</v>
      </c>
    </row>
    <row r="8362" spans="2:12" ht="75" customHeight="1" x14ac:dyDescent="0.25">
      <c r="B8362" s="294">
        <v>504057008</v>
      </c>
      <c r="C8362" s="295" t="s">
        <v>8013</v>
      </c>
      <c r="D8362" s="296">
        <v>41699</v>
      </c>
      <c r="E8362" s="28" t="s">
        <v>97</v>
      </c>
      <c r="F8362" s="297" t="s">
        <v>7648</v>
      </c>
      <c r="G8362" s="297" t="s">
        <v>7649</v>
      </c>
      <c r="H8362" s="298">
        <v>9300000</v>
      </c>
      <c r="I8362" s="299">
        <v>14376828.810000001</v>
      </c>
      <c r="J8362" s="28" t="s">
        <v>39</v>
      </c>
      <c r="K8362" s="28" t="s">
        <v>39</v>
      </c>
      <c r="L8362" s="300" t="s">
        <v>7650</v>
      </c>
    </row>
    <row r="8363" spans="2:12" ht="75" customHeight="1" x14ac:dyDescent="0.25">
      <c r="B8363" s="294">
        <v>50305100</v>
      </c>
      <c r="C8363" s="295" t="s">
        <v>8014</v>
      </c>
      <c r="D8363" s="296">
        <v>41699</v>
      </c>
      <c r="E8363" s="28" t="s">
        <v>97</v>
      </c>
      <c r="F8363" s="297" t="s">
        <v>7648</v>
      </c>
      <c r="G8363" s="297" t="s">
        <v>7649</v>
      </c>
      <c r="H8363" s="298">
        <v>156000</v>
      </c>
      <c r="I8363" s="299">
        <v>14376828.810000001</v>
      </c>
      <c r="J8363" s="28" t="s">
        <v>39</v>
      </c>
      <c r="K8363" s="28" t="s">
        <v>39</v>
      </c>
      <c r="L8363" s="300" t="s">
        <v>7650</v>
      </c>
    </row>
    <row r="8364" spans="2:12" ht="75" customHeight="1" x14ac:dyDescent="0.25">
      <c r="B8364" s="294">
        <v>50305100</v>
      </c>
      <c r="C8364" s="295" t="s">
        <v>8015</v>
      </c>
      <c r="D8364" s="296">
        <v>41699</v>
      </c>
      <c r="E8364" s="28" t="s">
        <v>97</v>
      </c>
      <c r="F8364" s="297" t="s">
        <v>7648</v>
      </c>
      <c r="G8364" s="297" t="s">
        <v>7649</v>
      </c>
      <c r="H8364" s="298">
        <v>4368000</v>
      </c>
      <c r="I8364" s="299">
        <v>14376828.810000001</v>
      </c>
      <c r="J8364" s="28" t="s">
        <v>39</v>
      </c>
      <c r="K8364" s="28" t="s">
        <v>39</v>
      </c>
      <c r="L8364" s="300" t="s">
        <v>7650</v>
      </c>
    </row>
    <row r="8365" spans="2:12" ht="75" customHeight="1" x14ac:dyDescent="0.25">
      <c r="B8365" s="294">
        <v>50307000</v>
      </c>
      <c r="C8365" s="295" t="s">
        <v>8016</v>
      </c>
      <c r="D8365" s="296">
        <v>41699</v>
      </c>
      <c r="E8365" s="28" t="s">
        <v>97</v>
      </c>
      <c r="F8365" s="297" t="s">
        <v>7648</v>
      </c>
      <c r="G8365" s="297" t="s">
        <v>7649</v>
      </c>
      <c r="H8365" s="298">
        <v>331800</v>
      </c>
      <c r="I8365" s="299">
        <v>14376828.810000001</v>
      </c>
      <c r="J8365" s="28" t="s">
        <v>39</v>
      </c>
      <c r="K8365" s="28" t="s">
        <v>39</v>
      </c>
      <c r="L8365" s="300" t="s">
        <v>7650</v>
      </c>
    </row>
    <row r="8366" spans="2:12" ht="75" customHeight="1" x14ac:dyDescent="0.25">
      <c r="B8366" s="294">
        <v>50307000</v>
      </c>
      <c r="C8366" s="295" t="s">
        <v>8017</v>
      </c>
      <c r="D8366" s="296">
        <v>41699</v>
      </c>
      <c r="E8366" s="28" t="s">
        <v>97</v>
      </c>
      <c r="F8366" s="297" t="s">
        <v>7648</v>
      </c>
      <c r="G8366" s="297" t="s">
        <v>7649</v>
      </c>
      <c r="H8366" s="298">
        <v>36000</v>
      </c>
      <c r="I8366" s="299">
        <v>14376828.810000001</v>
      </c>
      <c r="J8366" s="28" t="s">
        <v>39</v>
      </c>
      <c r="K8366" s="28" t="s">
        <v>39</v>
      </c>
      <c r="L8366" s="300" t="s">
        <v>7650</v>
      </c>
    </row>
    <row r="8367" spans="2:12" ht="75" customHeight="1" x14ac:dyDescent="0.25">
      <c r="B8367" s="294">
        <v>50307000</v>
      </c>
      <c r="C8367" s="295" t="s">
        <v>8018</v>
      </c>
      <c r="D8367" s="296">
        <v>41699</v>
      </c>
      <c r="E8367" s="28" t="s">
        <v>97</v>
      </c>
      <c r="F8367" s="297" t="s">
        <v>7648</v>
      </c>
      <c r="G8367" s="297" t="s">
        <v>7649</v>
      </c>
      <c r="H8367" s="298">
        <v>456000</v>
      </c>
      <c r="I8367" s="299">
        <v>14376828.810000001</v>
      </c>
      <c r="J8367" s="28" t="s">
        <v>39</v>
      </c>
      <c r="K8367" s="28" t="s">
        <v>39</v>
      </c>
      <c r="L8367" s="300" t="s">
        <v>7650</v>
      </c>
    </row>
    <row r="8368" spans="2:12" ht="75" customHeight="1" x14ac:dyDescent="0.25">
      <c r="B8368" s="294">
        <v>50403400</v>
      </c>
      <c r="C8368" s="295" t="s">
        <v>8019</v>
      </c>
      <c r="D8368" s="296">
        <v>41699</v>
      </c>
      <c r="E8368" s="28" t="s">
        <v>97</v>
      </c>
      <c r="F8368" s="297" t="s">
        <v>7648</v>
      </c>
      <c r="G8368" s="297" t="s">
        <v>7649</v>
      </c>
      <c r="H8368" s="298">
        <v>270000</v>
      </c>
      <c r="I8368" s="299">
        <v>14376828.810000001</v>
      </c>
      <c r="J8368" s="28" t="s">
        <v>39</v>
      </c>
      <c r="K8368" s="28" t="s">
        <v>39</v>
      </c>
      <c r="L8368" s="300" t="s">
        <v>7650</v>
      </c>
    </row>
    <row r="8369" spans="2:12" ht="75" customHeight="1" x14ac:dyDescent="0.25">
      <c r="B8369" s="294">
        <v>50403400</v>
      </c>
      <c r="C8369" s="295" t="s">
        <v>8020</v>
      </c>
      <c r="D8369" s="296">
        <v>41699</v>
      </c>
      <c r="E8369" s="28" t="s">
        <v>97</v>
      </c>
      <c r="F8369" s="297" t="s">
        <v>7648</v>
      </c>
      <c r="G8369" s="297" t="s">
        <v>7649</v>
      </c>
      <c r="H8369" s="298">
        <v>103500</v>
      </c>
      <c r="I8369" s="299">
        <v>14376828.810000001</v>
      </c>
      <c r="J8369" s="28" t="s">
        <v>39</v>
      </c>
      <c r="K8369" s="28" t="s">
        <v>39</v>
      </c>
      <c r="L8369" s="300" t="s">
        <v>7650</v>
      </c>
    </row>
    <row r="8370" spans="2:12" ht="75" customHeight="1" x14ac:dyDescent="0.25">
      <c r="B8370" s="294">
        <v>50403400</v>
      </c>
      <c r="C8370" s="295" t="s">
        <v>8021</v>
      </c>
      <c r="D8370" s="296">
        <v>41699</v>
      </c>
      <c r="E8370" s="28" t="s">
        <v>97</v>
      </c>
      <c r="F8370" s="297" t="s">
        <v>7648</v>
      </c>
      <c r="G8370" s="297" t="s">
        <v>7649</v>
      </c>
      <c r="H8370" s="298">
        <v>17820</v>
      </c>
      <c r="I8370" s="299">
        <v>14376828.810000001</v>
      </c>
      <c r="J8370" s="28" t="s">
        <v>39</v>
      </c>
      <c r="K8370" s="28" t="s">
        <v>39</v>
      </c>
      <c r="L8370" s="300" t="s">
        <v>7650</v>
      </c>
    </row>
    <row r="8371" spans="2:12" ht="75" customHeight="1" x14ac:dyDescent="0.25">
      <c r="B8371" s="294">
        <v>50305400</v>
      </c>
      <c r="C8371" s="295" t="s">
        <v>8022</v>
      </c>
      <c r="D8371" s="296">
        <v>41699</v>
      </c>
      <c r="E8371" s="28" t="s">
        <v>97</v>
      </c>
      <c r="F8371" s="297" t="s">
        <v>7648</v>
      </c>
      <c r="G8371" s="297" t="s">
        <v>7649</v>
      </c>
      <c r="H8371" s="298">
        <v>40800</v>
      </c>
      <c r="I8371" s="299">
        <v>14376828.810000001</v>
      </c>
      <c r="J8371" s="28" t="s">
        <v>39</v>
      </c>
      <c r="K8371" s="28" t="s">
        <v>39</v>
      </c>
      <c r="L8371" s="300" t="s">
        <v>7650</v>
      </c>
    </row>
    <row r="8372" spans="2:12" ht="75" customHeight="1" x14ac:dyDescent="0.25">
      <c r="B8372" s="294">
        <v>50305400</v>
      </c>
      <c r="C8372" s="295" t="s">
        <v>8023</v>
      </c>
      <c r="D8372" s="296">
        <v>41699</v>
      </c>
      <c r="E8372" s="28" t="s">
        <v>97</v>
      </c>
      <c r="F8372" s="297" t="s">
        <v>7648</v>
      </c>
      <c r="G8372" s="297" t="s">
        <v>7649</v>
      </c>
      <c r="H8372" s="298">
        <v>7200</v>
      </c>
      <c r="I8372" s="299">
        <v>14376828.810000001</v>
      </c>
      <c r="J8372" s="28" t="s">
        <v>39</v>
      </c>
      <c r="K8372" s="28" t="s">
        <v>39</v>
      </c>
      <c r="L8372" s="300" t="s">
        <v>7650</v>
      </c>
    </row>
    <row r="8373" spans="2:12" ht="75" customHeight="1" x14ac:dyDescent="0.25">
      <c r="B8373" s="294">
        <v>50407000</v>
      </c>
      <c r="C8373" s="295" t="s">
        <v>8024</v>
      </c>
      <c r="D8373" s="296">
        <v>41699</v>
      </c>
      <c r="E8373" s="28" t="s">
        <v>97</v>
      </c>
      <c r="F8373" s="297" t="s">
        <v>7648</v>
      </c>
      <c r="G8373" s="297" t="s">
        <v>7649</v>
      </c>
      <c r="H8373" s="298">
        <v>72000</v>
      </c>
      <c r="I8373" s="299">
        <v>14376828.810000001</v>
      </c>
      <c r="J8373" s="28" t="s">
        <v>39</v>
      </c>
      <c r="K8373" s="28" t="s">
        <v>39</v>
      </c>
      <c r="L8373" s="300" t="s">
        <v>7650</v>
      </c>
    </row>
    <row r="8374" spans="2:12" ht="75" customHeight="1" x14ac:dyDescent="0.25">
      <c r="B8374" s="294">
        <v>50407000</v>
      </c>
      <c r="C8374" s="295" t="s">
        <v>8025</v>
      </c>
      <c r="D8374" s="296">
        <v>41699</v>
      </c>
      <c r="E8374" s="28" t="s">
        <v>97</v>
      </c>
      <c r="F8374" s="297" t="s">
        <v>7648</v>
      </c>
      <c r="G8374" s="297" t="s">
        <v>7649</v>
      </c>
      <c r="H8374" s="298">
        <v>57000</v>
      </c>
      <c r="I8374" s="299">
        <v>14376828.810000001</v>
      </c>
      <c r="J8374" s="28" t="s">
        <v>39</v>
      </c>
      <c r="K8374" s="28" t="s">
        <v>39</v>
      </c>
      <c r="L8374" s="300" t="s">
        <v>7650</v>
      </c>
    </row>
    <row r="8375" spans="2:12" ht="75" customHeight="1" x14ac:dyDescent="0.25">
      <c r="B8375" s="294">
        <v>50307000</v>
      </c>
      <c r="C8375" s="295" t="s">
        <v>8026</v>
      </c>
      <c r="D8375" s="296">
        <v>41699</v>
      </c>
      <c r="E8375" s="28" t="s">
        <v>97</v>
      </c>
      <c r="F8375" s="297" t="s">
        <v>7648</v>
      </c>
      <c r="G8375" s="297" t="s">
        <v>7649</v>
      </c>
      <c r="H8375" s="298">
        <v>276000</v>
      </c>
      <c r="I8375" s="299">
        <v>14376828.810000001</v>
      </c>
      <c r="J8375" s="28" t="s">
        <v>39</v>
      </c>
      <c r="K8375" s="28" t="s">
        <v>39</v>
      </c>
      <c r="L8375" s="300" t="s">
        <v>7650</v>
      </c>
    </row>
    <row r="8376" spans="2:12" ht="75" customHeight="1" x14ac:dyDescent="0.25">
      <c r="B8376" s="294">
        <v>50405600</v>
      </c>
      <c r="C8376" s="295" t="s">
        <v>8027</v>
      </c>
      <c r="D8376" s="296">
        <v>41699</v>
      </c>
      <c r="E8376" s="28" t="s">
        <v>97</v>
      </c>
      <c r="F8376" s="297" t="s">
        <v>7648</v>
      </c>
      <c r="G8376" s="297" t="s">
        <v>7649</v>
      </c>
      <c r="H8376" s="298">
        <v>1470000</v>
      </c>
      <c r="I8376" s="299">
        <v>14376828.810000001</v>
      </c>
      <c r="J8376" s="28" t="s">
        <v>39</v>
      </c>
      <c r="K8376" s="28" t="s">
        <v>39</v>
      </c>
      <c r="L8376" s="300" t="s">
        <v>7650</v>
      </c>
    </row>
    <row r="8377" spans="2:12" ht="75" customHeight="1" x14ac:dyDescent="0.25">
      <c r="B8377" s="294">
        <v>50405600</v>
      </c>
      <c r="C8377" s="295" t="s">
        <v>8028</v>
      </c>
      <c r="D8377" s="296">
        <v>41699</v>
      </c>
      <c r="E8377" s="28" t="s">
        <v>97</v>
      </c>
      <c r="F8377" s="297" t="s">
        <v>7648</v>
      </c>
      <c r="G8377" s="297" t="s">
        <v>7649</v>
      </c>
      <c r="H8377" s="298">
        <v>2610000</v>
      </c>
      <c r="I8377" s="299">
        <v>14376828.810000001</v>
      </c>
      <c r="J8377" s="28" t="s">
        <v>39</v>
      </c>
      <c r="K8377" s="28" t="s">
        <v>39</v>
      </c>
      <c r="L8377" s="300" t="s">
        <v>7650</v>
      </c>
    </row>
    <row r="8378" spans="2:12" ht="75" customHeight="1" x14ac:dyDescent="0.25">
      <c r="B8378" s="294">
        <v>50405600</v>
      </c>
      <c r="C8378" s="295" t="s">
        <v>8029</v>
      </c>
      <c r="D8378" s="296">
        <v>41699</v>
      </c>
      <c r="E8378" s="28" t="s">
        <v>97</v>
      </c>
      <c r="F8378" s="297" t="s">
        <v>7648</v>
      </c>
      <c r="G8378" s="297" t="s">
        <v>7649</v>
      </c>
      <c r="H8378" s="298">
        <v>870000</v>
      </c>
      <c r="I8378" s="299">
        <v>14376828.810000001</v>
      </c>
      <c r="J8378" s="28" t="s">
        <v>39</v>
      </c>
      <c r="K8378" s="28" t="s">
        <v>39</v>
      </c>
      <c r="L8378" s="300" t="s">
        <v>7650</v>
      </c>
    </row>
    <row r="8379" spans="2:12" ht="75" customHeight="1" x14ac:dyDescent="0.25">
      <c r="B8379" s="294">
        <v>50305600</v>
      </c>
      <c r="C8379" s="295" t="s">
        <v>8030</v>
      </c>
      <c r="D8379" s="296">
        <v>41699</v>
      </c>
      <c r="E8379" s="28" t="s">
        <v>97</v>
      </c>
      <c r="F8379" s="297" t="s">
        <v>7648</v>
      </c>
      <c r="G8379" s="297" t="s">
        <v>7649</v>
      </c>
      <c r="H8379" s="298">
        <v>2430000</v>
      </c>
      <c r="I8379" s="299">
        <v>14376828.810000001</v>
      </c>
      <c r="J8379" s="28" t="s">
        <v>39</v>
      </c>
      <c r="K8379" s="28" t="s">
        <v>39</v>
      </c>
      <c r="L8379" s="300" t="s">
        <v>7650</v>
      </c>
    </row>
    <row r="8380" spans="2:12" ht="75" customHeight="1" x14ac:dyDescent="0.25">
      <c r="B8380" s="294">
        <v>50305600</v>
      </c>
      <c r="C8380" s="295" t="s">
        <v>8031</v>
      </c>
      <c r="D8380" s="296">
        <v>41699</v>
      </c>
      <c r="E8380" s="28" t="s">
        <v>97</v>
      </c>
      <c r="F8380" s="297" t="s">
        <v>7648</v>
      </c>
      <c r="G8380" s="297" t="s">
        <v>7649</v>
      </c>
      <c r="H8380" s="298">
        <v>7650000</v>
      </c>
      <c r="I8380" s="299">
        <v>14376828.810000001</v>
      </c>
      <c r="J8380" s="28" t="s">
        <v>39</v>
      </c>
      <c r="K8380" s="28" t="s">
        <v>39</v>
      </c>
      <c r="L8380" s="300" t="s">
        <v>7650</v>
      </c>
    </row>
    <row r="8381" spans="2:12" ht="75" customHeight="1" x14ac:dyDescent="0.25">
      <c r="B8381" s="294">
        <v>50307025</v>
      </c>
      <c r="C8381" s="295" t="s">
        <v>8032</v>
      </c>
      <c r="D8381" s="296">
        <v>41699</v>
      </c>
      <c r="E8381" s="28" t="s">
        <v>97</v>
      </c>
      <c r="F8381" s="297" t="s">
        <v>7648</v>
      </c>
      <c r="G8381" s="297" t="s">
        <v>7649</v>
      </c>
      <c r="H8381" s="298">
        <v>81600</v>
      </c>
      <c r="I8381" s="299">
        <v>14376828.810000001</v>
      </c>
      <c r="J8381" s="28" t="s">
        <v>39</v>
      </c>
      <c r="K8381" s="28" t="s">
        <v>39</v>
      </c>
      <c r="L8381" s="300" t="s">
        <v>7650</v>
      </c>
    </row>
    <row r="8382" spans="2:12" ht="75" customHeight="1" x14ac:dyDescent="0.25">
      <c r="B8382" s="294">
        <v>50307025</v>
      </c>
      <c r="C8382" s="295" t="s">
        <v>8033</v>
      </c>
      <c r="D8382" s="296">
        <v>41699</v>
      </c>
      <c r="E8382" s="28" t="s">
        <v>97</v>
      </c>
      <c r="F8382" s="297" t="s">
        <v>7648</v>
      </c>
      <c r="G8382" s="297" t="s">
        <v>7649</v>
      </c>
      <c r="H8382" s="298">
        <v>3213000</v>
      </c>
      <c r="I8382" s="299">
        <v>14376828.810000001</v>
      </c>
      <c r="J8382" s="28" t="s">
        <v>39</v>
      </c>
      <c r="K8382" s="28" t="s">
        <v>39</v>
      </c>
      <c r="L8382" s="300" t="s">
        <v>7650</v>
      </c>
    </row>
    <row r="8383" spans="2:12" ht="75" customHeight="1" x14ac:dyDescent="0.25">
      <c r="B8383" s="294">
        <v>50307025</v>
      </c>
      <c r="C8383" s="295" t="s">
        <v>8034</v>
      </c>
      <c r="D8383" s="296">
        <v>41699</v>
      </c>
      <c r="E8383" s="28" t="s">
        <v>97</v>
      </c>
      <c r="F8383" s="297" t="s">
        <v>7648</v>
      </c>
      <c r="G8383" s="297" t="s">
        <v>7649</v>
      </c>
      <c r="H8383" s="298">
        <v>5175000</v>
      </c>
      <c r="I8383" s="299">
        <v>14376828.810000001</v>
      </c>
      <c r="J8383" s="28" t="s">
        <v>39</v>
      </c>
      <c r="K8383" s="28" t="s">
        <v>39</v>
      </c>
      <c r="L8383" s="300" t="s">
        <v>7650</v>
      </c>
    </row>
    <row r="8384" spans="2:12" ht="75" customHeight="1" x14ac:dyDescent="0.25">
      <c r="B8384" s="294">
        <v>50307000</v>
      </c>
      <c r="C8384" s="295" t="s">
        <v>8035</v>
      </c>
      <c r="D8384" s="296">
        <v>41699</v>
      </c>
      <c r="E8384" s="28" t="s">
        <v>97</v>
      </c>
      <c r="F8384" s="297" t="s">
        <v>7648</v>
      </c>
      <c r="G8384" s="297" t="s">
        <v>7649</v>
      </c>
      <c r="H8384" s="298">
        <v>44520</v>
      </c>
      <c r="I8384" s="299">
        <v>14376828.810000001</v>
      </c>
      <c r="J8384" s="28" t="s">
        <v>39</v>
      </c>
      <c r="K8384" s="28" t="s">
        <v>39</v>
      </c>
      <c r="L8384" s="300" t="s">
        <v>7650</v>
      </c>
    </row>
    <row r="8385" spans="2:12" ht="75" customHeight="1" x14ac:dyDescent="0.25">
      <c r="B8385" s="294">
        <v>50307042</v>
      </c>
      <c r="C8385" s="295" t="s">
        <v>8036</v>
      </c>
      <c r="D8385" s="296">
        <v>41699</v>
      </c>
      <c r="E8385" s="28" t="s">
        <v>97</v>
      </c>
      <c r="F8385" s="297" t="s">
        <v>7648</v>
      </c>
      <c r="G8385" s="297" t="s">
        <v>7649</v>
      </c>
      <c r="H8385" s="298">
        <v>28800</v>
      </c>
      <c r="I8385" s="299">
        <v>14376828.810000001</v>
      </c>
      <c r="J8385" s="28" t="s">
        <v>39</v>
      </c>
      <c r="K8385" s="28" t="s">
        <v>39</v>
      </c>
      <c r="L8385" s="300" t="s">
        <v>7650</v>
      </c>
    </row>
    <row r="8386" spans="2:12" ht="75" customHeight="1" x14ac:dyDescent="0.25">
      <c r="B8386" s="294">
        <v>501318001</v>
      </c>
      <c r="C8386" s="295" t="s">
        <v>8037</v>
      </c>
      <c r="D8386" s="296">
        <v>41699</v>
      </c>
      <c r="E8386" s="28" t="s">
        <v>97</v>
      </c>
      <c r="F8386" s="297" t="s">
        <v>7648</v>
      </c>
      <c r="G8386" s="297" t="s">
        <v>7649</v>
      </c>
      <c r="H8386" s="298">
        <v>2124000</v>
      </c>
      <c r="I8386" s="299">
        <v>14376828.810000001</v>
      </c>
      <c r="J8386" s="28" t="s">
        <v>39</v>
      </c>
      <c r="K8386" s="28" t="s">
        <v>39</v>
      </c>
      <c r="L8386" s="300" t="s">
        <v>7650</v>
      </c>
    </row>
    <row r="8387" spans="2:12" ht="75" customHeight="1" x14ac:dyDescent="0.25">
      <c r="B8387" s="294">
        <v>50407033</v>
      </c>
      <c r="C8387" s="295" t="s">
        <v>8038</v>
      </c>
      <c r="D8387" s="296">
        <v>41699</v>
      </c>
      <c r="E8387" s="28" t="s">
        <v>97</v>
      </c>
      <c r="F8387" s="297" t="s">
        <v>7648</v>
      </c>
      <c r="G8387" s="297" t="s">
        <v>7649</v>
      </c>
      <c r="H8387" s="298">
        <v>162000</v>
      </c>
      <c r="I8387" s="299">
        <v>14376828.810000001</v>
      </c>
      <c r="J8387" s="28" t="s">
        <v>39</v>
      </c>
      <c r="K8387" s="28" t="s">
        <v>39</v>
      </c>
      <c r="L8387" s="300" t="s">
        <v>7650</v>
      </c>
    </row>
    <row r="8388" spans="2:12" ht="75" customHeight="1" x14ac:dyDescent="0.25">
      <c r="B8388" s="294">
        <v>50407000</v>
      </c>
      <c r="C8388" s="295" t="s">
        <v>8039</v>
      </c>
      <c r="D8388" s="296">
        <v>41699</v>
      </c>
      <c r="E8388" s="28" t="s">
        <v>97</v>
      </c>
      <c r="F8388" s="297" t="s">
        <v>7648</v>
      </c>
      <c r="G8388" s="297" t="s">
        <v>7649</v>
      </c>
      <c r="H8388" s="298">
        <v>84000</v>
      </c>
      <c r="I8388" s="299">
        <v>14376828.810000001</v>
      </c>
      <c r="J8388" s="28" t="s">
        <v>39</v>
      </c>
      <c r="K8388" s="28" t="s">
        <v>39</v>
      </c>
      <c r="L8388" s="300" t="s">
        <v>7650</v>
      </c>
    </row>
    <row r="8389" spans="2:12" ht="75" customHeight="1" x14ac:dyDescent="0.25">
      <c r="B8389" s="294">
        <v>50407000</v>
      </c>
      <c r="C8389" s="295" t="s">
        <v>8040</v>
      </c>
      <c r="D8389" s="296">
        <v>41699</v>
      </c>
      <c r="E8389" s="28" t="s">
        <v>97</v>
      </c>
      <c r="F8389" s="297" t="s">
        <v>7648</v>
      </c>
      <c r="G8389" s="297" t="s">
        <v>7649</v>
      </c>
      <c r="H8389" s="298">
        <v>178800</v>
      </c>
      <c r="I8389" s="299">
        <v>14376828.810000001</v>
      </c>
      <c r="J8389" s="28" t="s">
        <v>39</v>
      </c>
      <c r="K8389" s="28" t="s">
        <v>39</v>
      </c>
      <c r="L8389" s="300" t="s">
        <v>7650</v>
      </c>
    </row>
    <row r="8390" spans="2:12" ht="75" customHeight="1" x14ac:dyDescent="0.25">
      <c r="B8390" s="294">
        <v>50401900</v>
      </c>
      <c r="C8390" s="295" t="s">
        <v>8041</v>
      </c>
      <c r="D8390" s="296">
        <v>41699</v>
      </c>
      <c r="E8390" s="28" t="s">
        <v>97</v>
      </c>
      <c r="F8390" s="297" t="s">
        <v>7648</v>
      </c>
      <c r="G8390" s="297" t="s">
        <v>7649</v>
      </c>
      <c r="H8390" s="298">
        <v>165000</v>
      </c>
      <c r="I8390" s="299">
        <v>14376828.810000001</v>
      </c>
      <c r="J8390" s="28" t="s">
        <v>39</v>
      </c>
      <c r="K8390" s="28" t="s">
        <v>39</v>
      </c>
      <c r="L8390" s="300" t="s">
        <v>7650</v>
      </c>
    </row>
    <row r="8391" spans="2:12" ht="75" customHeight="1" x14ac:dyDescent="0.25">
      <c r="B8391" s="294">
        <v>504023004</v>
      </c>
      <c r="C8391" s="295" t="s">
        <v>8042</v>
      </c>
      <c r="D8391" s="296">
        <v>41699</v>
      </c>
      <c r="E8391" s="28" t="s">
        <v>97</v>
      </c>
      <c r="F8391" s="297" t="s">
        <v>7648</v>
      </c>
      <c r="G8391" s="297" t="s">
        <v>7649</v>
      </c>
      <c r="H8391" s="298">
        <v>44550</v>
      </c>
      <c r="I8391" s="299">
        <v>14376828.810000001</v>
      </c>
      <c r="J8391" s="28" t="s">
        <v>39</v>
      </c>
      <c r="K8391" s="28" t="s">
        <v>39</v>
      </c>
      <c r="L8391" s="300" t="s">
        <v>7650</v>
      </c>
    </row>
    <row r="8392" spans="2:12" ht="75" customHeight="1" x14ac:dyDescent="0.25">
      <c r="B8392" s="294">
        <v>504023005</v>
      </c>
      <c r="C8392" s="295" t="s">
        <v>8043</v>
      </c>
      <c r="D8392" s="296">
        <v>41699</v>
      </c>
      <c r="E8392" s="28" t="s">
        <v>97</v>
      </c>
      <c r="F8392" s="297" t="s">
        <v>7648</v>
      </c>
      <c r="G8392" s="297" t="s">
        <v>7649</v>
      </c>
      <c r="H8392" s="298">
        <v>7920</v>
      </c>
      <c r="I8392" s="299">
        <v>14376828.810000001</v>
      </c>
      <c r="J8392" s="28" t="s">
        <v>39</v>
      </c>
      <c r="K8392" s="28" t="s">
        <v>39</v>
      </c>
      <c r="L8392" s="300" t="s">
        <v>7650</v>
      </c>
    </row>
    <row r="8393" spans="2:12" ht="75" customHeight="1" x14ac:dyDescent="0.25">
      <c r="B8393" s="294">
        <v>50404100</v>
      </c>
      <c r="C8393" s="295" t="s">
        <v>8044</v>
      </c>
      <c r="D8393" s="296">
        <v>41699</v>
      </c>
      <c r="E8393" s="28" t="s">
        <v>97</v>
      </c>
      <c r="F8393" s="297" t="s">
        <v>7648</v>
      </c>
      <c r="G8393" s="297" t="s">
        <v>7649</v>
      </c>
      <c r="H8393" s="298">
        <v>7800</v>
      </c>
      <c r="I8393" s="299">
        <v>14376828.810000001</v>
      </c>
      <c r="J8393" s="28" t="s">
        <v>39</v>
      </c>
      <c r="K8393" s="28" t="s">
        <v>39</v>
      </c>
      <c r="L8393" s="300" t="s">
        <v>7650</v>
      </c>
    </row>
    <row r="8394" spans="2:12" ht="75" customHeight="1" x14ac:dyDescent="0.25">
      <c r="B8394" s="294">
        <v>50404100</v>
      </c>
      <c r="C8394" s="295" t="s">
        <v>8045</v>
      </c>
      <c r="D8394" s="296">
        <v>41699</v>
      </c>
      <c r="E8394" s="28" t="s">
        <v>97</v>
      </c>
      <c r="F8394" s="297" t="s">
        <v>7648</v>
      </c>
      <c r="G8394" s="297" t="s">
        <v>7649</v>
      </c>
      <c r="H8394" s="298">
        <v>39630</v>
      </c>
      <c r="I8394" s="299">
        <v>14376828.810000001</v>
      </c>
      <c r="J8394" s="28" t="s">
        <v>39</v>
      </c>
      <c r="K8394" s="28" t="s">
        <v>39</v>
      </c>
      <c r="L8394" s="300" t="s">
        <v>7650</v>
      </c>
    </row>
    <row r="8395" spans="2:12" ht="75" customHeight="1" x14ac:dyDescent="0.25">
      <c r="B8395" s="294">
        <v>50307037</v>
      </c>
      <c r="C8395" s="295" t="s">
        <v>8046</v>
      </c>
      <c r="D8395" s="296">
        <v>41699</v>
      </c>
      <c r="E8395" s="28" t="s">
        <v>97</v>
      </c>
      <c r="F8395" s="297" t="s">
        <v>7648</v>
      </c>
      <c r="G8395" s="297" t="s">
        <v>7649</v>
      </c>
      <c r="H8395" s="298">
        <v>76800</v>
      </c>
      <c r="I8395" s="299">
        <v>14376828.810000001</v>
      </c>
      <c r="J8395" s="28" t="s">
        <v>39</v>
      </c>
      <c r="K8395" s="28" t="s">
        <v>39</v>
      </c>
      <c r="L8395" s="300" t="s">
        <v>7650</v>
      </c>
    </row>
    <row r="8396" spans="2:12" ht="75" customHeight="1" x14ac:dyDescent="0.25">
      <c r="B8396" s="294">
        <v>50404100</v>
      </c>
      <c r="C8396" s="295" t="s">
        <v>8047</v>
      </c>
      <c r="D8396" s="296">
        <v>41699</v>
      </c>
      <c r="E8396" s="28" t="s">
        <v>97</v>
      </c>
      <c r="F8396" s="297" t="s">
        <v>7648</v>
      </c>
      <c r="G8396" s="297" t="s">
        <v>7649</v>
      </c>
      <c r="H8396" s="298">
        <v>11880</v>
      </c>
      <c r="I8396" s="299">
        <v>14376828.810000001</v>
      </c>
      <c r="J8396" s="28" t="s">
        <v>39</v>
      </c>
      <c r="K8396" s="28" t="s">
        <v>39</v>
      </c>
      <c r="L8396" s="300" t="s">
        <v>7650</v>
      </c>
    </row>
    <row r="8397" spans="2:12" ht="75" customHeight="1" x14ac:dyDescent="0.25">
      <c r="B8397" s="294">
        <v>4065001</v>
      </c>
      <c r="C8397" s="295" t="s">
        <v>8048</v>
      </c>
      <c r="D8397" s="296">
        <v>41699</v>
      </c>
      <c r="E8397" s="28" t="s">
        <v>97</v>
      </c>
      <c r="F8397" s="297" t="s">
        <v>7648</v>
      </c>
      <c r="G8397" s="297" t="s">
        <v>7649</v>
      </c>
      <c r="H8397" s="298">
        <v>672000</v>
      </c>
      <c r="I8397" s="299">
        <v>14376828.810000001</v>
      </c>
      <c r="J8397" s="28" t="s">
        <v>39</v>
      </c>
      <c r="K8397" s="28" t="s">
        <v>39</v>
      </c>
      <c r="L8397" s="300" t="s">
        <v>7650</v>
      </c>
    </row>
    <row r="8398" spans="2:12" ht="75" customHeight="1" x14ac:dyDescent="0.25">
      <c r="B8398" s="294">
        <v>4065001</v>
      </c>
      <c r="C8398" s="295" t="s">
        <v>8049</v>
      </c>
      <c r="D8398" s="296">
        <v>41699</v>
      </c>
      <c r="E8398" s="28" t="s">
        <v>97</v>
      </c>
      <c r="F8398" s="297" t="s">
        <v>7648</v>
      </c>
      <c r="G8398" s="297" t="s">
        <v>7649</v>
      </c>
      <c r="H8398" s="298">
        <v>5520000</v>
      </c>
      <c r="I8398" s="299">
        <v>14376828.810000001</v>
      </c>
      <c r="J8398" s="28" t="s">
        <v>39</v>
      </c>
      <c r="K8398" s="28" t="s">
        <v>39</v>
      </c>
      <c r="L8398" s="300" t="s">
        <v>7650</v>
      </c>
    </row>
    <row r="8399" spans="2:12" ht="75" customHeight="1" x14ac:dyDescent="0.25">
      <c r="B8399" s="294">
        <v>50406500</v>
      </c>
      <c r="C8399" s="295" t="s">
        <v>8050</v>
      </c>
      <c r="D8399" s="296">
        <v>41699</v>
      </c>
      <c r="E8399" s="28" t="s">
        <v>97</v>
      </c>
      <c r="F8399" s="297" t="s">
        <v>7648</v>
      </c>
      <c r="G8399" s="297" t="s">
        <v>7649</v>
      </c>
      <c r="H8399" s="298">
        <v>900000</v>
      </c>
      <c r="I8399" s="299">
        <v>14376828.810000001</v>
      </c>
      <c r="J8399" s="28" t="s">
        <v>39</v>
      </c>
      <c r="K8399" s="28" t="s">
        <v>39</v>
      </c>
      <c r="L8399" s="300" t="s">
        <v>7650</v>
      </c>
    </row>
    <row r="8400" spans="2:12" ht="75" customHeight="1" x14ac:dyDescent="0.25">
      <c r="B8400" s="294">
        <v>4065001</v>
      </c>
      <c r="C8400" s="295" t="s">
        <v>8051</v>
      </c>
      <c r="D8400" s="296">
        <v>41699</v>
      </c>
      <c r="E8400" s="28" t="s">
        <v>97</v>
      </c>
      <c r="F8400" s="297" t="s">
        <v>7648</v>
      </c>
      <c r="G8400" s="297" t="s">
        <v>7649</v>
      </c>
      <c r="H8400" s="298">
        <v>1035000</v>
      </c>
      <c r="I8400" s="299">
        <v>14376828.810000001</v>
      </c>
      <c r="J8400" s="28" t="s">
        <v>39</v>
      </c>
      <c r="K8400" s="28" t="s">
        <v>39</v>
      </c>
      <c r="L8400" s="300" t="s">
        <v>7650</v>
      </c>
    </row>
    <row r="8401" spans="2:12" ht="75" customHeight="1" x14ac:dyDescent="0.25">
      <c r="B8401" s="294">
        <v>4065001</v>
      </c>
      <c r="C8401" s="295" t="s">
        <v>8052</v>
      </c>
      <c r="D8401" s="296">
        <v>41699</v>
      </c>
      <c r="E8401" s="28" t="s">
        <v>97</v>
      </c>
      <c r="F8401" s="297" t="s">
        <v>7648</v>
      </c>
      <c r="G8401" s="297" t="s">
        <v>7649</v>
      </c>
      <c r="H8401" s="298">
        <v>112500</v>
      </c>
      <c r="I8401" s="299">
        <v>14376828.810000001</v>
      </c>
      <c r="J8401" s="28" t="s">
        <v>39</v>
      </c>
      <c r="K8401" s="28" t="s">
        <v>39</v>
      </c>
      <c r="L8401" s="300" t="s">
        <v>7650</v>
      </c>
    </row>
    <row r="8402" spans="2:12" ht="75" customHeight="1" x14ac:dyDescent="0.25">
      <c r="B8402" s="294">
        <v>50404100</v>
      </c>
      <c r="C8402" s="295" t="s">
        <v>8053</v>
      </c>
      <c r="D8402" s="296">
        <v>41699</v>
      </c>
      <c r="E8402" s="28" t="s">
        <v>97</v>
      </c>
      <c r="F8402" s="297" t="s">
        <v>7648</v>
      </c>
      <c r="G8402" s="297" t="s">
        <v>7649</v>
      </c>
      <c r="H8402" s="298">
        <v>78000</v>
      </c>
      <c r="I8402" s="299">
        <v>14376828.810000001</v>
      </c>
      <c r="J8402" s="28" t="s">
        <v>39</v>
      </c>
      <c r="K8402" s="28" t="s">
        <v>39</v>
      </c>
      <c r="L8402" s="300" t="s">
        <v>7650</v>
      </c>
    </row>
    <row r="8403" spans="2:12" ht="75" customHeight="1" x14ac:dyDescent="0.25">
      <c r="B8403" s="294">
        <v>50404100</v>
      </c>
      <c r="C8403" s="295" t="s">
        <v>8054</v>
      </c>
      <c r="D8403" s="296">
        <v>41699</v>
      </c>
      <c r="E8403" s="28" t="s">
        <v>97</v>
      </c>
      <c r="F8403" s="297" t="s">
        <v>7648</v>
      </c>
      <c r="G8403" s="297" t="s">
        <v>7649</v>
      </c>
      <c r="H8403" s="298">
        <v>71700</v>
      </c>
      <c r="I8403" s="299">
        <v>14376828.810000001</v>
      </c>
      <c r="J8403" s="28" t="s">
        <v>39</v>
      </c>
      <c r="K8403" s="28" t="s">
        <v>39</v>
      </c>
      <c r="L8403" s="300" t="s">
        <v>7650</v>
      </c>
    </row>
    <row r="8404" spans="2:12" ht="75" customHeight="1" x14ac:dyDescent="0.25">
      <c r="B8404" s="294">
        <v>50307000</v>
      </c>
      <c r="C8404" s="295" t="s">
        <v>8055</v>
      </c>
      <c r="D8404" s="296">
        <v>41699</v>
      </c>
      <c r="E8404" s="28" t="s">
        <v>97</v>
      </c>
      <c r="F8404" s="297" t="s">
        <v>7648</v>
      </c>
      <c r="G8404" s="297" t="s">
        <v>7649</v>
      </c>
      <c r="H8404" s="298">
        <v>648000</v>
      </c>
      <c r="I8404" s="299">
        <v>14376828.810000001</v>
      </c>
      <c r="J8404" s="28" t="s">
        <v>39</v>
      </c>
      <c r="K8404" s="28" t="s">
        <v>39</v>
      </c>
      <c r="L8404" s="300" t="s">
        <v>7650</v>
      </c>
    </row>
    <row r="8405" spans="2:12" ht="75" customHeight="1" x14ac:dyDescent="0.25">
      <c r="B8405" s="294">
        <v>50303400</v>
      </c>
      <c r="C8405" s="295" t="s">
        <v>8056</v>
      </c>
      <c r="D8405" s="296">
        <v>41699</v>
      </c>
      <c r="E8405" s="28" t="s">
        <v>97</v>
      </c>
      <c r="F8405" s="297" t="s">
        <v>7648</v>
      </c>
      <c r="G8405" s="297" t="s">
        <v>7649</v>
      </c>
      <c r="H8405" s="298">
        <v>30000</v>
      </c>
      <c r="I8405" s="299">
        <v>14376828.810000001</v>
      </c>
      <c r="J8405" s="28" t="s">
        <v>39</v>
      </c>
      <c r="K8405" s="28" t="s">
        <v>39</v>
      </c>
      <c r="L8405" s="300" t="s">
        <v>7650</v>
      </c>
    </row>
    <row r="8406" spans="2:12" ht="75" customHeight="1" x14ac:dyDescent="0.25">
      <c r="B8406" s="294">
        <v>50303400</v>
      </c>
      <c r="C8406" s="295" t="s">
        <v>8057</v>
      </c>
      <c r="D8406" s="296">
        <v>41699</v>
      </c>
      <c r="E8406" s="28" t="s">
        <v>97</v>
      </c>
      <c r="F8406" s="297" t="s">
        <v>7648</v>
      </c>
      <c r="G8406" s="297" t="s">
        <v>7649</v>
      </c>
      <c r="H8406" s="298">
        <v>252000</v>
      </c>
      <c r="I8406" s="299">
        <v>14376828.810000001</v>
      </c>
      <c r="J8406" s="28" t="s">
        <v>39</v>
      </c>
      <c r="K8406" s="28" t="s">
        <v>39</v>
      </c>
      <c r="L8406" s="300" t="s">
        <v>7650</v>
      </c>
    </row>
    <row r="8407" spans="2:12" ht="75" customHeight="1" x14ac:dyDescent="0.25">
      <c r="B8407" s="294">
        <v>50303400</v>
      </c>
      <c r="C8407" s="295" t="s">
        <v>8058</v>
      </c>
      <c r="D8407" s="296">
        <v>41699</v>
      </c>
      <c r="E8407" s="28" t="s">
        <v>97</v>
      </c>
      <c r="F8407" s="297" t="s">
        <v>7648</v>
      </c>
      <c r="G8407" s="297" t="s">
        <v>7649</v>
      </c>
      <c r="H8407" s="298">
        <v>108000</v>
      </c>
      <c r="I8407" s="299">
        <v>14376828.810000001</v>
      </c>
      <c r="J8407" s="28" t="s">
        <v>39</v>
      </c>
      <c r="K8407" s="28" t="s">
        <v>39</v>
      </c>
      <c r="L8407" s="300" t="s">
        <v>7650</v>
      </c>
    </row>
    <row r="8408" spans="2:12" ht="75" customHeight="1" x14ac:dyDescent="0.25">
      <c r="B8408" s="294">
        <v>50303400</v>
      </c>
      <c r="C8408" s="295" t="s">
        <v>8059</v>
      </c>
      <c r="D8408" s="296">
        <v>41699</v>
      </c>
      <c r="E8408" s="28" t="s">
        <v>97</v>
      </c>
      <c r="F8408" s="297" t="s">
        <v>7648</v>
      </c>
      <c r="G8408" s="297" t="s">
        <v>7649</v>
      </c>
      <c r="H8408" s="298">
        <v>129000</v>
      </c>
      <c r="I8408" s="299">
        <v>14376828.810000001</v>
      </c>
      <c r="J8408" s="28" t="s">
        <v>39</v>
      </c>
      <c r="K8408" s="28" t="s">
        <v>39</v>
      </c>
      <c r="L8408" s="300" t="s">
        <v>7650</v>
      </c>
    </row>
    <row r="8409" spans="2:12" ht="75" customHeight="1" x14ac:dyDescent="0.25">
      <c r="B8409" s="294">
        <v>50407000</v>
      </c>
      <c r="C8409" s="295" t="s">
        <v>8060</v>
      </c>
      <c r="D8409" s="296">
        <v>41699</v>
      </c>
      <c r="E8409" s="28" t="s">
        <v>97</v>
      </c>
      <c r="F8409" s="297" t="s">
        <v>7648</v>
      </c>
      <c r="G8409" s="297" t="s">
        <v>7649</v>
      </c>
      <c r="H8409" s="298">
        <v>540000</v>
      </c>
      <c r="I8409" s="299">
        <v>14376828.810000001</v>
      </c>
      <c r="J8409" s="28" t="s">
        <v>39</v>
      </c>
      <c r="K8409" s="28" t="s">
        <v>39</v>
      </c>
      <c r="L8409" s="300" t="s">
        <v>7650</v>
      </c>
    </row>
    <row r="8410" spans="2:12" ht="75" customHeight="1" x14ac:dyDescent="0.25">
      <c r="B8410" s="294">
        <v>504025003</v>
      </c>
      <c r="C8410" s="295" t="s">
        <v>8061</v>
      </c>
      <c r="D8410" s="296">
        <v>41699</v>
      </c>
      <c r="E8410" s="28" t="s">
        <v>97</v>
      </c>
      <c r="F8410" s="297" t="s">
        <v>7648</v>
      </c>
      <c r="G8410" s="297" t="s">
        <v>7649</v>
      </c>
      <c r="H8410" s="298">
        <v>2268000</v>
      </c>
      <c r="I8410" s="299">
        <v>14376828.810000001</v>
      </c>
      <c r="J8410" s="28" t="s">
        <v>39</v>
      </c>
      <c r="K8410" s="28" t="s">
        <v>39</v>
      </c>
      <c r="L8410" s="300" t="s">
        <v>7650</v>
      </c>
    </row>
    <row r="8411" spans="2:12" ht="75" customHeight="1" x14ac:dyDescent="0.25">
      <c r="B8411" s="294">
        <v>504025007</v>
      </c>
      <c r="C8411" s="295" t="s">
        <v>8062</v>
      </c>
      <c r="D8411" s="296">
        <v>41699</v>
      </c>
      <c r="E8411" s="28" t="s">
        <v>97</v>
      </c>
      <c r="F8411" s="297" t="s">
        <v>7648</v>
      </c>
      <c r="G8411" s="297" t="s">
        <v>7649</v>
      </c>
      <c r="H8411" s="298">
        <v>20700</v>
      </c>
      <c r="I8411" s="299">
        <v>14376828.810000001</v>
      </c>
      <c r="J8411" s="28" t="s">
        <v>39</v>
      </c>
      <c r="K8411" s="28" t="s">
        <v>39</v>
      </c>
      <c r="L8411" s="300" t="s">
        <v>7650</v>
      </c>
    </row>
    <row r="8412" spans="2:12" ht="75" customHeight="1" x14ac:dyDescent="0.25">
      <c r="B8412" s="294">
        <v>50406329</v>
      </c>
      <c r="C8412" s="295" t="s">
        <v>8063</v>
      </c>
      <c r="D8412" s="296">
        <v>41699</v>
      </c>
      <c r="E8412" s="28" t="s">
        <v>97</v>
      </c>
      <c r="F8412" s="297" t="s">
        <v>7648</v>
      </c>
      <c r="G8412" s="297" t="s">
        <v>7649</v>
      </c>
      <c r="H8412" s="298">
        <v>283500</v>
      </c>
      <c r="I8412" s="299">
        <v>14376828.810000001</v>
      </c>
      <c r="J8412" s="28" t="s">
        <v>39</v>
      </c>
      <c r="K8412" s="28" t="s">
        <v>39</v>
      </c>
      <c r="L8412" s="300" t="s">
        <v>7650</v>
      </c>
    </row>
    <row r="8413" spans="2:12" ht="75" customHeight="1" x14ac:dyDescent="0.25">
      <c r="B8413" s="294">
        <v>50406329</v>
      </c>
      <c r="C8413" s="295" t="s">
        <v>8064</v>
      </c>
      <c r="D8413" s="296">
        <v>41699</v>
      </c>
      <c r="E8413" s="28" t="s">
        <v>97</v>
      </c>
      <c r="F8413" s="297" t="s">
        <v>7648</v>
      </c>
      <c r="G8413" s="297" t="s">
        <v>7649</v>
      </c>
      <c r="H8413" s="298">
        <v>283500</v>
      </c>
      <c r="I8413" s="299">
        <v>14376828.810000001</v>
      </c>
      <c r="J8413" s="28" t="s">
        <v>39</v>
      </c>
      <c r="K8413" s="28" t="s">
        <v>39</v>
      </c>
      <c r="L8413" s="300" t="s">
        <v>7650</v>
      </c>
    </row>
    <row r="8414" spans="2:12" ht="75" customHeight="1" x14ac:dyDescent="0.25">
      <c r="B8414" s="294">
        <v>50306200</v>
      </c>
      <c r="C8414" s="295" t="s">
        <v>8065</v>
      </c>
      <c r="D8414" s="296">
        <v>41699</v>
      </c>
      <c r="E8414" s="28" t="s">
        <v>97</v>
      </c>
      <c r="F8414" s="297" t="s">
        <v>7648</v>
      </c>
      <c r="G8414" s="297" t="s">
        <v>7649</v>
      </c>
      <c r="H8414" s="298">
        <v>24300</v>
      </c>
      <c r="I8414" s="299">
        <v>14376828.810000001</v>
      </c>
      <c r="J8414" s="28" t="s">
        <v>39</v>
      </c>
      <c r="K8414" s="28" t="s">
        <v>39</v>
      </c>
      <c r="L8414" s="300" t="s">
        <v>7650</v>
      </c>
    </row>
    <row r="8415" spans="2:12" ht="75" customHeight="1" x14ac:dyDescent="0.25">
      <c r="B8415" s="294">
        <v>50131612</v>
      </c>
      <c r="C8415" s="295" t="s">
        <v>8066</v>
      </c>
      <c r="D8415" s="296">
        <v>41699</v>
      </c>
      <c r="E8415" s="28" t="s">
        <v>97</v>
      </c>
      <c r="F8415" s="297" t="s">
        <v>7648</v>
      </c>
      <c r="G8415" s="297" t="s">
        <v>7649</v>
      </c>
      <c r="H8415" s="298">
        <v>35579100</v>
      </c>
      <c r="I8415" s="299">
        <v>14376828.810000001</v>
      </c>
      <c r="J8415" s="28" t="s">
        <v>39</v>
      </c>
      <c r="K8415" s="28" t="s">
        <v>39</v>
      </c>
      <c r="L8415" s="300" t="s">
        <v>7650</v>
      </c>
    </row>
    <row r="8416" spans="2:12" ht="75" customHeight="1" x14ac:dyDescent="0.25">
      <c r="B8416" s="294">
        <v>50131618</v>
      </c>
      <c r="C8416" s="295" t="s">
        <v>8067</v>
      </c>
      <c r="D8416" s="296">
        <v>41699</v>
      </c>
      <c r="E8416" s="28" t="s">
        <v>97</v>
      </c>
      <c r="F8416" s="297" t="s">
        <v>7648</v>
      </c>
      <c r="G8416" s="297" t="s">
        <v>7649</v>
      </c>
      <c r="H8416" s="298">
        <v>705981</v>
      </c>
      <c r="I8416" s="299">
        <v>14376828.810000001</v>
      </c>
      <c r="J8416" s="28" t="s">
        <v>39</v>
      </c>
      <c r="K8416" s="28" t="s">
        <v>39</v>
      </c>
      <c r="L8416" s="300" t="s">
        <v>7650</v>
      </c>
    </row>
    <row r="8417" spans="2:12" ht="75" customHeight="1" x14ac:dyDescent="0.25">
      <c r="B8417" s="294">
        <v>50112000</v>
      </c>
      <c r="C8417" s="295" t="s">
        <v>8068</v>
      </c>
      <c r="D8417" s="296">
        <v>41699</v>
      </c>
      <c r="E8417" s="28" t="s">
        <v>97</v>
      </c>
      <c r="F8417" s="297" t="s">
        <v>7648</v>
      </c>
      <c r="G8417" s="297" t="s">
        <v>7649</v>
      </c>
      <c r="H8417" s="298">
        <v>1179225</v>
      </c>
      <c r="I8417" s="299">
        <v>14376828.810000001</v>
      </c>
      <c r="J8417" s="28" t="s">
        <v>39</v>
      </c>
      <c r="K8417" s="28" t="s">
        <v>39</v>
      </c>
      <c r="L8417" s="300" t="s">
        <v>7650</v>
      </c>
    </row>
    <row r="8418" spans="2:12" ht="75" customHeight="1" x14ac:dyDescent="0.25">
      <c r="B8418" s="294">
        <v>50112000</v>
      </c>
      <c r="C8418" s="295" t="s">
        <v>8069</v>
      </c>
      <c r="D8418" s="296">
        <v>41699</v>
      </c>
      <c r="E8418" s="28" t="s">
        <v>97</v>
      </c>
      <c r="F8418" s="297" t="s">
        <v>7648</v>
      </c>
      <c r="G8418" s="297" t="s">
        <v>7649</v>
      </c>
      <c r="H8418" s="298">
        <v>584625</v>
      </c>
      <c r="I8418" s="299">
        <v>14376828.810000001</v>
      </c>
      <c r="J8418" s="28" t="s">
        <v>39</v>
      </c>
      <c r="K8418" s="28" t="s">
        <v>39</v>
      </c>
      <c r="L8418" s="300" t="s">
        <v>7650</v>
      </c>
    </row>
    <row r="8419" spans="2:12" ht="75" customHeight="1" x14ac:dyDescent="0.25">
      <c r="B8419" s="294">
        <v>50112000</v>
      </c>
      <c r="C8419" s="295" t="s">
        <v>8070</v>
      </c>
      <c r="D8419" s="296">
        <v>41699</v>
      </c>
      <c r="E8419" s="28" t="s">
        <v>97</v>
      </c>
      <c r="F8419" s="297" t="s">
        <v>7648</v>
      </c>
      <c r="G8419" s="297" t="s">
        <v>7649</v>
      </c>
      <c r="H8419" s="298">
        <v>632730</v>
      </c>
      <c r="I8419" s="299">
        <v>14376828.810000001</v>
      </c>
      <c r="J8419" s="28" t="s">
        <v>39</v>
      </c>
      <c r="K8419" s="28" t="s">
        <v>39</v>
      </c>
      <c r="L8419" s="300" t="s">
        <v>7650</v>
      </c>
    </row>
    <row r="8420" spans="2:12" ht="75" customHeight="1" x14ac:dyDescent="0.25">
      <c r="B8420" s="294">
        <v>50112000</v>
      </c>
      <c r="C8420" s="295" t="s">
        <v>8071</v>
      </c>
      <c r="D8420" s="296">
        <v>41699</v>
      </c>
      <c r="E8420" s="28" t="s">
        <v>97</v>
      </c>
      <c r="F8420" s="297" t="s">
        <v>7648</v>
      </c>
      <c r="G8420" s="297" t="s">
        <v>7649</v>
      </c>
      <c r="H8420" s="298">
        <v>188424</v>
      </c>
      <c r="I8420" s="299">
        <v>14376828.810000001</v>
      </c>
      <c r="J8420" s="28" t="s">
        <v>39</v>
      </c>
      <c r="K8420" s="28" t="s">
        <v>39</v>
      </c>
      <c r="L8420" s="300" t="s">
        <v>7650</v>
      </c>
    </row>
    <row r="8421" spans="2:12" ht="75" customHeight="1" x14ac:dyDescent="0.25">
      <c r="B8421" s="294">
        <v>50112000</v>
      </c>
      <c r="C8421" s="295" t="s">
        <v>8072</v>
      </c>
      <c r="D8421" s="296">
        <v>41699</v>
      </c>
      <c r="E8421" s="28" t="s">
        <v>97</v>
      </c>
      <c r="F8421" s="297" t="s">
        <v>7648</v>
      </c>
      <c r="G8421" s="297" t="s">
        <v>7649</v>
      </c>
      <c r="H8421" s="298">
        <v>635976</v>
      </c>
      <c r="I8421" s="299">
        <v>14376828.810000001</v>
      </c>
      <c r="J8421" s="28" t="s">
        <v>39</v>
      </c>
      <c r="K8421" s="28" t="s">
        <v>39</v>
      </c>
      <c r="L8421" s="300" t="s">
        <v>7650</v>
      </c>
    </row>
    <row r="8422" spans="2:12" ht="75" customHeight="1" x14ac:dyDescent="0.25">
      <c r="B8422" s="294">
        <v>50112000</v>
      </c>
      <c r="C8422" s="295" t="s">
        <v>8073</v>
      </c>
      <c r="D8422" s="296">
        <v>41699</v>
      </c>
      <c r="E8422" s="28" t="s">
        <v>97</v>
      </c>
      <c r="F8422" s="297" t="s">
        <v>7648</v>
      </c>
      <c r="G8422" s="297" t="s">
        <v>7649</v>
      </c>
      <c r="H8422" s="298">
        <v>423618</v>
      </c>
      <c r="I8422" s="299">
        <v>14376828.810000001</v>
      </c>
      <c r="J8422" s="28" t="s">
        <v>39</v>
      </c>
      <c r="K8422" s="28" t="s">
        <v>39</v>
      </c>
      <c r="L8422" s="300" t="s">
        <v>7650</v>
      </c>
    </row>
    <row r="8423" spans="2:12" ht="75" customHeight="1" x14ac:dyDescent="0.25">
      <c r="B8423" s="294">
        <v>50112000</v>
      </c>
      <c r="C8423" s="295" t="s">
        <v>8074</v>
      </c>
      <c r="D8423" s="296">
        <v>41699</v>
      </c>
      <c r="E8423" s="28" t="s">
        <v>97</v>
      </c>
      <c r="F8423" s="297" t="s">
        <v>7648</v>
      </c>
      <c r="G8423" s="297" t="s">
        <v>7649</v>
      </c>
      <c r="H8423" s="298">
        <v>10501680</v>
      </c>
      <c r="I8423" s="299">
        <v>14376828.810000001</v>
      </c>
      <c r="J8423" s="28" t="s">
        <v>39</v>
      </c>
      <c r="K8423" s="28" t="s">
        <v>39</v>
      </c>
      <c r="L8423" s="300" t="s">
        <v>7650</v>
      </c>
    </row>
    <row r="8424" spans="2:12" ht="75" customHeight="1" x14ac:dyDescent="0.25">
      <c r="B8424" s="294">
        <v>50112000</v>
      </c>
      <c r="C8424" s="295" t="s">
        <v>8075</v>
      </c>
      <c r="D8424" s="296">
        <v>41699</v>
      </c>
      <c r="E8424" s="28" t="s">
        <v>97</v>
      </c>
      <c r="F8424" s="297" t="s">
        <v>7648</v>
      </c>
      <c r="G8424" s="297" t="s">
        <v>7649</v>
      </c>
      <c r="H8424" s="298">
        <v>4149120</v>
      </c>
      <c r="I8424" s="299">
        <v>14376828.810000001</v>
      </c>
      <c r="J8424" s="28" t="s">
        <v>39</v>
      </c>
      <c r="K8424" s="28" t="s">
        <v>39</v>
      </c>
      <c r="L8424" s="300" t="s">
        <v>7650</v>
      </c>
    </row>
    <row r="8425" spans="2:12" ht="75" customHeight="1" x14ac:dyDescent="0.25">
      <c r="B8425" s="294">
        <v>50112000</v>
      </c>
      <c r="C8425" s="295" t="s">
        <v>8076</v>
      </c>
      <c r="D8425" s="296">
        <v>41699</v>
      </c>
      <c r="E8425" s="28" t="s">
        <v>97</v>
      </c>
      <c r="F8425" s="297" t="s">
        <v>7648</v>
      </c>
      <c r="G8425" s="297" t="s">
        <v>7649</v>
      </c>
      <c r="H8425" s="298">
        <v>339300</v>
      </c>
      <c r="I8425" s="299">
        <v>14376828.810000001</v>
      </c>
      <c r="J8425" s="28" t="s">
        <v>39</v>
      </c>
      <c r="K8425" s="28" t="s">
        <v>39</v>
      </c>
      <c r="L8425" s="300" t="s">
        <v>7650</v>
      </c>
    </row>
    <row r="8426" spans="2:12" ht="75" customHeight="1" x14ac:dyDescent="0.25">
      <c r="B8426" s="294">
        <v>50112000</v>
      </c>
      <c r="C8426" s="295" t="s">
        <v>8077</v>
      </c>
      <c r="D8426" s="296">
        <v>41699</v>
      </c>
      <c r="E8426" s="28" t="s">
        <v>97</v>
      </c>
      <c r="F8426" s="297" t="s">
        <v>7648</v>
      </c>
      <c r="G8426" s="297" t="s">
        <v>7649</v>
      </c>
      <c r="H8426" s="298">
        <v>567600</v>
      </c>
      <c r="I8426" s="299">
        <v>14376828.810000001</v>
      </c>
      <c r="J8426" s="28" t="s">
        <v>39</v>
      </c>
      <c r="K8426" s="28" t="s">
        <v>39</v>
      </c>
      <c r="L8426" s="300" t="s">
        <v>7650</v>
      </c>
    </row>
    <row r="8427" spans="2:12" ht="75" customHeight="1" x14ac:dyDescent="0.25">
      <c r="B8427" s="294">
        <v>50112000</v>
      </c>
      <c r="C8427" s="295" t="s">
        <v>8078</v>
      </c>
      <c r="D8427" s="296">
        <v>41699</v>
      </c>
      <c r="E8427" s="28" t="s">
        <v>97</v>
      </c>
      <c r="F8427" s="297" t="s">
        <v>7648</v>
      </c>
      <c r="G8427" s="297" t="s">
        <v>7649</v>
      </c>
      <c r="H8427" s="298">
        <v>480825</v>
      </c>
      <c r="I8427" s="299">
        <v>14376828.810000001</v>
      </c>
      <c r="J8427" s="28" t="s">
        <v>39</v>
      </c>
      <c r="K8427" s="28" t="s">
        <v>39</v>
      </c>
      <c r="L8427" s="300" t="s">
        <v>7650</v>
      </c>
    </row>
    <row r="8428" spans="2:12" ht="75" customHeight="1" x14ac:dyDescent="0.25">
      <c r="B8428" s="294">
        <v>50112000</v>
      </c>
      <c r="C8428" s="295" t="s">
        <v>8079</v>
      </c>
      <c r="D8428" s="296">
        <v>41699</v>
      </c>
      <c r="E8428" s="28" t="s">
        <v>97</v>
      </c>
      <c r="F8428" s="297" t="s">
        <v>7648</v>
      </c>
      <c r="G8428" s="297" t="s">
        <v>7649</v>
      </c>
      <c r="H8428" s="298">
        <v>457725</v>
      </c>
      <c r="I8428" s="299">
        <v>14376828.810000001</v>
      </c>
      <c r="J8428" s="28" t="s">
        <v>39</v>
      </c>
      <c r="K8428" s="28" t="s">
        <v>39</v>
      </c>
      <c r="L8428" s="300" t="s">
        <v>7650</v>
      </c>
    </row>
    <row r="8429" spans="2:12" ht="75" customHeight="1" x14ac:dyDescent="0.25">
      <c r="B8429" s="294">
        <v>50112000</v>
      </c>
      <c r="C8429" s="295" t="s">
        <v>8080</v>
      </c>
      <c r="D8429" s="296">
        <v>41699</v>
      </c>
      <c r="E8429" s="28" t="s">
        <v>97</v>
      </c>
      <c r="F8429" s="297" t="s">
        <v>7648</v>
      </c>
      <c r="G8429" s="297" t="s">
        <v>7649</v>
      </c>
      <c r="H8429" s="298">
        <v>1264080</v>
      </c>
      <c r="I8429" s="299">
        <v>14376828.810000001</v>
      </c>
      <c r="J8429" s="28" t="s">
        <v>39</v>
      </c>
      <c r="K8429" s="28" t="s">
        <v>39</v>
      </c>
      <c r="L8429" s="300" t="s">
        <v>7650</v>
      </c>
    </row>
    <row r="8430" spans="2:12" ht="75" customHeight="1" x14ac:dyDescent="0.25">
      <c r="B8430" s="294">
        <v>50112000</v>
      </c>
      <c r="C8430" s="295" t="s">
        <v>8081</v>
      </c>
      <c r="D8430" s="296">
        <v>41699</v>
      </c>
      <c r="E8430" s="28" t="s">
        <v>97</v>
      </c>
      <c r="F8430" s="297" t="s">
        <v>7648</v>
      </c>
      <c r="G8430" s="297" t="s">
        <v>7649</v>
      </c>
      <c r="H8430" s="298">
        <v>444696</v>
      </c>
      <c r="I8430" s="299">
        <v>14376828.810000001</v>
      </c>
      <c r="J8430" s="28" t="s">
        <v>39</v>
      </c>
      <c r="K8430" s="28" t="s">
        <v>39</v>
      </c>
      <c r="L8430" s="300" t="s">
        <v>7650</v>
      </c>
    </row>
    <row r="8431" spans="2:12" ht="75" customHeight="1" x14ac:dyDescent="0.25">
      <c r="B8431" s="294">
        <v>50112000</v>
      </c>
      <c r="C8431" s="295" t="s">
        <v>8082</v>
      </c>
      <c r="D8431" s="296">
        <v>41699</v>
      </c>
      <c r="E8431" s="28" t="s">
        <v>97</v>
      </c>
      <c r="F8431" s="297" t="s">
        <v>7648</v>
      </c>
      <c r="G8431" s="297" t="s">
        <v>7649</v>
      </c>
      <c r="H8431" s="298">
        <v>995085</v>
      </c>
      <c r="I8431" s="299">
        <v>14376828.810000001</v>
      </c>
      <c r="J8431" s="28" t="s">
        <v>39</v>
      </c>
      <c r="K8431" s="28" t="s">
        <v>39</v>
      </c>
      <c r="L8431" s="300" t="s">
        <v>7650</v>
      </c>
    </row>
    <row r="8432" spans="2:12" ht="75" customHeight="1" x14ac:dyDescent="0.25">
      <c r="B8432" s="294">
        <v>50112000</v>
      </c>
      <c r="C8432" s="295" t="s">
        <v>8083</v>
      </c>
      <c r="D8432" s="296">
        <v>41699</v>
      </c>
      <c r="E8432" s="28" t="s">
        <v>97</v>
      </c>
      <c r="F8432" s="297" t="s">
        <v>7648</v>
      </c>
      <c r="G8432" s="297" t="s">
        <v>7649</v>
      </c>
      <c r="H8432" s="298">
        <v>99825</v>
      </c>
      <c r="I8432" s="299">
        <v>14376828.810000001</v>
      </c>
      <c r="J8432" s="28" t="s">
        <v>39</v>
      </c>
      <c r="K8432" s="28" t="s">
        <v>39</v>
      </c>
      <c r="L8432" s="300" t="s">
        <v>7650</v>
      </c>
    </row>
    <row r="8433" spans="2:12" ht="75" customHeight="1" x14ac:dyDescent="0.25">
      <c r="B8433" s="294">
        <v>50112000</v>
      </c>
      <c r="C8433" s="295" t="s">
        <v>8084</v>
      </c>
      <c r="D8433" s="296">
        <v>41699</v>
      </c>
      <c r="E8433" s="28" t="s">
        <v>97</v>
      </c>
      <c r="F8433" s="297" t="s">
        <v>7648</v>
      </c>
      <c r="G8433" s="297" t="s">
        <v>7649</v>
      </c>
      <c r="H8433" s="298">
        <v>5620230</v>
      </c>
      <c r="I8433" s="299">
        <v>14376828.810000001</v>
      </c>
      <c r="J8433" s="28" t="s">
        <v>39</v>
      </c>
      <c r="K8433" s="28" t="s">
        <v>39</v>
      </c>
      <c r="L8433" s="300" t="s">
        <v>7650</v>
      </c>
    </row>
    <row r="8434" spans="2:12" ht="75" customHeight="1" x14ac:dyDescent="0.25">
      <c r="B8434" s="294">
        <v>50112000</v>
      </c>
      <c r="C8434" s="295" t="s">
        <v>8085</v>
      </c>
      <c r="D8434" s="296">
        <v>41699</v>
      </c>
      <c r="E8434" s="28" t="s">
        <v>97</v>
      </c>
      <c r="F8434" s="297" t="s">
        <v>7648</v>
      </c>
      <c r="G8434" s="297" t="s">
        <v>7649</v>
      </c>
      <c r="H8434" s="298">
        <v>7575300</v>
      </c>
      <c r="I8434" s="299">
        <v>14376828.810000001</v>
      </c>
      <c r="J8434" s="28" t="s">
        <v>39</v>
      </c>
      <c r="K8434" s="28" t="s">
        <v>39</v>
      </c>
      <c r="L8434" s="300" t="s">
        <v>7650</v>
      </c>
    </row>
    <row r="8435" spans="2:12" ht="75" customHeight="1" x14ac:dyDescent="0.25">
      <c r="B8435" s="294">
        <v>50112000</v>
      </c>
      <c r="C8435" s="295" t="s">
        <v>8086</v>
      </c>
      <c r="D8435" s="296">
        <v>41699</v>
      </c>
      <c r="E8435" s="28" t="s">
        <v>97</v>
      </c>
      <c r="F8435" s="297" t="s">
        <v>7648</v>
      </c>
      <c r="G8435" s="297" t="s">
        <v>7649</v>
      </c>
      <c r="H8435" s="298">
        <v>2220930</v>
      </c>
      <c r="I8435" s="299">
        <v>14376828.810000001</v>
      </c>
      <c r="J8435" s="28" t="s">
        <v>39</v>
      </c>
      <c r="K8435" s="28" t="s">
        <v>39</v>
      </c>
      <c r="L8435" s="300" t="s">
        <v>7650</v>
      </c>
    </row>
    <row r="8436" spans="2:12" ht="75" customHeight="1" x14ac:dyDescent="0.25">
      <c r="B8436" s="294">
        <v>50112000</v>
      </c>
      <c r="C8436" s="295" t="s">
        <v>8087</v>
      </c>
      <c r="D8436" s="296">
        <v>41699</v>
      </c>
      <c r="E8436" s="28" t="s">
        <v>97</v>
      </c>
      <c r="F8436" s="297" t="s">
        <v>7648</v>
      </c>
      <c r="G8436" s="297" t="s">
        <v>7649</v>
      </c>
      <c r="H8436" s="298">
        <v>929040</v>
      </c>
      <c r="I8436" s="299">
        <v>14376828.810000001</v>
      </c>
      <c r="J8436" s="28" t="s">
        <v>39</v>
      </c>
      <c r="K8436" s="28" t="s">
        <v>39</v>
      </c>
      <c r="L8436" s="300" t="s">
        <v>7650</v>
      </c>
    </row>
    <row r="8437" spans="2:12" ht="75" customHeight="1" x14ac:dyDescent="0.25">
      <c r="B8437" s="294">
        <v>50112000</v>
      </c>
      <c r="C8437" s="295" t="s">
        <v>8088</v>
      </c>
      <c r="D8437" s="296">
        <v>41699</v>
      </c>
      <c r="E8437" s="28" t="s">
        <v>97</v>
      </c>
      <c r="F8437" s="297" t="s">
        <v>7648</v>
      </c>
      <c r="G8437" s="297" t="s">
        <v>7649</v>
      </c>
      <c r="H8437" s="298">
        <v>8623440</v>
      </c>
      <c r="I8437" s="299">
        <v>14376828.810000001</v>
      </c>
      <c r="J8437" s="28" t="s">
        <v>39</v>
      </c>
      <c r="K8437" s="28" t="s">
        <v>39</v>
      </c>
      <c r="L8437" s="300" t="s">
        <v>7650</v>
      </c>
    </row>
    <row r="8438" spans="2:12" ht="75" customHeight="1" x14ac:dyDescent="0.25">
      <c r="B8438" s="294">
        <v>50112000</v>
      </c>
      <c r="C8438" s="295" t="s">
        <v>8089</v>
      </c>
      <c r="D8438" s="296">
        <v>41699</v>
      </c>
      <c r="E8438" s="28" t="s">
        <v>97</v>
      </c>
      <c r="F8438" s="297" t="s">
        <v>7648</v>
      </c>
      <c r="G8438" s="297" t="s">
        <v>7649</v>
      </c>
      <c r="H8438" s="298">
        <v>1196370</v>
      </c>
      <c r="I8438" s="299">
        <v>14376828.810000001</v>
      </c>
      <c r="J8438" s="28" t="s">
        <v>39</v>
      </c>
      <c r="K8438" s="28" t="s">
        <v>39</v>
      </c>
      <c r="L8438" s="300" t="s">
        <v>7650</v>
      </c>
    </row>
    <row r="8439" spans="2:12" ht="75" customHeight="1" x14ac:dyDescent="0.25">
      <c r="B8439" s="294">
        <v>50112000</v>
      </c>
      <c r="C8439" s="295" t="s">
        <v>8090</v>
      </c>
      <c r="D8439" s="296">
        <v>41699</v>
      </c>
      <c r="E8439" s="28" t="s">
        <v>97</v>
      </c>
      <c r="F8439" s="297" t="s">
        <v>7648</v>
      </c>
      <c r="G8439" s="297" t="s">
        <v>7649</v>
      </c>
      <c r="H8439" s="298">
        <v>1174215</v>
      </c>
      <c r="I8439" s="299">
        <v>14376828.810000001</v>
      </c>
      <c r="J8439" s="28" t="s">
        <v>39</v>
      </c>
      <c r="K8439" s="28" t="s">
        <v>39</v>
      </c>
      <c r="L8439" s="300" t="s">
        <v>7650</v>
      </c>
    </row>
    <row r="8440" spans="2:12" ht="75" customHeight="1" x14ac:dyDescent="0.25">
      <c r="B8440" s="294">
        <v>31181701</v>
      </c>
      <c r="C8440" s="295" t="s">
        <v>8091</v>
      </c>
      <c r="D8440" s="296">
        <v>41699</v>
      </c>
      <c r="E8440" s="28" t="s">
        <v>97</v>
      </c>
      <c r="F8440" s="297" t="s">
        <v>7648</v>
      </c>
      <c r="G8440" s="297" t="s">
        <v>7649</v>
      </c>
      <c r="H8440" s="298">
        <v>7182831.3600000003</v>
      </c>
      <c r="I8440" s="299">
        <v>14376828.810000001</v>
      </c>
      <c r="J8440" s="28" t="s">
        <v>39</v>
      </c>
      <c r="K8440" s="28" t="s">
        <v>39</v>
      </c>
      <c r="L8440" s="300" t="s">
        <v>7650</v>
      </c>
    </row>
    <row r="8441" spans="2:12" ht="75" customHeight="1" x14ac:dyDescent="0.25">
      <c r="B8441" s="294">
        <v>31181701</v>
      </c>
      <c r="C8441" s="295" t="s">
        <v>8092</v>
      </c>
      <c r="D8441" s="296">
        <v>41699</v>
      </c>
      <c r="E8441" s="28" t="s">
        <v>97</v>
      </c>
      <c r="F8441" s="297" t="s">
        <v>7648</v>
      </c>
      <c r="G8441" s="297" t="s">
        <v>7649</v>
      </c>
      <c r="H8441" s="298">
        <v>575731.19999999995</v>
      </c>
      <c r="I8441" s="299">
        <v>14376828.810000001</v>
      </c>
      <c r="J8441" s="28" t="s">
        <v>39</v>
      </c>
      <c r="K8441" s="28" t="s">
        <v>39</v>
      </c>
      <c r="L8441" s="300" t="s">
        <v>7650</v>
      </c>
    </row>
    <row r="8442" spans="2:12" ht="75" customHeight="1" x14ac:dyDescent="0.25">
      <c r="B8442" s="294">
        <v>31181701</v>
      </c>
      <c r="C8442" s="295" t="s">
        <v>8093</v>
      </c>
      <c r="D8442" s="296">
        <v>41699</v>
      </c>
      <c r="E8442" s="28" t="s">
        <v>97</v>
      </c>
      <c r="F8442" s="297" t="s">
        <v>7648</v>
      </c>
      <c r="G8442" s="297" t="s">
        <v>7649</v>
      </c>
      <c r="H8442" s="298">
        <v>2612227.2000000002</v>
      </c>
      <c r="I8442" s="299">
        <v>14376828.810000001</v>
      </c>
      <c r="J8442" s="28" t="s">
        <v>39</v>
      </c>
      <c r="K8442" s="28" t="s">
        <v>39</v>
      </c>
      <c r="L8442" s="300" t="s">
        <v>7650</v>
      </c>
    </row>
    <row r="8443" spans="2:12" ht="75" customHeight="1" x14ac:dyDescent="0.25">
      <c r="B8443" s="294">
        <v>31181701</v>
      </c>
      <c r="C8443" s="295" t="s">
        <v>8094</v>
      </c>
      <c r="D8443" s="296">
        <v>41699</v>
      </c>
      <c r="E8443" s="28" t="s">
        <v>97</v>
      </c>
      <c r="F8443" s="297" t="s">
        <v>7648</v>
      </c>
      <c r="G8443" s="297" t="s">
        <v>7649</v>
      </c>
      <c r="H8443" s="298">
        <v>1512825.6</v>
      </c>
      <c r="I8443" s="299">
        <v>14376828.810000001</v>
      </c>
      <c r="J8443" s="28" t="s">
        <v>39</v>
      </c>
      <c r="K8443" s="28" t="s">
        <v>39</v>
      </c>
      <c r="L8443" s="300" t="s">
        <v>7650</v>
      </c>
    </row>
    <row r="8444" spans="2:12" ht="75" customHeight="1" x14ac:dyDescent="0.25">
      <c r="B8444" s="294">
        <v>31181701</v>
      </c>
      <c r="C8444" s="295" t="s">
        <v>8095</v>
      </c>
      <c r="D8444" s="296">
        <v>41699</v>
      </c>
      <c r="E8444" s="28" t="s">
        <v>97</v>
      </c>
      <c r="F8444" s="297" t="s">
        <v>7648</v>
      </c>
      <c r="G8444" s="297" t="s">
        <v>7649</v>
      </c>
      <c r="H8444" s="298">
        <v>7535592</v>
      </c>
      <c r="I8444" s="299">
        <v>14376828.810000001</v>
      </c>
      <c r="J8444" s="28" t="s">
        <v>39</v>
      </c>
      <c r="K8444" s="28" t="s">
        <v>39</v>
      </c>
      <c r="L8444" s="300" t="s">
        <v>7650</v>
      </c>
    </row>
    <row r="8445" spans="2:12" ht="75" customHeight="1" x14ac:dyDescent="0.25">
      <c r="B8445" s="294">
        <v>31181701</v>
      </c>
      <c r="C8445" s="295" t="s">
        <v>8096</v>
      </c>
      <c r="D8445" s="296">
        <v>41699</v>
      </c>
      <c r="E8445" s="28" t="s">
        <v>97</v>
      </c>
      <c r="F8445" s="297" t="s">
        <v>7648</v>
      </c>
      <c r="G8445" s="297" t="s">
        <v>7649</v>
      </c>
      <c r="H8445" s="298">
        <v>7722120</v>
      </c>
      <c r="I8445" s="299">
        <v>14376828.810000001</v>
      </c>
      <c r="J8445" s="28" t="s">
        <v>39</v>
      </c>
      <c r="K8445" s="28" t="s">
        <v>39</v>
      </c>
      <c r="L8445" s="300" t="s">
        <v>7650</v>
      </c>
    </row>
    <row r="8446" spans="2:12" ht="75" customHeight="1" x14ac:dyDescent="0.25">
      <c r="B8446" s="294">
        <v>31181701</v>
      </c>
      <c r="C8446" s="295" t="s">
        <v>8097</v>
      </c>
      <c r="D8446" s="296">
        <v>41699</v>
      </c>
      <c r="E8446" s="28" t="s">
        <v>97</v>
      </c>
      <c r="F8446" s="297" t="s">
        <v>7648</v>
      </c>
      <c r="G8446" s="297" t="s">
        <v>7649</v>
      </c>
      <c r="H8446" s="298">
        <v>11406973.68</v>
      </c>
      <c r="I8446" s="299">
        <v>14376828.810000001</v>
      </c>
      <c r="J8446" s="28" t="s">
        <v>39</v>
      </c>
      <c r="K8446" s="28" t="s">
        <v>39</v>
      </c>
      <c r="L8446" s="300" t="s">
        <v>7650</v>
      </c>
    </row>
    <row r="8447" spans="2:12" ht="75" customHeight="1" x14ac:dyDescent="0.25">
      <c r="B8447" s="294">
        <v>31181701</v>
      </c>
      <c r="C8447" s="295" t="s">
        <v>8098</v>
      </c>
      <c r="D8447" s="296">
        <v>41699</v>
      </c>
      <c r="E8447" s="28" t="s">
        <v>97</v>
      </c>
      <c r="F8447" s="297" t="s">
        <v>7648</v>
      </c>
      <c r="G8447" s="297" t="s">
        <v>7649</v>
      </c>
      <c r="H8447" s="298">
        <v>2438436</v>
      </c>
      <c r="I8447" s="299">
        <v>14376828.810000001</v>
      </c>
      <c r="J8447" s="28" t="s">
        <v>39</v>
      </c>
      <c r="K8447" s="28" t="s">
        <v>39</v>
      </c>
      <c r="L8447" s="300" t="s">
        <v>7650</v>
      </c>
    </row>
    <row r="8448" spans="2:12" ht="75" customHeight="1" x14ac:dyDescent="0.25">
      <c r="B8448" s="294">
        <v>31181701</v>
      </c>
      <c r="C8448" s="295" t="s">
        <v>8099</v>
      </c>
      <c r="D8448" s="296">
        <v>41699</v>
      </c>
      <c r="E8448" s="28" t="s">
        <v>97</v>
      </c>
      <c r="F8448" s="297" t="s">
        <v>7648</v>
      </c>
      <c r="G8448" s="297" t="s">
        <v>7649</v>
      </c>
      <c r="H8448" s="298">
        <v>3768492</v>
      </c>
      <c r="I8448" s="299">
        <v>14376828.810000001</v>
      </c>
      <c r="J8448" s="28" t="s">
        <v>39</v>
      </c>
      <c r="K8448" s="28" t="s">
        <v>39</v>
      </c>
      <c r="L8448" s="300" t="s">
        <v>7650</v>
      </c>
    </row>
    <row r="8449" spans="2:12" ht="75" customHeight="1" x14ac:dyDescent="0.25">
      <c r="B8449" s="294">
        <v>31181701</v>
      </c>
      <c r="C8449" s="295" t="s">
        <v>8100</v>
      </c>
      <c r="D8449" s="296">
        <v>41699</v>
      </c>
      <c r="E8449" s="28" t="s">
        <v>97</v>
      </c>
      <c r="F8449" s="297" t="s">
        <v>7648</v>
      </c>
      <c r="G8449" s="297" t="s">
        <v>7649</v>
      </c>
      <c r="H8449" s="298">
        <v>3380868.7199999997</v>
      </c>
      <c r="I8449" s="299">
        <v>14376828.810000001</v>
      </c>
      <c r="J8449" s="28" t="s">
        <v>39</v>
      </c>
      <c r="K8449" s="28" t="s">
        <v>39</v>
      </c>
      <c r="L8449" s="300" t="s">
        <v>7650</v>
      </c>
    </row>
    <row r="8450" spans="2:12" ht="75" customHeight="1" x14ac:dyDescent="0.25">
      <c r="B8450" s="294">
        <v>31181701</v>
      </c>
      <c r="C8450" s="295" t="s">
        <v>8101</v>
      </c>
      <c r="D8450" s="296">
        <v>41699</v>
      </c>
      <c r="E8450" s="28" t="s">
        <v>97</v>
      </c>
      <c r="F8450" s="297" t="s">
        <v>7648</v>
      </c>
      <c r="G8450" s="297" t="s">
        <v>7649</v>
      </c>
      <c r="H8450" s="298">
        <v>1114891.08</v>
      </c>
      <c r="I8450" s="299">
        <v>14376828.810000001</v>
      </c>
      <c r="J8450" s="28" t="s">
        <v>39</v>
      </c>
      <c r="K8450" s="28" t="s">
        <v>39</v>
      </c>
      <c r="L8450" s="300" t="s">
        <v>7650</v>
      </c>
    </row>
    <row r="8451" spans="2:12" ht="75" customHeight="1" x14ac:dyDescent="0.25">
      <c r="B8451" s="294">
        <v>31181701</v>
      </c>
      <c r="C8451" s="295" t="s">
        <v>8102</v>
      </c>
      <c r="D8451" s="296">
        <v>41699</v>
      </c>
      <c r="E8451" s="28" t="s">
        <v>97</v>
      </c>
      <c r="F8451" s="297" t="s">
        <v>7648</v>
      </c>
      <c r="G8451" s="297" t="s">
        <v>7649</v>
      </c>
      <c r="H8451" s="298">
        <v>1656480</v>
      </c>
      <c r="I8451" s="299">
        <v>14376828.810000001</v>
      </c>
      <c r="J8451" s="28" t="s">
        <v>39</v>
      </c>
      <c r="K8451" s="28" t="s">
        <v>39</v>
      </c>
      <c r="L8451" s="300" t="s">
        <v>7650</v>
      </c>
    </row>
    <row r="8452" spans="2:12" ht="75" customHeight="1" x14ac:dyDescent="0.25">
      <c r="B8452" s="294">
        <v>31181701</v>
      </c>
      <c r="C8452" s="295" t="s">
        <v>8103</v>
      </c>
      <c r="D8452" s="296">
        <v>41699</v>
      </c>
      <c r="E8452" s="28" t="s">
        <v>97</v>
      </c>
      <c r="F8452" s="297" t="s">
        <v>7648</v>
      </c>
      <c r="G8452" s="297" t="s">
        <v>7649</v>
      </c>
      <c r="H8452" s="298">
        <v>8392020</v>
      </c>
      <c r="I8452" s="299">
        <v>14376828.810000001</v>
      </c>
      <c r="J8452" s="28" t="s">
        <v>39</v>
      </c>
      <c r="K8452" s="28" t="s">
        <v>39</v>
      </c>
      <c r="L8452" s="300" t="s">
        <v>7650</v>
      </c>
    </row>
    <row r="8453" spans="2:12" ht="75" customHeight="1" x14ac:dyDescent="0.25">
      <c r="B8453" s="294">
        <v>31181701</v>
      </c>
      <c r="C8453" s="295" t="s">
        <v>8104</v>
      </c>
      <c r="D8453" s="296">
        <v>41699</v>
      </c>
      <c r="E8453" s="28" t="s">
        <v>97</v>
      </c>
      <c r="F8453" s="297" t="s">
        <v>7648</v>
      </c>
      <c r="G8453" s="297" t="s">
        <v>7649</v>
      </c>
      <c r="H8453" s="298">
        <v>899454.72</v>
      </c>
      <c r="I8453" s="299">
        <v>14376828.810000001</v>
      </c>
      <c r="J8453" s="28" t="s">
        <v>39</v>
      </c>
      <c r="K8453" s="28" t="s">
        <v>39</v>
      </c>
      <c r="L8453" s="300" t="s">
        <v>7650</v>
      </c>
    </row>
    <row r="8454" spans="2:12" ht="75" customHeight="1" x14ac:dyDescent="0.25">
      <c r="B8454" s="294">
        <v>31181701</v>
      </c>
      <c r="C8454" s="295" t="s">
        <v>8105</v>
      </c>
      <c r="D8454" s="296">
        <v>41699</v>
      </c>
      <c r="E8454" s="28" t="s">
        <v>97</v>
      </c>
      <c r="F8454" s="297" t="s">
        <v>7648</v>
      </c>
      <c r="G8454" s="297" t="s">
        <v>7649</v>
      </c>
      <c r="H8454" s="298">
        <v>1405746</v>
      </c>
      <c r="I8454" s="299">
        <v>14376828.810000001</v>
      </c>
      <c r="J8454" s="28" t="s">
        <v>39</v>
      </c>
      <c r="K8454" s="28" t="s">
        <v>39</v>
      </c>
      <c r="L8454" s="300" t="s">
        <v>7650</v>
      </c>
    </row>
    <row r="8455" spans="2:12" ht="75" customHeight="1" x14ac:dyDescent="0.25">
      <c r="B8455" s="294">
        <v>31181701</v>
      </c>
      <c r="C8455" s="295" t="s">
        <v>8106</v>
      </c>
      <c r="D8455" s="296">
        <v>41699</v>
      </c>
      <c r="E8455" s="28" t="s">
        <v>97</v>
      </c>
      <c r="F8455" s="297" t="s">
        <v>7648</v>
      </c>
      <c r="G8455" s="297" t="s">
        <v>7649</v>
      </c>
      <c r="H8455" s="298">
        <v>1368892.7999999998</v>
      </c>
      <c r="I8455" s="299">
        <v>14376828.810000001</v>
      </c>
      <c r="J8455" s="28" t="s">
        <v>39</v>
      </c>
      <c r="K8455" s="28" t="s">
        <v>39</v>
      </c>
      <c r="L8455" s="300" t="s">
        <v>7650</v>
      </c>
    </row>
    <row r="8456" spans="2:12" ht="75" customHeight="1" x14ac:dyDescent="0.25">
      <c r="B8456" s="294">
        <v>31181701</v>
      </c>
      <c r="C8456" s="295" t="s">
        <v>8107</v>
      </c>
      <c r="D8456" s="296">
        <v>41699</v>
      </c>
      <c r="E8456" s="28" t="s">
        <v>97</v>
      </c>
      <c r="F8456" s="297" t="s">
        <v>7648</v>
      </c>
      <c r="G8456" s="297" t="s">
        <v>7649</v>
      </c>
      <c r="H8456" s="298">
        <v>281880</v>
      </c>
      <c r="I8456" s="299">
        <v>14376828.810000001</v>
      </c>
      <c r="J8456" s="28" t="s">
        <v>39</v>
      </c>
      <c r="K8456" s="28" t="s">
        <v>39</v>
      </c>
      <c r="L8456" s="300" t="s">
        <v>7650</v>
      </c>
    </row>
    <row r="8457" spans="2:12" ht="75" customHeight="1" x14ac:dyDescent="0.25">
      <c r="B8457" s="294">
        <v>31181701</v>
      </c>
      <c r="C8457" s="295" t="s">
        <v>8108</v>
      </c>
      <c r="D8457" s="296">
        <v>41699</v>
      </c>
      <c r="E8457" s="28" t="s">
        <v>97</v>
      </c>
      <c r="F8457" s="297" t="s">
        <v>7648</v>
      </c>
      <c r="G8457" s="297" t="s">
        <v>7649</v>
      </c>
      <c r="H8457" s="298">
        <v>1368896.28</v>
      </c>
      <c r="I8457" s="299">
        <v>14376828.810000001</v>
      </c>
      <c r="J8457" s="28" t="s">
        <v>39</v>
      </c>
      <c r="K8457" s="28" t="s">
        <v>39</v>
      </c>
      <c r="L8457" s="300" t="s">
        <v>7650</v>
      </c>
    </row>
    <row r="8458" spans="2:12" ht="75" customHeight="1" x14ac:dyDescent="0.25">
      <c r="B8458" s="294">
        <v>47130000</v>
      </c>
      <c r="C8458" s="295" t="s">
        <v>8109</v>
      </c>
      <c r="D8458" s="296">
        <v>41699</v>
      </c>
      <c r="E8458" s="28" t="s">
        <v>97</v>
      </c>
      <c r="F8458" s="297" t="s">
        <v>7648</v>
      </c>
      <c r="G8458" s="297" t="s">
        <v>7649</v>
      </c>
      <c r="H8458" s="298">
        <v>119469</v>
      </c>
      <c r="I8458" s="299">
        <v>14376828.810000001</v>
      </c>
      <c r="J8458" s="28" t="s">
        <v>39</v>
      </c>
      <c r="K8458" s="28" t="s">
        <v>39</v>
      </c>
      <c r="L8458" s="300" t="s">
        <v>7650</v>
      </c>
    </row>
    <row r="8459" spans="2:12" ht="75" customHeight="1" x14ac:dyDescent="0.25">
      <c r="B8459" s="294">
        <v>47130000</v>
      </c>
      <c r="C8459" s="295" t="s">
        <v>8110</v>
      </c>
      <c r="D8459" s="296">
        <v>41699</v>
      </c>
      <c r="E8459" s="28" t="s">
        <v>97</v>
      </c>
      <c r="F8459" s="297" t="s">
        <v>7648</v>
      </c>
      <c r="G8459" s="297" t="s">
        <v>7649</v>
      </c>
      <c r="H8459" s="298">
        <v>1616019</v>
      </c>
      <c r="I8459" s="299">
        <v>14376828.810000001</v>
      </c>
      <c r="J8459" s="28" t="s">
        <v>39</v>
      </c>
      <c r="K8459" s="28" t="s">
        <v>39</v>
      </c>
      <c r="L8459" s="300" t="s">
        <v>7650</v>
      </c>
    </row>
    <row r="8460" spans="2:12" ht="75" customHeight="1" x14ac:dyDescent="0.25">
      <c r="B8460" s="294">
        <v>47130000</v>
      </c>
      <c r="C8460" s="295" t="s">
        <v>8111</v>
      </c>
      <c r="D8460" s="296">
        <v>41699</v>
      </c>
      <c r="E8460" s="28" t="s">
        <v>97</v>
      </c>
      <c r="F8460" s="297" t="s">
        <v>7648</v>
      </c>
      <c r="G8460" s="297" t="s">
        <v>7649</v>
      </c>
      <c r="H8460" s="298">
        <v>1616019</v>
      </c>
      <c r="I8460" s="299">
        <v>14376828.810000001</v>
      </c>
      <c r="J8460" s="28" t="s">
        <v>39</v>
      </c>
      <c r="K8460" s="28" t="s">
        <v>39</v>
      </c>
      <c r="L8460" s="300" t="s">
        <v>7650</v>
      </c>
    </row>
    <row r="8461" spans="2:12" ht="75" customHeight="1" x14ac:dyDescent="0.25">
      <c r="B8461" s="294">
        <v>47130000</v>
      </c>
      <c r="C8461" s="295" t="s">
        <v>8112</v>
      </c>
      <c r="D8461" s="296">
        <v>41699</v>
      </c>
      <c r="E8461" s="28" t="s">
        <v>97</v>
      </c>
      <c r="F8461" s="297" t="s">
        <v>7648</v>
      </c>
      <c r="G8461" s="297" t="s">
        <v>7649</v>
      </c>
      <c r="H8461" s="298">
        <v>3055767</v>
      </c>
      <c r="I8461" s="299">
        <v>14376828.810000001</v>
      </c>
      <c r="J8461" s="28" t="s">
        <v>39</v>
      </c>
      <c r="K8461" s="28" t="s">
        <v>39</v>
      </c>
      <c r="L8461" s="300" t="s">
        <v>7650</v>
      </c>
    </row>
    <row r="8462" spans="2:12" ht="75" customHeight="1" x14ac:dyDescent="0.25">
      <c r="B8462" s="294">
        <v>47130000</v>
      </c>
      <c r="C8462" s="295" t="s">
        <v>8113</v>
      </c>
      <c r="D8462" s="296">
        <v>41699</v>
      </c>
      <c r="E8462" s="28" t="s">
        <v>97</v>
      </c>
      <c r="F8462" s="297" t="s">
        <v>7648</v>
      </c>
      <c r="G8462" s="297" t="s">
        <v>7649</v>
      </c>
      <c r="H8462" s="298">
        <v>669465</v>
      </c>
      <c r="I8462" s="299">
        <v>14376828.810000001</v>
      </c>
      <c r="J8462" s="28" t="s">
        <v>39</v>
      </c>
      <c r="K8462" s="28" t="s">
        <v>39</v>
      </c>
      <c r="L8462" s="300" t="s">
        <v>7650</v>
      </c>
    </row>
    <row r="8463" spans="2:12" ht="75" customHeight="1" x14ac:dyDescent="0.25">
      <c r="B8463" s="294">
        <v>47130000</v>
      </c>
      <c r="C8463" s="295" t="s">
        <v>8114</v>
      </c>
      <c r="D8463" s="296">
        <v>41699</v>
      </c>
      <c r="E8463" s="28" t="s">
        <v>97</v>
      </c>
      <c r="F8463" s="297" t="s">
        <v>7648</v>
      </c>
      <c r="G8463" s="297" t="s">
        <v>7649</v>
      </c>
      <c r="H8463" s="298">
        <v>669465</v>
      </c>
      <c r="I8463" s="299">
        <v>14376828.810000001</v>
      </c>
      <c r="J8463" s="28" t="s">
        <v>39</v>
      </c>
      <c r="K8463" s="28" t="s">
        <v>39</v>
      </c>
      <c r="L8463" s="300" t="s">
        <v>7650</v>
      </c>
    </row>
    <row r="8464" spans="2:12" ht="75" customHeight="1" x14ac:dyDescent="0.25">
      <c r="B8464" s="294">
        <v>47130000</v>
      </c>
      <c r="C8464" s="295" t="s">
        <v>8115</v>
      </c>
      <c r="D8464" s="296">
        <v>41699</v>
      </c>
      <c r="E8464" s="28" t="s">
        <v>97</v>
      </c>
      <c r="F8464" s="297" t="s">
        <v>7648</v>
      </c>
      <c r="G8464" s="297" t="s">
        <v>7649</v>
      </c>
      <c r="H8464" s="298">
        <v>669465</v>
      </c>
      <c r="I8464" s="299">
        <v>14376828.810000001</v>
      </c>
      <c r="J8464" s="28" t="s">
        <v>39</v>
      </c>
      <c r="K8464" s="28" t="s">
        <v>39</v>
      </c>
      <c r="L8464" s="300" t="s">
        <v>7650</v>
      </c>
    </row>
    <row r="8465" spans="2:12" ht="75" customHeight="1" x14ac:dyDescent="0.25">
      <c r="B8465" s="294">
        <v>47130000</v>
      </c>
      <c r="C8465" s="295" t="s">
        <v>8116</v>
      </c>
      <c r="D8465" s="296">
        <v>41699</v>
      </c>
      <c r="E8465" s="28" t="s">
        <v>97</v>
      </c>
      <c r="F8465" s="297" t="s">
        <v>7648</v>
      </c>
      <c r="G8465" s="297" t="s">
        <v>7649</v>
      </c>
      <c r="H8465" s="298">
        <v>1127520</v>
      </c>
      <c r="I8465" s="299">
        <v>14376828.810000001</v>
      </c>
      <c r="J8465" s="28" t="s">
        <v>39</v>
      </c>
      <c r="K8465" s="28" t="s">
        <v>39</v>
      </c>
      <c r="L8465" s="300" t="s">
        <v>7650</v>
      </c>
    </row>
    <row r="8466" spans="2:12" ht="75" customHeight="1" x14ac:dyDescent="0.25">
      <c r="B8466" s="294">
        <v>47130000</v>
      </c>
      <c r="C8466" s="295" t="s">
        <v>8117</v>
      </c>
      <c r="D8466" s="296">
        <v>41699</v>
      </c>
      <c r="E8466" s="28" t="s">
        <v>97</v>
      </c>
      <c r="F8466" s="297" t="s">
        <v>7648</v>
      </c>
      <c r="G8466" s="297" t="s">
        <v>7649</v>
      </c>
      <c r="H8466" s="298">
        <v>669465</v>
      </c>
      <c r="I8466" s="299">
        <v>14376828.810000001</v>
      </c>
      <c r="J8466" s="28" t="s">
        <v>39</v>
      </c>
      <c r="K8466" s="28" t="s">
        <v>39</v>
      </c>
      <c r="L8466" s="300" t="s">
        <v>7650</v>
      </c>
    </row>
    <row r="8467" spans="2:12" ht="75" customHeight="1" x14ac:dyDescent="0.25">
      <c r="B8467" s="294">
        <v>47130000</v>
      </c>
      <c r="C8467" s="295" t="s">
        <v>8118</v>
      </c>
      <c r="D8467" s="296">
        <v>41699</v>
      </c>
      <c r="E8467" s="28" t="s">
        <v>97</v>
      </c>
      <c r="F8467" s="297" t="s">
        <v>7648</v>
      </c>
      <c r="G8467" s="297" t="s">
        <v>7649</v>
      </c>
      <c r="H8467" s="298">
        <v>972486</v>
      </c>
      <c r="I8467" s="299">
        <v>14376828.810000001</v>
      </c>
      <c r="J8467" s="28" t="s">
        <v>39</v>
      </c>
      <c r="K8467" s="28" t="s">
        <v>39</v>
      </c>
      <c r="L8467" s="300" t="s">
        <v>7650</v>
      </c>
    </row>
    <row r="8468" spans="2:12" ht="75" customHeight="1" x14ac:dyDescent="0.25">
      <c r="B8468" s="294">
        <v>47130000</v>
      </c>
      <c r="C8468" s="295" t="s">
        <v>8119</v>
      </c>
      <c r="D8468" s="296">
        <v>41699</v>
      </c>
      <c r="E8468" s="28" t="s">
        <v>97</v>
      </c>
      <c r="F8468" s="297" t="s">
        <v>7648</v>
      </c>
      <c r="G8468" s="297" t="s">
        <v>7649</v>
      </c>
      <c r="H8468" s="298">
        <v>972486</v>
      </c>
      <c r="I8468" s="299">
        <v>14376828.810000001</v>
      </c>
      <c r="J8468" s="28" t="s">
        <v>39</v>
      </c>
      <c r="K8468" s="28" t="s">
        <v>39</v>
      </c>
      <c r="L8468" s="300" t="s">
        <v>7650</v>
      </c>
    </row>
    <row r="8469" spans="2:12" ht="75" customHeight="1" x14ac:dyDescent="0.25">
      <c r="B8469" s="294">
        <v>47130000</v>
      </c>
      <c r="C8469" s="295" t="s">
        <v>8120</v>
      </c>
      <c r="D8469" s="296">
        <v>41699</v>
      </c>
      <c r="E8469" s="28" t="s">
        <v>97</v>
      </c>
      <c r="F8469" s="297" t="s">
        <v>7648</v>
      </c>
      <c r="G8469" s="297" t="s">
        <v>7649</v>
      </c>
      <c r="H8469" s="298">
        <v>972486</v>
      </c>
      <c r="I8469" s="299">
        <v>14376828.810000001</v>
      </c>
      <c r="J8469" s="28" t="s">
        <v>39</v>
      </c>
      <c r="K8469" s="28" t="s">
        <v>39</v>
      </c>
      <c r="L8469" s="300" t="s">
        <v>7650</v>
      </c>
    </row>
    <row r="8470" spans="2:12" ht="75" customHeight="1" x14ac:dyDescent="0.25">
      <c r="B8470" s="294">
        <v>47130000</v>
      </c>
      <c r="C8470" s="295" t="s">
        <v>8121</v>
      </c>
      <c r="D8470" s="296">
        <v>41699</v>
      </c>
      <c r="E8470" s="28" t="s">
        <v>97</v>
      </c>
      <c r="F8470" s="297" t="s">
        <v>7648</v>
      </c>
      <c r="G8470" s="297" t="s">
        <v>7649</v>
      </c>
      <c r="H8470" s="298">
        <v>972486</v>
      </c>
      <c r="I8470" s="299">
        <v>14376828.810000001</v>
      </c>
      <c r="J8470" s="28" t="s">
        <v>39</v>
      </c>
      <c r="K8470" s="28" t="s">
        <v>39</v>
      </c>
      <c r="L8470" s="300" t="s">
        <v>7650</v>
      </c>
    </row>
    <row r="8471" spans="2:12" ht="75" customHeight="1" x14ac:dyDescent="0.25">
      <c r="B8471" s="294">
        <v>47130000</v>
      </c>
      <c r="C8471" s="295" t="s">
        <v>8122</v>
      </c>
      <c r="D8471" s="296">
        <v>41699</v>
      </c>
      <c r="E8471" s="28" t="s">
        <v>97</v>
      </c>
      <c r="F8471" s="297" t="s">
        <v>7648</v>
      </c>
      <c r="G8471" s="297" t="s">
        <v>7649</v>
      </c>
      <c r="H8471" s="298">
        <v>1157586</v>
      </c>
      <c r="I8471" s="299">
        <v>14376828.810000001</v>
      </c>
      <c r="J8471" s="28" t="s">
        <v>39</v>
      </c>
      <c r="K8471" s="28" t="s">
        <v>39</v>
      </c>
      <c r="L8471" s="300" t="s">
        <v>7650</v>
      </c>
    </row>
    <row r="8472" spans="2:12" ht="75" customHeight="1" x14ac:dyDescent="0.25">
      <c r="B8472" s="294">
        <v>47130000</v>
      </c>
      <c r="C8472" s="295" t="s">
        <v>8123</v>
      </c>
      <c r="D8472" s="296">
        <v>41699</v>
      </c>
      <c r="E8472" s="28" t="s">
        <v>97</v>
      </c>
      <c r="F8472" s="297" t="s">
        <v>7648</v>
      </c>
      <c r="G8472" s="297" t="s">
        <v>7649</v>
      </c>
      <c r="H8472" s="298">
        <v>1157586</v>
      </c>
      <c r="I8472" s="299">
        <v>14376828.810000001</v>
      </c>
      <c r="J8472" s="28" t="s">
        <v>39</v>
      </c>
      <c r="K8472" s="28" t="s">
        <v>39</v>
      </c>
      <c r="L8472" s="300" t="s">
        <v>7650</v>
      </c>
    </row>
    <row r="8473" spans="2:12" ht="75" customHeight="1" x14ac:dyDescent="0.25">
      <c r="B8473" s="294">
        <v>47130000</v>
      </c>
      <c r="C8473" s="295" t="s">
        <v>8124</v>
      </c>
      <c r="D8473" s="296">
        <v>41699</v>
      </c>
      <c r="E8473" s="28" t="s">
        <v>97</v>
      </c>
      <c r="F8473" s="297" t="s">
        <v>7648</v>
      </c>
      <c r="G8473" s="297" t="s">
        <v>7649</v>
      </c>
      <c r="H8473" s="298">
        <v>1157586</v>
      </c>
      <c r="I8473" s="299">
        <v>14376828.810000001</v>
      </c>
      <c r="J8473" s="28" t="s">
        <v>39</v>
      </c>
      <c r="K8473" s="28" t="s">
        <v>39</v>
      </c>
      <c r="L8473" s="300" t="s">
        <v>7650</v>
      </c>
    </row>
    <row r="8474" spans="2:12" ht="75" customHeight="1" x14ac:dyDescent="0.25">
      <c r="B8474" s="294">
        <v>47130000</v>
      </c>
      <c r="C8474" s="295" t="s">
        <v>8125</v>
      </c>
      <c r="D8474" s="296">
        <v>41699</v>
      </c>
      <c r="E8474" s="28" t="s">
        <v>97</v>
      </c>
      <c r="F8474" s="297" t="s">
        <v>7648</v>
      </c>
      <c r="G8474" s="297" t="s">
        <v>7649</v>
      </c>
      <c r="H8474" s="298">
        <v>1157586</v>
      </c>
      <c r="I8474" s="299">
        <v>14376828.810000001</v>
      </c>
      <c r="J8474" s="28" t="s">
        <v>39</v>
      </c>
      <c r="K8474" s="28" t="s">
        <v>39</v>
      </c>
      <c r="L8474" s="300" t="s">
        <v>7650</v>
      </c>
    </row>
    <row r="8475" spans="2:12" ht="75" customHeight="1" x14ac:dyDescent="0.25">
      <c r="B8475" s="294">
        <v>47130000</v>
      </c>
      <c r="C8475" s="295" t="s">
        <v>8126</v>
      </c>
      <c r="D8475" s="296">
        <v>41699</v>
      </c>
      <c r="E8475" s="28" t="s">
        <v>97</v>
      </c>
      <c r="F8475" s="297" t="s">
        <v>7648</v>
      </c>
      <c r="G8475" s="297" t="s">
        <v>7649</v>
      </c>
      <c r="H8475" s="298">
        <v>9804138</v>
      </c>
      <c r="I8475" s="299">
        <v>14376828.810000001</v>
      </c>
      <c r="J8475" s="28" t="s">
        <v>39</v>
      </c>
      <c r="K8475" s="28" t="s">
        <v>39</v>
      </c>
      <c r="L8475" s="300" t="s">
        <v>7650</v>
      </c>
    </row>
    <row r="8476" spans="2:12" ht="75" customHeight="1" x14ac:dyDescent="0.25">
      <c r="B8476" s="294">
        <v>47130000</v>
      </c>
      <c r="C8476" s="295" t="s">
        <v>8127</v>
      </c>
      <c r="D8476" s="296">
        <v>41699</v>
      </c>
      <c r="E8476" s="28" t="s">
        <v>97</v>
      </c>
      <c r="F8476" s="297" t="s">
        <v>7648</v>
      </c>
      <c r="G8476" s="297" t="s">
        <v>7649</v>
      </c>
      <c r="H8476" s="298">
        <v>1822353</v>
      </c>
      <c r="I8476" s="299">
        <v>14376828.810000001</v>
      </c>
      <c r="J8476" s="28" t="s">
        <v>39</v>
      </c>
      <c r="K8476" s="28" t="s">
        <v>39</v>
      </c>
      <c r="L8476" s="300" t="s">
        <v>7650</v>
      </c>
    </row>
    <row r="8477" spans="2:12" ht="75" customHeight="1" x14ac:dyDescent="0.25">
      <c r="B8477" s="294">
        <v>47130000</v>
      </c>
      <c r="C8477" s="295" t="s">
        <v>8128</v>
      </c>
      <c r="D8477" s="296">
        <v>41699</v>
      </c>
      <c r="E8477" s="28" t="s">
        <v>97</v>
      </c>
      <c r="F8477" s="297" t="s">
        <v>7648</v>
      </c>
      <c r="G8477" s="297" t="s">
        <v>7649</v>
      </c>
      <c r="H8477" s="298">
        <v>2429805</v>
      </c>
      <c r="I8477" s="299">
        <v>14376828.810000001</v>
      </c>
      <c r="J8477" s="28" t="s">
        <v>39</v>
      </c>
      <c r="K8477" s="28" t="s">
        <v>39</v>
      </c>
      <c r="L8477" s="300" t="s">
        <v>7650</v>
      </c>
    </row>
    <row r="8478" spans="2:12" ht="75" customHeight="1" x14ac:dyDescent="0.25">
      <c r="B8478" s="294">
        <v>47130000</v>
      </c>
      <c r="C8478" s="295" t="s">
        <v>8129</v>
      </c>
      <c r="D8478" s="296">
        <v>41699</v>
      </c>
      <c r="E8478" s="28" t="s">
        <v>97</v>
      </c>
      <c r="F8478" s="297" t="s">
        <v>7648</v>
      </c>
      <c r="G8478" s="297" t="s">
        <v>7649</v>
      </c>
      <c r="H8478" s="298">
        <v>2024838</v>
      </c>
      <c r="I8478" s="299">
        <v>14376828.810000001</v>
      </c>
      <c r="J8478" s="28" t="s">
        <v>39</v>
      </c>
      <c r="K8478" s="28" t="s">
        <v>39</v>
      </c>
      <c r="L8478" s="300" t="s">
        <v>7650</v>
      </c>
    </row>
    <row r="8479" spans="2:12" ht="75" customHeight="1" x14ac:dyDescent="0.25">
      <c r="B8479" s="294">
        <v>47130000</v>
      </c>
      <c r="C8479" s="295" t="s">
        <v>8130</v>
      </c>
      <c r="D8479" s="296">
        <v>41699</v>
      </c>
      <c r="E8479" s="28" t="s">
        <v>97</v>
      </c>
      <c r="F8479" s="297" t="s">
        <v>7648</v>
      </c>
      <c r="G8479" s="297" t="s">
        <v>7649</v>
      </c>
      <c r="H8479" s="298">
        <v>3158817</v>
      </c>
      <c r="I8479" s="299">
        <v>14376828.810000001</v>
      </c>
      <c r="J8479" s="28" t="s">
        <v>39</v>
      </c>
      <c r="K8479" s="28" t="s">
        <v>39</v>
      </c>
      <c r="L8479" s="300" t="s">
        <v>7650</v>
      </c>
    </row>
    <row r="8480" spans="2:12" ht="75" customHeight="1" x14ac:dyDescent="0.25">
      <c r="B8480" s="294">
        <v>47130000</v>
      </c>
      <c r="C8480" s="295" t="s">
        <v>8131</v>
      </c>
      <c r="D8480" s="296">
        <v>41699</v>
      </c>
      <c r="E8480" s="28" t="s">
        <v>97</v>
      </c>
      <c r="F8480" s="297" t="s">
        <v>7648</v>
      </c>
      <c r="G8480" s="297" t="s">
        <v>7649</v>
      </c>
      <c r="H8480" s="298">
        <v>7073286</v>
      </c>
      <c r="I8480" s="299">
        <v>14376828.810000001</v>
      </c>
      <c r="J8480" s="28" t="s">
        <v>39</v>
      </c>
      <c r="K8480" s="28" t="s">
        <v>39</v>
      </c>
      <c r="L8480" s="300" t="s">
        <v>7650</v>
      </c>
    </row>
    <row r="8481" spans="2:12" ht="75" customHeight="1" x14ac:dyDescent="0.25">
      <c r="B8481" s="294">
        <v>47130000</v>
      </c>
      <c r="C8481" s="295" t="s">
        <v>8132</v>
      </c>
      <c r="D8481" s="296">
        <v>41699</v>
      </c>
      <c r="E8481" s="28" t="s">
        <v>97</v>
      </c>
      <c r="F8481" s="297" t="s">
        <v>7648</v>
      </c>
      <c r="G8481" s="297" t="s">
        <v>7649</v>
      </c>
      <c r="H8481" s="298">
        <v>8681904</v>
      </c>
      <c r="I8481" s="299">
        <v>14376828.810000001</v>
      </c>
      <c r="J8481" s="28" t="s">
        <v>39</v>
      </c>
      <c r="K8481" s="28" t="s">
        <v>39</v>
      </c>
      <c r="L8481" s="300" t="s">
        <v>7650</v>
      </c>
    </row>
    <row r="8482" spans="2:12" ht="75" customHeight="1" x14ac:dyDescent="0.25">
      <c r="B8482" s="294">
        <v>47130000</v>
      </c>
      <c r="C8482" s="295" t="s">
        <v>8133</v>
      </c>
      <c r="D8482" s="296">
        <v>41699</v>
      </c>
      <c r="E8482" s="28" t="s">
        <v>97</v>
      </c>
      <c r="F8482" s="297" t="s">
        <v>7648</v>
      </c>
      <c r="G8482" s="297" t="s">
        <v>7649</v>
      </c>
      <c r="H8482" s="298">
        <v>2783565</v>
      </c>
      <c r="I8482" s="299">
        <v>14376828.810000001</v>
      </c>
      <c r="J8482" s="28" t="s">
        <v>39</v>
      </c>
      <c r="K8482" s="28" t="s">
        <v>39</v>
      </c>
      <c r="L8482" s="300" t="s">
        <v>7650</v>
      </c>
    </row>
    <row r="8483" spans="2:12" ht="75" customHeight="1" x14ac:dyDescent="0.25">
      <c r="B8483" s="294">
        <v>47130000</v>
      </c>
      <c r="C8483" s="295" t="s">
        <v>8134</v>
      </c>
      <c r="D8483" s="296">
        <v>41699</v>
      </c>
      <c r="E8483" s="28" t="s">
        <v>97</v>
      </c>
      <c r="F8483" s="297" t="s">
        <v>7648</v>
      </c>
      <c r="G8483" s="297" t="s">
        <v>7649</v>
      </c>
      <c r="H8483" s="298">
        <v>275397</v>
      </c>
      <c r="I8483" s="299">
        <v>14376828.810000001</v>
      </c>
      <c r="J8483" s="28" t="s">
        <v>39</v>
      </c>
      <c r="K8483" s="28" t="s">
        <v>39</v>
      </c>
      <c r="L8483" s="300" t="s">
        <v>7650</v>
      </c>
    </row>
    <row r="8484" spans="2:12" ht="75" customHeight="1" x14ac:dyDescent="0.25">
      <c r="B8484" s="294">
        <v>47130000</v>
      </c>
      <c r="C8484" s="295" t="s">
        <v>8135</v>
      </c>
      <c r="D8484" s="296">
        <v>41699</v>
      </c>
      <c r="E8484" s="28" t="s">
        <v>97</v>
      </c>
      <c r="F8484" s="297" t="s">
        <v>7648</v>
      </c>
      <c r="G8484" s="297" t="s">
        <v>7649</v>
      </c>
      <c r="H8484" s="298">
        <v>2033481</v>
      </c>
      <c r="I8484" s="299">
        <v>14376828.810000001</v>
      </c>
      <c r="J8484" s="28" t="s">
        <v>39</v>
      </c>
      <c r="K8484" s="28" t="s">
        <v>39</v>
      </c>
      <c r="L8484" s="300" t="s">
        <v>7650</v>
      </c>
    </row>
    <row r="8485" spans="2:12" ht="75" customHeight="1" x14ac:dyDescent="0.25">
      <c r="B8485" s="294">
        <v>47130000</v>
      </c>
      <c r="C8485" s="295" t="s">
        <v>8136</v>
      </c>
      <c r="D8485" s="296">
        <v>41699</v>
      </c>
      <c r="E8485" s="28" t="s">
        <v>97</v>
      </c>
      <c r="F8485" s="297" t="s">
        <v>7648</v>
      </c>
      <c r="G8485" s="297" t="s">
        <v>7649</v>
      </c>
      <c r="H8485" s="298">
        <v>2915580</v>
      </c>
      <c r="I8485" s="299">
        <v>14376828.810000001</v>
      </c>
      <c r="J8485" s="28" t="s">
        <v>39</v>
      </c>
      <c r="K8485" s="28" t="s">
        <v>39</v>
      </c>
      <c r="L8485" s="300" t="s">
        <v>7650</v>
      </c>
    </row>
    <row r="8486" spans="2:12" ht="75" customHeight="1" x14ac:dyDescent="0.25">
      <c r="B8486" s="294">
        <v>47130000</v>
      </c>
      <c r="C8486" s="295" t="s">
        <v>8137</v>
      </c>
      <c r="D8486" s="296">
        <v>41699</v>
      </c>
      <c r="E8486" s="28" t="s">
        <v>97</v>
      </c>
      <c r="F8486" s="297" t="s">
        <v>7648</v>
      </c>
      <c r="G8486" s="297" t="s">
        <v>7649</v>
      </c>
      <c r="H8486" s="298">
        <v>2804706</v>
      </c>
      <c r="I8486" s="299">
        <v>14376828.810000001</v>
      </c>
      <c r="J8486" s="28" t="s">
        <v>39</v>
      </c>
      <c r="K8486" s="28" t="s">
        <v>39</v>
      </c>
      <c r="L8486" s="300" t="s">
        <v>7650</v>
      </c>
    </row>
    <row r="8487" spans="2:12" ht="75" customHeight="1" x14ac:dyDescent="0.25">
      <c r="B8487" s="294">
        <v>47130000</v>
      </c>
      <c r="C8487" s="295" t="s">
        <v>8138</v>
      </c>
      <c r="D8487" s="296">
        <v>41699</v>
      </c>
      <c r="E8487" s="28" t="s">
        <v>97</v>
      </c>
      <c r="F8487" s="297" t="s">
        <v>7648</v>
      </c>
      <c r="G8487" s="297" t="s">
        <v>7649</v>
      </c>
      <c r="H8487" s="298">
        <v>883224</v>
      </c>
      <c r="I8487" s="299">
        <v>14376828.810000001</v>
      </c>
      <c r="J8487" s="28" t="s">
        <v>39</v>
      </c>
      <c r="K8487" s="28" t="s">
        <v>39</v>
      </c>
      <c r="L8487" s="300" t="s">
        <v>7650</v>
      </c>
    </row>
    <row r="8488" spans="2:12" ht="75" customHeight="1" x14ac:dyDescent="0.25">
      <c r="B8488" s="294">
        <v>47130000</v>
      </c>
      <c r="C8488" s="295" t="s">
        <v>8139</v>
      </c>
      <c r="D8488" s="296">
        <v>41699</v>
      </c>
      <c r="E8488" s="28" t="s">
        <v>97</v>
      </c>
      <c r="F8488" s="297" t="s">
        <v>7648</v>
      </c>
      <c r="G8488" s="297" t="s">
        <v>7649</v>
      </c>
      <c r="H8488" s="298">
        <v>507384</v>
      </c>
      <c r="I8488" s="299">
        <v>14376828.810000001</v>
      </c>
      <c r="J8488" s="28" t="s">
        <v>39</v>
      </c>
      <c r="K8488" s="28" t="s">
        <v>39</v>
      </c>
      <c r="L8488" s="300" t="s">
        <v>7650</v>
      </c>
    </row>
    <row r="8489" spans="2:12" ht="75" customHeight="1" x14ac:dyDescent="0.25">
      <c r="B8489" s="294">
        <v>47130000</v>
      </c>
      <c r="C8489" s="295" t="s">
        <v>8140</v>
      </c>
      <c r="D8489" s="296">
        <v>41699</v>
      </c>
      <c r="E8489" s="28" t="s">
        <v>97</v>
      </c>
      <c r="F8489" s="297" t="s">
        <v>7648</v>
      </c>
      <c r="G8489" s="297" t="s">
        <v>7649</v>
      </c>
      <c r="H8489" s="298">
        <v>239598</v>
      </c>
      <c r="I8489" s="299">
        <v>14376828.810000001</v>
      </c>
      <c r="J8489" s="28" t="s">
        <v>39</v>
      </c>
      <c r="K8489" s="28" t="s">
        <v>39</v>
      </c>
      <c r="L8489" s="300" t="s">
        <v>7650</v>
      </c>
    </row>
    <row r="8490" spans="2:12" ht="75" customHeight="1" x14ac:dyDescent="0.25">
      <c r="B8490" s="294">
        <v>47130000</v>
      </c>
      <c r="C8490" s="295" t="s">
        <v>8141</v>
      </c>
      <c r="D8490" s="296">
        <v>41699</v>
      </c>
      <c r="E8490" s="28" t="s">
        <v>97</v>
      </c>
      <c r="F8490" s="297" t="s">
        <v>7648</v>
      </c>
      <c r="G8490" s="297" t="s">
        <v>7649</v>
      </c>
      <c r="H8490" s="298">
        <v>628311</v>
      </c>
      <c r="I8490" s="299">
        <v>14376828.810000001</v>
      </c>
      <c r="J8490" s="28" t="s">
        <v>39</v>
      </c>
      <c r="K8490" s="28" t="s">
        <v>39</v>
      </c>
      <c r="L8490" s="300" t="s">
        <v>7650</v>
      </c>
    </row>
    <row r="8491" spans="2:12" ht="75" customHeight="1" x14ac:dyDescent="0.25">
      <c r="B8491" s="294">
        <v>47130000</v>
      </c>
      <c r="C8491" s="295" t="s">
        <v>8142</v>
      </c>
      <c r="D8491" s="296">
        <v>41699</v>
      </c>
      <c r="E8491" s="28" t="s">
        <v>97</v>
      </c>
      <c r="F8491" s="297" t="s">
        <v>7648</v>
      </c>
      <c r="G8491" s="297" t="s">
        <v>7649</v>
      </c>
      <c r="H8491" s="298">
        <v>1214904</v>
      </c>
      <c r="I8491" s="299">
        <v>14376828.810000001</v>
      </c>
      <c r="J8491" s="28" t="s">
        <v>39</v>
      </c>
      <c r="K8491" s="28" t="s">
        <v>39</v>
      </c>
      <c r="L8491" s="300" t="s">
        <v>7650</v>
      </c>
    </row>
    <row r="8492" spans="2:12" ht="75" customHeight="1" x14ac:dyDescent="0.25">
      <c r="B8492" s="294">
        <v>47130000</v>
      </c>
      <c r="C8492" s="295" t="s">
        <v>8143</v>
      </c>
      <c r="D8492" s="296">
        <v>41699</v>
      </c>
      <c r="E8492" s="28" t="s">
        <v>97</v>
      </c>
      <c r="F8492" s="297" t="s">
        <v>7648</v>
      </c>
      <c r="G8492" s="297" t="s">
        <v>7649</v>
      </c>
      <c r="H8492" s="298">
        <v>1080009</v>
      </c>
      <c r="I8492" s="299">
        <v>14376828.810000001</v>
      </c>
      <c r="J8492" s="28" t="s">
        <v>39</v>
      </c>
      <c r="K8492" s="28" t="s">
        <v>39</v>
      </c>
      <c r="L8492" s="300" t="s">
        <v>7650</v>
      </c>
    </row>
    <row r="8493" spans="2:12" ht="75" customHeight="1" x14ac:dyDescent="0.25">
      <c r="B8493" s="294">
        <v>47130000</v>
      </c>
      <c r="C8493" s="295" t="s">
        <v>8144</v>
      </c>
      <c r="D8493" s="296">
        <v>41699</v>
      </c>
      <c r="E8493" s="28" t="s">
        <v>97</v>
      </c>
      <c r="F8493" s="297" t="s">
        <v>7648</v>
      </c>
      <c r="G8493" s="297" t="s">
        <v>7649</v>
      </c>
      <c r="H8493" s="298">
        <v>864432</v>
      </c>
      <c r="I8493" s="299">
        <v>14376828.810000001</v>
      </c>
      <c r="J8493" s="28" t="s">
        <v>39</v>
      </c>
      <c r="K8493" s="28" t="s">
        <v>39</v>
      </c>
      <c r="L8493" s="300" t="s">
        <v>7650</v>
      </c>
    </row>
    <row r="8494" spans="2:12" ht="75" customHeight="1" x14ac:dyDescent="0.25">
      <c r="B8494" s="294">
        <v>47130000</v>
      </c>
      <c r="C8494" s="295" t="s">
        <v>8145</v>
      </c>
      <c r="D8494" s="296">
        <v>41699</v>
      </c>
      <c r="E8494" s="28" t="s">
        <v>97</v>
      </c>
      <c r="F8494" s="297" t="s">
        <v>7648</v>
      </c>
      <c r="G8494" s="297" t="s">
        <v>7649</v>
      </c>
      <c r="H8494" s="298">
        <v>44538</v>
      </c>
      <c r="I8494" s="299">
        <v>14376828.810000001</v>
      </c>
      <c r="J8494" s="28" t="s">
        <v>39</v>
      </c>
      <c r="K8494" s="28" t="s">
        <v>39</v>
      </c>
      <c r="L8494" s="300" t="s">
        <v>7650</v>
      </c>
    </row>
    <row r="8495" spans="2:12" ht="75" customHeight="1" x14ac:dyDescent="0.25">
      <c r="B8495" s="294">
        <v>47130000</v>
      </c>
      <c r="C8495" s="295" t="s">
        <v>8146</v>
      </c>
      <c r="D8495" s="296">
        <v>41699</v>
      </c>
      <c r="E8495" s="28" t="s">
        <v>97</v>
      </c>
      <c r="F8495" s="297" t="s">
        <v>7648</v>
      </c>
      <c r="G8495" s="297" t="s">
        <v>7649</v>
      </c>
      <c r="H8495" s="298">
        <v>111624</v>
      </c>
      <c r="I8495" s="299">
        <v>14376828.810000001</v>
      </c>
      <c r="J8495" s="28" t="s">
        <v>39</v>
      </c>
      <c r="K8495" s="28" t="s">
        <v>39</v>
      </c>
      <c r="L8495" s="300" t="s">
        <v>7650</v>
      </c>
    </row>
    <row r="8496" spans="2:12" ht="75" customHeight="1" x14ac:dyDescent="0.25">
      <c r="B8496" s="294">
        <v>47130000</v>
      </c>
      <c r="C8496" s="295" t="s">
        <v>8147</v>
      </c>
      <c r="D8496" s="296">
        <v>41699</v>
      </c>
      <c r="E8496" s="28" t="s">
        <v>97</v>
      </c>
      <c r="F8496" s="297" t="s">
        <v>7648</v>
      </c>
      <c r="G8496" s="297" t="s">
        <v>7649</v>
      </c>
      <c r="H8496" s="298">
        <v>207747</v>
      </c>
      <c r="I8496" s="299">
        <v>14376828.810000001</v>
      </c>
      <c r="J8496" s="28" t="s">
        <v>39</v>
      </c>
      <c r="K8496" s="28" t="s">
        <v>39</v>
      </c>
      <c r="L8496" s="300" t="s">
        <v>7650</v>
      </c>
    </row>
    <row r="8497" spans="2:12" ht="75" customHeight="1" x14ac:dyDescent="0.25">
      <c r="B8497" s="294">
        <v>47130000</v>
      </c>
      <c r="C8497" s="295" t="s">
        <v>8148</v>
      </c>
      <c r="D8497" s="296">
        <v>41699</v>
      </c>
      <c r="E8497" s="28" t="s">
        <v>97</v>
      </c>
      <c r="F8497" s="297" t="s">
        <v>7648</v>
      </c>
      <c r="G8497" s="297" t="s">
        <v>7649</v>
      </c>
      <c r="H8497" s="298">
        <v>169086</v>
      </c>
      <c r="I8497" s="299">
        <v>14376828.810000001</v>
      </c>
      <c r="J8497" s="28" t="s">
        <v>39</v>
      </c>
      <c r="K8497" s="28" t="s">
        <v>39</v>
      </c>
      <c r="L8497" s="300" t="s">
        <v>7650</v>
      </c>
    </row>
    <row r="8498" spans="2:12" ht="75" customHeight="1" x14ac:dyDescent="0.25">
      <c r="B8498" s="294">
        <v>47130000</v>
      </c>
      <c r="C8498" s="295" t="s">
        <v>8149</v>
      </c>
      <c r="D8498" s="296">
        <v>41699</v>
      </c>
      <c r="E8498" s="28" t="s">
        <v>97</v>
      </c>
      <c r="F8498" s="297" t="s">
        <v>7648</v>
      </c>
      <c r="G8498" s="297" t="s">
        <v>7649</v>
      </c>
      <c r="H8498" s="298">
        <v>112866</v>
      </c>
      <c r="I8498" s="299">
        <v>14376828.810000001</v>
      </c>
      <c r="J8498" s="28" t="s">
        <v>39</v>
      </c>
      <c r="K8498" s="28" t="s">
        <v>39</v>
      </c>
      <c r="L8498" s="300" t="s">
        <v>7650</v>
      </c>
    </row>
    <row r="8499" spans="2:12" ht="75" customHeight="1" x14ac:dyDescent="0.25">
      <c r="B8499" s="294">
        <v>47130000</v>
      </c>
      <c r="C8499" s="295" t="s">
        <v>8150</v>
      </c>
      <c r="D8499" s="296">
        <v>41699</v>
      </c>
      <c r="E8499" s="28" t="s">
        <v>97</v>
      </c>
      <c r="F8499" s="297" t="s">
        <v>7648</v>
      </c>
      <c r="G8499" s="297" t="s">
        <v>7649</v>
      </c>
      <c r="H8499" s="298">
        <v>949740</v>
      </c>
      <c r="I8499" s="299">
        <v>14376828.810000001</v>
      </c>
      <c r="J8499" s="28" t="s">
        <v>39</v>
      </c>
      <c r="K8499" s="28" t="s">
        <v>39</v>
      </c>
      <c r="L8499" s="300" t="s">
        <v>7650</v>
      </c>
    </row>
    <row r="8500" spans="2:12" ht="75" customHeight="1" x14ac:dyDescent="0.25">
      <c r="B8500" s="294">
        <v>47130000</v>
      </c>
      <c r="C8500" s="295" t="s">
        <v>8151</v>
      </c>
      <c r="D8500" s="296">
        <v>41699</v>
      </c>
      <c r="E8500" s="28" t="s">
        <v>97</v>
      </c>
      <c r="F8500" s="297" t="s">
        <v>7648</v>
      </c>
      <c r="G8500" s="297" t="s">
        <v>7649</v>
      </c>
      <c r="H8500" s="298">
        <v>3303300</v>
      </c>
      <c r="I8500" s="299">
        <v>14376828.810000001</v>
      </c>
      <c r="J8500" s="28" t="s">
        <v>39</v>
      </c>
      <c r="K8500" s="28" t="s">
        <v>39</v>
      </c>
      <c r="L8500" s="300" t="s">
        <v>7650</v>
      </c>
    </row>
    <row r="8501" spans="2:12" ht="75" customHeight="1" x14ac:dyDescent="0.25">
      <c r="B8501" s="294">
        <v>47130000</v>
      </c>
      <c r="C8501" s="295" t="s">
        <v>8152</v>
      </c>
      <c r="D8501" s="296">
        <v>41699</v>
      </c>
      <c r="E8501" s="28" t="s">
        <v>97</v>
      </c>
      <c r="F8501" s="297" t="s">
        <v>7648</v>
      </c>
      <c r="G8501" s="297" t="s">
        <v>7649</v>
      </c>
      <c r="H8501" s="298">
        <v>5460000</v>
      </c>
      <c r="I8501" s="299">
        <v>14376828.810000001</v>
      </c>
      <c r="J8501" s="28" t="s">
        <v>39</v>
      </c>
      <c r="K8501" s="28" t="s">
        <v>39</v>
      </c>
      <c r="L8501" s="300" t="s">
        <v>7650</v>
      </c>
    </row>
    <row r="8502" spans="2:12" ht="75" customHeight="1" x14ac:dyDescent="0.25">
      <c r="B8502" s="294">
        <v>47130000</v>
      </c>
      <c r="C8502" s="295" t="s">
        <v>8153</v>
      </c>
      <c r="D8502" s="296">
        <v>41699</v>
      </c>
      <c r="E8502" s="28" t="s">
        <v>97</v>
      </c>
      <c r="F8502" s="297" t="s">
        <v>7648</v>
      </c>
      <c r="G8502" s="297" t="s">
        <v>7649</v>
      </c>
      <c r="H8502" s="298">
        <v>12967500</v>
      </c>
      <c r="I8502" s="299">
        <v>14376828.810000001</v>
      </c>
      <c r="J8502" s="28" t="s">
        <v>39</v>
      </c>
      <c r="K8502" s="28" t="s">
        <v>39</v>
      </c>
      <c r="L8502" s="300" t="s">
        <v>7650</v>
      </c>
    </row>
    <row r="8503" spans="2:12" ht="75" customHeight="1" x14ac:dyDescent="0.25">
      <c r="B8503" s="294">
        <v>47130000</v>
      </c>
      <c r="C8503" s="295" t="s">
        <v>8154</v>
      </c>
      <c r="D8503" s="296">
        <v>41699</v>
      </c>
      <c r="E8503" s="28" t="s">
        <v>97</v>
      </c>
      <c r="F8503" s="297" t="s">
        <v>7648</v>
      </c>
      <c r="G8503" s="297" t="s">
        <v>7649</v>
      </c>
      <c r="H8503" s="298">
        <v>3576300</v>
      </c>
      <c r="I8503" s="299">
        <v>14376828.810000001</v>
      </c>
      <c r="J8503" s="28" t="s">
        <v>39</v>
      </c>
      <c r="K8503" s="28" t="s">
        <v>39</v>
      </c>
      <c r="L8503" s="300" t="s">
        <v>7650</v>
      </c>
    </row>
    <row r="8504" spans="2:12" ht="75" customHeight="1" x14ac:dyDescent="0.25">
      <c r="B8504" s="294" t="s">
        <v>8155</v>
      </c>
      <c r="C8504" s="295" t="s">
        <v>8156</v>
      </c>
      <c r="D8504" s="296">
        <v>41699</v>
      </c>
      <c r="E8504" s="28" t="s">
        <v>97</v>
      </c>
      <c r="F8504" s="297" t="s">
        <v>7648</v>
      </c>
      <c r="G8504" s="297" t="s">
        <v>7649</v>
      </c>
      <c r="H8504" s="298">
        <v>94680000</v>
      </c>
      <c r="I8504" s="299">
        <v>14376828.810000001</v>
      </c>
      <c r="J8504" s="28" t="s">
        <v>39</v>
      </c>
      <c r="K8504" s="28" t="s">
        <v>39</v>
      </c>
      <c r="L8504" s="300" t="s">
        <v>7650</v>
      </c>
    </row>
    <row r="8505" spans="2:12" ht="75" customHeight="1" x14ac:dyDescent="0.25">
      <c r="B8505" s="294" t="s">
        <v>8155</v>
      </c>
      <c r="C8505" s="295" t="s">
        <v>8157</v>
      </c>
      <c r="D8505" s="296">
        <v>41699</v>
      </c>
      <c r="E8505" s="28" t="s">
        <v>97</v>
      </c>
      <c r="F8505" s="297" t="s">
        <v>7648</v>
      </c>
      <c r="G8505" s="297" t="s">
        <v>7649</v>
      </c>
      <c r="H8505" s="298">
        <v>42681600</v>
      </c>
      <c r="I8505" s="299">
        <v>14376828.810000001</v>
      </c>
      <c r="J8505" s="28" t="s">
        <v>39</v>
      </c>
      <c r="K8505" s="28" t="s">
        <v>39</v>
      </c>
      <c r="L8505" s="300" t="s">
        <v>7650</v>
      </c>
    </row>
    <row r="8506" spans="2:12" ht="75" customHeight="1" x14ac:dyDescent="0.25">
      <c r="B8506" s="294" t="s">
        <v>8155</v>
      </c>
      <c r="C8506" s="295" t="s">
        <v>8158</v>
      </c>
      <c r="D8506" s="296">
        <v>41699</v>
      </c>
      <c r="E8506" s="28" t="s">
        <v>97</v>
      </c>
      <c r="F8506" s="297" t="s">
        <v>7648</v>
      </c>
      <c r="G8506" s="297" t="s">
        <v>7649</v>
      </c>
      <c r="H8506" s="298">
        <v>7288500</v>
      </c>
      <c r="I8506" s="299">
        <v>14376828.810000001</v>
      </c>
      <c r="J8506" s="28" t="s">
        <v>39</v>
      </c>
      <c r="K8506" s="28" t="s">
        <v>39</v>
      </c>
      <c r="L8506" s="300" t="s">
        <v>7650</v>
      </c>
    </row>
    <row r="8507" spans="2:12" ht="75" customHeight="1" x14ac:dyDescent="0.25">
      <c r="B8507" s="294" t="s">
        <v>8155</v>
      </c>
      <c r="C8507" s="295" t="s">
        <v>8159</v>
      </c>
      <c r="D8507" s="296">
        <v>41699</v>
      </c>
      <c r="E8507" s="28" t="s">
        <v>97</v>
      </c>
      <c r="F8507" s="297" t="s">
        <v>7648</v>
      </c>
      <c r="G8507" s="297" t="s">
        <v>7649</v>
      </c>
      <c r="H8507" s="298">
        <v>15300000</v>
      </c>
      <c r="I8507" s="299">
        <v>14376828.810000001</v>
      </c>
      <c r="J8507" s="28" t="s">
        <v>39</v>
      </c>
      <c r="K8507" s="28" t="s">
        <v>39</v>
      </c>
      <c r="L8507" s="300" t="s">
        <v>7650</v>
      </c>
    </row>
    <row r="8508" spans="2:12" ht="75" customHeight="1" x14ac:dyDescent="0.25">
      <c r="B8508" s="294" t="s">
        <v>8155</v>
      </c>
      <c r="C8508" s="295" t="s">
        <v>8160</v>
      </c>
      <c r="D8508" s="296">
        <v>41699</v>
      </c>
      <c r="E8508" s="28" t="s">
        <v>97</v>
      </c>
      <c r="F8508" s="297" t="s">
        <v>7648</v>
      </c>
      <c r="G8508" s="297" t="s">
        <v>7649</v>
      </c>
      <c r="H8508" s="298">
        <v>7425000</v>
      </c>
      <c r="I8508" s="299">
        <v>14376828.810000001</v>
      </c>
      <c r="J8508" s="28" t="s">
        <v>39</v>
      </c>
      <c r="K8508" s="28" t="s">
        <v>39</v>
      </c>
      <c r="L8508" s="300" t="s">
        <v>7650</v>
      </c>
    </row>
    <row r="8509" spans="2:12" ht="75" customHeight="1" x14ac:dyDescent="0.25">
      <c r="B8509" s="294" t="s">
        <v>8155</v>
      </c>
      <c r="C8509" s="295" t="s">
        <v>8161</v>
      </c>
      <c r="D8509" s="296">
        <v>41699</v>
      </c>
      <c r="E8509" s="28" t="s">
        <v>97</v>
      </c>
      <c r="F8509" s="297" t="s">
        <v>7648</v>
      </c>
      <c r="G8509" s="297" t="s">
        <v>7649</v>
      </c>
      <c r="H8509" s="298">
        <v>1507500</v>
      </c>
      <c r="I8509" s="299">
        <v>14376828.810000001</v>
      </c>
      <c r="J8509" s="28" t="s">
        <v>39</v>
      </c>
      <c r="K8509" s="28" t="s">
        <v>39</v>
      </c>
      <c r="L8509" s="300" t="s">
        <v>7650</v>
      </c>
    </row>
    <row r="8510" spans="2:12" ht="75" customHeight="1" x14ac:dyDescent="0.25">
      <c r="B8510" s="294" t="s">
        <v>8155</v>
      </c>
      <c r="C8510" s="295" t="s">
        <v>8162</v>
      </c>
      <c r="D8510" s="296">
        <v>41699</v>
      </c>
      <c r="E8510" s="28" t="s">
        <v>97</v>
      </c>
      <c r="F8510" s="297" t="s">
        <v>7648</v>
      </c>
      <c r="G8510" s="297" t="s">
        <v>7649</v>
      </c>
      <c r="H8510" s="298">
        <v>1925700</v>
      </c>
      <c r="I8510" s="299">
        <v>14376828.810000001</v>
      </c>
      <c r="J8510" s="28" t="s">
        <v>39</v>
      </c>
      <c r="K8510" s="28" t="s">
        <v>39</v>
      </c>
      <c r="L8510" s="300" t="s">
        <v>7650</v>
      </c>
    </row>
    <row r="8511" spans="2:12" ht="75" customHeight="1" x14ac:dyDescent="0.25">
      <c r="B8511" s="294" t="s">
        <v>8155</v>
      </c>
      <c r="C8511" s="295" t="s">
        <v>8163</v>
      </c>
      <c r="D8511" s="296">
        <v>41699</v>
      </c>
      <c r="E8511" s="28" t="s">
        <v>97</v>
      </c>
      <c r="F8511" s="297" t="s">
        <v>7648</v>
      </c>
      <c r="G8511" s="297" t="s">
        <v>7649</v>
      </c>
      <c r="H8511" s="298">
        <v>596700</v>
      </c>
      <c r="I8511" s="299">
        <v>14376828.810000001</v>
      </c>
      <c r="J8511" s="28" t="s">
        <v>39</v>
      </c>
      <c r="K8511" s="28" t="s">
        <v>39</v>
      </c>
      <c r="L8511" s="300" t="s">
        <v>7650</v>
      </c>
    </row>
    <row r="8512" spans="2:12" ht="75" customHeight="1" x14ac:dyDescent="0.25">
      <c r="B8512" s="294" t="s">
        <v>8155</v>
      </c>
      <c r="C8512" s="295" t="s">
        <v>8164</v>
      </c>
      <c r="D8512" s="296">
        <v>41699</v>
      </c>
      <c r="E8512" s="28" t="s">
        <v>97</v>
      </c>
      <c r="F8512" s="297" t="s">
        <v>7648</v>
      </c>
      <c r="G8512" s="297" t="s">
        <v>7649</v>
      </c>
      <c r="H8512" s="298">
        <v>5175000</v>
      </c>
      <c r="I8512" s="299">
        <v>14376828.810000001</v>
      </c>
      <c r="J8512" s="28" t="s">
        <v>39</v>
      </c>
      <c r="K8512" s="28" t="s">
        <v>39</v>
      </c>
      <c r="L8512" s="300" t="s">
        <v>7650</v>
      </c>
    </row>
    <row r="8513" spans="2:12" ht="75" customHeight="1" x14ac:dyDescent="0.25">
      <c r="B8513" s="294">
        <v>851016005</v>
      </c>
      <c r="C8513" s="295" t="s">
        <v>8165</v>
      </c>
      <c r="D8513" s="296">
        <v>41671</v>
      </c>
      <c r="E8513" s="28" t="s">
        <v>653</v>
      </c>
      <c r="F8513" s="297" t="s">
        <v>8166</v>
      </c>
      <c r="G8513" s="297" t="s">
        <v>7649</v>
      </c>
      <c r="H8513" s="298">
        <v>18025000</v>
      </c>
      <c r="I8513" s="299">
        <v>17484250</v>
      </c>
      <c r="J8513" s="28" t="s">
        <v>39</v>
      </c>
      <c r="K8513" s="28" t="s">
        <v>39</v>
      </c>
      <c r="L8513" s="300" t="s">
        <v>8167</v>
      </c>
    </row>
    <row r="8514" spans="2:12" ht="75" customHeight="1" x14ac:dyDescent="0.25">
      <c r="B8514" s="294">
        <v>10161600</v>
      </c>
      <c r="C8514" s="295" t="s">
        <v>8168</v>
      </c>
      <c r="D8514" s="296">
        <v>41699</v>
      </c>
      <c r="E8514" s="28" t="s">
        <v>97</v>
      </c>
      <c r="F8514" s="297" t="s">
        <v>8166</v>
      </c>
      <c r="G8514" s="297" t="s">
        <v>7649</v>
      </c>
      <c r="H8514" s="298">
        <v>58950000</v>
      </c>
      <c r="I8514" s="299">
        <v>57181500</v>
      </c>
      <c r="J8514" s="28" t="s">
        <v>39</v>
      </c>
      <c r="K8514" s="28" t="s">
        <v>39</v>
      </c>
      <c r="L8514" s="300" t="s">
        <v>8169</v>
      </c>
    </row>
    <row r="8515" spans="2:12" ht="75" customHeight="1" x14ac:dyDescent="0.25">
      <c r="B8515" s="294">
        <v>49101613</v>
      </c>
      <c r="C8515" s="295" t="s">
        <v>8170</v>
      </c>
      <c r="D8515" s="296">
        <v>41791</v>
      </c>
      <c r="E8515" s="28" t="s">
        <v>8171</v>
      </c>
      <c r="F8515" s="297" t="s">
        <v>8166</v>
      </c>
      <c r="G8515" s="297" t="s">
        <v>7649</v>
      </c>
      <c r="H8515" s="298">
        <v>2011478.76</v>
      </c>
      <c r="I8515" s="299">
        <v>14376828.810000001</v>
      </c>
      <c r="J8515" s="28" t="s">
        <v>39</v>
      </c>
      <c r="K8515" s="28" t="s">
        <v>39</v>
      </c>
      <c r="L8515" s="300" t="s">
        <v>8172</v>
      </c>
    </row>
    <row r="8516" spans="2:12" ht="75" customHeight="1" x14ac:dyDescent="0.25">
      <c r="B8516" s="294">
        <v>49101613</v>
      </c>
      <c r="C8516" s="295" t="s">
        <v>8173</v>
      </c>
      <c r="D8516" s="296">
        <v>41791</v>
      </c>
      <c r="E8516" s="28" t="s">
        <v>8171</v>
      </c>
      <c r="F8516" s="297" t="s">
        <v>8166</v>
      </c>
      <c r="G8516" s="297" t="s">
        <v>7649</v>
      </c>
      <c r="H8516" s="298">
        <v>192983.89</v>
      </c>
      <c r="I8516" s="299">
        <v>14376828.810000001</v>
      </c>
      <c r="J8516" s="28" t="s">
        <v>39</v>
      </c>
      <c r="K8516" s="28" t="s">
        <v>39</v>
      </c>
      <c r="L8516" s="300" t="s">
        <v>8172</v>
      </c>
    </row>
    <row r="8517" spans="2:12" ht="75" customHeight="1" x14ac:dyDescent="0.25">
      <c r="B8517" s="294">
        <v>49101613</v>
      </c>
      <c r="C8517" s="295" t="s">
        <v>8174</v>
      </c>
      <c r="D8517" s="296">
        <v>41791</v>
      </c>
      <c r="E8517" s="28" t="s">
        <v>8171</v>
      </c>
      <c r="F8517" s="297" t="s">
        <v>8166</v>
      </c>
      <c r="G8517" s="297" t="s">
        <v>7649</v>
      </c>
      <c r="H8517" s="298">
        <v>492009.37</v>
      </c>
      <c r="I8517" s="299">
        <v>14376828.810000001</v>
      </c>
      <c r="J8517" s="28" t="s">
        <v>39</v>
      </c>
      <c r="K8517" s="28" t="s">
        <v>39</v>
      </c>
      <c r="L8517" s="300" t="s">
        <v>8172</v>
      </c>
    </row>
    <row r="8518" spans="2:12" ht="75" customHeight="1" x14ac:dyDescent="0.25">
      <c r="B8518" s="294">
        <v>49101613</v>
      </c>
      <c r="C8518" s="295" t="s">
        <v>8175</v>
      </c>
      <c r="D8518" s="296">
        <v>41791</v>
      </c>
      <c r="E8518" s="28" t="s">
        <v>8171</v>
      </c>
      <c r="F8518" s="297" t="s">
        <v>8166</v>
      </c>
      <c r="G8518" s="297" t="s">
        <v>7649</v>
      </c>
      <c r="H8518" s="298">
        <v>2397963.6</v>
      </c>
      <c r="I8518" s="299">
        <v>14376828.810000001</v>
      </c>
      <c r="J8518" s="28" t="s">
        <v>39</v>
      </c>
      <c r="K8518" s="28" t="s">
        <v>39</v>
      </c>
      <c r="L8518" s="300" t="s">
        <v>8172</v>
      </c>
    </row>
    <row r="8519" spans="2:12" ht="75" customHeight="1" x14ac:dyDescent="0.25">
      <c r="B8519" s="294">
        <v>49101613</v>
      </c>
      <c r="C8519" s="295" t="s">
        <v>8176</v>
      </c>
      <c r="D8519" s="296">
        <v>41699</v>
      </c>
      <c r="E8519" s="28" t="s">
        <v>4955</v>
      </c>
      <c r="F8519" s="297" t="s">
        <v>8166</v>
      </c>
      <c r="G8519" s="297" t="s">
        <v>7649</v>
      </c>
      <c r="H8519" s="298">
        <v>18540000</v>
      </c>
      <c r="I8519" s="299">
        <v>14376828.810000001</v>
      </c>
      <c r="J8519" s="28" t="s">
        <v>39</v>
      </c>
      <c r="K8519" s="28" t="s">
        <v>39</v>
      </c>
      <c r="L8519" s="300"/>
    </row>
    <row r="8520" spans="2:12" ht="75" customHeight="1" x14ac:dyDescent="0.25">
      <c r="B8520" s="294">
        <v>80161507</v>
      </c>
      <c r="C8520" s="295" t="s">
        <v>8177</v>
      </c>
      <c r="D8520" s="296">
        <v>41821</v>
      </c>
      <c r="E8520" s="28" t="s">
        <v>239</v>
      </c>
      <c r="F8520" s="297" t="s">
        <v>8166</v>
      </c>
      <c r="G8520" s="297" t="s">
        <v>7649</v>
      </c>
      <c r="H8520" s="298">
        <v>11845000</v>
      </c>
      <c r="I8520" s="299">
        <v>14376828.810000001</v>
      </c>
      <c r="J8520" s="28" t="s">
        <v>39</v>
      </c>
      <c r="K8520" s="28" t="s">
        <v>39</v>
      </c>
      <c r="L8520" s="300" t="s">
        <v>8169</v>
      </c>
    </row>
    <row r="8521" spans="2:12" ht="75" customHeight="1" x14ac:dyDescent="0.25">
      <c r="B8521" s="294">
        <v>52151503</v>
      </c>
      <c r="C8521" s="295" t="s">
        <v>8178</v>
      </c>
      <c r="D8521" s="296">
        <v>41699</v>
      </c>
      <c r="E8521" s="28" t="s">
        <v>8171</v>
      </c>
      <c r="F8521" s="297" t="s">
        <v>8166</v>
      </c>
      <c r="G8521" s="297" t="s">
        <v>7649</v>
      </c>
      <c r="H8521" s="298">
        <v>3249856</v>
      </c>
      <c r="I8521" s="299">
        <v>14376828.810000001</v>
      </c>
      <c r="J8521" s="28" t="s">
        <v>39</v>
      </c>
      <c r="K8521" s="28" t="s">
        <v>39</v>
      </c>
      <c r="L8521" s="300" t="s">
        <v>8169</v>
      </c>
    </row>
    <row r="8522" spans="2:12" ht="75" customHeight="1" x14ac:dyDescent="0.25">
      <c r="B8522" s="294">
        <v>52151503</v>
      </c>
      <c r="C8522" s="295" t="s">
        <v>8179</v>
      </c>
      <c r="D8522" s="296">
        <v>41699</v>
      </c>
      <c r="E8522" s="28" t="s">
        <v>8171</v>
      </c>
      <c r="F8522" s="297" t="s">
        <v>8166</v>
      </c>
      <c r="G8522" s="297" t="s">
        <v>7649</v>
      </c>
      <c r="H8522" s="298">
        <v>353660.8</v>
      </c>
      <c r="I8522" s="299">
        <v>14376828.810000001</v>
      </c>
      <c r="J8522" s="28" t="s">
        <v>39</v>
      </c>
      <c r="K8522" s="28" t="s">
        <v>39</v>
      </c>
      <c r="L8522" s="300" t="s">
        <v>8169</v>
      </c>
    </row>
    <row r="8523" spans="2:12" ht="75" customHeight="1" x14ac:dyDescent="0.25">
      <c r="B8523" s="294">
        <v>52151503</v>
      </c>
      <c r="C8523" s="295" t="s">
        <v>8180</v>
      </c>
      <c r="D8523" s="296">
        <v>41699</v>
      </c>
      <c r="E8523" s="28" t="s">
        <v>8171</v>
      </c>
      <c r="F8523" s="297" t="s">
        <v>8166</v>
      </c>
      <c r="G8523" s="297" t="s">
        <v>7649</v>
      </c>
      <c r="H8523" s="298">
        <v>522127.6</v>
      </c>
      <c r="I8523" s="299">
        <v>14376828.810000001</v>
      </c>
      <c r="J8523" s="28" t="s">
        <v>39</v>
      </c>
      <c r="K8523" s="28" t="s">
        <v>39</v>
      </c>
      <c r="L8523" s="300" t="s">
        <v>8169</v>
      </c>
    </row>
    <row r="8524" spans="2:12" ht="75" customHeight="1" x14ac:dyDescent="0.25">
      <c r="B8524" s="294">
        <v>52151503</v>
      </c>
      <c r="C8524" s="295" t="s">
        <v>8181</v>
      </c>
      <c r="D8524" s="296">
        <v>41699</v>
      </c>
      <c r="E8524" s="28" t="s">
        <v>8171</v>
      </c>
      <c r="F8524" s="297" t="s">
        <v>8166</v>
      </c>
      <c r="G8524" s="297" t="s">
        <v>7649</v>
      </c>
      <c r="H8524" s="298">
        <v>279583.2</v>
      </c>
      <c r="I8524" s="299">
        <v>14376828.810000001</v>
      </c>
      <c r="J8524" s="28" t="s">
        <v>39</v>
      </c>
      <c r="K8524" s="28" t="s">
        <v>39</v>
      </c>
      <c r="L8524" s="300" t="s">
        <v>8169</v>
      </c>
    </row>
    <row r="8525" spans="2:12" ht="75" customHeight="1" x14ac:dyDescent="0.25">
      <c r="B8525" s="294">
        <v>52151503</v>
      </c>
      <c r="C8525" s="295" t="s">
        <v>8182</v>
      </c>
      <c r="D8525" s="296">
        <v>41699</v>
      </c>
      <c r="E8525" s="28" t="s">
        <v>8171</v>
      </c>
      <c r="F8525" s="297" t="s">
        <v>8166</v>
      </c>
      <c r="G8525" s="297" t="s">
        <v>7649</v>
      </c>
      <c r="H8525" s="298">
        <v>1051424</v>
      </c>
      <c r="I8525" s="299">
        <v>14376828.810000001</v>
      </c>
      <c r="J8525" s="28" t="s">
        <v>39</v>
      </c>
      <c r="K8525" s="28" t="s">
        <v>39</v>
      </c>
      <c r="L8525" s="300" t="s">
        <v>8169</v>
      </c>
    </row>
    <row r="8526" spans="2:12" ht="75" customHeight="1" x14ac:dyDescent="0.25">
      <c r="B8526" s="294">
        <v>52151503</v>
      </c>
      <c r="C8526" s="295" t="s">
        <v>8183</v>
      </c>
      <c r="D8526" s="296">
        <v>41699</v>
      </c>
      <c r="E8526" s="28" t="s">
        <v>8171</v>
      </c>
      <c r="F8526" s="297" t="s">
        <v>8166</v>
      </c>
      <c r="G8526" s="297" t="s">
        <v>7649</v>
      </c>
      <c r="H8526" s="298">
        <v>1788615.6</v>
      </c>
      <c r="I8526" s="299">
        <v>14376828.810000001</v>
      </c>
      <c r="J8526" s="28" t="s">
        <v>39</v>
      </c>
      <c r="K8526" s="28" t="s">
        <v>39</v>
      </c>
      <c r="L8526" s="300" t="s">
        <v>8169</v>
      </c>
    </row>
    <row r="8527" spans="2:12" ht="75" customHeight="1" x14ac:dyDescent="0.25">
      <c r="B8527" s="294">
        <v>52151503</v>
      </c>
      <c r="C8527" s="295" t="s">
        <v>8184</v>
      </c>
      <c r="D8527" s="296">
        <v>41699</v>
      </c>
      <c r="E8527" s="28" t="s">
        <v>8171</v>
      </c>
      <c r="F8527" s="297" t="s">
        <v>8166</v>
      </c>
      <c r="G8527" s="297" t="s">
        <v>7649</v>
      </c>
      <c r="H8527" s="298">
        <v>2249808.4</v>
      </c>
      <c r="I8527" s="299">
        <v>14376828.810000001</v>
      </c>
      <c r="J8527" s="28" t="s">
        <v>39</v>
      </c>
      <c r="K8527" s="28" t="s">
        <v>39</v>
      </c>
      <c r="L8527" s="300" t="s">
        <v>8169</v>
      </c>
    </row>
    <row r="8528" spans="2:12" ht="75" customHeight="1" x14ac:dyDescent="0.25">
      <c r="B8528" s="294">
        <v>52151503</v>
      </c>
      <c r="C8528" s="295" t="s">
        <v>8185</v>
      </c>
      <c r="D8528" s="296">
        <v>41699</v>
      </c>
      <c r="E8528" s="28" t="s">
        <v>8171</v>
      </c>
      <c r="F8528" s="297" t="s">
        <v>8166</v>
      </c>
      <c r="G8528" s="297" t="s">
        <v>7649</v>
      </c>
      <c r="H8528" s="298">
        <v>2274899.2000000002</v>
      </c>
      <c r="I8528" s="299">
        <v>14376828.810000001</v>
      </c>
      <c r="J8528" s="28" t="s">
        <v>39</v>
      </c>
      <c r="K8528" s="28" t="s">
        <v>39</v>
      </c>
      <c r="L8528" s="300" t="s">
        <v>8169</v>
      </c>
    </row>
    <row r="8529" spans="2:12" ht="75" customHeight="1" x14ac:dyDescent="0.25">
      <c r="B8529" s="294">
        <v>52151503</v>
      </c>
      <c r="C8529" s="295" t="s">
        <v>8186</v>
      </c>
      <c r="D8529" s="296">
        <v>41699</v>
      </c>
      <c r="E8529" s="28" t="s">
        <v>8171</v>
      </c>
      <c r="F8529" s="297" t="s">
        <v>8166</v>
      </c>
      <c r="G8529" s="297" t="s">
        <v>7649</v>
      </c>
      <c r="H8529" s="298">
        <v>2530586.4</v>
      </c>
      <c r="I8529" s="299">
        <v>14376828.810000001</v>
      </c>
      <c r="J8529" s="28" t="s">
        <v>39</v>
      </c>
      <c r="K8529" s="28" t="s">
        <v>39</v>
      </c>
      <c r="L8529" s="300" t="s">
        <v>8169</v>
      </c>
    </row>
    <row r="8530" spans="2:12" ht="75" customHeight="1" x14ac:dyDescent="0.25">
      <c r="B8530" s="294">
        <v>52151503</v>
      </c>
      <c r="C8530" s="295" t="s">
        <v>8187</v>
      </c>
      <c r="D8530" s="296">
        <v>41699</v>
      </c>
      <c r="E8530" s="28" t="s">
        <v>8171</v>
      </c>
      <c r="F8530" s="297" t="s">
        <v>8166</v>
      </c>
      <c r="G8530" s="297" t="s">
        <v>7649</v>
      </c>
      <c r="H8530" s="298">
        <v>105739.8</v>
      </c>
      <c r="I8530" s="299">
        <v>14376828.810000001</v>
      </c>
      <c r="J8530" s="28" t="s">
        <v>39</v>
      </c>
      <c r="K8530" s="28" t="s">
        <v>39</v>
      </c>
      <c r="L8530" s="300" t="s">
        <v>8169</v>
      </c>
    </row>
    <row r="8531" spans="2:12" ht="75" customHeight="1" x14ac:dyDescent="0.25">
      <c r="B8531" s="294">
        <v>52151503</v>
      </c>
      <c r="C8531" s="295" t="s">
        <v>8188</v>
      </c>
      <c r="D8531" s="296">
        <v>41699</v>
      </c>
      <c r="E8531" s="28" t="s">
        <v>8171</v>
      </c>
      <c r="F8531" s="297" t="s">
        <v>8166</v>
      </c>
      <c r="G8531" s="297" t="s">
        <v>7649</v>
      </c>
      <c r="H8531" s="298">
        <v>308258.40000000002</v>
      </c>
      <c r="I8531" s="299">
        <v>14376828.810000001</v>
      </c>
      <c r="J8531" s="28" t="s">
        <v>39</v>
      </c>
      <c r="K8531" s="28" t="s">
        <v>39</v>
      </c>
      <c r="L8531" s="300" t="s">
        <v>8169</v>
      </c>
    </row>
    <row r="8532" spans="2:12" ht="75" customHeight="1" x14ac:dyDescent="0.25">
      <c r="B8532" s="294">
        <v>52151503</v>
      </c>
      <c r="C8532" s="295" t="s">
        <v>8189</v>
      </c>
      <c r="D8532" s="296">
        <v>41699</v>
      </c>
      <c r="E8532" s="28" t="s">
        <v>8171</v>
      </c>
      <c r="F8532" s="297" t="s">
        <v>8166</v>
      </c>
      <c r="G8532" s="297" t="s">
        <v>7649</v>
      </c>
      <c r="H8532" s="298">
        <v>756427.88</v>
      </c>
      <c r="I8532" s="299">
        <v>14376828.810000001</v>
      </c>
      <c r="J8532" s="28" t="s">
        <v>39</v>
      </c>
      <c r="K8532" s="28" t="s">
        <v>39</v>
      </c>
      <c r="L8532" s="300" t="s">
        <v>8169</v>
      </c>
    </row>
    <row r="8533" spans="2:12" ht="75" customHeight="1" x14ac:dyDescent="0.25">
      <c r="B8533" s="294">
        <v>52151503</v>
      </c>
      <c r="C8533" s="295" t="s">
        <v>8190</v>
      </c>
      <c r="D8533" s="296">
        <v>41699</v>
      </c>
      <c r="E8533" s="28" t="s">
        <v>8171</v>
      </c>
      <c r="F8533" s="297" t="s">
        <v>8166</v>
      </c>
      <c r="G8533" s="297" t="s">
        <v>7649</v>
      </c>
      <c r="H8533" s="298">
        <v>147199.35999999999</v>
      </c>
      <c r="I8533" s="299">
        <v>14376828.810000001</v>
      </c>
      <c r="J8533" s="28" t="s">
        <v>39</v>
      </c>
      <c r="K8533" s="28" t="s">
        <v>39</v>
      </c>
      <c r="L8533" s="300" t="s">
        <v>8169</v>
      </c>
    </row>
    <row r="8534" spans="2:12" ht="75" customHeight="1" x14ac:dyDescent="0.25">
      <c r="B8534" s="294">
        <v>52151503</v>
      </c>
      <c r="C8534" s="295" t="s">
        <v>8191</v>
      </c>
      <c r="D8534" s="296">
        <v>41699</v>
      </c>
      <c r="E8534" s="28" t="s">
        <v>8171</v>
      </c>
      <c r="F8534" s="297" t="s">
        <v>8166</v>
      </c>
      <c r="G8534" s="297" t="s">
        <v>7649</v>
      </c>
      <c r="H8534" s="298">
        <v>182804.4</v>
      </c>
      <c r="I8534" s="299">
        <v>14376828.810000001</v>
      </c>
      <c r="J8534" s="28" t="s">
        <v>39</v>
      </c>
      <c r="K8534" s="28" t="s">
        <v>39</v>
      </c>
      <c r="L8534" s="300" t="s">
        <v>8169</v>
      </c>
    </row>
    <row r="8535" spans="2:12" ht="75" customHeight="1" x14ac:dyDescent="0.25">
      <c r="B8535" s="294">
        <v>52151503</v>
      </c>
      <c r="C8535" s="295" t="s">
        <v>8192</v>
      </c>
      <c r="D8535" s="296">
        <v>41699</v>
      </c>
      <c r="E8535" s="28" t="s">
        <v>8171</v>
      </c>
      <c r="F8535" s="297" t="s">
        <v>8166</v>
      </c>
      <c r="G8535" s="297" t="s">
        <v>7649</v>
      </c>
      <c r="H8535" s="298">
        <v>495483.56</v>
      </c>
      <c r="I8535" s="299">
        <v>14376828.810000001</v>
      </c>
      <c r="J8535" s="28" t="s">
        <v>39</v>
      </c>
      <c r="K8535" s="28" t="s">
        <v>39</v>
      </c>
      <c r="L8535" s="300" t="s">
        <v>8169</v>
      </c>
    </row>
    <row r="8536" spans="2:12" ht="75" customHeight="1" x14ac:dyDescent="0.25">
      <c r="B8536" s="294">
        <v>52151503</v>
      </c>
      <c r="C8536" s="295" t="s">
        <v>8193</v>
      </c>
      <c r="D8536" s="296">
        <v>41699</v>
      </c>
      <c r="E8536" s="28" t="s">
        <v>8171</v>
      </c>
      <c r="F8536" s="297" t="s">
        <v>8166</v>
      </c>
      <c r="G8536" s="297" t="s">
        <v>7649</v>
      </c>
      <c r="H8536" s="298">
        <v>638740.07999999996</v>
      </c>
      <c r="I8536" s="299">
        <v>14376828.810000001</v>
      </c>
      <c r="J8536" s="28" t="s">
        <v>39</v>
      </c>
      <c r="K8536" s="28" t="s">
        <v>39</v>
      </c>
      <c r="L8536" s="300" t="s">
        <v>8169</v>
      </c>
    </row>
    <row r="8537" spans="2:12" ht="75" customHeight="1" x14ac:dyDescent="0.25">
      <c r="B8537" s="294">
        <v>52151503</v>
      </c>
      <c r="C8537" s="295" t="s">
        <v>8194</v>
      </c>
      <c r="D8537" s="296">
        <v>41699</v>
      </c>
      <c r="E8537" s="28" t="s">
        <v>8171</v>
      </c>
      <c r="F8537" s="297" t="s">
        <v>8166</v>
      </c>
      <c r="G8537" s="297" t="s">
        <v>7649</v>
      </c>
      <c r="H8537" s="298">
        <v>359156.88</v>
      </c>
      <c r="I8537" s="299">
        <v>14376828.810000001</v>
      </c>
      <c r="J8537" s="28" t="s">
        <v>39</v>
      </c>
      <c r="K8537" s="28" t="s">
        <v>39</v>
      </c>
      <c r="L8537" s="300" t="s">
        <v>8169</v>
      </c>
    </row>
    <row r="8538" spans="2:12" ht="75" customHeight="1" x14ac:dyDescent="0.25">
      <c r="B8538" s="294">
        <v>52151503</v>
      </c>
      <c r="C8538" s="295" t="s">
        <v>8195</v>
      </c>
      <c r="D8538" s="296">
        <v>41699</v>
      </c>
      <c r="E8538" s="28" t="s">
        <v>8171</v>
      </c>
      <c r="F8538" s="297" t="s">
        <v>8166</v>
      </c>
      <c r="G8538" s="297" t="s">
        <v>7649</v>
      </c>
      <c r="H8538" s="298">
        <v>1070540.8</v>
      </c>
      <c r="I8538" s="299">
        <v>14376828.810000001</v>
      </c>
      <c r="J8538" s="28" t="s">
        <v>39</v>
      </c>
      <c r="K8538" s="28" t="s">
        <v>39</v>
      </c>
      <c r="L8538" s="300" t="s">
        <v>8169</v>
      </c>
    </row>
    <row r="8539" spans="2:12" ht="75" customHeight="1" x14ac:dyDescent="0.25">
      <c r="B8539" s="294">
        <v>52151503</v>
      </c>
      <c r="C8539" s="295" t="s">
        <v>8196</v>
      </c>
      <c r="D8539" s="296">
        <v>41699</v>
      </c>
      <c r="E8539" s="28" t="s">
        <v>8171</v>
      </c>
      <c r="F8539" s="297" t="s">
        <v>8166</v>
      </c>
      <c r="G8539" s="297" t="s">
        <v>7649</v>
      </c>
      <c r="H8539" s="298">
        <v>1285604.8</v>
      </c>
      <c r="I8539" s="299">
        <v>14376828.810000001</v>
      </c>
      <c r="J8539" s="28" t="s">
        <v>39</v>
      </c>
      <c r="K8539" s="28" t="s">
        <v>39</v>
      </c>
      <c r="L8539" s="300" t="s">
        <v>8169</v>
      </c>
    </row>
    <row r="8540" spans="2:12" ht="75" customHeight="1" x14ac:dyDescent="0.25">
      <c r="B8540" s="294">
        <v>52151503</v>
      </c>
      <c r="C8540" s="295" t="s">
        <v>8197</v>
      </c>
      <c r="D8540" s="296">
        <v>41699</v>
      </c>
      <c r="E8540" s="28" t="s">
        <v>8171</v>
      </c>
      <c r="F8540" s="297" t="s">
        <v>8166</v>
      </c>
      <c r="G8540" s="297" t="s">
        <v>7649</v>
      </c>
      <c r="H8540" s="298">
        <v>1894952.8</v>
      </c>
      <c r="I8540" s="299">
        <v>14376828.810000001</v>
      </c>
      <c r="J8540" s="28" t="s">
        <v>39</v>
      </c>
      <c r="K8540" s="28" t="s">
        <v>39</v>
      </c>
      <c r="L8540" s="300" t="s">
        <v>8169</v>
      </c>
    </row>
    <row r="8541" spans="2:12" ht="75" customHeight="1" x14ac:dyDescent="0.25">
      <c r="B8541" s="294">
        <v>52151503</v>
      </c>
      <c r="C8541" s="295" t="s">
        <v>8198</v>
      </c>
      <c r="D8541" s="296">
        <v>41699</v>
      </c>
      <c r="E8541" s="28" t="s">
        <v>8171</v>
      </c>
      <c r="F8541" s="297" t="s">
        <v>8166</v>
      </c>
      <c r="G8541" s="297" t="s">
        <v>7649</v>
      </c>
      <c r="H8541" s="298">
        <v>6320492</v>
      </c>
      <c r="I8541" s="299">
        <v>14376828.810000001</v>
      </c>
      <c r="J8541" s="28" t="s">
        <v>39</v>
      </c>
      <c r="K8541" s="28" t="s">
        <v>39</v>
      </c>
      <c r="L8541" s="300" t="s">
        <v>8169</v>
      </c>
    </row>
    <row r="8542" spans="2:12" ht="75" customHeight="1" x14ac:dyDescent="0.25">
      <c r="B8542" s="294">
        <v>52151503</v>
      </c>
      <c r="C8542" s="295" t="s">
        <v>8199</v>
      </c>
      <c r="D8542" s="296">
        <v>41699</v>
      </c>
      <c r="E8542" s="28" t="s">
        <v>8171</v>
      </c>
      <c r="F8542" s="297" t="s">
        <v>8166</v>
      </c>
      <c r="G8542" s="297" t="s">
        <v>7649</v>
      </c>
      <c r="H8542" s="298">
        <v>3061077.6</v>
      </c>
      <c r="I8542" s="299">
        <v>14376828.810000001</v>
      </c>
      <c r="J8542" s="28" t="s">
        <v>39</v>
      </c>
      <c r="K8542" s="28" t="s">
        <v>39</v>
      </c>
      <c r="L8542" s="300" t="s">
        <v>8169</v>
      </c>
    </row>
    <row r="8543" spans="2:12" ht="75" customHeight="1" x14ac:dyDescent="0.25">
      <c r="B8543" s="294">
        <v>52151503</v>
      </c>
      <c r="C8543" s="295" t="s">
        <v>8200</v>
      </c>
      <c r="D8543" s="296">
        <v>41699</v>
      </c>
      <c r="E8543" s="28" t="s">
        <v>8171</v>
      </c>
      <c r="F8543" s="297" t="s">
        <v>8166</v>
      </c>
      <c r="G8543" s="297" t="s">
        <v>7649</v>
      </c>
      <c r="H8543" s="298">
        <v>353063.4</v>
      </c>
      <c r="I8543" s="299">
        <v>14376828.810000001</v>
      </c>
      <c r="J8543" s="28" t="s">
        <v>39</v>
      </c>
      <c r="K8543" s="28" t="s">
        <v>39</v>
      </c>
      <c r="L8543" s="300" t="s">
        <v>8169</v>
      </c>
    </row>
    <row r="8544" spans="2:12" ht="75" customHeight="1" x14ac:dyDescent="0.25">
      <c r="B8544" s="294">
        <v>52151503</v>
      </c>
      <c r="C8544" s="295" t="s">
        <v>8201</v>
      </c>
      <c r="D8544" s="296">
        <v>41699</v>
      </c>
      <c r="E8544" s="28" t="s">
        <v>8171</v>
      </c>
      <c r="F8544" s="297" t="s">
        <v>8166</v>
      </c>
      <c r="G8544" s="297" t="s">
        <v>7649</v>
      </c>
      <c r="H8544" s="298">
        <v>441478.6</v>
      </c>
      <c r="I8544" s="299">
        <v>14376828.810000001</v>
      </c>
      <c r="J8544" s="28" t="s">
        <v>39</v>
      </c>
      <c r="K8544" s="28" t="s">
        <v>39</v>
      </c>
      <c r="L8544" s="300" t="s">
        <v>8169</v>
      </c>
    </row>
    <row r="8545" spans="2:12" ht="75" customHeight="1" x14ac:dyDescent="0.25">
      <c r="B8545" s="294">
        <v>52151503</v>
      </c>
      <c r="C8545" s="295" t="s">
        <v>8202</v>
      </c>
      <c r="D8545" s="296">
        <v>41699</v>
      </c>
      <c r="E8545" s="28" t="s">
        <v>8171</v>
      </c>
      <c r="F8545" s="297" t="s">
        <v>8166</v>
      </c>
      <c r="G8545" s="297" t="s">
        <v>7649</v>
      </c>
      <c r="H8545" s="298">
        <v>1364461.6</v>
      </c>
      <c r="I8545" s="299">
        <v>14376828.810000001</v>
      </c>
      <c r="J8545" s="28" t="s">
        <v>39</v>
      </c>
      <c r="K8545" s="28" t="s">
        <v>39</v>
      </c>
      <c r="L8545" s="300" t="s">
        <v>8169</v>
      </c>
    </row>
    <row r="8546" spans="2:12" ht="75" customHeight="1" x14ac:dyDescent="0.25">
      <c r="B8546" s="294">
        <v>52151503</v>
      </c>
      <c r="C8546" s="295" t="s">
        <v>8203</v>
      </c>
      <c r="D8546" s="296">
        <v>41699</v>
      </c>
      <c r="E8546" s="28" t="s">
        <v>8171</v>
      </c>
      <c r="F8546" s="297" t="s">
        <v>8166</v>
      </c>
      <c r="G8546" s="297" t="s">
        <v>7649</v>
      </c>
      <c r="H8546" s="298">
        <v>506595.2</v>
      </c>
      <c r="I8546" s="299">
        <v>14376828.810000001</v>
      </c>
      <c r="J8546" s="28" t="s">
        <v>39</v>
      </c>
      <c r="K8546" s="28" t="s">
        <v>39</v>
      </c>
      <c r="L8546" s="300" t="s">
        <v>8169</v>
      </c>
    </row>
    <row r="8547" spans="2:12" ht="75" customHeight="1" x14ac:dyDescent="0.25">
      <c r="B8547" s="294">
        <v>52151503</v>
      </c>
      <c r="C8547" s="295" t="s">
        <v>8204</v>
      </c>
      <c r="D8547" s="296">
        <v>41699</v>
      </c>
      <c r="E8547" s="28" t="s">
        <v>8171</v>
      </c>
      <c r="F8547" s="297" t="s">
        <v>8166</v>
      </c>
      <c r="G8547" s="297" t="s">
        <v>7649</v>
      </c>
      <c r="H8547" s="298">
        <v>388548.96</v>
      </c>
      <c r="I8547" s="299">
        <v>14376828.810000001</v>
      </c>
      <c r="J8547" s="28" t="s">
        <v>39</v>
      </c>
      <c r="K8547" s="28" t="s">
        <v>39</v>
      </c>
      <c r="L8547" s="300" t="s">
        <v>8169</v>
      </c>
    </row>
    <row r="8548" spans="2:12" ht="75" customHeight="1" x14ac:dyDescent="0.25">
      <c r="B8548" s="294">
        <v>502022003</v>
      </c>
      <c r="C8548" s="295" t="s">
        <v>8205</v>
      </c>
      <c r="D8548" s="296">
        <v>41852</v>
      </c>
      <c r="E8548" s="28" t="s">
        <v>5525</v>
      </c>
      <c r="F8548" s="297" t="s">
        <v>8166</v>
      </c>
      <c r="G8548" s="297" t="s">
        <v>7649</v>
      </c>
      <c r="H8548" s="298">
        <v>370800</v>
      </c>
      <c r="I8548" s="299">
        <v>14376828.810000001</v>
      </c>
      <c r="J8548" s="28" t="s">
        <v>39</v>
      </c>
      <c r="K8548" s="28" t="s">
        <v>39</v>
      </c>
      <c r="L8548" s="300" t="s">
        <v>8169</v>
      </c>
    </row>
    <row r="8549" spans="2:12" ht="75" customHeight="1" x14ac:dyDescent="0.25">
      <c r="B8549" s="294">
        <v>502022003</v>
      </c>
      <c r="C8549" s="295" t="s">
        <v>8206</v>
      </c>
      <c r="D8549" s="296">
        <v>41852</v>
      </c>
      <c r="E8549" s="28" t="s">
        <v>5525</v>
      </c>
      <c r="F8549" s="297" t="s">
        <v>8166</v>
      </c>
      <c r="G8549" s="297" t="s">
        <v>7649</v>
      </c>
      <c r="H8549" s="298">
        <v>370800</v>
      </c>
      <c r="I8549" s="299">
        <v>14376828.810000001</v>
      </c>
      <c r="J8549" s="28" t="s">
        <v>39</v>
      </c>
      <c r="K8549" s="28" t="s">
        <v>39</v>
      </c>
      <c r="L8549" s="300" t="s">
        <v>8169</v>
      </c>
    </row>
    <row r="8550" spans="2:12" ht="75" customHeight="1" x14ac:dyDescent="0.25">
      <c r="B8550" s="294">
        <v>502022003</v>
      </c>
      <c r="C8550" s="295" t="s">
        <v>8207</v>
      </c>
      <c r="D8550" s="296">
        <v>41852</v>
      </c>
      <c r="E8550" s="28" t="s">
        <v>5525</v>
      </c>
      <c r="F8550" s="297" t="s">
        <v>8166</v>
      </c>
      <c r="G8550" s="297" t="s">
        <v>7649</v>
      </c>
      <c r="H8550" s="298">
        <v>241020</v>
      </c>
      <c r="I8550" s="299">
        <v>14376828.810000001</v>
      </c>
      <c r="J8550" s="28" t="s">
        <v>39</v>
      </c>
      <c r="K8550" s="28" t="s">
        <v>39</v>
      </c>
      <c r="L8550" s="300" t="s">
        <v>8169</v>
      </c>
    </row>
    <row r="8551" spans="2:12" ht="75" customHeight="1" x14ac:dyDescent="0.25">
      <c r="B8551" s="294">
        <v>502022003</v>
      </c>
      <c r="C8551" s="295" t="s">
        <v>8208</v>
      </c>
      <c r="D8551" s="296">
        <v>41852</v>
      </c>
      <c r="E8551" s="28" t="s">
        <v>5525</v>
      </c>
      <c r="F8551" s="297" t="s">
        <v>8166</v>
      </c>
      <c r="G8551" s="297" t="s">
        <v>7649</v>
      </c>
      <c r="H8551" s="298">
        <v>241020</v>
      </c>
      <c r="I8551" s="299">
        <v>14376828.810000001</v>
      </c>
      <c r="J8551" s="28" t="s">
        <v>39</v>
      </c>
      <c r="K8551" s="28" t="s">
        <v>39</v>
      </c>
      <c r="L8551" s="300" t="s">
        <v>8169</v>
      </c>
    </row>
    <row r="8552" spans="2:12" ht="75" customHeight="1" x14ac:dyDescent="0.25">
      <c r="B8552" s="294">
        <v>502022003</v>
      </c>
      <c r="C8552" s="295" t="s">
        <v>8209</v>
      </c>
      <c r="D8552" s="296">
        <v>41852</v>
      </c>
      <c r="E8552" s="28" t="s">
        <v>5525</v>
      </c>
      <c r="F8552" s="297" t="s">
        <v>8166</v>
      </c>
      <c r="G8552" s="297" t="s">
        <v>7649</v>
      </c>
      <c r="H8552" s="298">
        <v>916580.52</v>
      </c>
      <c r="I8552" s="299">
        <v>14376828.810000001</v>
      </c>
      <c r="J8552" s="28" t="s">
        <v>39</v>
      </c>
      <c r="K8552" s="28" t="s">
        <v>39</v>
      </c>
      <c r="L8552" s="300" t="s">
        <v>8169</v>
      </c>
    </row>
    <row r="8553" spans="2:12" ht="75" customHeight="1" x14ac:dyDescent="0.25">
      <c r="B8553" s="294">
        <v>502022003</v>
      </c>
      <c r="C8553" s="295" t="s">
        <v>8210</v>
      </c>
      <c r="D8553" s="296">
        <v>41852</v>
      </c>
      <c r="E8553" s="28" t="s">
        <v>5525</v>
      </c>
      <c r="F8553" s="297" t="s">
        <v>8166</v>
      </c>
      <c r="G8553" s="297" t="s">
        <v>7649</v>
      </c>
      <c r="H8553" s="298">
        <v>747569.88</v>
      </c>
      <c r="I8553" s="299">
        <v>14376828.810000001</v>
      </c>
      <c r="J8553" s="28" t="s">
        <v>39</v>
      </c>
      <c r="K8553" s="28" t="s">
        <v>39</v>
      </c>
      <c r="L8553" s="300" t="s">
        <v>8169</v>
      </c>
    </row>
    <row r="8554" spans="2:12" ht="75" customHeight="1" x14ac:dyDescent="0.25">
      <c r="B8554" s="294">
        <v>502022003</v>
      </c>
      <c r="C8554" s="295" t="s">
        <v>8211</v>
      </c>
      <c r="D8554" s="296">
        <v>41852</v>
      </c>
      <c r="E8554" s="28" t="s">
        <v>5525</v>
      </c>
      <c r="F8554" s="297" t="s">
        <v>8166</v>
      </c>
      <c r="G8554" s="297" t="s">
        <v>7649</v>
      </c>
      <c r="H8554" s="298">
        <v>737002.08</v>
      </c>
      <c r="I8554" s="299">
        <v>14376828.810000001</v>
      </c>
      <c r="J8554" s="28" t="s">
        <v>39</v>
      </c>
      <c r="K8554" s="28" t="s">
        <v>39</v>
      </c>
      <c r="L8554" s="300" t="s">
        <v>8169</v>
      </c>
    </row>
    <row r="8555" spans="2:12" ht="75" customHeight="1" x14ac:dyDescent="0.25">
      <c r="B8555" s="294">
        <v>502022003</v>
      </c>
      <c r="C8555" s="295" t="s">
        <v>8212</v>
      </c>
      <c r="D8555" s="296">
        <v>41852</v>
      </c>
      <c r="E8555" s="28" t="s">
        <v>5525</v>
      </c>
      <c r="F8555" s="297" t="s">
        <v>8166</v>
      </c>
      <c r="G8555" s="297" t="s">
        <v>7649</v>
      </c>
      <c r="H8555" s="298">
        <v>726397.2</v>
      </c>
      <c r="I8555" s="299">
        <v>14376828.810000001</v>
      </c>
      <c r="J8555" s="28" t="s">
        <v>39</v>
      </c>
      <c r="K8555" s="28" t="s">
        <v>39</v>
      </c>
      <c r="L8555" s="300" t="s">
        <v>8169</v>
      </c>
    </row>
    <row r="8556" spans="2:12" ht="75" customHeight="1" x14ac:dyDescent="0.25">
      <c r="B8556" s="294">
        <v>502022003</v>
      </c>
      <c r="C8556" s="295" t="s">
        <v>8213</v>
      </c>
      <c r="D8556" s="296">
        <v>41852</v>
      </c>
      <c r="E8556" s="28" t="s">
        <v>5525</v>
      </c>
      <c r="F8556" s="297" t="s">
        <v>8166</v>
      </c>
      <c r="G8556" s="297" t="s">
        <v>7649</v>
      </c>
      <c r="H8556" s="298">
        <v>556200</v>
      </c>
      <c r="I8556" s="299">
        <v>14376828.810000001</v>
      </c>
      <c r="J8556" s="28" t="s">
        <v>39</v>
      </c>
      <c r="K8556" s="28" t="s">
        <v>39</v>
      </c>
      <c r="L8556" s="300" t="s">
        <v>8169</v>
      </c>
    </row>
    <row r="8557" spans="2:12" ht="75" customHeight="1" x14ac:dyDescent="0.25">
      <c r="B8557" s="294">
        <v>502022003</v>
      </c>
      <c r="C8557" s="295" t="s">
        <v>8214</v>
      </c>
      <c r="D8557" s="296">
        <v>41852</v>
      </c>
      <c r="E8557" s="28" t="s">
        <v>5525</v>
      </c>
      <c r="F8557" s="297" t="s">
        <v>8166</v>
      </c>
      <c r="G8557" s="297" t="s">
        <v>7649</v>
      </c>
      <c r="H8557" s="298">
        <v>653003.52000000002</v>
      </c>
      <c r="I8557" s="299">
        <v>14376828.810000001</v>
      </c>
      <c r="J8557" s="28" t="s">
        <v>39</v>
      </c>
      <c r="K8557" s="28" t="s">
        <v>39</v>
      </c>
      <c r="L8557" s="300" t="s">
        <v>8169</v>
      </c>
    </row>
    <row r="8558" spans="2:12" ht="75" customHeight="1" x14ac:dyDescent="0.25">
      <c r="B8558" s="294">
        <v>502022003</v>
      </c>
      <c r="C8558" s="295" t="s">
        <v>8215</v>
      </c>
      <c r="D8558" s="296">
        <v>41852</v>
      </c>
      <c r="E8558" s="28" t="s">
        <v>5525</v>
      </c>
      <c r="F8558" s="297" t="s">
        <v>8166</v>
      </c>
      <c r="G8558" s="297" t="s">
        <v>7649</v>
      </c>
      <c r="H8558" s="298">
        <v>994584.48</v>
      </c>
      <c r="I8558" s="299">
        <v>14376828.810000001</v>
      </c>
      <c r="J8558" s="28" t="s">
        <v>39</v>
      </c>
      <c r="K8558" s="28" t="s">
        <v>39</v>
      </c>
      <c r="L8558" s="300" t="s">
        <v>8169</v>
      </c>
    </row>
    <row r="8559" spans="2:12" ht="75" customHeight="1" x14ac:dyDescent="0.25">
      <c r="B8559" s="294">
        <v>502022003</v>
      </c>
      <c r="C8559" s="295" t="s">
        <v>8216</v>
      </c>
      <c r="D8559" s="296">
        <v>41852</v>
      </c>
      <c r="E8559" s="28" t="s">
        <v>5525</v>
      </c>
      <c r="F8559" s="297" t="s">
        <v>8166</v>
      </c>
      <c r="G8559" s="297" t="s">
        <v>7649</v>
      </c>
      <c r="H8559" s="298">
        <v>1470147.84</v>
      </c>
      <c r="I8559" s="299">
        <v>14376828.810000001</v>
      </c>
      <c r="J8559" s="28" t="s">
        <v>39</v>
      </c>
      <c r="K8559" s="28" t="s">
        <v>39</v>
      </c>
      <c r="L8559" s="300" t="s">
        <v>8169</v>
      </c>
    </row>
    <row r="8560" spans="2:12" ht="75" customHeight="1" x14ac:dyDescent="0.25">
      <c r="B8560" s="294">
        <v>502022003</v>
      </c>
      <c r="C8560" s="295" t="s">
        <v>8217</v>
      </c>
      <c r="D8560" s="296">
        <v>41852</v>
      </c>
      <c r="E8560" s="28" t="s">
        <v>5525</v>
      </c>
      <c r="F8560" s="297" t="s">
        <v>8166</v>
      </c>
      <c r="G8560" s="297" t="s">
        <v>7649</v>
      </c>
      <c r="H8560" s="298">
        <v>1785476.16</v>
      </c>
      <c r="I8560" s="299">
        <v>14376828.810000001</v>
      </c>
      <c r="J8560" s="28" t="s">
        <v>39</v>
      </c>
      <c r="K8560" s="28" t="s">
        <v>39</v>
      </c>
      <c r="L8560" s="300" t="s">
        <v>8169</v>
      </c>
    </row>
    <row r="8561" spans="2:12" ht="75" customHeight="1" x14ac:dyDescent="0.25">
      <c r="B8561" s="294">
        <v>502022003</v>
      </c>
      <c r="C8561" s="295" t="s">
        <v>8218</v>
      </c>
      <c r="D8561" s="296">
        <v>41852</v>
      </c>
      <c r="E8561" s="28" t="s">
        <v>5525</v>
      </c>
      <c r="F8561" s="297" t="s">
        <v>8166</v>
      </c>
      <c r="G8561" s="297" t="s">
        <v>7649</v>
      </c>
      <c r="H8561" s="298">
        <v>370800</v>
      </c>
      <c r="I8561" s="299">
        <v>14376828.810000001</v>
      </c>
      <c r="J8561" s="28" t="s">
        <v>39</v>
      </c>
      <c r="K8561" s="28" t="s">
        <v>39</v>
      </c>
      <c r="L8561" s="300" t="s">
        <v>8169</v>
      </c>
    </row>
    <row r="8562" spans="2:12" ht="75" customHeight="1" x14ac:dyDescent="0.25">
      <c r="B8562" s="294">
        <v>502022003</v>
      </c>
      <c r="C8562" s="295" t="s">
        <v>8219</v>
      </c>
      <c r="D8562" s="296">
        <v>41852</v>
      </c>
      <c r="E8562" s="28" t="s">
        <v>5525</v>
      </c>
      <c r="F8562" s="297" t="s">
        <v>8166</v>
      </c>
      <c r="G8562" s="297" t="s">
        <v>7649</v>
      </c>
      <c r="H8562" s="298">
        <v>556200</v>
      </c>
      <c r="I8562" s="299">
        <v>14376828.810000001</v>
      </c>
      <c r="J8562" s="28" t="s">
        <v>39</v>
      </c>
      <c r="K8562" s="28" t="s">
        <v>39</v>
      </c>
      <c r="L8562" s="300" t="s">
        <v>8169</v>
      </c>
    </row>
    <row r="8563" spans="2:12" ht="75" customHeight="1" x14ac:dyDescent="0.25">
      <c r="B8563" s="294">
        <v>502022003</v>
      </c>
      <c r="C8563" s="295" t="s">
        <v>8220</v>
      </c>
      <c r="D8563" s="296">
        <v>41852</v>
      </c>
      <c r="E8563" s="28" t="s">
        <v>5525</v>
      </c>
      <c r="F8563" s="297" t="s">
        <v>8166</v>
      </c>
      <c r="G8563" s="297" t="s">
        <v>7649</v>
      </c>
      <c r="H8563" s="298">
        <v>823274.88</v>
      </c>
      <c r="I8563" s="299">
        <v>14376828.810000001</v>
      </c>
      <c r="J8563" s="28" t="s">
        <v>39</v>
      </c>
      <c r="K8563" s="28" t="s">
        <v>39</v>
      </c>
      <c r="L8563" s="300" t="s">
        <v>8169</v>
      </c>
    </row>
    <row r="8564" spans="2:12" ht="75" customHeight="1" x14ac:dyDescent="0.25">
      <c r="B8564" s="294">
        <v>502022003</v>
      </c>
      <c r="C8564" s="295" t="s">
        <v>8221</v>
      </c>
      <c r="D8564" s="296">
        <v>41852</v>
      </c>
      <c r="E8564" s="28" t="s">
        <v>5525</v>
      </c>
      <c r="F8564" s="297" t="s">
        <v>8166</v>
      </c>
      <c r="G8564" s="297" t="s">
        <v>7649</v>
      </c>
      <c r="H8564" s="298">
        <v>616492.07999999996</v>
      </c>
      <c r="I8564" s="299">
        <v>14376828.810000001</v>
      </c>
      <c r="J8564" s="28" t="s">
        <v>39</v>
      </c>
      <c r="K8564" s="28" t="s">
        <v>39</v>
      </c>
      <c r="L8564" s="300" t="s">
        <v>8169</v>
      </c>
    </row>
    <row r="8565" spans="2:12" ht="75" customHeight="1" x14ac:dyDescent="0.25">
      <c r="B8565" s="294">
        <v>502022003</v>
      </c>
      <c r="C8565" s="295" t="s">
        <v>8222</v>
      </c>
      <c r="D8565" s="296">
        <v>41852</v>
      </c>
      <c r="E8565" s="28" t="s">
        <v>5525</v>
      </c>
      <c r="F8565" s="297" t="s">
        <v>8166</v>
      </c>
      <c r="G8565" s="297" t="s">
        <v>7649</v>
      </c>
      <c r="H8565" s="298">
        <v>830629.08</v>
      </c>
      <c r="I8565" s="299">
        <v>14376828.810000001</v>
      </c>
      <c r="J8565" s="28" t="s">
        <v>39</v>
      </c>
      <c r="K8565" s="28" t="s">
        <v>39</v>
      </c>
      <c r="L8565" s="300" t="s">
        <v>8169</v>
      </c>
    </row>
    <row r="8566" spans="2:12" ht="75" customHeight="1" x14ac:dyDescent="0.25">
      <c r="B8566" s="294">
        <v>502022003</v>
      </c>
      <c r="C8566" s="295" t="s">
        <v>8223</v>
      </c>
      <c r="D8566" s="296">
        <v>41852</v>
      </c>
      <c r="E8566" s="28" t="s">
        <v>5525</v>
      </c>
      <c r="F8566" s="297" t="s">
        <v>8166</v>
      </c>
      <c r="G8566" s="297" t="s">
        <v>7649</v>
      </c>
      <c r="H8566" s="298">
        <v>194002.56</v>
      </c>
      <c r="I8566" s="299">
        <v>14376828.810000001</v>
      </c>
      <c r="J8566" s="28" t="s">
        <v>39</v>
      </c>
      <c r="K8566" s="28" t="s">
        <v>39</v>
      </c>
      <c r="L8566" s="300" t="s">
        <v>8169</v>
      </c>
    </row>
    <row r="8567" spans="2:12" ht="75" customHeight="1" x14ac:dyDescent="0.25">
      <c r="B8567" s="294">
        <v>502022003</v>
      </c>
      <c r="C8567" s="295" t="s">
        <v>8224</v>
      </c>
      <c r="D8567" s="296">
        <v>41852</v>
      </c>
      <c r="E8567" s="28" t="s">
        <v>5525</v>
      </c>
      <c r="F8567" s="297" t="s">
        <v>8166</v>
      </c>
      <c r="G8567" s="297" t="s">
        <v>7649</v>
      </c>
      <c r="H8567" s="298">
        <v>326501.76000000001</v>
      </c>
      <c r="I8567" s="299">
        <v>14376828.810000001</v>
      </c>
      <c r="J8567" s="28" t="s">
        <v>39</v>
      </c>
      <c r="K8567" s="28" t="s">
        <v>39</v>
      </c>
      <c r="L8567" s="300" t="s">
        <v>8169</v>
      </c>
    </row>
    <row r="8568" spans="2:12" ht="75" customHeight="1" x14ac:dyDescent="0.25">
      <c r="B8568" s="294">
        <v>502022003</v>
      </c>
      <c r="C8568" s="295" t="s">
        <v>8225</v>
      </c>
      <c r="D8568" s="296">
        <v>41852</v>
      </c>
      <c r="E8568" s="28" t="s">
        <v>5525</v>
      </c>
      <c r="F8568" s="297" t="s">
        <v>8166</v>
      </c>
      <c r="G8568" s="297" t="s">
        <v>7649</v>
      </c>
      <c r="H8568" s="298">
        <v>317961</v>
      </c>
      <c r="I8568" s="299">
        <v>14376828.810000001</v>
      </c>
      <c r="J8568" s="28" t="s">
        <v>39</v>
      </c>
      <c r="K8568" s="28" t="s">
        <v>39</v>
      </c>
      <c r="L8568" s="300" t="s">
        <v>8169</v>
      </c>
    </row>
    <row r="8569" spans="2:12" ht="75" customHeight="1" x14ac:dyDescent="0.25">
      <c r="B8569" s="294">
        <v>502022003</v>
      </c>
      <c r="C8569" s="295" t="s">
        <v>8226</v>
      </c>
      <c r="D8569" s="296">
        <v>41852</v>
      </c>
      <c r="E8569" s="28" t="s">
        <v>5525</v>
      </c>
      <c r="F8569" s="297" t="s">
        <v>8166</v>
      </c>
      <c r="G8569" s="297" t="s">
        <v>7649</v>
      </c>
      <c r="H8569" s="298">
        <v>795687.36</v>
      </c>
      <c r="I8569" s="299">
        <v>14376828.810000001</v>
      </c>
      <c r="J8569" s="28" t="s">
        <v>39</v>
      </c>
      <c r="K8569" s="28" t="s">
        <v>39</v>
      </c>
      <c r="L8569" s="300" t="s">
        <v>8169</v>
      </c>
    </row>
    <row r="8570" spans="2:12" ht="75" customHeight="1" x14ac:dyDescent="0.25">
      <c r="B8570" s="294">
        <v>502022003</v>
      </c>
      <c r="C8570" s="295" t="s">
        <v>8227</v>
      </c>
      <c r="D8570" s="296">
        <v>41852</v>
      </c>
      <c r="E8570" s="28" t="s">
        <v>5525</v>
      </c>
      <c r="F8570" s="297" t="s">
        <v>8166</v>
      </c>
      <c r="G8570" s="297" t="s">
        <v>7649</v>
      </c>
      <c r="H8570" s="298">
        <v>1350231.12</v>
      </c>
      <c r="I8570" s="299">
        <v>14376828.810000001</v>
      </c>
      <c r="J8570" s="28" t="s">
        <v>39</v>
      </c>
      <c r="K8570" s="28" t="s">
        <v>39</v>
      </c>
      <c r="L8570" s="300" t="s">
        <v>8169</v>
      </c>
    </row>
    <row r="8571" spans="2:12" ht="75" customHeight="1" x14ac:dyDescent="0.25">
      <c r="B8571" s="294">
        <v>502022003</v>
      </c>
      <c r="C8571" s="295" t="s">
        <v>8228</v>
      </c>
      <c r="D8571" s="296">
        <v>41852</v>
      </c>
      <c r="E8571" s="28" t="s">
        <v>5525</v>
      </c>
      <c r="F8571" s="297" t="s">
        <v>8166</v>
      </c>
      <c r="G8571" s="297" t="s">
        <v>7649</v>
      </c>
      <c r="H8571" s="298">
        <v>1203765.1200000001</v>
      </c>
      <c r="I8571" s="299">
        <v>14376828.810000001</v>
      </c>
      <c r="J8571" s="28" t="s">
        <v>39</v>
      </c>
      <c r="K8571" s="28" t="s">
        <v>39</v>
      </c>
      <c r="L8571" s="300" t="s">
        <v>8169</v>
      </c>
    </row>
    <row r="8572" spans="2:12" ht="75" customHeight="1" x14ac:dyDescent="0.25">
      <c r="B8572" s="294">
        <v>502022005</v>
      </c>
      <c r="C8572" s="295" t="s">
        <v>8229</v>
      </c>
      <c r="D8572" s="296">
        <v>41852</v>
      </c>
      <c r="E8572" s="28" t="s">
        <v>5525</v>
      </c>
      <c r="F8572" s="297" t="s">
        <v>8166</v>
      </c>
      <c r="G8572" s="297" t="s">
        <v>7649</v>
      </c>
      <c r="H8572" s="298">
        <v>1220352.24</v>
      </c>
      <c r="I8572" s="299">
        <v>14376828.810000001</v>
      </c>
      <c r="J8572" s="28" t="s">
        <v>39</v>
      </c>
      <c r="K8572" s="28" t="s">
        <v>39</v>
      </c>
      <c r="L8572" s="300" t="s">
        <v>8169</v>
      </c>
    </row>
    <row r="8573" spans="2:12" ht="75" customHeight="1" x14ac:dyDescent="0.25">
      <c r="B8573" s="294">
        <v>502022003</v>
      </c>
      <c r="C8573" s="295" t="s">
        <v>8230</v>
      </c>
      <c r="D8573" s="296">
        <v>41852</v>
      </c>
      <c r="E8573" s="28" t="s">
        <v>5525</v>
      </c>
      <c r="F8573" s="297" t="s">
        <v>8166</v>
      </c>
      <c r="G8573" s="297" t="s">
        <v>7649</v>
      </c>
      <c r="H8573" s="298">
        <v>772450.56</v>
      </c>
      <c r="I8573" s="299">
        <v>14376828.810000001</v>
      </c>
      <c r="J8573" s="28" t="s">
        <v>39</v>
      </c>
      <c r="K8573" s="28" t="s">
        <v>39</v>
      </c>
      <c r="L8573" s="300" t="s">
        <v>8169</v>
      </c>
    </row>
    <row r="8574" spans="2:12" ht="75" customHeight="1" x14ac:dyDescent="0.25">
      <c r="B8574" s="294">
        <v>502022003</v>
      </c>
      <c r="C8574" s="295" t="s">
        <v>8231</v>
      </c>
      <c r="D8574" s="296">
        <v>41852</v>
      </c>
      <c r="E8574" s="28" t="s">
        <v>5525</v>
      </c>
      <c r="F8574" s="297" t="s">
        <v>8166</v>
      </c>
      <c r="G8574" s="297" t="s">
        <v>7649</v>
      </c>
      <c r="H8574" s="298">
        <v>747940.68</v>
      </c>
      <c r="I8574" s="299">
        <v>14376828.810000001</v>
      </c>
      <c r="J8574" s="28" t="s">
        <v>39</v>
      </c>
      <c r="K8574" s="28" t="s">
        <v>39</v>
      </c>
      <c r="L8574" s="300" t="s">
        <v>8169</v>
      </c>
    </row>
    <row r="8575" spans="2:12" ht="75" customHeight="1" x14ac:dyDescent="0.25">
      <c r="B8575" s="294">
        <v>502022003</v>
      </c>
      <c r="C8575" s="295" t="s">
        <v>8232</v>
      </c>
      <c r="D8575" s="296">
        <v>41852</v>
      </c>
      <c r="E8575" s="28" t="s">
        <v>5525</v>
      </c>
      <c r="F8575" s="297" t="s">
        <v>8166</v>
      </c>
      <c r="G8575" s="297" t="s">
        <v>7649</v>
      </c>
      <c r="H8575" s="298">
        <v>1187876.3400000001</v>
      </c>
      <c r="I8575" s="299">
        <v>14376828.810000001</v>
      </c>
      <c r="J8575" s="28" t="s">
        <v>39</v>
      </c>
      <c r="K8575" s="28" t="s">
        <v>39</v>
      </c>
      <c r="L8575" s="300" t="s">
        <v>8169</v>
      </c>
    </row>
    <row r="8576" spans="2:12" ht="75" customHeight="1" x14ac:dyDescent="0.25">
      <c r="B8576" s="294">
        <v>502022009</v>
      </c>
      <c r="C8576" s="295" t="s">
        <v>8233</v>
      </c>
      <c r="D8576" s="296">
        <v>41852</v>
      </c>
      <c r="E8576" s="28" t="s">
        <v>5525</v>
      </c>
      <c r="F8576" s="297" t="s">
        <v>8166</v>
      </c>
      <c r="G8576" s="297" t="s">
        <v>7649</v>
      </c>
      <c r="H8576" s="298">
        <v>3473160</v>
      </c>
      <c r="I8576" s="299">
        <v>14376828.810000001</v>
      </c>
      <c r="J8576" s="28" t="s">
        <v>39</v>
      </c>
      <c r="K8576" s="28" t="s">
        <v>39</v>
      </c>
      <c r="L8576" s="300" t="s">
        <v>8169</v>
      </c>
    </row>
    <row r="8577" spans="2:12" ht="75" customHeight="1" x14ac:dyDescent="0.25">
      <c r="B8577" s="294">
        <v>502022006</v>
      </c>
      <c r="C8577" s="295" t="s">
        <v>8234</v>
      </c>
      <c r="D8577" s="296">
        <v>41852</v>
      </c>
      <c r="E8577" s="28" t="s">
        <v>5525</v>
      </c>
      <c r="F8577" s="297" t="s">
        <v>8166</v>
      </c>
      <c r="G8577" s="297" t="s">
        <v>7649</v>
      </c>
      <c r="H8577" s="298">
        <v>695250</v>
      </c>
      <c r="I8577" s="299">
        <v>14376828.810000001</v>
      </c>
      <c r="J8577" s="28" t="s">
        <v>39</v>
      </c>
      <c r="K8577" s="28" t="s">
        <v>39</v>
      </c>
      <c r="L8577" s="300" t="s">
        <v>8169</v>
      </c>
    </row>
    <row r="8578" spans="2:12" ht="75" customHeight="1" x14ac:dyDescent="0.25">
      <c r="B8578" s="294">
        <v>502022006</v>
      </c>
      <c r="C8578" s="295" t="s">
        <v>8235</v>
      </c>
      <c r="D8578" s="296">
        <v>41852</v>
      </c>
      <c r="E8578" s="28" t="s">
        <v>5525</v>
      </c>
      <c r="F8578" s="297" t="s">
        <v>8166</v>
      </c>
      <c r="G8578" s="297" t="s">
        <v>7649</v>
      </c>
      <c r="H8578" s="298">
        <v>901507.5</v>
      </c>
      <c r="I8578" s="299">
        <v>14376828.810000001</v>
      </c>
      <c r="J8578" s="28" t="s">
        <v>39</v>
      </c>
      <c r="K8578" s="28" t="s">
        <v>39</v>
      </c>
      <c r="L8578" s="300" t="s">
        <v>8169</v>
      </c>
    </row>
    <row r="8579" spans="2:12" ht="75" customHeight="1" x14ac:dyDescent="0.25">
      <c r="B8579" s="294">
        <v>502022006</v>
      </c>
      <c r="C8579" s="295" t="s">
        <v>8236</v>
      </c>
      <c r="D8579" s="296">
        <v>41852</v>
      </c>
      <c r="E8579" s="28" t="s">
        <v>5525</v>
      </c>
      <c r="F8579" s="297" t="s">
        <v>8166</v>
      </c>
      <c r="G8579" s="297" t="s">
        <v>7649</v>
      </c>
      <c r="H8579" s="298">
        <v>811125</v>
      </c>
      <c r="I8579" s="299">
        <v>14376828.810000001</v>
      </c>
      <c r="J8579" s="28" t="s">
        <v>39</v>
      </c>
      <c r="K8579" s="28" t="s">
        <v>39</v>
      </c>
      <c r="L8579" s="300" t="s">
        <v>8169</v>
      </c>
    </row>
    <row r="8580" spans="2:12" ht="75" customHeight="1" x14ac:dyDescent="0.25">
      <c r="B8580" s="294">
        <v>502022009</v>
      </c>
      <c r="C8580" s="295" t="s">
        <v>8237</v>
      </c>
      <c r="D8580" s="296">
        <v>41852</v>
      </c>
      <c r="E8580" s="28" t="s">
        <v>5525</v>
      </c>
      <c r="F8580" s="297" t="s">
        <v>8166</v>
      </c>
      <c r="G8580" s="297" t="s">
        <v>7649</v>
      </c>
      <c r="H8580" s="298">
        <v>1502463.06</v>
      </c>
      <c r="I8580" s="299">
        <v>14376828.810000001</v>
      </c>
      <c r="J8580" s="28" t="s">
        <v>39</v>
      </c>
      <c r="K8580" s="28" t="s">
        <v>39</v>
      </c>
      <c r="L8580" s="300" t="s">
        <v>8169</v>
      </c>
    </row>
    <row r="8581" spans="2:12" ht="75" customHeight="1" x14ac:dyDescent="0.25">
      <c r="B8581" s="294">
        <v>502022006</v>
      </c>
      <c r="C8581" s="295" t="s">
        <v>8238</v>
      </c>
      <c r="D8581" s="296">
        <v>41852</v>
      </c>
      <c r="E8581" s="28" t="s">
        <v>5525</v>
      </c>
      <c r="F8581" s="297" t="s">
        <v>8166</v>
      </c>
      <c r="G8581" s="297" t="s">
        <v>7649</v>
      </c>
      <c r="H8581" s="298">
        <v>1187079.1200000001</v>
      </c>
      <c r="I8581" s="299">
        <v>14376828.810000001</v>
      </c>
      <c r="J8581" s="28" t="s">
        <v>39</v>
      </c>
      <c r="K8581" s="28" t="s">
        <v>39</v>
      </c>
      <c r="L8581" s="300" t="s">
        <v>8169</v>
      </c>
    </row>
    <row r="8582" spans="2:12" ht="75" customHeight="1" x14ac:dyDescent="0.25">
      <c r="B8582" s="294">
        <v>502022006</v>
      </c>
      <c r="C8582" s="295" t="s">
        <v>8239</v>
      </c>
      <c r="D8582" s="296">
        <v>41852</v>
      </c>
      <c r="E8582" s="28" t="s">
        <v>5525</v>
      </c>
      <c r="F8582" s="297" t="s">
        <v>8166</v>
      </c>
      <c r="G8582" s="297" t="s">
        <v>7649</v>
      </c>
      <c r="H8582" s="298">
        <v>726150</v>
      </c>
      <c r="I8582" s="299">
        <v>14376828.810000001</v>
      </c>
      <c r="J8582" s="28" t="s">
        <v>39</v>
      </c>
      <c r="K8582" s="28" t="s">
        <v>39</v>
      </c>
      <c r="L8582" s="300" t="s">
        <v>8169</v>
      </c>
    </row>
    <row r="8583" spans="2:12" ht="75" customHeight="1" x14ac:dyDescent="0.25">
      <c r="B8583" s="294">
        <v>502022006</v>
      </c>
      <c r="C8583" s="295" t="s">
        <v>8240</v>
      </c>
      <c r="D8583" s="296">
        <v>41852</v>
      </c>
      <c r="E8583" s="28" t="s">
        <v>5525</v>
      </c>
      <c r="F8583" s="297" t="s">
        <v>8166</v>
      </c>
      <c r="G8583" s="297" t="s">
        <v>7649</v>
      </c>
      <c r="H8583" s="298">
        <v>911550</v>
      </c>
      <c r="I8583" s="299">
        <v>14376828.810000001</v>
      </c>
      <c r="J8583" s="28" t="s">
        <v>39</v>
      </c>
      <c r="K8583" s="28" t="s">
        <v>39</v>
      </c>
      <c r="L8583" s="300" t="s">
        <v>8169</v>
      </c>
    </row>
    <row r="8584" spans="2:12" ht="75" customHeight="1" x14ac:dyDescent="0.25">
      <c r="B8584" s="294">
        <v>502022006</v>
      </c>
      <c r="C8584" s="295" t="s">
        <v>8241</v>
      </c>
      <c r="D8584" s="296">
        <v>41852</v>
      </c>
      <c r="E8584" s="28" t="s">
        <v>5525</v>
      </c>
      <c r="F8584" s="297" t="s">
        <v>8166</v>
      </c>
      <c r="G8584" s="297" t="s">
        <v>7649</v>
      </c>
      <c r="H8584" s="298">
        <v>1116627.1200000001</v>
      </c>
      <c r="I8584" s="299">
        <v>14376828.810000001</v>
      </c>
      <c r="J8584" s="28" t="s">
        <v>39</v>
      </c>
      <c r="K8584" s="28" t="s">
        <v>39</v>
      </c>
      <c r="L8584" s="300" t="s">
        <v>8169</v>
      </c>
    </row>
    <row r="8585" spans="2:12" ht="75" customHeight="1" x14ac:dyDescent="0.25">
      <c r="B8585" s="294">
        <v>502022009</v>
      </c>
      <c r="C8585" s="295" t="s">
        <v>8242</v>
      </c>
      <c r="D8585" s="296">
        <v>41852</v>
      </c>
      <c r="E8585" s="28" t="s">
        <v>5525</v>
      </c>
      <c r="F8585" s="297" t="s">
        <v>8166</v>
      </c>
      <c r="G8585" s="297" t="s">
        <v>7649</v>
      </c>
      <c r="H8585" s="298">
        <v>1495065.6000000001</v>
      </c>
      <c r="I8585" s="299">
        <v>14376828.810000001</v>
      </c>
      <c r="J8585" s="28" t="s">
        <v>39</v>
      </c>
      <c r="K8585" s="28" t="s">
        <v>39</v>
      </c>
      <c r="L8585" s="300" t="s">
        <v>8169</v>
      </c>
    </row>
    <row r="8586" spans="2:12" ht="75" customHeight="1" x14ac:dyDescent="0.25">
      <c r="B8586" s="294">
        <v>502022006</v>
      </c>
      <c r="C8586" s="295" t="s">
        <v>8243</v>
      </c>
      <c r="D8586" s="296">
        <v>41852</v>
      </c>
      <c r="E8586" s="28" t="s">
        <v>5525</v>
      </c>
      <c r="F8586" s="297" t="s">
        <v>8166</v>
      </c>
      <c r="G8586" s="297" t="s">
        <v>7649</v>
      </c>
      <c r="H8586" s="298">
        <v>1733242.8</v>
      </c>
      <c r="I8586" s="299">
        <v>14376828.810000001</v>
      </c>
      <c r="J8586" s="28" t="s">
        <v>39</v>
      </c>
      <c r="K8586" s="28" t="s">
        <v>39</v>
      </c>
      <c r="L8586" s="300" t="s">
        <v>8169</v>
      </c>
    </row>
    <row r="8587" spans="2:12" ht="75" customHeight="1" x14ac:dyDescent="0.25">
      <c r="B8587" s="294">
        <v>502022003</v>
      </c>
      <c r="C8587" s="295" t="s">
        <v>8244</v>
      </c>
      <c r="D8587" s="296">
        <v>41852</v>
      </c>
      <c r="E8587" s="28" t="s">
        <v>5525</v>
      </c>
      <c r="F8587" s="297" t="s">
        <v>8166</v>
      </c>
      <c r="G8587" s="297" t="s">
        <v>7649</v>
      </c>
      <c r="H8587" s="298">
        <v>306762.84000000003</v>
      </c>
      <c r="I8587" s="299">
        <v>14376828.810000001</v>
      </c>
      <c r="J8587" s="28" t="s">
        <v>39</v>
      </c>
      <c r="K8587" s="28" t="s">
        <v>39</v>
      </c>
      <c r="L8587" s="300" t="s">
        <v>8169</v>
      </c>
    </row>
    <row r="8588" spans="2:12" ht="75" customHeight="1" x14ac:dyDescent="0.25">
      <c r="B8588" s="294">
        <v>502022003</v>
      </c>
      <c r="C8588" s="295" t="s">
        <v>8245</v>
      </c>
      <c r="D8588" s="296">
        <v>41852</v>
      </c>
      <c r="E8588" s="28" t="s">
        <v>5525</v>
      </c>
      <c r="F8588" s="297" t="s">
        <v>8166</v>
      </c>
      <c r="G8588" s="297" t="s">
        <v>7649</v>
      </c>
      <c r="H8588" s="298">
        <v>531480</v>
      </c>
      <c r="I8588" s="299">
        <v>14376828.810000001</v>
      </c>
      <c r="J8588" s="28" t="s">
        <v>39</v>
      </c>
      <c r="K8588" s="28" t="s">
        <v>39</v>
      </c>
      <c r="L8588" s="300" t="s">
        <v>8169</v>
      </c>
    </row>
    <row r="8589" spans="2:12" ht="75" customHeight="1" x14ac:dyDescent="0.25">
      <c r="B8589" s="294">
        <v>502022003</v>
      </c>
      <c r="C8589" s="295" t="s">
        <v>8246</v>
      </c>
      <c r="D8589" s="296">
        <v>41852</v>
      </c>
      <c r="E8589" s="28" t="s">
        <v>5525</v>
      </c>
      <c r="F8589" s="297" t="s">
        <v>8166</v>
      </c>
      <c r="G8589" s="297" t="s">
        <v>7649</v>
      </c>
      <c r="H8589" s="298">
        <v>895667.4</v>
      </c>
      <c r="I8589" s="299">
        <v>14376828.810000001</v>
      </c>
      <c r="J8589" s="28" t="s">
        <v>39</v>
      </c>
      <c r="K8589" s="28" t="s">
        <v>39</v>
      </c>
      <c r="L8589" s="300" t="s">
        <v>8169</v>
      </c>
    </row>
    <row r="8590" spans="2:12" ht="75" customHeight="1" x14ac:dyDescent="0.25">
      <c r="B8590" s="294">
        <v>502022003</v>
      </c>
      <c r="C8590" s="295" t="s">
        <v>8247</v>
      </c>
      <c r="D8590" s="296">
        <v>41852</v>
      </c>
      <c r="E8590" s="28" t="s">
        <v>5525</v>
      </c>
      <c r="F8590" s="297" t="s">
        <v>8166</v>
      </c>
      <c r="G8590" s="297" t="s">
        <v>7649</v>
      </c>
      <c r="H8590" s="298">
        <v>1798750.8</v>
      </c>
      <c r="I8590" s="299">
        <v>14376828.810000001</v>
      </c>
      <c r="J8590" s="28" t="s">
        <v>39</v>
      </c>
      <c r="K8590" s="28" t="s">
        <v>39</v>
      </c>
      <c r="L8590" s="300" t="s">
        <v>8169</v>
      </c>
    </row>
    <row r="8591" spans="2:12" ht="75" customHeight="1" x14ac:dyDescent="0.25">
      <c r="B8591" s="294">
        <v>502022007</v>
      </c>
      <c r="C8591" s="295" t="s">
        <v>8248</v>
      </c>
      <c r="D8591" s="296">
        <v>41852</v>
      </c>
      <c r="E8591" s="28" t="s">
        <v>5525</v>
      </c>
      <c r="F8591" s="297" t="s">
        <v>8166</v>
      </c>
      <c r="G8591" s="297" t="s">
        <v>7649</v>
      </c>
      <c r="H8591" s="298">
        <v>335240.28000000003</v>
      </c>
      <c r="I8591" s="299">
        <v>14376828.810000001</v>
      </c>
      <c r="J8591" s="28" t="s">
        <v>39</v>
      </c>
      <c r="K8591" s="28" t="s">
        <v>39</v>
      </c>
      <c r="L8591" s="300" t="s">
        <v>8169</v>
      </c>
    </row>
    <row r="8592" spans="2:12" ht="75" customHeight="1" x14ac:dyDescent="0.25">
      <c r="B8592" s="294">
        <v>502022007</v>
      </c>
      <c r="C8592" s="295" t="s">
        <v>8249</v>
      </c>
      <c r="D8592" s="296">
        <v>41852</v>
      </c>
      <c r="E8592" s="28" t="s">
        <v>5525</v>
      </c>
      <c r="F8592" s="297" t="s">
        <v>8166</v>
      </c>
      <c r="G8592" s="297" t="s">
        <v>7649</v>
      </c>
      <c r="H8592" s="298">
        <v>311533.8</v>
      </c>
      <c r="I8592" s="299">
        <v>14376828.810000001</v>
      </c>
      <c r="J8592" s="28" t="s">
        <v>39</v>
      </c>
      <c r="K8592" s="28" t="s">
        <v>39</v>
      </c>
      <c r="L8592" s="300" t="s">
        <v>8169</v>
      </c>
    </row>
    <row r="8593" spans="2:12" ht="75" customHeight="1" x14ac:dyDescent="0.25">
      <c r="B8593" s="294">
        <v>502022007</v>
      </c>
      <c r="C8593" s="295" t="s">
        <v>8250</v>
      </c>
      <c r="D8593" s="296">
        <v>41852</v>
      </c>
      <c r="E8593" s="28" t="s">
        <v>5525</v>
      </c>
      <c r="F8593" s="297" t="s">
        <v>8166</v>
      </c>
      <c r="G8593" s="297" t="s">
        <v>7649</v>
      </c>
      <c r="H8593" s="298">
        <v>956738.16</v>
      </c>
      <c r="I8593" s="299">
        <v>14376828.810000001</v>
      </c>
      <c r="J8593" s="28" t="s">
        <v>39</v>
      </c>
      <c r="K8593" s="28" t="s">
        <v>39</v>
      </c>
      <c r="L8593" s="300" t="s">
        <v>8169</v>
      </c>
    </row>
    <row r="8594" spans="2:12" ht="75" customHeight="1" x14ac:dyDescent="0.25">
      <c r="B8594" s="294">
        <v>502022007</v>
      </c>
      <c r="C8594" s="295" t="s">
        <v>8251</v>
      </c>
      <c r="D8594" s="296">
        <v>41852</v>
      </c>
      <c r="E8594" s="28" t="s">
        <v>5525</v>
      </c>
      <c r="F8594" s="297" t="s">
        <v>8166</v>
      </c>
      <c r="G8594" s="297" t="s">
        <v>7649</v>
      </c>
      <c r="H8594" s="298">
        <v>1222626.48</v>
      </c>
      <c r="I8594" s="299">
        <v>14376828.810000001</v>
      </c>
      <c r="J8594" s="28" t="s">
        <v>39</v>
      </c>
      <c r="K8594" s="28" t="s">
        <v>39</v>
      </c>
      <c r="L8594" s="300" t="s">
        <v>8169</v>
      </c>
    </row>
    <row r="8595" spans="2:12" ht="75" customHeight="1" x14ac:dyDescent="0.25">
      <c r="B8595" s="294">
        <v>502022007</v>
      </c>
      <c r="C8595" s="295" t="s">
        <v>8252</v>
      </c>
      <c r="D8595" s="296">
        <v>41852</v>
      </c>
      <c r="E8595" s="28" t="s">
        <v>5525</v>
      </c>
      <c r="F8595" s="297" t="s">
        <v>8166</v>
      </c>
      <c r="G8595" s="297" t="s">
        <v>7649</v>
      </c>
      <c r="H8595" s="298">
        <v>502125</v>
      </c>
      <c r="I8595" s="299">
        <v>14376828.810000001</v>
      </c>
      <c r="J8595" s="28" t="s">
        <v>39</v>
      </c>
      <c r="K8595" s="28" t="s">
        <v>39</v>
      </c>
      <c r="L8595" s="300" t="s">
        <v>8169</v>
      </c>
    </row>
    <row r="8596" spans="2:12" ht="75" customHeight="1" x14ac:dyDescent="0.25">
      <c r="B8596" s="294">
        <v>502022007</v>
      </c>
      <c r="C8596" s="295" t="s">
        <v>8253</v>
      </c>
      <c r="D8596" s="296">
        <v>41852</v>
      </c>
      <c r="E8596" s="28" t="s">
        <v>5525</v>
      </c>
      <c r="F8596" s="297" t="s">
        <v>8166</v>
      </c>
      <c r="G8596" s="297" t="s">
        <v>7649</v>
      </c>
      <c r="H8596" s="298">
        <v>927500.58</v>
      </c>
      <c r="I8596" s="299">
        <v>14376828.810000001</v>
      </c>
      <c r="J8596" s="28" t="s">
        <v>39</v>
      </c>
      <c r="K8596" s="28" t="s">
        <v>39</v>
      </c>
      <c r="L8596" s="300" t="s">
        <v>8169</v>
      </c>
    </row>
    <row r="8597" spans="2:12" ht="75" customHeight="1" x14ac:dyDescent="0.25">
      <c r="B8597" s="294">
        <v>502022007</v>
      </c>
      <c r="C8597" s="295" t="s">
        <v>8254</v>
      </c>
      <c r="D8597" s="296">
        <v>41852</v>
      </c>
      <c r="E8597" s="28" t="s">
        <v>5525</v>
      </c>
      <c r="F8597" s="297" t="s">
        <v>8166</v>
      </c>
      <c r="G8597" s="297" t="s">
        <v>7649</v>
      </c>
      <c r="H8597" s="298">
        <v>806078</v>
      </c>
      <c r="I8597" s="299">
        <v>14376828.810000001</v>
      </c>
      <c r="J8597" s="28" t="s">
        <v>39</v>
      </c>
      <c r="K8597" s="28" t="s">
        <v>39</v>
      </c>
      <c r="L8597" s="300" t="s">
        <v>8169</v>
      </c>
    </row>
    <row r="8598" spans="2:12" ht="75" customHeight="1" x14ac:dyDescent="0.25">
      <c r="B8598" s="294">
        <v>502022007</v>
      </c>
      <c r="C8598" s="295" t="s">
        <v>8255</v>
      </c>
      <c r="D8598" s="296">
        <v>41852</v>
      </c>
      <c r="E8598" s="28" t="s">
        <v>5525</v>
      </c>
      <c r="F8598" s="297" t="s">
        <v>8166</v>
      </c>
      <c r="G8598" s="297" t="s">
        <v>7649</v>
      </c>
      <c r="H8598" s="298">
        <v>356895</v>
      </c>
      <c r="I8598" s="299">
        <v>14376828.810000001</v>
      </c>
      <c r="J8598" s="28" t="s">
        <v>39</v>
      </c>
      <c r="K8598" s="28" t="s">
        <v>39</v>
      </c>
      <c r="L8598" s="300" t="s">
        <v>8169</v>
      </c>
    </row>
    <row r="8599" spans="2:12" ht="75" customHeight="1" x14ac:dyDescent="0.25">
      <c r="B8599" s="294">
        <v>502022007</v>
      </c>
      <c r="C8599" s="295" t="s">
        <v>8256</v>
      </c>
      <c r="D8599" s="296">
        <v>41852</v>
      </c>
      <c r="E8599" s="28" t="s">
        <v>5525</v>
      </c>
      <c r="F8599" s="297" t="s">
        <v>8166</v>
      </c>
      <c r="G8599" s="297" t="s">
        <v>7649</v>
      </c>
      <c r="H8599" s="298">
        <v>1342110.6000000001</v>
      </c>
      <c r="I8599" s="299">
        <v>14376828.810000001</v>
      </c>
      <c r="J8599" s="28" t="s">
        <v>39</v>
      </c>
      <c r="K8599" s="28" t="s">
        <v>39</v>
      </c>
      <c r="L8599" s="300" t="s">
        <v>8169</v>
      </c>
    </row>
    <row r="8600" spans="2:12" ht="75" customHeight="1" x14ac:dyDescent="0.25">
      <c r="B8600" s="294">
        <v>502022006</v>
      </c>
      <c r="C8600" s="295" t="s">
        <v>8257</v>
      </c>
      <c r="D8600" s="296">
        <v>41852</v>
      </c>
      <c r="E8600" s="28" t="s">
        <v>5525</v>
      </c>
      <c r="F8600" s="297" t="s">
        <v>8166</v>
      </c>
      <c r="G8600" s="297" t="s">
        <v>7649</v>
      </c>
      <c r="H8600" s="298">
        <v>542913</v>
      </c>
      <c r="I8600" s="299">
        <v>14376828.810000001</v>
      </c>
      <c r="J8600" s="28" t="s">
        <v>39</v>
      </c>
      <c r="K8600" s="28" t="s">
        <v>39</v>
      </c>
      <c r="L8600" s="300" t="s">
        <v>8169</v>
      </c>
    </row>
    <row r="8601" spans="2:12" ht="75" customHeight="1" x14ac:dyDescent="0.25">
      <c r="B8601" s="294">
        <v>502022007</v>
      </c>
      <c r="C8601" s="295" t="s">
        <v>8258</v>
      </c>
      <c r="D8601" s="296">
        <v>41852</v>
      </c>
      <c r="E8601" s="28" t="s">
        <v>5525</v>
      </c>
      <c r="F8601" s="297" t="s">
        <v>8166</v>
      </c>
      <c r="G8601" s="297" t="s">
        <v>7649</v>
      </c>
      <c r="H8601" s="298">
        <v>305292</v>
      </c>
      <c r="I8601" s="299">
        <v>14376828.810000001</v>
      </c>
      <c r="J8601" s="28" t="s">
        <v>39</v>
      </c>
      <c r="K8601" s="28" t="s">
        <v>39</v>
      </c>
      <c r="L8601" s="300" t="s">
        <v>8169</v>
      </c>
    </row>
    <row r="8602" spans="2:12" ht="75" customHeight="1" x14ac:dyDescent="0.25">
      <c r="B8602" s="294">
        <v>502022007</v>
      </c>
      <c r="C8602" s="295" t="s">
        <v>8259</v>
      </c>
      <c r="D8602" s="296">
        <v>41852</v>
      </c>
      <c r="E8602" s="28" t="s">
        <v>5525</v>
      </c>
      <c r="F8602" s="297" t="s">
        <v>8166</v>
      </c>
      <c r="G8602" s="297" t="s">
        <v>7649</v>
      </c>
      <c r="H8602" s="298">
        <v>169332</v>
      </c>
      <c r="I8602" s="299">
        <v>14376828.810000001</v>
      </c>
      <c r="J8602" s="28" t="s">
        <v>39</v>
      </c>
      <c r="K8602" s="28" t="s">
        <v>39</v>
      </c>
      <c r="L8602" s="300" t="s">
        <v>8169</v>
      </c>
    </row>
    <row r="8603" spans="2:12" ht="75" customHeight="1" x14ac:dyDescent="0.25">
      <c r="B8603" s="294">
        <v>502022007</v>
      </c>
      <c r="C8603" s="295" t="s">
        <v>8260</v>
      </c>
      <c r="D8603" s="296">
        <v>41852</v>
      </c>
      <c r="E8603" s="28" t="s">
        <v>5525</v>
      </c>
      <c r="F8603" s="297" t="s">
        <v>8166</v>
      </c>
      <c r="G8603" s="297" t="s">
        <v>7649</v>
      </c>
      <c r="H8603" s="298">
        <v>169332</v>
      </c>
      <c r="I8603" s="299">
        <v>14376828.810000001</v>
      </c>
      <c r="J8603" s="28" t="s">
        <v>39</v>
      </c>
      <c r="K8603" s="28" t="s">
        <v>39</v>
      </c>
      <c r="L8603" s="300" t="s">
        <v>8169</v>
      </c>
    </row>
    <row r="8604" spans="2:12" ht="75" customHeight="1" x14ac:dyDescent="0.25">
      <c r="B8604" s="294">
        <v>502022007</v>
      </c>
      <c r="C8604" s="295" t="s">
        <v>8261</v>
      </c>
      <c r="D8604" s="296">
        <v>41852</v>
      </c>
      <c r="E8604" s="28" t="s">
        <v>5525</v>
      </c>
      <c r="F8604" s="297" t="s">
        <v>8166</v>
      </c>
      <c r="G8604" s="297" t="s">
        <v>7649</v>
      </c>
      <c r="H8604" s="298">
        <v>155766.9</v>
      </c>
      <c r="I8604" s="299">
        <v>14376828.810000001</v>
      </c>
      <c r="J8604" s="28" t="s">
        <v>39</v>
      </c>
      <c r="K8604" s="28" t="s">
        <v>39</v>
      </c>
      <c r="L8604" s="300" t="s">
        <v>8169</v>
      </c>
    </row>
    <row r="8605" spans="2:12" ht="75" customHeight="1" x14ac:dyDescent="0.25">
      <c r="B8605" s="294">
        <v>502022003</v>
      </c>
      <c r="C8605" s="295" t="s">
        <v>8262</v>
      </c>
      <c r="D8605" s="296">
        <v>41852</v>
      </c>
      <c r="E8605" s="28" t="s">
        <v>5525</v>
      </c>
      <c r="F8605" s="297" t="s">
        <v>8166</v>
      </c>
      <c r="G8605" s="297" t="s">
        <v>7649</v>
      </c>
      <c r="H8605" s="298">
        <v>587100</v>
      </c>
      <c r="I8605" s="299">
        <v>14376828.810000001</v>
      </c>
      <c r="J8605" s="28" t="s">
        <v>39</v>
      </c>
      <c r="K8605" s="28" t="s">
        <v>39</v>
      </c>
      <c r="L8605" s="300" t="s">
        <v>8169</v>
      </c>
    </row>
    <row r="8606" spans="2:12" ht="75" customHeight="1" x14ac:dyDescent="0.25">
      <c r="B8606" s="294">
        <v>502022001</v>
      </c>
      <c r="C8606" s="295" t="s">
        <v>8263</v>
      </c>
      <c r="D8606" s="296">
        <v>41852</v>
      </c>
      <c r="E8606" s="28" t="s">
        <v>5525</v>
      </c>
      <c r="F8606" s="297" t="s">
        <v>8166</v>
      </c>
      <c r="G8606" s="297" t="s">
        <v>7649</v>
      </c>
      <c r="H8606" s="298">
        <v>1771172.55</v>
      </c>
      <c r="I8606" s="299">
        <v>14376828.810000001</v>
      </c>
      <c r="J8606" s="28" t="s">
        <v>39</v>
      </c>
      <c r="K8606" s="28" t="s">
        <v>39</v>
      </c>
      <c r="L8606" s="300" t="s">
        <v>8169</v>
      </c>
    </row>
    <row r="8607" spans="2:12" ht="75" customHeight="1" x14ac:dyDescent="0.25">
      <c r="B8607" s="294">
        <v>502022001</v>
      </c>
      <c r="C8607" s="295" t="s">
        <v>8264</v>
      </c>
      <c r="D8607" s="296">
        <v>41852</v>
      </c>
      <c r="E8607" s="28" t="s">
        <v>5525</v>
      </c>
      <c r="F8607" s="297" t="s">
        <v>8166</v>
      </c>
      <c r="G8607" s="297" t="s">
        <v>7649</v>
      </c>
      <c r="H8607" s="298">
        <v>680006</v>
      </c>
      <c r="I8607" s="299">
        <v>14376828.810000001</v>
      </c>
      <c r="J8607" s="28" t="s">
        <v>39</v>
      </c>
      <c r="K8607" s="28" t="s">
        <v>39</v>
      </c>
      <c r="L8607" s="300" t="s">
        <v>8169</v>
      </c>
    </row>
    <row r="8608" spans="2:12" ht="75" customHeight="1" x14ac:dyDescent="0.25">
      <c r="B8608" s="294">
        <v>72151001</v>
      </c>
      <c r="C8608" s="295" t="s">
        <v>8265</v>
      </c>
      <c r="D8608" s="296">
        <v>41426</v>
      </c>
      <c r="E8608" s="28" t="s">
        <v>662</v>
      </c>
      <c r="F8608" s="297" t="s">
        <v>8166</v>
      </c>
      <c r="G8608" s="297" t="s">
        <v>7649</v>
      </c>
      <c r="H8608" s="298">
        <v>54000000</v>
      </c>
      <c r="I8608" s="299">
        <v>52380000</v>
      </c>
      <c r="J8608" s="28" t="s">
        <v>39</v>
      </c>
      <c r="K8608" s="28" t="s">
        <v>39</v>
      </c>
      <c r="L8608" s="300" t="s">
        <v>8266</v>
      </c>
    </row>
    <row r="8609" spans="2:12" ht="75" customHeight="1" x14ac:dyDescent="0.25">
      <c r="B8609" s="294">
        <v>761115004</v>
      </c>
      <c r="C8609" s="295" t="s">
        <v>8267</v>
      </c>
      <c r="D8609" s="296">
        <v>41699</v>
      </c>
      <c r="E8609" s="28" t="s">
        <v>2576</v>
      </c>
      <c r="F8609" s="297" t="s">
        <v>8268</v>
      </c>
      <c r="G8609" s="297" t="s">
        <v>307</v>
      </c>
      <c r="H8609" s="298">
        <v>58000000</v>
      </c>
      <c r="I8609" s="299">
        <v>56260000</v>
      </c>
      <c r="J8609" s="28" t="s">
        <v>39</v>
      </c>
      <c r="K8609" s="28" t="s">
        <v>39</v>
      </c>
      <c r="L8609" s="300" t="s">
        <v>8269</v>
      </c>
    </row>
    <row r="8610" spans="2:12" ht="75" customHeight="1" x14ac:dyDescent="0.25">
      <c r="B8610" s="294">
        <v>91111502</v>
      </c>
      <c r="C8610" s="295" t="s">
        <v>8270</v>
      </c>
      <c r="D8610" s="296">
        <v>41699</v>
      </c>
      <c r="E8610" s="28" t="s">
        <v>36</v>
      </c>
      <c r="F8610" s="297" t="s">
        <v>8268</v>
      </c>
      <c r="G8610" s="297" t="s">
        <v>307</v>
      </c>
      <c r="H8610" s="298">
        <v>58000000</v>
      </c>
      <c r="I8610" s="299">
        <v>56260000</v>
      </c>
      <c r="J8610" s="28" t="s">
        <v>39</v>
      </c>
      <c r="K8610" s="28" t="s">
        <v>39</v>
      </c>
      <c r="L8610" s="300" t="s">
        <v>8269</v>
      </c>
    </row>
    <row r="8611" spans="2:12" ht="75" customHeight="1" x14ac:dyDescent="0.25">
      <c r="B8611" s="294">
        <v>72151001</v>
      </c>
      <c r="C8611" s="295" t="s">
        <v>8271</v>
      </c>
      <c r="D8611" s="296">
        <v>41699</v>
      </c>
      <c r="E8611" s="28" t="s">
        <v>410</v>
      </c>
      <c r="F8611" s="297" t="s">
        <v>8268</v>
      </c>
      <c r="G8611" s="297" t="s">
        <v>307</v>
      </c>
      <c r="H8611" s="298">
        <v>12000000</v>
      </c>
      <c r="I8611" s="299">
        <v>11640000</v>
      </c>
      <c r="J8611" s="28" t="s">
        <v>39</v>
      </c>
      <c r="K8611" s="28" t="s">
        <v>39</v>
      </c>
      <c r="L8611" s="300" t="s">
        <v>8272</v>
      </c>
    </row>
    <row r="8612" spans="2:12" ht="75" customHeight="1" x14ac:dyDescent="0.25">
      <c r="B8612" s="294">
        <v>71122700</v>
      </c>
      <c r="C8612" s="295" t="s">
        <v>8273</v>
      </c>
      <c r="D8612" s="296">
        <v>41730</v>
      </c>
      <c r="E8612" s="28" t="s">
        <v>36</v>
      </c>
      <c r="F8612" s="297" t="s">
        <v>8268</v>
      </c>
      <c r="G8612" s="297" t="s">
        <v>307</v>
      </c>
      <c r="H8612" s="298">
        <v>2240000</v>
      </c>
      <c r="I8612" s="299">
        <v>2172800</v>
      </c>
      <c r="J8612" s="28" t="s">
        <v>39</v>
      </c>
      <c r="K8612" s="28" t="s">
        <v>39</v>
      </c>
      <c r="L8612" s="300" t="s">
        <v>8274</v>
      </c>
    </row>
    <row r="8613" spans="2:12" ht="75" customHeight="1" x14ac:dyDescent="0.25">
      <c r="B8613" s="294">
        <v>40141747</v>
      </c>
      <c r="C8613" s="295" t="s">
        <v>8275</v>
      </c>
      <c r="D8613" s="296">
        <v>41730</v>
      </c>
      <c r="E8613" s="28" t="s">
        <v>36</v>
      </c>
      <c r="F8613" s="297" t="s">
        <v>8268</v>
      </c>
      <c r="G8613" s="297" t="s">
        <v>307</v>
      </c>
      <c r="H8613" s="298">
        <v>5000000</v>
      </c>
      <c r="I8613" s="299">
        <v>4850000</v>
      </c>
      <c r="J8613" s="28" t="s">
        <v>39</v>
      </c>
      <c r="K8613" s="28" t="s">
        <v>39</v>
      </c>
      <c r="L8613" s="300" t="s">
        <v>8274</v>
      </c>
    </row>
    <row r="8614" spans="2:12" ht="75" customHeight="1" x14ac:dyDescent="0.25">
      <c r="B8614" s="294">
        <v>70171704</v>
      </c>
      <c r="C8614" s="295" t="s">
        <v>8276</v>
      </c>
      <c r="D8614" s="296">
        <v>41730</v>
      </c>
      <c r="E8614" s="28" t="s">
        <v>36</v>
      </c>
      <c r="F8614" s="297" t="s">
        <v>8268</v>
      </c>
      <c r="G8614" s="297" t="s">
        <v>307</v>
      </c>
      <c r="H8614" s="298">
        <v>2500000</v>
      </c>
      <c r="I8614" s="299">
        <v>2425000</v>
      </c>
      <c r="J8614" s="28" t="s">
        <v>39</v>
      </c>
      <c r="K8614" s="28" t="s">
        <v>39</v>
      </c>
      <c r="L8614" s="300" t="s">
        <v>8274</v>
      </c>
    </row>
    <row r="8615" spans="2:12" ht="75" customHeight="1" x14ac:dyDescent="0.25">
      <c r="B8615" s="294">
        <v>72154055</v>
      </c>
      <c r="C8615" s="295" t="s">
        <v>8277</v>
      </c>
      <c r="D8615" s="296">
        <v>41699</v>
      </c>
      <c r="E8615" s="28" t="s">
        <v>36</v>
      </c>
      <c r="F8615" s="297" t="s">
        <v>8268</v>
      </c>
      <c r="G8615" s="297" t="s">
        <v>307</v>
      </c>
      <c r="H8615" s="298">
        <v>17000000</v>
      </c>
      <c r="I8615" s="299">
        <v>16490000</v>
      </c>
      <c r="J8615" s="28" t="s">
        <v>39</v>
      </c>
      <c r="K8615" s="28" t="s">
        <v>39</v>
      </c>
      <c r="L8615" s="300" t="s">
        <v>8274</v>
      </c>
    </row>
    <row r="8616" spans="2:12" ht="75" customHeight="1" x14ac:dyDescent="0.25">
      <c r="B8616" s="294">
        <v>72101509</v>
      </c>
      <c r="C8616" s="295" t="s">
        <v>8278</v>
      </c>
      <c r="D8616" s="296">
        <v>41699</v>
      </c>
      <c r="E8616" s="28" t="s">
        <v>4301</v>
      </c>
      <c r="F8616" s="297" t="s">
        <v>8268</v>
      </c>
      <c r="G8616" s="297" t="s">
        <v>307</v>
      </c>
      <c r="H8616" s="298">
        <v>10000000</v>
      </c>
      <c r="I8616" s="299">
        <v>9700000</v>
      </c>
      <c r="J8616" s="28" t="s">
        <v>39</v>
      </c>
      <c r="K8616" s="28" t="s">
        <v>39</v>
      </c>
      <c r="L8616" s="300" t="s">
        <v>8279</v>
      </c>
    </row>
    <row r="8617" spans="2:12" ht="75" customHeight="1" x14ac:dyDescent="0.25">
      <c r="B8617" s="294">
        <v>50202306</v>
      </c>
      <c r="C8617" s="295" t="s">
        <v>8280</v>
      </c>
      <c r="D8617" s="296">
        <v>41791</v>
      </c>
      <c r="E8617" s="28" t="s">
        <v>2576</v>
      </c>
      <c r="F8617" s="297" t="s">
        <v>8268</v>
      </c>
      <c r="G8617" s="297" t="s">
        <v>307</v>
      </c>
      <c r="H8617" s="298">
        <v>15468540</v>
      </c>
      <c r="I8617" s="299">
        <v>15004483.800000001</v>
      </c>
      <c r="J8617" s="28" t="s">
        <v>39</v>
      </c>
      <c r="K8617" s="28" t="s">
        <v>39</v>
      </c>
      <c r="L8617" s="300" t="s">
        <v>8281</v>
      </c>
    </row>
    <row r="8618" spans="2:12" ht="75" customHeight="1" x14ac:dyDescent="0.25">
      <c r="B8618" s="294">
        <v>50202306</v>
      </c>
      <c r="C8618" s="295" t="s">
        <v>8282</v>
      </c>
      <c r="D8618" s="296">
        <v>41791</v>
      </c>
      <c r="E8618" s="28" t="s">
        <v>134</v>
      </c>
      <c r="F8618" s="297" t="s">
        <v>8268</v>
      </c>
      <c r="G8618" s="297" t="s">
        <v>307</v>
      </c>
      <c r="H8618" s="298">
        <v>549196</v>
      </c>
      <c r="I8618" s="299">
        <v>14376828.810000001</v>
      </c>
      <c r="J8618" s="28" t="s">
        <v>39</v>
      </c>
      <c r="K8618" s="28" t="s">
        <v>39</v>
      </c>
      <c r="L8618" s="300" t="s">
        <v>8281</v>
      </c>
    </row>
    <row r="8619" spans="2:12" ht="75" customHeight="1" x14ac:dyDescent="0.25">
      <c r="B8619" s="294">
        <v>50202306</v>
      </c>
      <c r="C8619" s="295" t="s">
        <v>8283</v>
      </c>
      <c r="D8619" s="296">
        <v>41791</v>
      </c>
      <c r="E8619" s="28" t="s">
        <v>134</v>
      </c>
      <c r="F8619" s="297" t="s">
        <v>8268</v>
      </c>
      <c r="G8619" s="297" t="s">
        <v>307</v>
      </c>
      <c r="H8619" s="298">
        <v>1689639.81</v>
      </c>
      <c r="I8619" s="299">
        <v>14376828.810000001</v>
      </c>
      <c r="J8619" s="28" t="s">
        <v>39</v>
      </c>
      <c r="K8619" s="28" t="s">
        <v>39</v>
      </c>
      <c r="L8619" s="300" t="s">
        <v>8281</v>
      </c>
    </row>
    <row r="8620" spans="2:12" ht="75" customHeight="1" x14ac:dyDescent="0.25">
      <c r="B8620" s="294">
        <v>50202305</v>
      </c>
      <c r="C8620" s="295" t="s">
        <v>8284</v>
      </c>
      <c r="D8620" s="296">
        <v>41791</v>
      </c>
      <c r="E8620" s="28" t="s">
        <v>134</v>
      </c>
      <c r="F8620" s="297" t="s">
        <v>8268</v>
      </c>
      <c r="G8620" s="297" t="s">
        <v>307</v>
      </c>
      <c r="H8620" s="298">
        <v>13554766.01</v>
      </c>
      <c r="I8620" s="299">
        <v>14376828.810000001</v>
      </c>
      <c r="J8620" s="28" t="s">
        <v>39</v>
      </c>
      <c r="K8620" s="28" t="s">
        <v>39</v>
      </c>
      <c r="L8620" s="300" t="s">
        <v>8281</v>
      </c>
    </row>
    <row r="8621" spans="2:12" ht="75" customHeight="1" x14ac:dyDescent="0.25">
      <c r="B8621" s="294">
        <v>50202305</v>
      </c>
      <c r="C8621" s="295" t="s">
        <v>8284</v>
      </c>
      <c r="D8621" s="296">
        <v>41791</v>
      </c>
      <c r="E8621" s="28" t="s">
        <v>134</v>
      </c>
      <c r="F8621" s="297" t="s">
        <v>8268</v>
      </c>
      <c r="G8621" s="297" t="s">
        <v>307</v>
      </c>
      <c r="H8621" s="298">
        <v>241020</v>
      </c>
      <c r="I8621" s="299">
        <v>14376828.810000001</v>
      </c>
      <c r="J8621" s="28" t="s">
        <v>39</v>
      </c>
      <c r="K8621" s="28" t="s">
        <v>39</v>
      </c>
      <c r="L8621" s="300" t="s">
        <v>8281</v>
      </c>
    </row>
    <row r="8622" spans="2:12" ht="75" customHeight="1" x14ac:dyDescent="0.25">
      <c r="B8622" s="294">
        <v>50202301</v>
      </c>
      <c r="C8622" s="295" t="s">
        <v>8285</v>
      </c>
      <c r="D8622" s="296">
        <v>41791</v>
      </c>
      <c r="E8622" s="28" t="s">
        <v>134</v>
      </c>
      <c r="F8622" s="297" t="s">
        <v>8268</v>
      </c>
      <c r="G8622" s="297" t="s">
        <v>307</v>
      </c>
      <c r="H8622" s="298">
        <v>1550150</v>
      </c>
      <c r="I8622" s="299">
        <v>14376828.810000001</v>
      </c>
      <c r="J8622" s="28" t="s">
        <v>39</v>
      </c>
      <c r="K8622" s="28" t="s">
        <v>39</v>
      </c>
      <c r="L8622" s="300" t="s">
        <v>8281</v>
      </c>
    </row>
    <row r="8623" spans="2:12" ht="75" customHeight="1" x14ac:dyDescent="0.25">
      <c r="B8623" s="294">
        <v>50202306</v>
      </c>
      <c r="C8623" s="295" t="s">
        <v>8286</v>
      </c>
      <c r="D8623" s="296">
        <v>41791</v>
      </c>
      <c r="E8623" s="28" t="s">
        <v>134</v>
      </c>
      <c r="F8623" s="297" t="s">
        <v>8268</v>
      </c>
      <c r="G8623" s="297" t="s">
        <v>307</v>
      </c>
      <c r="H8623" s="298">
        <v>164800</v>
      </c>
      <c r="I8623" s="299">
        <v>14376828.810000001</v>
      </c>
      <c r="J8623" s="28" t="s">
        <v>39</v>
      </c>
      <c r="K8623" s="28" t="s">
        <v>39</v>
      </c>
      <c r="L8623" s="300" t="s">
        <v>8281</v>
      </c>
    </row>
    <row r="8624" spans="2:12" ht="75" customHeight="1" x14ac:dyDescent="0.25">
      <c r="B8624" s="294">
        <v>50202301</v>
      </c>
      <c r="C8624" s="295" t="s">
        <v>8287</v>
      </c>
      <c r="D8624" s="296">
        <v>41791</v>
      </c>
      <c r="E8624" s="28" t="s">
        <v>134</v>
      </c>
      <c r="F8624" s="297" t="s">
        <v>8268</v>
      </c>
      <c r="G8624" s="297" t="s">
        <v>307</v>
      </c>
      <c r="H8624" s="298">
        <v>1550150</v>
      </c>
      <c r="I8624" s="299">
        <v>14376828.810000001</v>
      </c>
      <c r="J8624" s="28" t="s">
        <v>39</v>
      </c>
      <c r="K8624" s="28" t="s">
        <v>39</v>
      </c>
      <c r="L8624" s="300" t="s">
        <v>8281</v>
      </c>
    </row>
    <row r="8625" spans="2:12" ht="75" customHeight="1" x14ac:dyDescent="0.25">
      <c r="B8625" s="294">
        <v>50202301</v>
      </c>
      <c r="C8625" s="295" t="s">
        <v>8288</v>
      </c>
      <c r="D8625" s="296">
        <v>41791</v>
      </c>
      <c r="E8625" s="28" t="s">
        <v>134</v>
      </c>
      <c r="F8625" s="297" t="s">
        <v>8268</v>
      </c>
      <c r="G8625" s="297" t="s">
        <v>307</v>
      </c>
      <c r="H8625" s="298">
        <v>1826114.81</v>
      </c>
      <c r="I8625" s="299">
        <v>14376828.810000001</v>
      </c>
      <c r="J8625" s="28" t="s">
        <v>39</v>
      </c>
      <c r="K8625" s="28" t="s">
        <v>39</v>
      </c>
      <c r="L8625" s="300" t="s">
        <v>8289</v>
      </c>
    </row>
    <row r="8626" spans="2:12" ht="75" customHeight="1" x14ac:dyDescent="0.25">
      <c r="B8626" s="294">
        <v>50202306</v>
      </c>
      <c r="C8626" s="295" t="s">
        <v>8290</v>
      </c>
      <c r="D8626" s="296">
        <v>41791</v>
      </c>
      <c r="E8626" s="28" t="s">
        <v>134</v>
      </c>
      <c r="F8626" s="297" t="s">
        <v>8268</v>
      </c>
      <c r="G8626" s="297" t="s">
        <v>307</v>
      </c>
      <c r="H8626" s="298">
        <v>390689.3</v>
      </c>
      <c r="I8626" s="299">
        <v>14376828.810000001</v>
      </c>
      <c r="J8626" s="28" t="s">
        <v>39</v>
      </c>
      <c r="K8626" s="28" t="s">
        <v>39</v>
      </c>
      <c r="L8626" s="300" t="s">
        <v>8289</v>
      </c>
    </row>
    <row r="8627" spans="2:12" ht="75" customHeight="1" x14ac:dyDescent="0.25">
      <c r="B8627" s="294">
        <v>50202306</v>
      </c>
      <c r="C8627" s="295" t="s">
        <v>8291</v>
      </c>
      <c r="D8627" s="296">
        <v>41791</v>
      </c>
      <c r="E8627" s="28" t="s">
        <v>134</v>
      </c>
      <c r="F8627" s="297" t="s">
        <v>8268</v>
      </c>
      <c r="G8627" s="297" t="s">
        <v>307</v>
      </c>
      <c r="H8627" s="298">
        <v>586034.98</v>
      </c>
      <c r="I8627" s="299">
        <v>14376828.810000001</v>
      </c>
      <c r="J8627" s="28" t="s">
        <v>39</v>
      </c>
      <c r="K8627" s="28" t="s">
        <v>39</v>
      </c>
      <c r="L8627" s="300" t="s">
        <v>8289</v>
      </c>
    </row>
    <row r="8628" spans="2:12" ht="75" customHeight="1" x14ac:dyDescent="0.25">
      <c r="B8628" s="294">
        <v>50202306</v>
      </c>
      <c r="C8628" s="295" t="s">
        <v>8292</v>
      </c>
      <c r="D8628" s="296">
        <v>41791</v>
      </c>
      <c r="E8628" s="28" t="s">
        <v>134</v>
      </c>
      <c r="F8628" s="297" t="s">
        <v>8268</v>
      </c>
      <c r="G8628" s="297" t="s">
        <v>307</v>
      </c>
      <c r="H8628" s="298">
        <v>2775232</v>
      </c>
      <c r="I8628" s="299">
        <v>14376828.810000001</v>
      </c>
      <c r="J8628" s="28" t="s">
        <v>39</v>
      </c>
      <c r="K8628" s="28" t="s">
        <v>39</v>
      </c>
      <c r="L8628" s="300" t="s">
        <v>8289</v>
      </c>
    </row>
    <row r="8629" spans="2:12" ht="75" customHeight="1" x14ac:dyDescent="0.25">
      <c r="B8629" s="294">
        <v>60105613</v>
      </c>
      <c r="C8629" s="295" t="s">
        <v>8293</v>
      </c>
      <c r="D8629" s="296">
        <v>41791</v>
      </c>
      <c r="E8629" s="28" t="s">
        <v>2576</v>
      </c>
      <c r="F8629" s="297" t="s">
        <v>8268</v>
      </c>
      <c r="G8629" s="297" t="s">
        <v>307</v>
      </c>
      <c r="H8629" s="298">
        <v>1222507</v>
      </c>
      <c r="I8629" s="299">
        <v>14376828.810000001</v>
      </c>
      <c r="J8629" s="28" t="s">
        <v>39</v>
      </c>
      <c r="K8629" s="28" t="s">
        <v>39</v>
      </c>
      <c r="L8629" s="300" t="s">
        <v>8289</v>
      </c>
    </row>
    <row r="8630" spans="2:12" ht="75" customHeight="1" x14ac:dyDescent="0.25">
      <c r="B8630" s="294">
        <v>48101901</v>
      </c>
      <c r="C8630" s="295" t="s">
        <v>8294</v>
      </c>
      <c r="D8630" s="296">
        <v>41791</v>
      </c>
      <c r="E8630" s="28" t="s">
        <v>2576</v>
      </c>
      <c r="F8630" s="297" t="s">
        <v>8268</v>
      </c>
      <c r="G8630" s="297" t="s">
        <v>307</v>
      </c>
      <c r="H8630" s="298">
        <v>1564364</v>
      </c>
      <c r="I8630" s="299">
        <v>14376828.810000001</v>
      </c>
      <c r="J8630" s="28" t="s">
        <v>39</v>
      </c>
      <c r="K8630" s="28" t="s">
        <v>39</v>
      </c>
      <c r="L8630" s="300" t="s">
        <v>8289</v>
      </c>
    </row>
    <row r="8631" spans="2:12" ht="75" customHeight="1" x14ac:dyDescent="0.25">
      <c r="B8631" s="294">
        <v>48101901</v>
      </c>
      <c r="C8631" s="295" t="s">
        <v>8295</v>
      </c>
      <c r="D8631" s="296">
        <v>41791</v>
      </c>
      <c r="E8631" s="28" t="s">
        <v>2576</v>
      </c>
      <c r="F8631" s="297" t="s">
        <v>8268</v>
      </c>
      <c r="G8631" s="297" t="s">
        <v>307</v>
      </c>
      <c r="H8631" s="298">
        <v>984989</v>
      </c>
      <c r="I8631" s="299">
        <v>14376828.810000001</v>
      </c>
      <c r="J8631" s="28" t="s">
        <v>39</v>
      </c>
      <c r="K8631" s="28" t="s">
        <v>39</v>
      </c>
      <c r="L8631" s="300" t="s">
        <v>8289</v>
      </c>
    </row>
    <row r="8632" spans="2:12" ht="75" customHeight="1" x14ac:dyDescent="0.25">
      <c r="B8632" s="294">
        <v>60105613</v>
      </c>
      <c r="C8632" s="295" t="s">
        <v>8296</v>
      </c>
      <c r="D8632" s="296">
        <v>41791</v>
      </c>
      <c r="E8632" s="28" t="s">
        <v>2576</v>
      </c>
      <c r="F8632" s="297" t="s">
        <v>8268</v>
      </c>
      <c r="G8632" s="297" t="s">
        <v>307</v>
      </c>
      <c r="H8632" s="298">
        <v>753239</v>
      </c>
      <c r="I8632" s="299">
        <v>14376828.810000001</v>
      </c>
      <c r="J8632" s="28" t="s">
        <v>39</v>
      </c>
      <c r="K8632" s="28" t="s">
        <v>39</v>
      </c>
      <c r="L8632" s="300" t="s">
        <v>8289</v>
      </c>
    </row>
    <row r="8633" spans="2:12" ht="75" customHeight="1" x14ac:dyDescent="0.25">
      <c r="B8633" s="294">
        <v>48101901</v>
      </c>
      <c r="C8633" s="295" t="s">
        <v>8297</v>
      </c>
      <c r="D8633" s="296">
        <v>41791</v>
      </c>
      <c r="E8633" s="28" t="s">
        <v>2576</v>
      </c>
      <c r="F8633" s="297" t="s">
        <v>8268</v>
      </c>
      <c r="G8633" s="297" t="s">
        <v>307</v>
      </c>
      <c r="H8633" s="298">
        <v>1935164</v>
      </c>
      <c r="I8633" s="299">
        <v>14376828.810000001</v>
      </c>
      <c r="J8633" s="28" t="s">
        <v>39</v>
      </c>
      <c r="K8633" s="28" t="s">
        <v>39</v>
      </c>
      <c r="L8633" s="300" t="s">
        <v>8289</v>
      </c>
    </row>
    <row r="8634" spans="2:12" ht="75" customHeight="1" x14ac:dyDescent="0.25">
      <c r="B8634" s="294">
        <v>48101901</v>
      </c>
      <c r="C8634" s="295" t="s">
        <v>8298</v>
      </c>
      <c r="D8634" s="296">
        <v>41791</v>
      </c>
      <c r="E8634" s="28" t="s">
        <v>2576</v>
      </c>
      <c r="F8634" s="297" t="s">
        <v>8268</v>
      </c>
      <c r="G8634" s="297" t="s">
        <v>307</v>
      </c>
      <c r="H8634" s="298">
        <v>5254957</v>
      </c>
      <c r="I8634" s="299">
        <v>14376828.810000001</v>
      </c>
      <c r="J8634" s="28" t="s">
        <v>39</v>
      </c>
      <c r="K8634" s="28" t="s">
        <v>39</v>
      </c>
      <c r="L8634" s="300" t="s">
        <v>8289</v>
      </c>
    </row>
    <row r="8635" spans="2:12" ht="75" customHeight="1" x14ac:dyDescent="0.25">
      <c r="B8635" s="294">
        <v>48101901</v>
      </c>
      <c r="C8635" s="295" t="s">
        <v>8299</v>
      </c>
      <c r="D8635" s="296">
        <v>41791</v>
      </c>
      <c r="E8635" s="28" t="s">
        <v>2576</v>
      </c>
      <c r="F8635" s="297" t="s">
        <v>8268</v>
      </c>
      <c r="G8635" s="297" t="s">
        <v>307</v>
      </c>
      <c r="H8635" s="298">
        <v>579375</v>
      </c>
      <c r="I8635" s="299">
        <v>14376828.810000001</v>
      </c>
      <c r="J8635" s="28" t="s">
        <v>39</v>
      </c>
      <c r="K8635" s="28" t="s">
        <v>39</v>
      </c>
      <c r="L8635" s="300" t="s">
        <v>8289</v>
      </c>
    </row>
    <row r="8636" spans="2:12" ht="75" customHeight="1" x14ac:dyDescent="0.25">
      <c r="B8636" s="294">
        <v>48101901</v>
      </c>
      <c r="C8636" s="295" t="s">
        <v>8300</v>
      </c>
      <c r="D8636" s="296">
        <v>41791</v>
      </c>
      <c r="E8636" s="28" t="s">
        <v>2576</v>
      </c>
      <c r="F8636" s="297" t="s">
        <v>8268</v>
      </c>
      <c r="G8636" s="297" t="s">
        <v>307</v>
      </c>
      <c r="H8636" s="298">
        <v>1048643</v>
      </c>
      <c r="I8636" s="299">
        <v>14376828.810000001</v>
      </c>
      <c r="J8636" s="28" t="s">
        <v>39</v>
      </c>
      <c r="K8636" s="28" t="s">
        <v>39</v>
      </c>
      <c r="L8636" s="300" t="s">
        <v>8289</v>
      </c>
    </row>
    <row r="8637" spans="2:12" ht="75" customHeight="1" x14ac:dyDescent="0.25">
      <c r="B8637" s="294">
        <v>48101901</v>
      </c>
      <c r="C8637" s="295" t="s">
        <v>8301</v>
      </c>
      <c r="D8637" s="296">
        <v>41791</v>
      </c>
      <c r="E8637" s="28" t="s">
        <v>2576</v>
      </c>
      <c r="F8637" s="297" t="s">
        <v>8268</v>
      </c>
      <c r="G8637" s="297" t="s">
        <v>307</v>
      </c>
      <c r="H8637" s="298">
        <v>561226.4</v>
      </c>
      <c r="I8637" s="299">
        <v>14376828.810000001</v>
      </c>
      <c r="J8637" s="28" t="s">
        <v>39</v>
      </c>
      <c r="K8637" s="28" t="s">
        <v>39</v>
      </c>
      <c r="L8637" s="300" t="s">
        <v>8289</v>
      </c>
    </row>
    <row r="8638" spans="2:12" ht="75" customHeight="1" x14ac:dyDescent="0.25">
      <c r="B8638" s="294">
        <v>48101901</v>
      </c>
      <c r="C8638" s="295" t="s">
        <v>8302</v>
      </c>
      <c r="D8638" s="296">
        <v>41791</v>
      </c>
      <c r="E8638" s="28" t="s">
        <v>2576</v>
      </c>
      <c r="F8638" s="297" t="s">
        <v>8268</v>
      </c>
      <c r="G8638" s="297" t="s">
        <v>307</v>
      </c>
      <c r="H8638" s="298">
        <v>84583.6</v>
      </c>
      <c r="I8638" s="299">
        <v>14376828.810000001</v>
      </c>
      <c r="J8638" s="28" t="s">
        <v>39</v>
      </c>
      <c r="K8638" s="28" t="s">
        <v>39</v>
      </c>
      <c r="L8638" s="300" t="s">
        <v>8289</v>
      </c>
    </row>
    <row r="8639" spans="2:12" ht="75" customHeight="1" x14ac:dyDescent="0.25">
      <c r="B8639" s="294">
        <v>48101901</v>
      </c>
      <c r="C8639" s="295" t="s">
        <v>8303</v>
      </c>
      <c r="D8639" s="296">
        <v>41791</v>
      </c>
      <c r="E8639" s="28" t="s">
        <v>2576</v>
      </c>
      <c r="F8639" s="297" t="s">
        <v>8268</v>
      </c>
      <c r="G8639" s="297" t="s">
        <v>307</v>
      </c>
      <c r="H8639" s="298">
        <v>141377.79999999999</v>
      </c>
      <c r="I8639" s="299">
        <v>14376828.810000001</v>
      </c>
      <c r="J8639" s="28" t="s">
        <v>39</v>
      </c>
      <c r="K8639" s="28" t="s">
        <v>39</v>
      </c>
      <c r="L8639" s="300" t="s">
        <v>8289</v>
      </c>
    </row>
    <row r="8640" spans="2:12" ht="75" customHeight="1" x14ac:dyDescent="0.25">
      <c r="B8640" s="294">
        <v>48101901</v>
      </c>
      <c r="C8640" s="295" t="s">
        <v>8304</v>
      </c>
      <c r="D8640" s="296">
        <v>41791</v>
      </c>
      <c r="E8640" s="28" t="s">
        <v>2576</v>
      </c>
      <c r="F8640" s="297" t="s">
        <v>8268</v>
      </c>
      <c r="G8640" s="297" t="s">
        <v>307</v>
      </c>
      <c r="H8640" s="298">
        <v>141377.79999999999</v>
      </c>
      <c r="I8640" s="299">
        <v>14376828.810000001</v>
      </c>
      <c r="J8640" s="28" t="s">
        <v>39</v>
      </c>
      <c r="K8640" s="28" t="s">
        <v>39</v>
      </c>
      <c r="L8640" s="300" t="s">
        <v>8289</v>
      </c>
    </row>
    <row r="8641" spans="2:12" ht="75" customHeight="1" x14ac:dyDescent="0.25">
      <c r="B8641" s="294">
        <v>48101901</v>
      </c>
      <c r="C8641" s="295" t="s">
        <v>8305</v>
      </c>
      <c r="D8641" s="296">
        <v>41791</v>
      </c>
      <c r="E8641" s="28" t="s">
        <v>2576</v>
      </c>
      <c r="F8641" s="297" t="s">
        <v>8268</v>
      </c>
      <c r="G8641" s="297" t="s">
        <v>307</v>
      </c>
      <c r="H8641" s="298">
        <v>251443.6</v>
      </c>
      <c r="I8641" s="299">
        <v>14376828.810000001</v>
      </c>
      <c r="J8641" s="28" t="s">
        <v>39</v>
      </c>
      <c r="K8641" s="28" t="s">
        <v>39</v>
      </c>
      <c r="L8641" s="300" t="s">
        <v>8289</v>
      </c>
    </row>
    <row r="8642" spans="2:12" ht="75" customHeight="1" x14ac:dyDescent="0.25">
      <c r="B8642" s="294">
        <v>48101901</v>
      </c>
      <c r="C8642" s="295" t="s">
        <v>8306</v>
      </c>
      <c r="D8642" s="296">
        <v>41791</v>
      </c>
      <c r="E8642" s="28" t="s">
        <v>2576</v>
      </c>
      <c r="F8642" s="297" t="s">
        <v>8268</v>
      </c>
      <c r="G8642" s="297" t="s">
        <v>307</v>
      </c>
      <c r="H8642" s="298">
        <v>331309.8</v>
      </c>
      <c r="I8642" s="299">
        <v>14376828.810000001</v>
      </c>
      <c r="J8642" s="28" t="s">
        <v>39</v>
      </c>
      <c r="K8642" s="28" t="s">
        <v>39</v>
      </c>
      <c r="L8642" s="300" t="s">
        <v>8289</v>
      </c>
    </row>
    <row r="8643" spans="2:12" ht="75" customHeight="1" x14ac:dyDescent="0.25">
      <c r="B8643" s="294">
        <v>48101901</v>
      </c>
      <c r="C8643" s="295" t="s">
        <v>8307</v>
      </c>
      <c r="D8643" s="296">
        <v>41791</v>
      </c>
      <c r="E8643" s="28" t="s">
        <v>2576</v>
      </c>
      <c r="F8643" s="297" t="s">
        <v>8268</v>
      </c>
      <c r="G8643" s="297" t="s">
        <v>307</v>
      </c>
      <c r="H8643" s="298">
        <v>126813.6</v>
      </c>
      <c r="I8643" s="299">
        <v>14376828.810000001</v>
      </c>
      <c r="J8643" s="28" t="s">
        <v>39</v>
      </c>
      <c r="K8643" s="28" t="s">
        <v>39</v>
      </c>
      <c r="L8643" s="300" t="s">
        <v>8289</v>
      </c>
    </row>
    <row r="8644" spans="2:12" ht="75" customHeight="1" x14ac:dyDescent="0.25">
      <c r="B8644" s="294">
        <v>60105613</v>
      </c>
      <c r="C8644" s="295" t="s">
        <v>8308</v>
      </c>
      <c r="D8644" s="296">
        <v>41791</v>
      </c>
      <c r="E8644" s="28" t="s">
        <v>2576</v>
      </c>
      <c r="F8644" s="297" t="s">
        <v>8268</v>
      </c>
      <c r="G8644" s="297" t="s">
        <v>307</v>
      </c>
      <c r="H8644" s="298">
        <v>1553755</v>
      </c>
      <c r="I8644" s="299">
        <v>14376828.810000001</v>
      </c>
      <c r="J8644" s="28" t="s">
        <v>39</v>
      </c>
      <c r="K8644" s="28" t="s">
        <v>39</v>
      </c>
      <c r="L8644" s="300" t="s">
        <v>8289</v>
      </c>
    </row>
    <row r="8645" spans="2:12" ht="75" customHeight="1" x14ac:dyDescent="0.25">
      <c r="B8645" s="294">
        <v>48101901</v>
      </c>
      <c r="C8645" s="295" t="s">
        <v>8309</v>
      </c>
      <c r="D8645" s="296">
        <v>41791</v>
      </c>
      <c r="E8645" s="28" t="s">
        <v>2576</v>
      </c>
      <c r="F8645" s="297" t="s">
        <v>8268</v>
      </c>
      <c r="G8645" s="297" t="s">
        <v>307</v>
      </c>
      <c r="H8645" s="298">
        <v>1473827</v>
      </c>
      <c r="I8645" s="299">
        <v>14376828.810000001</v>
      </c>
      <c r="J8645" s="28" t="s">
        <v>39</v>
      </c>
      <c r="K8645" s="28" t="s">
        <v>39</v>
      </c>
      <c r="L8645" s="300" t="s">
        <v>8289</v>
      </c>
    </row>
    <row r="8646" spans="2:12" ht="75" customHeight="1" x14ac:dyDescent="0.25">
      <c r="B8646" s="294">
        <v>48101901</v>
      </c>
      <c r="C8646" s="295" t="s">
        <v>8310</v>
      </c>
      <c r="D8646" s="296">
        <v>41791</v>
      </c>
      <c r="E8646" s="28" t="s">
        <v>2576</v>
      </c>
      <c r="F8646" s="297" t="s">
        <v>8268</v>
      </c>
      <c r="G8646" s="297" t="s">
        <v>307</v>
      </c>
      <c r="H8646" s="298">
        <v>868290</v>
      </c>
      <c r="I8646" s="299">
        <v>14376828.810000001</v>
      </c>
      <c r="J8646" s="28" t="s">
        <v>39</v>
      </c>
      <c r="K8646" s="28" t="s">
        <v>39</v>
      </c>
      <c r="L8646" s="300" t="s">
        <v>8289</v>
      </c>
    </row>
    <row r="8647" spans="2:12" ht="75" customHeight="1" x14ac:dyDescent="0.25">
      <c r="B8647" s="294">
        <v>48101901</v>
      </c>
      <c r="C8647" s="295" t="s">
        <v>8311</v>
      </c>
      <c r="D8647" s="296">
        <v>41791</v>
      </c>
      <c r="E8647" s="28" t="s">
        <v>2576</v>
      </c>
      <c r="F8647" s="297" t="s">
        <v>8268</v>
      </c>
      <c r="G8647" s="297" t="s">
        <v>307</v>
      </c>
      <c r="H8647" s="298">
        <v>74263</v>
      </c>
      <c r="I8647" s="299">
        <v>14376828.810000001</v>
      </c>
      <c r="J8647" s="28" t="s">
        <v>39</v>
      </c>
      <c r="K8647" s="28" t="s">
        <v>39</v>
      </c>
      <c r="L8647" s="300" t="s">
        <v>8289</v>
      </c>
    </row>
    <row r="8648" spans="2:12" ht="75" customHeight="1" x14ac:dyDescent="0.25">
      <c r="B8648" s="294">
        <v>48101901</v>
      </c>
      <c r="C8648" s="295" t="s">
        <v>8312</v>
      </c>
      <c r="D8648" s="296">
        <v>41791</v>
      </c>
      <c r="E8648" s="28" t="s">
        <v>2576</v>
      </c>
      <c r="F8648" s="297" t="s">
        <v>8268</v>
      </c>
      <c r="G8648" s="297" t="s">
        <v>307</v>
      </c>
      <c r="H8648" s="298">
        <v>1199641</v>
      </c>
      <c r="I8648" s="299">
        <v>14376828.810000001</v>
      </c>
      <c r="J8648" s="28" t="s">
        <v>39</v>
      </c>
      <c r="K8648" s="28" t="s">
        <v>39</v>
      </c>
      <c r="L8648" s="300" t="s">
        <v>8289</v>
      </c>
    </row>
    <row r="8649" spans="2:12" ht="75" customHeight="1" x14ac:dyDescent="0.25">
      <c r="B8649" s="294">
        <v>48101901</v>
      </c>
      <c r="C8649" s="295" t="s">
        <v>8313</v>
      </c>
      <c r="D8649" s="296">
        <v>41791</v>
      </c>
      <c r="E8649" s="28" t="s">
        <v>2576</v>
      </c>
      <c r="F8649" s="297" t="s">
        <v>8268</v>
      </c>
      <c r="G8649" s="297" t="s">
        <v>307</v>
      </c>
      <c r="H8649" s="298">
        <v>41138.199999999997</v>
      </c>
      <c r="I8649" s="299">
        <v>14376828.810000001</v>
      </c>
      <c r="J8649" s="28" t="s">
        <v>39</v>
      </c>
      <c r="K8649" s="28" t="s">
        <v>39</v>
      </c>
      <c r="L8649" s="300" t="s">
        <v>8289</v>
      </c>
    </row>
    <row r="8650" spans="2:12" ht="75" customHeight="1" x14ac:dyDescent="0.25">
      <c r="B8650" s="294">
        <v>48101901</v>
      </c>
      <c r="C8650" s="295" t="s">
        <v>8314</v>
      </c>
      <c r="D8650" s="296">
        <v>41791</v>
      </c>
      <c r="E8650" s="28" t="s">
        <v>2576</v>
      </c>
      <c r="F8650" s="297" t="s">
        <v>8268</v>
      </c>
      <c r="G8650" s="297" t="s">
        <v>307</v>
      </c>
      <c r="H8650" s="298">
        <v>65116.6</v>
      </c>
      <c r="I8650" s="299">
        <v>14376828.810000001</v>
      </c>
      <c r="J8650" s="28" t="s">
        <v>39</v>
      </c>
      <c r="K8650" s="28" t="s">
        <v>39</v>
      </c>
      <c r="L8650" s="300" t="s">
        <v>8289</v>
      </c>
    </row>
    <row r="8651" spans="2:12" ht="75" customHeight="1" x14ac:dyDescent="0.25">
      <c r="B8651" s="294">
        <v>48101901</v>
      </c>
      <c r="C8651" s="295" t="s">
        <v>8315</v>
      </c>
      <c r="D8651" s="296">
        <v>41791</v>
      </c>
      <c r="E8651" s="28" t="s">
        <v>2576</v>
      </c>
      <c r="F8651" s="297" t="s">
        <v>8268</v>
      </c>
      <c r="G8651" s="297" t="s">
        <v>307</v>
      </c>
      <c r="H8651" s="298">
        <v>61697</v>
      </c>
      <c r="I8651" s="299">
        <v>14376828.810000001</v>
      </c>
      <c r="J8651" s="28" t="s">
        <v>39</v>
      </c>
      <c r="K8651" s="28" t="s">
        <v>39</v>
      </c>
      <c r="L8651" s="300" t="s">
        <v>8289</v>
      </c>
    </row>
    <row r="8652" spans="2:12" ht="75" customHeight="1" x14ac:dyDescent="0.25">
      <c r="B8652" s="294">
        <v>48101901</v>
      </c>
      <c r="C8652" s="295" t="s">
        <v>8316</v>
      </c>
      <c r="D8652" s="296">
        <v>41791</v>
      </c>
      <c r="E8652" s="28" t="s">
        <v>2576</v>
      </c>
      <c r="F8652" s="297" t="s">
        <v>8268</v>
      </c>
      <c r="G8652" s="297" t="s">
        <v>307</v>
      </c>
      <c r="H8652" s="298">
        <v>468135</v>
      </c>
      <c r="I8652" s="299">
        <v>14376828.810000001</v>
      </c>
      <c r="J8652" s="28" t="s">
        <v>39</v>
      </c>
      <c r="K8652" s="28" t="s">
        <v>39</v>
      </c>
      <c r="L8652" s="300" t="s">
        <v>8289</v>
      </c>
    </row>
    <row r="8653" spans="2:12" ht="75" customHeight="1" x14ac:dyDescent="0.25">
      <c r="B8653" s="294">
        <v>60105613</v>
      </c>
      <c r="C8653" s="295" t="s">
        <v>8317</v>
      </c>
      <c r="D8653" s="296">
        <v>41791</v>
      </c>
      <c r="E8653" s="28" t="s">
        <v>2576</v>
      </c>
      <c r="F8653" s="297" t="s">
        <v>8268</v>
      </c>
      <c r="G8653" s="297" t="s">
        <v>307</v>
      </c>
      <c r="H8653" s="298">
        <v>100919.4</v>
      </c>
      <c r="I8653" s="299">
        <v>14376828.810000001</v>
      </c>
      <c r="J8653" s="28" t="s">
        <v>39</v>
      </c>
      <c r="K8653" s="28" t="s">
        <v>39</v>
      </c>
      <c r="L8653" s="300" t="s">
        <v>8289</v>
      </c>
    </row>
    <row r="8654" spans="2:12" ht="75" customHeight="1" x14ac:dyDescent="0.25">
      <c r="B8654" s="294">
        <v>48101901</v>
      </c>
      <c r="C8654" s="295" t="s">
        <v>8318</v>
      </c>
      <c r="D8654" s="296">
        <v>41791</v>
      </c>
      <c r="E8654" s="28" t="s">
        <v>2576</v>
      </c>
      <c r="F8654" s="297" t="s">
        <v>8268</v>
      </c>
      <c r="G8654" s="297" t="s">
        <v>307</v>
      </c>
      <c r="H8654" s="298">
        <v>494008.6</v>
      </c>
      <c r="I8654" s="299">
        <v>14376828.810000001</v>
      </c>
      <c r="J8654" s="28" t="s">
        <v>39</v>
      </c>
      <c r="K8654" s="28" t="s">
        <v>39</v>
      </c>
      <c r="L8654" s="300" t="s">
        <v>8289</v>
      </c>
    </row>
    <row r="8655" spans="2:12" ht="75" customHeight="1" x14ac:dyDescent="0.25">
      <c r="B8655" s="294">
        <v>48101901</v>
      </c>
      <c r="C8655" s="295" t="s">
        <v>8319</v>
      </c>
      <c r="D8655" s="296">
        <v>41791</v>
      </c>
      <c r="E8655" s="28" t="s">
        <v>2576</v>
      </c>
      <c r="F8655" s="297" t="s">
        <v>8268</v>
      </c>
      <c r="G8655" s="297" t="s">
        <v>307</v>
      </c>
      <c r="H8655" s="298">
        <v>103185.4</v>
      </c>
      <c r="I8655" s="299">
        <v>14376828.810000001</v>
      </c>
      <c r="J8655" s="28" t="s">
        <v>39</v>
      </c>
      <c r="K8655" s="28" t="s">
        <v>39</v>
      </c>
      <c r="L8655" s="300" t="s">
        <v>8289</v>
      </c>
    </row>
    <row r="8656" spans="2:12" ht="75" customHeight="1" x14ac:dyDescent="0.25">
      <c r="B8656" s="294">
        <v>48101901</v>
      </c>
      <c r="C8656" s="295" t="s">
        <v>8320</v>
      </c>
      <c r="D8656" s="296">
        <v>41791</v>
      </c>
      <c r="E8656" s="28" t="s">
        <v>2576</v>
      </c>
      <c r="F8656" s="297" t="s">
        <v>8268</v>
      </c>
      <c r="G8656" s="297" t="s">
        <v>307</v>
      </c>
      <c r="H8656" s="298">
        <v>103185.4</v>
      </c>
      <c r="I8656" s="299">
        <v>14376828.810000001</v>
      </c>
      <c r="J8656" s="28" t="s">
        <v>39</v>
      </c>
      <c r="K8656" s="28" t="s">
        <v>39</v>
      </c>
      <c r="L8656" s="300" t="s">
        <v>8289</v>
      </c>
    </row>
    <row r="8657" spans="2:12" ht="75" customHeight="1" x14ac:dyDescent="0.25">
      <c r="B8657" s="294">
        <v>60105613</v>
      </c>
      <c r="C8657" s="295" t="s">
        <v>8321</v>
      </c>
      <c r="D8657" s="296">
        <v>41791</v>
      </c>
      <c r="E8657" s="28" t="s">
        <v>2576</v>
      </c>
      <c r="F8657" s="297" t="s">
        <v>8268</v>
      </c>
      <c r="G8657" s="297" t="s">
        <v>307</v>
      </c>
      <c r="H8657" s="298">
        <v>103185.4</v>
      </c>
      <c r="I8657" s="299">
        <v>14376828.810000001</v>
      </c>
      <c r="J8657" s="28" t="s">
        <v>39</v>
      </c>
      <c r="K8657" s="28" t="s">
        <v>39</v>
      </c>
      <c r="L8657" s="300" t="s">
        <v>8289</v>
      </c>
    </row>
    <row r="8658" spans="2:12" ht="75" customHeight="1" x14ac:dyDescent="0.25">
      <c r="B8658" s="294">
        <v>60105613</v>
      </c>
      <c r="C8658" s="295" t="s">
        <v>8322</v>
      </c>
      <c r="D8658" s="296">
        <v>41791</v>
      </c>
      <c r="E8658" s="28" t="s">
        <v>2576</v>
      </c>
      <c r="F8658" s="297" t="s">
        <v>8268</v>
      </c>
      <c r="G8658" s="297" t="s">
        <v>307</v>
      </c>
      <c r="H8658" s="298">
        <v>384210.6</v>
      </c>
      <c r="I8658" s="299">
        <v>14376828.810000001</v>
      </c>
      <c r="J8658" s="28" t="s">
        <v>39</v>
      </c>
      <c r="K8658" s="28" t="s">
        <v>39</v>
      </c>
      <c r="L8658" s="300" t="s">
        <v>8289</v>
      </c>
    </row>
    <row r="8659" spans="2:12" ht="75" customHeight="1" x14ac:dyDescent="0.25">
      <c r="B8659" s="294">
        <v>48101901</v>
      </c>
      <c r="C8659" s="295" t="s">
        <v>8323</v>
      </c>
      <c r="D8659" s="296">
        <v>41791</v>
      </c>
      <c r="E8659" s="28" t="s">
        <v>2576</v>
      </c>
      <c r="F8659" s="297" t="s">
        <v>8268</v>
      </c>
      <c r="G8659" s="297" t="s">
        <v>307</v>
      </c>
      <c r="H8659" s="298">
        <v>103185.4</v>
      </c>
      <c r="I8659" s="299">
        <v>14376828.810000001</v>
      </c>
      <c r="J8659" s="28" t="s">
        <v>39</v>
      </c>
      <c r="K8659" s="28" t="s">
        <v>39</v>
      </c>
      <c r="L8659" s="300" t="s">
        <v>8289</v>
      </c>
    </row>
    <row r="8660" spans="2:12" ht="75" customHeight="1" x14ac:dyDescent="0.25">
      <c r="B8660" s="294">
        <v>60105613</v>
      </c>
      <c r="C8660" s="295" t="s">
        <v>8324</v>
      </c>
      <c r="D8660" s="296">
        <v>41791</v>
      </c>
      <c r="E8660" s="28" t="s">
        <v>2576</v>
      </c>
      <c r="F8660" s="297" t="s">
        <v>8268</v>
      </c>
      <c r="G8660" s="297" t="s">
        <v>307</v>
      </c>
      <c r="H8660" s="298">
        <v>103185.4</v>
      </c>
      <c r="I8660" s="299">
        <v>14376828.810000001</v>
      </c>
      <c r="J8660" s="28" t="s">
        <v>39</v>
      </c>
      <c r="K8660" s="28" t="s">
        <v>39</v>
      </c>
      <c r="L8660" s="300" t="s">
        <v>8289</v>
      </c>
    </row>
    <row r="8661" spans="2:12" ht="75" customHeight="1" x14ac:dyDescent="0.25">
      <c r="B8661" s="294">
        <v>60105613</v>
      </c>
      <c r="C8661" s="295" t="s">
        <v>8325</v>
      </c>
      <c r="D8661" s="296">
        <v>41791</v>
      </c>
      <c r="E8661" s="28" t="s">
        <v>2576</v>
      </c>
      <c r="F8661" s="297" t="s">
        <v>8268</v>
      </c>
      <c r="G8661" s="297" t="s">
        <v>307</v>
      </c>
      <c r="H8661" s="298">
        <v>103185.4</v>
      </c>
      <c r="I8661" s="299">
        <v>14376828.810000001</v>
      </c>
      <c r="J8661" s="28" t="s">
        <v>39</v>
      </c>
      <c r="K8661" s="28" t="s">
        <v>39</v>
      </c>
      <c r="L8661" s="300" t="s">
        <v>8289</v>
      </c>
    </row>
    <row r="8662" spans="2:12" ht="75" customHeight="1" x14ac:dyDescent="0.25">
      <c r="B8662" s="294">
        <v>60105613</v>
      </c>
      <c r="C8662" s="295" t="s">
        <v>8326</v>
      </c>
      <c r="D8662" s="296">
        <v>41791</v>
      </c>
      <c r="E8662" s="28" t="s">
        <v>2576</v>
      </c>
      <c r="F8662" s="297" t="s">
        <v>8268</v>
      </c>
      <c r="G8662" s="297" t="s">
        <v>307</v>
      </c>
      <c r="H8662" s="298">
        <v>76735</v>
      </c>
      <c r="I8662" s="299">
        <v>14376828.810000001</v>
      </c>
      <c r="J8662" s="28" t="s">
        <v>39</v>
      </c>
      <c r="K8662" s="28" t="s">
        <v>39</v>
      </c>
      <c r="L8662" s="300" t="s">
        <v>8289</v>
      </c>
    </row>
    <row r="8663" spans="2:12" ht="75" customHeight="1" x14ac:dyDescent="0.25">
      <c r="B8663" s="294"/>
      <c r="C8663" s="295" t="s">
        <v>8327</v>
      </c>
      <c r="D8663" s="296">
        <v>41791</v>
      </c>
      <c r="E8663" s="28" t="s">
        <v>2576</v>
      </c>
      <c r="F8663" s="297" t="s">
        <v>8268</v>
      </c>
      <c r="G8663" s="297" t="s">
        <v>307</v>
      </c>
      <c r="H8663" s="298">
        <v>51407.3</v>
      </c>
      <c r="I8663" s="299">
        <v>14376828.810000001</v>
      </c>
      <c r="J8663" s="28" t="s">
        <v>39</v>
      </c>
      <c r="K8663" s="28" t="s">
        <v>39</v>
      </c>
      <c r="L8663" s="300" t="s">
        <v>8289</v>
      </c>
    </row>
    <row r="8664" spans="2:12" ht="75" customHeight="1" x14ac:dyDescent="0.25">
      <c r="B8664" s="294">
        <v>48101915</v>
      </c>
      <c r="C8664" s="295" t="s">
        <v>8328</v>
      </c>
      <c r="D8664" s="296">
        <v>41791</v>
      </c>
      <c r="E8664" s="28" t="s">
        <v>2576</v>
      </c>
      <c r="F8664" s="297" t="s">
        <v>8268</v>
      </c>
      <c r="G8664" s="297" t="s">
        <v>307</v>
      </c>
      <c r="H8664" s="298">
        <v>577773.35</v>
      </c>
      <c r="I8664" s="299">
        <v>14376828.810000001</v>
      </c>
      <c r="J8664" s="28" t="s">
        <v>39</v>
      </c>
      <c r="K8664" s="28" t="s">
        <v>39</v>
      </c>
      <c r="L8664" s="300" t="s">
        <v>8289</v>
      </c>
    </row>
    <row r="8665" spans="2:12" ht="75" customHeight="1" x14ac:dyDescent="0.25">
      <c r="B8665" s="294">
        <v>48101915</v>
      </c>
      <c r="C8665" s="295" t="s">
        <v>8329</v>
      </c>
      <c r="D8665" s="296">
        <v>41791</v>
      </c>
      <c r="E8665" s="28" t="s">
        <v>2576</v>
      </c>
      <c r="F8665" s="297" t="s">
        <v>8268</v>
      </c>
      <c r="G8665" s="297" t="s">
        <v>307</v>
      </c>
      <c r="H8665" s="298">
        <v>748099.3</v>
      </c>
      <c r="I8665" s="299">
        <v>14376828.810000001</v>
      </c>
      <c r="J8665" s="28" t="s">
        <v>39</v>
      </c>
      <c r="K8665" s="28" t="s">
        <v>39</v>
      </c>
      <c r="L8665" s="300" t="s">
        <v>8289</v>
      </c>
    </row>
    <row r="8666" spans="2:12" ht="75" customHeight="1" x14ac:dyDescent="0.25">
      <c r="B8666" s="294">
        <v>48101915</v>
      </c>
      <c r="C8666" s="295" t="s">
        <v>8330</v>
      </c>
      <c r="D8666" s="296">
        <v>41791</v>
      </c>
      <c r="E8666" s="28" t="s">
        <v>2576</v>
      </c>
      <c r="F8666" s="297" t="s">
        <v>8268</v>
      </c>
      <c r="G8666" s="297" t="s">
        <v>307</v>
      </c>
      <c r="H8666" s="298">
        <v>1315462.44</v>
      </c>
      <c r="I8666" s="299">
        <v>14376828.810000001</v>
      </c>
      <c r="J8666" s="28" t="s">
        <v>39</v>
      </c>
      <c r="K8666" s="28" t="s">
        <v>39</v>
      </c>
      <c r="L8666" s="300" t="s">
        <v>8289</v>
      </c>
    </row>
    <row r="8667" spans="2:12" ht="75" customHeight="1" x14ac:dyDescent="0.25">
      <c r="B8667" s="294">
        <v>48101915</v>
      </c>
      <c r="C8667" s="295" t="s">
        <v>8331</v>
      </c>
      <c r="D8667" s="296">
        <v>41791</v>
      </c>
      <c r="E8667" s="28" t="s">
        <v>2576</v>
      </c>
      <c r="F8667" s="297" t="s">
        <v>8268</v>
      </c>
      <c r="G8667" s="297" t="s">
        <v>307</v>
      </c>
      <c r="H8667" s="298">
        <v>1000511.1</v>
      </c>
      <c r="I8667" s="299">
        <v>14376828.810000001</v>
      </c>
      <c r="J8667" s="28" t="s">
        <v>39</v>
      </c>
      <c r="K8667" s="28" t="s">
        <v>39</v>
      </c>
      <c r="L8667" s="300" t="s">
        <v>8289</v>
      </c>
    </row>
    <row r="8668" spans="2:12" ht="75" customHeight="1" x14ac:dyDescent="0.25">
      <c r="B8668" s="294">
        <v>48101915</v>
      </c>
      <c r="C8668" s="295" t="s">
        <v>8332</v>
      </c>
      <c r="D8668" s="296">
        <v>41791</v>
      </c>
      <c r="E8668" s="28" t="s">
        <v>2576</v>
      </c>
      <c r="F8668" s="297" t="s">
        <v>8268</v>
      </c>
      <c r="G8668" s="297" t="s">
        <v>307</v>
      </c>
      <c r="H8668" s="298">
        <v>512322</v>
      </c>
      <c r="I8668" s="299">
        <v>14376828.810000001</v>
      </c>
      <c r="J8668" s="28" t="s">
        <v>39</v>
      </c>
      <c r="K8668" s="28" t="s">
        <v>39</v>
      </c>
      <c r="L8668" s="300" t="s">
        <v>8289</v>
      </c>
    </row>
    <row r="8669" spans="2:12" ht="75" customHeight="1" x14ac:dyDescent="0.25">
      <c r="B8669" s="294" t="s">
        <v>8333</v>
      </c>
      <c r="C8669" s="295" t="s">
        <v>8334</v>
      </c>
      <c r="D8669" s="296">
        <v>41791</v>
      </c>
      <c r="E8669" s="28" t="s">
        <v>2576</v>
      </c>
      <c r="F8669" s="297" t="s">
        <v>8268</v>
      </c>
      <c r="G8669" s="297" t="s">
        <v>307</v>
      </c>
      <c r="H8669" s="298">
        <v>472358</v>
      </c>
      <c r="I8669" s="299">
        <v>14376828.810000001</v>
      </c>
      <c r="J8669" s="28" t="s">
        <v>39</v>
      </c>
      <c r="K8669" s="28" t="s">
        <v>39</v>
      </c>
      <c r="L8669" s="300" t="s">
        <v>8289</v>
      </c>
    </row>
    <row r="8670" spans="2:12" ht="75" customHeight="1" x14ac:dyDescent="0.25">
      <c r="B8670" s="294" t="s">
        <v>8333</v>
      </c>
      <c r="C8670" s="295" t="s">
        <v>8335</v>
      </c>
      <c r="D8670" s="296">
        <v>41791</v>
      </c>
      <c r="E8670" s="28" t="s">
        <v>2576</v>
      </c>
      <c r="F8670" s="297" t="s">
        <v>8268</v>
      </c>
      <c r="G8670" s="297" t="s">
        <v>307</v>
      </c>
      <c r="H8670" s="298">
        <v>505730</v>
      </c>
      <c r="I8670" s="299">
        <v>14376828.810000001</v>
      </c>
      <c r="J8670" s="28" t="s">
        <v>39</v>
      </c>
      <c r="K8670" s="28" t="s">
        <v>39</v>
      </c>
      <c r="L8670" s="300" t="s">
        <v>8289</v>
      </c>
    </row>
    <row r="8671" spans="2:12" ht="75" customHeight="1" x14ac:dyDescent="0.25">
      <c r="B8671" s="294" t="s">
        <v>8333</v>
      </c>
      <c r="C8671" s="295" t="s">
        <v>8336</v>
      </c>
      <c r="D8671" s="296">
        <v>41791</v>
      </c>
      <c r="E8671" s="28" t="s">
        <v>2576</v>
      </c>
      <c r="F8671" s="297" t="s">
        <v>8268</v>
      </c>
      <c r="G8671" s="297" t="s">
        <v>307</v>
      </c>
      <c r="H8671" s="298">
        <v>339385</v>
      </c>
      <c r="I8671" s="299">
        <v>14376828.810000001</v>
      </c>
      <c r="J8671" s="28" t="s">
        <v>39</v>
      </c>
      <c r="K8671" s="28" t="s">
        <v>39</v>
      </c>
      <c r="L8671" s="300" t="s">
        <v>8289</v>
      </c>
    </row>
    <row r="8672" spans="2:12" ht="75" customHeight="1" x14ac:dyDescent="0.25">
      <c r="B8672" s="294" t="s">
        <v>8333</v>
      </c>
      <c r="C8672" s="295" t="s">
        <v>8337</v>
      </c>
      <c r="D8672" s="296">
        <v>41791</v>
      </c>
      <c r="E8672" s="28" t="s">
        <v>2576</v>
      </c>
      <c r="F8672" s="297" t="s">
        <v>8268</v>
      </c>
      <c r="G8672" s="297" t="s">
        <v>307</v>
      </c>
      <c r="H8672" s="298">
        <v>465766</v>
      </c>
      <c r="I8672" s="299">
        <v>14376828.810000001</v>
      </c>
      <c r="J8672" s="28" t="s">
        <v>39</v>
      </c>
      <c r="K8672" s="28" t="s">
        <v>39</v>
      </c>
      <c r="L8672" s="300" t="s">
        <v>8289</v>
      </c>
    </row>
    <row r="8673" spans="2:12" ht="75" customHeight="1" x14ac:dyDescent="0.25">
      <c r="B8673" s="294" t="s">
        <v>8333</v>
      </c>
      <c r="C8673" s="295" t="s">
        <v>8338</v>
      </c>
      <c r="D8673" s="296">
        <v>41791</v>
      </c>
      <c r="E8673" s="28" t="s">
        <v>2576</v>
      </c>
      <c r="F8673" s="297" t="s">
        <v>8268</v>
      </c>
      <c r="G8673" s="297" t="s">
        <v>307</v>
      </c>
      <c r="H8673" s="298">
        <v>139771</v>
      </c>
      <c r="I8673" s="299">
        <v>14376828.810000001</v>
      </c>
      <c r="J8673" s="28" t="s">
        <v>39</v>
      </c>
      <c r="K8673" s="28" t="s">
        <v>39</v>
      </c>
      <c r="L8673" s="300" t="s">
        <v>8289</v>
      </c>
    </row>
    <row r="8674" spans="2:12" ht="75" customHeight="1" x14ac:dyDescent="0.25">
      <c r="B8674" s="294" t="s">
        <v>8333</v>
      </c>
      <c r="C8674" s="295" t="s">
        <v>8339</v>
      </c>
      <c r="D8674" s="296">
        <v>41791</v>
      </c>
      <c r="E8674" s="28" t="s">
        <v>2576</v>
      </c>
      <c r="F8674" s="297" t="s">
        <v>8268</v>
      </c>
      <c r="G8674" s="297" t="s">
        <v>307</v>
      </c>
      <c r="H8674" s="298">
        <v>179735</v>
      </c>
      <c r="I8674" s="299">
        <v>14376828.810000001</v>
      </c>
      <c r="J8674" s="28" t="s">
        <v>39</v>
      </c>
      <c r="K8674" s="28" t="s">
        <v>39</v>
      </c>
      <c r="L8674" s="300" t="s">
        <v>8289</v>
      </c>
    </row>
    <row r="8675" spans="2:12" ht="75" customHeight="1" x14ac:dyDescent="0.25">
      <c r="B8675" s="294" t="s">
        <v>8333</v>
      </c>
      <c r="C8675" s="295" t="s">
        <v>8340</v>
      </c>
      <c r="D8675" s="296">
        <v>41791</v>
      </c>
      <c r="E8675" s="28" t="s">
        <v>2576</v>
      </c>
      <c r="F8675" s="297" t="s">
        <v>8268</v>
      </c>
      <c r="G8675" s="297" t="s">
        <v>307</v>
      </c>
      <c r="H8675" s="298">
        <v>166448</v>
      </c>
      <c r="I8675" s="299">
        <v>14376828.810000001</v>
      </c>
      <c r="J8675" s="28" t="s">
        <v>39</v>
      </c>
      <c r="K8675" s="28" t="s">
        <v>39</v>
      </c>
      <c r="L8675" s="300" t="s">
        <v>8289</v>
      </c>
    </row>
    <row r="8676" spans="2:12" ht="75" customHeight="1" x14ac:dyDescent="0.25">
      <c r="B8676" s="294" t="s">
        <v>8333</v>
      </c>
      <c r="C8676" s="295" t="s">
        <v>8341</v>
      </c>
      <c r="D8676" s="296">
        <v>41791</v>
      </c>
      <c r="E8676" s="28" t="s">
        <v>2576</v>
      </c>
      <c r="F8676" s="297" t="s">
        <v>8268</v>
      </c>
      <c r="G8676" s="297" t="s">
        <v>307</v>
      </c>
      <c r="H8676" s="298">
        <v>479053</v>
      </c>
      <c r="I8676" s="299">
        <v>14376828.810000001</v>
      </c>
      <c r="J8676" s="28" t="s">
        <v>39</v>
      </c>
      <c r="K8676" s="28" t="s">
        <v>39</v>
      </c>
      <c r="L8676" s="300" t="s">
        <v>8289</v>
      </c>
    </row>
    <row r="8677" spans="2:12" ht="75" customHeight="1" x14ac:dyDescent="0.25">
      <c r="B8677" s="294" t="s">
        <v>8333</v>
      </c>
      <c r="C8677" s="295" t="s">
        <v>8342</v>
      </c>
      <c r="D8677" s="296">
        <v>41791</v>
      </c>
      <c r="E8677" s="28" t="s">
        <v>2576</v>
      </c>
      <c r="F8677" s="297" t="s">
        <v>8268</v>
      </c>
      <c r="G8677" s="297" t="s">
        <v>307</v>
      </c>
      <c r="H8677" s="298">
        <v>519017</v>
      </c>
      <c r="I8677" s="299">
        <v>14376828.810000001</v>
      </c>
      <c r="J8677" s="28" t="s">
        <v>39</v>
      </c>
      <c r="K8677" s="28" t="s">
        <v>39</v>
      </c>
      <c r="L8677" s="300" t="s">
        <v>8289</v>
      </c>
    </row>
    <row r="8678" spans="2:12" ht="75" customHeight="1" x14ac:dyDescent="0.25">
      <c r="B8678" s="294" t="s">
        <v>8333</v>
      </c>
      <c r="C8678" s="295" t="s">
        <v>8343</v>
      </c>
      <c r="D8678" s="296">
        <v>41791</v>
      </c>
      <c r="E8678" s="28" t="s">
        <v>2576</v>
      </c>
      <c r="F8678" s="297" t="s">
        <v>8268</v>
      </c>
      <c r="G8678" s="297" t="s">
        <v>307</v>
      </c>
      <c r="H8678" s="298">
        <v>512322</v>
      </c>
      <c r="I8678" s="299">
        <v>14376828.810000001</v>
      </c>
      <c r="J8678" s="28" t="s">
        <v>39</v>
      </c>
      <c r="K8678" s="28" t="s">
        <v>39</v>
      </c>
      <c r="L8678" s="300" t="s">
        <v>8289</v>
      </c>
    </row>
    <row r="8679" spans="2:12" ht="75" customHeight="1" x14ac:dyDescent="0.25">
      <c r="B8679" s="294">
        <v>72151207</v>
      </c>
      <c r="C8679" s="295" t="s">
        <v>8344</v>
      </c>
      <c r="D8679" s="296">
        <v>41699</v>
      </c>
      <c r="E8679" s="28" t="s">
        <v>36</v>
      </c>
      <c r="F8679" s="297" t="s">
        <v>8268</v>
      </c>
      <c r="G8679" s="297" t="s">
        <v>307</v>
      </c>
      <c r="H8679" s="298">
        <v>10000000</v>
      </c>
      <c r="I8679" s="299">
        <v>9700000</v>
      </c>
      <c r="J8679" s="28" t="s">
        <v>39</v>
      </c>
      <c r="K8679" s="28" t="s">
        <v>39</v>
      </c>
      <c r="L8679" s="300" t="s">
        <v>8345</v>
      </c>
    </row>
    <row r="8680" spans="2:12" ht="75" customHeight="1" x14ac:dyDescent="0.25">
      <c r="B8680" s="294">
        <v>39121011</v>
      </c>
      <c r="C8680" s="295" t="s">
        <v>8346</v>
      </c>
      <c r="D8680" s="296">
        <v>41699</v>
      </c>
      <c r="E8680" s="28" t="s">
        <v>36</v>
      </c>
      <c r="F8680" s="297" t="s">
        <v>8268</v>
      </c>
      <c r="G8680" s="297" t="s">
        <v>307</v>
      </c>
      <c r="H8680" s="298">
        <v>12500000</v>
      </c>
      <c r="I8680" s="299">
        <v>12125000</v>
      </c>
      <c r="J8680" s="28" t="s">
        <v>39</v>
      </c>
      <c r="K8680" s="28" t="s">
        <v>39</v>
      </c>
      <c r="L8680" s="300" t="s">
        <v>8347</v>
      </c>
    </row>
    <row r="8681" spans="2:12" ht="75" customHeight="1" x14ac:dyDescent="0.25">
      <c r="B8681" s="294">
        <v>81101706</v>
      </c>
      <c r="C8681" s="295" t="s">
        <v>8348</v>
      </c>
      <c r="D8681" s="296">
        <v>41699</v>
      </c>
      <c r="E8681" s="28" t="s">
        <v>410</v>
      </c>
      <c r="F8681" s="297" t="s">
        <v>8268</v>
      </c>
      <c r="G8681" s="297" t="s">
        <v>307</v>
      </c>
      <c r="H8681" s="298">
        <v>18000000</v>
      </c>
      <c r="I8681" s="299">
        <v>17460000</v>
      </c>
      <c r="J8681" s="28" t="s">
        <v>39</v>
      </c>
      <c r="K8681" s="28" t="s">
        <v>39</v>
      </c>
      <c r="L8681" s="300" t="s">
        <v>8349</v>
      </c>
    </row>
    <row r="8682" spans="2:12" ht="75" customHeight="1" x14ac:dyDescent="0.25">
      <c r="B8682" s="294">
        <v>70142011</v>
      </c>
      <c r="C8682" s="295" t="s">
        <v>8350</v>
      </c>
      <c r="D8682" s="296">
        <v>41699</v>
      </c>
      <c r="E8682" s="28" t="s">
        <v>36</v>
      </c>
      <c r="F8682" s="297" t="s">
        <v>8268</v>
      </c>
      <c r="G8682" s="297" t="s">
        <v>307</v>
      </c>
      <c r="H8682" s="298">
        <v>58500000</v>
      </c>
      <c r="I8682" s="299">
        <v>56745000</v>
      </c>
      <c r="J8682" s="28" t="s">
        <v>39</v>
      </c>
      <c r="K8682" s="28" t="s">
        <v>39</v>
      </c>
      <c r="L8682" s="300" t="s">
        <v>8349</v>
      </c>
    </row>
    <row r="8683" spans="2:12" ht="75" customHeight="1" x14ac:dyDescent="0.25">
      <c r="B8683" s="294">
        <v>70142011</v>
      </c>
      <c r="C8683" s="295" t="s">
        <v>8351</v>
      </c>
      <c r="D8683" s="296">
        <v>41699</v>
      </c>
      <c r="E8683" s="28" t="s">
        <v>36</v>
      </c>
      <c r="F8683" s="297" t="s">
        <v>8268</v>
      </c>
      <c r="G8683" s="297" t="s">
        <v>307</v>
      </c>
      <c r="H8683" s="298">
        <v>40000000</v>
      </c>
      <c r="I8683" s="299">
        <v>38800000</v>
      </c>
      <c r="J8683" s="28" t="s">
        <v>39</v>
      </c>
      <c r="K8683" s="28" t="s">
        <v>39</v>
      </c>
      <c r="L8683" s="300" t="s">
        <v>8349</v>
      </c>
    </row>
    <row r="8684" spans="2:12" ht="75" customHeight="1" x14ac:dyDescent="0.25">
      <c r="B8684" s="294">
        <v>80161507</v>
      </c>
      <c r="C8684" s="295" t="s">
        <v>8352</v>
      </c>
      <c r="D8684" s="296">
        <v>41699</v>
      </c>
      <c r="E8684" s="28"/>
      <c r="F8684" s="297" t="s">
        <v>8268</v>
      </c>
      <c r="G8684" s="297" t="s">
        <v>307</v>
      </c>
      <c r="H8684" s="298">
        <v>7500000</v>
      </c>
      <c r="I8684" s="299">
        <v>7275000</v>
      </c>
      <c r="J8684" s="28" t="s">
        <v>39</v>
      </c>
      <c r="K8684" s="28" t="s">
        <v>39</v>
      </c>
      <c r="L8684" s="300" t="s">
        <v>8345</v>
      </c>
    </row>
    <row r="8685" spans="2:12" ht="75" customHeight="1" x14ac:dyDescent="0.25">
      <c r="B8685" s="294">
        <v>72153613</v>
      </c>
      <c r="C8685" s="295" t="s">
        <v>8353</v>
      </c>
      <c r="D8685" s="296">
        <v>41699</v>
      </c>
      <c r="E8685" s="28" t="s">
        <v>8354</v>
      </c>
      <c r="F8685" s="297" t="s">
        <v>8268</v>
      </c>
      <c r="G8685" s="297" t="s">
        <v>307</v>
      </c>
      <c r="H8685" s="298">
        <v>30000000</v>
      </c>
      <c r="I8685" s="299">
        <v>29100000</v>
      </c>
      <c r="J8685" s="28" t="s">
        <v>39</v>
      </c>
      <c r="K8685" s="28" t="s">
        <v>39</v>
      </c>
      <c r="L8685" s="300" t="s">
        <v>8355</v>
      </c>
    </row>
    <row r="8686" spans="2:12" ht="75" customHeight="1" x14ac:dyDescent="0.25">
      <c r="B8686" s="294">
        <v>73152101</v>
      </c>
      <c r="C8686" s="295" t="s">
        <v>8356</v>
      </c>
      <c r="D8686" s="296">
        <v>41791</v>
      </c>
      <c r="E8686" s="28" t="s">
        <v>2576</v>
      </c>
      <c r="F8686" s="297" t="s">
        <v>8268</v>
      </c>
      <c r="G8686" s="297" t="s">
        <v>307</v>
      </c>
      <c r="H8686" s="298">
        <v>5000000</v>
      </c>
      <c r="I8686" s="299">
        <v>4850000</v>
      </c>
      <c r="J8686" s="28" t="s">
        <v>39</v>
      </c>
      <c r="K8686" s="28" t="s">
        <v>39</v>
      </c>
      <c r="L8686" s="300" t="s">
        <v>8279</v>
      </c>
    </row>
    <row r="8687" spans="2:12" ht="75" customHeight="1" x14ac:dyDescent="0.25">
      <c r="B8687" s="294">
        <v>70111712</v>
      </c>
      <c r="C8687" s="295" t="s">
        <v>8357</v>
      </c>
      <c r="D8687" s="296">
        <v>41699</v>
      </c>
      <c r="E8687" s="28" t="s">
        <v>36</v>
      </c>
      <c r="F8687" s="297" t="s">
        <v>8268</v>
      </c>
      <c r="G8687" s="297" t="s">
        <v>307</v>
      </c>
      <c r="H8687" s="298">
        <v>25000000</v>
      </c>
      <c r="I8687" s="299">
        <v>24250000</v>
      </c>
      <c r="J8687" s="28" t="s">
        <v>39</v>
      </c>
      <c r="K8687" s="28" t="s">
        <v>39</v>
      </c>
      <c r="L8687" s="300" t="s">
        <v>8279</v>
      </c>
    </row>
    <row r="8688" spans="2:12" ht="75" customHeight="1" x14ac:dyDescent="0.25">
      <c r="B8688" s="294">
        <v>56101702</v>
      </c>
      <c r="C8688" s="295" t="s">
        <v>8358</v>
      </c>
      <c r="D8688" s="296">
        <v>41791</v>
      </c>
      <c r="E8688" s="28" t="s">
        <v>4301</v>
      </c>
      <c r="F8688" s="297" t="s">
        <v>8268</v>
      </c>
      <c r="G8688" s="297" t="s">
        <v>307</v>
      </c>
      <c r="H8688" s="298">
        <v>6000000</v>
      </c>
      <c r="I8688" s="299">
        <v>5820000</v>
      </c>
      <c r="J8688" s="28" t="s">
        <v>39</v>
      </c>
      <c r="K8688" s="28" t="s">
        <v>39</v>
      </c>
      <c r="L8688" s="300" t="s">
        <v>8355</v>
      </c>
    </row>
    <row r="8689" spans="2:12" ht="75" customHeight="1" x14ac:dyDescent="0.25">
      <c r="B8689" s="294">
        <v>56101901</v>
      </c>
      <c r="C8689" s="295" t="s">
        <v>8359</v>
      </c>
      <c r="D8689" s="296">
        <v>41791</v>
      </c>
      <c r="E8689" s="28" t="s">
        <v>4301</v>
      </c>
      <c r="F8689" s="297" t="s">
        <v>8268</v>
      </c>
      <c r="G8689" s="297" t="s">
        <v>307</v>
      </c>
      <c r="H8689" s="298">
        <v>10000000</v>
      </c>
      <c r="I8689" s="299">
        <v>9700000</v>
      </c>
      <c r="J8689" s="28" t="s">
        <v>39</v>
      </c>
      <c r="K8689" s="28" t="s">
        <v>39</v>
      </c>
      <c r="L8689" s="300" t="s">
        <v>8355</v>
      </c>
    </row>
    <row r="8690" spans="2:12" ht="75" customHeight="1" x14ac:dyDescent="0.25">
      <c r="B8690" s="294">
        <v>56101901</v>
      </c>
      <c r="C8690" s="295" t="s">
        <v>8360</v>
      </c>
      <c r="D8690" s="296">
        <v>41821</v>
      </c>
      <c r="E8690" s="28" t="s">
        <v>54</v>
      </c>
      <c r="F8690" s="297" t="s">
        <v>8361</v>
      </c>
      <c r="G8690" s="297" t="s">
        <v>307</v>
      </c>
      <c r="H8690" s="298">
        <v>80000000</v>
      </c>
      <c r="I8690" s="299">
        <v>77600000</v>
      </c>
      <c r="J8690" s="28" t="s">
        <v>39</v>
      </c>
      <c r="K8690" s="28" t="s">
        <v>39</v>
      </c>
      <c r="L8690" s="300" t="s">
        <v>8362</v>
      </c>
    </row>
    <row r="8691" spans="2:12" ht="75" customHeight="1" x14ac:dyDescent="0.25">
      <c r="B8691" s="294">
        <v>53102504</v>
      </c>
      <c r="C8691" s="295" t="s">
        <v>8363</v>
      </c>
      <c r="D8691" s="296">
        <v>41821</v>
      </c>
      <c r="E8691" s="28" t="s">
        <v>54</v>
      </c>
      <c r="F8691" s="297" t="s">
        <v>8268</v>
      </c>
      <c r="G8691" s="297" t="s">
        <v>307</v>
      </c>
      <c r="H8691" s="298">
        <v>4500000</v>
      </c>
      <c r="I8691" s="299">
        <v>4365000</v>
      </c>
      <c r="J8691" s="28" t="s">
        <v>39</v>
      </c>
      <c r="K8691" s="28" t="s">
        <v>39</v>
      </c>
      <c r="L8691" s="300" t="s">
        <v>8289</v>
      </c>
    </row>
    <row r="8692" spans="2:12" ht="75" customHeight="1" x14ac:dyDescent="0.25">
      <c r="B8692" s="294">
        <v>46181501</v>
      </c>
      <c r="C8692" s="295" t="s">
        <v>8364</v>
      </c>
      <c r="D8692" s="296">
        <v>41821</v>
      </c>
      <c r="E8692" s="28" t="s">
        <v>54</v>
      </c>
      <c r="F8692" s="297" t="s">
        <v>8268</v>
      </c>
      <c r="G8692" s="297" t="s">
        <v>307</v>
      </c>
      <c r="H8692" s="298">
        <v>4000000</v>
      </c>
      <c r="I8692" s="299">
        <v>3880000</v>
      </c>
      <c r="J8692" s="28" t="s">
        <v>39</v>
      </c>
      <c r="K8692" s="28" t="s">
        <v>39</v>
      </c>
      <c r="L8692" s="300" t="s">
        <v>8289</v>
      </c>
    </row>
    <row r="8693" spans="2:12" ht="75" customHeight="1" x14ac:dyDescent="0.25">
      <c r="B8693" s="294">
        <v>73152101</v>
      </c>
      <c r="C8693" s="295" t="s">
        <v>8365</v>
      </c>
      <c r="D8693" s="296">
        <v>41699</v>
      </c>
      <c r="E8693" s="28" t="s">
        <v>36</v>
      </c>
      <c r="F8693" s="297" t="s">
        <v>8361</v>
      </c>
      <c r="G8693" s="297" t="s">
        <v>307</v>
      </c>
      <c r="H8693" s="298">
        <v>120000000</v>
      </c>
      <c r="I8693" s="299">
        <v>116400000</v>
      </c>
      <c r="J8693" s="28" t="s">
        <v>39</v>
      </c>
      <c r="K8693" s="28" t="s">
        <v>39</v>
      </c>
      <c r="L8693" s="300" t="s">
        <v>8349</v>
      </c>
    </row>
    <row r="8694" spans="2:12" ht="75" customHeight="1" x14ac:dyDescent="0.25">
      <c r="B8694" s="294">
        <v>20102301</v>
      </c>
      <c r="C8694" s="295" t="s">
        <v>8366</v>
      </c>
      <c r="D8694" s="296">
        <v>41699</v>
      </c>
      <c r="E8694" s="28" t="s">
        <v>134</v>
      </c>
      <c r="F8694" s="297" t="s">
        <v>8268</v>
      </c>
      <c r="G8694" s="297" t="s">
        <v>307</v>
      </c>
      <c r="H8694" s="298">
        <v>10000000</v>
      </c>
      <c r="I8694" s="299">
        <v>9700000</v>
      </c>
      <c r="J8694" s="28" t="s">
        <v>39</v>
      </c>
      <c r="K8694" s="28" t="s">
        <v>39</v>
      </c>
      <c r="L8694" s="300" t="s">
        <v>8367</v>
      </c>
    </row>
    <row r="8695" spans="2:12" ht="75" customHeight="1" x14ac:dyDescent="0.25">
      <c r="B8695" s="294">
        <v>80131502</v>
      </c>
      <c r="C8695" s="295" t="s">
        <v>8368</v>
      </c>
      <c r="D8695" s="296">
        <v>41671</v>
      </c>
      <c r="E8695" s="28" t="s">
        <v>410</v>
      </c>
      <c r="F8695" s="297" t="s">
        <v>136</v>
      </c>
      <c r="G8695" s="297" t="s">
        <v>307</v>
      </c>
      <c r="H8695" s="298">
        <v>60000000</v>
      </c>
      <c r="I8695" s="299">
        <v>58200000</v>
      </c>
      <c r="J8695" s="28" t="s">
        <v>39</v>
      </c>
      <c r="K8695" s="28" t="s">
        <v>39</v>
      </c>
      <c r="L8695" s="300" t="s">
        <v>8281</v>
      </c>
    </row>
    <row r="8696" spans="2:12" ht="75" customHeight="1" x14ac:dyDescent="0.25">
      <c r="B8696" s="294">
        <v>31211903</v>
      </c>
      <c r="C8696" s="295" t="s">
        <v>8369</v>
      </c>
      <c r="D8696" s="296">
        <v>41699</v>
      </c>
      <c r="E8696" s="28" t="s">
        <v>99</v>
      </c>
      <c r="F8696" s="297" t="s">
        <v>8370</v>
      </c>
      <c r="G8696" s="297" t="s">
        <v>8371</v>
      </c>
      <c r="H8696" s="298">
        <v>29664</v>
      </c>
      <c r="I8696" s="299">
        <v>28774.080000000002</v>
      </c>
      <c r="J8696" s="28" t="s">
        <v>39</v>
      </c>
      <c r="K8696" s="28" t="s">
        <v>39</v>
      </c>
      <c r="L8696" s="300" t="s">
        <v>8372</v>
      </c>
    </row>
    <row r="8697" spans="2:12" ht="75" customHeight="1" x14ac:dyDescent="0.25">
      <c r="B8697" s="294">
        <v>31211903</v>
      </c>
      <c r="C8697" s="295" t="s">
        <v>8373</v>
      </c>
      <c r="D8697" s="296">
        <v>41699</v>
      </c>
      <c r="E8697" s="28" t="s">
        <v>99</v>
      </c>
      <c r="F8697" s="297" t="s">
        <v>8370</v>
      </c>
      <c r="G8697" s="297" t="s">
        <v>8371</v>
      </c>
      <c r="H8697" s="298">
        <v>29664</v>
      </c>
      <c r="I8697" s="299">
        <v>28774.080000000002</v>
      </c>
      <c r="J8697" s="28" t="s">
        <v>39</v>
      </c>
      <c r="K8697" s="28" t="s">
        <v>39</v>
      </c>
      <c r="L8697" s="300" t="s">
        <v>8372</v>
      </c>
    </row>
    <row r="8698" spans="2:12" ht="75" customHeight="1" x14ac:dyDescent="0.25">
      <c r="B8698" s="294">
        <v>53103000</v>
      </c>
      <c r="C8698" s="295" t="s">
        <v>8374</v>
      </c>
      <c r="D8698" s="296">
        <v>41699</v>
      </c>
      <c r="E8698" s="28" t="s">
        <v>99</v>
      </c>
      <c r="F8698" s="297" t="s">
        <v>8370</v>
      </c>
      <c r="G8698" s="297" t="s">
        <v>8371</v>
      </c>
      <c r="H8698" s="298">
        <v>44496</v>
      </c>
      <c r="I8698" s="299">
        <v>43161.120000000003</v>
      </c>
      <c r="J8698" s="28" t="s">
        <v>39</v>
      </c>
      <c r="K8698" s="28" t="s">
        <v>39</v>
      </c>
      <c r="L8698" s="300" t="s">
        <v>8372</v>
      </c>
    </row>
    <row r="8699" spans="2:12" ht="75" customHeight="1" x14ac:dyDescent="0.25">
      <c r="B8699" s="294">
        <v>53101500</v>
      </c>
      <c r="C8699" s="295" t="s">
        <v>8375</v>
      </c>
      <c r="D8699" s="296">
        <v>41699</v>
      </c>
      <c r="E8699" s="28" t="s">
        <v>99</v>
      </c>
      <c r="F8699" s="297" t="s">
        <v>8370</v>
      </c>
      <c r="G8699" s="297" t="s">
        <v>8371</v>
      </c>
      <c r="H8699" s="298">
        <v>44496</v>
      </c>
      <c r="I8699" s="299">
        <v>43161.120000000003</v>
      </c>
      <c r="J8699" s="28" t="s">
        <v>39</v>
      </c>
      <c r="K8699" s="28" t="s">
        <v>39</v>
      </c>
      <c r="L8699" s="300" t="s">
        <v>8372</v>
      </c>
    </row>
    <row r="8700" spans="2:12" ht="75" customHeight="1" x14ac:dyDescent="0.25">
      <c r="B8700" s="294">
        <v>46181535</v>
      </c>
      <c r="C8700" s="295" t="s">
        <v>8376</v>
      </c>
      <c r="D8700" s="296">
        <v>41699</v>
      </c>
      <c r="E8700" s="28" t="s">
        <v>99</v>
      </c>
      <c r="F8700" s="297" t="s">
        <v>8370</v>
      </c>
      <c r="G8700" s="297" t="s">
        <v>8371</v>
      </c>
      <c r="H8700" s="298">
        <v>21753.599999999999</v>
      </c>
      <c r="I8700" s="299">
        <v>21100.991999999998</v>
      </c>
      <c r="J8700" s="28" t="s">
        <v>39</v>
      </c>
      <c r="K8700" s="28" t="s">
        <v>39</v>
      </c>
      <c r="L8700" s="300" t="s">
        <v>8372</v>
      </c>
    </row>
    <row r="8701" spans="2:12" ht="75" customHeight="1" x14ac:dyDescent="0.25">
      <c r="B8701" s="294">
        <v>46181604</v>
      </c>
      <c r="C8701" s="295" t="s">
        <v>8377</v>
      </c>
      <c r="D8701" s="296">
        <v>41699</v>
      </c>
      <c r="E8701" s="28" t="s">
        <v>99</v>
      </c>
      <c r="F8701" s="297" t="s">
        <v>8370</v>
      </c>
      <c r="G8701" s="297" t="s">
        <v>8371</v>
      </c>
      <c r="H8701" s="298">
        <v>158208</v>
      </c>
      <c r="I8701" s="299">
        <v>153461.76000000001</v>
      </c>
      <c r="J8701" s="28" t="s">
        <v>39</v>
      </c>
      <c r="K8701" s="28" t="s">
        <v>39</v>
      </c>
      <c r="L8701" s="300" t="s">
        <v>8372</v>
      </c>
    </row>
    <row r="8702" spans="2:12" ht="75" customHeight="1" x14ac:dyDescent="0.25">
      <c r="B8702" s="294">
        <v>53101800</v>
      </c>
      <c r="C8702" s="295" t="s">
        <v>8378</v>
      </c>
      <c r="D8702" s="296">
        <v>41699</v>
      </c>
      <c r="E8702" s="28" t="s">
        <v>99</v>
      </c>
      <c r="F8702" s="297" t="s">
        <v>8370</v>
      </c>
      <c r="G8702" s="297" t="s">
        <v>8371</v>
      </c>
      <c r="H8702" s="298">
        <v>88992</v>
      </c>
      <c r="I8702" s="299">
        <v>86322.240000000005</v>
      </c>
      <c r="J8702" s="28" t="s">
        <v>39</v>
      </c>
      <c r="K8702" s="28" t="s">
        <v>39</v>
      </c>
      <c r="L8702" s="300" t="s">
        <v>8372</v>
      </c>
    </row>
    <row r="8703" spans="2:12" ht="75" customHeight="1" x14ac:dyDescent="0.25">
      <c r="B8703" s="294">
        <v>53101500</v>
      </c>
      <c r="C8703" s="295" t="s">
        <v>8379</v>
      </c>
      <c r="D8703" s="296">
        <v>41699</v>
      </c>
      <c r="E8703" s="28" t="s">
        <v>99</v>
      </c>
      <c r="F8703" s="297" t="s">
        <v>8370</v>
      </c>
      <c r="G8703" s="297" t="s">
        <v>8371</v>
      </c>
      <c r="H8703" s="298">
        <v>88992</v>
      </c>
      <c r="I8703" s="299">
        <v>86322.240000000005</v>
      </c>
      <c r="J8703" s="28" t="s">
        <v>39</v>
      </c>
      <c r="K8703" s="28" t="s">
        <v>39</v>
      </c>
      <c r="L8703" s="300" t="s">
        <v>8372</v>
      </c>
    </row>
    <row r="8704" spans="2:12" ht="75" customHeight="1" x14ac:dyDescent="0.25">
      <c r="B8704" s="294">
        <v>53101800</v>
      </c>
      <c r="C8704" s="295" t="s">
        <v>8380</v>
      </c>
      <c r="D8704" s="296">
        <v>41699</v>
      </c>
      <c r="E8704" s="28" t="s">
        <v>99</v>
      </c>
      <c r="F8704" s="297" t="s">
        <v>8370</v>
      </c>
      <c r="G8704" s="297" t="s">
        <v>8371</v>
      </c>
      <c r="H8704" s="298">
        <v>98880</v>
      </c>
      <c r="I8704" s="299">
        <v>95913.600000000006</v>
      </c>
      <c r="J8704" s="28" t="s">
        <v>39</v>
      </c>
      <c r="K8704" s="28" t="s">
        <v>39</v>
      </c>
      <c r="L8704" s="300" t="s">
        <v>8372</v>
      </c>
    </row>
    <row r="8705" spans="2:12" ht="75" customHeight="1" x14ac:dyDescent="0.25">
      <c r="B8705" s="294">
        <v>53102504</v>
      </c>
      <c r="C8705" s="295" t="s">
        <v>8381</v>
      </c>
      <c r="D8705" s="296">
        <v>41699</v>
      </c>
      <c r="E8705" s="28" t="s">
        <v>99</v>
      </c>
      <c r="F8705" s="297" t="s">
        <v>8370</v>
      </c>
      <c r="G8705" s="297" t="s">
        <v>8371</v>
      </c>
      <c r="H8705" s="298">
        <v>39552</v>
      </c>
      <c r="I8705" s="299">
        <v>38365.440000000002</v>
      </c>
      <c r="J8705" s="28" t="s">
        <v>39</v>
      </c>
      <c r="K8705" s="28" t="s">
        <v>39</v>
      </c>
      <c r="L8705" s="300" t="s">
        <v>8372</v>
      </c>
    </row>
    <row r="8706" spans="2:12" ht="75" customHeight="1" x14ac:dyDescent="0.25">
      <c r="B8706" s="294">
        <v>46181802</v>
      </c>
      <c r="C8706" s="295" t="s">
        <v>8382</v>
      </c>
      <c r="D8706" s="296">
        <v>41699</v>
      </c>
      <c r="E8706" s="28" t="s">
        <v>99</v>
      </c>
      <c r="F8706" s="297" t="s">
        <v>8370</v>
      </c>
      <c r="G8706" s="297" t="s">
        <v>8371</v>
      </c>
      <c r="H8706" s="298">
        <v>59328</v>
      </c>
      <c r="I8706" s="299">
        <v>57548.160000000003</v>
      </c>
      <c r="J8706" s="28" t="s">
        <v>39</v>
      </c>
      <c r="K8706" s="28" t="s">
        <v>39</v>
      </c>
      <c r="L8706" s="300" t="s">
        <v>8372</v>
      </c>
    </row>
    <row r="8707" spans="2:12" ht="75" customHeight="1" x14ac:dyDescent="0.25">
      <c r="B8707" s="294">
        <v>46181602</v>
      </c>
      <c r="C8707" s="295" t="s">
        <v>8383</v>
      </c>
      <c r="D8707" s="296">
        <v>41699</v>
      </c>
      <c r="E8707" s="28" t="s">
        <v>99</v>
      </c>
      <c r="F8707" s="297" t="s">
        <v>8370</v>
      </c>
      <c r="G8707" s="297" t="s">
        <v>8371</v>
      </c>
      <c r="H8707" s="298">
        <v>39552</v>
      </c>
      <c r="I8707" s="299">
        <v>38365.440000000002</v>
      </c>
      <c r="J8707" s="28" t="s">
        <v>39</v>
      </c>
      <c r="K8707" s="28" t="s">
        <v>39</v>
      </c>
      <c r="L8707" s="300" t="s">
        <v>8372</v>
      </c>
    </row>
    <row r="8708" spans="2:12" ht="75" customHeight="1" x14ac:dyDescent="0.25">
      <c r="B8708" s="294">
        <v>46181547</v>
      </c>
      <c r="C8708" s="295" t="s">
        <v>8384</v>
      </c>
      <c r="D8708" s="296">
        <v>41699</v>
      </c>
      <c r="E8708" s="28" t="s">
        <v>99</v>
      </c>
      <c r="F8708" s="297" t="s">
        <v>8370</v>
      </c>
      <c r="G8708" s="297" t="s">
        <v>8371</v>
      </c>
      <c r="H8708" s="298">
        <v>29664</v>
      </c>
      <c r="I8708" s="299">
        <v>28774.080000000002</v>
      </c>
      <c r="J8708" s="28" t="s">
        <v>39</v>
      </c>
      <c r="K8708" s="28" t="s">
        <v>39</v>
      </c>
      <c r="L8708" s="300" t="s">
        <v>8372</v>
      </c>
    </row>
    <row r="8709" spans="2:12" ht="75" customHeight="1" x14ac:dyDescent="0.25">
      <c r="B8709" s="294">
        <v>56101508</v>
      </c>
      <c r="C8709" s="295" t="s">
        <v>8385</v>
      </c>
      <c r="D8709" s="296">
        <v>41699</v>
      </c>
      <c r="E8709" s="28" t="s">
        <v>99</v>
      </c>
      <c r="F8709" s="297" t="s">
        <v>8370</v>
      </c>
      <c r="G8709" s="297" t="s">
        <v>8371</v>
      </c>
      <c r="H8709" s="298">
        <v>118656</v>
      </c>
      <c r="I8709" s="299">
        <v>115096.32000000001</v>
      </c>
      <c r="J8709" s="28" t="s">
        <v>39</v>
      </c>
      <c r="K8709" s="28" t="s">
        <v>39</v>
      </c>
      <c r="L8709" s="300" t="s">
        <v>8372</v>
      </c>
    </row>
    <row r="8710" spans="2:12" ht="75" customHeight="1" x14ac:dyDescent="0.25">
      <c r="B8710" s="294">
        <v>11162201</v>
      </c>
      <c r="C8710" s="295" t="s">
        <v>8386</v>
      </c>
      <c r="D8710" s="296">
        <v>41699</v>
      </c>
      <c r="E8710" s="28" t="s">
        <v>99</v>
      </c>
      <c r="F8710" s="297" t="s">
        <v>8370</v>
      </c>
      <c r="G8710" s="297" t="s">
        <v>8371</v>
      </c>
      <c r="H8710" s="298">
        <v>14832</v>
      </c>
      <c r="I8710" s="299">
        <v>14387.04</v>
      </c>
      <c r="J8710" s="28" t="s">
        <v>39</v>
      </c>
      <c r="K8710" s="28" t="s">
        <v>39</v>
      </c>
      <c r="L8710" s="300" t="s">
        <v>8372</v>
      </c>
    </row>
    <row r="8711" spans="2:12" ht="75" customHeight="1" x14ac:dyDescent="0.25">
      <c r="B8711" s="294">
        <v>39111610</v>
      </c>
      <c r="C8711" s="295" t="s">
        <v>8387</v>
      </c>
      <c r="D8711" s="296">
        <v>41699</v>
      </c>
      <c r="E8711" s="28" t="s">
        <v>99</v>
      </c>
      <c r="F8711" s="297" t="s">
        <v>8370</v>
      </c>
      <c r="G8711" s="297" t="s">
        <v>8371</v>
      </c>
      <c r="H8711" s="298">
        <v>69216</v>
      </c>
      <c r="I8711" s="299">
        <v>67139.520000000004</v>
      </c>
      <c r="J8711" s="28" t="s">
        <v>39</v>
      </c>
      <c r="K8711" s="28" t="s">
        <v>39</v>
      </c>
      <c r="L8711" s="300" t="s">
        <v>8372</v>
      </c>
    </row>
    <row r="8712" spans="2:12" ht="75" customHeight="1" x14ac:dyDescent="0.25">
      <c r="B8712" s="294">
        <v>53121603</v>
      </c>
      <c r="C8712" s="295" t="s">
        <v>8388</v>
      </c>
      <c r="D8712" s="296">
        <v>41699</v>
      </c>
      <c r="E8712" s="28" t="s">
        <v>99</v>
      </c>
      <c r="F8712" s="297" t="s">
        <v>8370</v>
      </c>
      <c r="G8712" s="297" t="s">
        <v>8371</v>
      </c>
      <c r="H8712" s="298">
        <v>247200</v>
      </c>
      <c r="I8712" s="299">
        <v>239784</v>
      </c>
      <c r="J8712" s="28" t="s">
        <v>39</v>
      </c>
      <c r="K8712" s="28" t="s">
        <v>39</v>
      </c>
      <c r="L8712" s="300" t="s">
        <v>8372</v>
      </c>
    </row>
    <row r="8713" spans="2:12" ht="75" customHeight="1" x14ac:dyDescent="0.25">
      <c r="B8713" s="294">
        <v>42142800</v>
      </c>
      <c r="C8713" s="295" t="s">
        <v>8389</v>
      </c>
      <c r="D8713" s="296">
        <v>41699</v>
      </c>
      <c r="E8713" s="28" t="s">
        <v>99</v>
      </c>
      <c r="F8713" s="297" t="s">
        <v>8370</v>
      </c>
      <c r="G8713" s="297" t="s">
        <v>8371</v>
      </c>
      <c r="H8713" s="298">
        <v>49440</v>
      </c>
      <c r="I8713" s="299">
        <v>47956.800000000003</v>
      </c>
      <c r="J8713" s="28" t="s">
        <v>39</v>
      </c>
      <c r="K8713" s="28" t="s">
        <v>39</v>
      </c>
      <c r="L8713" s="300" t="s">
        <v>8372</v>
      </c>
    </row>
    <row r="8714" spans="2:12" ht="75" customHeight="1" x14ac:dyDescent="0.25">
      <c r="B8714" s="294">
        <v>42142108</v>
      </c>
      <c r="C8714" s="295" t="s">
        <v>8390</v>
      </c>
      <c r="D8714" s="296">
        <v>41699</v>
      </c>
      <c r="E8714" s="28" t="s">
        <v>99</v>
      </c>
      <c r="F8714" s="297" t="s">
        <v>8370</v>
      </c>
      <c r="G8714" s="297" t="s">
        <v>8371</v>
      </c>
      <c r="H8714" s="298">
        <v>59328</v>
      </c>
      <c r="I8714" s="299">
        <v>57548.160000000003</v>
      </c>
      <c r="J8714" s="28" t="s">
        <v>39</v>
      </c>
      <c r="K8714" s="28" t="s">
        <v>39</v>
      </c>
      <c r="L8714" s="300" t="s">
        <v>8372</v>
      </c>
    </row>
    <row r="8715" spans="2:12" ht="75" customHeight="1" x14ac:dyDescent="0.25">
      <c r="B8715" s="294">
        <v>39121721</v>
      </c>
      <c r="C8715" s="295" t="s">
        <v>8391</v>
      </c>
      <c r="D8715" s="296">
        <v>41699</v>
      </c>
      <c r="E8715" s="28" t="s">
        <v>99</v>
      </c>
      <c r="F8715" s="297" t="s">
        <v>8370</v>
      </c>
      <c r="G8715" s="297" t="s">
        <v>8371</v>
      </c>
      <c r="H8715" s="298">
        <v>24720</v>
      </c>
      <c r="I8715" s="299">
        <v>23978.400000000001</v>
      </c>
      <c r="J8715" s="28" t="s">
        <v>39</v>
      </c>
      <c r="K8715" s="28" t="s">
        <v>39</v>
      </c>
      <c r="L8715" s="300" t="s">
        <v>8372</v>
      </c>
    </row>
    <row r="8716" spans="2:12" ht="75" customHeight="1" x14ac:dyDescent="0.25">
      <c r="B8716" s="294">
        <v>48101800</v>
      </c>
      <c r="C8716" s="295" t="s">
        <v>8392</v>
      </c>
      <c r="D8716" s="296">
        <v>41699</v>
      </c>
      <c r="E8716" s="28" t="s">
        <v>99</v>
      </c>
      <c r="F8716" s="297" t="s">
        <v>8370</v>
      </c>
      <c r="G8716" s="297" t="s">
        <v>8371</v>
      </c>
      <c r="H8716" s="298">
        <v>34608</v>
      </c>
      <c r="I8716" s="299">
        <v>33569.760000000002</v>
      </c>
      <c r="J8716" s="28" t="s">
        <v>39</v>
      </c>
      <c r="K8716" s="28" t="s">
        <v>39</v>
      </c>
      <c r="L8716" s="300" t="s">
        <v>8372</v>
      </c>
    </row>
    <row r="8717" spans="2:12" ht="75" customHeight="1" x14ac:dyDescent="0.25">
      <c r="B8717" s="294">
        <v>42211501</v>
      </c>
      <c r="C8717" s="295" t="s">
        <v>8393</v>
      </c>
      <c r="D8717" s="296">
        <v>41699</v>
      </c>
      <c r="E8717" s="28" t="s">
        <v>99</v>
      </c>
      <c r="F8717" s="297" t="s">
        <v>8370</v>
      </c>
      <c r="G8717" s="297" t="s">
        <v>8371</v>
      </c>
      <c r="H8717" s="298">
        <v>88992</v>
      </c>
      <c r="I8717" s="299">
        <v>86322.240000000005</v>
      </c>
      <c r="J8717" s="28" t="s">
        <v>39</v>
      </c>
      <c r="K8717" s="28" t="s">
        <v>39</v>
      </c>
      <c r="L8717" s="300" t="s">
        <v>8372</v>
      </c>
    </row>
    <row r="8718" spans="2:12" ht="75" customHeight="1" x14ac:dyDescent="0.25">
      <c r="B8718" s="294">
        <v>24122002</v>
      </c>
      <c r="C8718" s="295" t="s">
        <v>8394</v>
      </c>
      <c r="D8718" s="296">
        <v>41699</v>
      </c>
      <c r="E8718" s="28" t="s">
        <v>99</v>
      </c>
      <c r="F8718" s="297" t="s">
        <v>8370</v>
      </c>
      <c r="G8718" s="297" t="s">
        <v>8371</v>
      </c>
      <c r="H8718" s="298">
        <v>29664</v>
      </c>
      <c r="I8718" s="299">
        <v>28774.080000000002</v>
      </c>
      <c r="J8718" s="28" t="s">
        <v>39</v>
      </c>
      <c r="K8718" s="28" t="s">
        <v>39</v>
      </c>
      <c r="L8718" s="300" t="s">
        <v>8372</v>
      </c>
    </row>
    <row r="8719" spans="2:12" ht="75" customHeight="1" x14ac:dyDescent="0.25">
      <c r="B8719" s="294">
        <v>81151601</v>
      </c>
      <c r="C8719" s="295" t="s">
        <v>8395</v>
      </c>
      <c r="D8719" s="296">
        <v>41699</v>
      </c>
      <c r="E8719" s="28" t="s">
        <v>99</v>
      </c>
      <c r="F8719" s="297" t="s">
        <v>8370</v>
      </c>
      <c r="G8719" s="297" t="s">
        <v>8371</v>
      </c>
      <c r="H8719" s="298">
        <v>39552</v>
      </c>
      <c r="I8719" s="299">
        <v>38365.440000000002</v>
      </c>
      <c r="J8719" s="28" t="s">
        <v>39</v>
      </c>
      <c r="K8719" s="28" t="s">
        <v>39</v>
      </c>
      <c r="L8719" s="300" t="s">
        <v>8372</v>
      </c>
    </row>
    <row r="8720" spans="2:12" ht="75" customHeight="1" x14ac:dyDescent="0.25">
      <c r="B8720" s="294">
        <v>49121511</v>
      </c>
      <c r="C8720" s="295" t="s">
        <v>8396</v>
      </c>
      <c r="D8720" s="296">
        <v>41699</v>
      </c>
      <c r="E8720" s="28" t="s">
        <v>99</v>
      </c>
      <c r="F8720" s="297" t="s">
        <v>8370</v>
      </c>
      <c r="G8720" s="297" t="s">
        <v>8371</v>
      </c>
      <c r="H8720" s="298">
        <v>19776</v>
      </c>
      <c r="I8720" s="299">
        <v>19182.72</v>
      </c>
      <c r="J8720" s="28" t="s">
        <v>39</v>
      </c>
      <c r="K8720" s="28" t="s">
        <v>39</v>
      </c>
      <c r="L8720" s="300" t="s">
        <v>8372</v>
      </c>
    </row>
    <row r="8721" spans="2:12" ht="75" customHeight="1" x14ac:dyDescent="0.25">
      <c r="B8721" s="294">
        <v>41111717</v>
      </c>
      <c r="C8721" s="295" t="s">
        <v>8397</v>
      </c>
      <c r="D8721" s="296">
        <v>41699</v>
      </c>
      <c r="E8721" s="28" t="s">
        <v>99</v>
      </c>
      <c r="F8721" s="297" t="s">
        <v>8370</v>
      </c>
      <c r="G8721" s="297" t="s">
        <v>8371</v>
      </c>
      <c r="H8721" s="298">
        <v>69216</v>
      </c>
      <c r="I8721" s="299">
        <v>67139.520000000004</v>
      </c>
      <c r="J8721" s="28" t="s">
        <v>39</v>
      </c>
      <c r="K8721" s="28" t="s">
        <v>39</v>
      </c>
      <c r="L8721" s="300" t="s">
        <v>8372</v>
      </c>
    </row>
    <row r="8722" spans="2:12" ht="75" customHeight="1" x14ac:dyDescent="0.25">
      <c r="B8722" s="294">
        <v>30241700</v>
      </c>
      <c r="C8722" s="295" t="s">
        <v>8398</v>
      </c>
      <c r="D8722" s="296">
        <v>41699</v>
      </c>
      <c r="E8722" s="28" t="s">
        <v>99</v>
      </c>
      <c r="F8722" s="297" t="s">
        <v>8370</v>
      </c>
      <c r="G8722" s="297" t="s">
        <v>8371</v>
      </c>
      <c r="H8722" s="298">
        <v>2224800</v>
      </c>
      <c r="I8722" s="299">
        <v>2158056</v>
      </c>
      <c r="J8722" s="28" t="s">
        <v>39</v>
      </c>
      <c r="K8722" s="28" t="s">
        <v>39</v>
      </c>
      <c r="L8722" s="300" t="s">
        <v>8372</v>
      </c>
    </row>
    <row r="8723" spans="2:12" ht="75" customHeight="1" x14ac:dyDescent="0.25">
      <c r="B8723" s="294">
        <v>49121509</v>
      </c>
      <c r="C8723" s="295" t="s">
        <v>8399</v>
      </c>
      <c r="D8723" s="296">
        <v>41699</v>
      </c>
      <c r="E8723" s="28" t="s">
        <v>99</v>
      </c>
      <c r="F8723" s="297" t="s">
        <v>8370</v>
      </c>
      <c r="G8723" s="297" t="s">
        <v>8371</v>
      </c>
      <c r="H8723" s="298">
        <v>711936</v>
      </c>
      <c r="I8723" s="299">
        <v>690577.92000000004</v>
      </c>
      <c r="J8723" s="28" t="s">
        <v>39</v>
      </c>
      <c r="K8723" s="28" t="s">
        <v>39</v>
      </c>
      <c r="L8723" s="300" t="s">
        <v>8372</v>
      </c>
    </row>
    <row r="8724" spans="2:12" ht="75" customHeight="1" x14ac:dyDescent="0.25">
      <c r="B8724" s="294">
        <v>48101800</v>
      </c>
      <c r="C8724" s="295" t="s">
        <v>8400</v>
      </c>
      <c r="D8724" s="296">
        <v>41699</v>
      </c>
      <c r="E8724" s="28" t="s">
        <v>99</v>
      </c>
      <c r="F8724" s="297" t="s">
        <v>8370</v>
      </c>
      <c r="G8724" s="297" t="s">
        <v>8371</v>
      </c>
      <c r="H8724" s="298">
        <v>741600</v>
      </c>
      <c r="I8724" s="299">
        <v>719352</v>
      </c>
      <c r="J8724" s="28" t="s">
        <v>39</v>
      </c>
      <c r="K8724" s="28" t="s">
        <v>39</v>
      </c>
      <c r="L8724" s="300" t="s">
        <v>8372</v>
      </c>
    </row>
    <row r="8725" spans="2:12" ht="75" customHeight="1" x14ac:dyDescent="0.25">
      <c r="B8725" s="294">
        <v>27112004</v>
      </c>
      <c r="C8725" s="295" t="s">
        <v>8401</v>
      </c>
      <c r="D8725" s="296">
        <v>41699</v>
      </c>
      <c r="E8725" s="28" t="s">
        <v>99</v>
      </c>
      <c r="F8725" s="297" t="s">
        <v>8370</v>
      </c>
      <c r="G8725" s="297" t="s">
        <v>8371</v>
      </c>
      <c r="H8725" s="298">
        <v>118656</v>
      </c>
      <c r="I8725" s="299">
        <v>115096.32000000001</v>
      </c>
      <c r="J8725" s="28" t="s">
        <v>39</v>
      </c>
      <c r="K8725" s="28" t="s">
        <v>39</v>
      </c>
      <c r="L8725" s="300" t="s">
        <v>8372</v>
      </c>
    </row>
    <row r="8726" spans="2:12" ht="75" customHeight="1" x14ac:dyDescent="0.25">
      <c r="B8726" s="294">
        <v>53103000</v>
      </c>
      <c r="C8726" s="295" t="s">
        <v>8374</v>
      </c>
      <c r="D8726" s="296">
        <v>41699</v>
      </c>
      <c r="E8726" s="28" t="s">
        <v>99</v>
      </c>
      <c r="F8726" s="297" t="s">
        <v>8370</v>
      </c>
      <c r="G8726" s="297" t="s">
        <v>8371</v>
      </c>
      <c r="H8726" s="298">
        <v>44496</v>
      </c>
      <c r="I8726" s="299">
        <v>43161.120000000003</v>
      </c>
      <c r="J8726" s="28" t="s">
        <v>39</v>
      </c>
      <c r="K8726" s="28" t="s">
        <v>39</v>
      </c>
      <c r="L8726" s="300" t="s">
        <v>8372</v>
      </c>
    </row>
    <row r="8727" spans="2:12" ht="75" customHeight="1" x14ac:dyDescent="0.25">
      <c r="B8727" s="294">
        <v>24121502</v>
      </c>
      <c r="C8727" s="295" t="s">
        <v>8402</v>
      </c>
      <c r="D8727" s="296">
        <v>41699</v>
      </c>
      <c r="E8727" s="28" t="s">
        <v>99</v>
      </c>
      <c r="F8727" s="297" t="s">
        <v>8370</v>
      </c>
      <c r="G8727" s="297" t="s">
        <v>8371</v>
      </c>
      <c r="H8727" s="298">
        <v>29664</v>
      </c>
      <c r="I8727" s="299">
        <v>28774.080000000002</v>
      </c>
      <c r="J8727" s="28" t="s">
        <v>39</v>
      </c>
      <c r="K8727" s="28" t="s">
        <v>39</v>
      </c>
      <c r="L8727" s="300" t="s">
        <v>8372</v>
      </c>
    </row>
    <row r="8728" spans="2:12" ht="75" customHeight="1" x14ac:dyDescent="0.25">
      <c r="B8728" s="294">
        <v>53111600</v>
      </c>
      <c r="C8728" s="295" t="s">
        <v>8403</v>
      </c>
      <c r="D8728" s="296">
        <v>41699</v>
      </c>
      <c r="E8728" s="28" t="s">
        <v>99</v>
      </c>
      <c r="F8728" s="297" t="s">
        <v>8370</v>
      </c>
      <c r="G8728" s="297" t="s">
        <v>8371</v>
      </c>
      <c r="H8728" s="298">
        <v>107779.2</v>
      </c>
      <c r="I8728" s="299">
        <v>104545.82399999999</v>
      </c>
      <c r="J8728" s="28" t="s">
        <v>39</v>
      </c>
      <c r="K8728" s="28" t="s">
        <v>39</v>
      </c>
      <c r="L8728" s="300" t="s">
        <v>8372</v>
      </c>
    </row>
    <row r="8729" spans="2:12" ht="75" customHeight="1" x14ac:dyDescent="0.25">
      <c r="B8729" s="294">
        <v>53101800</v>
      </c>
      <c r="C8729" s="295" t="s">
        <v>8378</v>
      </c>
      <c r="D8729" s="296">
        <v>41699</v>
      </c>
      <c r="E8729" s="28" t="s">
        <v>99</v>
      </c>
      <c r="F8729" s="297" t="s">
        <v>8370</v>
      </c>
      <c r="G8729" s="297" t="s">
        <v>8371</v>
      </c>
      <c r="H8729" s="298">
        <v>88992</v>
      </c>
      <c r="I8729" s="299">
        <v>86322.240000000005</v>
      </c>
      <c r="J8729" s="28" t="s">
        <v>39</v>
      </c>
      <c r="K8729" s="28" t="s">
        <v>39</v>
      </c>
      <c r="L8729" s="300" t="s">
        <v>8372</v>
      </c>
    </row>
    <row r="8730" spans="2:12" ht="75" customHeight="1" x14ac:dyDescent="0.25">
      <c r="B8730" s="294">
        <v>53101500</v>
      </c>
      <c r="C8730" s="295" t="s">
        <v>8379</v>
      </c>
      <c r="D8730" s="296">
        <v>41699</v>
      </c>
      <c r="E8730" s="28" t="s">
        <v>99</v>
      </c>
      <c r="F8730" s="297" t="s">
        <v>8370</v>
      </c>
      <c r="G8730" s="297" t="s">
        <v>8371</v>
      </c>
      <c r="H8730" s="298">
        <v>88992</v>
      </c>
      <c r="I8730" s="299">
        <v>86322.240000000005</v>
      </c>
      <c r="J8730" s="28" t="s">
        <v>39</v>
      </c>
      <c r="K8730" s="28" t="s">
        <v>39</v>
      </c>
      <c r="L8730" s="300" t="s">
        <v>8372</v>
      </c>
    </row>
    <row r="8731" spans="2:12" ht="75" customHeight="1" x14ac:dyDescent="0.25">
      <c r="B8731" s="294">
        <v>53102504</v>
      </c>
      <c r="C8731" s="295" t="s">
        <v>8404</v>
      </c>
      <c r="D8731" s="296">
        <v>41699</v>
      </c>
      <c r="E8731" s="28" t="s">
        <v>99</v>
      </c>
      <c r="F8731" s="297" t="s">
        <v>8370</v>
      </c>
      <c r="G8731" s="297" t="s">
        <v>8371</v>
      </c>
      <c r="H8731" s="298">
        <v>59328</v>
      </c>
      <c r="I8731" s="299">
        <v>57548.160000000003</v>
      </c>
      <c r="J8731" s="28" t="s">
        <v>39</v>
      </c>
      <c r="K8731" s="28" t="s">
        <v>39</v>
      </c>
      <c r="L8731" s="300" t="s">
        <v>8372</v>
      </c>
    </row>
    <row r="8732" spans="2:12" ht="75" customHeight="1" x14ac:dyDescent="0.25">
      <c r="B8732" s="294">
        <v>39111610</v>
      </c>
      <c r="C8732" s="295" t="s">
        <v>8405</v>
      </c>
      <c r="D8732" s="296">
        <v>41699</v>
      </c>
      <c r="E8732" s="28" t="s">
        <v>99</v>
      </c>
      <c r="F8732" s="297" t="s">
        <v>8370</v>
      </c>
      <c r="G8732" s="297" t="s">
        <v>8371</v>
      </c>
      <c r="H8732" s="298">
        <v>69216</v>
      </c>
      <c r="I8732" s="299">
        <v>67139.520000000004</v>
      </c>
      <c r="J8732" s="28" t="s">
        <v>39</v>
      </c>
      <c r="K8732" s="28" t="s">
        <v>39</v>
      </c>
      <c r="L8732" s="300" t="s">
        <v>8372</v>
      </c>
    </row>
    <row r="8733" spans="2:12" ht="75" customHeight="1" x14ac:dyDescent="0.25">
      <c r="B8733" s="294">
        <v>53121603</v>
      </c>
      <c r="C8733" s="295" t="s">
        <v>8406</v>
      </c>
      <c r="D8733" s="296">
        <v>41699</v>
      </c>
      <c r="E8733" s="28" t="s">
        <v>99</v>
      </c>
      <c r="F8733" s="297" t="s">
        <v>8370</v>
      </c>
      <c r="G8733" s="297" t="s">
        <v>8371</v>
      </c>
      <c r="H8733" s="298">
        <v>296640</v>
      </c>
      <c r="I8733" s="299">
        <v>287740.79999999999</v>
      </c>
      <c r="J8733" s="28" t="s">
        <v>39</v>
      </c>
      <c r="K8733" s="28" t="s">
        <v>39</v>
      </c>
      <c r="L8733" s="300" t="s">
        <v>8372</v>
      </c>
    </row>
    <row r="8734" spans="2:12" ht="75" customHeight="1" x14ac:dyDescent="0.25">
      <c r="B8734" s="294">
        <v>44103204</v>
      </c>
      <c r="C8734" s="295" t="s">
        <v>8407</v>
      </c>
      <c r="D8734" s="296">
        <v>41699</v>
      </c>
      <c r="E8734" s="28" t="s">
        <v>99</v>
      </c>
      <c r="F8734" s="297" t="s">
        <v>8370</v>
      </c>
      <c r="G8734" s="297" t="s">
        <v>8371</v>
      </c>
      <c r="H8734" s="298">
        <v>39552</v>
      </c>
      <c r="I8734" s="299">
        <v>38365.440000000002</v>
      </c>
      <c r="J8734" s="28" t="s">
        <v>39</v>
      </c>
      <c r="K8734" s="28" t="s">
        <v>39</v>
      </c>
      <c r="L8734" s="300" t="s">
        <v>8372</v>
      </c>
    </row>
    <row r="8735" spans="2:12" ht="75" customHeight="1" x14ac:dyDescent="0.25">
      <c r="B8735" s="294">
        <v>46182306</v>
      </c>
      <c r="C8735" s="295" t="s">
        <v>8408</v>
      </c>
      <c r="D8735" s="296">
        <v>41699</v>
      </c>
      <c r="E8735" s="28" t="s">
        <v>99</v>
      </c>
      <c r="F8735" s="297" t="s">
        <v>8370</v>
      </c>
      <c r="G8735" s="297" t="s">
        <v>8371</v>
      </c>
      <c r="H8735" s="298">
        <v>494400</v>
      </c>
      <c r="I8735" s="299">
        <v>479568</v>
      </c>
      <c r="J8735" s="28" t="s">
        <v>39</v>
      </c>
      <c r="K8735" s="28" t="s">
        <v>39</v>
      </c>
      <c r="L8735" s="300" t="s">
        <v>8372</v>
      </c>
    </row>
    <row r="8736" spans="2:12" ht="75" customHeight="1" x14ac:dyDescent="0.25">
      <c r="B8736" s="294">
        <v>46181706</v>
      </c>
      <c r="C8736" s="295" t="s">
        <v>8409</v>
      </c>
      <c r="D8736" s="296">
        <v>41699</v>
      </c>
      <c r="E8736" s="28" t="s">
        <v>99</v>
      </c>
      <c r="F8736" s="297" t="s">
        <v>8370</v>
      </c>
      <c r="G8736" s="297" t="s">
        <v>8371</v>
      </c>
      <c r="H8736" s="298">
        <v>642720</v>
      </c>
      <c r="I8736" s="299">
        <v>623438.4</v>
      </c>
      <c r="J8736" s="28" t="s">
        <v>39</v>
      </c>
      <c r="K8736" s="28" t="s">
        <v>39</v>
      </c>
      <c r="L8736" s="300" t="s">
        <v>8372</v>
      </c>
    </row>
    <row r="8737" spans="2:12" ht="75" customHeight="1" x14ac:dyDescent="0.25">
      <c r="B8737" s="294">
        <v>44121635</v>
      </c>
      <c r="C8737" s="295" t="s">
        <v>8410</v>
      </c>
      <c r="D8737" s="296">
        <v>41699</v>
      </c>
      <c r="E8737" s="28" t="s">
        <v>99</v>
      </c>
      <c r="F8737" s="297" t="s">
        <v>8370</v>
      </c>
      <c r="G8737" s="297" t="s">
        <v>8371</v>
      </c>
      <c r="H8737" s="298">
        <v>39552</v>
      </c>
      <c r="I8737" s="299">
        <v>38365.440000000002</v>
      </c>
      <c r="J8737" s="28" t="s">
        <v>39</v>
      </c>
      <c r="K8737" s="28" t="s">
        <v>39</v>
      </c>
      <c r="L8737" s="300" t="s">
        <v>8372</v>
      </c>
    </row>
    <row r="8738" spans="2:12" ht="75" customHeight="1" x14ac:dyDescent="0.25">
      <c r="B8738" s="294">
        <v>31151507</v>
      </c>
      <c r="C8738" s="295" t="s">
        <v>8411</v>
      </c>
      <c r="D8738" s="296">
        <v>41699</v>
      </c>
      <c r="E8738" s="28" t="s">
        <v>99</v>
      </c>
      <c r="F8738" s="297" t="s">
        <v>8370</v>
      </c>
      <c r="G8738" s="297" t="s">
        <v>8371</v>
      </c>
      <c r="H8738" s="298">
        <v>375744</v>
      </c>
      <c r="I8738" s="299">
        <v>364471.68</v>
      </c>
      <c r="J8738" s="28" t="s">
        <v>39</v>
      </c>
      <c r="K8738" s="28" t="s">
        <v>39</v>
      </c>
      <c r="L8738" s="300" t="s">
        <v>8372</v>
      </c>
    </row>
    <row r="8739" spans="2:12" ht="75" customHeight="1" x14ac:dyDescent="0.25">
      <c r="B8739" s="294">
        <v>31151507</v>
      </c>
      <c r="C8739" s="295" t="s">
        <v>8412</v>
      </c>
      <c r="D8739" s="296">
        <v>41699</v>
      </c>
      <c r="E8739" s="28" t="s">
        <v>99</v>
      </c>
      <c r="F8739" s="297" t="s">
        <v>8370</v>
      </c>
      <c r="G8739" s="297" t="s">
        <v>8371</v>
      </c>
      <c r="H8739" s="298">
        <v>415296</v>
      </c>
      <c r="I8739" s="299">
        <v>402837.12</v>
      </c>
      <c r="J8739" s="28" t="s">
        <v>39</v>
      </c>
      <c r="K8739" s="28" t="s">
        <v>39</v>
      </c>
      <c r="L8739" s="300" t="s">
        <v>8372</v>
      </c>
    </row>
    <row r="8740" spans="2:12" ht="75" customHeight="1" x14ac:dyDescent="0.25">
      <c r="B8740" s="294">
        <v>44121635</v>
      </c>
      <c r="C8740" s="295" t="s">
        <v>8413</v>
      </c>
      <c r="D8740" s="296">
        <v>41699</v>
      </c>
      <c r="E8740" s="28" t="s">
        <v>99</v>
      </c>
      <c r="F8740" s="297" t="s">
        <v>8370</v>
      </c>
      <c r="G8740" s="297" t="s">
        <v>8371</v>
      </c>
      <c r="H8740" s="298">
        <v>128544</v>
      </c>
      <c r="I8740" s="299">
        <v>124687.67999999999</v>
      </c>
      <c r="J8740" s="28" t="s">
        <v>39</v>
      </c>
      <c r="K8740" s="28" t="s">
        <v>39</v>
      </c>
      <c r="L8740" s="300" t="s">
        <v>8372</v>
      </c>
    </row>
    <row r="8741" spans="2:12" ht="75" customHeight="1" x14ac:dyDescent="0.25">
      <c r="B8741" s="294">
        <v>44121635</v>
      </c>
      <c r="C8741" s="295" t="s">
        <v>8414</v>
      </c>
      <c r="D8741" s="296">
        <v>41699</v>
      </c>
      <c r="E8741" s="28" t="s">
        <v>99</v>
      </c>
      <c r="F8741" s="297" t="s">
        <v>8370</v>
      </c>
      <c r="G8741" s="297" t="s">
        <v>8371</v>
      </c>
      <c r="H8741" s="298">
        <v>118656</v>
      </c>
      <c r="I8741" s="299">
        <v>115096.32000000001</v>
      </c>
      <c r="J8741" s="28" t="s">
        <v>39</v>
      </c>
      <c r="K8741" s="28" t="s">
        <v>39</v>
      </c>
      <c r="L8741" s="300" t="s">
        <v>8372</v>
      </c>
    </row>
    <row r="8742" spans="2:12" ht="75" customHeight="1" x14ac:dyDescent="0.25">
      <c r="B8742" s="294">
        <v>31151507</v>
      </c>
      <c r="C8742" s="295" t="s">
        <v>8415</v>
      </c>
      <c r="D8742" s="296">
        <v>41699</v>
      </c>
      <c r="E8742" s="28" t="s">
        <v>99</v>
      </c>
      <c r="F8742" s="297" t="s">
        <v>8370</v>
      </c>
      <c r="G8742" s="297" t="s">
        <v>8371</v>
      </c>
      <c r="H8742" s="298">
        <v>177984</v>
      </c>
      <c r="I8742" s="299">
        <v>172644.48000000001</v>
      </c>
      <c r="J8742" s="28" t="s">
        <v>39</v>
      </c>
      <c r="K8742" s="28" t="s">
        <v>39</v>
      </c>
      <c r="L8742" s="300" t="s">
        <v>8372</v>
      </c>
    </row>
    <row r="8743" spans="2:12" ht="75" customHeight="1" x14ac:dyDescent="0.25">
      <c r="B8743" s="294">
        <v>46182306</v>
      </c>
      <c r="C8743" s="295" t="s">
        <v>8416</v>
      </c>
      <c r="D8743" s="296">
        <v>41699</v>
      </c>
      <c r="E8743" s="28" t="s">
        <v>99</v>
      </c>
      <c r="F8743" s="297" t="s">
        <v>8370</v>
      </c>
      <c r="G8743" s="297" t="s">
        <v>8371</v>
      </c>
      <c r="H8743" s="298">
        <v>79104</v>
      </c>
      <c r="I8743" s="299">
        <v>76730.880000000005</v>
      </c>
      <c r="J8743" s="28" t="s">
        <v>39</v>
      </c>
      <c r="K8743" s="28" t="s">
        <v>39</v>
      </c>
      <c r="L8743" s="300" t="s">
        <v>8372</v>
      </c>
    </row>
    <row r="8744" spans="2:12" ht="75" customHeight="1" x14ac:dyDescent="0.25">
      <c r="B8744" s="294">
        <v>46182306</v>
      </c>
      <c r="C8744" s="295" t="s">
        <v>8417</v>
      </c>
      <c r="D8744" s="296">
        <v>41699</v>
      </c>
      <c r="E8744" s="28" t="s">
        <v>99</v>
      </c>
      <c r="F8744" s="297" t="s">
        <v>8370</v>
      </c>
      <c r="G8744" s="297" t="s">
        <v>8371</v>
      </c>
      <c r="H8744" s="298">
        <v>128544</v>
      </c>
      <c r="I8744" s="299">
        <v>124687.67999999999</v>
      </c>
      <c r="J8744" s="28" t="s">
        <v>39</v>
      </c>
      <c r="K8744" s="28" t="s">
        <v>39</v>
      </c>
      <c r="L8744" s="300" t="s">
        <v>8372</v>
      </c>
    </row>
    <row r="8745" spans="2:12" ht="75" customHeight="1" x14ac:dyDescent="0.25">
      <c r="B8745" s="294">
        <v>31160000</v>
      </c>
      <c r="C8745" s="295" t="s">
        <v>8418</v>
      </c>
      <c r="D8745" s="296">
        <v>41699</v>
      </c>
      <c r="E8745" s="28" t="s">
        <v>99</v>
      </c>
      <c r="F8745" s="297" t="s">
        <v>8370</v>
      </c>
      <c r="G8745" s="297" t="s">
        <v>8371</v>
      </c>
      <c r="H8745" s="298">
        <v>217536</v>
      </c>
      <c r="I8745" s="299">
        <v>211009.92000000001</v>
      </c>
      <c r="J8745" s="28" t="s">
        <v>39</v>
      </c>
      <c r="K8745" s="28" t="s">
        <v>39</v>
      </c>
      <c r="L8745" s="300" t="s">
        <v>8372</v>
      </c>
    </row>
    <row r="8746" spans="2:12" ht="75" customHeight="1" x14ac:dyDescent="0.25">
      <c r="B8746" s="294">
        <v>31160000</v>
      </c>
      <c r="C8746" s="295" t="s">
        <v>8419</v>
      </c>
      <c r="D8746" s="296">
        <v>41699</v>
      </c>
      <c r="E8746" s="28" t="s">
        <v>99</v>
      </c>
      <c r="F8746" s="297" t="s">
        <v>8370</v>
      </c>
      <c r="G8746" s="297" t="s">
        <v>8371</v>
      </c>
      <c r="H8746" s="298">
        <v>1324992</v>
      </c>
      <c r="I8746" s="299">
        <v>1285242.24</v>
      </c>
      <c r="J8746" s="28" t="s">
        <v>39</v>
      </c>
      <c r="K8746" s="28" t="s">
        <v>39</v>
      </c>
      <c r="L8746" s="300" t="s">
        <v>8372</v>
      </c>
    </row>
    <row r="8747" spans="2:12" ht="75" customHeight="1" x14ac:dyDescent="0.25">
      <c r="B8747" s="294">
        <v>31151507</v>
      </c>
      <c r="C8747" s="295" t="s">
        <v>8420</v>
      </c>
      <c r="D8747" s="296">
        <v>41699</v>
      </c>
      <c r="E8747" s="28" t="s">
        <v>99</v>
      </c>
      <c r="F8747" s="297" t="s">
        <v>8370</v>
      </c>
      <c r="G8747" s="297" t="s">
        <v>8371</v>
      </c>
      <c r="H8747" s="298">
        <v>39552</v>
      </c>
      <c r="I8747" s="299">
        <v>38365.440000000002</v>
      </c>
      <c r="J8747" s="28" t="s">
        <v>39</v>
      </c>
      <c r="K8747" s="28" t="s">
        <v>39</v>
      </c>
      <c r="L8747" s="300" t="s">
        <v>8372</v>
      </c>
    </row>
    <row r="8748" spans="2:12" ht="75" customHeight="1" x14ac:dyDescent="0.25">
      <c r="B8748" s="294">
        <v>31151507</v>
      </c>
      <c r="C8748" s="295" t="s">
        <v>8421</v>
      </c>
      <c r="D8748" s="296">
        <v>41699</v>
      </c>
      <c r="E8748" s="28" t="s">
        <v>99</v>
      </c>
      <c r="F8748" s="297" t="s">
        <v>8370</v>
      </c>
      <c r="G8748" s="297" t="s">
        <v>8371</v>
      </c>
      <c r="H8748" s="298">
        <v>197760</v>
      </c>
      <c r="I8748" s="299">
        <v>191827.20000000001</v>
      </c>
      <c r="J8748" s="28" t="s">
        <v>39</v>
      </c>
      <c r="K8748" s="28" t="s">
        <v>39</v>
      </c>
      <c r="L8748" s="300" t="s">
        <v>8372</v>
      </c>
    </row>
    <row r="8749" spans="2:12" ht="75" customHeight="1" x14ac:dyDescent="0.25">
      <c r="B8749" s="294">
        <v>46182306</v>
      </c>
      <c r="C8749" s="295" t="s">
        <v>8422</v>
      </c>
      <c r="D8749" s="296">
        <v>41699</v>
      </c>
      <c r="E8749" s="28" t="s">
        <v>99</v>
      </c>
      <c r="F8749" s="297" t="s">
        <v>8370</v>
      </c>
      <c r="G8749" s="297" t="s">
        <v>8371</v>
      </c>
      <c r="H8749" s="298">
        <v>593280</v>
      </c>
      <c r="I8749" s="299">
        <v>575481.59999999998</v>
      </c>
      <c r="J8749" s="28" t="s">
        <v>39</v>
      </c>
      <c r="K8749" s="28" t="s">
        <v>39</v>
      </c>
      <c r="L8749" s="300" t="s">
        <v>8372</v>
      </c>
    </row>
    <row r="8750" spans="2:12" ht="75" customHeight="1" x14ac:dyDescent="0.25">
      <c r="B8750" s="294">
        <v>46182306</v>
      </c>
      <c r="C8750" s="295" t="s">
        <v>8423</v>
      </c>
      <c r="D8750" s="296">
        <v>41699</v>
      </c>
      <c r="E8750" s="28" t="s">
        <v>99</v>
      </c>
      <c r="F8750" s="297" t="s">
        <v>8370</v>
      </c>
      <c r="G8750" s="297" t="s">
        <v>8371</v>
      </c>
      <c r="H8750" s="298">
        <v>454848</v>
      </c>
      <c r="I8750" s="299">
        <v>441202.56</v>
      </c>
      <c r="J8750" s="28" t="s">
        <v>39</v>
      </c>
      <c r="K8750" s="28" t="s">
        <v>39</v>
      </c>
      <c r="L8750" s="300" t="s">
        <v>8372</v>
      </c>
    </row>
    <row r="8751" spans="2:12" ht="75" customHeight="1" x14ac:dyDescent="0.25">
      <c r="B8751" s="294">
        <v>46182306</v>
      </c>
      <c r="C8751" s="295" t="s">
        <v>8424</v>
      </c>
      <c r="D8751" s="296">
        <v>41699</v>
      </c>
      <c r="E8751" s="28" t="s">
        <v>99</v>
      </c>
      <c r="F8751" s="297" t="s">
        <v>8370</v>
      </c>
      <c r="G8751" s="297" t="s">
        <v>8371</v>
      </c>
      <c r="H8751" s="298">
        <v>247200</v>
      </c>
      <c r="I8751" s="299">
        <v>239784</v>
      </c>
      <c r="J8751" s="28" t="s">
        <v>39</v>
      </c>
      <c r="K8751" s="28" t="s">
        <v>39</v>
      </c>
      <c r="L8751" s="300" t="s">
        <v>8372</v>
      </c>
    </row>
    <row r="8752" spans="2:12" ht="75" customHeight="1" x14ac:dyDescent="0.25">
      <c r="B8752" s="294">
        <v>46182306</v>
      </c>
      <c r="C8752" s="295" t="s">
        <v>8425</v>
      </c>
      <c r="D8752" s="296">
        <v>41699</v>
      </c>
      <c r="E8752" s="28" t="s">
        <v>99</v>
      </c>
      <c r="F8752" s="297" t="s">
        <v>8370</v>
      </c>
      <c r="G8752" s="297" t="s">
        <v>8371</v>
      </c>
      <c r="H8752" s="298">
        <v>49440</v>
      </c>
      <c r="I8752" s="299">
        <v>47956.800000000003</v>
      </c>
      <c r="J8752" s="28" t="s">
        <v>39</v>
      </c>
      <c r="K8752" s="28" t="s">
        <v>39</v>
      </c>
      <c r="L8752" s="300" t="s">
        <v>8372</v>
      </c>
    </row>
    <row r="8753" spans="2:12" ht="75" customHeight="1" x14ac:dyDescent="0.25">
      <c r="B8753" s="294">
        <v>53121602</v>
      </c>
      <c r="C8753" s="295" t="s">
        <v>8426</v>
      </c>
      <c r="D8753" s="296">
        <v>41699</v>
      </c>
      <c r="E8753" s="28" t="s">
        <v>99</v>
      </c>
      <c r="F8753" s="297" t="s">
        <v>8370</v>
      </c>
      <c r="G8753" s="297" t="s">
        <v>8371</v>
      </c>
      <c r="H8753" s="298">
        <v>385632</v>
      </c>
      <c r="I8753" s="299">
        <v>374063.04</v>
      </c>
      <c r="J8753" s="28" t="s">
        <v>39</v>
      </c>
      <c r="K8753" s="28" t="s">
        <v>39</v>
      </c>
      <c r="L8753" s="300" t="s">
        <v>8372</v>
      </c>
    </row>
    <row r="8754" spans="2:12" ht="75" customHeight="1" x14ac:dyDescent="0.25">
      <c r="B8754" s="294">
        <v>31211903</v>
      </c>
      <c r="C8754" s="295" t="s">
        <v>8373</v>
      </c>
      <c r="D8754" s="296">
        <v>41699</v>
      </c>
      <c r="E8754" s="28" t="s">
        <v>99</v>
      </c>
      <c r="F8754" s="297" t="s">
        <v>8370</v>
      </c>
      <c r="G8754" s="297" t="s">
        <v>8371</v>
      </c>
      <c r="H8754" s="298">
        <v>29664</v>
      </c>
      <c r="I8754" s="299">
        <v>28774.080000000002</v>
      </c>
      <c r="J8754" s="28" t="s">
        <v>39</v>
      </c>
      <c r="K8754" s="28" t="s">
        <v>39</v>
      </c>
      <c r="L8754" s="300" t="s">
        <v>8372</v>
      </c>
    </row>
    <row r="8755" spans="2:12" ht="75" customHeight="1" x14ac:dyDescent="0.25">
      <c r="B8755" s="294">
        <v>53103000</v>
      </c>
      <c r="C8755" s="295" t="s">
        <v>8374</v>
      </c>
      <c r="D8755" s="296">
        <v>41699</v>
      </c>
      <c r="E8755" s="28" t="s">
        <v>99</v>
      </c>
      <c r="F8755" s="297" t="s">
        <v>8370</v>
      </c>
      <c r="G8755" s="297" t="s">
        <v>8371</v>
      </c>
      <c r="H8755" s="298">
        <v>44496</v>
      </c>
      <c r="I8755" s="299">
        <v>43161.120000000003</v>
      </c>
      <c r="J8755" s="28" t="s">
        <v>39</v>
      </c>
      <c r="K8755" s="28" t="s">
        <v>39</v>
      </c>
      <c r="L8755" s="300" t="s">
        <v>8372</v>
      </c>
    </row>
    <row r="8756" spans="2:12" ht="75" customHeight="1" x14ac:dyDescent="0.25">
      <c r="B8756" s="294">
        <v>53101500</v>
      </c>
      <c r="C8756" s="295" t="s">
        <v>8375</v>
      </c>
      <c r="D8756" s="296">
        <v>41699</v>
      </c>
      <c r="E8756" s="28" t="s">
        <v>99</v>
      </c>
      <c r="F8756" s="297" t="s">
        <v>8370</v>
      </c>
      <c r="G8756" s="297" t="s">
        <v>8371</v>
      </c>
      <c r="H8756" s="298">
        <v>44496</v>
      </c>
      <c r="I8756" s="299">
        <v>43161.120000000003</v>
      </c>
      <c r="J8756" s="28" t="s">
        <v>39</v>
      </c>
      <c r="K8756" s="28" t="s">
        <v>39</v>
      </c>
      <c r="L8756" s="300" t="s">
        <v>8372</v>
      </c>
    </row>
    <row r="8757" spans="2:12" ht="75" customHeight="1" x14ac:dyDescent="0.25">
      <c r="B8757" s="294">
        <v>46181535</v>
      </c>
      <c r="C8757" s="295" t="s">
        <v>8376</v>
      </c>
      <c r="D8757" s="296">
        <v>41699</v>
      </c>
      <c r="E8757" s="28" t="s">
        <v>99</v>
      </c>
      <c r="F8757" s="297" t="s">
        <v>8370</v>
      </c>
      <c r="G8757" s="297" t="s">
        <v>8371</v>
      </c>
      <c r="H8757" s="298">
        <v>21753.599999999999</v>
      </c>
      <c r="I8757" s="299">
        <v>21100.991999999998</v>
      </c>
      <c r="J8757" s="28" t="s">
        <v>39</v>
      </c>
      <c r="K8757" s="28" t="s">
        <v>39</v>
      </c>
      <c r="L8757" s="300" t="s">
        <v>8372</v>
      </c>
    </row>
    <row r="8758" spans="2:12" ht="75" customHeight="1" x14ac:dyDescent="0.25">
      <c r="B8758" s="294">
        <v>46181604</v>
      </c>
      <c r="C8758" s="295" t="s">
        <v>8427</v>
      </c>
      <c r="D8758" s="296">
        <v>41699</v>
      </c>
      <c r="E8758" s="28" t="s">
        <v>99</v>
      </c>
      <c r="F8758" s="297" t="s">
        <v>8370</v>
      </c>
      <c r="G8758" s="297" t="s">
        <v>8371</v>
      </c>
      <c r="H8758" s="298">
        <v>692160</v>
      </c>
      <c r="I8758" s="299">
        <v>671395.2</v>
      </c>
      <c r="J8758" s="28" t="s">
        <v>39</v>
      </c>
      <c r="K8758" s="28" t="s">
        <v>39</v>
      </c>
      <c r="L8758" s="300" t="s">
        <v>8372</v>
      </c>
    </row>
    <row r="8759" spans="2:12" ht="75" customHeight="1" x14ac:dyDescent="0.25">
      <c r="B8759" s="294">
        <v>46181604</v>
      </c>
      <c r="C8759" s="295" t="s">
        <v>8428</v>
      </c>
      <c r="D8759" s="296">
        <v>41699</v>
      </c>
      <c r="E8759" s="28" t="s">
        <v>99</v>
      </c>
      <c r="F8759" s="297" t="s">
        <v>8370</v>
      </c>
      <c r="G8759" s="297" t="s">
        <v>8371</v>
      </c>
      <c r="H8759" s="298">
        <v>444960</v>
      </c>
      <c r="I8759" s="299">
        <v>431611.2</v>
      </c>
      <c r="J8759" s="28" t="s">
        <v>39</v>
      </c>
      <c r="K8759" s="28" t="s">
        <v>39</v>
      </c>
      <c r="L8759" s="300" t="s">
        <v>8372</v>
      </c>
    </row>
    <row r="8760" spans="2:12" ht="75" customHeight="1" x14ac:dyDescent="0.25">
      <c r="B8760" s="294">
        <v>53101800</v>
      </c>
      <c r="C8760" s="295" t="s">
        <v>8378</v>
      </c>
      <c r="D8760" s="296">
        <v>41699</v>
      </c>
      <c r="E8760" s="28" t="s">
        <v>99</v>
      </c>
      <c r="F8760" s="297" t="s">
        <v>8370</v>
      </c>
      <c r="G8760" s="297" t="s">
        <v>8371</v>
      </c>
      <c r="H8760" s="298">
        <v>88992</v>
      </c>
      <c r="I8760" s="299">
        <v>86322.240000000005</v>
      </c>
      <c r="J8760" s="28" t="s">
        <v>39</v>
      </c>
      <c r="K8760" s="28" t="s">
        <v>39</v>
      </c>
      <c r="L8760" s="300" t="s">
        <v>8372</v>
      </c>
    </row>
    <row r="8761" spans="2:12" ht="75" customHeight="1" x14ac:dyDescent="0.25">
      <c r="B8761" s="294">
        <v>53101500</v>
      </c>
      <c r="C8761" s="295" t="s">
        <v>8379</v>
      </c>
      <c r="D8761" s="296">
        <v>41699</v>
      </c>
      <c r="E8761" s="28" t="s">
        <v>99</v>
      </c>
      <c r="F8761" s="297" t="s">
        <v>8370</v>
      </c>
      <c r="G8761" s="297" t="s">
        <v>8371</v>
      </c>
      <c r="H8761" s="298">
        <v>187872</v>
      </c>
      <c r="I8761" s="299">
        <v>182235.84</v>
      </c>
      <c r="J8761" s="28" t="s">
        <v>39</v>
      </c>
      <c r="K8761" s="28" t="s">
        <v>39</v>
      </c>
      <c r="L8761" s="300" t="s">
        <v>8372</v>
      </c>
    </row>
    <row r="8762" spans="2:12" ht="75" customHeight="1" x14ac:dyDescent="0.25">
      <c r="B8762" s="294">
        <v>46181604</v>
      </c>
      <c r="C8762" s="295" t="s">
        <v>8429</v>
      </c>
      <c r="D8762" s="296">
        <v>41699</v>
      </c>
      <c r="E8762" s="28" t="s">
        <v>99</v>
      </c>
      <c r="F8762" s="297" t="s">
        <v>8370</v>
      </c>
      <c r="G8762" s="297" t="s">
        <v>8371</v>
      </c>
      <c r="H8762" s="298">
        <v>187872</v>
      </c>
      <c r="I8762" s="299">
        <v>182235.84</v>
      </c>
      <c r="J8762" s="28" t="s">
        <v>39</v>
      </c>
      <c r="K8762" s="28" t="s">
        <v>39</v>
      </c>
      <c r="L8762" s="300" t="s">
        <v>8372</v>
      </c>
    </row>
    <row r="8763" spans="2:12" ht="75" customHeight="1" x14ac:dyDescent="0.25">
      <c r="B8763" s="294">
        <v>53121603</v>
      </c>
      <c r="C8763" s="295" t="s">
        <v>8430</v>
      </c>
      <c r="D8763" s="296">
        <v>41699</v>
      </c>
      <c r="E8763" s="28" t="s">
        <v>99</v>
      </c>
      <c r="F8763" s="297" t="s">
        <v>8370</v>
      </c>
      <c r="G8763" s="297" t="s">
        <v>8371</v>
      </c>
      <c r="H8763" s="298">
        <v>148320</v>
      </c>
      <c r="I8763" s="299">
        <v>143870.39999999999</v>
      </c>
      <c r="J8763" s="28" t="s">
        <v>39</v>
      </c>
      <c r="K8763" s="28" t="s">
        <v>39</v>
      </c>
      <c r="L8763" s="300" t="s">
        <v>8372</v>
      </c>
    </row>
    <row r="8764" spans="2:12" ht="75" customHeight="1" x14ac:dyDescent="0.25">
      <c r="B8764" s="294">
        <v>46181604</v>
      </c>
      <c r="C8764" s="295" t="s">
        <v>8431</v>
      </c>
      <c r="D8764" s="296">
        <v>41699</v>
      </c>
      <c r="E8764" s="28" t="s">
        <v>99</v>
      </c>
      <c r="F8764" s="297" t="s">
        <v>8370</v>
      </c>
      <c r="G8764" s="297" t="s">
        <v>8371</v>
      </c>
      <c r="H8764" s="298">
        <v>59328</v>
      </c>
      <c r="I8764" s="299">
        <v>57548.160000000003</v>
      </c>
      <c r="J8764" s="28" t="s">
        <v>39</v>
      </c>
      <c r="K8764" s="28" t="s">
        <v>39</v>
      </c>
      <c r="L8764" s="300" t="s">
        <v>8372</v>
      </c>
    </row>
    <row r="8765" spans="2:12" ht="75" customHeight="1" x14ac:dyDescent="0.25">
      <c r="B8765" s="294">
        <v>46181604</v>
      </c>
      <c r="C8765" s="295" t="s">
        <v>8383</v>
      </c>
      <c r="D8765" s="296">
        <v>41699</v>
      </c>
      <c r="E8765" s="28" t="s">
        <v>99</v>
      </c>
      <c r="F8765" s="297" t="s">
        <v>8370</v>
      </c>
      <c r="G8765" s="297" t="s">
        <v>8371</v>
      </c>
      <c r="H8765" s="298">
        <v>39552</v>
      </c>
      <c r="I8765" s="299">
        <v>38365.440000000002</v>
      </c>
      <c r="J8765" s="28" t="s">
        <v>39</v>
      </c>
      <c r="K8765" s="28" t="s">
        <v>39</v>
      </c>
      <c r="L8765" s="300" t="s">
        <v>8372</v>
      </c>
    </row>
    <row r="8766" spans="2:12" ht="75" customHeight="1" x14ac:dyDescent="0.25">
      <c r="B8766" s="294">
        <v>46181604</v>
      </c>
      <c r="C8766" s="295" t="s">
        <v>8432</v>
      </c>
      <c r="D8766" s="296">
        <v>41699</v>
      </c>
      <c r="E8766" s="28" t="s">
        <v>99</v>
      </c>
      <c r="F8766" s="297" t="s">
        <v>8370</v>
      </c>
      <c r="G8766" s="297" t="s">
        <v>8371</v>
      </c>
      <c r="H8766" s="298">
        <v>118656</v>
      </c>
      <c r="I8766" s="299">
        <v>115096.32000000001</v>
      </c>
      <c r="J8766" s="28" t="s">
        <v>39</v>
      </c>
      <c r="K8766" s="28" t="s">
        <v>39</v>
      </c>
      <c r="L8766" s="300" t="s">
        <v>8372</v>
      </c>
    </row>
    <row r="8767" spans="2:12" ht="75" customHeight="1" x14ac:dyDescent="0.25">
      <c r="B8767" s="294">
        <v>11162201</v>
      </c>
      <c r="C8767" s="295" t="s">
        <v>8386</v>
      </c>
      <c r="D8767" s="296">
        <v>41699</v>
      </c>
      <c r="E8767" s="28" t="s">
        <v>99</v>
      </c>
      <c r="F8767" s="297" t="s">
        <v>8370</v>
      </c>
      <c r="G8767" s="297" t="s">
        <v>8371</v>
      </c>
      <c r="H8767" s="298">
        <v>14832</v>
      </c>
      <c r="I8767" s="299">
        <v>14387.04</v>
      </c>
      <c r="J8767" s="28" t="s">
        <v>39</v>
      </c>
      <c r="K8767" s="28" t="s">
        <v>39</v>
      </c>
      <c r="L8767" s="300" t="s">
        <v>8372</v>
      </c>
    </row>
    <row r="8768" spans="2:12" ht="75" customHeight="1" x14ac:dyDescent="0.25">
      <c r="B8768" s="294">
        <v>39111610</v>
      </c>
      <c r="C8768" s="295" t="s">
        <v>8387</v>
      </c>
      <c r="D8768" s="296">
        <v>41699</v>
      </c>
      <c r="E8768" s="28" t="s">
        <v>99</v>
      </c>
      <c r="F8768" s="297" t="s">
        <v>8370</v>
      </c>
      <c r="G8768" s="297" t="s">
        <v>8371</v>
      </c>
      <c r="H8768" s="298">
        <v>69216</v>
      </c>
      <c r="I8768" s="299">
        <v>67139.520000000004</v>
      </c>
      <c r="J8768" s="28" t="s">
        <v>39</v>
      </c>
      <c r="K8768" s="28" t="s">
        <v>39</v>
      </c>
      <c r="L8768" s="300" t="s">
        <v>8372</v>
      </c>
    </row>
    <row r="8769" spans="2:12" ht="75" customHeight="1" x14ac:dyDescent="0.25">
      <c r="B8769" s="294">
        <v>53121603</v>
      </c>
      <c r="C8769" s="295" t="s">
        <v>8433</v>
      </c>
      <c r="D8769" s="296">
        <v>41699</v>
      </c>
      <c r="E8769" s="28" t="s">
        <v>99</v>
      </c>
      <c r="F8769" s="297" t="s">
        <v>8370</v>
      </c>
      <c r="G8769" s="297" t="s">
        <v>8371</v>
      </c>
      <c r="H8769" s="298">
        <v>355968</v>
      </c>
      <c r="I8769" s="299">
        <v>345288.96000000002</v>
      </c>
      <c r="J8769" s="28" t="s">
        <v>39</v>
      </c>
      <c r="K8769" s="28" t="s">
        <v>39</v>
      </c>
      <c r="L8769" s="300" t="s">
        <v>8372</v>
      </c>
    </row>
    <row r="8770" spans="2:12" ht="75" customHeight="1" x14ac:dyDescent="0.25">
      <c r="B8770" s="294">
        <v>53121603</v>
      </c>
      <c r="C8770" s="295" t="s">
        <v>8434</v>
      </c>
      <c r="D8770" s="296">
        <v>41699</v>
      </c>
      <c r="E8770" s="28" t="s">
        <v>99</v>
      </c>
      <c r="F8770" s="297" t="s">
        <v>8370</v>
      </c>
      <c r="G8770" s="297" t="s">
        <v>8371</v>
      </c>
      <c r="H8770" s="298">
        <v>237312</v>
      </c>
      <c r="I8770" s="299">
        <v>230192.64000000001</v>
      </c>
      <c r="J8770" s="28" t="s">
        <v>39</v>
      </c>
      <c r="K8770" s="28" t="s">
        <v>39</v>
      </c>
      <c r="L8770" s="300" t="s">
        <v>8372</v>
      </c>
    </row>
    <row r="8771" spans="2:12" ht="75" customHeight="1" x14ac:dyDescent="0.25">
      <c r="B8771" s="294">
        <v>46181604</v>
      </c>
      <c r="C8771" s="295" t="s">
        <v>8389</v>
      </c>
      <c r="D8771" s="296">
        <v>41699</v>
      </c>
      <c r="E8771" s="28" t="s">
        <v>99</v>
      </c>
      <c r="F8771" s="297" t="s">
        <v>8370</v>
      </c>
      <c r="G8771" s="297" t="s">
        <v>8371</v>
      </c>
      <c r="H8771" s="298">
        <v>69216</v>
      </c>
      <c r="I8771" s="299">
        <v>67139.520000000004</v>
      </c>
      <c r="J8771" s="28" t="s">
        <v>39</v>
      </c>
      <c r="K8771" s="28" t="s">
        <v>39</v>
      </c>
      <c r="L8771" s="300" t="s">
        <v>8372</v>
      </c>
    </row>
    <row r="8772" spans="2:12" ht="75" customHeight="1" x14ac:dyDescent="0.25">
      <c r="B8772" s="294">
        <v>46181604</v>
      </c>
      <c r="C8772" s="295" t="s">
        <v>8390</v>
      </c>
      <c r="D8772" s="296">
        <v>41699</v>
      </c>
      <c r="E8772" s="28" t="s">
        <v>99</v>
      </c>
      <c r="F8772" s="297" t="s">
        <v>8370</v>
      </c>
      <c r="G8772" s="297" t="s">
        <v>8371</v>
      </c>
      <c r="H8772" s="298">
        <v>59328</v>
      </c>
      <c r="I8772" s="299">
        <v>57548.160000000003</v>
      </c>
      <c r="J8772" s="28" t="s">
        <v>39</v>
      </c>
      <c r="K8772" s="28" t="s">
        <v>39</v>
      </c>
      <c r="L8772" s="300" t="s">
        <v>8372</v>
      </c>
    </row>
    <row r="8773" spans="2:12" ht="75" customHeight="1" x14ac:dyDescent="0.25">
      <c r="B8773" s="294">
        <v>46181604</v>
      </c>
      <c r="C8773" s="295" t="s">
        <v>8435</v>
      </c>
      <c r="D8773" s="296">
        <v>41699</v>
      </c>
      <c r="E8773" s="28" t="s">
        <v>99</v>
      </c>
      <c r="F8773" s="297" t="s">
        <v>8370</v>
      </c>
      <c r="G8773" s="297" t="s">
        <v>8371</v>
      </c>
      <c r="H8773" s="298">
        <v>187872</v>
      </c>
      <c r="I8773" s="299">
        <v>182235.84</v>
      </c>
      <c r="J8773" s="28" t="s">
        <v>39</v>
      </c>
      <c r="K8773" s="28" t="s">
        <v>39</v>
      </c>
      <c r="L8773" s="300" t="s">
        <v>8372</v>
      </c>
    </row>
    <row r="8774" spans="2:12" ht="75" customHeight="1" x14ac:dyDescent="0.25">
      <c r="B8774" s="294">
        <v>46181604</v>
      </c>
      <c r="C8774" s="295" t="s">
        <v>8436</v>
      </c>
      <c r="D8774" s="296">
        <v>41699</v>
      </c>
      <c r="E8774" s="28" t="s">
        <v>99</v>
      </c>
      <c r="F8774" s="297" t="s">
        <v>8370</v>
      </c>
      <c r="G8774" s="297" t="s">
        <v>8371</v>
      </c>
      <c r="H8774" s="298">
        <v>158208</v>
      </c>
      <c r="I8774" s="299">
        <v>153461.76000000001</v>
      </c>
      <c r="J8774" s="28" t="s">
        <v>39</v>
      </c>
      <c r="K8774" s="28" t="s">
        <v>39</v>
      </c>
      <c r="L8774" s="300" t="s">
        <v>8372</v>
      </c>
    </row>
    <row r="8775" spans="2:12" ht="75" customHeight="1" x14ac:dyDescent="0.25">
      <c r="B8775" s="294">
        <v>46181604</v>
      </c>
      <c r="C8775" s="295" t="s">
        <v>8437</v>
      </c>
      <c r="D8775" s="296">
        <v>41699</v>
      </c>
      <c r="E8775" s="28" t="s">
        <v>99</v>
      </c>
      <c r="F8775" s="297" t="s">
        <v>8370</v>
      </c>
      <c r="G8775" s="297" t="s">
        <v>8371</v>
      </c>
      <c r="H8775" s="298">
        <v>484100</v>
      </c>
      <c r="I8775" s="299">
        <v>469577</v>
      </c>
      <c r="J8775" s="28" t="s">
        <v>39</v>
      </c>
      <c r="K8775" s="28" t="s">
        <v>39</v>
      </c>
      <c r="L8775" s="300" t="s">
        <v>8372</v>
      </c>
    </row>
    <row r="8776" spans="2:12" ht="75" customHeight="1" x14ac:dyDescent="0.25">
      <c r="B8776" s="294">
        <v>49121509</v>
      </c>
      <c r="C8776" s="295" t="s">
        <v>8438</v>
      </c>
      <c r="D8776" s="296">
        <v>41699</v>
      </c>
      <c r="E8776" s="28" t="s">
        <v>99</v>
      </c>
      <c r="F8776" s="297" t="s">
        <v>8370</v>
      </c>
      <c r="G8776" s="297" t="s">
        <v>8371</v>
      </c>
      <c r="H8776" s="298">
        <v>276864</v>
      </c>
      <c r="I8776" s="299">
        <v>268558.08000000002</v>
      </c>
      <c r="J8776" s="28" t="s">
        <v>39</v>
      </c>
      <c r="K8776" s="28" t="s">
        <v>39</v>
      </c>
      <c r="L8776" s="300" t="s">
        <v>8372</v>
      </c>
    </row>
    <row r="8777" spans="2:12" ht="75" customHeight="1" x14ac:dyDescent="0.25">
      <c r="B8777" s="294">
        <v>31211903</v>
      </c>
      <c r="C8777" s="295" t="s">
        <v>8373</v>
      </c>
      <c r="D8777" s="296">
        <v>41699</v>
      </c>
      <c r="E8777" s="28" t="s">
        <v>99</v>
      </c>
      <c r="F8777" s="297" t="s">
        <v>8370</v>
      </c>
      <c r="G8777" s="297" t="s">
        <v>8371</v>
      </c>
      <c r="H8777" s="298">
        <v>29664</v>
      </c>
      <c r="I8777" s="299">
        <v>28774.080000000002</v>
      </c>
      <c r="J8777" s="28" t="s">
        <v>39</v>
      </c>
      <c r="K8777" s="28" t="s">
        <v>39</v>
      </c>
      <c r="L8777" s="300" t="s">
        <v>8372</v>
      </c>
    </row>
    <row r="8778" spans="2:12" ht="75" customHeight="1" x14ac:dyDescent="0.25">
      <c r="B8778" s="294">
        <v>53103000</v>
      </c>
      <c r="C8778" s="295" t="s">
        <v>8374</v>
      </c>
      <c r="D8778" s="296">
        <v>41699</v>
      </c>
      <c r="E8778" s="28" t="s">
        <v>99</v>
      </c>
      <c r="F8778" s="297" t="s">
        <v>8370</v>
      </c>
      <c r="G8778" s="297" t="s">
        <v>8371</v>
      </c>
      <c r="H8778" s="298">
        <v>44496</v>
      </c>
      <c r="I8778" s="299">
        <v>43161.120000000003</v>
      </c>
      <c r="J8778" s="28" t="s">
        <v>39</v>
      </c>
      <c r="K8778" s="28" t="s">
        <v>39</v>
      </c>
      <c r="L8778" s="300" t="s">
        <v>8372</v>
      </c>
    </row>
    <row r="8779" spans="2:12" ht="75" customHeight="1" x14ac:dyDescent="0.25">
      <c r="B8779" s="294">
        <v>53101500</v>
      </c>
      <c r="C8779" s="295" t="s">
        <v>8375</v>
      </c>
      <c r="D8779" s="296">
        <v>41699</v>
      </c>
      <c r="E8779" s="28" t="s">
        <v>99</v>
      </c>
      <c r="F8779" s="297" t="s">
        <v>8370</v>
      </c>
      <c r="G8779" s="297" t="s">
        <v>8371</v>
      </c>
      <c r="H8779" s="298">
        <v>44496</v>
      </c>
      <c r="I8779" s="299">
        <v>43161.120000000003</v>
      </c>
      <c r="J8779" s="28" t="s">
        <v>39</v>
      </c>
      <c r="K8779" s="28" t="s">
        <v>39</v>
      </c>
      <c r="L8779" s="300" t="s">
        <v>8372</v>
      </c>
    </row>
    <row r="8780" spans="2:12" ht="75" customHeight="1" x14ac:dyDescent="0.25">
      <c r="B8780" s="294">
        <v>46181535</v>
      </c>
      <c r="C8780" s="295" t="s">
        <v>8376</v>
      </c>
      <c r="D8780" s="296">
        <v>41699</v>
      </c>
      <c r="E8780" s="28" t="s">
        <v>99</v>
      </c>
      <c r="F8780" s="297" t="s">
        <v>8370</v>
      </c>
      <c r="G8780" s="297" t="s">
        <v>8371</v>
      </c>
      <c r="H8780" s="298">
        <v>21753.599999999999</v>
      </c>
      <c r="I8780" s="299">
        <v>21100.991999999998</v>
      </c>
      <c r="J8780" s="28" t="s">
        <v>39</v>
      </c>
      <c r="K8780" s="28" t="s">
        <v>39</v>
      </c>
      <c r="L8780" s="300" t="s">
        <v>8372</v>
      </c>
    </row>
    <row r="8781" spans="2:12" ht="75" customHeight="1" x14ac:dyDescent="0.25">
      <c r="B8781" s="294">
        <v>46181604</v>
      </c>
      <c r="C8781" s="295" t="s">
        <v>8439</v>
      </c>
      <c r="D8781" s="296">
        <v>41699</v>
      </c>
      <c r="E8781" s="28" t="s">
        <v>99</v>
      </c>
      <c r="F8781" s="297" t="s">
        <v>8370</v>
      </c>
      <c r="G8781" s="297" t="s">
        <v>8371</v>
      </c>
      <c r="H8781" s="298">
        <v>177984</v>
      </c>
      <c r="I8781" s="299">
        <v>172644.48000000001</v>
      </c>
      <c r="J8781" s="28" t="s">
        <v>39</v>
      </c>
      <c r="K8781" s="28" t="s">
        <v>39</v>
      </c>
      <c r="L8781" s="300" t="s">
        <v>8372</v>
      </c>
    </row>
    <row r="8782" spans="2:12" ht="75" customHeight="1" x14ac:dyDescent="0.25">
      <c r="B8782" s="294">
        <v>53101500</v>
      </c>
      <c r="C8782" s="295" t="s">
        <v>8379</v>
      </c>
      <c r="D8782" s="296">
        <v>41699</v>
      </c>
      <c r="E8782" s="28" t="s">
        <v>99</v>
      </c>
      <c r="F8782" s="297" t="s">
        <v>8370</v>
      </c>
      <c r="G8782" s="297" t="s">
        <v>8371</v>
      </c>
      <c r="H8782" s="298">
        <v>158208</v>
      </c>
      <c r="I8782" s="299">
        <v>153461.76000000001</v>
      </c>
      <c r="J8782" s="28" t="s">
        <v>39</v>
      </c>
      <c r="K8782" s="28" t="s">
        <v>39</v>
      </c>
      <c r="L8782" s="300" t="s">
        <v>8372</v>
      </c>
    </row>
    <row r="8783" spans="2:12" ht="75" customHeight="1" x14ac:dyDescent="0.25">
      <c r="B8783" s="294">
        <v>53121603</v>
      </c>
      <c r="C8783" s="295" t="s">
        <v>8381</v>
      </c>
      <c r="D8783" s="296">
        <v>41699</v>
      </c>
      <c r="E8783" s="28" t="s">
        <v>99</v>
      </c>
      <c r="F8783" s="297" t="s">
        <v>8370</v>
      </c>
      <c r="G8783" s="297" t="s">
        <v>8371</v>
      </c>
      <c r="H8783" s="298">
        <v>39552</v>
      </c>
      <c r="I8783" s="299">
        <v>38365.440000000002</v>
      </c>
      <c r="J8783" s="28" t="s">
        <v>39</v>
      </c>
      <c r="K8783" s="28" t="s">
        <v>39</v>
      </c>
      <c r="L8783" s="300" t="s">
        <v>8372</v>
      </c>
    </row>
    <row r="8784" spans="2:12" ht="75" customHeight="1" x14ac:dyDescent="0.25">
      <c r="B8784" s="294">
        <v>11162201</v>
      </c>
      <c r="C8784" s="295" t="s">
        <v>8386</v>
      </c>
      <c r="D8784" s="296">
        <v>41699</v>
      </c>
      <c r="E8784" s="28" t="s">
        <v>99</v>
      </c>
      <c r="F8784" s="297" t="s">
        <v>8370</v>
      </c>
      <c r="G8784" s="297" t="s">
        <v>8371</v>
      </c>
      <c r="H8784" s="298">
        <v>14832</v>
      </c>
      <c r="I8784" s="299">
        <v>14387.04</v>
      </c>
      <c r="J8784" s="28" t="s">
        <v>39</v>
      </c>
      <c r="K8784" s="28" t="s">
        <v>39</v>
      </c>
      <c r="L8784" s="300" t="s">
        <v>8372</v>
      </c>
    </row>
    <row r="8785" spans="2:12" ht="75" customHeight="1" x14ac:dyDescent="0.25">
      <c r="B8785" s="294">
        <v>39111610</v>
      </c>
      <c r="C8785" s="295" t="s">
        <v>8405</v>
      </c>
      <c r="D8785" s="296">
        <v>41699</v>
      </c>
      <c r="E8785" s="28" t="s">
        <v>99</v>
      </c>
      <c r="F8785" s="297" t="s">
        <v>8370</v>
      </c>
      <c r="G8785" s="297" t="s">
        <v>8371</v>
      </c>
      <c r="H8785" s="298">
        <v>118656</v>
      </c>
      <c r="I8785" s="299">
        <v>115096.32000000001</v>
      </c>
      <c r="J8785" s="28" t="s">
        <v>39</v>
      </c>
      <c r="K8785" s="28" t="s">
        <v>39</v>
      </c>
      <c r="L8785" s="300" t="s">
        <v>8372</v>
      </c>
    </row>
    <row r="8786" spans="2:12" ht="75" customHeight="1" x14ac:dyDescent="0.25">
      <c r="B8786" s="294">
        <v>53121603</v>
      </c>
      <c r="C8786" s="295" t="s">
        <v>8440</v>
      </c>
      <c r="D8786" s="296">
        <v>41699</v>
      </c>
      <c r="E8786" s="28" t="s">
        <v>99</v>
      </c>
      <c r="F8786" s="297" t="s">
        <v>8370</v>
      </c>
      <c r="G8786" s="297" t="s">
        <v>8371</v>
      </c>
      <c r="H8786" s="298">
        <v>306528</v>
      </c>
      <c r="I8786" s="299">
        <v>297332.15999999997</v>
      </c>
      <c r="J8786" s="28" t="s">
        <v>39</v>
      </c>
      <c r="K8786" s="28" t="s">
        <v>39</v>
      </c>
      <c r="L8786" s="300" t="s">
        <v>8372</v>
      </c>
    </row>
    <row r="8787" spans="2:12" ht="75" customHeight="1" x14ac:dyDescent="0.25">
      <c r="B8787" s="294">
        <v>46181604</v>
      </c>
      <c r="C8787" s="295" t="s">
        <v>8389</v>
      </c>
      <c r="D8787" s="296">
        <v>41699</v>
      </c>
      <c r="E8787" s="28" t="s">
        <v>99</v>
      </c>
      <c r="F8787" s="297" t="s">
        <v>8370</v>
      </c>
      <c r="G8787" s="297" t="s">
        <v>8371</v>
      </c>
      <c r="H8787" s="298">
        <v>49440</v>
      </c>
      <c r="I8787" s="299">
        <v>47956.800000000003</v>
      </c>
      <c r="J8787" s="28" t="s">
        <v>39</v>
      </c>
      <c r="K8787" s="28" t="s">
        <v>39</v>
      </c>
      <c r="L8787" s="300" t="s">
        <v>8372</v>
      </c>
    </row>
    <row r="8788" spans="2:12" ht="75" customHeight="1" x14ac:dyDescent="0.25">
      <c r="B8788" s="294">
        <v>46181604</v>
      </c>
      <c r="C8788" s="295" t="s">
        <v>8390</v>
      </c>
      <c r="D8788" s="296">
        <v>41699</v>
      </c>
      <c r="E8788" s="28" t="s">
        <v>99</v>
      </c>
      <c r="F8788" s="297" t="s">
        <v>8370</v>
      </c>
      <c r="G8788" s="297" t="s">
        <v>8371</v>
      </c>
      <c r="H8788" s="298">
        <v>118656</v>
      </c>
      <c r="I8788" s="299">
        <v>115096.32000000001</v>
      </c>
      <c r="J8788" s="28" t="s">
        <v>39</v>
      </c>
      <c r="K8788" s="28" t="s">
        <v>39</v>
      </c>
      <c r="L8788" s="300" t="s">
        <v>8372</v>
      </c>
    </row>
    <row r="8789" spans="2:12" ht="75" customHeight="1" x14ac:dyDescent="0.25">
      <c r="B8789" s="294">
        <v>46181604</v>
      </c>
      <c r="C8789" s="295" t="s">
        <v>8441</v>
      </c>
      <c r="D8789" s="296">
        <v>41699</v>
      </c>
      <c r="E8789" s="28" t="s">
        <v>99</v>
      </c>
      <c r="F8789" s="297" t="s">
        <v>8370</v>
      </c>
      <c r="G8789" s="297" t="s">
        <v>8371</v>
      </c>
      <c r="H8789" s="298">
        <v>217536</v>
      </c>
      <c r="I8789" s="299">
        <v>211009.92000000001</v>
      </c>
      <c r="J8789" s="28" t="s">
        <v>39</v>
      </c>
      <c r="K8789" s="28" t="s">
        <v>39</v>
      </c>
      <c r="L8789" s="300" t="s">
        <v>8372</v>
      </c>
    </row>
    <row r="8790" spans="2:12" ht="75" customHeight="1" x14ac:dyDescent="0.25">
      <c r="B8790" s="294">
        <v>46181604</v>
      </c>
      <c r="C8790" s="295" t="s">
        <v>8409</v>
      </c>
      <c r="D8790" s="296">
        <v>41699</v>
      </c>
      <c r="E8790" s="28" t="s">
        <v>99</v>
      </c>
      <c r="F8790" s="297" t="s">
        <v>8370</v>
      </c>
      <c r="G8790" s="297" t="s">
        <v>8371</v>
      </c>
      <c r="H8790" s="298">
        <v>138432</v>
      </c>
      <c r="I8790" s="299">
        <v>134279.04000000001</v>
      </c>
      <c r="J8790" s="28" t="s">
        <v>39</v>
      </c>
      <c r="K8790" s="28" t="s">
        <v>39</v>
      </c>
      <c r="L8790" s="300" t="s">
        <v>8372</v>
      </c>
    </row>
    <row r="8791" spans="2:12" ht="75" customHeight="1" x14ac:dyDescent="0.25">
      <c r="B8791" s="294">
        <v>46181604</v>
      </c>
      <c r="C8791" s="295" t="s">
        <v>8395</v>
      </c>
      <c r="D8791" s="296">
        <v>41699</v>
      </c>
      <c r="E8791" s="28" t="s">
        <v>99</v>
      </c>
      <c r="F8791" s="297" t="s">
        <v>8370</v>
      </c>
      <c r="G8791" s="297" t="s">
        <v>8371</v>
      </c>
      <c r="H8791" s="298">
        <v>39552</v>
      </c>
      <c r="I8791" s="299">
        <v>38365.440000000002</v>
      </c>
      <c r="J8791" s="28" t="s">
        <v>39</v>
      </c>
      <c r="K8791" s="28" t="s">
        <v>39</v>
      </c>
      <c r="L8791" s="300" t="s">
        <v>8372</v>
      </c>
    </row>
    <row r="8792" spans="2:12" ht="75" customHeight="1" x14ac:dyDescent="0.25">
      <c r="B8792" s="294">
        <v>46181604</v>
      </c>
      <c r="C8792" s="295" t="s">
        <v>8442</v>
      </c>
      <c r="D8792" s="296">
        <v>41699</v>
      </c>
      <c r="E8792" s="28" t="s">
        <v>99</v>
      </c>
      <c r="F8792" s="297" t="s">
        <v>8370</v>
      </c>
      <c r="G8792" s="297" t="s">
        <v>8371</v>
      </c>
      <c r="H8792" s="298">
        <v>92700</v>
      </c>
      <c r="I8792" s="299">
        <v>89919</v>
      </c>
      <c r="J8792" s="28" t="s">
        <v>39</v>
      </c>
      <c r="K8792" s="28" t="s">
        <v>39</v>
      </c>
      <c r="L8792" s="300" t="s">
        <v>8372</v>
      </c>
    </row>
    <row r="8793" spans="2:12" ht="75" customHeight="1" x14ac:dyDescent="0.25">
      <c r="B8793" s="294">
        <v>44121635</v>
      </c>
      <c r="C8793" s="295" t="s">
        <v>8443</v>
      </c>
      <c r="D8793" s="296">
        <v>41699</v>
      </c>
      <c r="E8793" s="28" t="s">
        <v>99</v>
      </c>
      <c r="F8793" s="297" t="s">
        <v>8370</v>
      </c>
      <c r="G8793" s="297" t="s">
        <v>8371</v>
      </c>
      <c r="H8793" s="298">
        <v>128544</v>
      </c>
      <c r="I8793" s="299">
        <v>124687.67999999999</v>
      </c>
      <c r="J8793" s="28" t="s">
        <v>39</v>
      </c>
      <c r="K8793" s="28" t="s">
        <v>39</v>
      </c>
      <c r="L8793" s="300" t="s">
        <v>8372</v>
      </c>
    </row>
    <row r="8794" spans="2:12" ht="75" customHeight="1" x14ac:dyDescent="0.25">
      <c r="B8794" s="294">
        <v>46181604</v>
      </c>
      <c r="C8794" s="295" t="s">
        <v>8444</v>
      </c>
      <c r="D8794" s="296">
        <v>41699</v>
      </c>
      <c r="E8794" s="28" t="s">
        <v>99</v>
      </c>
      <c r="F8794" s="297" t="s">
        <v>8370</v>
      </c>
      <c r="G8794" s="297" t="s">
        <v>8371</v>
      </c>
      <c r="H8794" s="298">
        <v>88992</v>
      </c>
      <c r="I8794" s="299">
        <v>86322.240000000005</v>
      </c>
      <c r="J8794" s="28" t="s">
        <v>39</v>
      </c>
      <c r="K8794" s="28" t="s">
        <v>39</v>
      </c>
      <c r="L8794" s="300" t="s">
        <v>8372</v>
      </c>
    </row>
    <row r="8795" spans="2:12" ht="75" customHeight="1" x14ac:dyDescent="0.25">
      <c r="B8795" s="294">
        <v>46181604</v>
      </c>
      <c r="C8795" s="295" t="s">
        <v>8417</v>
      </c>
      <c r="D8795" s="296">
        <v>41699</v>
      </c>
      <c r="E8795" s="28" t="s">
        <v>99</v>
      </c>
      <c r="F8795" s="297" t="s">
        <v>8370</v>
      </c>
      <c r="G8795" s="297" t="s">
        <v>8371</v>
      </c>
      <c r="H8795" s="298">
        <v>128544</v>
      </c>
      <c r="I8795" s="299">
        <v>124687.67999999999</v>
      </c>
      <c r="J8795" s="28" t="s">
        <v>39</v>
      </c>
      <c r="K8795" s="28" t="s">
        <v>39</v>
      </c>
      <c r="L8795" s="300" t="s">
        <v>8372</v>
      </c>
    </row>
    <row r="8796" spans="2:12" ht="75" customHeight="1" x14ac:dyDescent="0.25">
      <c r="B8796" s="294">
        <v>31151507</v>
      </c>
      <c r="C8796" s="295" t="s">
        <v>8445</v>
      </c>
      <c r="D8796" s="296">
        <v>41699</v>
      </c>
      <c r="E8796" s="28" t="s">
        <v>99</v>
      </c>
      <c r="F8796" s="297" t="s">
        <v>8370</v>
      </c>
      <c r="G8796" s="297" t="s">
        <v>8371</v>
      </c>
      <c r="H8796" s="298">
        <v>59328</v>
      </c>
      <c r="I8796" s="299">
        <v>57548.160000000003</v>
      </c>
      <c r="J8796" s="28" t="s">
        <v>39</v>
      </c>
      <c r="K8796" s="28" t="s">
        <v>39</v>
      </c>
      <c r="L8796" s="300" t="s">
        <v>8372</v>
      </c>
    </row>
    <row r="8797" spans="2:12" ht="75" customHeight="1" x14ac:dyDescent="0.25">
      <c r="B8797" s="294">
        <v>46181604</v>
      </c>
      <c r="C8797" s="295" t="s">
        <v>8446</v>
      </c>
      <c r="D8797" s="296">
        <v>41699</v>
      </c>
      <c r="E8797" s="28" t="s">
        <v>99</v>
      </c>
      <c r="F8797" s="297" t="s">
        <v>8370</v>
      </c>
      <c r="G8797" s="297" t="s">
        <v>8371</v>
      </c>
      <c r="H8797" s="298">
        <v>74160</v>
      </c>
      <c r="I8797" s="299">
        <v>71935.199999999997</v>
      </c>
      <c r="J8797" s="28" t="s">
        <v>39</v>
      </c>
      <c r="K8797" s="28" t="s">
        <v>39</v>
      </c>
      <c r="L8797" s="300" t="s">
        <v>8372</v>
      </c>
    </row>
    <row r="8798" spans="2:12" ht="75" customHeight="1" x14ac:dyDescent="0.25">
      <c r="B8798" s="294">
        <v>46181604</v>
      </c>
      <c r="C8798" s="295" t="s">
        <v>8447</v>
      </c>
      <c r="D8798" s="296">
        <v>41699</v>
      </c>
      <c r="E8798" s="28" t="s">
        <v>99</v>
      </c>
      <c r="F8798" s="297" t="s">
        <v>8370</v>
      </c>
      <c r="G8798" s="297" t="s">
        <v>8371</v>
      </c>
      <c r="H8798" s="298">
        <v>329600</v>
      </c>
      <c r="I8798" s="299">
        <v>319712</v>
      </c>
      <c r="J8798" s="28" t="s">
        <v>39</v>
      </c>
      <c r="K8798" s="28" t="s">
        <v>39</v>
      </c>
      <c r="L8798" s="300" t="s">
        <v>8372</v>
      </c>
    </row>
    <row r="8799" spans="2:12" ht="75" customHeight="1" x14ac:dyDescent="0.25">
      <c r="B8799" s="294">
        <v>46181604</v>
      </c>
      <c r="C8799" s="295" t="s">
        <v>8448</v>
      </c>
      <c r="D8799" s="296">
        <v>41699</v>
      </c>
      <c r="E8799" s="28" t="s">
        <v>99</v>
      </c>
      <c r="F8799" s="297" t="s">
        <v>8370</v>
      </c>
      <c r="G8799" s="297" t="s">
        <v>8371</v>
      </c>
      <c r="H8799" s="298">
        <v>346080</v>
      </c>
      <c r="I8799" s="299">
        <v>335697.6</v>
      </c>
      <c r="J8799" s="28" t="s">
        <v>39</v>
      </c>
      <c r="K8799" s="28" t="s">
        <v>39</v>
      </c>
      <c r="L8799" s="300" t="s">
        <v>8372</v>
      </c>
    </row>
    <row r="8800" spans="2:12" ht="75" customHeight="1" x14ac:dyDescent="0.25">
      <c r="B8800" s="294">
        <v>46181604</v>
      </c>
      <c r="C8800" s="295" t="s">
        <v>8449</v>
      </c>
      <c r="D8800" s="296">
        <v>41699</v>
      </c>
      <c r="E8800" s="28" t="s">
        <v>99</v>
      </c>
      <c r="F8800" s="297" t="s">
        <v>8370</v>
      </c>
      <c r="G8800" s="297" t="s">
        <v>8371</v>
      </c>
      <c r="H8800" s="298">
        <v>288400</v>
      </c>
      <c r="I8800" s="299">
        <v>279748</v>
      </c>
      <c r="J8800" s="28" t="s">
        <v>39</v>
      </c>
      <c r="K8800" s="28" t="s">
        <v>39</v>
      </c>
      <c r="L8800" s="300" t="s">
        <v>8372</v>
      </c>
    </row>
    <row r="8801" spans="2:12" ht="75" customHeight="1" x14ac:dyDescent="0.25">
      <c r="B8801" s="294">
        <v>46181604</v>
      </c>
      <c r="C8801" s="295" t="s">
        <v>8450</v>
      </c>
      <c r="D8801" s="296">
        <v>41699</v>
      </c>
      <c r="E8801" s="28" t="s">
        <v>99</v>
      </c>
      <c r="F8801" s="297" t="s">
        <v>8370</v>
      </c>
      <c r="G8801" s="297" t="s">
        <v>8371</v>
      </c>
      <c r="H8801" s="298">
        <v>167993</v>
      </c>
      <c r="I8801" s="299">
        <v>162953.21</v>
      </c>
      <c r="J8801" s="28" t="s">
        <v>39</v>
      </c>
      <c r="K8801" s="28" t="s">
        <v>39</v>
      </c>
      <c r="L8801" s="300" t="s">
        <v>8372</v>
      </c>
    </row>
    <row r="8802" spans="2:12" ht="75" customHeight="1" x14ac:dyDescent="0.25">
      <c r="B8802" s="294">
        <v>53121602</v>
      </c>
      <c r="C8802" s="295" t="s">
        <v>8451</v>
      </c>
      <c r="D8802" s="296">
        <v>41699</v>
      </c>
      <c r="E8802" s="28" t="s">
        <v>99</v>
      </c>
      <c r="F8802" s="297" t="s">
        <v>8370</v>
      </c>
      <c r="G8802" s="297" t="s">
        <v>8371</v>
      </c>
      <c r="H8802" s="298">
        <v>401700</v>
      </c>
      <c r="I8802" s="299">
        <v>389649</v>
      </c>
      <c r="J8802" s="28" t="s">
        <v>39</v>
      </c>
      <c r="K8802" s="28" t="s">
        <v>39</v>
      </c>
      <c r="L8802" s="300" t="s">
        <v>8372</v>
      </c>
    </row>
    <row r="8803" spans="2:12" ht="75" customHeight="1" x14ac:dyDescent="0.25">
      <c r="B8803" s="294">
        <v>46181604</v>
      </c>
      <c r="C8803" s="295" t="s">
        <v>8452</v>
      </c>
      <c r="D8803" s="296">
        <v>41699</v>
      </c>
      <c r="E8803" s="28" t="s">
        <v>99</v>
      </c>
      <c r="F8803" s="297" t="s">
        <v>8370</v>
      </c>
      <c r="G8803" s="297" t="s">
        <v>8371</v>
      </c>
      <c r="H8803" s="298">
        <v>3164160</v>
      </c>
      <c r="I8803" s="299">
        <v>3069235.2000000002</v>
      </c>
      <c r="J8803" s="28" t="s">
        <v>39</v>
      </c>
      <c r="K8803" s="28" t="s">
        <v>39</v>
      </c>
      <c r="L8803" s="300" t="s">
        <v>8372</v>
      </c>
    </row>
    <row r="8804" spans="2:12" ht="75" customHeight="1" x14ac:dyDescent="0.25">
      <c r="B8804" s="294">
        <v>46181604</v>
      </c>
      <c r="C8804" s="295" t="s">
        <v>8453</v>
      </c>
      <c r="D8804" s="296">
        <v>41699</v>
      </c>
      <c r="E8804" s="28" t="s">
        <v>99</v>
      </c>
      <c r="F8804" s="297" t="s">
        <v>8370</v>
      </c>
      <c r="G8804" s="297" t="s">
        <v>8371</v>
      </c>
      <c r="H8804" s="298">
        <v>1285440</v>
      </c>
      <c r="I8804" s="299">
        <v>1246876.8</v>
      </c>
      <c r="J8804" s="28" t="s">
        <v>39</v>
      </c>
      <c r="K8804" s="28" t="s">
        <v>39</v>
      </c>
      <c r="L8804" s="300" t="s">
        <v>8372</v>
      </c>
    </row>
    <row r="8805" spans="2:12" ht="75" customHeight="1" x14ac:dyDescent="0.25">
      <c r="B8805" s="294">
        <v>46181604</v>
      </c>
      <c r="C8805" s="295" t="s">
        <v>8454</v>
      </c>
      <c r="D8805" s="296">
        <v>41699</v>
      </c>
      <c r="E8805" s="28" t="s">
        <v>99</v>
      </c>
      <c r="F8805" s="297" t="s">
        <v>8370</v>
      </c>
      <c r="G8805" s="297" t="s">
        <v>8371</v>
      </c>
      <c r="H8805" s="298">
        <v>197760</v>
      </c>
      <c r="I8805" s="299">
        <v>191827.20000000001</v>
      </c>
      <c r="J8805" s="28" t="s">
        <v>39</v>
      </c>
      <c r="K8805" s="28" t="s">
        <v>39</v>
      </c>
      <c r="L8805" s="300" t="s">
        <v>8372</v>
      </c>
    </row>
    <row r="8806" spans="2:12" ht="75" customHeight="1" x14ac:dyDescent="0.25">
      <c r="B8806" s="294">
        <v>46181604</v>
      </c>
      <c r="C8806" s="295" t="s">
        <v>8455</v>
      </c>
      <c r="D8806" s="296">
        <v>41699</v>
      </c>
      <c r="E8806" s="28" t="s">
        <v>99</v>
      </c>
      <c r="F8806" s="297" t="s">
        <v>8370</v>
      </c>
      <c r="G8806" s="297" t="s">
        <v>8371</v>
      </c>
      <c r="H8806" s="298">
        <v>355968</v>
      </c>
      <c r="I8806" s="299">
        <v>345288.96000000002</v>
      </c>
      <c r="J8806" s="28" t="s">
        <v>39</v>
      </c>
      <c r="K8806" s="28" t="s">
        <v>39</v>
      </c>
      <c r="L8806" s="300" t="s">
        <v>8372</v>
      </c>
    </row>
    <row r="8807" spans="2:12" ht="75" customHeight="1" x14ac:dyDescent="0.25">
      <c r="B8807" s="294">
        <v>46181604</v>
      </c>
      <c r="C8807" s="295" t="s">
        <v>8456</v>
      </c>
      <c r="D8807" s="296">
        <v>41699</v>
      </c>
      <c r="E8807" s="28" t="s">
        <v>99</v>
      </c>
      <c r="F8807" s="297" t="s">
        <v>8370</v>
      </c>
      <c r="G8807" s="297" t="s">
        <v>8371</v>
      </c>
      <c r="H8807" s="298">
        <v>138432</v>
      </c>
      <c r="I8807" s="299">
        <v>134279.04000000001</v>
      </c>
      <c r="J8807" s="28" t="s">
        <v>39</v>
      </c>
      <c r="K8807" s="28" t="s">
        <v>39</v>
      </c>
      <c r="L8807" s="300" t="s">
        <v>8372</v>
      </c>
    </row>
    <row r="8808" spans="2:12" ht="75" customHeight="1" x14ac:dyDescent="0.25">
      <c r="B8808" s="294">
        <v>46181604</v>
      </c>
      <c r="C8808" s="295" t="s">
        <v>8457</v>
      </c>
      <c r="D8808" s="296">
        <v>41699</v>
      </c>
      <c r="E8808" s="28" t="s">
        <v>99</v>
      </c>
      <c r="F8808" s="297" t="s">
        <v>8370</v>
      </c>
      <c r="G8808" s="297" t="s">
        <v>8371</v>
      </c>
      <c r="H8808" s="298">
        <v>163152</v>
      </c>
      <c r="I8808" s="299">
        <v>158257.44</v>
      </c>
      <c r="J8808" s="28" t="s">
        <v>39</v>
      </c>
      <c r="K8808" s="28" t="s">
        <v>39</v>
      </c>
      <c r="L8808" s="300" t="s">
        <v>8372</v>
      </c>
    </row>
    <row r="8809" spans="2:12" ht="75" customHeight="1" x14ac:dyDescent="0.25">
      <c r="B8809" s="294">
        <v>11162201</v>
      </c>
      <c r="C8809" s="295" t="s">
        <v>8386</v>
      </c>
      <c r="D8809" s="296">
        <v>41699</v>
      </c>
      <c r="E8809" s="28" t="s">
        <v>99</v>
      </c>
      <c r="F8809" s="297" t="s">
        <v>8370</v>
      </c>
      <c r="G8809" s="297" t="s">
        <v>8371</v>
      </c>
      <c r="H8809" s="298">
        <v>74160</v>
      </c>
      <c r="I8809" s="299">
        <v>71935.199999999997</v>
      </c>
      <c r="J8809" s="28" t="s">
        <v>39</v>
      </c>
      <c r="K8809" s="28" t="s">
        <v>39</v>
      </c>
      <c r="L8809" s="300" t="s">
        <v>8372</v>
      </c>
    </row>
    <row r="8810" spans="2:12" ht="75" customHeight="1" x14ac:dyDescent="0.25">
      <c r="B8810" s="294">
        <v>55101516</v>
      </c>
      <c r="C8810" s="295" t="s">
        <v>8458</v>
      </c>
      <c r="D8810" s="296">
        <v>41699</v>
      </c>
      <c r="E8810" s="28" t="s">
        <v>99</v>
      </c>
      <c r="F8810" s="297" t="s">
        <v>8370</v>
      </c>
      <c r="G8810" s="297" t="s">
        <v>8371</v>
      </c>
      <c r="H8810" s="298">
        <v>39552</v>
      </c>
      <c r="I8810" s="299">
        <v>38365.440000000002</v>
      </c>
      <c r="J8810" s="28" t="s">
        <v>39</v>
      </c>
      <c r="K8810" s="28" t="s">
        <v>39</v>
      </c>
      <c r="L8810" s="300" t="s">
        <v>8372</v>
      </c>
    </row>
    <row r="8811" spans="2:12" ht="75" customHeight="1" x14ac:dyDescent="0.25">
      <c r="B8811" s="294">
        <v>46181604</v>
      </c>
      <c r="C8811" s="295" t="s">
        <v>8459</v>
      </c>
      <c r="D8811" s="296">
        <v>41699</v>
      </c>
      <c r="E8811" s="28" t="s">
        <v>99</v>
      </c>
      <c r="F8811" s="297" t="s">
        <v>8370</v>
      </c>
      <c r="G8811" s="297" t="s">
        <v>8371</v>
      </c>
      <c r="H8811" s="298">
        <v>24720</v>
      </c>
      <c r="I8811" s="299">
        <v>23978.400000000001</v>
      </c>
      <c r="J8811" s="28" t="s">
        <v>39</v>
      </c>
      <c r="K8811" s="28" t="s">
        <v>39</v>
      </c>
      <c r="L8811" s="300" t="s">
        <v>8372</v>
      </c>
    </row>
    <row r="8812" spans="2:12" ht="75" customHeight="1" x14ac:dyDescent="0.25">
      <c r="B8812" s="294">
        <v>46181604</v>
      </c>
      <c r="C8812" s="295" t="s">
        <v>8460</v>
      </c>
      <c r="D8812" s="296">
        <v>41699</v>
      </c>
      <c r="E8812" s="28" t="s">
        <v>99</v>
      </c>
      <c r="F8812" s="297" t="s">
        <v>8370</v>
      </c>
      <c r="G8812" s="297" t="s">
        <v>8371</v>
      </c>
      <c r="H8812" s="298">
        <v>24720</v>
      </c>
      <c r="I8812" s="299">
        <v>23978.400000000001</v>
      </c>
      <c r="J8812" s="28" t="s">
        <v>39</v>
      </c>
      <c r="K8812" s="28" t="s">
        <v>39</v>
      </c>
      <c r="L8812" s="300" t="s">
        <v>8372</v>
      </c>
    </row>
    <row r="8813" spans="2:12" ht="75" customHeight="1" x14ac:dyDescent="0.25">
      <c r="B8813" s="294">
        <v>44121618</v>
      </c>
      <c r="C8813" s="295" t="s">
        <v>8461</v>
      </c>
      <c r="D8813" s="296">
        <v>41699</v>
      </c>
      <c r="E8813" s="28" t="s">
        <v>99</v>
      </c>
      <c r="F8813" s="297" t="s">
        <v>8370</v>
      </c>
      <c r="G8813" s="297" t="s">
        <v>8371</v>
      </c>
      <c r="H8813" s="298">
        <v>79104</v>
      </c>
      <c r="I8813" s="299">
        <v>76730.880000000005</v>
      </c>
      <c r="J8813" s="28" t="s">
        <v>39</v>
      </c>
      <c r="K8813" s="28" t="s">
        <v>39</v>
      </c>
      <c r="L8813" s="300" t="s">
        <v>8372</v>
      </c>
    </row>
    <row r="8814" spans="2:12" ht="75" customHeight="1" x14ac:dyDescent="0.25">
      <c r="B8814" s="294">
        <v>42172201</v>
      </c>
      <c r="C8814" s="295" t="s">
        <v>8462</v>
      </c>
      <c r="D8814" s="296">
        <v>41699</v>
      </c>
      <c r="E8814" s="28" t="s">
        <v>99</v>
      </c>
      <c r="F8814" s="297" t="s">
        <v>8370</v>
      </c>
      <c r="G8814" s="297" t="s">
        <v>8371</v>
      </c>
      <c r="H8814" s="298">
        <v>17798.400000000001</v>
      </c>
      <c r="I8814" s="299">
        <v>17264.448</v>
      </c>
      <c r="J8814" s="28" t="s">
        <v>39</v>
      </c>
      <c r="K8814" s="28" t="s">
        <v>39</v>
      </c>
      <c r="L8814" s="300" t="s">
        <v>8372</v>
      </c>
    </row>
    <row r="8815" spans="2:12" ht="75" customHeight="1" x14ac:dyDescent="0.25">
      <c r="B8815" s="294">
        <v>42182212</v>
      </c>
      <c r="C8815" s="295" t="s">
        <v>8463</v>
      </c>
      <c r="D8815" s="296">
        <v>41699</v>
      </c>
      <c r="E8815" s="28" t="s">
        <v>99</v>
      </c>
      <c r="F8815" s="297" t="s">
        <v>8370</v>
      </c>
      <c r="G8815" s="297" t="s">
        <v>8371</v>
      </c>
      <c r="H8815" s="298">
        <v>21753.599999999999</v>
      </c>
      <c r="I8815" s="299">
        <v>21100.991999999998</v>
      </c>
      <c r="J8815" s="28" t="s">
        <v>39</v>
      </c>
      <c r="K8815" s="28" t="s">
        <v>39</v>
      </c>
      <c r="L8815" s="300" t="s">
        <v>8372</v>
      </c>
    </row>
    <row r="8816" spans="2:12" ht="75" customHeight="1" x14ac:dyDescent="0.25">
      <c r="B8816" s="294">
        <v>42311511</v>
      </c>
      <c r="C8816" s="295" t="s">
        <v>8464</v>
      </c>
      <c r="D8816" s="296">
        <v>41699</v>
      </c>
      <c r="E8816" s="28" t="s">
        <v>99</v>
      </c>
      <c r="F8816" s="297" t="s">
        <v>8370</v>
      </c>
      <c r="G8816" s="297" t="s">
        <v>8371</v>
      </c>
      <c r="H8816" s="298">
        <v>7910.4</v>
      </c>
      <c r="I8816" s="299">
        <v>7673.0879999999997</v>
      </c>
      <c r="J8816" s="28" t="s">
        <v>39</v>
      </c>
      <c r="K8816" s="28" t="s">
        <v>39</v>
      </c>
      <c r="L8816" s="300" t="s">
        <v>8372</v>
      </c>
    </row>
    <row r="8817" spans="2:12" ht="75" customHeight="1" x14ac:dyDescent="0.25">
      <c r="B8817" s="294">
        <v>42311511</v>
      </c>
      <c r="C8817" s="295" t="s">
        <v>8465</v>
      </c>
      <c r="D8817" s="296">
        <v>41699</v>
      </c>
      <c r="E8817" s="28" t="s">
        <v>99</v>
      </c>
      <c r="F8817" s="297" t="s">
        <v>8370</v>
      </c>
      <c r="G8817" s="297" t="s">
        <v>8371</v>
      </c>
      <c r="H8817" s="298">
        <v>7910.4</v>
      </c>
      <c r="I8817" s="299">
        <v>7673.0879999999997</v>
      </c>
      <c r="J8817" s="28" t="s">
        <v>39</v>
      </c>
      <c r="K8817" s="28" t="s">
        <v>39</v>
      </c>
      <c r="L8817" s="300" t="s">
        <v>8372</v>
      </c>
    </row>
    <row r="8818" spans="2:12" ht="75" customHeight="1" x14ac:dyDescent="0.25">
      <c r="B8818" s="294">
        <v>31211703</v>
      </c>
      <c r="C8818" s="295" t="s">
        <v>8466</v>
      </c>
      <c r="D8818" s="296">
        <v>41703</v>
      </c>
      <c r="E8818" s="28" t="s">
        <v>99</v>
      </c>
      <c r="F8818" s="297" t="s">
        <v>8370</v>
      </c>
      <c r="G8818" s="297" t="s">
        <v>8371</v>
      </c>
      <c r="H8818" s="298">
        <v>3738900</v>
      </c>
      <c r="I8818" s="299">
        <v>3626733</v>
      </c>
      <c r="J8818" s="28" t="s">
        <v>39</v>
      </c>
      <c r="K8818" s="28" t="s">
        <v>39</v>
      </c>
      <c r="L8818" s="300" t="s">
        <v>8467</v>
      </c>
    </row>
    <row r="8819" spans="2:12" ht="75" customHeight="1" x14ac:dyDescent="0.25">
      <c r="B8819" s="294">
        <v>31211703</v>
      </c>
      <c r="C8819" s="295" t="s">
        <v>8468</v>
      </c>
      <c r="D8819" s="296">
        <v>41703</v>
      </c>
      <c r="E8819" s="28" t="s">
        <v>99</v>
      </c>
      <c r="F8819" s="297" t="s">
        <v>8370</v>
      </c>
      <c r="G8819" s="297" t="s">
        <v>8371</v>
      </c>
      <c r="H8819" s="298">
        <v>124630</v>
      </c>
      <c r="I8819" s="299">
        <v>120891.1</v>
      </c>
      <c r="J8819" s="28" t="s">
        <v>39</v>
      </c>
      <c r="K8819" s="28" t="s">
        <v>39</v>
      </c>
      <c r="L8819" s="300" t="s">
        <v>8467</v>
      </c>
    </row>
    <row r="8820" spans="2:12" ht="75" customHeight="1" x14ac:dyDescent="0.25">
      <c r="B8820" s="294">
        <v>86131502</v>
      </c>
      <c r="C8820" s="295" t="s">
        <v>8469</v>
      </c>
      <c r="D8820" s="296">
        <v>41703</v>
      </c>
      <c r="E8820" s="28" t="s">
        <v>99</v>
      </c>
      <c r="F8820" s="297" t="s">
        <v>8370</v>
      </c>
      <c r="G8820" s="297" t="s">
        <v>8371</v>
      </c>
      <c r="H8820" s="298">
        <v>1975540</v>
      </c>
      <c r="I8820" s="299">
        <v>1916273.8</v>
      </c>
      <c r="J8820" s="28" t="s">
        <v>39</v>
      </c>
      <c r="K8820" s="28" t="s">
        <v>39</v>
      </c>
      <c r="L8820" s="300" t="s">
        <v>8467</v>
      </c>
    </row>
    <row r="8821" spans="2:12" ht="75" customHeight="1" x14ac:dyDescent="0.25">
      <c r="B8821" s="294">
        <v>86131502</v>
      </c>
      <c r="C8821" s="295" t="s">
        <v>8470</v>
      </c>
      <c r="D8821" s="296">
        <v>41703</v>
      </c>
      <c r="E8821" s="28" t="s">
        <v>99</v>
      </c>
      <c r="F8821" s="297" t="s">
        <v>8370</v>
      </c>
      <c r="G8821" s="297" t="s">
        <v>8371</v>
      </c>
      <c r="H8821" s="298">
        <v>249260</v>
      </c>
      <c r="I8821" s="299">
        <v>241782.2</v>
      </c>
      <c r="J8821" s="28" t="s">
        <v>39</v>
      </c>
      <c r="K8821" s="28" t="s">
        <v>39</v>
      </c>
      <c r="L8821" s="300" t="s">
        <v>8467</v>
      </c>
    </row>
    <row r="8822" spans="2:12" ht="75" customHeight="1" x14ac:dyDescent="0.25">
      <c r="B8822" s="294">
        <v>86131502</v>
      </c>
      <c r="C8822" s="295" t="s">
        <v>8471</v>
      </c>
      <c r="D8822" s="296">
        <v>41703</v>
      </c>
      <c r="E8822" s="28" t="s">
        <v>99</v>
      </c>
      <c r="F8822" s="297" t="s">
        <v>8370</v>
      </c>
      <c r="G8822" s="297" t="s">
        <v>8371</v>
      </c>
      <c r="H8822" s="298">
        <v>58710</v>
      </c>
      <c r="I8822" s="299">
        <v>56948.7</v>
      </c>
      <c r="J8822" s="28" t="s">
        <v>39</v>
      </c>
      <c r="K8822" s="28" t="s">
        <v>39</v>
      </c>
      <c r="L8822" s="300" t="s">
        <v>8467</v>
      </c>
    </row>
    <row r="8823" spans="2:12" ht="75" customHeight="1" x14ac:dyDescent="0.25">
      <c r="B8823" s="294">
        <v>86131502</v>
      </c>
      <c r="C8823" s="295" t="s">
        <v>8472</v>
      </c>
      <c r="D8823" s="296">
        <v>41703</v>
      </c>
      <c r="E8823" s="28" t="s">
        <v>99</v>
      </c>
      <c r="F8823" s="297" t="s">
        <v>8370</v>
      </c>
      <c r="G8823" s="297" t="s">
        <v>8371</v>
      </c>
      <c r="H8823" s="298">
        <v>200850</v>
      </c>
      <c r="I8823" s="299">
        <v>194824.5</v>
      </c>
      <c r="J8823" s="28" t="s">
        <v>39</v>
      </c>
      <c r="K8823" s="28" t="s">
        <v>39</v>
      </c>
      <c r="L8823" s="300" t="s">
        <v>8467</v>
      </c>
    </row>
    <row r="8824" spans="2:12" ht="75" customHeight="1" x14ac:dyDescent="0.25">
      <c r="B8824" s="294">
        <v>60123203</v>
      </c>
      <c r="C8824" s="295" t="s">
        <v>8473</v>
      </c>
      <c r="D8824" s="296">
        <v>41703</v>
      </c>
      <c r="E8824" s="28" t="s">
        <v>99</v>
      </c>
      <c r="F8824" s="297" t="s">
        <v>8370</v>
      </c>
      <c r="G8824" s="297" t="s">
        <v>8371</v>
      </c>
      <c r="H8824" s="298">
        <v>6643.5</v>
      </c>
      <c r="I8824" s="299">
        <v>6444.1949999999997</v>
      </c>
      <c r="J8824" s="28" t="s">
        <v>39</v>
      </c>
      <c r="K8824" s="28" t="s">
        <v>39</v>
      </c>
      <c r="L8824" s="300" t="s">
        <v>8467</v>
      </c>
    </row>
    <row r="8825" spans="2:12" ht="75" customHeight="1" x14ac:dyDescent="0.25">
      <c r="B8825" s="294">
        <v>60123203</v>
      </c>
      <c r="C8825" s="295" t="s">
        <v>8474</v>
      </c>
      <c r="D8825" s="296">
        <v>41703</v>
      </c>
      <c r="E8825" s="28" t="s">
        <v>99</v>
      </c>
      <c r="F8825" s="297" t="s">
        <v>8370</v>
      </c>
      <c r="G8825" s="297" t="s">
        <v>8371</v>
      </c>
      <c r="H8825" s="298">
        <v>53302.5</v>
      </c>
      <c r="I8825" s="299">
        <v>51703.425000000003</v>
      </c>
      <c r="J8825" s="28" t="s">
        <v>39</v>
      </c>
      <c r="K8825" s="28" t="s">
        <v>39</v>
      </c>
      <c r="L8825" s="300" t="s">
        <v>8467</v>
      </c>
    </row>
    <row r="8826" spans="2:12" ht="75" customHeight="1" x14ac:dyDescent="0.25">
      <c r="B8826" s="294">
        <v>60123203</v>
      </c>
      <c r="C8826" s="295" t="s">
        <v>8475</v>
      </c>
      <c r="D8826" s="296">
        <v>41703</v>
      </c>
      <c r="E8826" s="28" t="s">
        <v>99</v>
      </c>
      <c r="F8826" s="297" t="s">
        <v>8370</v>
      </c>
      <c r="G8826" s="297" t="s">
        <v>8371</v>
      </c>
      <c r="H8826" s="298">
        <v>12875</v>
      </c>
      <c r="I8826" s="299">
        <v>12488.75</v>
      </c>
      <c r="J8826" s="28" t="s">
        <v>39</v>
      </c>
      <c r="K8826" s="28" t="s">
        <v>39</v>
      </c>
      <c r="L8826" s="300" t="s">
        <v>8467</v>
      </c>
    </row>
    <row r="8827" spans="2:12" ht="75" customHeight="1" x14ac:dyDescent="0.25">
      <c r="B8827" s="294">
        <v>60123203</v>
      </c>
      <c r="C8827" s="295" t="s">
        <v>8476</v>
      </c>
      <c r="D8827" s="296">
        <v>41703</v>
      </c>
      <c r="E8827" s="28" t="s">
        <v>99</v>
      </c>
      <c r="F8827" s="297" t="s">
        <v>8370</v>
      </c>
      <c r="G8827" s="297" t="s">
        <v>8371</v>
      </c>
      <c r="H8827" s="298">
        <v>23690</v>
      </c>
      <c r="I8827" s="299">
        <v>22979.3</v>
      </c>
      <c r="J8827" s="28" t="s">
        <v>39</v>
      </c>
      <c r="K8827" s="28" t="s">
        <v>39</v>
      </c>
      <c r="L8827" s="300" t="s">
        <v>8467</v>
      </c>
    </row>
    <row r="8828" spans="2:12" ht="75" customHeight="1" x14ac:dyDescent="0.25">
      <c r="B8828" s="294">
        <v>60123203</v>
      </c>
      <c r="C8828" s="295" t="s">
        <v>8477</v>
      </c>
      <c r="D8828" s="296">
        <v>41703</v>
      </c>
      <c r="E8828" s="28" t="s">
        <v>99</v>
      </c>
      <c r="F8828" s="297" t="s">
        <v>8370</v>
      </c>
      <c r="G8828" s="297" t="s">
        <v>8371</v>
      </c>
      <c r="H8828" s="298">
        <v>29870</v>
      </c>
      <c r="I8828" s="299">
        <v>28973.9</v>
      </c>
      <c r="J8828" s="28" t="s">
        <v>39</v>
      </c>
      <c r="K8828" s="28" t="s">
        <v>39</v>
      </c>
      <c r="L8828" s="300" t="s">
        <v>8467</v>
      </c>
    </row>
    <row r="8829" spans="2:12" ht="75" customHeight="1" x14ac:dyDescent="0.25">
      <c r="B8829" s="294">
        <v>41104210</v>
      </c>
      <c r="C8829" s="295" t="s">
        <v>8478</v>
      </c>
      <c r="D8829" s="296">
        <v>41703</v>
      </c>
      <c r="E8829" s="28" t="s">
        <v>99</v>
      </c>
      <c r="F8829" s="297" t="s">
        <v>8370</v>
      </c>
      <c r="G8829" s="297" t="s">
        <v>8371</v>
      </c>
      <c r="H8829" s="298">
        <v>29870</v>
      </c>
      <c r="I8829" s="299">
        <v>28973.9</v>
      </c>
      <c r="J8829" s="28" t="s">
        <v>39</v>
      </c>
      <c r="K8829" s="28" t="s">
        <v>39</v>
      </c>
      <c r="L8829" s="300" t="s">
        <v>8467</v>
      </c>
    </row>
    <row r="8830" spans="2:12" ht="75" customHeight="1" x14ac:dyDescent="0.25">
      <c r="B8830" s="294">
        <v>41104210</v>
      </c>
      <c r="C8830" s="295" t="s">
        <v>8479</v>
      </c>
      <c r="D8830" s="296">
        <v>41703</v>
      </c>
      <c r="E8830" s="28" t="s">
        <v>99</v>
      </c>
      <c r="F8830" s="297" t="s">
        <v>8370</v>
      </c>
      <c r="G8830" s="297" t="s">
        <v>8371</v>
      </c>
      <c r="H8830" s="298">
        <v>103000</v>
      </c>
      <c r="I8830" s="299">
        <v>99910</v>
      </c>
      <c r="J8830" s="28" t="s">
        <v>39</v>
      </c>
      <c r="K8830" s="28" t="s">
        <v>39</v>
      </c>
      <c r="L8830" s="300" t="s">
        <v>8467</v>
      </c>
    </row>
    <row r="8831" spans="2:12" ht="75" customHeight="1" x14ac:dyDescent="0.25">
      <c r="B8831" s="294">
        <v>27112739</v>
      </c>
      <c r="C8831" s="295" t="s">
        <v>8480</v>
      </c>
      <c r="D8831" s="296">
        <v>41703</v>
      </c>
      <c r="E8831" s="28" t="s">
        <v>99</v>
      </c>
      <c r="F8831" s="297" t="s">
        <v>8370</v>
      </c>
      <c r="G8831" s="297" t="s">
        <v>8371</v>
      </c>
      <c r="H8831" s="298">
        <v>23175</v>
      </c>
      <c r="I8831" s="299">
        <v>22479.75</v>
      </c>
      <c r="J8831" s="28" t="s">
        <v>39</v>
      </c>
      <c r="K8831" s="28" t="s">
        <v>39</v>
      </c>
      <c r="L8831" s="300" t="s">
        <v>8467</v>
      </c>
    </row>
    <row r="8832" spans="2:12" ht="75" customHeight="1" x14ac:dyDescent="0.25">
      <c r="B8832" s="294">
        <v>27112739</v>
      </c>
      <c r="C8832" s="295" t="s">
        <v>8481</v>
      </c>
      <c r="D8832" s="296">
        <v>41703</v>
      </c>
      <c r="E8832" s="28" t="s">
        <v>99</v>
      </c>
      <c r="F8832" s="297" t="s">
        <v>8370</v>
      </c>
      <c r="G8832" s="297" t="s">
        <v>8371</v>
      </c>
      <c r="H8832" s="298">
        <v>23175</v>
      </c>
      <c r="I8832" s="299">
        <v>22479.75</v>
      </c>
      <c r="J8832" s="28" t="s">
        <v>39</v>
      </c>
      <c r="K8832" s="28" t="s">
        <v>39</v>
      </c>
      <c r="L8832" s="300" t="s">
        <v>8467</v>
      </c>
    </row>
    <row r="8833" spans="2:12" ht="75" customHeight="1" x14ac:dyDescent="0.25">
      <c r="B8833" s="294">
        <v>27112739</v>
      </c>
      <c r="C8833" s="295" t="s">
        <v>8482</v>
      </c>
      <c r="D8833" s="296">
        <v>41703</v>
      </c>
      <c r="E8833" s="28" t="s">
        <v>99</v>
      </c>
      <c r="F8833" s="297" t="s">
        <v>8370</v>
      </c>
      <c r="G8833" s="297" t="s">
        <v>8371</v>
      </c>
      <c r="H8833" s="298">
        <v>28325</v>
      </c>
      <c r="I8833" s="299">
        <v>27475.25</v>
      </c>
      <c r="J8833" s="28" t="s">
        <v>39</v>
      </c>
      <c r="K8833" s="28" t="s">
        <v>39</v>
      </c>
      <c r="L8833" s="300" t="s">
        <v>8467</v>
      </c>
    </row>
    <row r="8834" spans="2:12" ht="75" customHeight="1" x14ac:dyDescent="0.25">
      <c r="B8834" s="294">
        <v>27112739</v>
      </c>
      <c r="C8834" s="295" t="s">
        <v>8483</v>
      </c>
      <c r="D8834" s="296">
        <v>41703</v>
      </c>
      <c r="E8834" s="28" t="s">
        <v>99</v>
      </c>
      <c r="F8834" s="297" t="s">
        <v>8370</v>
      </c>
      <c r="G8834" s="297" t="s">
        <v>8371</v>
      </c>
      <c r="H8834" s="298">
        <v>23175</v>
      </c>
      <c r="I8834" s="299">
        <v>22479.75</v>
      </c>
      <c r="J8834" s="28" t="s">
        <v>39</v>
      </c>
      <c r="K8834" s="28" t="s">
        <v>39</v>
      </c>
      <c r="L8834" s="300" t="s">
        <v>8467</v>
      </c>
    </row>
    <row r="8835" spans="2:12" ht="75" customHeight="1" x14ac:dyDescent="0.25">
      <c r="B8835" s="294">
        <v>27112739</v>
      </c>
      <c r="C8835" s="295" t="s">
        <v>8484</v>
      </c>
      <c r="D8835" s="296">
        <v>41703</v>
      </c>
      <c r="E8835" s="28" t="s">
        <v>99</v>
      </c>
      <c r="F8835" s="297" t="s">
        <v>8370</v>
      </c>
      <c r="G8835" s="297" t="s">
        <v>8371</v>
      </c>
      <c r="H8835" s="298">
        <v>23175</v>
      </c>
      <c r="I8835" s="299">
        <v>22479.75</v>
      </c>
      <c r="J8835" s="28" t="s">
        <v>39</v>
      </c>
      <c r="K8835" s="28" t="s">
        <v>39</v>
      </c>
      <c r="L8835" s="300" t="s">
        <v>8467</v>
      </c>
    </row>
    <row r="8836" spans="2:12" ht="75" customHeight="1" x14ac:dyDescent="0.25">
      <c r="B8836" s="294">
        <v>27112739</v>
      </c>
      <c r="C8836" s="295" t="s">
        <v>8485</v>
      </c>
      <c r="D8836" s="296">
        <v>41703</v>
      </c>
      <c r="E8836" s="28" t="s">
        <v>99</v>
      </c>
      <c r="F8836" s="297" t="s">
        <v>8370</v>
      </c>
      <c r="G8836" s="297" t="s">
        <v>8371</v>
      </c>
      <c r="H8836" s="298">
        <v>23175</v>
      </c>
      <c r="I8836" s="299">
        <v>22479.75</v>
      </c>
      <c r="J8836" s="28" t="s">
        <v>39</v>
      </c>
      <c r="K8836" s="28" t="s">
        <v>39</v>
      </c>
      <c r="L8836" s="300" t="s">
        <v>8467</v>
      </c>
    </row>
    <row r="8837" spans="2:12" ht="75" customHeight="1" x14ac:dyDescent="0.25">
      <c r="B8837" s="294">
        <v>27112601</v>
      </c>
      <c r="C8837" s="295" t="s">
        <v>8486</v>
      </c>
      <c r="D8837" s="296">
        <v>41703</v>
      </c>
      <c r="E8837" s="28" t="s">
        <v>99</v>
      </c>
      <c r="F8837" s="297" t="s">
        <v>8370</v>
      </c>
      <c r="G8837" s="297" t="s">
        <v>8371</v>
      </c>
      <c r="H8837" s="298">
        <v>19776</v>
      </c>
      <c r="I8837" s="299">
        <v>19182.72</v>
      </c>
      <c r="J8837" s="28" t="s">
        <v>39</v>
      </c>
      <c r="K8837" s="28" t="s">
        <v>39</v>
      </c>
      <c r="L8837" s="300" t="s">
        <v>8467</v>
      </c>
    </row>
    <row r="8838" spans="2:12" ht="75" customHeight="1" x14ac:dyDescent="0.25">
      <c r="B8838" s="294">
        <v>27112601</v>
      </c>
      <c r="C8838" s="295" t="s">
        <v>8487</v>
      </c>
      <c r="D8838" s="296">
        <v>41703</v>
      </c>
      <c r="E8838" s="28" t="s">
        <v>99</v>
      </c>
      <c r="F8838" s="297" t="s">
        <v>8370</v>
      </c>
      <c r="G8838" s="297" t="s">
        <v>8371</v>
      </c>
      <c r="H8838" s="298">
        <v>29664</v>
      </c>
      <c r="I8838" s="299">
        <v>28774.080000000002</v>
      </c>
      <c r="J8838" s="28" t="s">
        <v>39</v>
      </c>
      <c r="K8838" s="28" t="s">
        <v>39</v>
      </c>
      <c r="L8838" s="300" t="s">
        <v>8467</v>
      </c>
    </row>
    <row r="8839" spans="2:12" ht="75" customHeight="1" x14ac:dyDescent="0.25">
      <c r="B8839" s="294">
        <v>27112601</v>
      </c>
      <c r="C8839" s="295" t="s">
        <v>8488</v>
      </c>
      <c r="D8839" s="296">
        <v>41703</v>
      </c>
      <c r="E8839" s="28" t="s">
        <v>99</v>
      </c>
      <c r="F8839" s="297" t="s">
        <v>8370</v>
      </c>
      <c r="G8839" s="297" t="s">
        <v>8371</v>
      </c>
      <c r="H8839" s="298">
        <v>100116</v>
      </c>
      <c r="I8839" s="299">
        <v>97112.52</v>
      </c>
      <c r="J8839" s="28" t="s">
        <v>39</v>
      </c>
      <c r="K8839" s="28" t="s">
        <v>39</v>
      </c>
      <c r="L8839" s="300" t="s">
        <v>8467</v>
      </c>
    </row>
    <row r="8840" spans="2:12" ht="75" customHeight="1" x14ac:dyDescent="0.25">
      <c r="B8840" s="294">
        <v>31162800</v>
      </c>
      <c r="C8840" s="295" t="s">
        <v>8489</v>
      </c>
      <c r="D8840" s="296">
        <v>41703</v>
      </c>
      <c r="E8840" s="28" t="s">
        <v>99</v>
      </c>
      <c r="F8840" s="297" t="s">
        <v>8370</v>
      </c>
      <c r="G8840" s="297" t="s">
        <v>8371</v>
      </c>
      <c r="H8840" s="298">
        <v>599460</v>
      </c>
      <c r="I8840" s="299">
        <v>581476.19999999995</v>
      </c>
      <c r="J8840" s="28" t="s">
        <v>39</v>
      </c>
      <c r="K8840" s="28" t="s">
        <v>39</v>
      </c>
      <c r="L8840" s="300" t="s">
        <v>8467</v>
      </c>
    </row>
    <row r="8841" spans="2:12" ht="75" customHeight="1" x14ac:dyDescent="0.25">
      <c r="B8841" s="294">
        <v>31162800</v>
      </c>
      <c r="C8841" s="295" t="s">
        <v>8490</v>
      </c>
      <c r="D8841" s="296">
        <v>41703</v>
      </c>
      <c r="E8841" s="28" t="s">
        <v>99</v>
      </c>
      <c r="F8841" s="297" t="s">
        <v>8370</v>
      </c>
      <c r="G8841" s="297" t="s">
        <v>8371</v>
      </c>
      <c r="H8841" s="298">
        <v>329085</v>
      </c>
      <c r="I8841" s="299">
        <v>319212.45</v>
      </c>
      <c r="J8841" s="28" t="s">
        <v>39</v>
      </c>
      <c r="K8841" s="28" t="s">
        <v>39</v>
      </c>
      <c r="L8841" s="300" t="s">
        <v>8467</v>
      </c>
    </row>
    <row r="8842" spans="2:12" ht="75" customHeight="1" x14ac:dyDescent="0.25">
      <c r="B8842" s="294">
        <v>31162800</v>
      </c>
      <c r="C8842" s="295" t="s">
        <v>8491</v>
      </c>
      <c r="D8842" s="296">
        <v>41703</v>
      </c>
      <c r="E8842" s="28" t="s">
        <v>99</v>
      </c>
      <c r="F8842" s="297" t="s">
        <v>8370</v>
      </c>
      <c r="G8842" s="297" t="s">
        <v>8371</v>
      </c>
      <c r="H8842" s="298">
        <v>207030</v>
      </c>
      <c r="I8842" s="299">
        <v>200819.1</v>
      </c>
      <c r="J8842" s="28" t="s">
        <v>39</v>
      </c>
      <c r="K8842" s="28" t="s">
        <v>39</v>
      </c>
      <c r="L8842" s="300" t="s">
        <v>8467</v>
      </c>
    </row>
    <row r="8843" spans="2:12" ht="75" customHeight="1" x14ac:dyDescent="0.25">
      <c r="B8843" s="294">
        <v>27112156</v>
      </c>
      <c r="C8843" s="295" t="s">
        <v>8492</v>
      </c>
      <c r="D8843" s="296">
        <v>41703</v>
      </c>
      <c r="E8843" s="28" t="s">
        <v>99</v>
      </c>
      <c r="F8843" s="297" t="s">
        <v>8370</v>
      </c>
      <c r="G8843" s="297" t="s">
        <v>8371</v>
      </c>
      <c r="H8843" s="298">
        <v>25750</v>
      </c>
      <c r="I8843" s="299">
        <v>24977.5</v>
      </c>
      <c r="J8843" s="28" t="s">
        <v>39</v>
      </c>
      <c r="K8843" s="28" t="s">
        <v>39</v>
      </c>
      <c r="L8843" s="300" t="s">
        <v>8467</v>
      </c>
    </row>
    <row r="8844" spans="2:12" ht="75" customHeight="1" x14ac:dyDescent="0.25">
      <c r="B8844" s="294">
        <v>27112156</v>
      </c>
      <c r="C8844" s="295" t="s">
        <v>8493</v>
      </c>
      <c r="D8844" s="296">
        <v>41703</v>
      </c>
      <c r="E8844" s="28" t="s">
        <v>99</v>
      </c>
      <c r="F8844" s="297" t="s">
        <v>8370</v>
      </c>
      <c r="G8844" s="297" t="s">
        <v>8371</v>
      </c>
      <c r="H8844" s="298">
        <v>15450</v>
      </c>
      <c r="I8844" s="299">
        <v>14986.5</v>
      </c>
      <c r="J8844" s="28" t="s">
        <v>39</v>
      </c>
      <c r="K8844" s="28" t="s">
        <v>39</v>
      </c>
      <c r="L8844" s="300" t="s">
        <v>8467</v>
      </c>
    </row>
    <row r="8845" spans="2:12" ht="75" customHeight="1" x14ac:dyDescent="0.25">
      <c r="B8845" s="294">
        <v>31162800</v>
      </c>
      <c r="C8845" s="295" t="s">
        <v>8494</v>
      </c>
      <c r="D8845" s="296">
        <v>41703</v>
      </c>
      <c r="E8845" s="28" t="s">
        <v>99</v>
      </c>
      <c r="F8845" s="297" t="s">
        <v>8370</v>
      </c>
      <c r="G8845" s="297" t="s">
        <v>8371</v>
      </c>
      <c r="H8845" s="298">
        <v>25750</v>
      </c>
      <c r="I8845" s="299">
        <v>24977.5</v>
      </c>
      <c r="J8845" s="28" t="s">
        <v>39</v>
      </c>
      <c r="K8845" s="28" t="s">
        <v>39</v>
      </c>
      <c r="L8845" s="300" t="s">
        <v>8467</v>
      </c>
    </row>
    <row r="8846" spans="2:12" ht="75" customHeight="1" x14ac:dyDescent="0.25">
      <c r="B8846" s="294">
        <v>31162800</v>
      </c>
      <c r="C8846" s="295" t="s">
        <v>8495</v>
      </c>
      <c r="D8846" s="296">
        <v>41703</v>
      </c>
      <c r="E8846" s="28" t="s">
        <v>99</v>
      </c>
      <c r="F8846" s="297" t="s">
        <v>8370</v>
      </c>
      <c r="G8846" s="297" t="s">
        <v>8371</v>
      </c>
      <c r="H8846" s="298">
        <v>7931</v>
      </c>
      <c r="I8846" s="299">
        <v>7693.07</v>
      </c>
      <c r="J8846" s="28" t="s">
        <v>39</v>
      </c>
      <c r="K8846" s="28" t="s">
        <v>39</v>
      </c>
      <c r="L8846" s="300" t="s">
        <v>8467</v>
      </c>
    </row>
    <row r="8847" spans="2:12" ht="75" customHeight="1" x14ac:dyDescent="0.25">
      <c r="B8847" s="294">
        <v>60123203</v>
      </c>
      <c r="C8847" s="295" t="s">
        <v>8496</v>
      </c>
      <c r="D8847" s="296">
        <v>41703</v>
      </c>
      <c r="E8847" s="28" t="s">
        <v>99</v>
      </c>
      <c r="F8847" s="297" t="s">
        <v>8370</v>
      </c>
      <c r="G8847" s="297" t="s">
        <v>8371</v>
      </c>
      <c r="H8847" s="298">
        <v>26574</v>
      </c>
      <c r="I8847" s="299">
        <v>25776.78</v>
      </c>
      <c r="J8847" s="28" t="s">
        <v>39</v>
      </c>
      <c r="K8847" s="28" t="s">
        <v>39</v>
      </c>
      <c r="L8847" s="300" t="s">
        <v>8467</v>
      </c>
    </row>
    <row r="8848" spans="2:12" ht="75" customHeight="1" x14ac:dyDescent="0.25">
      <c r="B8848" s="294">
        <v>31211906</v>
      </c>
      <c r="C8848" s="295" t="s">
        <v>8497</v>
      </c>
      <c r="D8848" s="296">
        <v>41703</v>
      </c>
      <c r="E8848" s="28" t="s">
        <v>99</v>
      </c>
      <c r="F8848" s="297" t="s">
        <v>8370</v>
      </c>
      <c r="G8848" s="297" t="s">
        <v>8371</v>
      </c>
      <c r="H8848" s="298">
        <v>14832</v>
      </c>
      <c r="I8848" s="299">
        <v>14387.04</v>
      </c>
      <c r="J8848" s="28" t="s">
        <v>39</v>
      </c>
      <c r="K8848" s="28" t="s">
        <v>39</v>
      </c>
      <c r="L8848" s="300" t="s">
        <v>8467</v>
      </c>
    </row>
    <row r="8849" spans="2:12" ht="75" customHeight="1" x14ac:dyDescent="0.25">
      <c r="B8849" s="294">
        <v>31211906</v>
      </c>
      <c r="C8849" s="295" t="s">
        <v>8498</v>
      </c>
      <c r="D8849" s="296">
        <v>41703</v>
      </c>
      <c r="E8849" s="28" t="s">
        <v>99</v>
      </c>
      <c r="F8849" s="297" t="s">
        <v>8370</v>
      </c>
      <c r="G8849" s="297" t="s">
        <v>8371</v>
      </c>
      <c r="H8849" s="298">
        <v>24102</v>
      </c>
      <c r="I8849" s="299">
        <v>23378.94</v>
      </c>
      <c r="J8849" s="28" t="s">
        <v>39</v>
      </c>
      <c r="K8849" s="28" t="s">
        <v>39</v>
      </c>
      <c r="L8849" s="300" t="s">
        <v>8467</v>
      </c>
    </row>
    <row r="8850" spans="2:12" ht="75" customHeight="1" x14ac:dyDescent="0.25">
      <c r="B8850" s="294">
        <v>31211906</v>
      </c>
      <c r="C8850" s="295" t="s">
        <v>8499</v>
      </c>
      <c r="D8850" s="296">
        <v>41703</v>
      </c>
      <c r="E8850" s="28" t="s">
        <v>99</v>
      </c>
      <c r="F8850" s="297" t="s">
        <v>8370</v>
      </c>
      <c r="G8850" s="297" t="s">
        <v>8371</v>
      </c>
      <c r="H8850" s="298">
        <v>29664</v>
      </c>
      <c r="I8850" s="299">
        <v>28774.080000000002</v>
      </c>
      <c r="J8850" s="28" t="s">
        <v>39</v>
      </c>
      <c r="K8850" s="28" t="s">
        <v>39</v>
      </c>
      <c r="L8850" s="300" t="s">
        <v>8467</v>
      </c>
    </row>
    <row r="8851" spans="2:12" ht="75" customHeight="1" x14ac:dyDescent="0.25">
      <c r="B8851" s="294">
        <v>31211904</v>
      </c>
      <c r="C8851" s="295" t="s">
        <v>8500</v>
      </c>
      <c r="D8851" s="296">
        <v>41703</v>
      </c>
      <c r="E8851" s="28" t="s">
        <v>99</v>
      </c>
      <c r="F8851" s="297" t="s">
        <v>8370</v>
      </c>
      <c r="G8851" s="297" t="s">
        <v>8371</v>
      </c>
      <c r="H8851" s="298">
        <v>12875</v>
      </c>
      <c r="I8851" s="299">
        <v>12488.75</v>
      </c>
      <c r="J8851" s="28" t="s">
        <v>39</v>
      </c>
      <c r="K8851" s="28" t="s">
        <v>39</v>
      </c>
      <c r="L8851" s="300" t="s">
        <v>8467</v>
      </c>
    </row>
    <row r="8852" spans="2:12" ht="75" customHeight="1" x14ac:dyDescent="0.25">
      <c r="B8852" s="294">
        <v>31211904</v>
      </c>
      <c r="C8852" s="295" t="s">
        <v>8501</v>
      </c>
      <c r="D8852" s="296">
        <v>41703</v>
      </c>
      <c r="E8852" s="28" t="s">
        <v>99</v>
      </c>
      <c r="F8852" s="297" t="s">
        <v>8370</v>
      </c>
      <c r="G8852" s="297" t="s">
        <v>8371</v>
      </c>
      <c r="H8852" s="298">
        <v>19055</v>
      </c>
      <c r="I8852" s="299">
        <v>18483.349999999999</v>
      </c>
      <c r="J8852" s="28" t="s">
        <v>39</v>
      </c>
      <c r="K8852" s="28" t="s">
        <v>39</v>
      </c>
      <c r="L8852" s="300" t="s">
        <v>8467</v>
      </c>
    </row>
    <row r="8853" spans="2:12" ht="75" customHeight="1" x14ac:dyDescent="0.25">
      <c r="B8853" s="294">
        <v>31211904</v>
      </c>
      <c r="C8853" s="295" t="s">
        <v>8502</v>
      </c>
      <c r="D8853" s="296">
        <v>41703</v>
      </c>
      <c r="E8853" s="28" t="s">
        <v>99</v>
      </c>
      <c r="F8853" s="297" t="s">
        <v>8370</v>
      </c>
      <c r="G8853" s="297" t="s">
        <v>8371</v>
      </c>
      <c r="H8853" s="298">
        <v>32960</v>
      </c>
      <c r="I8853" s="299">
        <v>31971.200000000001</v>
      </c>
      <c r="J8853" s="28" t="s">
        <v>39</v>
      </c>
      <c r="K8853" s="28" t="s">
        <v>39</v>
      </c>
      <c r="L8853" s="300" t="s">
        <v>8467</v>
      </c>
    </row>
    <row r="8854" spans="2:12" ht="75" customHeight="1" x14ac:dyDescent="0.25">
      <c r="B8854" s="294">
        <v>31211904</v>
      </c>
      <c r="C8854" s="295" t="s">
        <v>8503</v>
      </c>
      <c r="D8854" s="296">
        <v>41703</v>
      </c>
      <c r="E8854" s="28" t="s">
        <v>99</v>
      </c>
      <c r="F8854" s="297" t="s">
        <v>8370</v>
      </c>
      <c r="G8854" s="297" t="s">
        <v>8371</v>
      </c>
      <c r="H8854" s="298">
        <v>45320</v>
      </c>
      <c r="I8854" s="299">
        <v>43960.4</v>
      </c>
      <c r="J8854" s="28" t="s">
        <v>39</v>
      </c>
      <c r="K8854" s="28" t="s">
        <v>39</v>
      </c>
      <c r="L8854" s="300" t="s">
        <v>8467</v>
      </c>
    </row>
    <row r="8855" spans="2:12" ht="75" customHeight="1" x14ac:dyDescent="0.25">
      <c r="B8855" s="294">
        <v>31162800</v>
      </c>
      <c r="C8855" s="295" t="s">
        <v>8504</v>
      </c>
      <c r="D8855" s="296">
        <v>41703</v>
      </c>
      <c r="E8855" s="28" t="s">
        <v>99</v>
      </c>
      <c r="F8855" s="297" t="s">
        <v>8370</v>
      </c>
      <c r="G8855" s="297" t="s">
        <v>8371</v>
      </c>
      <c r="H8855" s="298">
        <v>29973</v>
      </c>
      <c r="I8855" s="299">
        <v>29073.81</v>
      </c>
      <c r="J8855" s="28" t="s">
        <v>39</v>
      </c>
      <c r="K8855" s="28" t="s">
        <v>39</v>
      </c>
      <c r="L8855" s="300" t="s">
        <v>8467</v>
      </c>
    </row>
    <row r="8856" spans="2:12" ht="75" customHeight="1" x14ac:dyDescent="0.25">
      <c r="B8856" s="294">
        <v>31162800</v>
      </c>
      <c r="C8856" s="295" t="s">
        <v>8505</v>
      </c>
      <c r="D8856" s="296">
        <v>41703</v>
      </c>
      <c r="E8856" s="28" t="s">
        <v>99</v>
      </c>
      <c r="F8856" s="297" t="s">
        <v>8370</v>
      </c>
      <c r="G8856" s="297" t="s">
        <v>8371</v>
      </c>
      <c r="H8856" s="298">
        <v>8343</v>
      </c>
      <c r="I8856" s="299">
        <v>8092.71</v>
      </c>
      <c r="J8856" s="28" t="s">
        <v>39</v>
      </c>
      <c r="K8856" s="28" t="s">
        <v>39</v>
      </c>
      <c r="L8856" s="300" t="s">
        <v>8467</v>
      </c>
    </row>
    <row r="8857" spans="2:12" ht="75" customHeight="1" x14ac:dyDescent="0.25">
      <c r="B8857" s="294">
        <v>27112156</v>
      </c>
      <c r="C8857" s="295" t="s">
        <v>8506</v>
      </c>
      <c r="D8857" s="296">
        <v>41703</v>
      </c>
      <c r="E8857" s="28" t="s">
        <v>99</v>
      </c>
      <c r="F8857" s="297" t="s">
        <v>8370</v>
      </c>
      <c r="G8857" s="297" t="s">
        <v>8371</v>
      </c>
      <c r="H8857" s="298">
        <v>25750</v>
      </c>
      <c r="I8857" s="299">
        <v>24977.5</v>
      </c>
      <c r="J8857" s="28" t="s">
        <v>39</v>
      </c>
      <c r="K8857" s="28" t="s">
        <v>39</v>
      </c>
      <c r="L8857" s="300" t="s">
        <v>8467</v>
      </c>
    </row>
    <row r="8858" spans="2:12" ht="75" customHeight="1" x14ac:dyDescent="0.25">
      <c r="B8858" s="294">
        <v>31162800</v>
      </c>
      <c r="C8858" s="295" t="s">
        <v>8507</v>
      </c>
      <c r="D8858" s="296">
        <v>41703</v>
      </c>
      <c r="E8858" s="28" t="s">
        <v>99</v>
      </c>
      <c r="F8858" s="297" t="s">
        <v>8370</v>
      </c>
      <c r="G8858" s="297" t="s">
        <v>8371</v>
      </c>
      <c r="H8858" s="298">
        <v>13390</v>
      </c>
      <c r="I8858" s="299">
        <v>12988.3</v>
      </c>
      <c r="J8858" s="28" t="s">
        <v>39</v>
      </c>
      <c r="K8858" s="28" t="s">
        <v>39</v>
      </c>
      <c r="L8858" s="300" t="s">
        <v>8467</v>
      </c>
    </row>
    <row r="8859" spans="2:12" ht="75" customHeight="1" x14ac:dyDescent="0.25">
      <c r="B8859" s="294">
        <v>31162800</v>
      </c>
      <c r="C8859" s="295" t="s">
        <v>8508</v>
      </c>
      <c r="D8859" s="296">
        <v>41703</v>
      </c>
      <c r="E8859" s="28" t="s">
        <v>99</v>
      </c>
      <c r="F8859" s="297" t="s">
        <v>8370</v>
      </c>
      <c r="G8859" s="297" t="s">
        <v>8371</v>
      </c>
      <c r="H8859" s="298">
        <v>13390</v>
      </c>
      <c r="I8859" s="299">
        <v>12988.3</v>
      </c>
      <c r="J8859" s="28" t="s">
        <v>39</v>
      </c>
      <c r="K8859" s="28" t="s">
        <v>39</v>
      </c>
      <c r="L8859" s="300" t="s">
        <v>8467</v>
      </c>
    </row>
    <row r="8860" spans="2:12" ht="75" customHeight="1" x14ac:dyDescent="0.25">
      <c r="B8860" s="294">
        <v>31162800</v>
      </c>
      <c r="C8860" s="295" t="s">
        <v>8509</v>
      </c>
      <c r="D8860" s="296">
        <v>41703</v>
      </c>
      <c r="E8860" s="28" t="s">
        <v>99</v>
      </c>
      <c r="F8860" s="297" t="s">
        <v>8370</v>
      </c>
      <c r="G8860" s="297" t="s">
        <v>8371</v>
      </c>
      <c r="H8860" s="298">
        <v>581950</v>
      </c>
      <c r="I8860" s="299">
        <v>564491.5</v>
      </c>
      <c r="J8860" s="28" t="s">
        <v>39</v>
      </c>
      <c r="K8860" s="28" t="s">
        <v>39</v>
      </c>
      <c r="L8860" s="300" t="s">
        <v>8467</v>
      </c>
    </row>
    <row r="8861" spans="2:12" ht="75" customHeight="1" x14ac:dyDescent="0.25">
      <c r="B8861" s="294">
        <v>31162800</v>
      </c>
      <c r="C8861" s="295" t="s">
        <v>8510</v>
      </c>
      <c r="D8861" s="296">
        <v>41703</v>
      </c>
      <c r="E8861" s="28" t="s">
        <v>99</v>
      </c>
      <c r="F8861" s="297" t="s">
        <v>8370</v>
      </c>
      <c r="G8861" s="297" t="s">
        <v>8371</v>
      </c>
      <c r="H8861" s="298">
        <v>515000</v>
      </c>
      <c r="I8861" s="299">
        <v>499550</v>
      </c>
      <c r="J8861" s="28" t="s">
        <v>39</v>
      </c>
      <c r="K8861" s="28" t="s">
        <v>39</v>
      </c>
      <c r="L8861" s="300" t="s">
        <v>8467</v>
      </c>
    </row>
    <row r="8862" spans="2:12" ht="75" customHeight="1" x14ac:dyDescent="0.25">
      <c r="B8862" s="294">
        <v>42181717</v>
      </c>
      <c r="C8862" s="295" t="s">
        <v>8511</v>
      </c>
      <c r="D8862" s="296">
        <v>41703</v>
      </c>
      <c r="E8862" s="28" t="s">
        <v>99</v>
      </c>
      <c r="F8862" s="297" t="s">
        <v>8370</v>
      </c>
      <c r="G8862" s="297" t="s">
        <v>8371</v>
      </c>
      <c r="H8862" s="298">
        <v>46350</v>
      </c>
      <c r="I8862" s="299">
        <v>44959.5</v>
      </c>
      <c r="J8862" s="28" t="s">
        <v>39</v>
      </c>
      <c r="K8862" s="28" t="s">
        <v>39</v>
      </c>
      <c r="L8862" s="300" t="s">
        <v>8467</v>
      </c>
    </row>
    <row r="8863" spans="2:12" ht="75" customHeight="1" x14ac:dyDescent="0.25">
      <c r="B8863" s="294">
        <v>39111800</v>
      </c>
      <c r="C8863" s="295" t="s">
        <v>8512</v>
      </c>
      <c r="D8863" s="296">
        <v>41703</v>
      </c>
      <c r="E8863" s="28" t="s">
        <v>99</v>
      </c>
      <c r="F8863" s="297" t="s">
        <v>8370</v>
      </c>
      <c r="G8863" s="297" t="s">
        <v>8371</v>
      </c>
      <c r="H8863" s="298">
        <v>556200</v>
      </c>
      <c r="I8863" s="299">
        <v>539514</v>
      </c>
      <c r="J8863" s="28" t="s">
        <v>39</v>
      </c>
      <c r="K8863" s="28" t="s">
        <v>39</v>
      </c>
      <c r="L8863" s="300" t="s">
        <v>8467</v>
      </c>
    </row>
    <row r="8864" spans="2:12" ht="75" customHeight="1" x14ac:dyDescent="0.25">
      <c r="B8864" s="294">
        <v>39111800</v>
      </c>
      <c r="C8864" s="295" t="s">
        <v>8513</v>
      </c>
      <c r="D8864" s="296">
        <v>41703</v>
      </c>
      <c r="E8864" s="28" t="s">
        <v>99</v>
      </c>
      <c r="F8864" s="297" t="s">
        <v>8370</v>
      </c>
      <c r="G8864" s="297" t="s">
        <v>8371</v>
      </c>
      <c r="H8864" s="298">
        <v>556200</v>
      </c>
      <c r="I8864" s="299">
        <v>539514</v>
      </c>
      <c r="J8864" s="28" t="s">
        <v>39</v>
      </c>
      <c r="K8864" s="28" t="s">
        <v>39</v>
      </c>
      <c r="L8864" s="300" t="s">
        <v>8467</v>
      </c>
    </row>
    <row r="8865" spans="2:12" ht="75" customHeight="1" x14ac:dyDescent="0.25">
      <c r="B8865" s="294">
        <v>39111800</v>
      </c>
      <c r="C8865" s="295" t="s">
        <v>8514</v>
      </c>
      <c r="D8865" s="296">
        <v>41703</v>
      </c>
      <c r="E8865" s="28" t="s">
        <v>99</v>
      </c>
      <c r="F8865" s="297" t="s">
        <v>8370</v>
      </c>
      <c r="G8865" s="297" t="s">
        <v>8371</v>
      </c>
      <c r="H8865" s="298">
        <v>160680</v>
      </c>
      <c r="I8865" s="299">
        <v>155859.6</v>
      </c>
      <c r="J8865" s="28" t="s">
        <v>39</v>
      </c>
      <c r="K8865" s="28" t="s">
        <v>39</v>
      </c>
      <c r="L8865" s="300" t="s">
        <v>8467</v>
      </c>
    </row>
    <row r="8866" spans="2:12" ht="75" customHeight="1" x14ac:dyDescent="0.25">
      <c r="B8866" s="294">
        <v>31162800</v>
      </c>
      <c r="C8866" s="295" t="s">
        <v>8515</v>
      </c>
      <c r="D8866" s="296">
        <v>41703</v>
      </c>
      <c r="E8866" s="28" t="s">
        <v>99</v>
      </c>
      <c r="F8866" s="297" t="s">
        <v>8370</v>
      </c>
      <c r="G8866" s="297" t="s">
        <v>8371</v>
      </c>
      <c r="H8866" s="298">
        <v>78280</v>
      </c>
      <c r="I8866" s="299">
        <v>75931.600000000006</v>
      </c>
      <c r="J8866" s="28" t="s">
        <v>39</v>
      </c>
      <c r="K8866" s="28" t="s">
        <v>39</v>
      </c>
      <c r="L8866" s="300" t="s">
        <v>8467</v>
      </c>
    </row>
    <row r="8867" spans="2:12" ht="75" customHeight="1" x14ac:dyDescent="0.25">
      <c r="B8867" s="294">
        <v>39111800</v>
      </c>
      <c r="C8867" s="295" t="s">
        <v>8516</v>
      </c>
      <c r="D8867" s="296">
        <v>41703</v>
      </c>
      <c r="E8867" s="28" t="s">
        <v>99</v>
      </c>
      <c r="F8867" s="297" t="s">
        <v>8370</v>
      </c>
      <c r="G8867" s="297" t="s">
        <v>8371</v>
      </c>
      <c r="H8867" s="298">
        <v>482040</v>
      </c>
      <c r="I8867" s="299">
        <v>467578.8</v>
      </c>
      <c r="J8867" s="28" t="s">
        <v>39</v>
      </c>
      <c r="K8867" s="28" t="s">
        <v>39</v>
      </c>
      <c r="L8867" s="300" t="s">
        <v>8467</v>
      </c>
    </row>
    <row r="8868" spans="2:12" ht="75" customHeight="1" x14ac:dyDescent="0.25">
      <c r="B8868" s="294">
        <v>31162800</v>
      </c>
      <c r="C8868" s="295" t="s">
        <v>8517</v>
      </c>
      <c r="D8868" s="296">
        <v>41703</v>
      </c>
      <c r="E8868" s="28" t="s">
        <v>99</v>
      </c>
      <c r="F8868" s="297" t="s">
        <v>8370</v>
      </c>
      <c r="G8868" s="297" t="s">
        <v>8371</v>
      </c>
      <c r="H8868" s="298">
        <v>72100</v>
      </c>
      <c r="I8868" s="299">
        <v>69937</v>
      </c>
      <c r="J8868" s="28" t="s">
        <v>39</v>
      </c>
      <c r="K8868" s="28" t="s">
        <v>39</v>
      </c>
      <c r="L8868" s="300" t="s">
        <v>8467</v>
      </c>
    </row>
    <row r="8869" spans="2:12" ht="75" customHeight="1" x14ac:dyDescent="0.25">
      <c r="B8869" s="294">
        <v>39111800</v>
      </c>
      <c r="C8869" s="295" t="s">
        <v>8518</v>
      </c>
      <c r="D8869" s="296">
        <v>41703</v>
      </c>
      <c r="E8869" s="28" t="s">
        <v>99</v>
      </c>
      <c r="F8869" s="297" t="s">
        <v>8370</v>
      </c>
      <c r="G8869" s="297" t="s">
        <v>8371</v>
      </c>
      <c r="H8869" s="298">
        <v>97850</v>
      </c>
      <c r="I8869" s="299">
        <v>94914.5</v>
      </c>
      <c r="J8869" s="28" t="s">
        <v>39</v>
      </c>
      <c r="K8869" s="28" t="s">
        <v>39</v>
      </c>
      <c r="L8869" s="300" t="s">
        <v>8467</v>
      </c>
    </row>
    <row r="8870" spans="2:12" ht="75" customHeight="1" x14ac:dyDescent="0.25">
      <c r="B8870" s="294">
        <v>31162800</v>
      </c>
      <c r="C8870" s="295" t="s">
        <v>8519</v>
      </c>
      <c r="D8870" s="296">
        <v>41703</v>
      </c>
      <c r="E8870" s="28" t="s">
        <v>99</v>
      </c>
      <c r="F8870" s="297" t="s">
        <v>8370</v>
      </c>
      <c r="G8870" s="297" t="s">
        <v>8371</v>
      </c>
      <c r="H8870" s="298">
        <v>52530</v>
      </c>
      <c r="I8870" s="299">
        <v>50954.1</v>
      </c>
      <c r="J8870" s="28" t="s">
        <v>39</v>
      </c>
      <c r="K8870" s="28" t="s">
        <v>39</v>
      </c>
      <c r="L8870" s="300" t="s">
        <v>8467</v>
      </c>
    </row>
    <row r="8871" spans="2:12" ht="75" customHeight="1" x14ac:dyDescent="0.25">
      <c r="B8871" s="294">
        <v>39111800</v>
      </c>
      <c r="C8871" s="295" t="s">
        <v>8520</v>
      </c>
      <c r="D8871" s="296">
        <v>41703</v>
      </c>
      <c r="E8871" s="28" t="s">
        <v>99</v>
      </c>
      <c r="F8871" s="297" t="s">
        <v>8370</v>
      </c>
      <c r="G8871" s="297" t="s">
        <v>8371</v>
      </c>
      <c r="H8871" s="298">
        <v>105060</v>
      </c>
      <c r="I8871" s="299">
        <v>101908.2</v>
      </c>
      <c r="J8871" s="28" t="s">
        <v>39</v>
      </c>
      <c r="K8871" s="28" t="s">
        <v>39</v>
      </c>
      <c r="L8871" s="300" t="s">
        <v>8467</v>
      </c>
    </row>
    <row r="8872" spans="2:12" ht="75" customHeight="1" x14ac:dyDescent="0.25">
      <c r="B8872" s="294">
        <v>39111800</v>
      </c>
      <c r="C8872" s="295" t="s">
        <v>8521</v>
      </c>
      <c r="D8872" s="296">
        <v>41703</v>
      </c>
      <c r="E8872" s="28" t="s">
        <v>99</v>
      </c>
      <c r="F8872" s="297" t="s">
        <v>8370</v>
      </c>
      <c r="G8872" s="297" t="s">
        <v>8371</v>
      </c>
      <c r="H8872" s="298">
        <v>321360</v>
      </c>
      <c r="I8872" s="299">
        <v>311719.2</v>
      </c>
      <c r="J8872" s="28" t="s">
        <v>39</v>
      </c>
      <c r="K8872" s="28" t="s">
        <v>39</v>
      </c>
      <c r="L8872" s="300" t="s">
        <v>8467</v>
      </c>
    </row>
    <row r="8873" spans="2:12" ht="75" customHeight="1" x14ac:dyDescent="0.25">
      <c r="B8873" s="294">
        <v>39111801</v>
      </c>
      <c r="C8873" s="295" t="s">
        <v>8522</v>
      </c>
      <c r="D8873" s="296">
        <v>41703</v>
      </c>
      <c r="E8873" s="28" t="s">
        <v>99</v>
      </c>
      <c r="F8873" s="297" t="s">
        <v>8370</v>
      </c>
      <c r="G8873" s="297" t="s">
        <v>8371</v>
      </c>
      <c r="H8873" s="298">
        <v>1339000</v>
      </c>
      <c r="I8873" s="299">
        <v>1298830</v>
      </c>
      <c r="J8873" s="28" t="s">
        <v>39</v>
      </c>
      <c r="K8873" s="28" t="s">
        <v>39</v>
      </c>
      <c r="L8873" s="300" t="s">
        <v>8467</v>
      </c>
    </row>
    <row r="8874" spans="2:12" ht="75" customHeight="1" x14ac:dyDescent="0.25">
      <c r="B8874" s="294">
        <v>39111801</v>
      </c>
      <c r="C8874" s="295" t="s">
        <v>8523</v>
      </c>
      <c r="D8874" s="296">
        <v>41703</v>
      </c>
      <c r="E8874" s="28" t="s">
        <v>99</v>
      </c>
      <c r="F8874" s="297" t="s">
        <v>8370</v>
      </c>
      <c r="G8874" s="297" t="s">
        <v>8371</v>
      </c>
      <c r="H8874" s="298">
        <v>614910</v>
      </c>
      <c r="I8874" s="299">
        <v>596462.69999999995</v>
      </c>
      <c r="J8874" s="28" t="s">
        <v>39</v>
      </c>
      <c r="K8874" s="28" t="s">
        <v>39</v>
      </c>
      <c r="L8874" s="300" t="s">
        <v>8467</v>
      </c>
    </row>
    <row r="8875" spans="2:12" ht="75" customHeight="1" x14ac:dyDescent="0.25">
      <c r="B8875" s="294">
        <v>39111801</v>
      </c>
      <c r="C8875" s="295" t="s">
        <v>8524</v>
      </c>
      <c r="D8875" s="296">
        <v>41703</v>
      </c>
      <c r="E8875" s="28" t="s">
        <v>99</v>
      </c>
      <c r="F8875" s="297" t="s">
        <v>8370</v>
      </c>
      <c r="G8875" s="297" t="s">
        <v>8371</v>
      </c>
      <c r="H8875" s="298">
        <v>795675</v>
      </c>
      <c r="I8875" s="299">
        <v>771804.75</v>
      </c>
      <c r="J8875" s="28" t="s">
        <v>39</v>
      </c>
      <c r="K8875" s="28" t="s">
        <v>39</v>
      </c>
      <c r="L8875" s="300" t="s">
        <v>8467</v>
      </c>
    </row>
    <row r="8876" spans="2:12" ht="75" customHeight="1" x14ac:dyDescent="0.25">
      <c r="B8876" s="294">
        <v>46181604</v>
      </c>
      <c r="C8876" s="295" t="s">
        <v>8525</v>
      </c>
      <c r="D8876" s="296">
        <v>41703</v>
      </c>
      <c r="E8876" s="28" t="s">
        <v>99</v>
      </c>
      <c r="F8876" s="297" t="s">
        <v>8370</v>
      </c>
      <c r="G8876" s="297" t="s">
        <v>8371</v>
      </c>
      <c r="H8876" s="298">
        <v>48925</v>
      </c>
      <c r="I8876" s="299">
        <v>47457.25</v>
      </c>
      <c r="J8876" s="28" t="s">
        <v>39</v>
      </c>
      <c r="K8876" s="28" t="s">
        <v>39</v>
      </c>
      <c r="L8876" s="300" t="s">
        <v>8467</v>
      </c>
    </row>
    <row r="8877" spans="2:12" ht="75" customHeight="1" x14ac:dyDescent="0.25">
      <c r="B8877" s="294">
        <v>27112156</v>
      </c>
      <c r="C8877" s="295" t="s">
        <v>8526</v>
      </c>
      <c r="D8877" s="296">
        <v>41703</v>
      </c>
      <c r="E8877" s="28" t="s">
        <v>99</v>
      </c>
      <c r="F8877" s="297" t="s">
        <v>8370</v>
      </c>
      <c r="G8877" s="297" t="s">
        <v>8371</v>
      </c>
      <c r="H8877" s="298">
        <v>12360</v>
      </c>
      <c r="I8877" s="299">
        <v>11989.2</v>
      </c>
      <c r="J8877" s="28" t="s">
        <v>39</v>
      </c>
      <c r="K8877" s="28" t="s">
        <v>39</v>
      </c>
      <c r="L8877" s="300" t="s">
        <v>8467</v>
      </c>
    </row>
    <row r="8878" spans="2:12" ht="75" customHeight="1" x14ac:dyDescent="0.25">
      <c r="B8878" s="294">
        <v>27112156</v>
      </c>
      <c r="C8878" s="295" t="s">
        <v>8527</v>
      </c>
      <c r="D8878" s="296">
        <v>41703</v>
      </c>
      <c r="E8878" s="28" t="s">
        <v>99</v>
      </c>
      <c r="F8878" s="297" t="s">
        <v>8370</v>
      </c>
      <c r="G8878" s="297" t="s">
        <v>8371</v>
      </c>
      <c r="H8878" s="298">
        <v>14420</v>
      </c>
      <c r="I8878" s="299">
        <v>13987.4</v>
      </c>
      <c r="J8878" s="28" t="s">
        <v>39</v>
      </c>
      <c r="K8878" s="28" t="s">
        <v>39</v>
      </c>
      <c r="L8878" s="300" t="s">
        <v>8467</v>
      </c>
    </row>
    <row r="8879" spans="2:12" ht="75" customHeight="1" x14ac:dyDescent="0.25">
      <c r="B8879" s="294">
        <v>27112156</v>
      </c>
      <c r="C8879" s="295" t="s">
        <v>8528</v>
      </c>
      <c r="D8879" s="296">
        <v>41703</v>
      </c>
      <c r="E8879" s="28" t="s">
        <v>99</v>
      </c>
      <c r="F8879" s="297" t="s">
        <v>8370</v>
      </c>
      <c r="G8879" s="297" t="s">
        <v>8371</v>
      </c>
      <c r="H8879" s="298">
        <v>22660</v>
      </c>
      <c r="I8879" s="299">
        <v>21980.2</v>
      </c>
      <c r="J8879" s="28" t="s">
        <v>39</v>
      </c>
      <c r="K8879" s="28" t="s">
        <v>39</v>
      </c>
      <c r="L8879" s="300" t="s">
        <v>8467</v>
      </c>
    </row>
    <row r="8880" spans="2:12" ht="75" customHeight="1" x14ac:dyDescent="0.25">
      <c r="B8880" s="294">
        <v>27112156</v>
      </c>
      <c r="C8880" s="295" t="s">
        <v>8529</v>
      </c>
      <c r="D8880" s="296">
        <v>41703</v>
      </c>
      <c r="E8880" s="28" t="s">
        <v>99</v>
      </c>
      <c r="F8880" s="297" t="s">
        <v>8370</v>
      </c>
      <c r="G8880" s="297" t="s">
        <v>8371</v>
      </c>
      <c r="H8880" s="298">
        <v>22660</v>
      </c>
      <c r="I8880" s="299">
        <v>21980.2</v>
      </c>
      <c r="J8880" s="28" t="s">
        <v>39</v>
      </c>
      <c r="K8880" s="28" t="s">
        <v>39</v>
      </c>
      <c r="L8880" s="300" t="s">
        <v>8467</v>
      </c>
    </row>
    <row r="8881" spans="2:12" ht="75" customHeight="1" x14ac:dyDescent="0.25">
      <c r="B8881" s="294">
        <v>27112156</v>
      </c>
      <c r="C8881" s="295" t="s">
        <v>8530</v>
      </c>
      <c r="D8881" s="296">
        <v>41703</v>
      </c>
      <c r="E8881" s="28" t="s">
        <v>99</v>
      </c>
      <c r="F8881" s="297" t="s">
        <v>8370</v>
      </c>
      <c r="G8881" s="297" t="s">
        <v>8371</v>
      </c>
      <c r="H8881" s="298">
        <v>27810</v>
      </c>
      <c r="I8881" s="299">
        <v>26975.7</v>
      </c>
      <c r="J8881" s="28" t="s">
        <v>39</v>
      </c>
      <c r="K8881" s="28" t="s">
        <v>39</v>
      </c>
      <c r="L8881" s="300" t="s">
        <v>8467</v>
      </c>
    </row>
    <row r="8882" spans="2:12" ht="75" customHeight="1" x14ac:dyDescent="0.25">
      <c r="B8882" s="294">
        <v>31162104</v>
      </c>
      <c r="C8882" s="295" t="s">
        <v>8531</v>
      </c>
      <c r="D8882" s="296">
        <v>41703</v>
      </c>
      <c r="E8882" s="28" t="s">
        <v>99</v>
      </c>
      <c r="F8882" s="297" t="s">
        <v>8370</v>
      </c>
      <c r="G8882" s="297" t="s">
        <v>8371</v>
      </c>
      <c r="H8882" s="298">
        <v>61800</v>
      </c>
      <c r="I8882" s="299">
        <v>59946</v>
      </c>
      <c r="J8882" s="28" t="s">
        <v>39</v>
      </c>
      <c r="K8882" s="28" t="s">
        <v>39</v>
      </c>
      <c r="L8882" s="300" t="s">
        <v>8467</v>
      </c>
    </row>
    <row r="8883" spans="2:12" ht="75" customHeight="1" x14ac:dyDescent="0.25">
      <c r="B8883" s="294">
        <v>31162104</v>
      </c>
      <c r="C8883" s="295" t="s">
        <v>8532</v>
      </c>
      <c r="D8883" s="296">
        <v>41703</v>
      </c>
      <c r="E8883" s="28" t="s">
        <v>99</v>
      </c>
      <c r="F8883" s="297" t="s">
        <v>8370</v>
      </c>
      <c r="G8883" s="297" t="s">
        <v>8371</v>
      </c>
      <c r="H8883" s="298">
        <v>82400</v>
      </c>
      <c r="I8883" s="299">
        <v>79928</v>
      </c>
      <c r="J8883" s="28" t="s">
        <v>39</v>
      </c>
      <c r="K8883" s="28" t="s">
        <v>39</v>
      </c>
      <c r="L8883" s="300" t="s">
        <v>8467</v>
      </c>
    </row>
    <row r="8884" spans="2:12" ht="75" customHeight="1" x14ac:dyDescent="0.25">
      <c r="B8884" s="294">
        <v>31162011</v>
      </c>
      <c r="C8884" s="295" t="s">
        <v>8533</v>
      </c>
      <c r="D8884" s="296">
        <v>41703</v>
      </c>
      <c r="E8884" s="28" t="s">
        <v>99</v>
      </c>
      <c r="F8884" s="297" t="s">
        <v>8370</v>
      </c>
      <c r="G8884" s="297" t="s">
        <v>8371</v>
      </c>
      <c r="H8884" s="298">
        <v>8497.5</v>
      </c>
      <c r="I8884" s="299">
        <v>8242.5750000000007</v>
      </c>
      <c r="J8884" s="28" t="s">
        <v>39</v>
      </c>
      <c r="K8884" s="28" t="s">
        <v>39</v>
      </c>
      <c r="L8884" s="300" t="s">
        <v>8467</v>
      </c>
    </row>
    <row r="8885" spans="2:12" ht="75" customHeight="1" x14ac:dyDescent="0.25">
      <c r="B8885" s="294">
        <v>31162011</v>
      </c>
      <c r="C8885" s="295" t="s">
        <v>8534</v>
      </c>
      <c r="D8885" s="296">
        <v>41703</v>
      </c>
      <c r="E8885" s="28" t="s">
        <v>99</v>
      </c>
      <c r="F8885" s="297" t="s">
        <v>8370</v>
      </c>
      <c r="G8885" s="297" t="s">
        <v>8371</v>
      </c>
      <c r="H8885" s="298">
        <v>6952.5</v>
      </c>
      <c r="I8885" s="299">
        <v>6743.9250000000002</v>
      </c>
      <c r="J8885" s="28" t="s">
        <v>39</v>
      </c>
      <c r="K8885" s="28" t="s">
        <v>39</v>
      </c>
      <c r="L8885" s="300" t="s">
        <v>8467</v>
      </c>
    </row>
    <row r="8886" spans="2:12" ht="75" customHeight="1" x14ac:dyDescent="0.25">
      <c r="B8886" s="294">
        <v>31162011</v>
      </c>
      <c r="C8886" s="295" t="s">
        <v>8535</v>
      </c>
      <c r="D8886" s="296">
        <v>41703</v>
      </c>
      <c r="E8886" s="28" t="s">
        <v>99</v>
      </c>
      <c r="F8886" s="297" t="s">
        <v>8370</v>
      </c>
      <c r="G8886" s="297" t="s">
        <v>8371</v>
      </c>
      <c r="H8886" s="298">
        <v>6952.5</v>
      </c>
      <c r="I8886" s="299">
        <v>6743.9250000000002</v>
      </c>
      <c r="J8886" s="28" t="s">
        <v>39</v>
      </c>
      <c r="K8886" s="28" t="s">
        <v>39</v>
      </c>
      <c r="L8886" s="300" t="s">
        <v>8467</v>
      </c>
    </row>
    <row r="8887" spans="2:12" ht="75" customHeight="1" x14ac:dyDescent="0.25">
      <c r="B8887" s="294">
        <v>31162011</v>
      </c>
      <c r="C8887" s="295" t="s">
        <v>8536</v>
      </c>
      <c r="D8887" s="296">
        <v>41703</v>
      </c>
      <c r="E8887" s="28" t="s">
        <v>99</v>
      </c>
      <c r="F8887" s="297" t="s">
        <v>8370</v>
      </c>
      <c r="G8887" s="297" t="s">
        <v>8371</v>
      </c>
      <c r="H8887" s="298">
        <v>6952.5</v>
      </c>
      <c r="I8887" s="299">
        <v>6743.9250000000002</v>
      </c>
      <c r="J8887" s="28" t="s">
        <v>39</v>
      </c>
      <c r="K8887" s="28" t="s">
        <v>39</v>
      </c>
      <c r="L8887" s="300" t="s">
        <v>8467</v>
      </c>
    </row>
    <row r="8888" spans="2:12" ht="75" customHeight="1" x14ac:dyDescent="0.25">
      <c r="B8888" s="294">
        <v>31162104</v>
      </c>
      <c r="C8888" s="295" t="s">
        <v>8537</v>
      </c>
      <c r="D8888" s="296">
        <v>41703</v>
      </c>
      <c r="E8888" s="28" t="s">
        <v>99</v>
      </c>
      <c r="F8888" s="297" t="s">
        <v>8370</v>
      </c>
      <c r="G8888" s="297" t="s">
        <v>8371</v>
      </c>
      <c r="H8888" s="298">
        <v>3605</v>
      </c>
      <c r="I8888" s="299">
        <v>3496.85</v>
      </c>
      <c r="J8888" s="28" t="s">
        <v>39</v>
      </c>
      <c r="K8888" s="28" t="s">
        <v>39</v>
      </c>
      <c r="L8888" s="300" t="s">
        <v>8467</v>
      </c>
    </row>
    <row r="8889" spans="2:12" ht="75" customHeight="1" x14ac:dyDescent="0.25">
      <c r="B8889" s="294">
        <v>31162104</v>
      </c>
      <c r="C8889" s="295" t="s">
        <v>8538</v>
      </c>
      <c r="D8889" s="296">
        <v>41703</v>
      </c>
      <c r="E8889" s="28" t="s">
        <v>99</v>
      </c>
      <c r="F8889" s="297" t="s">
        <v>8370</v>
      </c>
      <c r="G8889" s="297" t="s">
        <v>8371</v>
      </c>
      <c r="H8889" s="298">
        <v>4635</v>
      </c>
      <c r="I8889" s="299">
        <v>4495.95</v>
      </c>
      <c r="J8889" s="28" t="s">
        <v>39</v>
      </c>
      <c r="K8889" s="28" t="s">
        <v>39</v>
      </c>
      <c r="L8889" s="300" t="s">
        <v>8467</v>
      </c>
    </row>
    <row r="8890" spans="2:12" ht="75" customHeight="1" x14ac:dyDescent="0.25">
      <c r="B8890" s="294">
        <v>31162104</v>
      </c>
      <c r="C8890" s="295" t="s">
        <v>8539</v>
      </c>
      <c r="D8890" s="296">
        <v>41703</v>
      </c>
      <c r="E8890" s="28" t="s">
        <v>99</v>
      </c>
      <c r="F8890" s="297" t="s">
        <v>8370</v>
      </c>
      <c r="G8890" s="297" t="s">
        <v>8371</v>
      </c>
      <c r="H8890" s="298">
        <v>6180</v>
      </c>
      <c r="I8890" s="299">
        <v>5994.6</v>
      </c>
      <c r="J8890" s="28" t="s">
        <v>39</v>
      </c>
      <c r="K8890" s="28" t="s">
        <v>39</v>
      </c>
      <c r="L8890" s="300" t="s">
        <v>8467</v>
      </c>
    </row>
    <row r="8891" spans="2:12" ht="75" customHeight="1" x14ac:dyDescent="0.25">
      <c r="B8891" s="294">
        <v>31162200</v>
      </c>
      <c r="C8891" s="295" t="s">
        <v>8540</v>
      </c>
      <c r="D8891" s="296">
        <v>41703</v>
      </c>
      <c r="E8891" s="28" t="s">
        <v>99</v>
      </c>
      <c r="F8891" s="297" t="s">
        <v>8370</v>
      </c>
      <c r="G8891" s="297" t="s">
        <v>8371</v>
      </c>
      <c r="H8891" s="298">
        <v>4635</v>
      </c>
      <c r="I8891" s="299">
        <v>4495.95</v>
      </c>
      <c r="J8891" s="28" t="s">
        <v>39</v>
      </c>
      <c r="K8891" s="28" t="s">
        <v>39</v>
      </c>
      <c r="L8891" s="300" t="s">
        <v>8467</v>
      </c>
    </row>
    <row r="8892" spans="2:12" ht="75" customHeight="1" x14ac:dyDescent="0.25">
      <c r="B8892" s="294">
        <v>31162200</v>
      </c>
      <c r="C8892" s="295" t="s">
        <v>8541</v>
      </c>
      <c r="D8892" s="296">
        <v>41703</v>
      </c>
      <c r="E8892" s="28" t="s">
        <v>99</v>
      </c>
      <c r="F8892" s="297" t="s">
        <v>8370</v>
      </c>
      <c r="G8892" s="297" t="s">
        <v>8371</v>
      </c>
      <c r="H8892" s="298">
        <v>4635</v>
      </c>
      <c r="I8892" s="299">
        <v>4495.95</v>
      </c>
      <c r="J8892" s="28" t="s">
        <v>39</v>
      </c>
      <c r="K8892" s="28" t="s">
        <v>39</v>
      </c>
      <c r="L8892" s="300" t="s">
        <v>8467</v>
      </c>
    </row>
    <row r="8893" spans="2:12" ht="75" customHeight="1" x14ac:dyDescent="0.25">
      <c r="B8893" s="294">
        <v>31162200</v>
      </c>
      <c r="C8893" s="295" t="s">
        <v>8542</v>
      </c>
      <c r="D8893" s="296">
        <v>41703</v>
      </c>
      <c r="E8893" s="28" t="s">
        <v>99</v>
      </c>
      <c r="F8893" s="297" t="s">
        <v>8370</v>
      </c>
      <c r="G8893" s="297" t="s">
        <v>8371</v>
      </c>
      <c r="H8893" s="298">
        <v>4635</v>
      </c>
      <c r="I8893" s="299">
        <v>4495.95</v>
      </c>
      <c r="J8893" s="28" t="s">
        <v>39</v>
      </c>
      <c r="K8893" s="28" t="s">
        <v>39</v>
      </c>
      <c r="L8893" s="300" t="s">
        <v>8467</v>
      </c>
    </row>
    <row r="8894" spans="2:12" ht="75" customHeight="1" x14ac:dyDescent="0.25">
      <c r="B8894" s="294">
        <v>31162800</v>
      </c>
      <c r="C8894" s="295" t="s">
        <v>8543</v>
      </c>
      <c r="D8894" s="296">
        <v>41703</v>
      </c>
      <c r="E8894" s="28" t="s">
        <v>99</v>
      </c>
      <c r="F8894" s="297" t="s">
        <v>8370</v>
      </c>
      <c r="G8894" s="297" t="s">
        <v>8371</v>
      </c>
      <c r="H8894" s="298">
        <v>13802</v>
      </c>
      <c r="I8894" s="299">
        <v>13387.94</v>
      </c>
      <c r="J8894" s="28" t="s">
        <v>39</v>
      </c>
      <c r="K8894" s="28" t="s">
        <v>39</v>
      </c>
      <c r="L8894" s="300" t="s">
        <v>8467</v>
      </c>
    </row>
    <row r="8895" spans="2:12" ht="75" customHeight="1" x14ac:dyDescent="0.25">
      <c r="B8895" s="294">
        <v>31162011</v>
      </c>
      <c r="C8895" s="295" t="s">
        <v>8544</v>
      </c>
      <c r="D8895" s="296">
        <v>41703</v>
      </c>
      <c r="E8895" s="28" t="s">
        <v>99</v>
      </c>
      <c r="F8895" s="297" t="s">
        <v>8370</v>
      </c>
      <c r="G8895" s="297" t="s">
        <v>8371</v>
      </c>
      <c r="H8895" s="298">
        <v>6489</v>
      </c>
      <c r="I8895" s="299">
        <v>6294.33</v>
      </c>
      <c r="J8895" s="28" t="s">
        <v>39</v>
      </c>
      <c r="K8895" s="28" t="s">
        <v>39</v>
      </c>
      <c r="L8895" s="300" t="s">
        <v>8467</v>
      </c>
    </row>
    <row r="8896" spans="2:12" ht="75" customHeight="1" x14ac:dyDescent="0.25">
      <c r="B8896" s="294">
        <v>31162011</v>
      </c>
      <c r="C8896" s="295" t="s">
        <v>8545</v>
      </c>
      <c r="D8896" s="296">
        <v>41703</v>
      </c>
      <c r="E8896" s="28" t="s">
        <v>99</v>
      </c>
      <c r="F8896" s="297" t="s">
        <v>8370</v>
      </c>
      <c r="G8896" s="297" t="s">
        <v>8371</v>
      </c>
      <c r="H8896" s="298">
        <v>6489</v>
      </c>
      <c r="I8896" s="299">
        <v>6294.33</v>
      </c>
      <c r="J8896" s="28" t="s">
        <v>39</v>
      </c>
      <c r="K8896" s="28" t="s">
        <v>39</v>
      </c>
      <c r="L8896" s="300" t="s">
        <v>8467</v>
      </c>
    </row>
    <row r="8897" spans="2:12" ht="75" customHeight="1" x14ac:dyDescent="0.25">
      <c r="B8897" s="294">
        <v>31162800</v>
      </c>
      <c r="C8897" s="295" t="s">
        <v>8546</v>
      </c>
      <c r="D8897" s="296">
        <v>41703</v>
      </c>
      <c r="E8897" s="28" t="s">
        <v>99</v>
      </c>
      <c r="F8897" s="297" t="s">
        <v>8370</v>
      </c>
      <c r="G8897" s="297" t="s">
        <v>8371</v>
      </c>
      <c r="H8897" s="298">
        <v>401700</v>
      </c>
      <c r="I8897" s="299">
        <v>389649</v>
      </c>
      <c r="J8897" s="28" t="s">
        <v>39</v>
      </c>
      <c r="K8897" s="28" t="s">
        <v>39</v>
      </c>
      <c r="L8897" s="300" t="s">
        <v>8467</v>
      </c>
    </row>
    <row r="8898" spans="2:12" ht="75" customHeight="1" x14ac:dyDescent="0.25">
      <c r="B8898" s="294">
        <v>31162800</v>
      </c>
      <c r="C8898" s="295" t="s">
        <v>8547</v>
      </c>
      <c r="D8898" s="296">
        <v>41703</v>
      </c>
      <c r="E8898" s="28" t="s">
        <v>99</v>
      </c>
      <c r="F8898" s="297" t="s">
        <v>8370</v>
      </c>
      <c r="G8898" s="297" t="s">
        <v>8371</v>
      </c>
      <c r="H8898" s="298">
        <v>36462</v>
      </c>
      <c r="I8898" s="299">
        <v>35368.14</v>
      </c>
      <c r="J8898" s="28" t="s">
        <v>39</v>
      </c>
      <c r="K8898" s="28" t="s">
        <v>39</v>
      </c>
      <c r="L8898" s="300" t="s">
        <v>8467</v>
      </c>
    </row>
    <row r="8899" spans="2:12" ht="75" customHeight="1" x14ac:dyDescent="0.25">
      <c r="B8899" s="294">
        <v>31162800</v>
      </c>
      <c r="C8899" s="295" t="s">
        <v>8548</v>
      </c>
      <c r="D8899" s="296">
        <v>41703</v>
      </c>
      <c r="E8899" s="28" t="s">
        <v>99</v>
      </c>
      <c r="F8899" s="297" t="s">
        <v>8370</v>
      </c>
      <c r="G8899" s="297" t="s">
        <v>8371</v>
      </c>
      <c r="H8899" s="298">
        <v>51088</v>
      </c>
      <c r="I8899" s="299">
        <v>49555.360000000001</v>
      </c>
      <c r="J8899" s="28" t="s">
        <v>39</v>
      </c>
      <c r="K8899" s="28" t="s">
        <v>39</v>
      </c>
      <c r="L8899" s="300" t="s">
        <v>8467</v>
      </c>
    </row>
    <row r="8900" spans="2:12" ht="75" customHeight="1" x14ac:dyDescent="0.25">
      <c r="B8900" s="294">
        <v>31162800</v>
      </c>
      <c r="C8900" s="295" t="s">
        <v>8549</v>
      </c>
      <c r="D8900" s="296">
        <v>41703</v>
      </c>
      <c r="E8900" s="28" t="s">
        <v>99</v>
      </c>
      <c r="F8900" s="297" t="s">
        <v>8370</v>
      </c>
      <c r="G8900" s="297" t="s">
        <v>8371</v>
      </c>
      <c r="H8900" s="298">
        <v>8497.5</v>
      </c>
      <c r="I8900" s="299">
        <v>8242.5750000000007</v>
      </c>
      <c r="J8900" s="28" t="s">
        <v>39</v>
      </c>
      <c r="K8900" s="28" t="s">
        <v>39</v>
      </c>
      <c r="L8900" s="300" t="s">
        <v>8467</v>
      </c>
    </row>
    <row r="8901" spans="2:12" ht="75" customHeight="1" x14ac:dyDescent="0.25">
      <c r="B8901" s="294">
        <v>27112156</v>
      </c>
      <c r="C8901" s="295" t="s">
        <v>8550</v>
      </c>
      <c r="D8901" s="296">
        <v>41703</v>
      </c>
      <c r="E8901" s="28" t="s">
        <v>99</v>
      </c>
      <c r="F8901" s="297" t="s">
        <v>8370</v>
      </c>
      <c r="G8901" s="297" t="s">
        <v>8371</v>
      </c>
      <c r="H8901" s="298">
        <v>25750</v>
      </c>
      <c r="I8901" s="299">
        <v>24977.5</v>
      </c>
      <c r="J8901" s="28" t="s">
        <v>39</v>
      </c>
      <c r="K8901" s="28" t="s">
        <v>39</v>
      </c>
      <c r="L8901" s="300" t="s">
        <v>8467</v>
      </c>
    </row>
    <row r="8902" spans="2:12" ht="75" customHeight="1" x14ac:dyDescent="0.25">
      <c r="B8902" s="294">
        <v>27112739</v>
      </c>
      <c r="C8902" s="295" t="s">
        <v>8551</v>
      </c>
      <c r="D8902" s="296">
        <v>41703</v>
      </c>
      <c r="E8902" s="28" t="s">
        <v>99</v>
      </c>
      <c r="F8902" s="297" t="s">
        <v>8370</v>
      </c>
      <c r="G8902" s="297" t="s">
        <v>8371</v>
      </c>
      <c r="H8902" s="298">
        <v>46350</v>
      </c>
      <c r="I8902" s="299">
        <v>44959.5</v>
      </c>
      <c r="J8902" s="28" t="s">
        <v>39</v>
      </c>
      <c r="K8902" s="28" t="s">
        <v>39</v>
      </c>
      <c r="L8902" s="300" t="s">
        <v>8467</v>
      </c>
    </row>
    <row r="8903" spans="2:12" ht="75" customHeight="1" x14ac:dyDescent="0.25">
      <c r="B8903" s="294">
        <v>31162011</v>
      </c>
      <c r="C8903" s="295" t="s">
        <v>8552</v>
      </c>
      <c r="D8903" s="296">
        <v>41703</v>
      </c>
      <c r="E8903" s="28" t="s">
        <v>99</v>
      </c>
      <c r="F8903" s="297" t="s">
        <v>8370</v>
      </c>
      <c r="G8903" s="297" t="s">
        <v>8371</v>
      </c>
      <c r="H8903" s="298">
        <v>8755</v>
      </c>
      <c r="I8903" s="299">
        <v>8492.35</v>
      </c>
      <c r="J8903" s="28" t="s">
        <v>39</v>
      </c>
      <c r="K8903" s="28" t="s">
        <v>39</v>
      </c>
      <c r="L8903" s="300" t="s">
        <v>8467</v>
      </c>
    </row>
    <row r="8904" spans="2:12" ht="75" customHeight="1" x14ac:dyDescent="0.25">
      <c r="B8904" s="294">
        <v>31162011</v>
      </c>
      <c r="C8904" s="295" t="s">
        <v>8553</v>
      </c>
      <c r="D8904" s="296">
        <v>41703</v>
      </c>
      <c r="E8904" s="28" t="s">
        <v>99</v>
      </c>
      <c r="F8904" s="297" t="s">
        <v>8370</v>
      </c>
      <c r="G8904" s="297" t="s">
        <v>8371</v>
      </c>
      <c r="H8904" s="298">
        <v>6952.5</v>
      </c>
      <c r="I8904" s="299">
        <v>6743.9250000000002</v>
      </c>
      <c r="J8904" s="28" t="s">
        <v>39</v>
      </c>
      <c r="K8904" s="28" t="s">
        <v>39</v>
      </c>
      <c r="L8904" s="300" t="s">
        <v>8467</v>
      </c>
    </row>
    <row r="8905" spans="2:12" ht="75" customHeight="1" x14ac:dyDescent="0.25">
      <c r="B8905" s="294">
        <v>31162011</v>
      </c>
      <c r="C8905" s="295" t="s">
        <v>8554</v>
      </c>
      <c r="D8905" s="296">
        <v>41703</v>
      </c>
      <c r="E8905" s="28" t="s">
        <v>99</v>
      </c>
      <c r="F8905" s="297" t="s">
        <v>8370</v>
      </c>
      <c r="G8905" s="297" t="s">
        <v>8371</v>
      </c>
      <c r="H8905" s="298">
        <v>6952.5</v>
      </c>
      <c r="I8905" s="299">
        <v>6743.9250000000002</v>
      </c>
      <c r="J8905" s="28" t="s">
        <v>39</v>
      </c>
      <c r="K8905" s="28" t="s">
        <v>39</v>
      </c>
      <c r="L8905" s="300" t="s">
        <v>8467</v>
      </c>
    </row>
    <row r="8906" spans="2:12" ht="75" customHeight="1" x14ac:dyDescent="0.25">
      <c r="B8906" s="294">
        <v>31162011</v>
      </c>
      <c r="C8906" s="295" t="s">
        <v>8555</v>
      </c>
      <c r="D8906" s="296">
        <v>41703</v>
      </c>
      <c r="E8906" s="28" t="s">
        <v>99</v>
      </c>
      <c r="F8906" s="297" t="s">
        <v>8370</v>
      </c>
      <c r="G8906" s="297" t="s">
        <v>8371</v>
      </c>
      <c r="H8906" s="298">
        <v>6952.5</v>
      </c>
      <c r="I8906" s="299">
        <v>6743.9250000000002</v>
      </c>
      <c r="J8906" s="28" t="s">
        <v>39</v>
      </c>
      <c r="K8906" s="28" t="s">
        <v>39</v>
      </c>
      <c r="L8906" s="300" t="s">
        <v>8467</v>
      </c>
    </row>
    <row r="8907" spans="2:12" ht="75" customHeight="1" x14ac:dyDescent="0.25">
      <c r="B8907" s="294">
        <v>31162011</v>
      </c>
      <c r="C8907" s="295" t="s">
        <v>8556</v>
      </c>
      <c r="D8907" s="296">
        <v>41703</v>
      </c>
      <c r="E8907" s="28" t="s">
        <v>99</v>
      </c>
      <c r="F8907" s="297" t="s">
        <v>8370</v>
      </c>
      <c r="G8907" s="297" t="s">
        <v>8371</v>
      </c>
      <c r="H8907" s="298">
        <v>6952.5</v>
      </c>
      <c r="I8907" s="299">
        <v>6743.9250000000002</v>
      </c>
      <c r="J8907" s="28" t="s">
        <v>39</v>
      </c>
      <c r="K8907" s="28" t="s">
        <v>39</v>
      </c>
      <c r="L8907" s="300" t="s">
        <v>8467</v>
      </c>
    </row>
    <row r="8908" spans="2:12" ht="75" customHeight="1" x14ac:dyDescent="0.25">
      <c r="B8908" s="294">
        <v>72101506</v>
      </c>
      <c r="C8908" s="295" t="s">
        <v>8557</v>
      </c>
      <c r="D8908" s="296">
        <v>41708</v>
      </c>
      <c r="E8908" s="28" t="s">
        <v>99</v>
      </c>
      <c r="F8908" s="297" t="s">
        <v>8370</v>
      </c>
      <c r="G8908" s="297" t="s">
        <v>8371</v>
      </c>
      <c r="H8908" s="298">
        <v>4120000</v>
      </c>
      <c r="I8908" s="299">
        <v>3996400</v>
      </c>
      <c r="J8908" s="28" t="s">
        <v>39</v>
      </c>
      <c r="K8908" s="28" t="s">
        <v>39</v>
      </c>
      <c r="L8908" s="300" t="s">
        <v>8467</v>
      </c>
    </row>
    <row r="8909" spans="2:12" ht="75" customHeight="1" x14ac:dyDescent="0.25">
      <c r="B8909" s="294">
        <v>48101800</v>
      </c>
      <c r="C8909" s="295" t="s">
        <v>8558</v>
      </c>
      <c r="D8909" s="296">
        <v>41713</v>
      </c>
      <c r="E8909" s="28" t="s">
        <v>99</v>
      </c>
      <c r="F8909" s="297" t="s">
        <v>8370</v>
      </c>
      <c r="G8909" s="297" t="s">
        <v>8371</v>
      </c>
      <c r="H8909" s="298">
        <v>683508</v>
      </c>
      <c r="I8909" s="299">
        <v>663002.76</v>
      </c>
      <c r="J8909" s="28" t="s">
        <v>39</v>
      </c>
      <c r="K8909" s="28" t="s">
        <v>39</v>
      </c>
      <c r="L8909" s="300" t="s">
        <v>8559</v>
      </c>
    </row>
    <row r="8910" spans="2:12" ht="75" customHeight="1" x14ac:dyDescent="0.25">
      <c r="B8910" s="294">
        <v>48101800</v>
      </c>
      <c r="C8910" s="295" t="s">
        <v>8560</v>
      </c>
      <c r="D8910" s="296">
        <v>41713</v>
      </c>
      <c r="E8910" s="28" t="s">
        <v>99</v>
      </c>
      <c r="F8910" s="297" t="s">
        <v>8370</v>
      </c>
      <c r="G8910" s="297" t="s">
        <v>8371</v>
      </c>
      <c r="H8910" s="298">
        <v>253528.32000000001</v>
      </c>
      <c r="I8910" s="299">
        <v>245922.47040000002</v>
      </c>
      <c r="J8910" s="28" t="s">
        <v>39</v>
      </c>
      <c r="K8910" s="28" t="s">
        <v>39</v>
      </c>
      <c r="L8910" s="300" t="s">
        <v>8559</v>
      </c>
    </row>
    <row r="8911" spans="2:12" ht="75" customHeight="1" x14ac:dyDescent="0.25">
      <c r="B8911" s="294">
        <v>48101800</v>
      </c>
      <c r="C8911" s="295" t="s">
        <v>8561</v>
      </c>
      <c r="D8911" s="296">
        <v>41713</v>
      </c>
      <c r="E8911" s="28" t="s">
        <v>99</v>
      </c>
      <c r="F8911" s="297" t="s">
        <v>8370</v>
      </c>
      <c r="G8911" s="297" t="s">
        <v>8371</v>
      </c>
      <c r="H8911" s="298">
        <v>1127850</v>
      </c>
      <c r="I8911" s="299">
        <v>1094014.5</v>
      </c>
      <c r="J8911" s="28" t="s">
        <v>39</v>
      </c>
      <c r="K8911" s="28" t="s">
        <v>39</v>
      </c>
      <c r="L8911" s="300" t="s">
        <v>8559</v>
      </c>
    </row>
    <row r="8912" spans="2:12" ht="75" customHeight="1" x14ac:dyDescent="0.25">
      <c r="B8912" s="294">
        <v>48101800</v>
      </c>
      <c r="C8912" s="295" t="s">
        <v>8562</v>
      </c>
      <c r="D8912" s="296">
        <v>41713</v>
      </c>
      <c r="E8912" s="28" t="s">
        <v>99</v>
      </c>
      <c r="F8912" s="297" t="s">
        <v>8370</v>
      </c>
      <c r="G8912" s="297" t="s">
        <v>8371</v>
      </c>
      <c r="H8912" s="298">
        <v>1211280</v>
      </c>
      <c r="I8912" s="299">
        <v>1174941.6000000001</v>
      </c>
      <c r="J8912" s="28" t="s">
        <v>39</v>
      </c>
      <c r="K8912" s="28" t="s">
        <v>39</v>
      </c>
      <c r="L8912" s="300" t="s">
        <v>8559</v>
      </c>
    </row>
    <row r="8913" spans="2:12" ht="75" customHeight="1" x14ac:dyDescent="0.25">
      <c r="B8913" s="294">
        <v>48101800</v>
      </c>
      <c r="C8913" s="295" t="s">
        <v>8563</v>
      </c>
      <c r="D8913" s="296">
        <v>41713</v>
      </c>
      <c r="E8913" s="28" t="s">
        <v>99</v>
      </c>
      <c r="F8913" s="297" t="s">
        <v>8370</v>
      </c>
      <c r="G8913" s="297" t="s">
        <v>8371</v>
      </c>
      <c r="H8913" s="298">
        <v>997204.8</v>
      </c>
      <c r="I8913" s="299">
        <v>967288.65600000008</v>
      </c>
      <c r="J8913" s="28" t="s">
        <v>39</v>
      </c>
      <c r="K8913" s="28" t="s">
        <v>39</v>
      </c>
      <c r="L8913" s="300" t="s">
        <v>8559</v>
      </c>
    </row>
    <row r="8914" spans="2:12" ht="75" customHeight="1" x14ac:dyDescent="0.25">
      <c r="B8914" s="294">
        <v>48101800</v>
      </c>
      <c r="C8914" s="295" t="s">
        <v>8564</v>
      </c>
      <c r="D8914" s="296">
        <v>41713</v>
      </c>
      <c r="E8914" s="28" t="s">
        <v>99</v>
      </c>
      <c r="F8914" s="297" t="s">
        <v>8370</v>
      </c>
      <c r="G8914" s="297" t="s">
        <v>8371</v>
      </c>
      <c r="H8914" s="298">
        <v>1180380</v>
      </c>
      <c r="I8914" s="299">
        <v>1144968.6000000001</v>
      </c>
      <c r="J8914" s="28" t="s">
        <v>39</v>
      </c>
      <c r="K8914" s="28" t="s">
        <v>39</v>
      </c>
      <c r="L8914" s="300" t="s">
        <v>8559</v>
      </c>
    </row>
    <row r="8915" spans="2:12" ht="75" customHeight="1" x14ac:dyDescent="0.25">
      <c r="B8915" s="294">
        <v>48101800</v>
      </c>
      <c r="C8915" s="295" t="s">
        <v>8565</v>
      </c>
      <c r="D8915" s="296">
        <v>41713</v>
      </c>
      <c r="E8915" s="28" t="s">
        <v>99</v>
      </c>
      <c r="F8915" s="297" t="s">
        <v>8370</v>
      </c>
      <c r="G8915" s="297" t="s">
        <v>8371</v>
      </c>
      <c r="H8915" s="298">
        <v>357550.08000000002</v>
      </c>
      <c r="I8915" s="299">
        <v>346823.57760000002</v>
      </c>
      <c r="J8915" s="28" t="s">
        <v>39</v>
      </c>
      <c r="K8915" s="28" t="s">
        <v>39</v>
      </c>
      <c r="L8915" s="300" t="s">
        <v>8559</v>
      </c>
    </row>
    <row r="8916" spans="2:12" ht="75" customHeight="1" x14ac:dyDescent="0.25">
      <c r="B8916" s="294">
        <v>48101800</v>
      </c>
      <c r="C8916" s="295" t="s">
        <v>8566</v>
      </c>
      <c r="D8916" s="296">
        <v>41713</v>
      </c>
      <c r="E8916" s="28" t="s">
        <v>99</v>
      </c>
      <c r="F8916" s="297" t="s">
        <v>8370</v>
      </c>
      <c r="G8916" s="297" t="s">
        <v>8371</v>
      </c>
      <c r="H8916" s="298">
        <v>683458.56000000006</v>
      </c>
      <c r="I8916" s="299">
        <v>662954.80320000008</v>
      </c>
      <c r="J8916" s="28" t="s">
        <v>39</v>
      </c>
      <c r="K8916" s="28" t="s">
        <v>39</v>
      </c>
      <c r="L8916" s="300" t="s">
        <v>8559</v>
      </c>
    </row>
    <row r="8917" spans="2:12" ht="75" customHeight="1" x14ac:dyDescent="0.25">
      <c r="B8917" s="294">
        <v>48101800</v>
      </c>
      <c r="C8917" s="295" t="s">
        <v>8567</v>
      </c>
      <c r="D8917" s="296">
        <v>41713</v>
      </c>
      <c r="E8917" s="28" t="s">
        <v>99</v>
      </c>
      <c r="F8917" s="297" t="s">
        <v>8370</v>
      </c>
      <c r="G8917" s="297" t="s">
        <v>8371</v>
      </c>
      <c r="H8917" s="298">
        <v>808640.64</v>
      </c>
      <c r="I8917" s="299">
        <v>784381.42079999996</v>
      </c>
      <c r="J8917" s="28" t="s">
        <v>39</v>
      </c>
      <c r="K8917" s="28" t="s">
        <v>39</v>
      </c>
      <c r="L8917" s="300" t="s">
        <v>8559</v>
      </c>
    </row>
    <row r="8918" spans="2:12" ht="75" customHeight="1" x14ac:dyDescent="0.25">
      <c r="B8918" s="294">
        <v>48101800</v>
      </c>
      <c r="C8918" s="295" t="s">
        <v>8568</v>
      </c>
      <c r="D8918" s="296">
        <v>41713</v>
      </c>
      <c r="E8918" s="28" t="s">
        <v>99</v>
      </c>
      <c r="F8918" s="297" t="s">
        <v>8370</v>
      </c>
      <c r="G8918" s="297" t="s">
        <v>8371</v>
      </c>
      <c r="H8918" s="298">
        <v>2109703.6800000002</v>
      </c>
      <c r="I8918" s="299">
        <v>2046412.5696</v>
      </c>
      <c r="J8918" s="28" t="s">
        <v>39</v>
      </c>
      <c r="K8918" s="28" t="s">
        <v>39</v>
      </c>
      <c r="L8918" s="300" t="s">
        <v>8559</v>
      </c>
    </row>
    <row r="8919" spans="2:12" ht="75" customHeight="1" x14ac:dyDescent="0.25">
      <c r="B8919" s="294">
        <v>48101901</v>
      </c>
      <c r="C8919" s="295" t="s">
        <v>8569</v>
      </c>
      <c r="D8919" s="296">
        <v>41713</v>
      </c>
      <c r="E8919" s="28" t="s">
        <v>99</v>
      </c>
      <c r="F8919" s="297" t="s">
        <v>8370</v>
      </c>
      <c r="G8919" s="297" t="s">
        <v>8371</v>
      </c>
      <c r="H8919" s="298">
        <v>1815436.8</v>
      </c>
      <c r="I8919" s="299">
        <v>1760973.696</v>
      </c>
      <c r="J8919" s="28" t="s">
        <v>39</v>
      </c>
      <c r="K8919" s="28" t="s">
        <v>39</v>
      </c>
      <c r="L8919" s="300" t="s">
        <v>8559</v>
      </c>
    </row>
    <row r="8920" spans="2:12" ht="75" customHeight="1" x14ac:dyDescent="0.25">
      <c r="B8920" s="294">
        <v>48101901</v>
      </c>
      <c r="C8920" s="295" t="s">
        <v>8570</v>
      </c>
      <c r="D8920" s="296">
        <v>41713</v>
      </c>
      <c r="E8920" s="28" t="s">
        <v>99</v>
      </c>
      <c r="F8920" s="297" t="s">
        <v>8370</v>
      </c>
      <c r="G8920" s="297" t="s">
        <v>8371</v>
      </c>
      <c r="H8920" s="298">
        <v>1355348.16</v>
      </c>
      <c r="I8920" s="299">
        <v>1314687.7152</v>
      </c>
      <c r="J8920" s="28" t="s">
        <v>39</v>
      </c>
      <c r="K8920" s="28" t="s">
        <v>39</v>
      </c>
      <c r="L8920" s="300" t="s">
        <v>8559</v>
      </c>
    </row>
    <row r="8921" spans="2:12" ht="75" customHeight="1" x14ac:dyDescent="0.25">
      <c r="B8921" s="294">
        <v>48101901</v>
      </c>
      <c r="C8921" s="295" t="s">
        <v>8571</v>
      </c>
      <c r="D8921" s="296">
        <v>41713</v>
      </c>
      <c r="E8921" s="28" t="s">
        <v>99</v>
      </c>
      <c r="F8921" s="297" t="s">
        <v>8370</v>
      </c>
      <c r="G8921" s="297" t="s">
        <v>8371</v>
      </c>
      <c r="H8921" s="298">
        <v>767111.04</v>
      </c>
      <c r="I8921" s="299">
        <v>744097.70880000002</v>
      </c>
      <c r="J8921" s="28" t="s">
        <v>39</v>
      </c>
      <c r="K8921" s="28" t="s">
        <v>39</v>
      </c>
      <c r="L8921" s="300" t="s">
        <v>8559</v>
      </c>
    </row>
    <row r="8922" spans="2:12" ht="75" customHeight="1" x14ac:dyDescent="0.25">
      <c r="B8922" s="294">
        <v>48101901</v>
      </c>
      <c r="C8922" s="295" t="s">
        <v>8572</v>
      </c>
      <c r="D8922" s="296">
        <v>41713</v>
      </c>
      <c r="E8922" s="28" t="s">
        <v>99</v>
      </c>
      <c r="F8922" s="297" t="s">
        <v>8370</v>
      </c>
      <c r="G8922" s="297" t="s">
        <v>8371</v>
      </c>
      <c r="H8922" s="298">
        <v>2770370.4</v>
      </c>
      <c r="I8922" s="299">
        <v>2687259.2879999997</v>
      </c>
      <c r="J8922" s="28" t="s">
        <v>39</v>
      </c>
      <c r="K8922" s="28" t="s">
        <v>39</v>
      </c>
      <c r="L8922" s="300" t="s">
        <v>8559</v>
      </c>
    </row>
    <row r="8923" spans="2:12" ht="75" customHeight="1" x14ac:dyDescent="0.25">
      <c r="B8923" s="294">
        <v>48101800</v>
      </c>
      <c r="C8923" s="295" t="s">
        <v>8573</v>
      </c>
      <c r="D8923" s="296">
        <v>41713</v>
      </c>
      <c r="E8923" s="28" t="s">
        <v>99</v>
      </c>
      <c r="F8923" s="297" t="s">
        <v>8370</v>
      </c>
      <c r="G8923" s="297" t="s">
        <v>8371</v>
      </c>
      <c r="H8923" s="298">
        <v>3912681.6</v>
      </c>
      <c r="I8923" s="299">
        <v>3795301.1520000002</v>
      </c>
      <c r="J8923" s="28" t="s">
        <v>39</v>
      </c>
      <c r="K8923" s="28" t="s">
        <v>39</v>
      </c>
      <c r="L8923" s="300" t="s">
        <v>8559</v>
      </c>
    </row>
    <row r="8924" spans="2:12" ht="75" customHeight="1" x14ac:dyDescent="0.25">
      <c r="B8924" s="294">
        <v>48101800</v>
      </c>
      <c r="C8924" s="295" t="s">
        <v>8574</v>
      </c>
      <c r="D8924" s="296">
        <v>41713</v>
      </c>
      <c r="E8924" s="28" t="s">
        <v>99</v>
      </c>
      <c r="F8924" s="297" t="s">
        <v>8370</v>
      </c>
      <c r="G8924" s="297" t="s">
        <v>8371</v>
      </c>
      <c r="H8924" s="298">
        <v>4526133.12</v>
      </c>
      <c r="I8924" s="299">
        <v>4390349.1264000004</v>
      </c>
      <c r="J8924" s="28" t="s">
        <v>39</v>
      </c>
      <c r="K8924" s="28" t="s">
        <v>39</v>
      </c>
      <c r="L8924" s="300" t="s">
        <v>8559</v>
      </c>
    </row>
    <row r="8925" spans="2:12" ht="75" customHeight="1" x14ac:dyDescent="0.25">
      <c r="B8925" s="294">
        <v>48101800</v>
      </c>
      <c r="C8925" s="295" t="s">
        <v>8575</v>
      </c>
      <c r="D8925" s="296">
        <v>41713</v>
      </c>
      <c r="E8925" s="28" t="s">
        <v>99</v>
      </c>
      <c r="F8925" s="297" t="s">
        <v>8370</v>
      </c>
      <c r="G8925" s="297" t="s">
        <v>8371</v>
      </c>
      <c r="H8925" s="298">
        <v>324450</v>
      </c>
      <c r="I8925" s="299">
        <v>314716.5</v>
      </c>
      <c r="J8925" s="28" t="s">
        <v>39</v>
      </c>
      <c r="K8925" s="28" t="s">
        <v>39</v>
      </c>
      <c r="L8925" s="300" t="s">
        <v>8559</v>
      </c>
    </row>
    <row r="8926" spans="2:12" ht="75" customHeight="1" x14ac:dyDescent="0.25">
      <c r="B8926" s="294">
        <v>48101800</v>
      </c>
      <c r="C8926" s="295" t="s">
        <v>8576</v>
      </c>
      <c r="D8926" s="296">
        <v>41713</v>
      </c>
      <c r="E8926" s="28" t="s">
        <v>99</v>
      </c>
      <c r="F8926" s="297" t="s">
        <v>8370</v>
      </c>
      <c r="G8926" s="297" t="s">
        <v>8371</v>
      </c>
      <c r="H8926" s="298">
        <v>355968</v>
      </c>
      <c r="I8926" s="299">
        <v>345288.96000000002</v>
      </c>
      <c r="J8926" s="28" t="s">
        <v>39</v>
      </c>
      <c r="K8926" s="28" t="s">
        <v>39</v>
      </c>
      <c r="L8926" s="300" t="s">
        <v>8559</v>
      </c>
    </row>
    <row r="8927" spans="2:12" ht="75" customHeight="1" x14ac:dyDescent="0.25">
      <c r="B8927" s="294">
        <v>48101800</v>
      </c>
      <c r="C8927" s="295" t="s">
        <v>8577</v>
      </c>
      <c r="D8927" s="296">
        <v>41713</v>
      </c>
      <c r="E8927" s="28" t="s">
        <v>99</v>
      </c>
      <c r="F8927" s="297" t="s">
        <v>8370</v>
      </c>
      <c r="G8927" s="297" t="s">
        <v>8371</v>
      </c>
      <c r="H8927" s="298">
        <v>1174200</v>
      </c>
      <c r="I8927" s="299">
        <v>1138974</v>
      </c>
      <c r="J8927" s="28" t="s">
        <v>39</v>
      </c>
      <c r="K8927" s="28" t="s">
        <v>39</v>
      </c>
      <c r="L8927" s="300" t="s">
        <v>8559</v>
      </c>
    </row>
    <row r="8928" spans="2:12" ht="75" customHeight="1" x14ac:dyDescent="0.25">
      <c r="B8928" s="294">
        <v>48101800</v>
      </c>
      <c r="C8928" s="295" t="s">
        <v>8578</v>
      </c>
      <c r="D8928" s="296">
        <v>41713</v>
      </c>
      <c r="E8928" s="28" t="s">
        <v>99</v>
      </c>
      <c r="F8928" s="297" t="s">
        <v>8370</v>
      </c>
      <c r="G8928" s="297" t="s">
        <v>8371</v>
      </c>
      <c r="H8928" s="298">
        <v>245964</v>
      </c>
      <c r="I8928" s="299">
        <v>238585.08</v>
      </c>
      <c r="J8928" s="28" t="s">
        <v>39</v>
      </c>
      <c r="K8928" s="28" t="s">
        <v>39</v>
      </c>
      <c r="L8928" s="300" t="s">
        <v>8559</v>
      </c>
    </row>
    <row r="8929" spans="2:12" ht="75" customHeight="1" x14ac:dyDescent="0.25">
      <c r="B8929" s="294">
        <v>48101800</v>
      </c>
      <c r="C8929" s="295" t="s">
        <v>8579</v>
      </c>
      <c r="D8929" s="296">
        <v>41713</v>
      </c>
      <c r="E8929" s="28" t="s">
        <v>99</v>
      </c>
      <c r="F8929" s="297" t="s">
        <v>8370</v>
      </c>
      <c r="G8929" s="297" t="s">
        <v>8371</v>
      </c>
      <c r="H8929" s="298">
        <v>321360</v>
      </c>
      <c r="I8929" s="299">
        <v>311719.2</v>
      </c>
      <c r="J8929" s="28" t="s">
        <v>39</v>
      </c>
      <c r="K8929" s="28" t="s">
        <v>39</v>
      </c>
      <c r="L8929" s="300" t="s">
        <v>8559</v>
      </c>
    </row>
    <row r="8930" spans="2:12" ht="75" customHeight="1" x14ac:dyDescent="0.25">
      <c r="B8930" s="294">
        <v>48101800</v>
      </c>
      <c r="C8930" s="295" t="s">
        <v>8580</v>
      </c>
      <c r="D8930" s="296">
        <v>41713</v>
      </c>
      <c r="E8930" s="28" t="s">
        <v>99</v>
      </c>
      <c r="F8930" s="297" t="s">
        <v>8370</v>
      </c>
      <c r="G8930" s="297" t="s">
        <v>8371</v>
      </c>
      <c r="H8930" s="298">
        <v>642720</v>
      </c>
      <c r="I8930" s="299">
        <v>623438.4</v>
      </c>
      <c r="J8930" s="28" t="s">
        <v>39</v>
      </c>
      <c r="K8930" s="28" t="s">
        <v>39</v>
      </c>
      <c r="L8930" s="300" t="s">
        <v>8559</v>
      </c>
    </row>
    <row r="8931" spans="2:12" ht="75" customHeight="1" x14ac:dyDescent="0.25">
      <c r="B8931" s="294">
        <v>48101800</v>
      </c>
      <c r="C8931" s="295" t="s">
        <v>8581</v>
      </c>
      <c r="D8931" s="296">
        <v>41713</v>
      </c>
      <c r="E8931" s="28" t="s">
        <v>99</v>
      </c>
      <c r="F8931" s="297" t="s">
        <v>8370</v>
      </c>
      <c r="G8931" s="297" t="s">
        <v>8371</v>
      </c>
      <c r="H8931" s="298">
        <v>113300</v>
      </c>
      <c r="I8931" s="299">
        <v>109901</v>
      </c>
      <c r="J8931" s="28" t="s">
        <v>39</v>
      </c>
      <c r="K8931" s="28" t="s">
        <v>39</v>
      </c>
      <c r="L8931" s="300" t="s">
        <v>8559</v>
      </c>
    </row>
    <row r="8932" spans="2:12" ht="75" customHeight="1" x14ac:dyDescent="0.25">
      <c r="B8932" s="294">
        <v>48101800</v>
      </c>
      <c r="C8932" s="295" t="s">
        <v>8582</v>
      </c>
      <c r="D8932" s="296">
        <v>41713</v>
      </c>
      <c r="E8932" s="28" t="s">
        <v>99</v>
      </c>
      <c r="F8932" s="297" t="s">
        <v>8370</v>
      </c>
      <c r="G8932" s="297" t="s">
        <v>8371</v>
      </c>
      <c r="H8932" s="298">
        <v>1705680</v>
      </c>
      <c r="I8932" s="299">
        <v>1654509.6</v>
      </c>
      <c r="J8932" s="28" t="s">
        <v>39</v>
      </c>
      <c r="K8932" s="28" t="s">
        <v>39</v>
      </c>
      <c r="L8932" s="300" t="s">
        <v>8559</v>
      </c>
    </row>
    <row r="8933" spans="2:12" ht="75" customHeight="1" x14ac:dyDescent="0.25">
      <c r="B8933" s="294">
        <v>48101800</v>
      </c>
      <c r="C8933" s="295" t="s">
        <v>8583</v>
      </c>
      <c r="D8933" s="296">
        <v>41713</v>
      </c>
      <c r="E8933" s="28" t="s">
        <v>99</v>
      </c>
      <c r="F8933" s="297" t="s">
        <v>8370</v>
      </c>
      <c r="G8933" s="297" t="s">
        <v>8371</v>
      </c>
      <c r="H8933" s="298">
        <v>1236000</v>
      </c>
      <c r="I8933" s="299">
        <v>1198920</v>
      </c>
      <c r="J8933" s="28" t="s">
        <v>39</v>
      </c>
      <c r="K8933" s="28" t="s">
        <v>39</v>
      </c>
      <c r="L8933" s="300" t="s">
        <v>8559</v>
      </c>
    </row>
    <row r="8934" spans="2:12" ht="75" customHeight="1" x14ac:dyDescent="0.25">
      <c r="B8934" s="294">
        <v>48101800</v>
      </c>
      <c r="C8934" s="295" t="s">
        <v>8584</v>
      </c>
      <c r="D8934" s="296">
        <v>41713</v>
      </c>
      <c r="E8934" s="28" t="s">
        <v>99</v>
      </c>
      <c r="F8934" s="297" t="s">
        <v>8370</v>
      </c>
      <c r="G8934" s="297" t="s">
        <v>8371</v>
      </c>
      <c r="H8934" s="298">
        <v>1184500</v>
      </c>
      <c r="I8934" s="299">
        <v>1148965</v>
      </c>
      <c r="J8934" s="28" t="s">
        <v>39</v>
      </c>
      <c r="K8934" s="28" t="s">
        <v>39</v>
      </c>
      <c r="L8934" s="300" t="s">
        <v>8559</v>
      </c>
    </row>
    <row r="8935" spans="2:12" ht="75" customHeight="1" x14ac:dyDescent="0.25">
      <c r="B8935" s="294">
        <v>48101800</v>
      </c>
      <c r="C8935" s="295" t="s">
        <v>8585</v>
      </c>
      <c r="D8935" s="296">
        <v>41713</v>
      </c>
      <c r="E8935" s="28" t="s">
        <v>99</v>
      </c>
      <c r="F8935" s="297" t="s">
        <v>8370</v>
      </c>
      <c r="G8935" s="297" t="s">
        <v>8371</v>
      </c>
      <c r="H8935" s="298">
        <v>153511.20000000001</v>
      </c>
      <c r="I8935" s="299">
        <v>148905.864</v>
      </c>
      <c r="J8935" s="28" t="s">
        <v>39</v>
      </c>
      <c r="K8935" s="28" t="s">
        <v>39</v>
      </c>
      <c r="L8935" s="300" t="s">
        <v>8559</v>
      </c>
    </row>
    <row r="8936" spans="2:12" ht="75" customHeight="1" x14ac:dyDescent="0.25">
      <c r="B8936" s="294">
        <v>48101800</v>
      </c>
      <c r="C8936" s="295" t="s">
        <v>8586</v>
      </c>
      <c r="D8936" s="296">
        <v>41713</v>
      </c>
      <c r="E8936" s="28" t="s">
        <v>99</v>
      </c>
      <c r="F8936" s="297" t="s">
        <v>8370</v>
      </c>
      <c r="G8936" s="297" t="s">
        <v>8371</v>
      </c>
      <c r="H8936" s="298">
        <v>1266900</v>
      </c>
      <c r="I8936" s="299">
        <v>1228893</v>
      </c>
      <c r="J8936" s="28" t="s">
        <v>39</v>
      </c>
      <c r="K8936" s="28" t="s">
        <v>39</v>
      </c>
      <c r="L8936" s="300" t="s">
        <v>8559</v>
      </c>
    </row>
    <row r="8937" spans="2:12" ht="75" customHeight="1" x14ac:dyDescent="0.25">
      <c r="B8937" s="294">
        <v>48101800</v>
      </c>
      <c r="C8937" s="295" t="s">
        <v>8587</v>
      </c>
      <c r="D8937" s="296">
        <v>41713</v>
      </c>
      <c r="E8937" s="28" t="s">
        <v>99</v>
      </c>
      <c r="F8937" s="297" t="s">
        <v>8370</v>
      </c>
      <c r="G8937" s="297" t="s">
        <v>8371</v>
      </c>
      <c r="H8937" s="298">
        <v>590808</v>
      </c>
      <c r="I8937" s="299">
        <v>573083.76</v>
      </c>
      <c r="J8937" s="28" t="s">
        <v>39</v>
      </c>
      <c r="K8937" s="28" t="s">
        <v>39</v>
      </c>
      <c r="L8937" s="300" t="s">
        <v>8559</v>
      </c>
    </row>
    <row r="8938" spans="2:12" ht="75" customHeight="1" x14ac:dyDescent="0.25">
      <c r="B8938" s="294">
        <v>48101800</v>
      </c>
      <c r="C8938" s="295" t="s">
        <v>8588</v>
      </c>
      <c r="D8938" s="296">
        <v>41713</v>
      </c>
      <c r="E8938" s="28" t="s">
        <v>99</v>
      </c>
      <c r="F8938" s="297" t="s">
        <v>8370</v>
      </c>
      <c r="G8938" s="297" t="s">
        <v>8371</v>
      </c>
      <c r="H8938" s="298">
        <v>1458480</v>
      </c>
      <c r="I8938" s="299">
        <v>1414725.6</v>
      </c>
      <c r="J8938" s="28" t="s">
        <v>39</v>
      </c>
      <c r="K8938" s="28" t="s">
        <v>39</v>
      </c>
      <c r="L8938" s="300" t="s">
        <v>8559</v>
      </c>
    </row>
    <row r="8939" spans="2:12" ht="75" customHeight="1" x14ac:dyDescent="0.25">
      <c r="B8939" s="294">
        <v>48101800</v>
      </c>
      <c r="C8939" s="295" t="s">
        <v>8589</v>
      </c>
      <c r="D8939" s="296">
        <v>41713</v>
      </c>
      <c r="E8939" s="28" t="s">
        <v>99</v>
      </c>
      <c r="F8939" s="297" t="s">
        <v>8370</v>
      </c>
      <c r="G8939" s="297" t="s">
        <v>8371</v>
      </c>
      <c r="H8939" s="298">
        <v>2082660</v>
      </c>
      <c r="I8939" s="299">
        <v>2020180.2</v>
      </c>
      <c r="J8939" s="28" t="s">
        <v>39</v>
      </c>
      <c r="K8939" s="28" t="s">
        <v>39</v>
      </c>
      <c r="L8939" s="300" t="s">
        <v>8559</v>
      </c>
    </row>
    <row r="8940" spans="2:12" ht="75" customHeight="1" x14ac:dyDescent="0.25">
      <c r="B8940" s="294">
        <v>48101800</v>
      </c>
      <c r="C8940" s="295" t="s">
        <v>8590</v>
      </c>
      <c r="D8940" s="296">
        <v>41713</v>
      </c>
      <c r="E8940" s="28" t="s">
        <v>99</v>
      </c>
      <c r="F8940" s="297" t="s">
        <v>8370</v>
      </c>
      <c r="G8940" s="297" t="s">
        <v>8371</v>
      </c>
      <c r="H8940" s="298">
        <v>432600</v>
      </c>
      <c r="I8940" s="299">
        <v>419622</v>
      </c>
      <c r="J8940" s="28" t="s">
        <v>39</v>
      </c>
      <c r="K8940" s="28" t="s">
        <v>39</v>
      </c>
      <c r="L8940" s="300" t="s">
        <v>8559</v>
      </c>
    </row>
    <row r="8941" spans="2:12" ht="75" customHeight="1" x14ac:dyDescent="0.25">
      <c r="B8941" s="294">
        <v>48101800</v>
      </c>
      <c r="C8941" s="295" t="s">
        <v>8591</v>
      </c>
      <c r="D8941" s="296">
        <v>41713</v>
      </c>
      <c r="E8941" s="28" t="s">
        <v>99</v>
      </c>
      <c r="F8941" s="297" t="s">
        <v>8370</v>
      </c>
      <c r="G8941" s="297" t="s">
        <v>8371</v>
      </c>
      <c r="H8941" s="298">
        <v>679800</v>
      </c>
      <c r="I8941" s="299">
        <v>659406</v>
      </c>
      <c r="J8941" s="28" t="s">
        <v>39</v>
      </c>
      <c r="K8941" s="28" t="s">
        <v>39</v>
      </c>
      <c r="L8941" s="300" t="s">
        <v>8559</v>
      </c>
    </row>
    <row r="8942" spans="2:12" ht="75" customHeight="1" x14ac:dyDescent="0.25">
      <c r="B8942" s="294">
        <v>48101800</v>
      </c>
      <c r="C8942" s="295" t="s">
        <v>8592</v>
      </c>
      <c r="D8942" s="296">
        <v>41713</v>
      </c>
      <c r="E8942" s="28" t="s">
        <v>99</v>
      </c>
      <c r="F8942" s="297" t="s">
        <v>8370</v>
      </c>
      <c r="G8942" s="297" t="s">
        <v>8371</v>
      </c>
      <c r="H8942" s="298">
        <v>679800</v>
      </c>
      <c r="I8942" s="299">
        <v>659406</v>
      </c>
      <c r="J8942" s="28" t="s">
        <v>39</v>
      </c>
      <c r="K8942" s="28" t="s">
        <v>39</v>
      </c>
      <c r="L8942" s="300" t="s">
        <v>8559</v>
      </c>
    </row>
    <row r="8943" spans="2:12" ht="75" customHeight="1" x14ac:dyDescent="0.25">
      <c r="B8943" s="294">
        <v>48101800</v>
      </c>
      <c r="C8943" s="295" t="s">
        <v>8593</v>
      </c>
      <c r="D8943" s="296">
        <v>41713</v>
      </c>
      <c r="E8943" s="28" t="s">
        <v>99</v>
      </c>
      <c r="F8943" s="297" t="s">
        <v>8370</v>
      </c>
      <c r="G8943" s="297" t="s">
        <v>8371</v>
      </c>
      <c r="H8943" s="298">
        <v>679800</v>
      </c>
      <c r="I8943" s="299">
        <v>659406</v>
      </c>
      <c r="J8943" s="28" t="s">
        <v>39</v>
      </c>
      <c r="K8943" s="28" t="s">
        <v>39</v>
      </c>
      <c r="L8943" s="300" t="s">
        <v>8559</v>
      </c>
    </row>
    <row r="8944" spans="2:12" ht="75" customHeight="1" x14ac:dyDescent="0.25">
      <c r="B8944" s="294">
        <v>48101800</v>
      </c>
      <c r="C8944" s="295" t="s">
        <v>8594</v>
      </c>
      <c r="D8944" s="296">
        <v>41713</v>
      </c>
      <c r="E8944" s="28" t="s">
        <v>99</v>
      </c>
      <c r="F8944" s="297" t="s">
        <v>8370</v>
      </c>
      <c r="G8944" s="297" t="s">
        <v>8371</v>
      </c>
      <c r="H8944" s="298">
        <v>679800</v>
      </c>
      <c r="I8944" s="299">
        <v>659406</v>
      </c>
      <c r="J8944" s="28" t="s">
        <v>39</v>
      </c>
      <c r="K8944" s="28" t="s">
        <v>39</v>
      </c>
      <c r="L8944" s="300" t="s">
        <v>8559</v>
      </c>
    </row>
    <row r="8945" spans="2:12" ht="75" customHeight="1" x14ac:dyDescent="0.25">
      <c r="B8945" s="294">
        <v>48101800</v>
      </c>
      <c r="C8945" s="295" t="s">
        <v>8595</v>
      </c>
      <c r="D8945" s="296">
        <v>41713</v>
      </c>
      <c r="E8945" s="28" t="s">
        <v>99</v>
      </c>
      <c r="F8945" s="297" t="s">
        <v>8370</v>
      </c>
      <c r="G8945" s="297" t="s">
        <v>8371</v>
      </c>
      <c r="H8945" s="298">
        <v>679800</v>
      </c>
      <c r="I8945" s="299">
        <v>659406</v>
      </c>
      <c r="J8945" s="28" t="s">
        <v>39</v>
      </c>
      <c r="K8945" s="28" t="s">
        <v>39</v>
      </c>
      <c r="L8945" s="300" t="s">
        <v>8559</v>
      </c>
    </row>
    <row r="8946" spans="2:12" ht="75" customHeight="1" x14ac:dyDescent="0.25">
      <c r="B8946" s="294">
        <v>48101800</v>
      </c>
      <c r="C8946" s="295" t="s">
        <v>8596</v>
      </c>
      <c r="D8946" s="296">
        <v>41713</v>
      </c>
      <c r="E8946" s="28" t="s">
        <v>99</v>
      </c>
      <c r="F8946" s="297" t="s">
        <v>8370</v>
      </c>
      <c r="G8946" s="297" t="s">
        <v>8371</v>
      </c>
      <c r="H8946" s="298">
        <v>679800</v>
      </c>
      <c r="I8946" s="299">
        <v>659406</v>
      </c>
      <c r="J8946" s="28" t="s">
        <v>39</v>
      </c>
      <c r="K8946" s="28" t="s">
        <v>39</v>
      </c>
      <c r="L8946" s="300" t="s">
        <v>8559</v>
      </c>
    </row>
    <row r="8947" spans="2:12" ht="75" customHeight="1" x14ac:dyDescent="0.25">
      <c r="B8947" s="294">
        <v>48101800</v>
      </c>
      <c r="C8947" s="295" t="s">
        <v>8597</v>
      </c>
      <c r="D8947" s="296">
        <v>41728</v>
      </c>
      <c r="E8947" s="28" t="s">
        <v>99</v>
      </c>
      <c r="F8947" s="297" t="s">
        <v>8370</v>
      </c>
      <c r="G8947" s="297" t="s">
        <v>8371</v>
      </c>
      <c r="H8947" s="298">
        <v>173040</v>
      </c>
      <c r="I8947" s="299">
        <v>167848.8</v>
      </c>
      <c r="J8947" s="28" t="s">
        <v>39</v>
      </c>
      <c r="K8947" s="28" t="s">
        <v>39</v>
      </c>
      <c r="L8947" s="300" t="s">
        <v>8598</v>
      </c>
    </row>
    <row r="8948" spans="2:12" ht="75" customHeight="1" x14ac:dyDescent="0.25">
      <c r="B8948" s="294">
        <v>48101800</v>
      </c>
      <c r="C8948" s="295" t="s">
        <v>8599</v>
      </c>
      <c r="D8948" s="296">
        <v>41728</v>
      </c>
      <c r="E8948" s="28" t="s">
        <v>99</v>
      </c>
      <c r="F8948" s="297" t="s">
        <v>8370</v>
      </c>
      <c r="G8948" s="297" t="s">
        <v>8371</v>
      </c>
      <c r="H8948" s="298">
        <v>230720</v>
      </c>
      <c r="I8948" s="299">
        <v>223798.39999999999</v>
      </c>
      <c r="J8948" s="28" t="s">
        <v>39</v>
      </c>
      <c r="K8948" s="28" t="s">
        <v>39</v>
      </c>
      <c r="L8948" s="300" t="s">
        <v>8598</v>
      </c>
    </row>
    <row r="8949" spans="2:12" ht="75" customHeight="1" x14ac:dyDescent="0.25">
      <c r="B8949" s="294">
        <v>48101800</v>
      </c>
      <c r="C8949" s="295" t="s">
        <v>8600</v>
      </c>
      <c r="D8949" s="296">
        <v>41728</v>
      </c>
      <c r="E8949" s="28" t="s">
        <v>99</v>
      </c>
      <c r="F8949" s="297" t="s">
        <v>8370</v>
      </c>
      <c r="G8949" s="297" t="s">
        <v>8371</v>
      </c>
      <c r="H8949" s="298">
        <v>292520</v>
      </c>
      <c r="I8949" s="299">
        <v>283744.40000000002</v>
      </c>
      <c r="J8949" s="28" t="s">
        <v>39</v>
      </c>
      <c r="K8949" s="28" t="s">
        <v>39</v>
      </c>
      <c r="L8949" s="300" t="s">
        <v>8598</v>
      </c>
    </row>
    <row r="8950" spans="2:12" ht="75" customHeight="1" x14ac:dyDescent="0.25">
      <c r="B8950" s="294">
        <v>48101800</v>
      </c>
      <c r="C8950" s="295" t="s">
        <v>8601</v>
      </c>
      <c r="D8950" s="296">
        <v>41728</v>
      </c>
      <c r="E8950" s="28" t="s">
        <v>99</v>
      </c>
      <c r="F8950" s="297" t="s">
        <v>8370</v>
      </c>
      <c r="G8950" s="297" t="s">
        <v>8371</v>
      </c>
      <c r="H8950" s="298">
        <v>329600</v>
      </c>
      <c r="I8950" s="299">
        <v>319712</v>
      </c>
      <c r="J8950" s="28" t="s">
        <v>39</v>
      </c>
      <c r="K8950" s="28" t="s">
        <v>39</v>
      </c>
      <c r="L8950" s="300" t="s">
        <v>8598</v>
      </c>
    </row>
    <row r="8951" spans="2:12" ht="75" customHeight="1" x14ac:dyDescent="0.25">
      <c r="B8951" s="294">
        <v>42172017</v>
      </c>
      <c r="C8951" s="295" t="s">
        <v>8602</v>
      </c>
      <c r="D8951" s="296">
        <v>41728</v>
      </c>
      <c r="E8951" s="28" t="s">
        <v>99</v>
      </c>
      <c r="F8951" s="297" t="s">
        <v>8370</v>
      </c>
      <c r="G8951" s="297" t="s">
        <v>8371</v>
      </c>
      <c r="H8951" s="298">
        <v>10300</v>
      </c>
      <c r="I8951" s="299">
        <v>9991</v>
      </c>
      <c r="J8951" s="28" t="s">
        <v>39</v>
      </c>
      <c r="K8951" s="28" t="s">
        <v>39</v>
      </c>
      <c r="L8951" s="300" t="s">
        <v>8598</v>
      </c>
    </row>
    <row r="8952" spans="2:12" ht="75" customHeight="1" x14ac:dyDescent="0.25">
      <c r="B8952" s="294">
        <v>42172017</v>
      </c>
      <c r="C8952" s="295" t="s">
        <v>8603</v>
      </c>
      <c r="D8952" s="296">
        <v>41728</v>
      </c>
      <c r="E8952" s="28" t="s">
        <v>99</v>
      </c>
      <c r="F8952" s="297" t="s">
        <v>8370</v>
      </c>
      <c r="G8952" s="297" t="s">
        <v>8371</v>
      </c>
      <c r="H8952" s="298">
        <v>41200</v>
      </c>
      <c r="I8952" s="299">
        <v>39964</v>
      </c>
      <c r="J8952" s="28" t="s">
        <v>39</v>
      </c>
      <c r="K8952" s="28" t="s">
        <v>39</v>
      </c>
      <c r="L8952" s="300" t="s">
        <v>8598</v>
      </c>
    </row>
    <row r="8953" spans="2:12" ht="75" customHeight="1" x14ac:dyDescent="0.25">
      <c r="B8953" s="294">
        <v>42172017</v>
      </c>
      <c r="C8953" s="295" t="s">
        <v>8604</v>
      </c>
      <c r="D8953" s="296">
        <v>41728</v>
      </c>
      <c r="E8953" s="28" t="s">
        <v>99</v>
      </c>
      <c r="F8953" s="297" t="s">
        <v>8370</v>
      </c>
      <c r="G8953" s="297" t="s">
        <v>8371</v>
      </c>
      <c r="H8953" s="298">
        <v>103000</v>
      </c>
      <c r="I8953" s="299">
        <v>99910</v>
      </c>
      <c r="J8953" s="28" t="s">
        <v>39</v>
      </c>
      <c r="K8953" s="28" t="s">
        <v>39</v>
      </c>
      <c r="L8953" s="300" t="s">
        <v>8598</v>
      </c>
    </row>
    <row r="8954" spans="2:12" ht="75" customHeight="1" x14ac:dyDescent="0.25">
      <c r="B8954" s="294">
        <v>42172017</v>
      </c>
      <c r="C8954" s="295" t="s">
        <v>8605</v>
      </c>
      <c r="D8954" s="296">
        <v>41728</v>
      </c>
      <c r="E8954" s="28" t="s">
        <v>99</v>
      </c>
      <c r="F8954" s="297" t="s">
        <v>8370</v>
      </c>
      <c r="G8954" s="297" t="s">
        <v>8371</v>
      </c>
      <c r="H8954" s="298">
        <v>784860</v>
      </c>
      <c r="I8954" s="299">
        <v>761314.2</v>
      </c>
      <c r="J8954" s="28" t="s">
        <v>39</v>
      </c>
      <c r="K8954" s="28" t="s">
        <v>39</v>
      </c>
      <c r="L8954" s="300" t="s">
        <v>8598</v>
      </c>
    </row>
    <row r="8955" spans="2:12" ht="75" customHeight="1" x14ac:dyDescent="0.25">
      <c r="B8955" s="294">
        <v>42172017</v>
      </c>
      <c r="C8955" s="295" t="s">
        <v>8606</v>
      </c>
      <c r="D8955" s="296">
        <v>41728</v>
      </c>
      <c r="E8955" s="28" t="s">
        <v>99</v>
      </c>
      <c r="F8955" s="297" t="s">
        <v>8370</v>
      </c>
      <c r="G8955" s="297" t="s">
        <v>8371</v>
      </c>
      <c r="H8955" s="298">
        <v>180250</v>
      </c>
      <c r="I8955" s="299">
        <v>174842.5</v>
      </c>
      <c r="J8955" s="28" t="s">
        <v>39</v>
      </c>
      <c r="K8955" s="28" t="s">
        <v>39</v>
      </c>
      <c r="L8955" s="300" t="s">
        <v>8598</v>
      </c>
    </row>
    <row r="8956" spans="2:12" ht="75" customHeight="1" x14ac:dyDescent="0.25">
      <c r="B8956" s="294">
        <v>42172017</v>
      </c>
      <c r="C8956" s="295" t="s">
        <v>8607</v>
      </c>
      <c r="D8956" s="296">
        <v>41728</v>
      </c>
      <c r="E8956" s="28" t="s">
        <v>99</v>
      </c>
      <c r="F8956" s="297" t="s">
        <v>8370</v>
      </c>
      <c r="G8956" s="297" t="s">
        <v>8371</v>
      </c>
      <c r="H8956" s="298">
        <v>401700</v>
      </c>
      <c r="I8956" s="299">
        <v>389649</v>
      </c>
      <c r="J8956" s="28" t="s">
        <v>39</v>
      </c>
      <c r="K8956" s="28" t="s">
        <v>39</v>
      </c>
      <c r="L8956" s="300" t="s">
        <v>8598</v>
      </c>
    </row>
    <row r="8957" spans="2:12" ht="75" customHeight="1" x14ac:dyDescent="0.25">
      <c r="B8957" s="294">
        <v>42172017</v>
      </c>
      <c r="C8957" s="295" t="s">
        <v>8608</v>
      </c>
      <c r="D8957" s="296">
        <v>41728</v>
      </c>
      <c r="E8957" s="28" t="s">
        <v>99</v>
      </c>
      <c r="F8957" s="297" t="s">
        <v>8370</v>
      </c>
      <c r="G8957" s="297" t="s">
        <v>8371</v>
      </c>
      <c r="H8957" s="298">
        <v>77250</v>
      </c>
      <c r="I8957" s="299">
        <v>74932.5</v>
      </c>
      <c r="J8957" s="28" t="s">
        <v>39</v>
      </c>
      <c r="K8957" s="28" t="s">
        <v>39</v>
      </c>
      <c r="L8957" s="300" t="s">
        <v>8598</v>
      </c>
    </row>
    <row r="8958" spans="2:12" ht="75" customHeight="1" x14ac:dyDescent="0.25">
      <c r="B8958" s="294">
        <v>42172017</v>
      </c>
      <c r="C8958" s="295" t="s">
        <v>8609</v>
      </c>
      <c r="D8958" s="296">
        <v>41728</v>
      </c>
      <c r="E8958" s="28" t="s">
        <v>99</v>
      </c>
      <c r="F8958" s="297" t="s">
        <v>8370</v>
      </c>
      <c r="G8958" s="297" t="s">
        <v>8371</v>
      </c>
      <c r="H8958" s="298">
        <v>905370</v>
      </c>
      <c r="I8958" s="299">
        <v>878208.9</v>
      </c>
      <c r="J8958" s="28" t="s">
        <v>39</v>
      </c>
      <c r="K8958" s="28" t="s">
        <v>39</v>
      </c>
      <c r="L8958" s="300" t="s">
        <v>8598</v>
      </c>
    </row>
    <row r="8959" spans="2:12" ht="75" customHeight="1" x14ac:dyDescent="0.25">
      <c r="B8959" s="294">
        <v>42172017</v>
      </c>
      <c r="C8959" s="295" t="s">
        <v>8610</v>
      </c>
      <c r="D8959" s="296">
        <v>41728</v>
      </c>
      <c r="E8959" s="28" t="s">
        <v>99</v>
      </c>
      <c r="F8959" s="297" t="s">
        <v>8370</v>
      </c>
      <c r="G8959" s="297" t="s">
        <v>8371</v>
      </c>
      <c r="H8959" s="298">
        <v>927000</v>
      </c>
      <c r="I8959" s="299">
        <v>899190</v>
      </c>
      <c r="J8959" s="28" t="s">
        <v>39</v>
      </c>
      <c r="K8959" s="28" t="s">
        <v>39</v>
      </c>
      <c r="L8959" s="300" t="s">
        <v>8598</v>
      </c>
    </row>
    <row r="8960" spans="2:12" ht="75" customHeight="1" x14ac:dyDescent="0.25">
      <c r="B8960" s="294">
        <v>42172017</v>
      </c>
      <c r="C8960" s="295" t="s">
        <v>8611</v>
      </c>
      <c r="D8960" s="296">
        <v>41728</v>
      </c>
      <c r="E8960" s="28" t="s">
        <v>99</v>
      </c>
      <c r="F8960" s="297" t="s">
        <v>8370</v>
      </c>
      <c r="G8960" s="297" t="s">
        <v>8371</v>
      </c>
      <c r="H8960" s="298">
        <v>77250</v>
      </c>
      <c r="I8960" s="299">
        <v>74932.5</v>
      </c>
      <c r="J8960" s="28" t="s">
        <v>39</v>
      </c>
      <c r="K8960" s="28" t="s">
        <v>39</v>
      </c>
      <c r="L8960" s="300" t="s">
        <v>8598</v>
      </c>
    </row>
    <row r="8961" spans="2:12" ht="75" customHeight="1" x14ac:dyDescent="0.25">
      <c r="B8961" s="294">
        <v>42172017</v>
      </c>
      <c r="C8961" s="295" t="s">
        <v>8612</v>
      </c>
      <c r="D8961" s="296">
        <v>41728</v>
      </c>
      <c r="E8961" s="28" t="s">
        <v>99</v>
      </c>
      <c r="F8961" s="297" t="s">
        <v>8370</v>
      </c>
      <c r="G8961" s="297" t="s">
        <v>8371</v>
      </c>
      <c r="H8961" s="298">
        <v>77250</v>
      </c>
      <c r="I8961" s="299">
        <v>74932.5</v>
      </c>
      <c r="J8961" s="28" t="s">
        <v>39</v>
      </c>
      <c r="K8961" s="28" t="s">
        <v>39</v>
      </c>
      <c r="L8961" s="300" t="s">
        <v>8598</v>
      </c>
    </row>
    <row r="8962" spans="2:12" ht="75" customHeight="1" x14ac:dyDescent="0.25">
      <c r="B8962" s="294">
        <v>42172017</v>
      </c>
      <c r="C8962" s="295" t="s">
        <v>8613</v>
      </c>
      <c r="D8962" s="296">
        <v>41728</v>
      </c>
      <c r="E8962" s="28" t="s">
        <v>99</v>
      </c>
      <c r="F8962" s="297" t="s">
        <v>8370</v>
      </c>
      <c r="G8962" s="297" t="s">
        <v>8371</v>
      </c>
      <c r="H8962" s="298">
        <v>3605000</v>
      </c>
      <c r="I8962" s="299">
        <v>3496850</v>
      </c>
      <c r="J8962" s="28" t="s">
        <v>39</v>
      </c>
      <c r="K8962" s="28" t="s">
        <v>39</v>
      </c>
      <c r="L8962" s="300" t="s">
        <v>8598</v>
      </c>
    </row>
    <row r="8963" spans="2:12" ht="75" customHeight="1" x14ac:dyDescent="0.25">
      <c r="B8963" s="294">
        <v>42172017</v>
      </c>
      <c r="C8963" s="295" t="s">
        <v>8614</v>
      </c>
      <c r="D8963" s="296">
        <v>41728</v>
      </c>
      <c r="E8963" s="28" t="s">
        <v>99</v>
      </c>
      <c r="F8963" s="297" t="s">
        <v>8370</v>
      </c>
      <c r="G8963" s="297" t="s">
        <v>8371</v>
      </c>
      <c r="H8963" s="298">
        <v>41200</v>
      </c>
      <c r="I8963" s="299">
        <v>39964</v>
      </c>
      <c r="J8963" s="28" t="s">
        <v>39</v>
      </c>
      <c r="K8963" s="28" t="s">
        <v>39</v>
      </c>
      <c r="L8963" s="300" t="s">
        <v>8598</v>
      </c>
    </row>
    <row r="8964" spans="2:12" ht="75" customHeight="1" x14ac:dyDescent="0.25">
      <c r="B8964" s="294">
        <v>42172017</v>
      </c>
      <c r="C8964" s="295" t="s">
        <v>8615</v>
      </c>
      <c r="D8964" s="296">
        <v>41728</v>
      </c>
      <c r="E8964" s="28" t="s">
        <v>99</v>
      </c>
      <c r="F8964" s="297" t="s">
        <v>8370</v>
      </c>
      <c r="G8964" s="297" t="s">
        <v>8371</v>
      </c>
      <c r="H8964" s="298">
        <v>957900</v>
      </c>
      <c r="I8964" s="299">
        <v>929163</v>
      </c>
      <c r="J8964" s="28" t="s">
        <v>39</v>
      </c>
      <c r="K8964" s="28" t="s">
        <v>39</v>
      </c>
      <c r="L8964" s="300" t="s">
        <v>8598</v>
      </c>
    </row>
    <row r="8965" spans="2:12" ht="75" customHeight="1" x14ac:dyDescent="0.25">
      <c r="B8965" s="294">
        <v>42172017</v>
      </c>
      <c r="C8965" s="295" t="s">
        <v>8616</v>
      </c>
      <c r="D8965" s="296">
        <v>41728</v>
      </c>
      <c r="E8965" s="28" t="s">
        <v>99</v>
      </c>
      <c r="F8965" s="297" t="s">
        <v>8370</v>
      </c>
      <c r="G8965" s="297" t="s">
        <v>8371</v>
      </c>
      <c r="H8965" s="298">
        <v>216300</v>
      </c>
      <c r="I8965" s="299">
        <v>209811</v>
      </c>
      <c r="J8965" s="28" t="s">
        <v>39</v>
      </c>
      <c r="K8965" s="28" t="s">
        <v>39</v>
      </c>
      <c r="L8965" s="300" t="s">
        <v>8598</v>
      </c>
    </row>
    <row r="8966" spans="2:12" ht="75" customHeight="1" x14ac:dyDescent="0.25">
      <c r="B8966" s="294">
        <v>42172017</v>
      </c>
      <c r="C8966" s="295" t="s">
        <v>8617</v>
      </c>
      <c r="D8966" s="296">
        <v>41728</v>
      </c>
      <c r="E8966" s="28" t="s">
        <v>99</v>
      </c>
      <c r="F8966" s="297" t="s">
        <v>8370</v>
      </c>
      <c r="G8966" s="297" t="s">
        <v>8371</v>
      </c>
      <c r="H8966" s="298">
        <v>142140</v>
      </c>
      <c r="I8966" s="299">
        <v>137875.79999999999</v>
      </c>
      <c r="J8966" s="28" t="s">
        <v>39</v>
      </c>
      <c r="K8966" s="28" t="s">
        <v>39</v>
      </c>
      <c r="L8966" s="300" t="s">
        <v>8598</v>
      </c>
    </row>
    <row r="8967" spans="2:12" ht="75" customHeight="1" x14ac:dyDescent="0.25">
      <c r="B8967" s="294">
        <v>42172017</v>
      </c>
      <c r="C8967" s="295" t="s">
        <v>8618</v>
      </c>
      <c r="D8967" s="296">
        <v>41728</v>
      </c>
      <c r="E8967" s="28" t="s">
        <v>99</v>
      </c>
      <c r="F8967" s="297" t="s">
        <v>8370</v>
      </c>
      <c r="G8967" s="297" t="s">
        <v>8371</v>
      </c>
      <c r="H8967" s="298">
        <v>154500</v>
      </c>
      <c r="I8967" s="299">
        <v>149865</v>
      </c>
      <c r="J8967" s="28" t="s">
        <v>39</v>
      </c>
      <c r="K8967" s="28" t="s">
        <v>39</v>
      </c>
      <c r="L8967" s="300" t="s">
        <v>8598</v>
      </c>
    </row>
    <row r="8968" spans="2:12" ht="75" customHeight="1" x14ac:dyDescent="0.25">
      <c r="B8968" s="294">
        <v>42172017</v>
      </c>
      <c r="C8968" s="295" t="s">
        <v>8619</v>
      </c>
      <c r="D8968" s="296">
        <v>41728</v>
      </c>
      <c r="E8968" s="28" t="s">
        <v>99</v>
      </c>
      <c r="F8968" s="297" t="s">
        <v>8370</v>
      </c>
      <c r="G8968" s="297" t="s">
        <v>8371</v>
      </c>
      <c r="H8968" s="298">
        <v>2904600</v>
      </c>
      <c r="I8968" s="299">
        <v>2817462</v>
      </c>
      <c r="J8968" s="28" t="s">
        <v>39</v>
      </c>
      <c r="K8968" s="28" t="s">
        <v>39</v>
      </c>
      <c r="L8968" s="300" t="s">
        <v>8598</v>
      </c>
    </row>
    <row r="8969" spans="2:12" ht="75" customHeight="1" x14ac:dyDescent="0.25">
      <c r="B8969" s="294">
        <v>42172017</v>
      </c>
      <c r="C8969" s="295" t="s">
        <v>8620</v>
      </c>
      <c r="D8969" s="296">
        <v>41728</v>
      </c>
      <c r="E8969" s="28" t="s">
        <v>99</v>
      </c>
      <c r="F8969" s="297" t="s">
        <v>8370</v>
      </c>
      <c r="G8969" s="297" t="s">
        <v>8371</v>
      </c>
      <c r="H8969" s="298">
        <v>82400</v>
      </c>
      <c r="I8969" s="299">
        <v>79928</v>
      </c>
      <c r="J8969" s="28" t="s">
        <v>39</v>
      </c>
      <c r="K8969" s="28" t="s">
        <v>39</v>
      </c>
      <c r="L8969" s="300" t="s">
        <v>8598</v>
      </c>
    </row>
    <row r="8970" spans="2:12" ht="75" customHeight="1" x14ac:dyDescent="0.25">
      <c r="B8970" s="294">
        <v>42172017</v>
      </c>
      <c r="C8970" s="295" t="s">
        <v>8621</v>
      </c>
      <c r="D8970" s="296">
        <v>41728</v>
      </c>
      <c r="E8970" s="28" t="s">
        <v>99</v>
      </c>
      <c r="F8970" s="297" t="s">
        <v>8370</v>
      </c>
      <c r="G8970" s="297" t="s">
        <v>8371</v>
      </c>
      <c r="H8970" s="298">
        <v>154500</v>
      </c>
      <c r="I8970" s="299">
        <v>149865</v>
      </c>
      <c r="J8970" s="28" t="s">
        <v>39</v>
      </c>
      <c r="K8970" s="28" t="s">
        <v>39</v>
      </c>
      <c r="L8970" s="300" t="s">
        <v>8598</v>
      </c>
    </row>
    <row r="8971" spans="2:12" ht="75" customHeight="1" x14ac:dyDescent="0.25">
      <c r="B8971" s="294">
        <v>42172017</v>
      </c>
      <c r="C8971" s="295" t="s">
        <v>8622</v>
      </c>
      <c r="D8971" s="296">
        <v>41728</v>
      </c>
      <c r="E8971" s="28" t="s">
        <v>99</v>
      </c>
      <c r="F8971" s="297" t="s">
        <v>8370</v>
      </c>
      <c r="G8971" s="297" t="s">
        <v>8371</v>
      </c>
      <c r="H8971" s="298">
        <v>669500</v>
      </c>
      <c r="I8971" s="299">
        <v>649415</v>
      </c>
      <c r="J8971" s="28" t="s">
        <v>39</v>
      </c>
      <c r="K8971" s="28" t="s">
        <v>39</v>
      </c>
      <c r="L8971" s="300" t="s">
        <v>8598</v>
      </c>
    </row>
    <row r="8972" spans="2:12" ht="75" customHeight="1" x14ac:dyDescent="0.25">
      <c r="B8972" s="294">
        <v>42172017</v>
      </c>
      <c r="C8972" s="295" t="s">
        <v>8623</v>
      </c>
      <c r="D8972" s="296">
        <v>41728</v>
      </c>
      <c r="E8972" s="28" t="s">
        <v>99</v>
      </c>
      <c r="F8972" s="297" t="s">
        <v>8370</v>
      </c>
      <c r="G8972" s="297" t="s">
        <v>8371</v>
      </c>
      <c r="H8972" s="298">
        <v>509850</v>
      </c>
      <c r="I8972" s="299">
        <v>494554.5</v>
      </c>
      <c r="J8972" s="28" t="s">
        <v>39</v>
      </c>
      <c r="K8972" s="28" t="s">
        <v>39</v>
      </c>
      <c r="L8972" s="300" t="s">
        <v>8598</v>
      </c>
    </row>
    <row r="8973" spans="2:12" ht="75" customHeight="1" x14ac:dyDescent="0.25">
      <c r="B8973" s="294">
        <v>42172017</v>
      </c>
      <c r="C8973" s="295" t="s">
        <v>8624</v>
      </c>
      <c r="D8973" s="296">
        <v>41728</v>
      </c>
      <c r="E8973" s="28" t="s">
        <v>99</v>
      </c>
      <c r="F8973" s="297" t="s">
        <v>8370</v>
      </c>
      <c r="G8973" s="297" t="s">
        <v>8371</v>
      </c>
      <c r="H8973" s="298">
        <v>123600</v>
      </c>
      <c r="I8973" s="299">
        <v>119892</v>
      </c>
      <c r="J8973" s="28" t="s">
        <v>39</v>
      </c>
      <c r="K8973" s="28" t="s">
        <v>39</v>
      </c>
      <c r="L8973" s="300" t="s">
        <v>8598</v>
      </c>
    </row>
    <row r="8974" spans="2:12" ht="75" customHeight="1" x14ac:dyDescent="0.25">
      <c r="B8974" s="294">
        <v>42172017</v>
      </c>
      <c r="C8974" s="295" t="s">
        <v>8625</v>
      </c>
      <c r="D8974" s="296">
        <v>41728</v>
      </c>
      <c r="E8974" s="28" t="s">
        <v>99</v>
      </c>
      <c r="F8974" s="297" t="s">
        <v>8370</v>
      </c>
      <c r="G8974" s="297" t="s">
        <v>8371</v>
      </c>
      <c r="H8974" s="298">
        <v>247200</v>
      </c>
      <c r="I8974" s="299">
        <v>239784</v>
      </c>
      <c r="J8974" s="28" t="s">
        <v>39</v>
      </c>
      <c r="K8974" s="28" t="s">
        <v>39</v>
      </c>
      <c r="L8974" s="300" t="s">
        <v>8598</v>
      </c>
    </row>
    <row r="8975" spans="2:12" ht="75" customHeight="1" x14ac:dyDescent="0.25">
      <c r="B8975" s="294">
        <v>42172017</v>
      </c>
      <c r="C8975" s="295" t="s">
        <v>8626</v>
      </c>
      <c r="D8975" s="296">
        <v>41728</v>
      </c>
      <c r="E8975" s="28" t="s">
        <v>99</v>
      </c>
      <c r="F8975" s="297" t="s">
        <v>8370</v>
      </c>
      <c r="G8975" s="297" t="s">
        <v>8371</v>
      </c>
      <c r="H8975" s="298">
        <v>309000</v>
      </c>
      <c r="I8975" s="299">
        <v>299730</v>
      </c>
      <c r="J8975" s="28" t="s">
        <v>39</v>
      </c>
      <c r="K8975" s="28" t="s">
        <v>39</v>
      </c>
      <c r="L8975" s="300" t="s">
        <v>8598</v>
      </c>
    </row>
    <row r="8976" spans="2:12" ht="75" customHeight="1" x14ac:dyDescent="0.25">
      <c r="B8976" s="294">
        <v>42172017</v>
      </c>
      <c r="C8976" s="295" t="s">
        <v>8627</v>
      </c>
      <c r="D8976" s="296">
        <v>41728</v>
      </c>
      <c r="E8976" s="28" t="s">
        <v>99</v>
      </c>
      <c r="F8976" s="297" t="s">
        <v>8370</v>
      </c>
      <c r="G8976" s="297" t="s">
        <v>8371</v>
      </c>
      <c r="H8976" s="298">
        <v>721000</v>
      </c>
      <c r="I8976" s="299">
        <v>699370</v>
      </c>
      <c r="J8976" s="28" t="s">
        <v>39</v>
      </c>
      <c r="K8976" s="28" t="s">
        <v>39</v>
      </c>
      <c r="L8976" s="300" t="s">
        <v>8598</v>
      </c>
    </row>
    <row r="8977" spans="2:12" ht="75" customHeight="1" x14ac:dyDescent="0.25">
      <c r="B8977" s="294">
        <v>42172017</v>
      </c>
      <c r="C8977" s="295" t="s">
        <v>8628</v>
      </c>
      <c r="D8977" s="296">
        <v>41728</v>
      </c>
      <c r="E8977" s="28" t="s">
        <v>99</v>
      </c>
      <c r="F8977" s="297" t="s">
        <v>8370</v>
      </c>
      <c r="G8977" s="297" t="s">
        <v>8371</v>
      </c>
      <c r="H8977" s="298">
        <v>602550</v>
      </c>
      <c r="I8977" s="299">
        <v>584473.5</v>
      </c>
      <c r="J8977" s="28" t="s">
        <v>39</v>
      </c>
      <c r="K8977" s="28" t="s">
        <v>39</v>
      </c>
      <c r="L8977" s="300" t="s">
        <v>8598</v>
      </c>
    </row>
    <row r="8978" spans="2:12" ht="75" customHeight="1" x14ac:dyDescent="0.25">
      <c r="B8978" s="294">
        <v>42172017</v>
      </c>
      <c r="C8978" s="295" t="s">
        <v>8629</v>
      </c>
      <c r="D8978" s="296">
        <v>41728</v>
      </c>
      <c r="E8978" s="28" t="s">
        <v>99</v>
      </c>
      <c r="F8978" s="297" t="s">
        <v>8370</v>
      </c>
      <c r="G8978" s="297" t="s">
        <v>8371</v>
      </c>
      <c r="H8978" s="298">
        <v>211150</v>
      </c>
      <c r="I8978" s="299">
        <v>204815.5</v>
      </c>
      <c r="J8978" s="28" t="s">
        <v>39</v>
      </c>
      <c r="K8978" s="28" t="s">
        <v>39</v>
      </c>
      <c r="L8978" s="300" t="s">
        <v>8598</v>
      </c>
    </row>
    <row r="8979" spans="2:12" ht="75" customHeight="1" x14ac:dyDescent="0.25">
      <c r="B8979" s="294">
        <v>42172017</v>
      </c>
      <c r="C8979" s="295" t="s">
        <v>8630</v>
      </c>
      <c r="D8979" s="296">
        <v>41728</v>
      </c>
      <c r="E8979" s="28" t="s">
        <v>99</v>
      </c>
      <c r="F8979" s="297" t="s">
        <v>8370</v>
      </c>
      <c r="G8979" s="297" t="s">
        <v>8371</v>
      </c>
      <c r="H8979" s="298">
        <v>8497500</v>
      </c>
      <c r="I8979" s="299">
        <v>8242575</v>
      </c>
      <c r="J8979" s="28" t="s">
        <v>39</v>
      </c>
      <c r="K8979" s="28" t="s">
        <v>39</v>
      </c>
      <c r="L8979" s="300" t="s">
        <v>8598</v>
      </c>
    </row>
    <row r="8980" spans="2:12" ht="75" customHeight="1" x14ac:dyDescent="0.25">
      <c r="B8980" s="294">
        <v>42172017</v>
      </c>
      <c r="C8980" s="295" t="s">
        <v>8631</v>
      </c>
      <c r="D8980" s="296">
        <v>41728</v>
      </c>
      <c r="E8980" s="28" t="s">
        <v>99</v>
      </c>
      <c r="F8980" s="297" t="s">
        <v>8370</v>
      </c>
      <c r="G8980" s="297" t="s">
        <v>8371</v>
      </c>
      <c r="H8980" s="298">
        <v>236385</v>
      </c>
      <c r="I8980" s="299">
        <v>229293.45</v>
      </c>
      <c r="J8980" s="28" t="s">
        <v>39</v>
      </c>
      <c r="K8980" s="28" t="s">
        <v>39</v>
      </c>
      <c r="L8980" s="300" t="s">
        <v>8598</v>
      </c>
    </row>
    <row r="8981" spans="2:12" ht="75" customHeight="1" x14ac:dyDescent="0.25">
      <c r="B8981" s="294">
        <v>42172017</v>
      </c>
      <c r="C8981" s="295" t="s">
        <v>8632</v>
      </c>
      <c r="D8981" s="296">
        <v>41728</v>
      </c>
      <c r="E8981" s="28" t="s">
        <v>99</v>
      </c>
      <c r="F8981" s="297" t="s">
        <v>8370</v>
      </c>
      <c r="G8981" s="297" t="s">
        <v>8371</v>
      </c>
      <c r="H8981" s="298">
        <v>752724</v>
      </c>
      <c r="I8981" s="299">
        <v>730142.28</v>
      </c>
      <c r="J8981" s="28" t="s">
        <v>39</v>
      </c>
      <c r="K8981" s="28" t="s">
        <v>39</v>
      </c>
      <c r="L8981" s="300" t="s">
        <v>8598</v>
      </c>
    </row>
    <row r="8982" spans="2:12" ht="75" customHeight="1" x14ac:dyDescent="0.25">
      <c r="B8982" s="294">
        <v>42172017</v>
      </c>
      <c r="C8982" s="295" t="s">
        <v>8633</v>
      </c>
      <c r="D8982" s="296">
        <v>41728</v>
      </c>
      <c r="E8982" s="28" t="s">
        <v>99</v>
      </c>
      <c r="F8982" s="297" t="s">
        <v>8370</v>
      </c>
      <c r="G8982" s="297" t="s">
        <v>8371</v>
      </c>
      <c r="H8982" s="298">
        <v>1951335</v>
      </c>
      <c r="I8982" s="299">
        <v>1892794.95</v>
      </c>
      <c r="J8982" s="28" t="s">
        <v>39</v>
      </c>
      <c r="K8982" s="28" t="s">
        <v>39</v>
      </c>
      <c r="L8982" s="300" t="s">
        <v>8598</v>
      </c>
    </row>
    <row r="8983" spans="2:12" ht="75" customHeight="1" x14ac:dyDescent="0.25">
      <c r="B8983" s="294">
        <v>42172017</v>
      </c>
      <c r="C8983" s="295" t="s">
        <v>8634</v>
      </c>
      <c r="D8983" s="296">
        <v>41728</v>
      </c>
      <c r="E8983" s="28" t="s">
        <v>99</v>
      </c>
      <c r="F8983" s="297" t="s">
        <v>8370</v>
      </c>
      <c r="G8983" s="297" t="s">
        <v>8371</v>
      </c>
      <c r="H8983" s="298">
        <v>162225</v>
      </c>
      <c r="I8983" s="299">
        <v>157358.25</v>
      </c>
      <c r="J8983" s="28" t="s">
        <v>39</v>
      </c>
      <c r="K8983" s="28" t="s">
        <v>39</v>
      </c>
      <c r="L8983" s="300" t="s">
        <v>8598</v>
      </c>
    </row>
    <row r="8984" spans="2:12" ht="75" customHeight="1" x14ac:dyDescent="0.25">
      <c r="B8984" s="294">
        <v>42172017</v>
      </c>
      <c r="C8984" s="295" t="s">
        <v>8635</v>
      </c>
      <c r="D8984" s="296">
        <v>41728</v>
      </c>
      <c r="E8984" s="28" t="s">
        <v>99</v>
      </c>
      <c r="F8984" s="297" t="s">
        <v>8370</v>
      </c>
      <c r="G8984" s="297" t="s">
        <v>8371</v>
      </c>
      <c r="H8984" s="298">
        <v>139050</v>
      </c>
      <c r="I8984" s="299">
        <v>134878.5</v>
      </c>
      <c r="J8984" s="28" t="s">
        <v>39</v>
      </c>
      <c r="K8984" s="28" t="s">
        <v>39</v>
      </c>
      <c r="L8984" s="300" t="s">
        <v>8598</v>
      </c>
    </row>
    <row r="8985" spans="2:12" ht="75" customHeight="1" x14ac:dyDescent="0.25">
      <c r="B8985" s="294">
        <v>42172017</v>
      </c>
      <c r="C8985" s="295" t="s">
        <v>8636</v>
      </c>
      <c r="D8985" s="296">
        <v>41728</v>
      </c>
      <c r="E8985" s="28" t="s">
        <v>99</v>
      </c>
      <c r="F8985" s="297" t="s">
        <v>8370</v>
      </c>
      <c r="G8985" s="297" t="s">
        <v>8371</v>
      </c>
      <c r="H8985" s="298">
        <v>1121670</v>
      </c>
      <c r="I8985" s="299">
        <v>1088019.8999999999</v>
      </c>
      <c r="J8985" s="28" t="s">
        <v>39</v>
      </c>
      <c r="K8985" s="28" t="s">
        <v>39</v>
      </c>
      <c r="L8985" s="300" t="s">
        <v>8598</v>
      </c>
    </row>
    <row r="8986" spans="2:12" ht="75" customHeight="1" x14ac:dyDescent="0.25">
      <c r="B8986" s="294">
        <v>42172017</v>
      </c>
      <c r="C8986" s="295" t="s">
        <v>8637</v>
      </c>
      <c r="D8986" s="296">
        <v>41728</v>
      </c>
      <c r="E8986" s="28" t="s">
        <v>99</v>
      </c>
      <c r="F8986" s="297" t="s">
        <v>8370</v>
      </c>
      <c r="G8986" s="297" t="s">
        <v>8371</v>
      </c>
      <c r="H8986" s="298">
        <v>1433760</v>
      </c>
      <c r="I8986" s="299">
        <v>1390747.2</v>
      </c>
      <c r="J8986" s="28" t="s">
        <v>39</v>
      </c>
      <c r="K8986" s="28" t="s">
        <v>39</v>
      </c>
      <c r="L8986" s="300" t="s">
        <v>8598</v>
      </c>
    </row>
    <row r="8987" spans="2:12" ht="75" customHeight="1" x14ac:dyDescent="0.25">
      <c r="B8987" s="294">
        <v>42172017</v>
      </c>
      <c r="C8987" s="295" t="s">
        <v>8638</v>
      </c>
      <c r="D8987" s="296">
        <v>41728</v>
      </c>
      <c r="E8987" s="28" t="s">
        <v>99</v>
      </c>
      <c r="F8987" s="297" t="s">
        <v>8370</v>
      </c>
      <c r="G8987" s="297" t="s">
        <v>8371</v>
      </c>
      <c r="H8987" s="298">
        <v>8549412</v>
      </c>
      <c r="I8987" s="299">
        <v>8292929.6399999997</v>
      </c>
      <c r="J8987" s="28" t="s">
        <v>39</v>
      </c>
      <c r="K8987" s="28" t="s">
        <v>39</v>
      </c>
      <c r="L8987" s="300" t="s">
        <v>8598</v>
      </c>
    </row>
    <row r="8988" spans="2:12" ht="75" customHeight="1" x14ac:dyDescent="0.25">
      <c r="B8988" s="294">
        <v>42172017</v>
      </c>
      <c r="C8988" s="295" t="s">
        <v>8639</v>
      </c>
      <c r="D8988" s="296">
        <v>41728</v>
      </c>
      <c r="E8988" s="28" t="s">
        <v>99</v>
      </c>
      <c r="F8988" s="297" t="s">
        <v>8370</v>
      </c>
      <c r="G8988" s="297" t="s">
        <v>8371</v>
      </c>
      <c r="H8988" s="298">
        <v>1821555</v>
      </c>
      <c r="I8988" s="299">
        <v>1766908.35</v>
      </c>
      <c r="J8988" s="28" t="s">
        <v>39</v>
      </c>
      <c r="K8988" s="28" t="s">
        <v>39</v>
      </c>
      <c r="L8988" s="300" t="s">
        <v>8598</v>
      </c>
    </row>
    <row r="8989" spans="2:12" ht="75" customHeight="1" x14ac:dyDescent="0.25">
      <c r="B8989" s="294">
        <v>42172017</v>
      </c>
      <c r="C8989" s="295" t="s">
        <v>8640</v>
      </c>
      <c r="D8989" s="296">
        <v>41728</v>
      </c>
      <c r="E8989" s="28" t="s">
        <v>99</v>
      </c>
      <c r="F8989" s="297" t="s">
        <v>8370</v>
      </c>
      <c r="G8989" s="297" t="s">
        <v>8371</v>
      </c>
      <c r="H8989" s="298">
        <v>456084</v>
      </c>
      <c r="I8989" s="299">
        <v>442401.48</v>
      </c>
      <c r="J8989" s="28" t="s">
        <v>39</v>
      </c>
      <c r="K8989" s="28" t="s">
        <v>39</v>
      </c>
      <c r="L8989" s="300" t="s">
        <v>8598</v>
      </c>
    </row>
    <row r="8990" spans="2:12" ht="75" customHeight="1" x14ac:dyDescent="0.25">
      <c r="B8990" s="294">
        <v>42172017</v>
      </c>
      <c r="C8990" s="295" t="s">
        <v>8641</v>
      </c>
      <c r="D8990" s="296">
        <v>41728</v>
      </c>
      <c r="E8990" s="28" t="s">
        <v>99</v>
      </c>
      <c r="F8990" s="297" t="s">
        <v>8370</v>
      </c>
      <c r="G8990" s="297" t="s">
        <v>8371</v>
      </c>
      <c r="H8990" s="298">
        <v>1116314</v>
      </c>
      <c r="I8990" s="299">
        <v>1082824.58</v>
      </c>
      <c r="J8990" s="28" t="s">
        <v>39</v>
      </c>
      <c r="K8990" s="28" t="s">
        <v>39</v>
      </c>
      <c r="L8990" s="300" t="s">
        <v>8598</v>
      </c>
    </row>
    <row r="8991" spans="2:12" ht="75" customHeight="1" x14ac:dyDescent="0.25">
      <c r="B8991" s="294">
        <v>42172017</v>
      </c>
      <c r="C8991" s="295" t="s">
        <v>8642</v>
      </c>
      <c r="D8991" s="296">
        <v>41728</v>
      </c>
      <c r="E8991" s="28" t="s">
        <v>99</v>
      </c>
      <c r="F8991" s="297" t="s">
        <v>8370</v>
      </c>
      <c r="G8991" s="297" t="s">
        <v>8371</v>
      </c>
      <c r="H8991" s="298">
        <v>384602</v>
      </c>
      <c r="I8991" s="299">
        <v>373063.94</v>
      </c>
      <c r="J8991" s="28" t="s">
        <v>39</v>
      </c>
      <c r="K8991" s="28" t="s">
        <v>39</v>
      </c>
      <c r="L8991" s="300" t="s">
        <v>8598</v>
      </c>
    </row>
    <row r="8992" spans="2:12" ht="75" customHeight="1" x14ac:dyDescent="0.25">
      <c r="B8992" s="294">
        <v>42172017</v>
      </c>
      <c r="C8992" s="295" t="s">
        <v>8643</v>
      </c>
      <c r="D8992" s="296">
        <v>41728</v>
      </c>
      <c r="E8992" s="28" t="s">
        <v>99</v>
      </c>
      <c r="F8992" s="297" t="s">
        <v>8370</v>
      </c>
      <c r="G8992" s="297" t="s">
        <v>8371</v>
      </c>
      <c r="H8992" s="298">
        <v>251320</v>
      </c>
      <c r="I8992" s="299">
        <v>243780.4</v>
      </c>
      <c r="J8992" s="28" t="s">
        <v>39</v>
      </c>
      <c r="K8992" s="28" t="s">
        <v>39</v>
      </c>
      <c r="L8992" s="300" t="s">
        <v>8598</v>
      </c>
    </row>
    <row r="8993" spans="2:12" ht="75" customHeight="1" x14ac:dyDescent="0.25">
      <c r="B8993" s="294">
        <v>42172017</v>
      </c>
      <c r="C8993" s="295" t="s">
        <v>8644</v>
      </c>
      <c r="D8993" s="296">
        <v>41728</v>
      </c>
      <c r="E8993" s="28" t="s">
        <v>99</v>
      </c>
      <c r="F8993" s="297" t="s">
        <v>8370</v>
      </c>
      <c r="G8993" s="297" t="s">
        <v>8371</v>
      </c>
      <c r="H8993" s="298">
        <v>643750</v>
      </c>
      <c r="I8993" s="299">
        <v>624437.5</v>
      </c>
      <c r="J8993" s="28" t="s">
        <v>39</v>
      </c>
      <c r="K8993" s="28" t="s">
        <v>39</v>
      </c>
      <c r="L8993" s="300" t="s">
        <v>8598</v>
      </c>
    </row>
    <row r="8994" spans="2:12" ht="75" customHeight="1" x14ac:dyDescent="0.25">
      <c r="B8994" s="294">
        <v>42172017</v>
      </c>
      <c r="C8994" s="295" t="s">
        <v>8645</v>
      </c>
      <c r="D8994" s="296">
        <v>41728</v>
      </c>
      <c r="E8994" s="28" t="s">
        <v>99</v>
      </c>
      <c r="F8994" s="297" t="s">
        <v>8370</v>
      </c>
      <c r="G8994" s="297" t="s">
        <v>8371</v>
      </c>
      <c r="H8994" s="298">
        <v>417150</v>
      </c>
      <c r="I8994" s="299">
        <v>404635.5</v>
      </c>
      <c r="J8994" s="28" t="s">
        <v>39</v>
      </c>
      <c r="K8994" s="28" t="s">
        <v>39</v>
      </c>
      <c r="L8994" s="300" t="s">
        <v>8598</v>
      </c>
    </row>
    <row r="8995" spans="2:12" ht="75" customHeight="1" x14ac:dyDescent="0.25">
      <c r="B8995" s="294">
        <v>42172017</v>
      </c>
      <c r="C8995" s="295" t="s">
        <v>8646</v>
      </c>
      <c r="D8995" s="296">
        <v>41728</v>
      </c>
      <c r="E8995" s="28" t="s">
        <v>99</v>
      </c>
      <c r="F8995" s="297" t="s">
        <v>8370</v>
      </c>
      <c r="G8995" s="297" t="s">
        <v>8371</v>
      </c>
      <c r="H8995" s="298">
        <v>97335</v>
      </c>
      <c r="I8995" s="299">
        <v>94414.95</v>
      </c>
      <c r="J8995" s="28" t="s">
        <v>39</v>
      </c>
      <c r="K8995" s="28" t="s">
        <v>39</v>
      </c>
      <c r="L8995" s="300" t="s">
        <v>8598</v>
      </c>
    </row>
    <row r="8996" spans="2:12" ht="75" customHeight="1" x14ac:dyDescent="0.25">
      <c r="B8996" s="294">
        <v>42172017</v>
      </c>
      <c r="C8996" s="295" t="s">
        <v>8647</v>
      </c>
      <c r="D8996" s="296">
        <v>41728</v>
      </c>
      <c r="E8996" s="28" t="s">
        <v>99</v>
      </c>
      <c r="F8996" s="297" t="s">
        <v>8370</v>
      </c>
      <c r="G8996" s="297" t="s">
        <v>8371</v>
      </c>
      <c r="H8996" s="298">
        <v>122364</v>
      </c>
      <c r="I8996" s="299">
        <v>118693.08</v>
      </c>
      <c r="J8996" s="28" t="s">
        <v>39</v>
      </c>
      <c r="K8996" s="28" t="s">
        <v>39</v>
      </c>
      <c r="L8996" s="300" t="s">
        <v>8598</v>
      </c>
    </row>
    <row r="8997" spans="2:12" ht="75" customHeight="1" x14ac:dyDescent="0.25">
      <c r="B8997" s="294">
        <v>42172017</v>
      </c>
      <c r="C8997" s="295" t="s">
        <v>8648</v>
      </c>
      <c r="D8997" s="296">
        <v>41728</v>
      </c>
      <c r="E8997" s="28" t="s">
        <v>99</v>
      </c>
      <c r="F8997" s="297" t="s">
        <v>8370</v>
      </c>
      <c r="G8997" s="297" t="s">
        <v>8371</v>
      </c>
      <c r="H8997" s="298">
        <v>813442.5</v>
      </c>
      <c r="I8997" s="299">
        <v>789039.22499999998</v>
      </c>
      <c r="J8997" s="28" t="s">
        <v>39</v>
      </c>
      <c r="K8997" s="28" t="s">
        <v>39</v>
      </c>
      <c r="L8997" s="300" t="s">
        <v>8598</v>
      </c>
    </row>
    <row r="8998" spans="2:12" ht="75" customHeight="1" x14ac:dyDescent="0.25">
      <c r="B8998" s="294">
        <v>42172017</v>
      </c>
      <c r="C8998" s="295" t="s">
        <v>8649</v>
      </c>
      <c r="D8998" s="296">
        <v>41728</v>
      </c>
      <c r="E8998" s="28" t="s">
        <v>99</v>
      </c>
      <c r="F8998" s="297" t="s">
        <v>8370</v>
      </c>
      <c r="G8998" s="297" t="s">
        <v>8371</v>
      </c>
      <c r="H8998" s="298">
        <v>1056780</v>
      </c>
      <c r="I8998" s="299">
        <v>1025076.6</v>
      </c>
      <c r="J8998" s="28" t="s">
        <v>39</v>
      </c>
      <c r="K8998" s="28" t="s">
        <v>39</v>
      </c>
      <c r="L8998" s="300" t="s">
        <v>8598</v>
      </c>
    </row>
    <row r="8999" spans="2:12" ht="75" customHeight="1" x14ac:dyDescent="0.25">
      <c r="B8999" s="294">
        <v>42172017</v>
      </c>
      <c r="C8999" s="295" t="s">
        <v>8650</v>
      </c>
      <c r="D8999" s="296">
        <v>41728</v>
      </c>
      <c r="E8999" s="28" t="s">
        <v>99</v>
      </c>
      <c r="F8999" s="297" t="s">
        <v>8370</v>
      </c>
      <c r="G8999" s="297" t="s">
        <v>8371</v>
      </c>
      <c r="H8999" s="298">
        <v>1511010</v>
      </c>
      <c r="I8999" s="299">
        <v>1465679.7</v>
      </c>
      <c r="J8999" s="28" t="s">
        <v>39</v>
      </c>
      <c r="K8999" s="28" t="s">
        <v>39</v>
      </c>
      <c r="L8999" s="300" t="s">
        <v>8598</v>
      </c>
    </row>
    <row r="9000" spans="2:12" ht="75" customHeight="1" x14ac:dyDescent="0.25">
      <c r="B9000" s="294">
        <v>42172017</v>
      </c>
      <c r="C9000" s="295" t="s">
        <v>8651</v>
      </c>
      <c r="D9000" s="296">
        <v>41728</v>
      </c>
      <c r="E9000" s="28" t="s">
        <v>99</v>
      </c>
      <c r="F9000" s="297" t="s">
        <v>8370</v>
      </c>
      <c r="G9000" s="297" t="s">
        <v>8371</v>
      </c>
      <c r="H9000" s="298">
        <v>311472</v>
      </c>
      <c r="I9000" s="299">
        <v>302127.84000000003</v>
      </c>
      <c r="J9000" s="28" t="s">
        <v>39</v>
      </c>
      <c r="K9000" s="28" t="s">
        <v>39</v>
      </c>
      <c r="L9000" s="300" t="s">
        <v>8598</v>
      </c>
    </row>
    <row r="9001" spans="2:12" ht="75" customHeight="1" x14ac:dyDescent="0.25">
      <c r="B9001" s="294">
        <v>42172017</v>
      </c>
      <c r="C9001" s="295" t="s">
        <v>8652</v>
      </c>
      <c r="D9001" s="296">
        <v>41728</v>
      </c>
      <c r="E9001" s="28" t="s">
        <v>99</v>
      </c>
      <c r="F9001" s="297" t="s">
        <v>8370</v>
      </c>
      <c r="G9001" s="297" t="s">
        <v>8371</v>
      </c>
      <c r="H9001" s="298">
        <v>407880</v>
      </c>
      <c r="I9001" s="299">
        <v>395643.6</v>
      </c>
      <c r="J9001" s="28" t="s">
        <v>39</v>
      </c>
      <c r="K9001" s="28" t="s">
        <v>39</v>
      </c>
      <c r="L9001" s="300" t="s">
        <v>8598</v>
      </c>
    </row>
    <row r="9002" spans="2:12" ht="75" customHeight="1" x14ac:dyDescent="0.25">
      <c r="B9002" s="294">
        <v>42172017</v>
      </c>
      <c r="C9002" s="295" t="s">
        <v>8653</v>
      </c>
      <c r="D9002" s="296">
        <v>41728</v>
      </c>
      <c r="E9002" s="28" t="s">
        <v>99</v>
      </c>
      <c r="F9002" s="297" t="s">
        <v>8370</v>
      </c>
      <c r="G9002" s="297" t="s">
        <v>8371</v>
      </c>
      <c r="H9002" s="298">
        <v>576800</v>
      </c>
      <c r="I9002" s="299">
        <v>559496</v>
      </c>
      <c r="J9002" s="28" t="s">
        <v>39</v>
      </c>
      <c r="K9002" s="28" t="s">
        <v>39</v>
      </c>
      <c r="L9002" s="300" t="s">
        <v>8598</v>
      </c>
    </row>
    <row r="9003" spans="2:12" ht="75" customHeight="1" x14ac:dyDescent="0.25">
      <c r="B9003" s="294">
        <v>42172017</v>
      </c>
      <c r="C9003" s="295" t="s">
        <v>8654</v>
      </c>
      <c r="D9003" s="296">
        <v>41728</v>
      </c>
      <c r="E9003" s="28" t="s">
        <v>99</v>
      </c>
      <c r="F9003" s="297" t="s">
        <v>8370</v>
      </c>
      <c r="G9003" s="297" t="s">
        <v>8371</v>
      </c>
      <c r="H9003" s="298">
        <v>510880</v>
      </c>
      <c r="I9003" s="299">
        <v>495553.6</v>
      </c>
      <c r="J9003" s="28" t="s">
        <v>39</v>
      </c>
      <c r="K9003" s="28" t="s">
        <v>39</v>
      </c>
      <c r="L9003" s="300" t="s">
        <v>8598</v>
      </c>
    </row>
    <row r="9004" spans="2:12" ht="75" customHeight="1" x14ac:dyDescent="0.25">
      <c r="B9004" s="294">
        <v>42172017</v>
      </c>
      <c r="C9004" s="301" t="s">
        <v>8655</v>
      </c>
      <c r="D9004" s="296">
        <v>41734</v>
      </c>
      <c r="E9004" s="28" t="s">
        <v>99</v>
      </c>
      <c r="F9004" s="297" t="s">
        <v>8370</v>
      </c>
      <c r="G9004" s="297" t="s">
        <v>8371</v>
      </c>
      <c r="H9004" s="298">
        <v>38985500</v>
      </c>
      <c r="I9004" s="299">
        <v>37815935</v>
      </c>
      <c r="J9004" s="28" t="s">
        <v>39</v>
      </c>
      <c r="K9004" s="28" t="s">
        <v>39</v>
      </c>
      <c r="L9004" s="300" t="s">
        <v>8367</v>
      </c>
    </row>
    <row r="9005" spans="2:12" ht="75" customHeight="1" x14ac:dyDescent="0.25">
      <c r="B9005" s="294">
        <v>42172017</v>
      </c>
      <c r="C9005" s="295" t="s">
        <v>8656</v>
      </c>
      <c r="D9005" s="296" t="s">
        <v>8657</v>
      </c>
      <c r="E9005" s="28" t="s">
        <v>99</v>
      </c>
      <c r="F9005" s="297" t="s">
        <v>8370</v>
      </c>
      <c r="G9005" s="297" t="s">
        <v>8371</v>
      </c>
      <c r="H9005" s="298">
        <v>1058325</v>
      </c>
      <c r="I9005" s="299">
        <v>1026575.25</v>
      </c>
      <c r="J9005" s="28" t="s">
        <v>39</v>
      </c>
      <c r="K9005" s="28" t="s">
        <v>39</v>
      </c>
      <c r="L9005" s="300" t="s">
        <v>8559</v>
      </c>
    </row>
    <row r="9006" spans="2:12" ht="75" customHeight="1" x14ac:dyDescent="0.25">
      <c r="B9006" s="294">
        <v>42172017</v>
      </c>
      <c r="C9006" s="295" t="s">
        <v>8658</v>
      </c>
      <c r="D9006" s="296" t="s">
        <v>8657</v>
      </c>
      <c r="E9006" s="28" t="s">
        <v>99</v>
      </c>
      <c r="F9006" s="297" t="s">
        <v>8370</v>
      </c>
      <c r="G9006" s="297" t="s">
        <v>8371</v>
      </c>
      <c r="H9006" s="298">
        <v>1334880</v>
      </c>
      <c r="I9006" s="299">
        <v>1294833.6000000001</v>
      </c>
      <c r="J9006" s="28" t="s">
        <v>39</v>
      </c>
      <c r="K9006" s="28" t="s">
        <v>39</v>
      </c>
      <c r="L9006" s="300" t="s">
        <v>8559</v>
      </c>
    </row>
    <row r="9007" spans="2:12" ht="75" customHeight="1" x14ac:dyDescent="0.25">
      <c r="B9007" s="294">
        <v>42172017</v>
      </c>
      <c r="C9007" s="295" t="s">
        <v>8656</v>
      </c>
      <c r="D9007" s="296" t="s">
        <v>8657</v>
      </c>
      <c r="E9007" s="28" t="s">
        <v>99</v>
      </c>
      <c r="F9007" s="297" t="s">
        <v>8370</v>
      </c>
      <c r="G9007" s="297" t="s">
        <v>8371</v>
      </c>
      <c r="H9007" s="298">
        <v>1002705</v>
      </c>
      <c r="I9007" s="299">
        <v>972623.85</v>
      </c>
      <c r="J9007" s="28" t="s">
        <v>39</v>
      </c>
      <c r="K9007" s="28" t="s">
        <v>39</v>
      </c>
      <c r="L9007" s="300" t="s">
        <v>8559</v>
      </c>
    </row>
    <row r="9008" spans="2:12" ht="75" customHeight="1" x14ac:dyDescent="0.25">
      <c r="B9008" s="294">
        <v>25172608</v>
      </c>
      <c r="C9008" s="295" t="s">
        <v>8659</v>
      </c>
      <c r="D9008" s="296" t="s">
        <v>8657</v>
      </c>
      <c r="E9008" s="28" t="s">
        <v>99</v>
      </c>
      <c r="F9008" s="297" t="s">
        <v>8370</v>
      </c>
      <c r="G9008" s="297" t="s">
        <v>8371</v>
      </c>
      <c r="H9008" s="298">
        <v>918760</v>
      </c>
      <c r="I9008" s="299">
        <v>891197.2</v>
      </c>
      <c r="J9008" s="28" t="s">
        <v>39</v>
      </c>
      <c r="K9008" s="28" t="s">
        <v>39</v>
      </c>
      <c r="L9008" s="300" t="s">
        <v>8559</v>
      </c>
    </row>
    <row r="9009" spans="2:12" ht="75" customHeight="1" x14ac:dyDescent="0.25">
      <c r="B9009" s="294">
        <v>25172608</v>
      </c>
      <c r="C9009" s="295" t="s">
        <v>8660</v>
      </c>
      <c r="D9009" s="296" t="s">
        <v>8657</v>
      </c>
      <c r="E9009" s="28" t="s">
        <v>99</v>
      </c>
      <c r="F9009" s="297" t="s">
        <v>8370</v>
      </c>
      <c r="G9009" s="297" t="s">
        <v>8371</v>
      </c>
      <c r="H9009" s="298">
        <v>1154115</v>
      </c>
      <c r="I9009" s="299">
        <v>1119491.55</v>
      </c>
      <c r="J9009" s="28" t="s">
        <v>39</v>
      </c>
      <c r="K9009" s="28" t="s">
        <v>39</v>
      </c>
      <c r="L9009" s="300" t="s">
        <v>8559</v>
      </c>
    </row>
    <row r="9010" spans="2:12" ht="75" customHeight="1" x14ac:dyDescent="0.25">
      <c r="B9010" s="294">
        <v>25172608</v>
      </c>
      <c r="C9010" s="295" t="s">
        <v>8661</v>
      </c>
      <c r="D9010" s="296">
        <v>41749</v>
      </c>
      <c r="E9010" s="28" t="s">
        <v>99</v>
      </c>
      <c r="F9010" s="297" t="s">
        <v>8370</v>
      </c>
      <c r="G9010" s="297" t="s">
        <v>8371</v>
      </c>
      <c r="H9010" s="298">
        <v>7725000</v>
      </c>
      <c r="I9010" s="299">
        <v>7493250</v>
      </c>
      <c r="J9010" s="28" t="s">
        <v>39</v>
      </c>
      <c r="K9010" s="28" t="s">
        <v>39</v>
      </c>
      <c r="L9010" s="300" t="s">
        <v>8598</v>
      </c>
    </row>
    <row r="9011" spans="2:12" ht="75" customHeight="1" x14ac:dyDescent="0.25">
      <c r="B9011" s="294">
        <v>25172608</v>
      </c>
      <c r="C9011" s="295" t="s">
        <v>8662</v>
      </c>
      <c r="D9011" s="296">
        <v>41749</v>
      </c>
      <c r="E9011" s="28" t="s">
        <v>99</v>
      </c>
      <c r="F9011" s="297" t="s">
        <v>8370</v>
      </c>
      <c r="G9011" s="297" t="s">
        <v>8371</v>
      </c>
      <c r="H9011" s="298">
        <v>13905000</v>
      </c>
      <c r="I9011" s="299">
        <v>13487850</v>
      </c>
      <c r="J9011" s="28" t="s">
        <v>39</v>
      </c>
      <c r="K9011" s="28" t="s">
        <v>39</v>
      </c>
      <c r="L9011" s="300" t="s">
        <v>8598</v>
      </c>
    </row>
    <row r="9012" spans="2:12" ht="75" customHeight="1" x14ac:dyDescent="0.25">
      <c r="B9012" s="294">
        <v>46181604</v>
      </c>
      <c r="C9012" s="295" t="s">
        <v>8663</v>
      </c>
      <c r="D9012" s="296">
        <v>41749</v>
      </c>
      <c r="E9012" s="28" t="s">
        <v>99</v>
      </c>
      <c r="F9012" s="297" t="s">
        <v>8370</v>
      </c>
      <c r="G9012" s="297" t="s">
        <v>8371</v>
      </c>
      <c r="H9012" s="298">
        <v>247200</v>
      </c>
      <c r="I9012" s="299">
        <v>239784</v>
      </c>
      <c r="J9012" s="28" t="s">
        <v>39</v>
      </c>
      <c r="K9012" s="28" t="s">
        <v>39</v>
      </c>
      <c r="L9012" s="300" t="s">
        <v>8598</v>
      </c>
    </row>
    <row r="9013" spans="2:12" ht="75" customHeight="1" x14ac:dyDescent="0.25">
      <c r="B9013" s="294">
        <v>46181604</v>
      </c>
      <c r="C9013" s="295" t="s">
        <v>8664</v>
      </c>
      <c r="D9013" s="296">
        <v>41749</v>
      </c>
      <c r="E9013" s="28" t="s">
        <v>99</v>
      </c>
      <c r="F9013" s="297" t="s">
        <v>8370</v>
      </c>
      <c r="G9013" s="297" t="s">
        <v>8371</v>
      </c>
      <c r="H9013" s="298">
        <v>1112400</v>
      </c>
      <c r="I9013" s="299">
        <v>1079028</v>
      </c>
      <c r="J9013" s="28" t="s">
        <v>39</v>
      </c>
      <c r="K9013" s="28" t="s">
        <v>39</v>
      </c>
      <c r="L9013" s="300" t="s">
        <v>8598</v>
      </c>
    </row>
    <row r="9014" spans="2:12" ht="75" customHeight="1" x14ac:dyDescent="0.25">
      <c r="B9014" s="294">
        <v>50180000</v>
      </c>
      <c r="C9014" s="295" t="s">
        <v>8665</v>
      </c>
      <c r="D9014" s="296">
        <v>41749</v>
      </c>
      <c r="E9014" s="28" t="s">
        <v>99</v>
      </c>
      <c r="F9014" s="297" t="s">
        <v>8370</v>
      </c>
      <c r="G9014" s="297" t="s">
        <v>8371</v>
      </c>
      <c r="H9014" s="298">
        <v>611820</v>
      </c>
      <c r="I9014" s="299">
        <v>593465.4</v>
      </c>
      <c r="J9014" s="28" t="s">
        <v>39</v>
      </c>
      <c r="K9014" s="28" t="s">
        <v>39</v>
      </c>
      <c r="L9014" s="300" t="s">
        <v>8598</v>
      </c>
    </row>
    <row r="9015" spans="2:12" ht="75" customHeight="1" x14ac:dyDescent="0.25">
      <c r="B9015" s="294">
        <v>50180000</v>
      </c>
      <c r="C9015" s="295" t="s">
        <v>8666</v>
      </c>
      <c r="D9015" s="296">
        <v>41749</v>
      </c>
      <c r="E9015" s="28" t="s">
        <v>99</v>
      </c>
      <c r="F9015" s="297" t="s">
        <v>8370</v>
      </c>
      <c r="G9015" s="297" t="s">
        <v>8371</v>
      </c>
      <c r="H9015" s="298">
        <v>2734650</v>
      </c>
      <c r="I9015" s="299">
        <v>2652610.5</v>
      </c>
      <c r="J9015" s="28" t="s">
        <v>39</v>
      </c>
      <c r="K9015" s="28" t="s">
        <v>39</v>
      </c>
      <c r="L9015" s="300" t="s">
        <v>8598</v>
      </c>
    </row>
    <row r="9016" spans="2:12" ht="75" customHeight="1" x14ac:dyDescent="0.25">
      <c r="B9016" s="294">
        <v>50180000</v>
      </c>
      <c r="C9016" s="295" t="s">
        <v>8667</v>
      </c>
      <c r="D9016" s="296">
        <v>41749</v>
      </c>
      <c r="E9016" s="28" t="s">
        <v>99</v>
      </c>
      <c r="F9016" s="297" t="s">
        <v>8370</v>
      </c>
      <c r="G9016" s="297" t="s">
        <v>8371</v>
      </c>
      <c r="H9016" s="298">
        <v>463500</v>
      </c>
      <c r="I9016" s="299">
        <v>449595</v>
      </c>
      <c r="J9016" s="28" t="s">
        <v>39</v>
      </c>
      <c r="K9016" s="28" t="s">
        <v>39</v>
      </c>
      <c r="L9016" s="300" t="s">
        <v>8598</v>
      </c>
    </row>
    <row r="9017" spans="2:12" ht="75" customHeight="1" x14ac:dyDescent="0.25">
      <c r="B9017" s="294">
        <v>50180000</v>
      </c>
      <c r="C9017" s="295" t="s">
        <v>8668</v>
      </c>
      <c r="D9017" s="296">
        <v>41749</v>
      </c>
      <c r="E9017" s="28" t="s">
        <v>99</v>
      </c>
      <c r="F9017" s="297" t="s">
        <v>8370</v>
      </c>
      <c r="G9017" s="297" t="s">
        <v>8371</v>
      </c>
      <c r="H9017" s="298">
        <v>2163000</v>
      </c>
      <c r="I9017" s="299">
        <v>2098110</v>
      </c>
      <c r="J9017" s="28" t="s">
        <v>39</v>
      </c>
      <c r="K9017" s="28" t="s">
        <v>39</v>
      </c>
      <c r="L9017" s="300" t="s">
        <v>8598</v>
      </c>
    </row>
    <row r="9018" spans="2:12" ht="75" customHeight="1" x14ac:dyDescent="0.25">
      <c r="B9018" s="294">
        <v>50180000</v>
      </c>
      <c r="C9018" s="295" t="s">
        <v>8669</v>
      </c>
      <c r="D9018" s="296">
        <v>41749</v>
      </c>
      <c r="E9018" s="28" t="s">
        <v>99</v>
      </c>
      <c r="F9018" s="297" t="s">
        <v>8370</v>
      </c>
      <c r="G9018" s="297" t="s">
        <v>8371</v>
      </c>
      <c r="H9018" s="298">
        <v>231750</v>
      </c>
      <c r="I9018" s="299">
        <v>224797.5</v>
      </c>
      <c r="J9018" s="28" t="s">
        <v>39</v>
      </c>
      <c r="K9018" s="28" t="s">
        <v>39</v>
      </c>
      <c r="L9018" s="300" t="s">
        <v>8598</v>
      </c>
    </row>
    <row r="9019" spans="2:12" ht="75" customHeight="1" x14ac:dyDescent="0.25">
      <c r="B9019" s="294">
        <v>50180000</v>
      </c>
      <c r="C9019" s="295" t="s">
        <v>8670</v>
      </c>
      <c r="D9019" s="296">
        <v>41749</v>
      </c>
      <c r="E9019" s="28" t="s">
        <v>99</v>
      </c>
      <c r="F9019" s="297" t="s">
        <v>8370</v>
      </c>
      <c r="G9019" s="297" t="s">
        <v>8371</v>
      </c>
      <c r="H9019" s="298">
        <v>386250</v>
      </c>
      <c r="I9019" s="299">
        <v>374662.5</v>
      </c>
      <c r="J9019" s="28" t="s">
        <v>39</v>
      </c>
      <c r="K9019" s="28" t="s">
        <v>39</v>
      </c>
      <c r="L9019" s="300" t="s">
        <v>8598</v>
      </c>
    </row>
    <row r="9020" spans="2:12" ht="75" customHeight="1" x14ac:dyDescent="0.25">
      <c r="B9020" s="294">
        <v>50180000</v>
      </c>
      <c r="C9020" s="295" t="s">
        <v>8671</v>
      </c>
      <c r="D9020" s="296">
        <v>41749</v>
      </c>
      <c r="E9020" s="28" t="s">
        <v>99</v>
      </c>
      <c r="F9020" s="297" t="s">
        <v>8370</v>
      </c>
      <c r="G9020" s="297" t="s">
        <v>8371</v>
      </c>
      <c r="H9020" s="298">
        <v>1287500</v>
      </c>
      <c r="I9020" s="299">
        <v>1248875</v>
      </c>
      <c r="J9020" s="28" t="s">
        <v>39</v>
      </c>
      <c r="K9020" s="28" t="s">
        <v>39</v>
      </c>
      <c r="L9020" s="300" t="s">
        <v>8598</v>
      </c>
    </row>
    <row r="9021" spans="2:12" ht="75" customHeight="1" x14ac:dyDescent="0.25">
      <c r="B9021" s="294">
        <v>50180000</v>
      </c>
      <c r="C9021" s="295" t="s">
        <v>8672</v>
      </c>
      <c r="D9021" s="296">
        <v>41749</v>
      </c>
      <c r="E9021" s="28" t="s">
        <v>99</v>
      </c>
      <c r="F9021" s="297" t="s">
        <v>8370</v>
      </c>
      <c r="G9021" s="297" t="s">
        <v>8371</v>
      </c>
      <c r="H9021" s="298">
        <v>1236000</v>
      </c>
      <c r="I9021" s="299">
        <v>1198920</v>
      </c>
      <c r="J9021" s="28" t="s">
        <v>39</v>
      </c>
      <c r="K9021" s="28" t="s">
        <v>39</v>
      </c>
      <c r="L9021" s="300" t="s">
        <v>8598</v>
      </c>
    </row>
    <row r="9022" spans="2:12" ht="75" customHeight="1" x14ac:dyDescent="0.25">
      <c r="B9022" s="294">
        <v>50180000</v>
      </c>
      <c r="C9022" s="295" t="s">
        <v>8673</v>
      </c>
      <c r="D9022" s="296">
        <v>41749</v>
      </c>
      <c r="E9022" s="28" t="s">
        <v>99</v>
      </c>
      <c r="F9022" s="297" t="s">
        <v>8370</v>
      </c>
      <c r="G9022" s="297" t="s">
        <v>8371</v>
      </c>
      <c r="H9022" s="298">
        <v>63345</v>
      </c>
      <c r="I9022" s="299">
        <v>61444.65</v>
      </c>
      <c r="J9022" s="28" t="s">
        <v>39</v>
      </c>
      <c r="K9022" s="28" t="s">
        <v>39</v>
      </c>
      <c r="L9022" s="300" t="s">
        <v>8598</v>
      </c>
    </row>
    <row r="9023" spans="2:12" ht="75" customHeight="1" x14ac:dyDescent="0.25">
      <c r="B9023" s="294">
        <v>50180000</v>
      </c>
      <c r="C9023" s="295" t="s">
        <v>8674</v>
      </c>
      <c r="D9023" s="296">
        <v>41749</v>
      </c>
      <c r="E9023" s="28" t="s">
        <v>99</v>
      </c>
      <c r="F9023" s="297" t="s">
        <v>8370</v>
      </c>
      <c r="G9023" s="297" t="s">
        <v>8371</v>
      </c>
      <c r="H9023" s="298">
        <v>72615</v>
      </c>
      <c r="I9023" s="299">
        <v>70436.55</v>
      </c>
      <c r="J9023" s="28" t="s">
        <v>39</v>
      </c>
      <c r="K9023" s="28" t="s">
        <v>39</v>
      </c>
      <c r="L9023" s="300" t="s">
        <v>8598</v>
      </c>
    </row>
    <row r="9024" spans="2:12" ht="75" customHeight="1" x14ac:dyDescent="0.25">
      <c r="B9024" s="294">
        <v>50180000</v>
      </c>
      <c r="C9024" s="295" t="s">
        <v>8675</v>
      </c>
      <c r="D9024" s="296">
        <v>41749</v>
      </c>
      <c r="E9024" s="28" t="s">
        <v>99</v>
      </c>
      <c r="F9024" s="297" t="s">
        <v>8370</v>
      </c>
      <c r="G9024" s="297" t="s">
        <v>8371</v>
      </c>
      <c r="H9024" s="298">
        <v>88065</v>
      </c>
      <c r="I9024" s="299">
        <v>85423.05</v>
      </c>
      <c r="J9024" s="28" t="s">
        <v>39</v>
      </c>
      <c r="K9024" s="28" t="s">
        <v>39</v>
      </c>
      <c r="L9024" s="300" t="s">
        <v>8598</v>
      </c>
    </row>
    <row r="9025" spans="2:12" ht="75" customHeight="1" x14ac:dyDescent="0.25">
      <c r="B9025" s="294">
        <v>50180000</v>
      </c>
      <c r="C9025" s="295" t="s">
        <v>8676</v>
      </c>
      <c r="D9025" s="296">
        <v>41749</v>
      </c>
      <c r="E9025" s="28" t="s">
        <v>99</v>
      </c>
      <c r="F9025" s="297" t="s">
        <v>8370</v>
      </c>
      <c r="G9025" s="297" t="s">
        <v>8371</v>
      </c>
      <c r="H9025" s="298">
        <v>115875</v>
      </c>
      <c r="I9025" s="299">
        <v>112398.75</v>
      </c>
      <c r="J9025" s="28" t="s">
        <v>39</v>
      </c>
      <c r="K9025" s="28" t="s">
        <v>39</v>
      </c>
      <c r="L9025" s="300" t="s">
        <v>8598</v>
      </c>
    </row>
    <row r="9026" spans="2:12" ht="75" customHeight="1" x14ac:dyDescent="0.25">
      <c r="B9026" s="294">
        <v>50180000</v>
      </c>
      <c r="C9026" s="295" t="s">
        <v>8677</v>
      </c>
      <c r="D9026" s="296">
        <v>41749</v>
      </c>
      <c r="E9026" s="28" t="s">
        <v>99</v>
      </c>
      <c r="F9026" s="297" t="s">
        <v>8370</v>
      </c>
      <c r="G9026" s="297" t="s">
        <v>8371</v>
      </c>
      <c r="H9026" s="298">
        <v>143685</v>
      </c>
      <c r="I9026" s="299">
        <v>139374.45000000001</v>
      </c>
      <c r="J9026" s="28" t="s">
        <v>39</v>
      </c>
      <c r="K9026" s="28" t="s">
        <v>39</v>
      </c>
      <c r="L9026" s="300" t="s">
        <v>8598</v>
      </c>
    </row>
    <row r="9027" spans="2:12" ht="75" customHeight="1" x14ac:dyDescent="0.25">
      <c r="B9027" s="294">
        <v>50180000</v>
      </c>
      <c r="C9027" s="295" t="s">
        <v>8678</v>
      </c>
      <c r="D9027" s="296">
        <v>41749</v>
      </c>
      <c r="E9027" s="28" t="s">
        <v>99</v>
      </c>
      <c r="F9027" s="297" t="s">
        <v>8370</v>
      </c>
      <c r="G9027" s="297" t="s">
        <v>8371</v>
      </c>
      <c r="H9027" s="298">
        <v>2018800</v>
      </c>
      <c r="I9027" s="299">
        <v>1958236</v>
      </c>
      <c r="J9027" s="28" t="s">
        <v>39</v>
      </c>
      <c r="K9027" s="28" t="s">
        <v>39</v>
      </c>
      <c r="L9027" s="300" t="s">
        <v>8598</v>
      </c>
    </row>
    <row r="9028" spans="2:12" ht="75" customHeight="1" x14ac:dyDescent="0.25">
      <c r="B9028" s="294">
        <v>50180000</v>
      </c>
      <c r="C9028" s="295" t="s">
        <v>8679</v>
      </c>
      <c r="D9028" s="296">
        <v>41749</v>
      </c>
      <c r="E9028" s="28" t="s">
        <v>99</v>
      </c>
      <c r="F9028" s="297" t="s">
        <v>8370</v>
      </c>
      <c r="G9028" s="297" t="s">
        <v>8371</v>
      </c>
      <c r="H9028" s="298">
        <v>10990100</v>
      </c>
      <c r="I9028" s="299">
        <v>10660397</v>
      </c>
      <c r="J9028" s="28" t="s">
        <v>39</v>
      </c>
      <c r="K9028" s="28" t="s">
        <v>39</v>
      </c>
      <c r="L9028" s="300" t="s">
        <v>8598</v>
      </c>
    </row>
    <row r="9029" spans="2:12" ht="75" customHeight="1" x14ac:dyDescent="0.25">
      <c r="B9029" s="294">
        <v>50180000</v>
      </c>
      <c r="C9029" s="295" t="s">
        <v>8680</v>
      </c>
      <c r="D9029" s="296">
        <v>41749</v>
      </c>
      <c r="E9029" s="28" t="s">
        <v>99</v>
      </c>
      <c r="F9029" s="297" t="s">
        <v>8370</v>
      </c>
      <c r="G9029" s="297" t="s">
        <v>8371</v>
      </c>
      <c r="H9029" s="298">
        <v>123600</v>
      </c>
      <c r="I9029" s="299">
        <v>119892</v>
      </c>
      <c r="J9029" s="28" t="s">
        <v>39</v>
      </c>
      <c r="K9029" s="28" t="s">
        <v>39</v>
      </c>
      <c r="L9029" s="300" t="s">
        <v>8598</v>
      </c>
    </row>
    <row r="9030" spans="2:12" ht="75" customHeight="1" x14ac:dyDescent="0.25">
      <c r="B9030" s="294">
        <v>50180000</v>
      </c>
      <c r="C9030" s="295" t="s">
        <v>8681</v>
      </c>
      <c r="D9030" s="296">
        <v>41749</v>
      </c>
      <c r="E9030" s="28" t="s">
        <v>99</v>
      </c>
      <c r="F9030" s="297" t="s">
        <v>8370</v>
      </c>
      <c r="G9030" s="297" t="s">
        <v>8371</v>
      </c>
      <c r="H9030" s="298">
        <v>185400</v>
      </c>
      <c r="I9030" s="299">
        <v>179838</v>
      </c>
      <c r="J9030" s="28" t="s">
        <v>39</v>
      </c>
      <c r="K9030" s="28" t="s">
        <v>39</v>
      </c>
      <c r="L9030" s="300" t="s">
        <v>8598</v>
      </c>
    </row>
    <row r="9031" spans="2:12" ht="75" customHeight="1" x14ac:dyDescent="0.25">
      <c r="B9031" s="294">
        <v>50180000</v>
      </c>
      <c r="C9031" s="295" t="s">
        <v>8682</v>
      </c>
      <c r="D9031" s="296">
        <v>41749</v>
      </c>
      <c r="E9031" s="28" t="s">
        <v>99</v>
      </c>
      <c r="F9031" s="297" t="s">
        <v>8370</v>
      </c>
      <c r="G9031" s="297" t="s">
        <v>8371</v>
      </c>
      <c r="H9031" s="298">
        <v>216300</v>
      </c>
      <c r="I9031" s="299">
        <v>209811</v>
      </c>
      <c r="J9031" s="28" t="s">
        <v>39</v>
      </c>
      <c r="K9031" s="28" t="s">
        <v>39</v>
      </c>
      <c r="L9031" s="300" t="s">
        <v>8598</v>
      </c>
    </row>
    <row r="9032" spans="2:12" ht="75" customHeight="1" x14ac:dyDescent="0.25">
      <c r="B9032" s="294">
        <v>50180000</v>
      </c>
      <c r="C9032" s="295" t="s">
        <v>8683</v>
      </c>
      <c r="D9032" s="296">
        <v>41749</v>
      </c>
      <c r="E9032" s="28" t="s">
        <v>99</v>
      </c>
      <c r="F9032" s="297" t="s">
        <v>8370</v>
      </c>
      <c r="G9032" s="297" t="s">
        <v>8371</v>
      </c>
      <c r="H9032" s="298">
        <v>329600</v>
      </c>
      <c r="I9032" s="299">
        <v>319712</v>
      </c>
      <c r="J9032" s="28" t="s">
        <v>39</v>
      </c>
      <c r="K9032" s="28" t="s">
        <v>39</v>
      </c>
      <c r="L9032" s="300" t="s">
        <v>8598</v>
      </c>
    </row>
    <row r="9033" spans="2:12" ht="75" customHeight="1" x14ac:dyDescent="0.25">
      <c r="B9033" s="294">
        <v>50180000</v>
      </c>
      <c r="C9033" s="295" t="s">
        <v>8684</v>
      </c>
      <c r="D9033" s="296">
        <v>41749</v>
      </c>
      <c r="E9033" s="28" t="s">
        <v>99</v>
      </c>
      <c r="F9033" s="297" t="s">
        <v>8370</v>
      </c>
      <c r="G9033" s="297" t="s">
        <v>8371</v>
      </c>
      <c r="H9033" s="298">
        <v>494400</v>
      </c>
      <c r="I9033" s="299">
        <v>479568</v>
      </c>
      <c r="J9033" s="28" t="s">
        <v>39</v>
      </c>
      <c r="K9033" s="28" t="s">
        <v>39</v>
      </c>
      <c r="L9033" s="300" t="s">
        <v>8598</v>
      </c>
    </row>
    <row r="9034" spans="2:12" ht="75" customHeight="1" x14ac:dyDescent="0.25">
      <c r="B9034" s="294">
        <v>50180000</v>
      </c>
      <c r="C9034" s="295" t="s">
        <v>8685</v>
      </c>
      <c r="D9034" s="296">
        <v>41749</v>
      </c>
      <c r="E9034" s="28" t="s">
        <v>99</v>
      </c>
      <c r="F9034" s="297" t="s">
        <v>8370</v>
      </c>
      <c r="G9034" s="297" t="s">
        <v>8371</v>
      </c>
      <c r="H9034" s="298">
        <v>1191710</v>
      </c>
      <c r="I9034" s="299">
        <v>1155958.7</v>
      </c>
      <c r="J9034" s="28" t="s">
        <v>39</v>
      </c>
      <c r="K9034" s="28" t="s">
        <v>39</v>
      </c>
      <c r="L9034" s="300" t="s">
        <v>8598</v>
      </c>
    </row>
    <row r="9035" spans="2:12" ht="75" customHeight="1" x14ac:dyDescent="0.25">
      <c r="B9035" s="294">
        <v>50180000</v>
      </c>
      <c r="C9035" s="295" t="s">
        <v>8686</v>
      </c>
      <c r="D9035" s="296">
        <v>41749</v>
      </c>
      <c r="E9035" s="28" t="s">
        <v>99</v>
      </c>
      <c r="F9035" s="297" t="s">
        <v>8370</v>
      </c>
      <c r="G9035" s="297" t="s">
        <v>8371</v>
      </c>
      <c r="H9035" s="298">
        <v>1191710</v>
      </c>
      <c r="I9035" s="299">
        <v>1155958.7</v>
      </c>
      <c r="J9035" s="28" t="s">
        <v>39</v>
      </c>
      <c r="K9035" s="28" t="s">
        <v>39</v>
      </c>
      <c r="L9035" s="300" t="s">
        <v>8598</v>
      </c>
    </row>
    <row r="9036" spans="2:12" ht="75" customHeight="1" x14ac:dyDescent="0.25">
      <c r="B9036" s="294">
        <v>50180000</v>
      </c>
      <c r="C9036" s="295" t="s">
        <v>8687</v>
      </c>
      <c r="D9036" s="296">
        <v>41754</v>
      </c>
      <c r="E9036" s="28" t="s">
        <v>99</v>
      </c>
      <c r="F9036" s="297" t="s">
        <v>8370</v>
      </c>
      <c r="G9036" s="297" t="s">
        <v>8371</v>
      </c>
      <c r="H9036" s="298">
        <v>3090000</v>
      </c>
      <c r="I9036" s="299">
        <v>2997300</v>
      </c>
      <c r="J9036" s="28" t="s">
        <v>39</v>
      </c>
      <c r="K9036" s="28" t="s">
        <v>39</v>
      </c>
      <c r="L9036" s="300" t="s">
        <v>8367</v>
      </c>
    </row>
    <row r="9037" spans="2:12" ht="75" customHeight="1" x14ac:dyDescent="0.25">
      <c r="B9037" s="294">
        <v>50180000</v>
      </c>
      <c r="C9037" s="295" t="s">
        <v>8688</v>
      </c>
      <c r="D9037" s="296">
        <v>41754</v>
      </c>
      <c r="E9037" s="28" t="s">
        <v>99</v>
      </c>
      <c r="F9037" s="297" t="s">
        <v>8370</v>
      </c>
      <c r="G9037" s="297" t="s">
        <v>8371</v>
      </c>
      <c r="H9037" s="298">
        <v>1339000</v>
      </c>
      <c r="I9037" s="299">
        <v>1298830</v>
      </c>
      <c r="J9037" s="28" t="s">
        <v>39</v>
      </c>
      <c r="K9037" s="28" t="s">
        <v>39</v>
      </c>
      <c r="L9037" s="300" t="s">
        <v>8367</v>
      </c>
    </row>
    <row r="9038" spans="2:12" ht="75" customHeight="1" x14ac:dyDescent="0.25">
      <c r="B9038" s="294">
        <v>50180000</v>
      </c>
      <c r="C9038" s="295" t="s">
        <v>8689</v>
      </c>
      <c r="D9038" s="296">
        <v>41754</v>
      </c>
      <c r="E9038" s="28" t="s">
        <v>99</v>
      </c>
      <c r="F9038" s="297" t="s">
        <v>8370</v>
      </c>
      <c r="G9038" s="297" t="s">
        <v>8371</v>
      </c>
      <c r="H9038" s="298">
        <v>1030000</v>
      </c>
      <c r="I9038" s="299">
        <v>999100</v>
      </c>
      <c r="J9038" s="28" t="s">
        <v>39</v>
      </c>
      <c r="K9038" s="28" t="s">
        <v>39</v>
      </c>
      <c r="L9038" s="300" t="s">
        <v>8367</v>
      </c>
    </row>
    <row r="9039" spans="2:12" ht="75" customHeight="1" x14ac:dyDescent="0.25">
      <c r="B9039" s="294">
        <v>50180000</v>
      </c>
      <c r="C9039" s="295" t="s">
        <v>8690</v>
      </c>
      <c r="D9039" s="296">
        <v>41754</v>
      </c>
      <c r="E9039" s="28" t="s">
        <v>99</v>
      </c>
      <c r="F9039" s="297" t="s">
        <v>8370</v>
      </c>
      <c r="G9039" s="297" t="s">
        <v>8371</v>
      </c>
      <c r="H9039" s="298">
        <v>515000</v>
      </c>
      <c r="I9039" s="299">
        <v>499550</v>
      </c>
      <c r="J9039" s="28" t="s">
        <v>39</v>
      </c>
      <c r="K9039" s="28" t="s">
        <v>39</v>
      </c>
      <c r="L9039" s="300" t="s">
        <v>8367</v>
      </c>
    </row>
    <row r="9040" spans="2:12" ht="75" customHeight="1" x14ac:dyDescent="0.25">
      <c r="B9040" s="294">
        <v>46181604</v>
      </c>
      <c r="C9040" s="295" t="s">
        <v>8691</v>
      </c>
      <c r="D9040" s="296">
        <v>41754</v>
      </c>
      <c r="E9040" s="28" t="s">
        <v>99</v>
      </c>
      <c r="F9040" s="297" t="s">
        <v>8370</v>
      </c>
      <c r="G9040" s="297" t="s">
        <v>8371</v>
      </c>
      <c r="H9040" s="298">
        <v>1236000</v>
      </c>
      <c r="I9040" s="299">
        <v>1198920</v>
      </c>
      <c r="J9040" s="28" t="s">
        <v>39</v>
      </c>
      <c r="K9040" s="28" t="s">
        <v>39</v>
      </c>
      <c r="L9040" s="300" t="s">
        <v>8367</v>
      </c>
    </row>
    <row r="9041" spans="2:12" ht="75" customHeight="1" x14ac:dyDescent="0.25">
      <c r="B9041" s="294">
        <v>46181604</v>
      </c>
      <c r="C9041" s="295" t="s">
        <v>8692</v>
      </c>
      <c r="D9041" s="296">
        <v>41754</v>
      </c>
      <c r="E9041" s="28" t="s">
        <v>99</v>
      </c>
      <c r="F9041" s="297" t="s">
        <v>8370</v>
      </c>
      <c r="G9041" s="297" t="s">
        <v>8371</v>
      </c>
      <c r="H9041" s="298">
        <v>1344150</v>
      </c>
      <c r="I9041" s="299">
        <v>1303825.5</v>
      </c>
      <c r="J9041" s="28" t="s">
        <v>39</v>
      </c>
      <c r="K9041" s="28" t="s">
        <v>39</v>
      </c>
      <c r="L9041" s="300" t="s">
        <v>8367</v>
      </c>
    </row>
    <row r="9042" spans="2:12" ht="75" customHeight="1" x14ac:dyDescent="0.25">
      <c r="B9042" s="294">
        <v>46181604</v>
      </c>
      <c r="C9042" s="295" t="s">
        <v>8693</v>
      </c>
      <c r="D9042" s="296">
        <v>41754</v>
      </c>
      <c r="E9042" s="28" t="s">
        <v>99</v>
      </c>
      <c r="F9042" s="297" t="s">
        <v>8370</v>
      </c>
      <c r="G9042" s="297" t="s">
        <v>8371</v>
      </c>
      <c r="H9042" s="298">
        <v>1344150</v>
      </c>
      <c r="I9042" s="299">
        <v>1303825.5</v>
      </c>
      <c r="J9042" s="28" t="s">
        <v>39</v>
      </c>
      <c r="K9042" s="28" t="s">
        <v>39</v>
      </c>
      <c r="L9042" s="300" t="s">
        <v>8367</v>
      </c>
    </row>
    <row r="9043" spans="2:12" ht="75" customHeight="1" x14ac:dyDescent="0.25">
      <c r="B9043" s="294">
        <v>46181604</v>
      </c>
      <c r="C9043" s="295" t="s">
        <v>8694</v>
      </c>
      <c r="D9043" s="296">
        <v>41754</v>
      </c>
      <c r="E9043" s="28" t="s">
        <v>99</v>
      </c>
      <c r="F9043" s="297" t="s">
        <v>8370</v>
      </c>
      <c r="G9043" s="297" t="s">
        <v>8371</v>
      </c>
      <c r="H9043" s="298">
        <v>463500</v>
      </c>
      <c r="I9043" s="299">
        <v>449595</v>
      </c>
      <c r="J9043" s="28" t="s">
        <v>39</v>
      </c>
      <c r="K9043" s="28" t="s">
        <v>39</v>
      </c>
      <c r="L9043" s="300" t="s">
        <v>8367</v>
      </c>
    </row>
    <row r="9044" spans="2:12" ht="75" customHeight="1" x14ac:dyDescent="0.25">
      <c r="B9044" s="294">
        <v>46181604</v>
      </c>
      <c r="C9044" s="295" t="s">
        <v>8695</v>
      </c>
      <c r="D9044" s="296">
        <v>41754</v>
      </c>
      <c r="E9044" s="28" t="s">
        <v>99</v>
      </c>
      <c r="F9044" s="297" t="s">
        <v>8370</v>
      </c>
      <c r="G9044" s="297" t="s">
        <v>8371</v>
      </c>
      <c r="H9044" s="298">
        <v>22660</v>
      </c>
      <c r="I9044" s="299">
        <v>21980.2</v>
      </c>
      <c r="J9044" s="28" t="s">
        <v>39</v>
      </c>
      <c r="K9044" s="28" t="s">
        <v>39</v>
      </c>
      <c r="L9044" s="300" t="s">
        <v>8367</v>
      </c>
    </row>
    <row r="9045" spans="2:12" ht="75" customHeight="1" x14ac:dyDescent="0.25">
      <c r="B9045" s="294">
        <v>46181604</v>
      </c>
      <c r="C9045" s="295" t="s">
        <v>8696</v>
      </c>
      <c r="D9045" s="296">
        <v>41754</v>
      </c>
      <c r="E9045" s="28" t="s">
        <v>99</v>
      </c>
      <c r="F9045" s="297" t="s">
        <v>8370</v>
      </c>
      <c r="G9045" s="297" t="s">
        <v>8371</v>
      </c>
      <c r="H9045" s="298">
        <v>370800</v>
      </c>
      <c r="I9045" s="299">
        <v>359676</v>
      </c>
      <c r="J9045" s="28" t="s">
        <v>39</v>
      </c>
      <c r="K9045" s="28" t="s">
        <v>39</v>
      </c>
      <c r="L9045" s="300" t="s">
        <v>8367</v>
      </c>
    </row>
    <row r="9046" spans="2:12" ht="75" customHeight="1" x14ac:dyDescent="0.25">
      <c r="B9046" s="294">
        <v>46181604</v>
      </c>
      <c r="C9046" s="295" t="s">
        <v>8697</v>
      </c>
      <c r="D9046" s="296">
        <v>41754</v>
      </c>
      <c r="E9046" s="28" t="s">
        <v>99</v>
      </c>
      <c r="F9046" s="297" t="s">
        <v>8370</v>
      </c>
      <c r="G9046" s="297" t="s">
        <v>8371</v>
      </c>
      <c r="H9046" s="298">
        <v>206000</v>
      </c>
      <c r="I9046" s="299">
        <v>199820</v>
      </c>
      <c r="J9046" s="28" t="s">
        <v>39</v>
      </c>
      <c r="K9046" s="28" t="s">
        <v>39</v>
      </c>
      <c r="L9046" s="300" t="s">
        <v>8367</v>
      </c>
    </row>
    <row r="9047" spans="2:12" ht="75" customHeight="1" x14ac:dyDescent="0.25">
      <c r="B9047" s="294">
        <v>46181604</v>
      </c>
      <c r="C9047" s="295" t="s">
        <v>8698</v>
      </c>
      <c r="D9047" s="296">
        <v>41754</v>
      </c>
      <c r="E9047" s="28" t="s">
        <v>99</v>
      </c>
      <c r="F9047" s="297" t="s">
        <v>8370</v>
      </c>
      <c r="G9047" s="297" t="s">
        <v>8371</v>
      </c>
      <c r="H9047" s="298">
        <v>829150</v>
      </c>
      <c r="I9047" s="299">
        <v>804275.5</v>
      </c>
      <c r="J9047" s="28" t="s">
        <v>39</v>
      </c>
      <c r="K9047" s="28" t="s">
        <v>39</v>
      </c>
      <c r="L9047" s="300" t="s">
        <v>8367</v>
      </c>
    </row>
    <row r="9048" spans="2:12" ht="75" customHeight="1" x14ac:dyDescent="0.25">
      <c r="B9048" s="294">
        <v>46181604</v>
      </c>
      <c r="C9048" s="295" t="s">
        <v>8699</v>
      </c>
      <c r="D9048" s="296">
        <v>41754</v>
      </c>
      <c r="E9048" s="28" t="s">
        <v>99</v>
      </c>
      <c r="F9048" s="297" t="s">
        <v>8370</v>
      </c>
      <c r="G9048" s="297" t="s">
        <v>8371</v>
      </c>
      <c r="H9048" s="298">
        <v>824000</v>
      </c>
      <c r="I9048" s="299">
        <v>799280</v>
      </c>
      <c r="J9048" s="28" t="s">
        <v>39</v>
      </c>
      <c r="K9048" s="28" t="s">
        <v>39</v>
      </c>
      <c r="L9048" s="300" t="s">
        <v>8367</v>
      </c>
    </row>
    <row r="9049" spans="2:12" ht="75" customHeight="1" x14ac:dyDescent="0.25">
      <c r="B9049" s="294">
        <v>46181604</v>
      </c>
      <c r="C9049" s="295" t="s">
        <v>8700</v>
      </c>
      <c r="D9049" s="296">
        <v>41759</v>
      </c>
      <c r="E9049" s="28" t="s">
        <v>99</v>
      </c>
      <c r="F9049" s="297" t="s">
        <v>8370</v>
      </c>
      <c r="G9049" s="297" t="s">
        <v>8371</v>
      </c>
      <c r="H9049" s="298">
        <v>49584200</v>
      </c>
      <c r="I9049" s="299">
        <v>48096674</v>
      </c>
      <c r="J9049" s="28" t="s">
        <v>39</v>
      </c>
      <c r="K9049" s="28" t="s">
        <v>39</v>
      </c>
      <c r="L9049" s="300" t="s">
        <v>8367</v>
      </c>
    </row>
    <row r="9050" spans="2:12" ht="75" customHeight="1" x14ac:dyDescent="0.25">
      <c r="B9050" s="294">
        <v>46181604</v>
      </c>
      <c r="C9050" s="295" t="s">
        <v>8701</v>
      </c>
      <c r="D9050" s="296">
        <v>41764</v>
      </c>
      <c r="E9050" s="28" t="s">
        <v>99</v>
      </c>
      <c r="F9050" s="297" t="s">
        <v>8370</v>
      </c>
      <c r="G9050" s="297" t="s">
        <v>8371</v>
      </c>
      <c r="H9050" s="298">
        <v>23782009.899999999</v>
      </c>
      <c r="I9050" s="299">
        <v>23068549.603</v>
      </c>
      <c r="J9050" s="28" t="s">
        <v>39</v>
      </c>
      <c r="K9050" s="28" t="s">
        <v>39</v>
      </c>
      <c r="L9050" s="300" t="s">
        <v>8367</v>
      </c>
    </row>
    <row r="9051" spans="2:12" ht="75" customHeight="1" x14ac:dyDescent="0.25">
      <c r="B9051" s="294">
        <v>46181604</v>
      </c>
      <c r="C9051" s="295" t="s">
        <v>8702</v>
      </c>
      <c r="D9051" s="296">
        <v>41769</v>
      </c>
      <c r="E9051" s="28" t="s">
        <v>99</v>
      </c>
      <c r="F9051" s="297" t="s">
        <v>8370</v>
      </c>
      <c r="G9051" s="297" t="s">
        <v>8371</v>
      </c>
      <c r="H9051" s="298">
        <v>857990</v>
      </c>
      <c r="I9051" s="299">
        <v>832250.3</v>
      </c>
      <c r="J9051" s="28" t="s">
        <v>39</v>
      </c>
      <c r="K9051" s="28" t="s">
        <v>39</v>
      </c>
      <c r="L9051" s="300" t="s">
        <v>8467</v>
      </c>
    </row>
    <row r="9052" spans="2:12" ht="75" customHeight="1" x14ac:dyDescent="0.25">
      <c r="B9052" s="294">
        <v>46181604</v>
      </c>
      <c r="C9052" s="295" t="s">
        <v>8703</v>
      </c>
      <c r="D9052" s="296">
        <v>41769</v>
      </c>
      <c r="E9052" s="28" t="s">
        <v>99</v>
      </c>
      <c r="F9052" s="297" t="s">
        <v>8370</v>
      </c>
      <c r="G9052" s="297" t="s">
        <v>8371</v>
      </c>
      <c r="H9052" s="298">
        <v>704417</v>
      </c>
      <c r="I9052" s="299">
        <v>683284.49</v>
      </c>
      <c r="J9052" s="28" t="s">
        <v>39</v>
      </c>
      <c r="K9052" s="28" t="s">
        <v>39</v>
      </c>
      <c r="L9052" s="300" t="s">
        <v>8467</v>
      </c>
    </row>
    <row r="9053" spans="2:12" ht="75" customHeight="1" x14ac:dyDescent="0.25">
      <c r="B9053" s="294">
        <v>46181604</v>
      </c>
      <c r="C9053" s="295" t="s">
        <v>8704</v>
      </c>
      <c r="D9053" s="296">
        <v>41769</v>
      </c>
      <c r="E9053" s="28" t="s">
        <v>99</v>
      </c>
      <c r="F9053" s="297" t="s">
        <v>8370</v>
      </c>
      <c r="G9053" s="297" t="s">
        <v>8371</v>
      </c>
      <c r="H9053" s="298">
        <v>124012</v>
      </c>
      <c r="I9053" s="299">
        <v>120291.64</v>
      </c>
      <c r="J9053" s="28" t="s">
        <v>39</v>
      </c>
      <c r="K9053" s="28" t="s">
        <v>39</v>
      </c>
      <c r="L9053" s="300" t="s">
        <v>8467</v>
      </c>
    </row>
    <row r="9054" spans="2:12" ht="75" customHeight="1" x14ac:dyDescent="0.25">
      <c r="B9054" s="294">
        <v>46181604</v>
      </c>
      <c r="C9054" s="295" t="s">
        <v>8705</v>
      </c>
      <c r="D9054" s="296">
        <v>41769</v>
      </c>
      <c r="E9054" s="28" t="s">
        <v>99</v>
      </c>
      <c r="F9054" s="297" t="s">
        <v>8370</v>
      </c>
      <c r="G9054" s="297" t="s">
        <v>8371</v>
      </c>
      <c r="H9054" s="298">
        <v>410970</v>
      </c>
      <c r="I9054" s="299">
        <v>398640.9</v>
      </c>
      <c r="J9054" s="28" t="s">
        <v>39</v>
      </c>
      <c r="K9054" s="28" t="s">
        <v>39</v>
      </c>
      <c r="L9054" s="300" t="s">
        <v>8467</v>
      </c>
    </row>
    <row r="9055" spans="2:12" ht="75" customHeight="1" x14ac:dyDescent="0.25">
      <c r="B9055" s="294">
        <v>46181604</v>
      </c>
      <c r="C9055" s="295" t="s">
        <v>8706</v>
      </c>
      <c r="D9055" s="296">
        <v>41769</v>
      </c>
      <c r="E9055" s="28" t="s">
        <v>99</v>
      </c>
      <c r="F9055" s="297" t="s">
        <v>8370</v>
      </c>
      <c r="G9055" s="297" t="s">
        <v>8371</v>
      </c>
      <c r="H9055" s="298">
        <v>1036077</v>
      </c>
      <c r="I9055" s="299">
        <v>1004994.69</v>
      </c>
      <c r="J9055" s="28" t="s">
        <v>39</v>
      </c>
      <c r="K9055" s="28" t="s">
        <v>39</v>
      </c>
      <c r="L9055" s="300" t="s">
        <v>8467</v>
      </c>
    </row>
    <row r="9056" spans="2:12" ht="75" customHeight="1" x14ac:dyDescent="0.25">
      <c r="B9056" s="294">
        <v>46181604</v>
      </c>
      <c r="C9056" s="295" t="s">
        <v>8707</v>
      </c>
      <c r="D9056" s="296">
        <v>41769</v>
      </c>
      <c r="E9056" s="28" t="s">
        <v>99</v>
      </c>
      <c r="F9056" s="297" t="s">
        <v>8370</v>
      </c>
      <c r="G9056" s="297" t="s">
        <v>8371</v>
      </c>
      <c r="H9056" s="298">
        <v>870247</v>
      </c>
      <c r="I9056" s="299">
        <v>844139.59</v>
      </c>
      <c r="J9056" s="28" t="s">
        <v>39</v>
      </c>
      <c r="K9056" s="28" t="s">
        <v>39</v>
      </c>
      <c r="L9056" s="300" t="s">
        <v>8467</v>
      </c>
    </row>
    <row r="9057" spans="2:12" ht="75" customHeight="1" x14ac:dyDescent="0.25">
      <c r="B9057" s="294">
        <v>46181604</v>
      </c>
      <c r="C9057" s="295" t="s">
        <v>8708</v>
      </c>
      <c r="D9057" s="296">
        <v>41769</v>
      </c>
      <c r="E9057" s="28" t="s">
        <v>99</v>
      </c>
      <c r="F9057" s="297" t="s">
        <v>8370</v>
      </c>
      <c r="G9057" s="297" t="s">
        <v>8371</v>
      </c>
      <c r="H9057" s="298">
        <v>373117.5</v>
      </c>
      <c r="I9057" s="299">
        <v>361923.97499999998</v>
      </c>
      <c r="J9057" s="28" t="s">
        <v>39</v>
      </c>
      <c r="K9057" s="28" t="s">
        <v>39</v>
      </c>
      <c r="L9057" s="300" t="s">
        <v>8467</v>
      </c>
    </row>
    <row r="9058" spans="2:12" ht="75" customHeight="1" x14ac:dyDescent="0.25">
      <c r="B9058" s="294">
        <v>46181604</v>
      </c>
      <c r="C9058" s="295" t="s">
        <v>8709</v>
      </c>
      <c r="D9058" s="296">
        <v>41769</v>
      </c>
      <c r="E9058" s="28" t="s">
        <v>99</v>
      </c>
      <c r="F9058" s="297" t="s">
        <v>8370</v>
      </c>
      <c r="G9058" s="297" t="s">
        <v>8371</v>
      </c>
      <c r="H9058" s="298">
        <v>331660</v>
      </c>
      <c r="I9058" s="299">
        <v>321710.2</v>
      </c>
      <c r="J9058" s="28" t="s">
        <v>39</v>
      </c>
      <c r="K9058" s="28" t="s">
        <v>39</v>
      </c>
      <c r="L9058" s="300" t="s">
        <v>8467</v>
      </c>
    </row>
    <row r="9059" spans="2:12" ht="75" customHeight="1" x14ac:dyDescent="0.25">
      <c r="B9059" s="294">
        <v>46181604</v>
      </c>
      <c r="C9059" s="295" t="s">
        <v>8710</v>
      </c>
      <c r="D9059" s="296">
        <v>41769</v>
      </c>
      <c r="E9059" s="28" t="s">
        <v>99</v>
      </c>
      <c r="F9059" s="297" t="s">
        <v>8370</v>
      </c>
      <c r="G9059" s="297" t="s">
        <v>8371</v>
      </c>
      <c r="H9059" s="298">
        <v>787332</v>
      </c>
      <c r="I9059" s="299">
        <v>763712.04</v>
      </c>
      <c r="J9059" s="28" t="s">
        <v>39</v>
      </c>
      <c r="K9059" s="28" t="s">
        <v>39</v>
      </c>
      <c r="L9059" s="300" t="s">
        <v>8467</v>
      </c>
    </row>
    <row r="9060" spans="2:12" ht="75" customHeight="1" x14ac:dyDescent="0.25">
      <c r="B9060" s="294">
        <v>46181604</v>
      </c>
      <c r="C9060" s="295" t="s">
        <v>8711</v>
      </c>
      <c r="D9060" s="296">
        <v>41769</v>
      </c>
      <c r="E9060" s="28" t="s">
        <v>99</v>
      </c>
      <c r="F9060" s="297" t="s">
        <v>8370</v>
      </c>
      <c r="G9060" s="297" t="s">
        <v>8371</v>
      </c>
      <c r="H9060" s="298">
        <v>704417</v>
      </c>
      <c r="I9060" s="299">
        <v>683284.49</v>
      </c>
      <c r="J9060" s="28" t="s">
        <v>39</v>
      </c>
      <c r="K9060" s="28" t="s">
        <v>39</v>
      </c>
      <c r="L9060" s="300" t="s">
        <v>8467</v>
      </c>
    </row>
    <row r="9061" spans="2:12" ht="75" customHeight="1" x14ac:dyDescent="0.25">
      <c r="B9061" s="294">
        <v>46181604</v>
      </c>
      <c r="C9061" s="295" t="s">
        <v>8712</v>
      </c>
      <c r="D9061" s="296">
        <v>41774</v>
      </c>
      <c r="E9061" s="28" t="s">
        <v>99</v>
      </c>
      <c r="F9061" s="297" t="s">
        <v>8370</v>
      </c>
      <c r="G9061" s="297" t="s">
        <v>8371</v>
      </c>
      <c r="H9061" s="298">
        <v>3090000</v>
      </c>
      <c r="I9061" s="299">
        <v>2997300</v>
      </c>
      <c r="J9061" s="28" t="s">
        <v>39</v>
      </c>
      <c r="K9061" s="28" t="s">
        <v>39</v>
      </c>
      <c r="L9061" s="300" t="s">
        <v>8713</v>
      </c>
    </row>
    <row r="9062" spans="2:12" ht="75" customHeight="1" x14ac:dyDescent="0.25">
      <c r="B9062" s="294">
        <v>46181604</v>
      </c>
      <c r="C9062" s="295" t="s">
        <v>8714</v>
      </c>
      <c r="D9062" s="296">
        <v>41774</v>
      </c>
      <c r="E9062" s="28" t="s">
        <v>99</v>
      </c>
      <c r="F9062" s="297" t="s">
        <v>8370</v>
      </c>
      <c r="G9062" s="297" t="s">
        <v>8371</v>
      </c>
      <c r="H9062" s="298">
        <v>824000</v>
      </c>
      <c r="I9062" s="299">
        <v>799280</v>
      </c>
      <c r="J9062" s="28" t="s">
        <v>39</v>
      </c>
      <c r="K9062" s="28" t="s">
        <v>39</v>
      </c>
      <c r="L9062" s="300" t="s">
        <v>8713</v>
      </c>
    </row>
    <row r="9063" spans="2:12" ht="75" customHeight="1" x14ac:dyDescent="0.25">
      <c r="B9063" s="294">
        <v>46181604</v>
      </c>
      <c r="C9063" s="295" t="s">
        <v>8715</v>
      </c>
      <c r="D9063" s="296">
        <v>41774</v>
      </c>
      <c r="E9063" s="28" t="s">
        <v>99</v>
      </c>
      <c r="F9063" s="297" t="s">
        <v>8370</v>
      </c>
      <c r="G9063" s="297" t="s">
        <v>8371</v>
      </c>
      <c r="H9063" s="298">
        <v>1854000</v>
      </c>
      <c r="I9063" s="299">
        <v>1798380</v>
      </c>
      <c r="J9063" s="28" t="s">
        <v>39</v>
      </c>
      <c r="K9063" s="28" t="s">
        <v>39</v>
      </c>
      <c r="L9063" s="300" t="s">
        <v>8713</v>
      </c>
    </row>
    <row r="9064" spans="2:12" ht="75" customHeight="1" x14ac:dyDescent="0.25">
      <c r="B9064" s="294">
        <v>46181604</v>
      </c>
      <c r="C9064" s="295" t="s">
        <v>8716</v>
      </c>
      <c r="D9064" s="296">
        <v>41774</v>
      </c>
      <c r="E9064" s="28" t="s">
        <v>99</v>
      </c>
      <c r="F9064" s="297" t="s">
        <v>8370</v>
      </c>
      <c r="G9064" s="297" t="s">
        <v>8371</v>
      </c>
      <c r="H9064" s="298">
        <v>1854000</v>
      </c>
      <c r="I9064" s="299">
        <v>1798380</v>
      </c>
      <c r="J9064" s="28" t="s">
        <v>39</v>
      </c>
      <c r="K9064" s="28" t="s">
        <v>39</v>
      </c>
      <c r="L9064" s="300" t="s">
        <v>8713</v>
      </c>
    </row>
    <row r="9065" spans="2:12" ht="75" customHeight="1" x14ac:dyDescent="0.25">
      <c r="B9065" s="294">
        <v>46181604</v>
      </c>
      <c r="C9065" s="295" t="s">
        <v>8717</v>
      </c>
      <c r="D9065" s="296">
        <v>41774</v>
      </c>
      <c r="E9065" s="28" t="s">
        <v>99</v>
      </c>
      <c r="F9065" s="297" t="s">
        <v>8370</v>
      </c>
      <c r="G9065" s="297" t="s">
        <v>8371</v>
      </c>
      <c r="H9065" s="298">
        <v>154500</v>
      </c>
      <c r="I9065" s="299">
        <v>149865</v>
      </c>
      <c r="J9065" s="28" t="s">
        <v>39</v>
      </c>
      <c r="K9065" s="28" t="s">
        <v>39</v>
      </c>
      <c r="L9065" s="300" t="s">
        <v>8713</v>
      </c>
    </row>
    <row r="9066" spans="2:12" ht="75" customHeight="1" x14ac:dyDescent="0.25">
      <c r="B9066" s="294">
        <v>46181604</v>
      </c>
      <c r="C9066" s="295" t="s">
        <v>8718</v>
      </c>
      <c r="D9066" s="296">
        <v>41774</v>
      </c>
      <c r="E9066" s="28" t="s">
        <v>99</v>
      </c>
      <c r="F9066" s="297" t="s">
        <v>8370</v>
      </c>
      <c r="G9066" s="297" t="s">
        <v>8371</v>
      </c>
      <c r="H9066" s="298">
        <v>108150</v>
      </c>
      <c r="I9066" s="299">
        <v>104905.5</v>
      </c>
      <c r="J9066" s="28" t="s">
        <v>39</v>
      </c>
      <c r="K9066" s="28" t="s">
        <v>39</v>
      </c>
      <c r="L9066" s="300" t="s">
        <v>8713</v>
      </c>
    </row>
    <row r="9067" spans="2:12" ht="75" customHeight="1" x14ac:dyDescent="0.25">
      <c r="B9067" s="294">
        <v>46181604</v>
      </c>
      <c r="C9067" s="295" t="s">
        <v>8719</v>
      </c>
      <c r="D9067" s="296">
        <v>41774</v>
      </c>
      <c r="E9067" s="28" t="s">
        <v>99</v>
      </c>
      <c r="F9067" s="297" t="s">
        <v>8370</v>
      </c>
      <c r="G9067" s="297" t="s">
        <v>8371</v>
      </c>
      <c r="H9067" s="298">
        <v>679800</v>
      </c>
      <c r="I9067" s="299">
        <v>659406</v>
      </c>
      <c r="J9067" s="28" t="s">
        <v>39</v>
      </c>
      <c r="K9067" s="28" t="s">
        <v>39</v>
      </c>
      <c r="L9067" s="300" t="s">
        <v>8713</v>
      </c>
    </row>
    <row r="9068" spans="2:12" ht="75" customHeight="1" x14ac:dyDescent="0.25">
      <c r="B9068" s="294">
        <v>46181604</v>
      </c>
      <c r="C9068" s="295" t="s">
        <v>8720</v>
      </c>
      <c r="D9068" s="296">
        <v>41774</v>
      </c>
      <c r="E9068" s="28" t="s">
        <v>99</v>
      </c>
      <c r="F9068" s="297" t="s">
        <v>8370</v>
      </c>
      <c r="G9068" s="297" t="s">
        <v>8371</v>
      </c>
      <c r="H9068" s="298">
        <v>154500</v>
      </c>
      <c r="I9068" s="299">
        <v>149865</v>
      </c>
      <c r="J9068" s="28" t="s">
        <v>39</v>
      </c>
      <c r="K9068" s="28" t="s">
        <v>39</v>
      </c>
      <c r="L9068" s="300" t="s">
        <v>8713</v>
      </c>
    </row>
    <row r="9069" spans="2:12" ht="75" customHeight="1" x14ac:dyDescent="0.25">
      <c r="B9069" s="294">
        <v>46181604</v>
      </c>
      <c r="C9069" s="295" t="s">
        <v>8721</v>
      </c>
      <c r="D9069" s="296">
        <v>41774</v>
      </c>
      <c r="E9069" s="28" t="s">
        <v>99</v>
      </c>
      <c r="F9069" s="297" t="s">
        <v>8370</v>
      </c>
      <c r="G9069" s="297" t="s">
        <v>8371</v>
      </c>
      <c r="H9069" s="298">
        <v>1730400</v>
      </c>
      <c r="I9069" s="299">
        <v>1678488</v>
      </c>
      <c r="J9069" s="28" t="s">
        <v>39</v>
      </c>
      <c r="K9069" s="28" t="s">
        <v>39</v>
      </c>
      <c r="L9069" s="300" t="s">
        <v>8713</v>
      </c>
    </row>
    <row r="9070" spans="2:12" ht="75" customHeight="1" x14ac:dyDescent="0.25">
      <c r="B9070" s="294">
        <v>46181604</v>
      </c>
      <c r="C9070" s="295" t="s">
        <v>8722</v>
      </c>
      <c r="D9070" s="296">
        <v>41774</v>
      </c>
      <c r="E9070" s="28" t="s">
        <v>99</v>
      </c>
      <c r="F9070" s="297" t="s">
        <v>8370</v>
      </c>
      <c r="G9070" s="297" t="s">
        <v>8371</v>
      </c>
      <c r="H9070" s="298">
        <v>432600</v>
      </c>
      <c r="I9070" s="299">
        <v>419622</v>
      </c>
      <c r="J9070" s="28" t="s">
        <v>39</v>
      </c>
      <c r="K9070" s="28" t="s">
        <v>39</v>
      </c>
      <c r="L9070" s="300" t="s">
        <v>8713</v>
      </c>
    </row>
    <row r="9071" spans="2:12" ht="75" customHeight="1" x14ac:dyDescent="0.25">
      <c r="B9071" s="294">
        <v>46181604</v>
      </c>
      <c r="C9071" s="295" t="s">
        <v>8723</v>
      </c>
      <c r="D9071" s="296">
        <v>41774</v>
      </c>
      <c r="E9071" s="28" t="s">
        <v>99</v>
      </c>
      <c r="F9071" s="297" t="s">
        <v>8370</v>
      </c>
      <c r="G9071" s="297" t="s">
        <v>8371</v>
      </c>
      <c r="H9071" s="298">
        <v>0</v>
      </c>
      <c r="I9071" s="299">
        <v>0</v>
      </c>
      <c r="J9071" s="28" t="s">
        <v>39</v>
      </c>
      <c r="K9071" s="28" t="s">
        <v>39</v>
      </c>
      <c r="L9071" s="300" t="s">
        <v>8713</v>
      </c>
    </row>
    <row r="9072" spans="2:12" ht="75" customHeight="1" x14ac:dyDescent="0.25">
      <c r="B9072" s="294">
        <v>46181604</v>
      </c>
      <c r="C9072" s="295" t="s">
        <v>8724</v>
      </c>
      <c r="D9072" s="296">
        <v>41774</v>
      </c>
      <c r="E9072" s="28" t="s">
        <v>99</v>
      </c>
      <c r="F9072" s="297" t="s">
        <v>8370</v>
      </c>
      <c r="G9072" s="297" t="s">
        <v>8371</v>
      </c>
      <c r="H9072" s="298">
        <v>432600</v>
      </c>
      <c r="I9072" s="299">
        <v>419622</v>
      </c>
      <c r="J9072" s="28" t="s">
        <v>39</v>
      </c>
      <c r="K9072" s="28" t="s">
        <v>39</v>
      </c>
      <c r="L9072" s="300" t="s">
        <v>8713</v>
      </c>
    </row>
    <row r="9073" spans="2:12" ht="75" customHeight="1" x14ac:dyDescent="0.25">
      <c r="B9073" s="294">
        <v>46181604</v>
      </c>
      <c r="C9073" s="295" t="s">
        <v>8725</v>
      </c>
      <c r="D9073" s="296">
        <v>41774</v>
      </c>
      <c r="E9073" s="28" t="s">
        <v>99</v>
      </c>
      <c r="F9073" s="297" t="s">
        <v>8370</v>
      </c>
      <c r="G9073" s="297" t="s">
        <v>8371</v>
      </c>
      <c r="H9073" s="298">
        <v>741600</v>
      </c>
      <c r="I9073" s="299">
        <v>719352</v>
      </c>
      <c r="J9073" s="28" t="s">
        <v>39</v>
      </c>
      <c r="K9073" s="28" t="s">
        <v>39</v>
      </c>
      <c r="L9073" s="300" t="s">
        <v>8713</v>
      </c>
    </row>
    <row r="9074" spans="2:12" ht="75" customHeight="1" x14ac:dyDescent="0.25">
      <c r="B9074" s="294">
        <v>46181604</v>
      </c>
      <c r="C9074" s="295" t="s">
        <v>8726</v>
      </c>
      <c r="D9074" s="296">
        <v>41774</v>
      </c>
      <c r="E9074" s="28" t="s">
        <v>99</v>
      </c>
      <c r="F9074" s="297" t="s">
        <v>8370</v>
      </c>
      <c r="G9074" s="297" t="s">
        <v>8371</v>
      </c>
      <c r="H9074" s="298">
        <v>1205100</v>
      </c>
      <c r="I9074" s="299">
        <v>1168947</v>
      </c>
      <c r="J9074" s="28" t="s">
        <v>39</v>
      </c>
      <c r="K9074" s="28" t="s">
        <v>39</v>
      </c>
      <c r="L9074" s="300" t="s">
        <v>8713</v>
      </c>
    </row>
    <row r="9075" spans="2:12" ht="75" customHeight="1" x14ac:dyDescent="0.25">
      <c r="B9075" s="294">
        <v>46181604</v>
      </c>
      <c r="C9075" s="295" t="s">
        <v>8727</v>
      </c>
      <c r="D9075" s="296">
        <v>41774</v>
      </c>
      <c r="E9075" s="28" t="s">
        <v>99</v>
      </c>
      <c r="F9075" s="297" t="s">
        <v>8370</v>
      </c>
      <c r="G9075" s="297" t="s">
        <v>8371</v>
      </c>
      <c r="H9075" s="298">
        <v>1668600</v>
      </c>
      <c r="I9075" s="299">
        <v>1618542</v>
      </c>
      <c r="J9075" s="28" t="s">
        <v>39</v>
      </c>
      <c r="K9075" s="28" t="s">
        <v>39</v>
      </c>
      <c r="L9075" s="300" t="s">
        <v>8713</v>
      </c>
    </row>
    <row r="9076" spans="2:12" ht="75" customHeight="1" x14ac:dyDescent="0.25">
      <c r="B9076" s="294">
        <v>46181604</v>
      </c>
      <c r="C9076" s="295" t="s">
        <v>8728</v>
      </c>
      <c r="D9076" s="296">
        <v>41774</v>
      </c>
      <c r="E9076" s="28" t="s">
        <v>99</v>
      </c>
      <c r="F9076" s="297" t="s">
        <v>8370</v>
      </c>
      <c r="G9076" s="297" t="s">
        <v>8371</v>
      </c>
      <c r="H9076" s="298">
        <v>1112400</v>
      </c>
      <c r="I9076" s="299">
        <v>1079028</v>
      </c>
      <c r="J9076" s="28" t="s">
        <v>39</v>
      </c>
      <c r="K9076" s="28" t="s">
        <v>39</v>
      </c>
      <c r="L9076" s="300" t="s">
        <v>8713</v>
      </c>
    </row>
    <row r="9077" spans="2:12" ht="75" customHeight="1" x14ac:dyDescent="0.25">
      <c r="B9077" s="294">
        <v>46181604</v>
      </c>
      <c r="C9077" s="295" t="s">
        <v>8729</v>
      </c>
      <c r="D9077" s="296">
        <v>41774</v>
      </c>
      <c r="E9077" s="28" t="s">
        <v>99</v>
      </c>
      <c r="F9077" s="297" t="s">
        <v>8370</v>
      </c>
      <c r="G9077" s="297" t="s">
        <v>8371</v>
      </c>
      <c r="H9077" s="298">
        <v>556200</v>
      </c>
      <c r="I9077" s="299">
        <v>539514</v>
      </c>
      <c r="J9077" s="28" t="s">
        <v>39</v>
      </c>
      <c r="K9077" s="28" t="s">
        <v>39</v>
      </c>
      <c r="L9077" s="300" t="s">
        <v>8713</v>
      </c>
    </row>
    <row r="9078" spans="2:12" ht="75" customHeight="1" x14ac:dyDescent="0.25">
      <c r="B9078" s="294">
        <v>46181604</v>
      </c>
      <c r="C9078" s="295" t="s">
        <v>8730</v>
      </c>
      <c r="D9078" s="296">
        <v>41774</v>
      </c>
      <c r="E9078" s="28" t="s">
        <v>99</v>
      </c>
      <c r="F9078" s="297" t="s">
        <v>8370</v>
      </c>
      <c r="G9078" s="297" t="s">
        <v>8371</v>
      </c>
      <c r="H9078" s="298">
        <v>927000</v>
      </c>
      <c r="I9078" s="299">
        <v>899190</v>
      </c>
      <c r="J9078" s="28" t="s">
        <v>39</v>
      </c>
      <c r="K9078" s="28" t="s">
        <v>39</v>
      </c>
      <c r="L9078" s="300" t="s">
        <v>8713</v>
      </c>
    </row>
    <row r="9079" spans="2:12" ht="75" customHeight="1" x14ac:dyDescent="0.25">
      <c r="B9079" s="294">
        <v>52121605</v>
      </c>
      <c r="C9079" s="295" t="s">
        <v>8731</v>
      </c>
      <c r="D9079" s="296">
        <v>41779</v>
      </c>
      <c r="E9079" s="28" t="s">
        <v>99</v>
      </c>
      <c r="F9079" s="297" t="s">
        <v>8370</v>
      </c>
      <c r="G9079" s="297" t="s">
        <v>8371</v>
      </c>
      <c r="H9079" s="298">
        <v>222480</v>
      </c>
      <c r="I9079" s="299">
        <v>215805.6</v>
      </c>
      <c r="J9079" s="28" t="s">
        <v>39</v>
      </c>
      <c r="K9079" s="28" t="s">
        <v>39</v>
      </c>
      <c r="L9079" s="300" t="s">
        <v>8713</v>
      </c>
    </row>
    <row r="9080" spans="2:12" ht="75" customHeight="1" x14ac:dyDescent="0.25">
      <c r="B9080" s="294">
        <v>52121605</v>
      </c>
      <c r="C9080" s="295" t="s">
        <v>8731</v>
      </c>
      <c r="D9080" s="296">
        <v>41779</v>
      </c>
      <c r="E9080" s="28" t="s">
        <v>99</v>
      </c>
      <c r="F9080" s="297" t="s">
        <v>8370</v>
      </c>
      <c r="G9080" s="297" t="s">
        <v>8371</v>
      </c>
      <c r="H9080" s="298">
        <v>247200</v>
      </c>
      <c r="I9080" s="299">
        <v>239784</v>
      </c>
      <c r="J9080" s="28" t="s">
        <v>39</v>
      </c>
      <c r="K9080" s="28" t="s">
        <v>39</v>
      </c>
      <c r="L9080" s="300" t="s">
        <v>8713</v>
      </c>
    </row>
    <row r="9081" spans="2:12" ht="75" customHeight="1" x14ac:dyDescent="0.25">
      <c r="B9081" s="294">
        <v>52121605</v>
      </c>
      <c r="C9081" s="295" t="s">
        <v>8732</v>
      </c>
      <c r="D9081" s="296">
        <v>41779</v>
      </c>
      <c r="E9081" s="28" t="s">
        <v>99</v>
      </c>
      <c r="F9081" s="297" t="s">
        <v>8370</v>
      </c>
      <c r="G9081" s="297" t="s">
        <v>8371</v>
      </c>
      <c r="H9081" s="298">
        <v>583186</v>
      </c>
      <c r="I9081" s="299">
        <v>565690.42000000004</v>
      </c>
      <c r="J9081" s="28" t="s">
        <v>39</v>
      </c>
      <c r="K9081" s="28" t="s">
        <v>39</v>
      </c>
      <c r="L9081" s="300" t="s">
        <v>8713</v>
      </c>
    </row>
    <row r="9082" spans="2:12" ht="75" customHeight="1" x14ac:dyDescent="0.25">
      <c r="B9082" s="294">
        <v>46181604</v>
      </c>
      <c r="C9082" s="295" t="s">
        <v>8733</v>
      </c>
      <c r="D9082" s="296">
        <v>41779</v>
      </c>
      <c r="E9082" s="28" t="s">
        <v>99</v>
      </c>
      <c r="F9082" s="297" t="s">
        <v>8370</v>
      </c>
      <c r="G9082" s="297" t="s">
        <v>8371</v>
      </c>
      <c r="H9082" s="298">
        <v>535600</v>
      </c>
      <c r="I9082" s="299">
        <v>519532</v>
      </c>
      <c r="J9082" s="28" t="s">
        <v>39</v>
      </c>
      <c r="K9082" s="28" t="s">
        <v>39</v>
      </c>
      <c r="L9082" s="300" t="s">
        <v>8713</v>
      </c>
    </row>
    <row r="9083" spans="2:12" ht="75" customHeight="1" x14ac:dyDescent="0.25">
      <c r="B9083" s="294">
        <v>49221504</v>
      </c>
      <c r="C9083" s="295" t="s">
        <v>8734</v>
      </c>
      <c r="D9083" s="296">
        <v>41779</v>
      </c>
      <c r="E9083" s="28" t="s">
        <v>99</v>
      </c>
      <c r="F9083" s="297" t="s">
        <v>8370</v>
      </c>
      <c r="G9083" s="297" t="s">
        <v>8371</v>
      </c>
      <c r="H9083" s="298">
        <v>152337</v>
      </c>
      <c r="I9083" s="299">
        <v>147766.89000000001</v>
      </c>
      <c r="J9083" s="28" t="s">
        <v>39</v>
      </c>
      <c r="K9083" s="28" t="s">
        <v>39</v>
      </c>
      <c r="L9083" s="300" t="s">
        <v>8713</v>
      </c>
    </row>
    <row r="9084" spans="2:12" ht="75" customHeight="1" x14ac:dyDescent="0.25">
      <c r="B9084" s="294">
        <v>46181604</v>
      </c>
      <c r="C9084" s="295" t="s">
        <v>8735</v>
      </c>
      <c r="D9084" s="296">
        <v>41779</v>
      </c>
      <c r="E9084" s="28" t="s">
        <v>99</v>
      </c>
      <c r="F9084" s="297" t="s">
        <v>8370</v>
      </c>
      <c r="G9084" s="297" t="s">
        <v>8371</v>
      </c>
      <c r="H9084" s="298">
        <v>494400</v>
      </c>
      <c r="I9084" s="299">
        <v>479568</v>
      </c>
      <c r="J9084" s="28" t="s">
        <v>39</v>
      </c>
      <c r="K9084" s="28" t="s">
        <v>39</v>
      </c>
      <c r="L9084" s="300" t="s">
        <v>8713</v>
      </c>
    </row>
    <row r="9085" spans="2:12" ht="75" customHeight="1" x14ac:dyDescent="0.25">
      <c r="B9085" s="294">
        <v>46181604</v>
      </c>
      <c r="C9085" s="295" t="s">
        <v>8736</v>
      </c>
      <c r="D9085" s="296">
        <v>41779</v>
      </c>
      <c r="E9085" s="28" t="s">
        <v>99</v>
      </c>
      <c r="F9085" s="297" t="s">
        <v>8370</v>
      </c>
      <c r="G9085" s="297" t="s">
        <v>8371</v>
      </c>
      <c r="H9085" s="298">
        <v>535600</v>
      </c>
      <c r="I9085" s="299">
        <v>519532</v>
      </c>
      <c r="J9085" s="28" t="s">
        <v>39</v>
      </c>
      <c r="K9085" s="28" t="s">
        <v>39</v>
      </c>
      <c r="L9085" s="300" t="s">
        <v>8713</v>
      </c>
    </row>
    <row r="9086" spans="2:12" ht="75" customHeight="1" x14ac:dyDescent="0.25">
      <c r="B9086" s="294">
        <v>46181604</v>
      </c>
      <c r="C9086" s="295" t="s">
        <v>8737</v>
      </c>
      <c r="D9086" s="296">
        <v>41779</v>
      </c>
      <c r="E9086" s="28" t="s">
        <v>99</v>
      </c>
      <c r="F9086" s="297" t="s">
        <v>8370</v>
      </c>
      <c r="G9086" s="297" t="s">
        <v>8371</v>
      </c>
      <c r="H9086" s="298">
        <v>152337</v>
      </c>
      <c r="I9086" s="299">
        <v>147766.89000000001</v>
      </c>
      <c r="J9086" s="28" t="s">
        <v>39</v>
      </c>
      <c r="K9086" s="28" t="s">
        <v>39</v>
      </c>
      <c r="L9086" s="300" t="s">
        <v>8713</v>
      </c>
    </row>
    <row r="9087" spans="2:12" ht="75" customHeight="1" x14ac:dyDescent="0.25">
      <c r="B9087" s="294">
        <v>46181604</v>
      </c>
      <c r="C9087" s="295" t="s">
        <v>8738</v>
      </c>
      <c r="D9087" s="296">
        <v>41779</v>
      </c>
      <c r="E9087" s="28" t="s">
        <v>99</v>
      </c>
      <c r="F9087" s="297" t="s">
        <v>8370</v>
      </c>
      <c r="G9087" s="297" t="s">
        <v>8371</v>
      </c>
      <c r="H9087" s="298">
        <v>494400</v>
      </c>
      <c r="I9087" s="299">
        <v>479568</v>
      </c>
      <c r="J9087" s="28" t="s">
        <v>39</v>
      </c>
      <c r="K9087" s="28" t="s">
        <v>39</v>
      </c>
      <c r="L9087" s="300" t="s">
        <v>8713</v>
      </c>
    </row>
    <row r="9088" spans="2:12" ht="75" customHeight="1" x14ac:dyDescent="0.25">
      <c r="B9088" s="294">
        <v>46181604</v>
      </c>
      <c r="C9088" s="295" t="s">
        <v>8739</v>
      </c>
      <c r="D9088" s="296">
        <v>41779</v>
      </c>
      <c r="E9088" s="28" t="s">
        <v>99</v>
      </c>
      <c r="F9088" s="297" t="s">
        <v>8370</v>
      </c>
      <c r="G9088" s="297" t="s">
        <v>8371</v>
      </c>
      <c r="H9088" s="298">
        <v>1514100</v>
      </c>
      <c r="I9088" s="299">
        <v>1468677</v>
      </c>
      <c r="J9088" s="28" t="s">
        <v>39</v>
      </c>
      <c r="K9088" s="28" t="s">
        <v>39</v>
      </c>
      <c r="L9088" s="300" t="s">
        <v>8713</v>
      </c>
    </row>
    <row r="9089" spans="2:12" ht="75" customHeight="1" x14ac:dyDescent="0.25">
      <c r="B9089" s="294">
        <v>46181604</v>
      </c>
      <c r="C9089" s="295" t="s">
        <v>8740</v>
      </c>
      <c r="D9089" s="296">
        <v>41779</v>
      </c>
      <c r="E9089" s="28" t="s">
        <v>99</v>
      </c>
      <c r="F9089" s="297" t="s">
        <v>8370</v>
      </c>
      <c r="G9089" s="297" t="s">
        <v>8371</v>
      </c>
      <c r="H9089" s="298">
        <v>395520</v>
      </c>
      <c r="I9089" s="299">
        <v>383654.40000000002</v>
      </c>
      <c r="J9089" s="28" t="s">
        <v>39</v>
      </c>
      <c r="K9089" s="28" t="s">
        <v>39</v>
      </c>
      <c r="L9089" s="300" t="s">
        <v>8713</v>
      </c>
    </row>
    <row r="9090" spans="2:12" ht="75" customHeight="1" x14ac:dyDescent="0.25">
      <c r="B9090" s="294">
        <v>55101516</v>
      </c>
      <c r="C9090" s="295" t="s">
        <v>8741</v>
      </c>
      <c r="D9090" s="296">
        <v>41784</v>
      </c>
      <c r="E9090" s="28" t="s">
        <v>99</v>
      </c>
      <c r="F9090" s="297" t="s">
        <v>8370</v>
      </c>
      <c r="G9090" s="297" t="s">
        <v>8371</v>
      </c>
      <c r="H9090" s="298">
        <v>206000</v>
      </c>
      <c r="I9090" s="299">
        <v>199820</v>
      </c>
      <c r="J9090" s="28" t="s">
        <v>39</v>
      </c>
      <c r="K9090" s="28" t="s">
        <v>39</v>
      </c>
      <c r="L9090" s="300" t="s">
        <v>8742</v>
      </c>
    </row>
    <row r="9091" spans="2:12" ht="75" customHeight="1" x14ac:dyDescent="0.25">
      <c r="B9091" s="294">
        <v>55101516</v>
      </c>
      <c r="C9091" s="295" t="s">
        <v>8743</v>
      </c>
      <c r="D9091" s="296">
        <v>41784</v>
      </c>
      <c r="E9091" s="28" t="s">
        <v>99</v>
      </c>
      <c r="F9091" s="297" t="s">
        <v>8370</v>
      </c>
      <c r="G9091" s="297" t="s">
        <v>8371</v>
      </c>
      <c r="H9091" s="298">
        <v>350200</v>
      </c>
      <c r="I9091" s="299">
        <v>339694</v>
      </c>
      <c r="J9091" s="28" t="s">
        <v>39</v>
      </c>
      <c r="K9091" s="28" t="s">
        <v>39</v>
      </c>
      <c r="L9091" s="300" t="s">
        <v>8742</v>
      </c>
    </row>
    <row r="9092" spans="2:12" ht="75" customHeight="1" x14ac:dyDescent="0.25">
      <c r="B9092" s="294">
        <v>55101516</v>
      </c>
      <c r="C9092" s="295" t="s">
        <v>8744</v>
      </c>
      <c r="D9092" s="296">
        <v>41784</v>
      </c>
      <c r="E9092" s="28" t="s">
        <v>99</v>
      </c>
      <c r="F9092" s="297" t="s">
        <v>8370</v>
      </c>
      <c r="G9092" s="297" t="s">
        <v>8371</v>
      </c>
      <c r="H9092" s="298">
        <v>545900</v>
      </c>
      <c r="I9092" s="299">
        <v>529523</v>
      </c>
      <c r="J9092" s="28" t="s">
        <v>39</v>
      </c>
      <c r="K9092" s="28" t="s">
        <v>39</v>
      </c>
      <c r="L9092" s="300" t="s">
        <v>8742</v>
      </c>
    </row>
    <row r="9093" spans="2:12" ht="75" customHeight="1" x14ac:dyDescent="0.25">
      <c r="B9093" s="294">
        <v>55101516</v>
      </c>
      <c r="C9093" s="295" t="s">
        <v>8745</v>
      </c>
      <c r="D9093" s="296">
        <v>41784</v>
      </c>
      <c r="E9093" s="28" t="s">
        <v>99</v>
      </c>
      <c r="F9093" s="297" t="s">
        <v>8370</v>
      </c>
      <c r="G9093" s="297" t="s">
        <v>8371</v>
      </c>
      <c r="H9093" s="298">
        <v>60770</v>
      </c>
      <c r="I9093" s="299">
        <v>58946.9</v>
      </c>
      <c r="J9093" s="28" t="s">
        <v>39</v>
      </c>
      <c r="K9093" s="28" t="s">
        <v>39</v>
      </c>
      <c r="L9093" s="300" t="s">
        <v>8742</v>
      </c>
    </row>
    <row r="9094" spans="2:12" ht="75" customHeight="1" x14ac:dyDescent="0.25">
      <c r="B9094" s="294">
        <v>55101516</v>
      </c>
      <c r="C9094" s="295" t="s">
        <v>8746</v>
      </c>
      <c r="D9094" s="296">
        <v>41784</v>
      </c>
      <c r="E9094" s="28" t="s">
        <v>99</v>
      </c>
      <c r="F9094" s="297" t="s">
        <v>8370</v>
      </c>
      <c r="G9094" s="297" t="s">
        <v>8371</v>
      </c>
      <c r="H9094" s="298">
        <v>39140</v>
      </c>
      <c r="I9094" s="299">
        <v>37965.800000000003</v>
      </c>
      <c r="J9094" s="28" t="s">
        <v>39</v>
      </c>
      <c r="K9094" s="28" t="s">
        <v>39</v>
      </c>
      <c r="L9094" s="300" t="s">
        <v>8742</v>
      </c>
    </row>
    <row r="9095" spans="2:12" ht="75" customHeight="1" x14ac:dyDescent="0.25">
      <c r="B9095" s="294">
        <v>55101516</v>
      </c>
      <c r="C9095" s="295" t="s">
        <v>8747</v>
      </c>
      <c r="D9095" s="296">
        <v>41784</v>
      </c>
      <c r="E9095" s="28" t="s">
        <v>99</v>
      </c>
      <c r="F9095" s="297" t="s">
        <v>8370</v>
      </c>
      <c r="G9095" s="297" t="s">
        <v>8371</v>
      </c>
      <c r="H9095" s="298">
        <v>48410</v>
      </c>
      <c r="I9095" s="299">
        <v>46957.7</v>
      </c>
      <c r="J9095" s="28" t="s">
        <v>39</v>
      </c>
      <c r="K9095" s="28" t="s">
        <v>39</v>
      </c>
      <c r="L9095" s="300" t="s">
        <v>8742</v>
      </c>
    </row>
    <row r="9096" spans="2:12" ht="75" customHeight="1" x14ac:dyDescent="0.25">
      <c r="B9096" s="294">
        <v>55101516</v>
      </c>
      <c r="C9096" s="295" t="s">
        <v>8748</v>
      </c>
      <c r="D9096" s="296">
        <v>41784</v>
      </c>
      <c r="E9096" s="28" t="s">
        <v>99</v>
      </c>
      <c r="F9096" s="297" t="s">
        <v>8370</v>
      </c>
      <c r="G9096" s="297" t="s">
        <v>8371</v>
      </c>
      <c r="H9096" s="298">
        <v>74160</v>
      </c>
      <c r="I9096" s="299">
        <v>71935.199999999997</v>
      </c>
      <c r="J9096" s="28" t="s">
        <v>39</v>
      </c>
      <c r="K9096" s="28" t="s">
        <v>39</v>
      </c>
      <c r="L9096" s="300" t="s">
        <v>8742</v>
      </c>
    </row>
    <row r="9097" spans="2:12" ht="75" customHeight="1" x14ac:dyDescent="0.25">
      <c r="B9097" s="294">
        <v>55101516</v>
      </c>
      <c r="C9097" s="295" t="s">
        <v>8749</v>
      </c>
      <c r="D9097" s="296">
        <v>41784</v>
      </c>
      <c r="E9097" s="28" t="s">
        <v>99</v>
      </c>
      <c r="F9097" s="297" t="s">
        <v>8370</v>
      </c>
      <c r="G9097" s="297" t="s">
        <v>8371</v>
      </c>
      <c r="H9097" s="298">
        <v>60770</v>
      </c>
      <c r="I9097" s="299">
        <v>58946.9</v>
      </c>
      <c r="J9097" s="28" t="s">
        <v>39</v>
      </c>
      <c r="K9097" s="28" t="s">
        <v>39</v>
      </c>
      <c r="L9097" s="300" t="s">
        <v>8742</v>
      </c>
    </row>
    <row r="9098" spans="2:12" ht="75" customHeight="1" x14ac:dyDescent="0.25">
      <c r="B9098" s="294">
        <v>55101516</v>
      </c>
      <c r="C9098" s="295" t="s">
        <v>8746</v>
      </c>
      <c r="D9098" s="296">
        <v>41784</v>
      </c>
      <c r="E9098" s="28" t="s">
        <v>99</v>
      </c>
      <c r="F9098" s="297" t="s">
        <v>8370</v>
      </c>
      <c r="G9098" s="297" t="s">
        <v>8371</v>
      </c>
      <c r="H9098" s="298">
        <v>39140</v>
      </c>
      <c r="I9098" s="299">
        <v>37965.800000000003</v>
      </c>
      <c r="J9098" s="28" t="s">
        <v>39</v>
      </c>
      <c r="K9098" s="28" t="s">
        <v>39</v>
      </c>
      <c r="L9098" s="300" t="s">
        <v>8742</v>
      </c>
    </row>
    <row r="9099" spans="2:12" ht="75" customHeight="1" x14ac:dyDescent="0.25">
      <c r="B9099" s="294">
        <v>55101516</v>
      </c>
      <c r="C9099" s="295" t="s">
        <v>8750</v>
      </c>
      <c r="D9099" s="296">
        <v>41784</v>
      </c>
      <c r="E9099" s="28" t="s">
        <v>99</v>
      </c>
      <c r="F9099" s="297" t="s">
        <v>8370</v>
      </c>
      <c r="G9099" s="297" t="s">
        <v>8371</v>
      </c>
      <c r="H9099" s="298">
        <v>39140</v>
      </c>
      <c r="I9099" s="299">
        <v>37965.800000000003</v>
      </c>
      <c r="J9099" s="28" t="s">
        <v>39</v>
      </c>
      <c r="K9099" s="28" t="s">
        <v>39</v>
      </c>
      <c r="L9099" s="300" t="s">
        <v>8742</v>
      </c>
    </row>
    <row r="9100" spans="2:12" ht="75" customHeight="1" x14ac:dyDescent="0.25">
      <c r="B9100" s="294">
        <v>55101516</v>
      </c>
      <c r="C9100" s="295" t="s">
        <v>8751</v>
      </c>
      <c r="D9100" s="296">
        <v>41784</v>
      </c>
      <c r="E9100" s="28" t="s">
        <v>99</v>
      </c>
      <c r="F9100" s="297" t="s">
        <v>8370</v>
      </c>
      <c r="G9100" s="297" t="s">
        <v>8371</v>
      </c>
      <c r="H9100" s="298">
        <v>39140</v>
      </c>
      <c r="I9100" s="299">
        <v>37965.800000000003</v>
      </c>
      <c r="J9100" s="28" t="s">
        <v>39</v>
      </c>
      <c r="K9100" s="28" t="s">
        <v>39</v>
      </c>
      <c r="L9100" s="300" t="s">
        <v>8742</v>
      </c>
    </row>
    <row r="9101" spans="2:12" ht="75" customHeight="1" x14ac:dyDescent="0.25">
      <c r="B9101" s="294">
        <v>55101516</v>
      </c>
      <c r="C9101" s="295" t="s">
        <v>8752</v>
      </c>
      <c r="D9101" s="296">
        <v>41784</v>
      </c>
      <c r="E9101" s="28" t="s">
        <v>99</v>
      </c>
      <c r="F9101" s="297" t="s">
        <v>8370</v>
      </c>
      <c r="G9101" s="297" t="s">
        <v>8371</v>
      </c>
      <c r="H9101" s="298">
        <v>100940</v>
      </c>
      <c r="I9101" s="299">
        <v>97911.8</v>
      </c>
      <c r="J9101" s="28" t="s">
        <v>39</v>
      </c>
      <c r="K9101" s="28" t="s">
        <v>39</v>
      </c>
      <c r="L9101" s="300" t="s">
        <v>8742</v>
      </c>
    </row>
    <row r="9102" spans="2:12" ht="75" customHeight="1" x14ac:dyDescent="0.25">
      <c r="B9102" s="294">
        <v>55101516</v>
      </c>
      <c r="C9102" s="295" t="s">
        <v>8753</v>
      </c>
      <c r="D9102" s="296">
        <v>41784</v>
      </c>
      <c r="E9102" s="28" t="s">
        <v>99</v>
      </c>
      <c r="F9102" s="297" t="s">
        <v>8370</v>
      </c>
      <c r="G9102" s="297" t="s">
        <v>8371</v>
      </c>
      <c r="H9102" s="298">
        <v>87550</v>
      </c>
      <c r="I9102" s="299">
        <v>84923.5</v>
      </c>
      <c r="J9102" s="28" t="s">
        <v>39</v>
      </c>
      <c r="K9102" s="28" t="s">
        <v>39</v>
      </c>
      <c r="L9102" s="300" t="s">
        <v>8742</v>
      </c>
    </row>
    <row r="9103" spans="2:12" ht="75" customHeight="1" x14ac:dyDescent="0.25">
      <c r="B9103" s="294">
        <v>55101516</v>
      </c>
      <c r="C9103" s="295" t="s">
        <v>8754</v>
      </c>
      <c r="D9103" s="296">
        <v>41784</v>
      </c>
      <c r="E9103" s="28" t="s">
        <v>99</v>
      </c>
      <c r="F9103" s="297" t="s">
        <v>8370</v>
      </c>
      <c r="G9103" s="297" t="s">
        <v>8371</v>
      </c>
      <c r="H9103" s="298">
        <v>48410</v>
      </c>
      <c r="I9103" s="299">
        <v>46957.7</v>
      </c>
      <c r="J9103" s="28" t="s">
        <v>39</v>
      </c>
      <c r="K9103" s="28" t="s">
        <v>39</v>
      </c>
      <c r="L9103" s="300" t="s">
        <v>8742</v>
      </c>
    </row>
    <row r="9104" spans="2:12" ht="75" customHeight="1" x14ac:dyDescent="0.25">
      <c r="B9104" s="294">
        <v>55101516</v>
      </c>
      <c r="C9104" s="295" t="s">
        <v>8755</v>
      </c>
      <c r="D9104" s="296">
        <v>41784</v>
      </c>
      <c r="E9104" s="28" t="s">
        <v>99</v>
      </c>
      <c r="F9104" s="297" t="s">
        <v>8370</v>
      </c>
      <c r="G9104" s="297" t="s">
        <v>8371</v>
      </c>
      <c r="H9104" s="298">
        <v>60770</v>
      </c>
      <c r="I9104" s="299">
        <v>58946.9</v>
      </c>
      <c r="J9104" s="28" t="s">
        <v>39</v>
      </c>
      <c r="K9104" s="28" t="s">
        <v>39</v>
      </c>
      <c r="L9104" s="300" t="s">
        <v>8742</v>
      </c>
    </row>
    <row r="9105" spans="2:12" ht="75" customHeight="1" x14ac:dyDescent="0.25">
      <c r="B9105" s="294">
        <v>55101516</v>
      </c>
      <c r="C9105" s="295" t="s">
        <v>8756</v>
      </c>
      <c r="D9105" s="296">
        <v>41784</v>
      </c>
      <c r="E9105" s="28" t="s">
        <v>99</v>
      </c>
      <c r="F9105" s="297" t="s">
        <v>8370</v>
      </c>
      <c r="G9105" s="297" t="s">
        <v>8371</v>
      </c>
      <c r="H9105" s="298">
        <v>52530</v>
      </c>
      <c r="I9105" s="299">
        <v>50954.1</v>
      </c>
      <c r="J9105" s="28" t="s">
        <v>39</v>
      </c>
      <c r="K9105" s="28" t="s">
        <v>39</v>
      </c>
      <c r="L9105" s="300" t="s">
        <v>8742</v>
      </c>
    </row>
    <row r="9106" spans="2:12" ht="75" customHeight="1" x14ac:dyDescent="0.25">
      <c r="B9106" s="294">
        <v>55101516</v>
      </c>
      <c r="C9106" s="295" t="s">
        <v>8757</v>
      </c>
      <c r="D9106" s="296">
        <v>41784</v>
      </c>
      <c r="E9106" s="28" t="s">
        <v>99</v>
      </c>
      <c r="F9106" s="297" t="s">
        <v>8370</v>
      </c>
      <c r="G9106" s="297" t="s">
        <v>8371</v>
      </c>
      <c r="H9106" s="298">
        <v>91670</v>
      </c>
      <c r="I9106" s="299">
        <v>88919.9</v>
      </c>
      <c r="J9106" s="28" t="s">
        <v>39</v>
      </c>
      <c r="K9106" s="28" t="s">
        <v>39</v>
      </c>
      <c r="L9106" s="300" t="s">
        <v>8742</v>
      </c>
    </row>
    <row r="9107" spans="2:12" ht="75" customHeight="1" x14ac:dyDescent="0.25">
      <c r="B9107" s="294">
        <v>55101516</v>
      </c>
      <c r="C9107" s="295" t="s">
        <v>8758</v>
      </c>
      <c r="D9107" s="296">
        <v>41784</v>
      </c>
      <c r="E9107" s="28" t="s">
        <v>99</v>
      </c>
      <c r="F9107" s="297" t="s">
        <v>8370</v>
      </c>
      <c r="G9107" s="297" t="s">
        <v>8371</v>
      </c>
      <c r="H9107" s="298">
        <v>100940</v>
      </c>
      <c r="I9107" s="299">
        <v>97911.8</v>
      </c>
      <c r="J9107" s="28" t="s">
        <v>39</v>
      </c>
      <c r="K9107" s="28" t="s">
        <v>39</v>
      </c>
      <c r="L9107" s="300" t="s">
        <v>8742</v>
      </c>
    </row>
    <row r="9108" spans="2:12" ht="75" customHeight="1" x14ac:dyDescent="0.25">
      <c r="B9108" s="294">
        <v>55101516</v>
      </c>
      <c r="C9108" s="295" t="s">
        <v>8759</v>
      </c>
      <c r="D9108" s="296">
        <v>41784</v>
      </c>
      <c r="E9108" s="28" t="s">
        <v>99</v>
      </c>
      <c r="F9108" s="297" t="s">
        <v>8370</v>
      </c>
      <c r="G9108" s="297" t="s">
        <v>8371</v>
      </c>
      <c r="H9108" s="298">
        <v>30900</v>
      </c>
      <c r="I9108" s="299">
        <v>29973</v>
      </c>
      <c r="J9108" s="28" t="s">
        <v>39</v>
      </c>
      <c r="K9108" s="28" t="s">
        <v>39</v>
      </c>
      <c r="L9108" s="300" t="s">
        <v>8742</v>
      </c>
    </row>
    <row r="9109" spans="2:12" ht="75" customHeight="1" x14ac:dyDescent="0.25">
      <c r="B9109" s="294">
        <v>55101516</v>
      </c>
      <c r="C9109" s="295" t="s">
        <v>8760</v>
      </c>
      <c r="D9109" s="296">
        <v>41784</v>
      </c>
      <c r="E9109" s="28" t="s">
        <v>99</v>
      </c>
      <c r="F9109" s="297" t="s">
        <v>8370</v>
      </c>
      <c r="G9109" s="297" t="s">
        <v>8371</v>
      </c>
      <c r="H9109" s="298">
        <v>60770</v>
      </c>
      <c r="I9109" s="299">
        <v>58946.9</v>
      </c>
      <c r="J9109" s="28" t="s">
        <v>39</v>
      </c>
      <c r="K9109" s="28" t="s">
        <v>39</v>
      </c>
      <c r="L9109" s="300" t="s">
        <v>8742</v>
      </c>
    </row>
    <row r="9110" spans="2:12" ht="75" customHeight="1" x14ac:dyDescent="0.25">
      <c r="B9110" s="294">
        <v>55101516</v>
      </c>
      <c r="C9110" s="295" t="s">
        <v>8761</v>
      </c>
      <c r="D9110" s="296">
        <v>41784</v>
      </c>
      <c r="E9110" s="28" t="s">
        <v>99</v>
      </c>
      <c r="F9110" s="297" t="s">
        <v>8370</v>
      </c>
      <c r="G9110" s="297" t="s">
        <v>8371</v>
      </c>
      <c r="H9110" s="298">
        <v>157590</v>
      </c>
      <c r="I9110" s="299">
        <v>152862.29999999999</v>
      </c>
      <c r="J9110" s="28" t="s">
        <v>39</v>
      </c>
      <c r="K9110" s="28" t="s">
        <v>39</v>
      </c>
      <c r="L9110" s="300" t="s">
        <v>8742</v>
      </c>
    </row>
    <row r="9111" spans="2:12" ht="75" customHeight="1" x14ac:dyDescent="0.25">
      <c r="B9111" s="294">
        <v>55101516</v>
      </c>
      <c r="C9111" s="295" t="s">
        <v>8762</v>
      </c>
      <c r="D9111" s="296">
        <v>41784</v>
      </c>
      <c r="E9111" s="28" t="s">
        <v>99</v>
      </c>
      <c r="F9111" s="297" t="s">
        <v>8370</v>
      </c>
      <c r="G9111" s="297" t="s">
        <v>8371</v>
      </c>
      <c r="H9111" s="298">
        <v>103000</v>
      </c>
      <c r="I9111" s="299">
        <v>99910</v>
      </c>
      <c r="J9111" s="28" t="s">
        <v>39</v>
      </c>
      <c r="K9111" s="28" t="s">
        <v>39</v>
      </c>
      <c r="L9111" s="300" t="s">
        <v>8742</v>
      </c>
    </row>
    <row r="9112" spans="2:12" ht="75" customHeight="1" x14ac:dyDescent="0.25">
      <c r="B9112" s="294">
        <v>55101516</v>
      </c>
      <c r="C9112" s="295" t="s">
        <v>8763</v>
      </c>
      <c r="D9112" s="296">
        <v>41784</v>
      </c>
      <c r="E9112" s="28" t="s">
        <v>99</v>
      </c>
      <c r="F9112" s="297" t="s">
        <v>8370</v>
      </c>
      <c r="G9112" s="297" t="s">
        <v>8371</v>
      </c>
      <c r="H9112" s="298">
        <v>103000</v>
      </c>
      <c r="I9112" s="299">
        <v>99910</v>
      </c>
      <c r="J9112" s="28" t="s">
        <v>39</v>
      </c>
      <c r="K9112" s="28" t="s">
        <v>39</v>
      </c>
      <c r="L9112" s="300" t="s">
        <v>8742</v>
      </c>
    </row>
    <row r="9113" spans="2:12" ht="75" customHeight="1" x14ac:dyDescent="0.25">
      <c r="B9113" s="294">
        <v>55101516</v>
      </c>
      <c r="C9113" s="295" t="s">
        <v>8764</v>
      </c>
      <c r="D9113" s="296">
        <v>41784</v>
      </c>
      <c r="E9113" s="28" t="s">
        <v>99</v>
      </c>
      <c r="F9113" s="297" t="s">
        <v>8370</v>
      </c>
      <c r="G9113" s="297" t="s">
        <v>8371</v>
      </c>
      <c r="H9113" s="298">
        <v>103000</v>
      </c>
      <c r="I9113" s="299">
        <v>99910</v>
      </c>
      <c r="J9113" s="28" t="s">
        <v>39</v>
      </c>
      <c r="K9113" s="28" t="s">
        <v>39</v>
      </c>
      <c r="L9113" s="300" t="s">
        <v>8742</v>
      </c>
    </row>
    <row r="9114" spans="2:12" ht="75" customHeight="1" x14ac:dyDescent="0.25">
      <c r="B9114" s="294">
        <v>55101516</v>
      </c>
      <c r="C9114" s="295" t="s">
        <v>8765</v>
      </c>
      <c r="D9114" s="296">
        <v>41784</v>
      </c>
      <c r="E9114" s="28" t="s">
        <v>99</v>
      </c>
      <c r="F9114" s="297" t="s">
        <v>8370</v>
      </c>
      <c r="G9114" s="297" t="s">
        <v>8371</v>
      </c>
      <c r="H9114" s="298">
        <v>103000</v>
      </c>
      <c r="I9114" s="299">
        <v>99910</v>
      </c>
      <c r="J9114" s="28" t="s">
        <v>39</v>
      </c>
      <c r="K9114" s="28" t="s">
        <v>39</v>
      </c>
      <c r="L9114" s="300" t="s">
        <v>8742</v>
      </c>
    </row>
    <row r="9115" spans="2:12" ht="75" customHeight="1" x14ac:dyDescent="0.25">
      <c r="B9115" s="294">
        <v>55101516</v>
      </c>
      <c r="C9115" s="295" t="s">
        <v>8766</v>
      </c>
      <c r="D9115" s="296">
        <v>41784</v>
      </c>
      <c r="E9115" s="28" t="s">
        <v>99</v>
      </c>
      <c r="F9115" s="297" t="s">
        <v>8370</v>
      </c>
      <c r="G9115" s="297" t="s">
        <v>8371</v>
      </c>
      <c r="H9115" s="298">
        <v>103000</v>
      </c>
      <c r="I9115" s="299">
        <v>99910</v>
      </c>
      <c r="J9115" s="28" t="s">
        <v>39</v>
      </c>
      <c r="K9115" s="28" t="s">
        <v>39</v>
      </c>
      <c r="L9115" s="300" t="s">
        <v>8742</v>
      </c>
    </row>
    <row r="9116" spans="2:12" ht="75" customHeight="1" x14ac:dyDescent="0.25">
      <c r="B9116" s="294">
        <v>55101516</v>
      </c>
      <c r="C9116" s="295" t="s">
        <v>8767</v>
      </c>
      <c r="D9116" s="296">
        <v>41784</v>
      </c>
      <c r="E9116" s="28" t="s">
        <v>99</v>
      </c>
      <c r="F9116" s="297" t="s">
        <v>8370</v>
      </c>
      <c r="G9116" s="297" t="s">
        <v>8371</v>
      </c>
      <c r="H9116" s="298">
        <v>103000</v>
      </c>
      <c r="I9116" s="299">
        <v>99910</v>
      </c>
      <c r="J9116" s="28" t="s">
        <v>39</v>
      </c>
      <c r="K9116" s="28" t="s">
        <v>39</v>
      </c>
      <c r="L9116" s="300" t="s">
        <v>8742</v>
      </c>
    </row>
    <row r="9117" spans="2:12" ht="75" customHeight="1" x14ac:dyDescent="0.25">
      <c r="B9117" s="294">
        <v>55101516</v>
      </c>
      <c r="C9117" s="295" t="s">
        <v>8768</v>
      </c>
      <c r="D9117" s="296">
        <v>41784</v>
      </c>
      <c r="E9117" s="28" t="s">
        <v>99</v>
      </c>
      <c r="F9117" s="297" t="s">
        <v>8370</v>
      </c>
      <c r="G9117" s="297" t="s">
        <v>8371</v>
      </c>
      <c r="H9117" s="298">
        <v>103000</v>
      </c>
      <c r="I9117" s="299">
        <v>99910</v>
      </c>
      <c r="J9117" s="28" t="s">
        <v>39</v>
      </c>
      <c r="K9117" s="28" t="s">
        <v>39</v>
      </c>
      <c r="L9117" s="300" t="s">
        <v>8742</v>
      </c>
    </row>
    <row r="9118" spans="2:12" ht="75" customHeight="1" x14ac:dyDescent="0.25">
      <c r="B9118" s="294">
        <v>55101516</v>
      </c>
      <c r="C9118" s="295" t="s">
        <v>8769</v>
      </c>
      <c r="D9118" s="296">
        <v>41784</v>
      </c>
      <c r="E9118" s="28" t="s">
        <v>99</v>
      </c>
      <c r="F9118" s="297" t="s">
        <v>8370</v>
      </c>
      <c r="G9118" s="297" t="s">
        <v>8371</v>
      </c>
      <c r="H9118" s="298">
        <v>92700</v>
      </c>
      <c r="I9118" s="299">
        <v>89919</v>
      </c>
      <c r="J9118" s="28" t="s">
        <v>39</v>
      </c>
      <c r="K9118" s="28" t="s">
        <v>39</v>
      </c>
      <c r="L9118" s="300" t="s">
        <v>8742</v>
      </c>
    </row>
    <row r="9119" spans="2:12" ht="75" customHeight="1" x14ac:dyDescent="0.25">
      <c r="B9119" s="294">
        <v>55101516</v>
      </c>
      <c r="C9119" s="295" t="s">
        <v>8770</v>
      </c>
      <c r="D9119" s="296">
        <v>41784</v>
      </c>
      <c r="E9119" s="28" t="s">
        <v>99</v>
      </c>
      <c r="F9119" s="297" t="s">
        <v>8370</v>
      </c>
      <c r="G9119" s="297" t="s">
        <v>8371</v>
      </c>
      <c r="H9119" s="298">
        <v>92700</v>
      </c>
      <c r="I9119" s="299">
        <v>89919</v>
      </c>
      <c r="J9119" s="28" t="s">
        <v>39</v>
      </c>
      <c r="K9119" s="28" t="s">
        <v>39</v>
      </c>
      <c r="L9119" s="300" t="s">
        <v>8742</v>
      </c>
    </row>
    <row r="9120" spans="2:12" ht="75" customHeight="1" x14ac:dyDescent="0.25">
      <c r="B9120" s="294">
        <v>55101516</v>
      </c>
      <c r="C9120" s="295" t="s">
        <v>8771</v>
      </c>
      <c r="D9120" s="296">
        <v>41784</v>
      </c>
      <c r="E9120" s="28" t="s">
        <v>99</v>
      </c>
      <c r="F9120" s="297" t="s">
        <v>8370</v>
      </c>
      <c r="G9120" s="297" t="s">
        <v>8371</v>
      </c>
      <c r="H9120" s="298">
        <v>103000</v>
      </c>
      <c r="I9120" s="299">
        <v>99910</v>
      </c>
      <c r="J9120" s="28" t="s">
        <v>39</v>
      </c>
      <c r="K9120" s="28" t="s">
        <v>39</v>
      </c>
      <c r="L9120" s="300" t="s">
        <v>8742</v>
      </c>
    </row>
    <row r="9121" spans="2:12" ht="75" customHeight="1" x14ac:dyDescent="0.25">
      <c r="B9121" s="294">
        <v>55101516</v>
      </c>
      <c r="C9121" s="295" t="s">
        <v>8772</v>
      </c>
      <c r="D9121" s="296">
        <v>41784</v>
      </c>
      <c r="E9121" s="28" t="s">
        <v>99</v>
      </c>
      <c r="F9121" s="297" t="s">
        <v>8370</v>
      </c>
      <c r="G9121" s="297" t="s">
        <v>8371</v>
      </c>
      <c r="H9121" s="298">
        <v>92700</v>
      </c>
      <c r="I9121" s="299">
        <v>89919</v>
      </c>
      <c r="J9121" s="28" t="s">
        <v>39</v>
      </c>
      <c r="K9121" s="28" t="s">
        <v>39</v>
      </c>
      <c r="L9121" s="300" t="s">
        <v>8742</v>
      </c>
    </row>
    <row r="9122" spans="2:12" ht="75" customHeight="1" x14ac:dyDescent="0.25">
      <c r="B9122" s="294">
        <v>55101516</v>
      </c>
      <c r="C9122" s="295" t="s">
        <v>8773</v>
      </c>
      <c r="D9122" s="296">
        <v>41784</v>
      </c>
      <c r="E9122" s="28" t="s">
        <v>99</v>
      </c>
      <c r="F9122" s="297" t="s">
        <v>8370</v>
      </c>
      <c r="G9122" s="297" t="s">
        <v>8371</v>
      </c>
      <c r="H9122" s="298">
        <v>133900</v>
      </c>
      <c r="I9122" s="299">
        <v>129883</v>
      </c>
      <c r="J9122" s="28" t="s">
        <v>39</v>
      </c>
      <c r="K9122" s="28" t="s">
        <v>39</v>
      </c>
      <c r="L9122" s="300" t="s">
        <v>8742</v>
      </c>
    </row>
    <row r="9123" spans="2:12" ht="75" customHeight="1" x14ac:dyDescent="0.25">
      <c r="B9123" s="294">
        <v>55101516</v>
      </c>
      <c r="C9123" s="295" t="s">
        <v>8774</v>
      </c>
      <c r="D9123" s="296">
        <v>41784</v>
      </c>
      <c r="E9123" s="28" t="s">
        <v>99</v>
      </c>
      <c r="F9123" s="297" t="s">
        <v>8370</v>
      </c>
      <c r="G9123" s="297" t="s">
        <v>8371</v>
      </c>
      <c r="H9123" s="298">
        <v>133900</v>
      </c>
      <c r="I9123" s="299">
        <v>129883</v>
      </c>
      <c r="J9123" s="28" t="s">
        <v>39</v>
      </c>
      <c r="K9123" s="28" t="s">
        <v>39</v>
      </c>
      <c r="L9123" s="300" t="s">
        <v>8742</v>
      </c>
    </row>
    <row r="9124" spans="2:12" ht="75" customHeight="1" x14ac:dyDescent="0.25">
      <c r="B9124" s="294">
        <v>55101516</v>
      </c>
      <c r="C9124" s="295" t="s">
        <v>8775</v>
      </c>
      <c r="D9124" s="296">
        <v>41784</v>
      </c>
      <c r="E9124" s="28" t="s">
        <v>99</v>
      </c>
      <c r="F9124" s="297" t="s">
        <v>8370</v>
      </c>
      <c r="G9124" s="297" t="s">
        <v>8371</v>
      </c>
      <c r="H9124" s="298">
        <v>133900</v>
      </c>
      <c r="I9124" s="299">
        <v>129883</v>
      </c>
      <c r="J9124" s="28" t="s">
        <v>39</v>
      </c>
      <c r="K9124" s="28" t="s">
        <v>39</v>
      </c>
      <c r="L9124" s="300" t="s">
        <v>8742</v>
      </c>
    </row>
    <row r="9125" spans="2:12" ht="75" customHeight="1" x14ac:dyDescent="0.25">
      <c r="B9125" s="294">
        <v>55101516</v>
      </c>
      <c r="C9125" s="295" t="s">
        <v>8776</v>
      </c>
      <c r="D9125" s="296">
        <v>41784</v>
      </c>
      <c r="E9125" s="28" t="s">
        <v>99</v>
      </c>
      <c r="F9125" s="297" t="s">
        <v>8370</v>
      </c>
      <c r="G9125" s="297" t="s">
        <v>8371</v>
      </c>
      <c r="H9125" s="298">
        <v>401700</v>
      </c>
      <c r="I9125" s="299">
        <v>389649</v>
      </c>
      <c r="J9125" s="28" t="s">
        <v>39</v>
      </c>
      <c r="K9125" s="28" t="s">
        <v>39</v>
      </c>
      <c r="L9125" s="300" t="s">
        <v>8742</v>
      </c>
    </row>
    <row r="9126" spans="2:12" ht="75" customHeight="1" x14ac:dyDescent="0.25">
      <c r="B9126" s="294">
        <v>55101516</v>
      </c>
      <c r="C9126" s="295" t="s">
        <v>8777</v>
      </c>
      <c r="D9126" s="296">
        <v>41784</v>
      </c>
      <c r="E9126" s="28" t="s">
        <v>99</v>
      </c>
      <c r="F9126" s="297" t="s">
        <v>8370</v>
      </c>
      <c r="G9126" s="297" t="s">
        <v>8371</v>
      </c>
      <c r="H9126" s="298">
        <v>103000</v>
      </c>
      <c r="I9126" s="299">
        <v>99910</v>
      </c>
      <c r="J9126" s="28" t="s">
        <v>39</v>
      </c>
      <c r="K9126" s="28" t="s">
        <v>39</v>
      </c>
      <c r="L9126" s="300" t="s">
        <v>8742</v>
      </c>
    </row>
    <row r="9127" spans="2:12" ht="75" customHeight="1" x14ac:dyDescent="0.25">
      <c r="B9127" s="294">
        <v>55101516</v>
      </c>
      <c r="C9127" s="295" t="s">
        <v>8778</v>
      </c>
      <c r="D9127" s="296">
        <v>41784</v>
      </c>
      <c r="E9127" s="28" t="s">
        <v>99</v>
      </c>
      <c r="F9127" s="297" t="s">
        <v>8370</v>
      </c>
      <c r="G9127" s="297" t="s">
        <v>8371</v>
      </c>
      <c r="H9127" s="298">
        <v>175100</v>
      </c>
      <c r="I9127" s="299">
        <v>169847</v>
      </c>
      <c r="J9127" s="28" t="s">
        <v>39</v>
      </c>
      <c r="K9127" s="28" t="s">
        <v>39</v>
      </c>
      <c r="L9127" s="300" t="s">
        <v>8742</v>
      </c>
    </row>
    <row r="9128" spans="2:12" ht="75" customHeight="1" x14ac:dyDescent="0.25">
      <c r="B9128" s="294">
        <v>55101516</v>
      </c>
      <c r="C9128" s="295" t="s">
        <v>8779</v>
      </c>
      <c r="D9128" s="296">
        <v>41784</v>
      </c>
      <c r="E9128" s="28" t="s">
        <v>99</v>
      </c>
      <c r="F9128" s="297" t="s">
        <v>8370</v>
      </c>
      <c r="G9128" s="297" t="s">
        <v>8371</v>
      </c>
      <c r="H9128" s="298">
        <v>206000</v>
      </c>
      <c r="I9128" s="299">
        <v>199820</v>
      </c>
      <c r="J9128" s="28" t="s">
        <v>39</v>
      </c>
      <c r="K9128" s="28" t="s">
        <v>39</v>
      </c>
      <c r="L9128" s="300" t="s">
        <v>8742</v>
      </c>
    </row>
    <row r="9129" spans="2:12" ht="75" customHeight="1" x14ac:dyDescent="0.25">
      <c r="B9129" s="294">
        <v>55101516</v>
      </c>
      <c r="C9129" s="295" t="s">
        <v>8780</v>
      </c>
      <c r="D9129" s="296">
        <v>41784</v>
      </c>
      <c r="E9129" s="28" t="s">
        <v>99</v>
      </c>
      <c r="F9129" s="297" t="s">
        <v>8370</v>
      </c>
      <c r="G9129" s="297" t="s">
        <v>8371</v>
      </c>
      <c r="H9129" s="298">
        <v>161710</v>
      </c>
      <c r="I9129" s="299">
        <v>156858.70000000001</v>
      </c>
      <c r="J9129" s="28" t="s">
        <v>39</v>
      </c>
      <c r="K9129" s="28" t="s">
        <v>39</v>
      </c>
      <c r="L9129" s="300" t="s">
        <v>8742</v>
      </c>
    </row>
    <row r="9130" spans="2:12" ht="75" customHeight="1" x14ac:dyDescent="0.25">
      <c r="B9130" s="294">
        <v>55101516</v>
      </c>
      <c r="C9130" s="295" t="s">
        <v>8781</v>
      </c>
      <c r="D9130" s="296">
        <v>41784</v>
      </c>
      <c r="E9130" s="28" t="s">
        <v>99</v>
      </c>
      <c r="F9130" s="297" t="s">
        <v>8370</v>
      </c>
      <c r="G9130" s="297" t="s">
        <v>8371</v>
      </c>
      <c r="H9130" s="298">
        <v>181280</v>
      </c>
      <c r="I9130" s="299">
        <v>175841.6</v>
      </c>
      <c r="J9130" s="28" t="s">
        <v>39</v>
      </c>
      <c r="K9130" s="28" t="s">
        <v>39</v>
      </c>
      <c r="L9130" s="300" t="s">
        <v>8742</v>
      </c>
    </row>
    <row r="9131" spans="2:12" ht="75" customHeight="1" x14ac:dyDescent="0.25">
      <c r="B9131" s="294">
        <v>55101516</v>
      </c>
      <c r="C9131" s="295" t="s">
        <v>8782</v>
      </c>
      <c r="D9131" s="296">
        <v>41784</v>
      </c>
      <c r="E9131" s="28" t="s">
        <v>99</v>
      </c>
      <c r="F9131" s="297" t="s">
        <v>8370</v>
      </c>
      <c r="G9131" s="297" t="s">
        <v>8371</v>
      </c>
      <c r="H9131" s="298">
        <v>103000</v>
      </c>
      <c r="I9131" s="299">
        <v>99910</v>
      </c>
      <c r="J9131" s="28" t="s">
        <v>39</v>
      </c>
      <c r="K9131" s="28" t="s">
        <v>39</v>
      </c>
      <c r="L9131" s="300" t="s">
        <v>8742</v>
      </c>
    </row>
    <row r="9132" spans="2:12" ht="75" customHeight="1" x14ac:dyDescent="0.25">
      <c r="B9132" s="294">
        <v>55101516</v>
      </c>
      <c r="C9132" s="295" t="s">
        <v>8783</v>
      </c>
      <c r="D9132" s="296">
        <v>41784</v>
      </c>
      <c r="E9132" s="28" t="s">
        <v>99</v>
      </c>
      <c r="F9132" s="297" t="s">
        <v>8370</v>
      </c>
      <c r="G9132" s="297" t="s">
        <v>8371</v>
      </c>
      <c r="H9132" s="298">
        <v>103000</v>
      </c>
      <c r="I9132" s="299">
        <v>99910</v>
      </c>
      <c r="J9132" s="28" t="s">
        <v>39</v>
      </c>
      <c r="K9132" s="28" t="s">
        <v>39</v>
      </c>
      <c r="L9132" s="300" t="s">
        <v>8742</v>
      </c>
    </row>
    <row r="9133" spans="2:12" ht="75" customHeight="1" x14ac:dyDescent="0.25">
      <c r="B9133" s="294">
        <v>55101516</v>
      </c>
      <c r="C9133" s="295" t="s">
        <v>8784</v>
      </c>
      <c r="D9133" s="296">
        <v>41784</v>
      </c>
      <c r="E9133" s="28" t="s">
        <v>99</v>
      </c>
      <c r="F9133" s="297" t="s">
        <v>8370</v>
      </c>
      <c r="G9133" s="297" t="s">
        <v>8371</v>
      </c>
      <c r="H9133" s="298">
        <v>87550</v>
      </c>
      <c r="I9133" s="299">
        <v>84923.5</v>
      </c>
      <c r="J9133" s="28" t="s">
        <v>39</v>
      </c>
      <c r="K9133" s="28" t="s">
        <v>39</v>
      </c>
      <c r="L9133" s="300" t="s">
        <v>8742</v>
      </c>
    </row>
    <row r="9134" spans="2:12" ht="75" customHeight="1" x14ac:dyDescent="0.25">
      <c r="B9134" s="294">
        <v>55101516</v>
      </c>
      <c r="C9134" s="295" t="s">
        <v>8785</v>
      </c>
      <c r="D9134" s="296">
        <v>41784</v>
      </c>
      <c r="E9134" s="28" t="s">
        <v>99</v>
      </c>
      <c r="F9134" s="297" t="s">
        <v>8370</v>
      </c>
      <c r="G9134" s="297" t="s">
        <v>8371</v>
      </c>
      <c r="H9134" s="298">
        <v>87550</v>
      </c>
      <c r="I9134" s="299">
        <v>84923.5</v>
      </c>
      <c r="J9134" s="28" t="s">
        <v>39</v>
      </c>
      <c r="K9134" s="28" t="s">
        <v>39</v>
      </c>
      <c r="L9134" s="300" t="s">
        <v>8742</v>
      </c>
    </row>
    <row r="9135" spans="2:12" ht="75" customHeight="1" x14ac:dyDescent="0.25">
      <c r="B9135" s="294">
        <v>55101516</v>
      </c>
      <c r="C9135" s="295" t="s">
        <v>8786</v>
      </c>
      <c r="D9135" s="296">
        <v>41784</v>
      </c>
      <c r="E9135" s="28" t="s">
        <v>99</v>
      </c>
      <c r="F9135" s="297" t="s">
        <v>8370</v>
      </c>
      <c r="G9135" s="297" t="s">
        <v>8371</v>
      </c>
      <c r="H9135" s="298">
        <v>87550</v>
      </c>
      <c r="I9135" s="299">
        <v>14376828.810000001</v>
      </c>
      <c r="J9135" s="28" t="s">
        <v>39</v>
      </c>
      <c r="K9135" s="28" t="s">
        <v>39</v>
      </c>
      <c r="L9135" s="300" t="s">
        <v>8742</v>
      </c>
    </row>
    <row r="9136" spans="2:12" ht="75" customHeight="1" x14ac:dyDescent="0.25">
      <c r="B9136" s="294">
        <v>55101516</v>
      </c>
      <c r="C9136" s="295" t="s">
        <v>8787</v>
      </c>
      <c r="D9136" s="296">
        <v>41784</v>
      </c>
      <c r="E9136" s="28" t="s">
        <v>99</v>
      </c>
      <c r="F9136" s="297" t="s">
        <v>8370</v>
      </c>
      <c r="G9136" s="297" t="s">
        <v>8371</v>
      </c>
      <c r="H9136" s="298">
        <v>87550</v>
      </c>
      <c r="I9136" s="299">
        <v>14376828.810000001</v>
      </c>
      <c r="J9136" s="28" t="s">
        <v>39</v>
      </c>
      <c r="K9136" s="28" t="s">
        <v>39</v>
      </c>
      <c r="L9136" s="300" t="s">
        <v>8742</v>
      </c>
    </row>
    <row r="9137" spans="2:12" ht="75" customHeight="1" x14ac:dyDescent="0.25">
      <c r="B9137" s="294">
        <v>55101516</v>
      </c>
      <c r="C9137" s="295" t="s">
        <v>8788</v>
      </c>
      <c r="D9137" s="296">
        <v>41784</v>
      </c>
      <c r="E9137" s="28" t="s">
        <v>99</v>
      </c>
      <c r="F9137" s="297" t="s">
        <v>8370</v>
      </c>
      <c r="G9137" s="297" t="s">
        <v>8371</v>
      </c>
      <c r="H9137" s="298">
        <v>87550</v>
      </c>
      <c r="I9137" s="299">
        <v>14376828.810000001</v>
      </c>
      <c r="J9137" s="28" t="s">
        <v>39</v>
      </c>
      <c r="K9137" s="28" t="s">
        <v>39</v>
      </c>
      <c r="L9137" s="300" t="s">
        <v>8742</v>
      </c>
    </row>
    <row r="9138" spans="2:12" ht="75" customHeight="1" x14ac:dyDescent="0.25">
      <c r="B9138" s="294">
        <v>55101516</v>
      </c>
      <c r="C9138" s="295" t="s">
        <v>8789</v>
      </c>
      <c r="D9138" s="296">
        <v>41784</v>
      </c>
      <c r="E9138" s="28" t="s">
        <v>99</v>
      </c>
      <c r="F9138" s="297" t="s">
        <v>8370</v>
      </c>
      <c r="G9138" s="297" t="s">
        <v>8371</v>
      </c>
      <c r="H9138" s="298">
        <v>87550</v>
      </c>
      <c r="I9138" s="299">
        <v>14376828.810000001</v>
      </c>
      <c r="J9138" s="28" t="s">
        <v>39</v>
      </c>
      <c r="K9138" s="28" t="s">
        <v>39</v>
      </c>
      <c r="L9138" s="300" t="s">
        <v>8742</v>
      </c>
    </row>
    <row r="9139" spans="2:12" ht="75" customHeight="1" x14ac:dyDescent="0.25">
      <c r="B9139" s="294">
        <v>55101516</v>
      </c>
      <c r="C9139" s="295" t="s">
        <v>8790</v>
      </c>
      <c r="D9139" s="296">
        <v>41784</v>
      </c>
      <c r="E9139" s="28" t="s">
        <v>99</v>
      </c>
      <c r="F9139" s="297" t="s">
        <v>8370</v>
      </c>
      <c r="G9139" s="297" t="s">
        <v>8371</v>
      </c>
      <c r="H9139" s="298">
        <v>154500</v>
      </c>
      <c r="I9139" s="299">
        <v>14376828.810000001</v>
      </c>
      <c r="J9139" s="28" t="s">
        <v>39</v>
      </c>
      <c r="K9139" s="28" t="s">
        <v>39</v>
      </c>
      <c r="L9139" s="300" t="s">
        <v>8742</v>
      </c>
    </row>
    <row r="9140" spans="2:12" ht="75" customHeight="1" x14ac:dyDescent="0.25">
      <c r="B9140" s="294">
        <v>55101516</v>
      </c>
      <c r="C9140" s="295" t="s">
        <v>8791</v>
      </c>
      <c r="D9140" s="296">
        <v>41784</v>
      </c>
      <c r="E9140" s="28" t="s">
        <v>99</v>
      </c>
      <c r="F9140" s="297" t="s">
        <v>8370</v>
      </c>
      <c r="G9140" s="297" t="s">
        <v>8371</v>
      </c>
      <c r="H9140" s="298">
        <v>91670</v>
      </c>
      <c r="I9140" s="299">
        <v>14376828.810000001</v>
      </c>
      <c r="J9140" s="28" t="s">
        <v>39</v>
      </c>
      <c r="K9140" s="28" t="s">
        <v>39</v>
      </c>
      <c r="L9140" s="300" t="s">
        <v>8742</v>
      </c>
    </row>
    <row r="9141" spans="2:12" ht="75" customHeight="1" x14ac:dyDescent="0.25">
      <c r="B9141" s="294">
        <v>55101516</v>
      </c>
      <c r="C9141" s="295" t="s">
        <v>8792</v>
      </c>
      <c r="D9141" s="296">
        <v>41784</v>
      </c>
      <c r="E9141" s="28" t="s">
        <v>99</v>
      </c>
      <c r="F9141" s="297" t="s">
        <v>8370</v>
      </c>
      <c r="G9141" s="297" t="s">
        <v>8371</v>
      </c>
      <c r="H9141" s="298">
        <v>157590</v>
      </c>
      <c r="I9141" s="299">
        <v>14376828.810000001</v>
      </c>
      <c r="J9141" s="28" t="s">
        <v>39</v>
      </c>
      <c r="K9141" s="28" t="s">
        <v>39</v>
      </c>
      <c r="L9141" s="300" t="s">
        <v>8742</v>
      </c>
    </row>
    <row r="9142" spans="2:12" ht="75" customHeight="1" x14ac:dyDescent="0.25">
      <c r="B9142" s="294">
        <v>55101516</v>
      </c>
      <c r="C9142" s="295" t="s">
        <v>8793</v>
      </c>
      <c r="D9142" s="296">
        <v>41784</v>
      </c>
      <c r="E9142" s="28" t="s">
        <v>99</v>
      </c>
      <c r="F9142" s="297" t="s">
        <v>8370</v>
      </c>
      <c r="G9142" s="297" t="s">
        <v>8371</v>
      </c>
      <c r="H9142" s="298">
        <v>118450</v>
      </c>
      <c r="I9142" s="299">
        <v>14376828.810000001</v>
      </c>
      <c r="J9142" s="28" t="s">
        <v>39</v>
      </c>
      <c r="K9142" s="28" t="s">
        <v>39</v>
      </c>
      <c r="L9142" s="300" t="s">
        <v>8742</v>
      </c>
    </row>
    <row r="9143" spans="2:12" ht="75" customHeight="1" x14ac:dyDescent="0.25">
      <c r="B9143" s="294">
        <v>55101516</v>
      </c>
      <c r="C9143" s="295" t="s">
        <v>8794</v>
      </c>
      <c r="D9143" s="296">
        <v>41784</v>
      </c>
      <c r="E9143" s="28" t="s">
        <v>99</v>
      </c>
      <c r="F9143" s="297" t="s">
        <v>8370</v>
      </c>
      <c r="G9143" s="297" t="s">
        <v>8371</v>
      </c>
      <c r="H9143" s="298">
        <v>92700</v>
      </c>
      <c r="I9143" s="299">
        <v>14376828.810000001</v>
      </c>
      <c r="J9143" s="28" t="s">
        <v>39</v>
      </c>
      <c r="K9143" s="28" t="s">
        <v>39</v>
      </c>
      <c r="L9143" s="300" t="s">
        <v>8742</v>
      </c>
    </row>
    <row r="9144" spans="2:12" ht="75" customHeight="1" x14ac:dyDescent="0.25">
      <c r="B9144" s="294">
        <v>55101516</v>
      </c>
      <c r="C9144" s="295" t="s">
        <v>8795</v>
      </c>
      <c r="D9144" s="296">
        <v>41784</v>
      </c>
      <c r="E9144" s="28" t="s">
        <v>99</v>
      </c>
      <c r="F9144" s="297" t="s">
        <v>8370</v>
      </c>
      <c r="G9144" s="297" t="s">
        <v>8371</v>
      </c>
      <c r="H9144" s="298">
        <v>113300</v>
      </c>
      <c r="I9144" s="299">
        <v>14376828.810000001</v>
      </c>
      <c r="J9144" s="28" t="s">
        <v>39</v>
      </c>
      <c r="K9144" s="28" t="s">
        <v>39</v>
      </c>
      <c r="L9144" s="300" t="s">
        <v>8742</v>
      </c>
    </row>
    <row r="9145" spans="2:12" ht="75" customHeight="1" x14ac:dyDescent="0.25">
      <c r="B9145" s="294">
        <v>55101516</v>
      </c>
      <c r="C9145" s="295" t="s">
        <v>8796</v>
      </c>
      <c r="D9145" s="296">
        <v>41784</v>
      </c>
      <c r="E9145" s="28" t="s">
        <v>99</v>
      </c>
      <c r="F9145" s="297" t="s">
        <v>8370</v>
      </c>
      <c r="G9145" s="297" t="s">
        <v>8371</v>
      </c>
      <c r="H9145" s="298">
        <v>103000</v>
      </c>
      <c r="I9145" s="299">
        <v>14376828.810000001</v>
      </c>
      <c r="J9145" s="28" t="s">
        <v>39</v>
      </c>
      <c r="K9145" s="28" t="s">
        <v>39</v>
      </c>
      <c r="L9145" s="300" t="s">
        <v>8742</v>
      </c>
    </row>
    <row r="9146" spans="2:12" ht="75" customHeight="1" x14ac:dyDescent="0.25">
      <c r="B9146" s="294">
        <v>55101516</v>
      </c>
      <c r="C9146" s="295" t="s">
        <v>8797</v>
      </c>
      <c r="D9146" s="296">
        <v>41784</v>
      </c>
      <c r="E9146" s="28" t="s">
        <v>99</v>
      </c>
      <c r="F9146" s="297" t="s">
        <v>8370</v>
      </c>
      <c r="G9146" s="297" t="s">
        <v>8371</v>
      </c>
      <c r="H9146" s="298">
        <v>157590</v>
      </c>
      <c r="I9146" s="299">
        <v>152862.29999999999</v>
      </c>
      <c r="J9146" s="28" t="s">
        <v>39</v>
      </c>
      <c r="K9146" s="28" t="s">
        <v>39</v>
      </c>
      <c r="L9146" s="300" t="s">
        <v>8742</v>
      </c>
    </row>
    <row r="9147" spans="2:12" ht="75" customHeight="1" x14ac:dyDescent="0.25">
      <c r="B9147" s="294">
        <v>55101516</v>
      </c>
      <c r="C9147" s="295" t="s">
        <v>8798</v>
      </c>
      <c r="D9147" s="296">
        <v>41784</v>
      </c>
      <c r="E9147" s="28" t="s">
        <v>99</v>
      </c>
      <c r="F9147" s="297" t="s">
        <v>8370</v>
      </c>
      <c r="G9147" s="297" t="s">
        <v>8371</v>
      </c>
      <c r="H9147" s="298">
        <v>144200</v>
      </c>
      <c r="I9147" s="299">
        <v>139874</v>
      </c>
      <c r="J9147" s="28" t="s">
        <v>39</v>
      </c>
      <c r="K9147" s="28" t="s">
        <v>39</v>
      </c>
      <c r="L9147" s="300" t="s">
        <v>8742</v>
      </c>
    </row>
    <row r="9148" spans="2:12" ht="75" customHeight="1" x14ac:dyDescent="0.25">
      <c r="B9148" s="294">
        <v>55101516</v>
      </c>
      <c r="C9148" s="295" t="s">
        <v>8799</v>
      </c>
      <c r="D9148" s="296">
        <v>41784</v>
      </c>
      <c r="E9148" s="28" t="s">
        <v>99</v>
      </c>
      <c r="F9148" s="297" t="s">
        <v>8370</v>
      </c>
      <c r="G9148" s="297" t="s">
        <v>8371</v>
      </c>
      <c r="H9148" s="298">
        <v>128750</v>
      </c>
      <c r="I9148" s="299">
        <v>124887.5</v>
      </c>
      <c r="J9148" s="28" t="s">
        <v>39</v>
      </c>
      <c r="K9148" s="28" t="s">
        <v>39</v>
      </c>
      <c r="L9148" s="300" t="s">
        <v>8742</v>
      </c>
    </row>
    <row r="9149" spans="2:12" ht="75" customHeight="1" x14ac:dyDescent="0.25">
      <c r="B9149" s="294">
        <v>55101516</v>
      </c>
      <c r="C9149" s="295" t="s">
        <v>8800</v>
      </c>
      <c r="D9149" s="296">
        <v>41784</v>
      </c>
      <c r="E9149" s="28" t="s">
        <v>99</v>
      </c>
      <c r="F9149" s="297" t="s">
        <v>8370</v>
      </c>
      <c r="G9149" s="297" t="s">
        <v>8371</v>
      </c>
      <c r="H9149" s="298">
        <v>123600</v>
      </c>
      <c r="I9149" s="299">
        <v>119892</v>
      </c>
      <c r="J9149" s="28" t="s">
        <v>39</v>
      </c>
      <c r="K9149" s="28" t="s">
        <v>39</v>
      </c>
      <c r="L9149" s="300" t="s">
        <v>8742</v>
      </c>
    </row>
    <row r="9150" spans="2:12" ht="75" customHeight="1" x14ac:dyDescent="0.25">
      <c r="B9150" s="294">
        <v>55101516</v>
      </c>
      <c r="C9150" s="295" t="s">
        <v>8801</v>
      </c>
      <c r="D9150" s="296">
        <v>41784</v>
      </c>
      <c r="E9150" s="28" t="s">
        <v>99</v>
      </c>
      <c r="F9150" s="297" t="s">
        <v>8370</v>
      </c>
      <c r="G9150" s="297" t="s">
        <v>8371</v>
      </c>
      <c r="H9150" s="298">
        <v>309000</v>
      </c>
      <c r="I9150" s="299">
        <v>299730</v>
      </c>
      <c r="J9150" s="28" t="s">
        <v>39</v>
      </c>
      <c r="K9150" s="28" t="s">
        <v>39</v>
      </c>
      <c r="L9150" s="300" t="s">
        <v>8742</v>
      </c>
    </row>
    <row r="9151" spans="2:12" ht="75" customHeight="1" x14ac:dyDescent="0.25">
      <c r="B9151" s="294">
        <v>55101516</v>
      </c>
      <c r="C9151" s="295" t="s">
        <v>8802</v>
      </c>
      <c r="D9151" s="296">
        <v>41784</v>
      </c>
      <c r="E9151" s="28" t="s">
        <v>99</v>
      </c>
      <c r="F9151" s="297" t="s">
        <v>8370</v>
      </c>
      <c r="G9151" s="297" t="s">
        <v>8371</v>
      </c>
      <c r="H9151" s="298">
        <v>77250</v>
      </c>
      <c r="I9151" s="299">
        <v>74932.5</v>
      </c>
      <c r="J9151" s="28" t="s">
        <v>39</v>
      </c>
      <c r="K9151" s="28" t="s">
        <v>39</v>
      </c>
      <c r="L9151" s="300" t="s">
        <v>8742</v>
      </c>
    </row>
    <row r="9152" spans="2:12" ht="75" customHeight="1" x14ac:dyDescent="0.25">
      <c r="B9152" s="294">
        <v>55101516</v>
      </c>
      <c r="C9152" s="295" t="s">
        <v>8803</v>
      </c>
      <c r="D9152" s="296">
        <v>41784</v>
      </c>
      <c r="E9152" s="28" t="s">
        <v>99</v>
      </c>
      <c r="F9152" s="297" t="s">
        <v>8370</v>
      </c>
      <c r="G9152" s="297" t="s">
        <v>8371</v>
      </c>
      <c r="H9152" s="298">
        <v>144200</v>
      </c>
      <c r="I9152" s="299">
        <v>139874</v>
      </c>
      <c r="J9152" s="28" t="s">
        <v>39</v>
      </c>
      <c r="K9152" s="28" t="s">
        <v>39</v>
      </c>
      <c r="L9152" s="300" t="s">
        <v>8742</v>
      </c>
    </row>
    <row r="9153" spans="2:12" ht="75" customHeight="1" x14ac:dyDescent="0.25">
      <c r="B9153" s="294">
        <v>55101516</v>
      </c>
      <c r="C9153" s="295" t="s">
        <v>8804</v>
      </c>
      <c r="D9153" s="296">
        <v>41784</v>
      </c>
      <c r="E9153" s="28" t="s">
        <v>99</v>
      </c>
      <c r="F9153" s="297" t="s">
        <v>8370</v>
      </c>
      <c r="G9153" s="297" t="s">
        <v>8371</v>
      </c>
      <c r="H9153" s="298">
        <v>334750</v>
      </c>
      <c r="I9153" s="299">
        <v>324707.5</v>
      </c>
      <c r="J9153" s="28" t="s">
        <v>39</v>
      </c>
      <c r="K9153" s="28" t="s">
        <v>39</v>
      </c>
      <c r="L9153" s="300" t="s">
        <v>8742</v>
      </c>
    </row>
    <row r="9154" spans="2:12" ht="75" customHeight="1" x14ac:dyDescent="0.25">
      <c r="B9154" s="294">
        <v>55101516</v>
      </c>
      <c r="C9154" s="295" t="s">
        <v>8805</v>
      </c>
      <c r="D9154" s="296">
        <v>41784</v>
      </c>
      <c r="E9154" s="28" t="s">
        <v>99</v>
      </c>
      <c r="F9154" s="297" t="s">
        <v>8370</v>
      </c>
      <c r="G9154" s="297" t="s">
        <v>8371</v>
      </c>
      <c r="H9154" s="298">
        <v>247200</v>
      </c>
      <c r="I9154" s="299">
        <v>239784</v>
      </c>
      <c r="J9154" s="28" t="s">
        <v>39</v>
      </c>
      <c r="K9154" s="28" t="s">
        <v>39</v>
      </c>
      <c r="L9154" s="300" t="s">
        <v>8742</v>
      </c>
    </row>
    <row r="9155" spans="2:12" ht="75" customHeight="1" x14ac:dyDescent="0.25">
      <c r="B9155" s="294">
        <v>55101516</v>
      </c>
      <c r="C9155" s="295" t="s">
        <v>8806</v>
      </c>
      <c r="D9155" s="296">
        <v>41784</v>
      </c>
      <c r="E9155" s="28" t="s">
        <v>99</v>
      </c>
      <c r="F9155" s="297" t="s">
        <v>8370</v>
      </c>
      <c r="G9155" s="297" t="s">
        <v>8371</v>
      </c>
      <c r="H9155" s="298">
        <v>103000</v>
      </c>
      <c r="I9155" s="299">
        <v>99910</v>
      </c>
      <c r="J9155" s="28" t="s">
        <v>39</v>
      </c>
      <c r="K9155" s="28" t="s">
        <v>39</v>
      </c>
      <c r="L9155" s="300" t="s">
        <v>8742</v>
      </c>
    </row>
    <row r="9156" spans="2:12" ht="75" customHeight="1" x14ac:dyDescent="0.25">
      <c r="B9156" s="294">
        <v>55101516</v>
      </c>
      <c r="C9156" s="295" t="s">
        <v>8807</v>
      </c>
      <c r="D9156" s="296">
        <v>41784</v>
      </c>
      <c r="E9156" s="28" t="s">
        <v>99</v>
      </c>
      <c r="F9156" s="297" t="s">
        <v>8370</v>
      </c>
      <c r="G9156" s="297" t="s">
        <v>8371</v>
      </c>
      <c r="H9156" s="298">
        <v>113300</v>
      </c>
      <c r="I9156" s="299">
        <v>109901</v>
      </c>
      <c r="J9156" s="28" t="s">
        <v>39</v>
      </c>
      <c r="K9156" s="28" t="s">
        <v>39</v>
      </c>
      <c r="L9156" s="300" t="s">
        <v>8742</v>
      </c>
    </row>
    <row r="9157" spans="2:12" ht="75" customHeight="1" x14ac:dyDescent="0.25">
      <c r="B9157" s="294">
        <v>55101516</v>
      </c>
      <c r="C9157" s="295" t="s">
        <v>8808</v>
      </c>
      <c r="D9157" s="296">
        <v>41784</v>
      </c>
      <c r="E9157" s="28" t="s">
        <v>99</v>
      </c>
      <c r="F9157" s="297" t="s">
        <v>8370</v>
      </c>
      <c r="G9157" s="297" t="s">
        <v>8371</v>
      </c>
      <c r="H9157" s="298">
        <v>103000</v>
      </c>
      <c r="I9157" s="299">
        <v>99910</v>
      </c>
      <c r="J9157" s="28" t="s">
        <v>39</v>
      </c>
      <c r="K9157" s="28" t="s">
        <v>39</v>
      </c>
      <c r="L9157" s="300" t="s">
        <v>8742</v>
      </c>
    </row>
    <row r="9158" spans="2:12" ht="75" customHeight="1" x14ac:dyDescent="0.25">
      <c r="B9158" s="294">
        <v>55101516</v>
      </c>
      <c r="C9158" s="295" t="s">
        <v>8809</v>
      </c>
      <c r="D9158" s="296">
        <v>41784</v>
      </c>
      <c r="E9158" s="28" t="s">
        <v>99</v>
      </c>
      <c r="F9158" s="297" t="s">
        <v>8370</v>
      </c>
      <c r="G9158" s="297" t="s">
        <v>8371</v>
      </c>
      <c r="H9158" s="298">
        <v>122570</v>
      </c>
      <c r="I9158" s="299">
        <v>118892.9</v>
      </c>
      <c r="J9158" s="28" t="s">
        <v>39</v>
      </c>
      <c r="K9158" s="28" t="s">
        <v>39</v>
      </c>
      <c r="L9158" s="300" t="s">
        <v>8742</v>
      </c>
    </row>
    <row r="9159" spans="2:12" ht="75" customHeight="1" x14ac:dyDescent="0.25">
      <c r="B9159" s="294">
        <v>55101516</v>
      </c>
      <c r="C9159" s="295" t="s">
        <v>8810</v>
      </c>
      <c r="D9159" s="296">
        <v>41784</v>
      </c>
      <c r="E9159" s="28" t="s">
        <v>99</v>
      </c>
      <c r="F9159" s="297" t="s">
        <v>8370</v>
      </c>
      <c r="G9159" s="297" t="s">
        <v>8371</v>
      </c>
      <c r="H9159" s="298">
        <v>122570</v>
      </c>
      <c r="I9159" s="299">
        <v>118892.9</v>
      </c>
      <c r="J9159" s="28" t="s">
        <v>39</v>
      </c>
      <c r="K9159" s="28" t="s">
        <v>39</v>
      </c>
      <c r="L9159" s="300" t="s">
        <v>8742</v>
      </c>
    </row>
    <row r="9160" spans="2:12" ht="75" customHeight="1" x14ac:dyDescent="0.25">
      <c r="B9160" s="294">
        <v>55101516</v>
      </c>
      <c r="C9160" s="295" t="s">
        <v>8811</v>
      </c>
      <c r="D9160" s="296">
        <v>41784</v>
      </c>
      <c r="E9160" s="28" t="s">
        <v>99</v>
      </c>
      <c r="F9160" s="297" t="s">
        <v>8370</v>
      </c>
      <c r="G9160" s="297" t="s">
        <v>8371</v>
      </c>
      <c r="H9160" s="298">
        <v>138020</v>
      </c>
      <c r="I9160" s="299">
        <v>133879.4</v>
      </c>
      <c r="J9160" s="28" t="s">
        <v>39</v>
      </c>
      <c r="K9160" s="28" t="s">
        <v>39</v>
      </c>
      <c r="L9160" s="300" t="s">
        <v>8742</v>
      </c>
    </row>
    <row r="9161" spans="2:12" ht="75" customHeight="1" x14ac:dyDescent="0.25">
      <c r="B9161" s="294">
        <v>55101516</v>
      </c>
      <c r="C9161" s="295" t="s">
        <v>8812</v>
      </c>
      <c r="D9161" s="296">
        <v>41784</v>
      </c>
      <c r="E9161" s="28" t="s">
        <v>99</v>
      </c>
      <c r="F9161" s="297" t="s">
        <v>8370</v>
      </c>
      <c r="G9161" s="297" t="s">
        <v>8371</v>
      </c>
      <c r="H9161" s="298">
        <v>103000</v>
      </c>
      <c r="I9161" s="299">
        <v>99910</v>
      </c>
      <c r="J9161" s="28" t="s">
        <v>39</v>
      </c>
      <c r="K9161" s="28" t="s">
        <v>39</v>
      </c>
      <c r="L9161" s="300" t="s">
        <v>8742</v>
      </c>
    </row>
    <row r="9162" spans="2:12" ht="75" customHeight="1" x14ac:dyDescent="0.25">
      <c r="B9162" s="294">
        <v>55101516</v>
      </c>
      <c r="C9162" s="295" t="s">
        <v>8813</v>
      </c>
      <c r="D9162" s="296">
        <v>41784</v>
      </c>
      <c r="E9162" s="28" t="s">
        <v>99</v>
      </c>
      <c r="F9162" s="297" t="s">
        <v>8370</v>
      </c>
      <c r="G9162" s="297" t="s">
        <v>8371</v>
      </c>
      <c r="H9162" s="298">
        <v>103000</v>
      </c>
      <c r="I9162" s="299">
        <v>99910</v>
      </c>
      <c r="J9162" s="28" t="s">
        <v>39</v>
      </c>
      <c r="K9162" s="28" t="s">
        <v>39</v>
      </c>
      <c r="L9162" s="300" t="s">
        <v>8742</v>
      </c>
    </row>
    <row r="9163" spans="2:12" ht="75" customHeight="1" x14ac:dyDescent="0.25">
      <c r="B9163" s="294">
        <v>55101516</v>
      </c>
      <c r="C9163" s="295" t="s">
        <v>8814</v>
      </c>
      <c r="D9163" s="296">
        <v>41784</v>
      </c>
      <c r="E9163" s="28" t="s">
        <v>99</v>
      </c>
      <c r="F9163" s="297" t="s">
        <v>8370</v>
      </c>
      <c r="G9163" s="297" t="s">
        <v>8371</v>
      </c>
      <c r="H9163" s="298">
        <v>27810</v>
      </c>
      <c r="I9163" s="299">
        <v>26975.7</v>
      </c>
      <c r="J9163" s="28" t="s">
        <v>39</v>
      </c>
      <c r="K9163" s="28" t="s">
        <v>39</v>
      </c>
      <c r="L9163" s="300" t="s">
        <v>8742</v>
      </c>
    </row>
    <row r="9164" spans="2:12" ht="75" customHeight="1" x14ac:dyDescent="0.25">
      <c r="B9164" s="294">
        <v>55101516</v>
      </c>
      <c r="C9164" s="295" t="s">
        <v>8815</v>
      </c>
      <c r="D9164" s="296">
        <v>41784</v>
      </c>
      <c r="E9164" s="28" t="s">
        <v>99</v>
      </c>
      <c r="F9164" s="297" t="s">
        <v>8370</v>
      </c>
      <c r="G9164" s="297" t="s">
        <v>8371</v>
      </c>
      <c r="H9164" s="298">
        <v>44290</v>
      </c>
      <c r="I9164" s="299">
        <v>42961.3</v>
      </c>
      <c r="J9164" s="28" t="s">
        <v>39</v>
      </c>
      <c r="K9164" s="28" t="s">
        <v>39</v>
      </c>
      <c r="L9164" s="300" t="s">
        <v>8742</v>
      </c>
    </row>
    <row r="9165" spans="2:12" ht="75" customHeight="1" x14ac:dyDescent="0.25">
      <c r="B9165" s="294">
        <v>55101516</v>
      </c>
      <c r="C9165" s="295" t="s">
        <v>8816</v>
      </c>
      <c r="D9165" s="296">
        <v>41784</v>
      </c>
      <c r="E9165" s="28" t="s">
        <v>99</v>
      </c>
      <c r="F9165" s="297" t="s">
        <v>8370</v>
      </c>
      <c r="G9165" s="297" t="s">
        <v>8371</v>
      </c>
      <c r="H9165" s="298">
        <v>30900</v>
      </c>
      <c r="I9165" s="299">
        <v>29973</v>
      </c>
      <c r="J9165" s="28" t="s">
        <v>39</v>
      </c>
      <c r="K9165" s="28" t="s">
        <v>39</v>
      </c>
      <c r="L9165" s="300" t="s">
        <v>8742</v>
      </c>
    </row>
    <row r="9166" spans="2:12" ht="75" customHeight="1" x14ac:dyDescent="0.25">
      <c r="B9166" s="294">
        <v>55101516</v>
      </c>
      <c r="C9166" s="295" t="s">
        <v>8817</v>
      </c>
      <c r="D9166" s="296">
        <v>41784</v>
      </c>
      <c r="E9166" s="28" t="s">
        <v>99</v>
      </c>
      <c r="F9166" s="297" t="s">
        <v>8370</v>
      </c>
      <c r="G9166" s="297" t="s">
        <v>8371</v>
      </c>
      <c r="H9166" s="298">
        <v>44290</v>
      </c>
      <c r="I9166" s="299">
        <v>42961.3</v>
      </c>
      <c r="J9166" s="28" t="s">
        <v>39</v>
      </c>
      <c r="K9166" s="28" t="s">
        <v>39</v>
      </c>
      <c r="L9166" s="300" t="s">
        <v>8742</v>
      </c>
    </row>
    <row r="9167" spans="2:12" ht="75" customHeight="1" x14ac:dyDescent="0.25">
      <c r="B9167" s="294">
        <v>55101516</v>
      </c>
      <c r="C9167" s="295" t="s">
        <v>8818</v>
      </c>
      <c r="D9167" s="296">
        <v>41784</v>
      </c>
      <c r="E9167" s="28" t="s">
        <v>99</v>
      </c>
      <c r="F9167" s="297" t="s">
        <v>8370</v>
      </c>
      <c r="G9167" s="297" t="s">
        <v>8371</v>
      </c>
      <c r="H9167" s="298">
        <v>44290</v>
      </c>
      <c r="I9167" s="299">
        <v>42961.3</v>
      </c>
      <c r="J9167" s="28" t="s">
        <v>39</v>
      </c>
      <c r="K9167" s="28" t="s">
        <v>39</v>
      </c>
      <c r="L9167" s="300" t="s">
        <v>8742</v>
      </c>
    </row>
    <row r="9168" spans="2:12" ht="75" customHeight="1" x14ac:dyDescent="0.25">
      <c r="B9168" s="294">
        <v>55101516</v>
      </c>
      <c r="C9168" s="295" t="s">
        <v>8819</v>
      </c>
      <c r="D9168" s="296">
        <v>41784</v>
      </c>
      <c r="E9168" s="28" t="s">
        <v>99</v>
      </c>
      <c r="F9168" s="297" t="s">
        <v>8370</v>
      </c>
      <c r="G9168" s="297" t="s">
        <v>8371</v>
      </c>
      <c r="H9168" s="298">
        <v>42230</v>
      </c>
      <c r="I9168" s="299">
        <v>40963.1</v>
      </c>
      <c r="J9168" s="28" t="s">
        <v>39</v>
      </c>
      <c r="K9168" s="28" t="s">
        <v>39</v>
      </c>
      <c r="L9168" s="300" t="s">
        <v>8742</v>
      </c>
    </row>
    <row r="9169" spans="2:12" ht="75" customHeight="1" x14ac:dyDescent="0.25">
      <c r="B9169" s="294">
        <v>55101516</v>
      </c>
      <c r="C9169" s="295" t="s">
        <v>8820</v>
      </c>
      <c r="D9169" s="296">
        <v>41784</v>
      </c>
      <c r="E9169" s="28" t="s">
        <v>99</v>
      </c>
      <c r="F9169" s="297" t="s">
        <v>8370</v>
      </c>
      <c r="G9169" s="297" t="s">
        <v>8371</v>
      </c>
      <c r="H9169" s="298">
        <v>30900</v>
      </c>
      <c r="I9169" s="299">
        <v>29973</v>
      </c>
      <c r="J9169" s="28" t="s">
        <v>39</v>
      </c>
      <c r="K9169" s="28" t="s">
        <v>39</v>
      </c>
      <c r="L9169" s="300" t="s">
        <v>8742</v>
      </c>
    </row>
    <row r="9170" spans="2:12" ht="75" customHeight="1" x14ac:dyDescent="0.25">
      <c r="B9170" s="294">
        <v>55101516</v>
      </c>
      <c r="C9170" s="295" t="s">
        <v>8821</v>
      </c>
      <c r="D9170" s="296">
        <v>41784</v>
      </c>
      <c r="E9170" s="28" t="s">
        <v>99</v>
      </c>
      <c r="F9170" s="297" t="s">
        <v>8370</v>
      </c>
      <c r="G9170" s="297" t="s">
        <v>8371</v>
      </c>
      <c r="H9170" s="298">
        <v>33990</v>
      </c>
      <c r="I9170" s="299">
        <v>32970.300000000003</v>
      </c>
      <c r="J9170" s="28" t="s">
        <v>39</v>
      </c>
      <c r="K9170" s="28" t="s">
        <v>39</v>
      </c>
      <c r="L9170" s="300" t="s">
        <v>8742</v>
      </c>
    </row>
    <row r="9171" spans="2:12" ht="75" customHeight="1" x14ac:dyDescent="0.25">
      <c r="B9171" s="294">
        <v>55101516</v>
      </c>
      <c r="C9171" s="295" t="s">
        <v>8822</v>
      </c>
      <c r="D9171" s="296">
        <v>41784</v>
      </c>
      <c r="E9171" s="28" t="s">
        <v>99</v>
      </c>
      <c r="F9171" s="297" t="s">
        <v>8370</v>
      </c>
      <c r="G9171" s="297" t="s">
        <v>8371</v>
      </c>
      <c r="H9171" s="298">
        <v>24720</v>
      </c>
      <c r="I9171" s="299">
        <v>23978.400000000001</v>
      </c>
      <c r="J9171" s="28" t="s">
        <v>39</v>
      </c>
      <c r="K9171" s="28" t="s">
        <v>39</v>
      </c>
      <c r="L9171" s="300" t="s">
        <v>8742</v>
      </c>
    </row>
    <row r="9172" spans="2:12" ht="75" customHeight="1" x14ac:dyDescent="0.25">
      <c r="B9172" s="294">
        <v>55101516</v>
      </c>
      <c r="C9172" s="295" t="s">
        <v>8823</v>
      </c>
      <c r="D9172" s="296">
        <v>41784</v>
      </c>
      <c r="E9172" s="28" t="s">
        <v>99</v>
      </c>
      <c r="F9172" s="297" t="s">
        <v>8370</v>
      </c>
      <c r="G9172" s="297" t="s">
        <v>8371</v>
      </c>
      <c r="H9172" s="298">
        <v>33990</v>
      </c>
      <c r="I9172" s="299">
        <v>32970.300000000003</v>
      </c>
      <c r="J9172" s="28" t="s">
        <v>39</v>
      </c>
      <c r="K9172" s="28" t="s">
        <v>39</v>
      </c>
      <c r="L9172" s="300" t="s">
        <v>8742</v>
      </c>
    </row>
    <row r="9173" spans="2:12" ht="75" customHeight="1" x14ac:dyDescent="0.25">
      <c r="B9173" s="294">
        <v>55101516</v>
      </c>
      <c r="C9173" s="295" t="s">
        <v>8824</v>
      </c>
      <c r="D9173" s="296">
        <v>41784</v>
      </c>
      <c r="E9173" s="28" t="s">
        <v>99</v>
      </c>
      <c r="F9173" s="297" t="s">
        <v>8370</v>
      </c>
      <c r="G9173" s="297" t="s">
        <v>8371</v>
      </c>
      <c r="H9173" s="298">
        <v>44290</v>
      </c>
      <c r="I9173" s="299">
        <v>42961.3</v>
      </c>
      <c r="J9173" s="28" t="s">
        <v>39</v>
      </c>
      <c r="K9173" s="28" t="s">
        <v>39</v>
      </c>
      <c r="L9173" s="300" t="s">
        <v>8742</v>
      </c>
    </row>
    <row r="9174" spans="2:12" ht="75" customHeight="1" x14ac:dyDescent="0.25">
      <c r="B9174" s="294">
        <v>55101516</v>
      </c>
      <c r="C9174" s="295" t="s">
        <v>8825</v>
      </c>
      <c r="D9174" s="296">
        <v>41784</v>
      </c>
      <c r="E9174" s="28" t="s">
        <v>99</v>
      </c>
      <c r="F9174" s="297" t="s">
        <v>8370</v>
      </c>
      <c r="G9174" s="297" t="s">
        <v>8371</v>
      </c>
      <c r="H9174" s="298">
        <v>52530</v>
      </c>
      <c r="I9174" s="299">
        <v>50954.1</v>
      </c>
      <c r="J9174" s="28" t="s">
        <v>39</v>
      </c>
      <c r="K9174" s="28" t="s">
        <v>39</v>
      </c>
      <c r="L9174" s="300" t="s">
        <v>8742</v>
      </c>
    </row>
    <row r="9175" spans="2:12" ht="75" customHeight="1" x14ac:dyDescent="0.25">
      <c r="B9175" s="294">
        <v>55101516</v>
      </c>
      <c r="C9175" s="295" t="s">
        <v>8826</v>
      </c>
      <c r="D9175" s="296">
        <v>41784</v>
      </c>
      <c r="E9175" s="28" t="s">
        <v>99</v>
      </c>
      <c r="F9175" s="297" t="s">
        <v>8370</v>
      </c>
      <c r="G9175" s="297" t="s">
        <v>8371</v>
      </c>
      <c r="H9175" s="298">
        <v>52530</v>
      </c>
      <c r="I9175" s="299">
        <v>50954.1</v>
      </c>
      <c r="J9175" s="28" t="s">
        <v>39</v>
      </c>
      <c r="K9175" s="28" t="s">
        <v>39</v>
      </c>
      <c r="L9175" s="300" t="s">
        <v>8742</v>
      </c>
    </row>
    <row r="9176" spans="2:12" ht="75" customHeight="1" x14ac:dyDescent="0.25">
      <c r="B9176" s="294">
        <v>55101516</v>
      </c>
      <c r="C9176" s="295" t="s">
        <v>8827</v>
      </c>
      <c r="D9176" s="296">
        <v>41784</v>
      </c>
      <c r="E9176" s="28" t="s">
        <v>99</v>
      </c>
      <c r="F9176" s="297" t="s">
        <v>8370</v>
      </c>
      <c r="G9176" s="297" t="s">
        <v>8371</v>
      </c>
      <c r="H9176" s="298">
        <v>60770</v>
      </c>
      <c r="I9176" s="299">
        <v>58946.9</v>
      </c>
      <c r="J9176" s="28" t="s">
        <v>39</v>
      </c>
      <c r="K9176" s="28" t="s">
        <v>39</v>
      </c>
      <c r="L9176" s="300" t="s">
        <v>8742</v>
      </c>
    </row>
    <row r="9177" spans="2:12" ht="75" customHeight="1" x14ac:dyDescent="0.25">
      <c r="B9177" s="294">
        <v>55101516</v>
      </c>
      <c r="C9177" s="295" t="s">
        <v>8828</v>
      </c>
      <c r="D9177" s="296">
        <v>41784</v>
      </c>
      <c r="E9177" s="28" t="s">
        <v>99</v>
      </c>
      <c r="F9177" s="297" t="s">
        <v>8370</v>
      </c>
      <c r="G9177" s="297" t="s">
        <v>8371</v>
      </c>
      <c r="H9177" s="298">
        <v>48410</v>
      </c>
      <c r="I9177" s="299">
        <v>46957.7</v>
      </c>
      <c r="J9177" s="28" t="s">
        <v>39</v>
      </c>
      <c r="K9177" s="28" t="s">
        <v>39</v>
      </c>
      <c r="L9177" s="300" t="s">
        <v>8742</v>
      </c>
    </row>
    <row r="9178" spans="2:12" ht="75" customHeight="1" x14ac:dyDescent="0.25">
      <c r="B9178" s="294">
        <v>55101516</v>
      </c>
      <c r="C9178" s="295" t="s">
        <v>8829</v>
      </c>
      <c r="D9178" s="296">
        <v>41784</v>
      </c>
      <c r="E9178" s="28" t="s">
        <v>99</v>
      </c>
      <c r="F9178" s="297" t="s">
        <v>8370</v>
      </c>
      <c r="G9178" s="297" t="s">
        <v>8371</v>
      </c>
      <c r="H9178" s="298">
        <v>55620</v>
      </c>
      <c r="I9178" s="299">
        <v>53951.4</v>
      </c>
      <c r="J9178" s="28" t="s">
        <v>39</v>
      </c>
      <c r="K9178" s="28" t="s">
        <v>39</v>
      </c>
      <c r="L9178" s="300" t="s">
        <v>8742</v>
      </c>
    </row>
    <row r="9179" spans="2:12" ht="75" customHeight="1" x14ac:dyDescent="0.25">
      <c r="B9179" s="294">
        <v>55101516</v>
      </c>
      <c r="C9179" s="295" t="s">
        <v>8830</v>
      </c>
      <c r="D9179" s="296">
        <v>41784</v>
      </c>
      <c r="E9179" s="28" t="s">
        <v>99</v>
      </c>
      <c r="F9179" s="297" t="s">
        <v>8370</v>
      </c>
      <c r="G9179" s="297" t="s">
        <v>8371</v>
      </c>
      <c r="H9179" s="298">
        <v>51500</v>
      </c>
      <c r="I9179" s="299">
        <v>49955</v>
      </c>
      <c r="J9179" s="28" t="s">
        <v>39</v>
      </c>
      <c r="K9179" s="28" t="s">
        <v>39</v>
      </c>
      <c r="L9179" s="300" t="s">
        <v>8742</v>
      </c>
    </row>
    <row r="9180" spans="2:12" ht="75" customHeight="1" x14ac:dyDescent="0.25">
      <c r="B9180" s="294">
        <v>55101516</v>
      </c>
      <c r="C9180" s="295" t="s">
        <v>8831</v>
      </c>
      <c r="D9180" s="296">
        <v>41784</v>
      </c>
      <c r="E9180" s="28" t="s">
        <v>99</v>
      </c>
      <c r="F9180" s="297" t="s">
        <v>8370</v>
      </c>
      <c r="G9180" s="297" t="s">
        <v>8371</v>
      </c>
      <c r="H9180" s="298">
        <v>51500</v>
      </c>
      <c r="I9180" s="299">
        <v>49955</v>
      </c>
      <c r="J9180" s="28" t="s">
        <v>39</v>
      </c>
      <c r="K9180" s="28" t="s">
        <v>39</v>
      </c>
      <c r="L9180" s="300" t="s">
        <v>8742</v>
      </c>
    </row>
    <row r="9181" spans="2:12" ht="75" customHeight="1" x14ac:dyDescent="0.25">
      <c r="B9181" s="294">
        <v>55101516</v>
      </c>
      <c r="C9181" s="295" t="s">
        <v>8832</v>
      </c>
      <c r="D9181" s="296">
        <v>41784</v>
      </c>
      <c r="E9181" s="28" t="s">
        <v>99</v>
      </c>
      <c r="F9181" s="297" t="s">
        <v>8370</v>
      </c>
      <c r="G9181" s="297" t="s">
        <v>8371</v>
      </c>
      <c r="H9181" s="298">
        <v>46350</v>
      </c>
      <c r="I9181" s="299">
        <v>44959.5</v>
      </c>
      <c r="J9181" s="28" t="s">
        <v>39</v>
      </c>
      <c r="K9181" s="28" t="s">
        <v>39</v>
      </c>
      <c r="L9181" s="300" t="s">
        <v>8742</v>
      </c>
    </row>
    <row r="9182" spans="2:12" ht="75" customHeight="1" x14ac:dyDescent="0.25">
      <c r="B9182" s="294">
        <v>55101516</v>
      </c>
      <c r="C9182" s="295" t="s">
        <v>8833</v>
      </c>
      <c r="D9182" s="296">
        <v>41784</v>
      </c>
      <c r="E9182" s="28" t="s">
        <v>99</v>
      </c>
      <c r="F9182" s="297" t="s">
        <v>8370</v>
      </c>
      <c r="G9182" s="297" t="s">
        <v>8371</v>
      </c>
      <c r="H9182" s="298">
        <v>46350</v>
      </c>
      <c r="I9182" s="299">
        <v>44959.5</v>
      </c>
      <c r="J9182" s="28" t="s">
        <v>39</v>
      </c>
      <c r="K9182" s="28" t="s">
        <v>39</v>
      </c>
      <c r="L9182" s="300" t="s">
        <v>8742</v>
      </c>
    </row>
    <row r="9183" spans="2:12" ht="75" customHeight="1" x14ac:dyDescent="0.25">
      <c r="B9183" s="294">
        <v>55101516</v>
      </c>
      <c r="C9183" s="295" t="s">
        <v>8834</v>
      </c>
      <c r="D9183" s="296">
        <v>41784</v>
      </c>
      <c r="E9183" s="28" t="s">
        <v>99</v>
      </c>
      <c r="F9183" s="297" t="s">
        <v>8370</v>
      </c>
      <c r="G9183" s="297" t="s">
        <v>8371</v>
      </c>
      <c r="H9183" s="298">
        <v>66950</v>
      </c>
      <c r="I9183" s="299">
        <v>64941.5</v>
      </c>
      <c r="J9183" s="28" t="s">
        <v>39</v>
      </c>
      <c r="K9183" s="28" t="s">
        <v>39</v>
      </c>
      <c r="L9183" s="300" t="s">
        <v>8742</v>
      </c>
    </row>
    <row r="9184" spans="2:12" ht="75" customHeight="1" x14ac:dyDescent="0.25">
      <c r="B9184" s="294">
        <v>55101516</v>
      </c>
      <c r="C9184" s="295" t="s">
        <v>8835</v>
      </c>
      <c r="D9184" s="296">
        <v>41784</v>
      </c>
      <c r="E9184" s="28" t="s">
        <v>99</v>
      </c>
      <c r="F9184" s="297" t="s">
        <v>8370</v>
      </c>
      <c r="G9184" s="297" t="s">
        <v>8371</v>
      </c>
      <c r="H9184" s="298">
        <v>51500</v>
      </c>
      <c r="I9184" s="299">
        <v>49955</v>
      </c>
      <c r="J9184" s="28" t="s">
        <v>39</v>
      </c>
      <c r="K9184" s="28" t="s">
        <v>39</v>
      </c>
      <c r="L9184" s="300" t="s">
        <v>8742</v>
      </c>
    </row>
    <row r="9185" spans="2:12" ht="75" customHeight="1" x14ac:dyDescent="0.25">
      <c r="B9185" s="294">
        <v>55101516</v>
      </c>
      <c r="C9185" s="295" t="s">
        <v>8836</v>
      </c>
      <c r="D9185" s="296">
        <v>41784</v>
      </c>
      <c r="E9185" s="28" t="s">
        <v>99</v>
      </c>
      <c r="F9185" s="297" t="s">
        <v>8370</v>
      </c>
      <c r="G9185" s="297" t="s">
        <v>8371</v>
      </c>
      <c r="H9185" s="298">
        <v>38110</v>
      </c>
      <c r="I9185" s="299">
        <v>36966.699999999997</v>
      </c>
      <c r="J9185" s="28" t="s">
        <v>39</v>
      </c>
      <c r="K9185" s="28" t="s">
        <v>39</v>
      </c>
      <c r="L9185" s="300" t="s">
        <v>8742</v>
      </c>
    </row>
    <row r="9186" spans="2:12" ht="75" customHeight="1" x14ac:dyDescent="0.25">
      <c r="B9186" s="294">
        <v>55101516</v>
      </c>
      <c r="C9186" s="295" t="s">
        <v>8837</v>
      </c>
      <c r="D9186" s="296">
        <v>41784</v>
      </c>
      <c r="E9186" s="28" t="s">
        <v>99</v>
      </c>
      <c r="F9186" s="297" t="s">
        <v>8370</v>
      </c>
      <c r="G9186" s="297" t="s">
        <v>8371</v>
      </c>
      <c r="H9186" s="298">
        <v>36050</v>
      </c>
      <c r="I9186" s="299">
        <v>34968.5</v>
      </c>
      <c r="J9186" s="28" t="s">
        <v>39</v>
      </c>
      <c r="K9186" s="28" t="s">
        <v>39</v>
      </c>
      <c r="L9186" s="300" t="s">
        <v>8742</v>
      </c>
    </row>
    <row r="9187" spans="2:12" ht="75" customHeight="1" x14ac:dyDescent="0.25">
      <c r="B9187" s="294">
        <v>55101516</v>
      </c>
      <c r="C9187" s="295" t="s">
        <v>8838</v>
      </c>
      <c r="D9187" s="296">
        <v>41784</v>
      </c>
      <c r="E9187" s="28" t="s">
        <v>99</v>
      </c>
      <c r="F9187" s="297" t="s">
        <v>8370</v>
      </c>
      <c r="G9187" s="297" t="s">
        <v>8371</v>
      </c>
      <c r="H9187" s="298">
        <v>44290</v>
      </c>
      <c r="I9187" s="299">
        <v>42961.3</v>
      </c>
      <c r="J9187" s="28" t="s">
        <v>39</v>
      </c>
      <c r="K9187" s="28" t="s">
        <v>39</v>
      </c>
      <c r="L9187" s="300" t="s">
        <v>8742</v>
      </c>
    </row>
    <row r="9188" spans="2:12" ht="75" customHeight="1" x14ac:dyDescent="0.25">
      <c r="B9188" s="294">
        <v>55101516</v>
      </c>
      <c r="C9188" s="295" t="s">
        <v>8839</v>
      </c>
      <c r="D9188" s="296">
        <v>41784</v>
      </c>
      <c r="E9188" s="28" t="s">
        <v>99</v>
      </c>
      <c r="F9188" s="297" t="s">
        <v>8370</v>
      </c>
      <c r="G9188" s="297" t="s">
        <v>8371</v>
      </c>
      <c r="H9188" s="298">
        <v>64890</v>
      </c>
      <c r="I9188" s="299">
        <v>62943.3</v>
      </c>
      <c r="J9188" s="28" t="s">
        <v>39</v>
      </c>
      <c r="K9188" s="28" t="s">
        <v>39</v>
      </c>
      <c r="L9188" s="300" t="s">
        <v>8742</v>
      </c>
    </row>
    <row r="9189" spans="2:12" ht="75" customHeight="1" x14ac:dyDescent="0.25">
      <c r="B9189" s="294">
        <v>55101516</v>
      </c>
      <c r="C9189" s="295" t="s">
        <v>8840</v>
      </c>
      <c r="D9189" s="296">
        <v>41784</v>
      </c>
      <c r="E9189" s="28" t="s">
        <v>99</v>
      </c>
      <c r="F9189" s="297" t="s">
        <v>8370</v>
      </c>
      <c r="G9189" s="297" t="s">
        <v>8371</v>
      </c>
      <c r="H9189" s="298">
        <v>55620</v>
      </c>
      <c r="I9189" s="299">
        <v>53951.4</v>
      </c>
      <c r="J9189" s="28" t="s">
        <v>39</v>
      </c>
      <c r="K9189" s="28" t="s">
        <v>39</v>
      </c>
      <c r="L9189" s="300" t="s">
        <v>8742</v>
      </c>
    </row>
    <row r="9190" spans="2:12" ht="75" customHeight="1" x14ac:dyDescent="0.25">
      <c r="B9190" s="294">
        <v>55101516</v>
      </c>
      <c r="C9190" s="295" t="s">
        <v>8841</v>
      </c>
      <c r="D9190" s="296">
        <v>41784</v>
      </c>
      <c r="E9190" s="28" t="s">
        <v>99</v>
      </c>
      <c r="F9190" s="297" t="s">
        <v>8370</v>
      </c>
      <c r="G9190" s="297" t="s">
        <v>8371</v>
      </c>
      <c r="H9190" s="298">
        <v>48410</v>
      </c>
      <c r="I9190" s="299">
        <v>46957.7</v>
      </c>
      <c r="J9190" s="28" t="s">
        <v>39</v>
      </c>
      <c r="K9190" s="28" t="s">
        <v>39</v>
      </c>
      <c r="L9190" s="300" t="s">
        <v>8742</v>
      </c>
    </row>
    <row r="9191" spans="2:12" ht="75" customHeight="1" x14ac:dyDescent="0.25">
      <c r="B9191" s="294">
        <v>55101516</v>
      </c>
      <c r="C9191" s="295" t="s">
        <v>8842</v>
      </c>
      <c r="D9191" s="296">
        <v>41784</v>
      </c>
      <c r="E9191" s="28" t="s">
        <v>99</v>
      </c>
      <c r="F9191" s="297" t="s">
        <v>8370</v>
      </c>
      <c r="G9191" s="297" t="s">
        <v>8371</v>
      </c>
      <c r="H9191" s="298">
        <v>72100</v>
      </c>
      <c r="I9191" s="299">
        <v>69937</v>
      </c>
      <c r="J9191" s="28" t="s">
        <v>39</v>
      </c>
      <c r="K9191" s="28" t="s">
        <v>39</v>
      </c>
      <c r="L9191" s="300" t="s">
        <v>8742</v>
      </c>
    </row>
    <row r="9192" spans="2:12" ht="75" customHeight="1" x14ac:dyDescent="0.25">
      <c r="B9192" s="294">
        <v>55101516</v>
      </c>
      <c r="C9192" s="295" t="s">
        <v>8843</v>
      </c>
      <c r="D9192" s="296">
        <v>41784</v>
      </c>
      <c r="E9192" s="28" t="s">
        <v>99</v>
      </c>
      <c r="F9192" s="297" t="s">
        <v>8370</v>
      </c>
      <c r="G9192" s="297" t="s">
        <v>8371</v>
      </c>
      <c r="H9192" s="298">
        <v>60770</v>
      </c>
      <c r="I9192" s="299">
        <v>58946.9</v>
      </c>
      <c r="J9192" s="28" t="s">
        <v>39</v>
      </c>
      <c r="K9192" s="28" t="s">
        <v>39</v>
      </c>
      <c r="L9192" s="300" t="s">
        <v>8742</v>
      </c>
    </row>
    <row r="9193" spans="2:12" ht="75" customHeight="1" x14ac:dyDescent="0.25">
      <c r="B9193" s="294">
        <v>55101516</v>
      </c>
      <c r="C9193" s="295" t="s">
        <v>8844</v>
      </c>
      <c r="D9193" s="296">
        <v>41784</v>
      </c>
      <c r="E9193" s="28" t="s">
        <v>99</v>
      </c>
      <c r="F9193" s="297" t="s">
        <v>8370</v>
      </c>
      <c r="G9193" s="297" t="s">
        <v>8371</v>
      </c>
      <c r="H9193" s="298">
        <v>40170</v>
      </c>
      <c r="I9193" s="299">
        <v>38964.9</v>
      </c>
      <c r="J9193" s="28" t="s">
        <v>39</v>
      </c>
      <c r="K9193" s="28" t="s">
        <v>39</v>
      </c>
      <c r="L9193" s="300" t="s">
        <v>8742</v>
      </c>
    </row>
    <row r="9194" spans="2:12" ht="75" customHeight="1" x14ac:dyDescent="0.25">
      <c r="B9194" s="294">
        <v>55101516</v>
      </c>
      <c r="C9194" s="295" t="s">
        <v>8845</v>
      </c>
      <c r="D9194" s="296">
        <v>41784</v>
      </c>
      <c r="E9194" s="28" t="s">
        <v>99</v>
      </c>
      <c r="F9194" s="297" t="s">
        <v>8370</v>
      </c>
      <c r="G9194" s="297" t="s">
        <v>8371</v>
      </c>
      <c r="H9194" s="298">
        <v>64890</v>
      </c>
      <c r="I9194" s="299">
        <v>62943.3</v>
      </c>
      <c r="J9194" s="28" t="s">
        <v>39</v>
      </c>
      <c r="K9194" s="28" t="s">
        <v>39</v>
      </c>
      <c r="L9194" s="300" t="s">
        <v>8742</v>
      </c>
    </row>
    <row r="9195" spans="2:12" ht="75" customHeight="1" x14ac:dyDescent="0.25">
      <c r="B9195" s="294">
        <v>55101516</v>
      </c>
      <c r="C9195" s="295" t="s">
        <v>8846</v>
      </c>
      <c r="D9195" s="296">
        <v>41784</v>
      </c>
      <c r="E9195" s="28" t="s">
        <v>99</v>
      </c>
      <c r="F9195" s="297" t="s">
        <v>8370</v>
      </c>
      <c r="G9195" s="297" t="s">
        <v>8371</v>
      </c>
      <c r="H9195" s="298">
        <v>76220</v>
      </c>
      <c r="I9195" s="299">
        <v>73933.399999999994</v>
      </c>
      <c r="J9195" s="28" t="s">
        <v>39</v>
      </c>
      <c r="K9195" s="28" t="s">
        <v>39</v>
      </c>
      <c r="L9195" s="300" t="s">
        <v>8742</v>
      </c>
    </row>
    <row r="9196" spans="2:12" ht="75" customHeight="1" x14ac:dyDescent="0.25">
      <c r="B9196" s="294">
        <v>55101516</v>
      </c>
      <c r="C9196" s="295" t="s">
        <v>8847</v>
      </c>
      <c r="D9196" s="296">
        <v>41784</v>
      </c>
      <c r="E9196" s="28" t="s">
        <v>99</v>
      </c>
      <c r="F9196" s="297" t="s">
        <v>8370</v>
      </c>
      <c r="G9196" s="297" t="s">
        <v>8371</v>
      </c>
      <c r="H9196" s="298">
        <v>38110</v>
      </c>
      <c r="I9196" s="299">
        <v>36966.699999999997</v>
      </c>
      <c r="J9196" s="28" t="s">
        <v>39</v>
      </c>
      <c r="K9196" s="28" t="s">
        <v>39</v>
      </c>
      <c r="L9196" s="300" t="s">
        <v>8742</v>
      </c>
    </row>
    <row r="9197" spans="2:12" ht="75" customHeight="1" x14ac:dyDescent="0.25">
      <c r="B9197" s="294">
        <v>55101516</v>
      </c>
      <c r="C9197" s="295" t="s">
        <v>8848</v>
      </c>
      <c r="D9197" s="296">
        <v>41784</v>
      </c>
      <c r="E9197" s="28" t="s">
        <v>99</v>
      </c>
      <c r="F9197" s="297" t="s">
        <v>8370</v>
      </c>
      <c r="G9197" s="297" t="s">
        <v>8371</v>
      </c>
      <c r="H9197" s="298">
        <v>48410</v>
      </c>
      <c r="I9197" s="299">
        <v>46957.7</v>
      </c>
      <c r="J9197" s="28" t="s">
        <v>39</v>
      </c>
      <c r="K9197" s="28" t="s">
        <v>39</v>
      </c>
      <c r="L9197" s="300" t="s">
        <v>8742</v>
      </c>
    </row>
    <row r="9198" spans="2:12" ht="75" customHeight="1" x14ac:dyDescent="0.25">
      <c r="B9198" s="294">
        <v>55101516</v>
      </c>
      <c r="C9198" s="295" t="s">
        <v>8849</v>
      </c>
      <c r="D9198" s="296">
        <v>41784</v>
      </c>
      <c r="E9198" s="28" t="s">
        <v>99</v>
      </c>
      <c r="F9198" s="297" t="s">
        <v>8370</v>
      </c>
      <c r="G9198" s="297" t="s">
        <v>8371</v>
      </c>
      <c r="H9198" s="298">
        <v>36050</v>
      </c>
      <c r="I9198" s="299">
        <v>34968.5</v>
      </c>
      <c r="J9198" s="28" t="s">
        <v>39</v>
      </c>
      <c r="K9198" s="28" t="s">
        <v>39</v>
      </c>
      <c r="L9198" s="300" t="s">
        <v>8742</v>
      </c>
    </row>
    <row r="9199" spans="2:12" ht="75" customHeight="1" x14ac:dyDescent="0.25">
      <c r="B9199" s="294">
        <v>55101516</v>
      </c>
      <c r="C9199" s="295" t="s">
        <v>8850</v>
      </c>
      <c r="D9199" s="296">
        <v>41784</v>
      </c>
      <c r="E9199" s="28" t="s">
        <v>99</v>
      </c>
      <c r="F9199" s="297" t="s">
        <v>8370</v>
      </c>
      <c r="G9199" s="297" t="s">
        <v>8371</v>
      </c>
      <c r="H9199" s="298">
        <v>59740</v>
      </c>
      <c r="I9199" s="299">
        <v>57947.8</v>
      </c>
      <c r="J9199" s="28" t="s">
        <v>39</v>
      </c>
      <c r="K9199" s="28" t="s">
        <v>39</v>
      </c>
      <c r="L9199" s="300" t="s">
        <v>8742</v>
      </c>
    </row>
    <row r="9200" spans="2:12" ht="75" customHeight="1" x14ac:dyDescent="0.25">
      <c r="B9200" s="294">
        <v>55101516</v>
      </c>
      <c r="C9200" s="295" t="s">
        <v>8851</v>
      </c>
      <c r="D9200" s="296">
        <v>41784</v>
      </c>
      <c r="E9200" s="28" t="s">
        <v>99</v>
      </c>
      <c r="F9200" s="297" t="s">
        <v>8370</v>
      </c>
      <c r="G9200" s="297" t="s">
        <v>8371</v>
      </c>
      <c r="H9200" s="298">
        <v>44290</v>
      </c>
      <c r="I9200" s="299">
        <v>42961.3</v>
      </c>
      <c r="J9200" s="28" t="s">
        <v>39</v>
      </c>
      <c r="K9200" s="28" t="s">
        <v>39</v>
      </c>
      <c r="L9200" s="300" t="s">
        <v>8742</v>
      </c>
    </row>
    <row r="9201" spans="2:12" ht="75" customHeight="1" x14ac:dyDescent="0.25">
      <c r="B9201" s="294">
        <v>55101516</v>
      </c>
      <c r="C9201" s="295" t="s">
        <v>8852</v>
      </c>
      <c r="D9201" s="296">
        <v>41784</v>
      </c>
      <c r="E9201" s="28" t="s">
        <v>99</v>
      </c>
      <c r="F9201" s="297" t="s">
        <v>8370</v>
      </c>
      <c r="G9201" s="297" t="s">
        <v>8371</v>
      </c>
      <c r="H9201" s="298">
        <v>67980</v>
      </c>
      <c r="I9201" s="299">
        <v>65940.600000000006</v>
      </c>
      <c r="J9201" s="28" t="s">
        <v>39</v>
      </c>
      <c r="K9201" s="28" t="s">
        <v>39</v>
      </c>
      <c r="L9201" s="300" t="s">
        <v>8742</v>
      </c>
    </row>
    <row r="9202" spans="2:12" ht="75" customHeight="1" x14ac:dyDescent="0.25">
      <c r="B9202" s="294">
        <v>55101516</v>
      </c>
      <c r="C9202" s="295" t="s">
        <v>8853</v>
      </c>
      <c r="D9202" s="296">
        <v>41784</v>
      </c>
      <c r="E9202" s="28" t="s">
        <v>99</v>
      </c>
      <c r="F9202" s="297" t="s">
        <v>8370</v>
      </c>
      <c r="G9202" s="297" t="s">
        <v>8371</v>
      </c>
      <c r="H9202" s="298">
        <v>48410</v>
      </c>
      <c r="I9202" s="299">
        <v>46957.7</v>
      </c>
      <c r="J9202" s="28" t="s">
        <v>39</v>
      </c>
      <c r="K9202" s="28" t="s">
        <v>39</v>
      </c>
      <c r="L9202" s="300" t="s">
        <v>8742</v>
      </c>
    </row>
    <row r="9203" spans="2:12" ht="75" customHeight="1" x14ac:dyDescent="0.25">
      <c r="B9203" s="294">
        <v>55101516</v>
      </c>
      <c r="C9203" s="295" t="s">
        <v>8854</v>
      </c>
      <c r="D9203" s="296">
        <v>41784</v>
      </c>
      <c r="E9203" s="28" t="s">
        <v>99</v>
      </c>
      <c r="F9203" s="297" t="s">
        <v>8370</v>
      </c>
      <c r="G9203" s="297" t="s">
        <v>8371</v>
      </c>
      <c r="H9203" s="298">
        <v>36050</v>
      </c>
      <c r="I9203" s="299">
        <v>34968.5</v>
      </c>
      <c r="J9203" s="28" t="s">
        <v>39</v>
      </c>
      <c r="K9203" s="28" t="s">
        <v>39</v>
      </c>
      <c r="L9203" s="300" t="s">
        <v>8742</v>
      </c>
    </row>
    <row r="9204" spans="2:12" ht="75" customHeight="1" x14ac:dyDescent="0.25">
      <c r="B9204" s="294">
        <v>55101516</v>
      </c>
      <c r="C9204" s="295" t="s">
        <v>8855</v>
      </c>
      <c r="D9204" s="296">
        <v>41784</v>
      </c>
      <c r="E9204" s="28" t="s">
        <v>99</v>
      </c>
      <c r="F9204" s="297" t="s">
        <v>8370</v>
      </c>
      <c r="G9204" s="297" t="s">
        <v>8371</v>
      </c>
      <c r="H9204" s="298">
        <v>30900</v>
      </c>
      <c r="I9204" s="299">
        <v>29973</v>
      </c>
      <c r="J9204" s="28" t="s">
        <v>39</v>
      </c>
      <c r="K9204" s="28" t="s">
        <v>39</v>
      </c>
      <c r="L9204" s="300" t="s">
        <v>8742</v>
      </c>
    </row>
    <row r="9205" spans="2:12" ht="75" customHeight="1" x14ac:dyDescent="0.25">
      <c r="B9205" s="294">
        <v>55101516</v>
      </c>
      <c r="C9205" s="295" t="s">
        <v>8856</v>
      </c>
      <c r="D9205" s="296">
        <v>41784</v>
      </c>
      <c r="E9205" s="28" t="s">
        <v>99</v>
      </c>
      <c r="F9205" s="297" t="s">
        <v>8370</v>
      </c>
      <c r="G9205" s="297" t="s">
        <v>8371</v>
      </c>
      <c r="H9205" s="298">
        <v>66950</v>
      </c>
      <c r="I9205" s="299">
        <v>64941.5</v>
      </c>
      <c r="J9205" s="28" t="s">
        <v>39</v>
      </c>
      <c r="K9205" s="28" t="s">
        <v>39</v>
      </c>
      <c r="L9205" s="300" t="s">
        <v>8742</v>
      </c>
    </row>
    <row r="9206" spans="2:12" ht="75" customHeight="1" x14ac:dyDescent="0.25">
      <c r="B9206" s="294">
        <v>55101516</v>
      </c>
      <c r="C9206" s="295" t="s">
        <v>8857</v>
      </c>
      <c r="D9206" s="296">
        <v>41784</v>
      </c>
      <c r="E9206" s="28" t="s">
        <v>99</v>
      </c>
      <c r="F9206" s="297" t="s">
        <v>8370</v>
      </c>
      <c r="G9206" s="297" t="s">
        <v>8371</v>
      </c>
      <c r="H9206" s="298">
        <v>76220</v>
      </c>
      <c r="I9206" s="299">
        <v>73933.399999999994</v>
      </c>
      <c r="J9206" s="28" t="s">
        <v>39</v>
      </c>
      <c r="K9206" s="28" t="s">
        <v>39</v>
      </c>
      <c r="L9206" s="300" t="s">
        <v>8742</v>
      </c>
    </row>
    <row r="9207" spans="2:12" ht="75" customHeight="1" x14ac:dyDescent="0.25">
      <c r="B9207" s="294">
        <v>55101516</v>
      </c>
      <c r="C9207" s="295" t="s">
        <v>8858</v>
      </c>
      <c r="D9207" s="296">
        <v>41784</v>
      </c>
      <c r="E9207" s="28" t="s">
        <v>99</v>
      </c>
      <c r="F9207" s="297" t="s">
        <v>8370</v>
      </c>
      <c r="G9207" s="297" t="s">
        <v>8371</v>
      </c>
      <c r="H9207" s="298">
        <v>86520</v>
      </c>
      <c r="I9207" s="299">
        <v>83924.4</v>
      </c>
      <c r="J9207" s="28" t="s">
        <v>39</v>
      </c>
      <c r="K9207" s="28" t="s">
        <v>39</v>
      </c>
      <c r="L9207" s="300" t="s">
        <v>8742</v>
      </c>
    </row>
    <row r="9208" spans="2:12" ht="75" customHeight="1" x14ac:dyDescent="0.25">
      <c r="B9208" s="294">
        <v>55101516</v>
      </c>
      <c r="C9208" s="295" t="s">
        <v>8859</v>
      </c>
      <c r="D9208" s="296">
        <v>41784</v>
      </c>
      <c r="E9208" s="28" t="s">
        <v>99</v>
      </c>
      <c r="F9208" s="297" t="s">
        <v>8370</v>
      </c>
      <c r="G9208" s="297" t="s">
        <v>8371</v>
      </c>
      <c r="H9208" s="298">
        <v>36050</v>
      </c>
      <c r="I9208" s="299">
        <v>34968.5</v>
      </c>
      <c r="J9208" s="28" t="s">
        <v>39</v>
      </c>
      <c r="K9208" s="28" t="s">
        <v>39</v>
      </c>
      <c r="L9208" s="300" t="s">
        <v>8742</v>
      </c>
    </row>
    <row r="9209" spans="2:12" ht="75" customHeight="1" x14ac:dyDescent="0.25">
      <c r="B9209" s="294">
        <v>55101516</v>
      </c>
      <c r="C9209" s="295" t="s">
        <v>8860</v>
      </c>
      <c r="D9209" s="296">
        <v>41784</v>
      </c>
      <c r="E9209" s="28" t="s">
        <v>99</v>
      </c>
      <c r="F9209" s="297" t="s">
        <v>8370</v>
      </c>
      <c r="G9209" s="297" t="s">
        <v>8371</v>
      </c>
      <c r="H9209" s="298">
        <v>60770</v>
      </c>
      <c r="I9209" s="299">
        <v>58946.9</v>
      </c>
      <c r="J9209" s="28" t="s">
        <v>39</v>
      </c>
      <c r="K9209" s="28" t="s">
        <v>39</v>
      </c>
      <c r="L9209" s="300" t="s">
        <v>8742</v>
      </c>
    </row>
    <row r="9210" spans="2:12" ht="75" customHeight="1" x14ac:dyDescent="0.25">
      <c r="B9210" s="294">
        <v>55101516</v>
      </c>
      <c r="C9210" s="295" t="s">
        <v>8861</v>
      </c>
      <c r="D9210" s="296">
        <v>41784</v>
      </c>
      <c r="E9210" s="28" t="s">
        <v>99</v>
      </c>
      <c r="F9210" s="297" t="s">
        <v>8370</v>
      </c>
      <c r="G9210" s="297" t="s">
        <v>8371</v>
      </c>
      <c r="H9210" s="298">
        <v>51500</v>
      </c>
      <c r="I9210" s="299">
        <v>49955</v>
      </c>
      <c r="J9210" s="28" t="s">
        <v>39</v>
      </c>
      <c r="K9210" s="28" t="s">
        <v>39</v>
      </c>
      <c r="L9210" s="300" t="s">
        <v>8742</v>
      </c>
    </row>
    <row r="9211" spans="2:12" ht="75" customHeight="1" x14ac:dyDescent="0.25">
      <c r="B9211" s="294">
        <v>55101516</v>
      </c>
      <c r="C9211" s="295" t="s">
        <v>8862</v>
      </c>
      <c r="D9211" s="296">
        <v>41784</v>
      </c>
      <c r="E9211" s="28" t="s">
        <v>99</v>
      </c>
      <c r="F9211" s="297" t="s">
        <v>8370</v>
      </c>
      <c r="G9211" s="297" t="s">
        <v>8371</v>
      </c>
      <c r="H9211" s="298">
        <v>51500</v>
      </c>
      <c r="I9211" s="299">
        <v>49955</v>
      </c>
      <c r="J9211" s="28" t="s">
        <v>39</v>
      </c>
      <c r="K9211" s="28" t="s">
        <v>39</v>
      </c>
      <c r="L9211" s="300" t="s">
        <v>8742</v>
      </c>
    </row>
    <row r="9212" spans="2:12" ht="75" customHeight="1" x14ac:dyDescent="0.25">
      <c r="B9212" s="294">
        <v>55101516</v>
      </c>
      <c r="C9212" s="295" t="s">
        <v>8863</v>
      </c>
      <c r="D9212" s="296">
        <v>41784</v>
      </c>
      <c r="E9212" s="28" t="s">
        <v>99</v>
      </c>
      <c r="F9212" s="297" t="s">
        <v>8370</v>
      </c>
      <c r="G9212" s="297" t="s">
        <v>8371</v>
      </c>
      <c r="H9212" s="298">
        <v>51500</v>
      </c>
      <c r="I9212" s="299">
        <v>49955</v>
      </c>
      <c r="J9212" s="28" t="s">
        <v>39</v>
      </c>
      <c r="K9212" s="28" t="s">
        <v>39</v>
      </c>
      <c r="L9212" s="300" t="s">
        <v>8742</v>
      </c>
    </row>
    <row r="9213" spans="2:12" ht="75" customHeight="1" x14ac:dyDescent="0.25">
      <c r="B9213" s="294">
        <v>55101516</v>
      </c>
      <c r="C9213" s="295" t="s">
        <v>8864</v>
      </c>
      <c r="D9213" s="296">
        <v>41784</v>
      </c>
      <c r="E9213" s="28" t="s">
        <v>99</v>
      </c>
      <c r="F9213" s="297" t="s">
        <v>8370</v>
      </c>
      <c r="G9213" s="297" t="s">
        <v>8371</v>
      </c>
      <c r="H9213" s="298">
        <v>36050</v>
      </c>
      <c r="I9213" s="299">
        <v>34968.5</v>
      </c>
      <c r="J9213" s="28" t="s">
        <v>39</v>
      </c>
      <c r="K9213" s="28" t="s">
        <v>39</v>
      </c>
      <c r="L9213" s="300" t="s">
        <v>8742</v>
      </c>
    </row>
    <row r="9214" spans="2:12" ht="75" customHeight="1" x14ac:dyDescent="0.25">
      <c r="B9214" s="294">
        <v>55101516</v>
      </c>
      <c r="C9214" s="295" t="s">
        <v>8865</v>
      </c>
      <c r="D9214" s="296">
        <v>41784</v>
      </c>
      <c r="E9214" s="28" t="s">
        <v>99</v>
      </c>
      <c r="F9214" s="297" t="s">
        <v>8370</v>
      </c>
      <c r="G9214" s="297" t="s">
        <v>8371</v>
      </c>
      <c r="H9214" s="298">
        <v>41200</v>
      </c>
      <c r="I9214" s="299">
        <v>39964</v>
      </c>
      <c r="J9214" s="28" t="s">
        <v>39</v>
      </c>
      <c r="K9214" s="28" t="s">
        <v>39</v>
      </c>
      <c r="L9214" s="300" t="s">
        <v>8742</v>
      </c>
    </row>
    <row r="9215" spans="2:12" ht="75" customHeight="1" x14ac:dyDescent="0.25">
      <c r="B9215" s="294">
        <v>55101516</v>
      </c>
      <c r="C9215" s="295" t="s">
        <v>8866</v>
      </c>
      <c r="D9215" s="296">
        <v>41784</v>
      </c>
      <c r="E9215" s="28" t="s">
        <v>99</v>
      </c>
      <c r="F9215" s="297" t="s">
        <v>8370</v>
      </c>
      <c r="G9215" s="297" t="s">
        <v>8371</v>
      </c>
      <c r="H9215" s="298">
        <v>88580</v>
      </c>
      <c r="I9215" s="299">
        <v>85922.6</v>
      </c>
      <c r="J9215" s="28" t="s">
        <v>39</v>
      </c>
      <c r="K9215" s="28" t="s">
        <v>39</v>
      </c>
      <c r="L9215" s="300" t="s">
        <v>8742</v>
      </c>
    </row>
    <row r="9216" spans="2:12" ht="75" customHeight="1" x14ac:dyDescent="0.25">
      <c r="B9216" s="294">
        <v>55101516</v>
      </c>
      <c r="C9216" s="295" t="s">
        <v>8867</v>
      </c>
      <c r="D9216" s="296">
        <v>41784</v>
      </c>
      <c r="E9216" s="28" t="s">
        <v>99</v>
      </c>
      <c r="F9216" s="297" t="s">
        <v>8370</v>
      </c>
      <c r="G9216" s="297" t="s">
        <v>8371</v>
      </c>
      <c r="H9216" s="298">
        <v>72100</v>
      </c>
      <c r="I9216" s="299">
        <v>69937</v>
      </c>
      <c r="J9216" s="28" t="s">
        <v>39</v>
      </c>
      <c r="K9216" s="28" t="s">
        <v>39</v>
      </c>
      <c r="L9216" s="300" t="s">
        <v>8742</v>
      </c>
    </row>
    <row r="9217" spans="2:12" ht="75" customHeight="1" x14ac:dyDescent="0.25">
      <c r="B9217" s="294">
        <v>55101516</v>
      </c>
      <c r="C9217" s="295" t="s">
        <v>8868</v>
      </c>
      <c r="D9217" s="296">
        <v>41784</v>
      </c>
      <c r="E9217" s="28" t="s">
        <v>99</v>
      </c>
      <c r="F9217" s="297" t="s">
        <v>8370</v>
      </c>
      <c r="G9217" s="297" t="s">
        <v>8371</v>
      </c>
      <c r="H9217" s="298">
        <v>86520</v>
      </c>
      <c r="I9217" s="299">
        <v>83924.4</v>
      </c>
      <c r="J9217" s="28" t="s">
        <v>39</v>
      </c>
      <c r="K9217" s="28" t="s">
        <v>39</v>
      </c>
      <c r="L9217" s="300" t="s">
        <v>8742</v>
      </c>
    </row>
    <row r="9218" spans="2:12" ht="75" customHeight="1" x14ac:dyDescent="0.25">
      <c r="B9218" s="294">
        <v>55101516</v>
      </c>
      <c r="C9218" s="295" t="s">
        <v>8869</v>
      </c>
      <c r="D9218" s="296">
        <v>41784</v>
      </c>
      <c r="E9218" s="28" t="s">
        <v>99</v>
      </c>
      <c r="F9218" s="297" t="s">
        <v>8370</v>
      </c>
      <c r="G9218" s="297" t="s">
        <v>8371</v>
      </c>
      <c r="H9218" s="298">
        <v>36050</v>
      </c>
      <c r="I9218" s="299">
        <v>34968.5</v>
      </c>
      <c r="J9218" s="28" t="s">
        <v>39</v>
      </c>
      <c r="K9218" s="28" t="s">
        <v>39</v>
      </c>
      <c r="L9218" s="300" t="s">
        <v>8742</v>
      </c>
    </row>
    <row r="9219" spans="2:12" ht="75" customHeight="1" x14ac:dyDescent="0.25">
      <c r="B9219" s="294">
        <v>55101516</v>
      </c>
      <c r="C9219" s="295" t="s">
        <v>8870</v>
      </c>
      <c r="D9219" s="296">
        <v>41784</v>
      </c>
      <c r="E9219" s="28" t="s">
        <v>99</v>
      </c>
      <c r="F9219" s="297" t="s">
        <v>8370</v>
      </c>
      <c r="G9219" s="297" t="s">
        <v>8371</v>
      </c>
      <c r="H9219" s="298">
        <v>61800</v>
      </c>
      <c r="I9219" s="299">
        <v>59946</v>
      </c>
      <c r="J9219" s="28" t="s">
        <v>39</v>
      </c>
      <c r="K9219" s="28" t="s">
        <v>39</v>
      </c>
      <c r="L9219" s="300" t="s">
        <v>8742</v>
      </c>
    </row>
    <row r="9220" spans="2:12" ht="75" customHeight="1" x14ac:dyDescent="0.25">
      <c r="B9220" s="294">
        <v>55101516</v>
      </c>
      <c r="C9220" s="295" t="s">
        <v>8871</v>
      </c>
      <c r="D9220" s="296">
        <v>41784</v>
      </c>
      <c r="E9220" s="28" t="s">
        <v>99</v>
      </c>
      <c r="F9220" s="297" t="s">
        <v>8370</v>
      </c>
      <c r="G9220" s="297" t="s">
        <v>8371</v>
      </c>
      <c r="H9220" s="298">
        <v>36050</v>
      </c>
      <c r="I9220" s="299">
        <v>34968.5</v>
      </c>
      <c r="J9220" s="28" t="s">
        <v>39</v>
      </c>
      <c r="K9220" s="28" t="s">
        <v>39</v>
      </c>
      <c r="L9220" s="300" t="s">
        <v>8742</v>
      </c>
    </row>
    <row r="9221" spans="2:12" ht="75" customHeight="1" x14ac:dyDescent="0.25">
      <c r="B9221" s="294">
        <v>55101516</v>
      </c>
      <c r="C9221" s="295" t="s">
        <v>8872</v>
      </c>
      <c r="D9221" s="296">
        <v>41784</v>
      </c>
      <c r="E9221" s="28" t="s">
        <v>99</v>
      </c>
      <c r="F9221" s="297" t="s">
        <v>8370</v>
      </c>
      <c r="G9221" s="297" t="s">
        <v>8371</v>
      </c>
      <c r="H9221" s="298">
        <v>67980</v>
      </c>
      <c r="I9221" s="299">
        <v>65940.600000000006</v>
      </c>
      <c r="J9221" s="28" t="s">
        <v>39</v>
      </c>
      <c r="K9221" s="28" t="s">
        <v>39</v>
      </c>
      <c r="L9221" s="300" t="s">
        <v>8742</v>
      </c>
    </row>
    <row r="9222" spans="2:12" ht="75" customHeight="1" x14ac:dyDescent="0.25">
      <c r="B9222" s="294">
        <v>55101516</v>
      </c>
      <c r="C9222" s="295" t="s">
        <v>8873</v>
      </c>
      <c r="D9222" s="296">
        <v>41784</v>
      </c>
      <c r="E9222" s="28" t="s">
        <v>99</v>
      </c>
      <c r="F9222" s="297" t="s">
        <v>8370</v>
      </c>
      <c r="G9222" s="297" t="s">
        <v>8371</v>
      </c>
      <c r="H9222" s="298">
        <v>48410</v>
      </c>
      <c r="I9222" s="299">
        <v>46957.7</v>
      </c>
      <c r="J9222" s="28" t="s">
        <v>39</v>
      </c>
      <c r="K9222" s="28" t="s">
        <v>39</v>
      </c>
      <c r="L9222" s="300" t="s">
        <v>8742</v>
      </c>
    </row>
    <row r="9223" spans="2:12" ht="75" customHeight="1" x14ac:dyDescent="0.25">
      <c r="B9223" s="294">
        <v>55101516</v>
      </c>
      <c r="C9223" s="295" t="s">
        <v>8874</v>
      </c>
      <c r="D9223" s="296">
        <v>41784</v>
      </c>
      <c r="E9223" s="28" t="s">
        <v>99</v>
      </c>
      <c r="F9223" s="297" t="s">
        <v>8370</v>
      </c>
      <c r="G9223" s="297" t="s">
        <v>8371</v>
      </c>
      <c r="H9223" s="298">
        <v>82400</v>
      </c>
      <c r="I9223" s="299">
        <v>79928</v>
      </c>
      <c r="J9223" s="28" t="s">
        <v>39</v>
      </c>
      <c r="K9223" s="28" t="s">
        <v>39</v>
      </c>
      <c r="L9223" s="300" t="s">
        <v>8742</v>
      </c>
    </row>
    <row r="9224" spans="2:12" ht="75" customHeight="1" x14ac:dyDescent="0.25">
      <c r="B9224" s="294">
        <v>55101516</v>
      </c>
      <c r="C9224" s="295" t="s">
        <v>8875</v>
      </c>
      <c r="D9224" s="296">
        <v>41784</v>
      </c>
      <c r="E9224" s="28" t="s">
        <v>99</v>
      </c>
      <c r="F9224" s="297" t="s">
        <v>8370</v>
      </c>
      <c r="G9224" s="297" t="s">
        <v>8371</v>
      </c>
      <c r="H9224" s="298">
        <v>69010</v>
      </c>
      <c r="I9224" s="299">
        <v>66939.7</v>
      </c>
      <c r="J9224" s="28" t="s">
        <v>39</v>
      </c>
      <c r="K9224" s="28" t="s">
        <v>39</v>
      </c>
      <c r="L9224" s="300" t="s">
        <v>8742</v>
      </c>
    </row>
    <row r="9225" spans="2:12" ht="75" customHeight="1" x14ac:dyDescent="0.25">
      <c r="B9225" s="294">
        <v>55101516</v>
      </c>
      <c r="C9225" s="295" t="s">
        <v>8876</v>
      </c>
      <c r="D9225" s="296">
        <v>41784</v>
      </c>
      <c r="E9225" s="28" t="s">
        <v>99</v>
      </c>
      <c r="F9225" s="297" t="s">
        <v>8370</v>
      </c>
      <c r="G9225" s="297" t="s">
        <v>8371</v>
      </c>
      <c r="H9225" s="298">
        <v>69010</v>
      </c>
      <c r="I9225" s="299">
        <v>66939.7</v>
      </c>
      <c r="J9225" s="28" t="s">
        <v>39</v>
      </c>
      <c r="K9225" s="28" t="s">
        <v>39</v>
      </c>
      <c r="L9225" s="300" t="s">
        <v>8742</v>
      </c>
    </row>
    <row r="9226" spans="2:12" ht="75" customHeight="1" x14ac:dyDescent="0.25">
      <c r="B9226" s="294">
        <v>55101516</v>
      </c>
      <c r="C9226" s="295" t="s">
        <v>8877</v>
      </c>
      <c r="D9226" s="296">
        <v>41784</v>
      </c>
      <c r="E9226" s="28" t="s">
        <v>99</v>
      </c>
      <c r="F9226" s="297" t="s">
        <v>8370</v>
      </c>
      <c r="G9226" s="297" t="s">
        <v>8371</v>
      </c>
      <c r="H9226" s="298">
        <v>80340</v>
      </c>
      <c r="I9226" s="299">
        <v>77929.8</v>
      </c>
      <c r="J9226" s="28" t="s">
        <v>39</v>
      </c>
      <c r="K9226" s="28" t="s">
        <v>39</v>
      </c>
      <c r="L9226" s="300" t="s">
        <v>8742</v>
      </c>
    </row>
    <row r="9227" spans="2:12" ht="75" customHeight="1" x14ac:dyDescent="0.25">
      <c r="B9227" s="294">
        <v>55101516</v>
      </c>
      <c r="C9227" s="295" t="s">
        <v>8878</v>
      </c>
      <c r="D9227" s="296">
        <v>41784</v>
      </c>
      <c r="E9227" s="28" t="s">
        <v>99</v>
      </c>
      <c r="F9227" s="297" t="s">
        <v>8370</v>
      </c>
      <c r="G9227" s="297" t="s">
        <v>8371</v>
      </c>
      <c r="H9227" s="298">
        <v>74160</v>
      </c>
      <c r="I9227" s="299">
        <v>71935.199999999997</v>
      </c>
      <c r="J9227" s="28" t="s">
        <v>39</v>
      </c>
      <c r="K9227" s="28" t="s">
        <v>39</v>
      </c>
      <c r="L9227" s="300" t="s">
        <v>8742</v>
      </c>
    </row>
    <row r="9228" spans="2:12" ht="75" customHeight="1" x14ac:dyDescent="0.25">
      <c r="B9228" s="294">
        <v>55101516</v>
      </c>
      <c r="C9228" s="295" t="s">
        <v>8879</v>
      </c>
      <c r="D9228" s="296">
        <v>41784</v>
      </c>
      <c r="E9228" s="28" t="s">
        <v>99</v>
      </c>
      <c r="F9228" s="297" t="s">
        <v>8370</v>
      </c>
      <c r="G9228" s="297" t="s">
        <v>8371</v>
      </c>
      <c r="H9228" s="298">
        <v>57680</v>
      </c>
      <c r="I9228" s="299">
        <v>55949.599999999999</v>
      </c>
      <c r="J9228" s="28" t="s">
        <v>39</v>
      </c>
      <c r="K9228" s="28" t="s">
        <v>39</v>
      </c>
      <c r="L9228" s="300" t="s">
        <v>8742</v>
      </c>
    </row>
    <row r="9229" spans="2:12" ht="75" customHeight="1" x14ac:dyDescent="0.25">
      <c r="B9229" s="294">
        <v>55101516</v>
      </c>
      <c r="C9229" s="295" t="s">
        <v>8880</v>
      </c>
      <c r="D9229" s="296">
        <v>41784</v>
      </c>
      <c r="E9229" s="28" t="s">
        <v>99</v>
      </c>
      <c r="F9229" s="297" t="s">
        <v>8370</v>
      </c>
      <c r="G9229" s="297" t="s">
        <v>8371</v>
      </c>
      <c r="H9229" s="298">
        <v>46350</v>
      </c>
      <c r="I9229" s="299">
        <v>44959.5</v>
      </c>
      <c r="J9229" s="28" t="s">
        <v>39</v>
      </c>
      <c r="K9229" s="28" t="s">
        <v>39</v>
      </c>
      <c r="L9229" s="300" t="s">
        <v>8742</v>
      </c>
    </row>
    <row r="9230" spans="2:12" ht="75" customHeight="1" x14ac:dyDescent="0.25">
      <c r="B9230" s="294">
        <v>55101516</v>
      </c>
      <c r="C9230" s="295" t="s">
        <v>8801</v>
      </c>
      <c r="D9230" s="296">
        <v>41784</v>
      </c>
      <c r="E9230" s="28" t="s">
        <v>99</v>
      </c>
      <c r="F9230" s="297" t="s">
        <v>8370</v>
      </c>
      <c r="G9230" s="297" t="s">
        <v>8371</v>
      </c>
      <c r="H9230" s="298">
        <v>76220</v>
      </c>
      <c r="I9230" s="299">
        <v>73933.399999999994</v>
      </c>
      <c r="J9230" s="28" t="s">
        <v>39</v>
      </c>
      <c r="K9230" s="28" t="s">
        <v>39</v>
      </c>
      <c r="L9230" s="300" t="s">
        <v>8742</v>
      </c>
    </row>
    <row r="9231" spans="2:12" ht="75" customHeight="1" x14ac:dyDescent="0.25">
      <c r="B9231" s="294">
        <v>55101516</v>
      </c>
      <c r="C9231" s="295" t="s">
        <v>8881</v>
      </c>
      <c r="D9231" s="296">
        <v>41784</v>
      </c>
      <c r="E9231" s="28" t="s">
        <v>99</v>
      </c>
      <c r="F9231" s="297" t="s">
        <v>8370</v>
      </c>
      <c r="G9231" s="297" t="s">
        <v>8371</v>
      </c>
      <c r="H9231" s="298">
        <v>175100</v>
      </c>
      <c r="I9231" s="299">
        <v>169847</v>
      </c>
      <c r="J9231" s="28" t="s">
        <v>39</v>
      </c>
      <c r="K9231" s="28" t="s">
        <v>39</v>
      </c>
      <c r="L9231" s="300" t="s">
        <v>8742</v>
      </c>
    </row>
    <row r="9232" spans="2:12" ht="75" customHeight="1" x14ac:dyDescent="0.25">
      <c r="B9232" s="294">
        <v>55101516</v>
      </c>
      <c r="C9232" s="295" t="s">
        <v>8882</v>
      </c>
      <c r="D9232" s="296">
        <v>41784</v>
      </c>
      <c r="E9232" s="28" t="s">
        <v>99</v>
      </c>
      <c r="F9232" s="297" t="s">
        <v>8370</v>
      </c>
      <c r="G9232" s="297" t="s">
        <v>8371</v>
      </c>
      <c r="H9232" s="298">
        <v>69010</v>
      </c>
      <c r="I9232" s="299">
        <v>66939.7</v>
      </c>
      <c r="J9232" s="28" t="s">
        <v>39</v>
      </c>
      <c r="K9232" s="28" t="s">
        <v>39</v>
      </c>
      <c r="L9232" s="300" t="s">
        <v>8742</v>
      </c>
    </row>
    <row r="9233" spans="2:12" ht="75" customHeight="1" x14ac:dyDescent="0.25">
      <c r="B9233" s="294">
        <v>55101516</v>
      </c>
      <c r="C9233" s="295" t="s">
        <v>8883</v>
      </c>
      <c r="D9233" s="296">
        <v>41784</v>
      </c>
      <c r="E9233" s="28" t="s">
        <v>99</v>
      </c>
      <c r="F9233" s="297" t="s">
        <v>8370</v>
      </c>
      <c r="G9233" s="297" t="s">
        <v>8371</v>
      </c>
      <c r="H9233" s="298">
        <v>80340</v>
      </c>
      <c r="I9233" s="299">
        <v>77929.8</v>
      </c>
      <c r="J9233" s="28" t="s">
        <v>39</v>
      </c>
      <c r="K9233" s="28" t="s">
        <v>39</v>
      </c>
      <c r="L9233" s="300" t="s">
        <v>8742</v>
      </c>
    </row>
    <row r="9234" spans="2:12" ht="75" customHeight="1" x14ac:dyDescent="0.25">
      <c r="B9234" s="294">
        <v>55101516</v>
      </c>
      <c r="C9234" s="295" t="s">
        <v>8884</v>
      </c>
      <c r="D9234" s="296">
        <v>41784</v>
      </c>
      <c r="E9234" s="28" t="s">
        <v>99</v>
      </c>
      <c r="F9234" s="297" t="s">
        <v>8370</v>
      </c>
      <c r="G9234" s="297" t="s">
        <v>8371</v>
      </c>
      <c r="H9234" s="298">
        <v>97850</v>
      </c>
      <c r="I9234" s="299">
        <v>94914.5</v>
      </c>
      <c r="J9234" s="28" t="s">
        <v>39</v>
      </c>
      <c r="K9234" s="28" t="s">
        <v>39</v>
      </c>
      <c r="L9234" s="300" t="s">
        <v>8742</v>
      </c>
    </row>
    <row r="9235" spans="2:12" ht="75" customHeight="1" x14ac:dyDescent="0.25">
      <c r="B9235" s="294">
        <v>55101516</v>
      </c>
      <c r="C9235" s="295" t="s">
        <v>8885</v>
      </c>
      <c r="D9235" s="296">
        <v>41784</v>
      </c>
      <c r="E9235" s="28" t="s">
        <v>99</v>
      </c>
      <c r="F9235" s="297" t="s">
        <v>8370</v>
      </c>
      <c r="G9235" s="297" t="s">
        <v>8371</v>
      </c>
      <c r="H9235" s="298">
        <v>82400</v>
      </c>
      <c r="I9235" s="299">
        <v>79928</v>
      </c>
      <c r="J9235" s="28" t="s">
        <v>39</v>
      </c>
      <c r="K9235" s="28" t="s">
        <v>39</v>
      </c>
      <c r="L9235" s="300" t="s">
        <v>8742</v>
      </c>
    </row>
    <row r="9236" spans="2:12" ht="75" customHeight="1" x14ac:dyDescent="0.25">
      <c r="B9236" s="294">
        <v>55101516</v>
      </c>
      <c r="C9236" s="295" t="s">
        <v>8886</v>
      </c>
      <c r="D9236" s="296">
        <v>41784</v>
      </c>
      <c r="E9236" s="28" t="s">
        <v>99</v>
      </c>
      <c r="F9236" s="297" t="s">
        <v>8370</v>
      </c>
      <c r="G9236" s="297" t="s">
        <v>8371</v>
      </c>
      <c r="H9236" s="298">
        <v>50470</v>
      </c>
      <c r="I9236" s="299">
        <v>48955.9</v>
      </c>
      <c r="J9236" s="28" t="s">
        <v>39</v>
      </c>
      <c r="K9236" s="28" t="s">
        <v>39</v>
      </c>
      <c r="L9236" s="300" t="s">
        <v>8742</v>
      </c>
    </row>
    <row r="9237" spans="2:12" ht="75" customHeight="1" x14ac:dyDescent="0.25">
      <c r="B9237" s="294">
        <v>46181604</v>
      </c>
      <c r="C9237" s="295" t="s">
        <v>8887</v>
      </c>
      <c r="D9237" s="296">
        <v>41789</v>
      </c>
      <c r="E9237" s="28" t="s">
        <v>99</v>
      </c>
      <c r="F9237" s="297" t="s">
        <v>8370</v>
      </c>
      <c r="G9237" s="297" t="s">
        <v>8371</v>
      </c>
      <c r="H9237" s="298">
        <v>298700</v>
      </c>
      <c r="I9237" s="299">
        <v>289739</v>
      </c>
      <c r="J9237" s="28" t="s">
        <v>39</v>
      </c>
      <c r="K9237" s="28" t="s">
        <v>39</v>
      </c>
      <c r="L9237" s="300" t="s">
        <v>8598</v>
      </c>
    </row>
    <row r="9238" spans="2:12" ht="75" customHeight="1" x14ac:dyDescent="0.25">
      <c r="B9238" s="294">
        <v>46181604</v>
      </c>
      <c r="C9238" s="295" t="s">
        <v>8888</v>
      </c>
      <c r="D9238" s="296">
        <v>41789</v>
      </c>
      <c r="E9238" s="28" t="s">
        <v>99</v>
      </c>
      <c r="F9238" s="297" t="s">
        <v>8370</v>
      </c>
      <c r="G9238" s="297" t="s">
        <v>8371</v>
      </c>
      <c r="H9238" s="298">
        <v>257500</v>
      </c>
      <c r="I9238" s="299">
        <v>249775</v>
      </c>
      <c r="J9238" s="28" t="s">
        <v>39</v>
      </c>
      <c r="K9238" s="28" t="s">
        <v>39</v>
      </c>
      <c r="L9238" s="300" t="s">
        <v>8598</v>
      </c>
    </row>
    <row r="9239" spans="2:12" ht="75" customHeight="1" x14ac:dyDescent="0.25">
      <c r="B9239" s="294">
        <v>46181604</v>
      </c>
      <c r="C9239" s="295" t="s">
        <v>8889</v>
      </c>
      <c r="D9239" s="296">
        <v>41789</v>
      </c>
      <c r="E9239" s="28" t="s">
        <v>99</v>
      </c>
      <c r="F9239" s="297" t="s">
        <v>8370</v>
      </c>
      <c r="G9239" s="297" t="s">
        <v>8371</v>
      </c>
      <c r="H9239" s="298">
        <v>659200</v>
      </c>
      <c r="I9239" s="299">
        <v>639424</v>
      </c>
      <c r="J9239" s="28" t="s">
        <v>39</v>
      </c>
      <c r="K9239" s="28" t="s">
        <v>39</v>
      </c>
      <c r="L9239" s="300" t="s">
        <v>8598</v>
      </c>
    </row>
    <row r="9240" spans="2:12" ht="75" customHeight="1" x14ac:dyDescent="0.25">
      <c r="B9240" s="294">
        <v>46181604</v>
      </c>
      <c r="C9240" s="295" t="s">
        <v>8890</v>
      </c>
      <c r="D9240" s="296">
        <v>41789</v>
      </c>
      <c r="E9240" s="28" t="s">
        <v>99</v>
      </c>
      <c r="F9240" s="297" t="s">
        <v>8370</v>
      </c>
      <c r="G9240" s="297" t="s">
        <v>8371</v>
      </c>
      <c r="H9240" s="298">
        <v>169950</v>
      </c>
      <c r="I9240" s="299">
        <v>164851.5</v>
      </c>
      <c r="J9240" s="28" t="s">
        <v>39</v>
      </c>
      <c r="K9240" s="28" t="s">
        <v>39</v>
      </c>
      <c r="L9240" s="300" t="s">
        <v>8598</v>
      </c>
    </row>
    <row r="9241" spans="2:12" ht="75" customHeight="1" x14ac:dyDescent="0.25">
      <c r="B9241" s="294">
        <v>46181604</v>
      </c>
      <c r="C9241" s="295" t="s">
        <v>8891</v>
      </c>
      <c r="D9241" s="296">
        <v>41789</v>
      </c>
      <c r="E9241" s="28" t="s">
        <v>99</v>
      </c>
      <c r="F9241" s="297" t="s">
        <v>8370</v>
      </c>
      <c r="G9241" s="297" t="s">
        <v>8371</v>
      </c>
      <c r="H9241" s="298">
        <v>133900</v>
      </c>
      <c r="I9241" s="299">
        <v>129883</v>
      </c>
      <c r="J9241" s="28" t="s">
        <v>39</v>
      </c>
      <c r="K9241" s="28" t="s">
        <v>39</v>
      </c>
      <c r="L9241" s="300" t="s">
        <v>8598</v>
      </c>
    </row>
    <row r="9242" spans="2:12" ht="75" customHeight="1" x14ac:dyDescent="0.25">
      <c r="B9242" s="294">
        <v>46181604</v>
      </c>
      <c r="C9242" s="295" t="s">
        <v>8892</v>
      </c>
      <c r="D9242" s="296">
        <v>41789</v>
      </c>
      <c r="E9242" s="28" t="s">
        <v>99</v>
      </c>
      <c r="F9242" s="297" t="s">
        <v>8370</v>
      </c>
      <c r="G9242" s="297" t="s">
        <v>8371</v>
      </c>
      <c r="H9242" s="298">
        <v>133900</v>
      </c>
      <c r="I9242" s="299">
        <v>129883</v>
      </c>
      <c r="J9242" s="28" t="s">
        <v>39</v>
      </c>
      <c r="K9242" s="28" t="s">
        <v>39</v>
      </c>
      <c r="L9242" s="300" t="s">
        <v>8598</v>
      </c>
    </row>
    <row r="9243" spans="2:12" ht="75" customHeight="1" x14ac:dyDescent="0.25">
      <c r="B9243" s="294">
        <v>46181604</v>
      </c>
      <c r="C9243" s="295" t="s">
        <v>8893</v>
      </c>
      <c r="D9243" s="296">
        <v>41654</v>
      </c>
      <c r="E9243" s="28" t="s">
        <v>99</v>
      </c>
      <c r="F9243" s="297" t="s">
        <v>8370</v>
      </c>
      <c r="G9243" s="297" t="s">
        <v>8371</v>
      </c>
      <c r="H9243" s="298">
        <v>515000</v>
      </c>
      <c r="I9243" s="299">
        <v>499550</v>
      </c>
      <c r="J9243" s="28" t="s">
        <v>39</v>
      </c>
      <c r="K9243" s="28" t="s">
        <v>39</v>
      </c>
      <c r="L9243" s="300" t="s">
        <v>8598</v>
      </c>
    </row>
    <row r="9244" spans="2:12" ht="75" customHeight="1" x14ac:dyDescent="0.25">
      <c r="B9244" s="294">
        <v>46181604</v>
      </c>
      <c r="C9244" s="295" t="s">
        <v>8894</v>
      </c>
      <c r="D9244" s="296">
        <v>41789</v>
      </c>
      <c r="E9244" s="28" t="s">
        <v>99</v>
      </c>
      <c r="F9244" s="297" t="s">
        <v>8370</v>
      </c>
      <c r="G9244" s="297" t="s">
        <v>8371</v>
      </c>
      <c r="H9244" s="298">
        <v>5073120.8</v>
      </c>
      <c r="I9244" s="299">
        <v>4920927.176</v>
      </c>
      <c r="J9244" s="28" t="s">
        <v>39</v>
      </c>
      <c r="K9244" s="28" t="s">
        <v>39</v>
      </c>
      <c r="L9244" s="300" t="s">
        <v>8598</v>
      </c>
    </row>
    <row r="9245" spans="2:12" ht="75" customHeight="1" x14ac:dyDescent="0.25">
      <c r="B9245" s="294">
        <v>46181604</v>
      </c>
      <c r="C9245" s="295" t="s">
        <v>8895</v>
      </c>
      <c r="D9245" s="296">
        <v>41789</v>
      </c>
      <c r="E9245" s="28" t="s">
        <v>99</v>
      </c>
      <c r="F9245" s="297" t="s">
        <v>8370</v>
      </c>
      <c r="G9245" s="297" t="s">
        <v>8371</v>
      </c>
      <c r="H9245" s="298">
        <v>5073120.8</v>
      </c>
      <c r="I9245" s="299">
        <v>4920927.176</v>
      </c>
      <c r="J9245" s="28" t="s">
        <v>39</v>
      </c>
      <c r="K9245" s="28" t="s">
        <v>39</v>
      </c>
      <c r="L9245" s="300" t="s">
        <v>8598</v>
      </c>
    </row>
    <row r="9246" spans="2:12" ht="75" customHeight="1" x14ac:dyDescent="0.25">
      <c r="B9246" s="294">
        <v>46181604</v>
      </c>
      <c r="C9246" s="295" t="s">
        <v>8896</v>
      </c>
      <c r="D9246" s="296">
        <v>41789</v>
      </c>
      <c r="E9246" s="28" t="s">
        <v>99</v>
      </c>
      <c r="F9246" s="297" t="s">
        <v>8370</v>
      </c>
      <c r="G9246" s="297" t="s">
        <v>8371</v>
      </c>
      <c r="H9246" s="298">
        <v>5073120.8</v>
      </c>
      <c r="I9246" s="299">
        <v>4920927.176</v>
      </c>
      <c r="J9246" s="28" t="s">
        <v>39</v>
      </c>
      <c r="K9246" s="28" t="s">
        <v>39</v>
      </c>
      <c r="L9246" s="300" t="s">
        <v>8598</v>
      </c>
    </row>
    <row r="9247" spans="2:12" ht="75" customHeight="1" x14ac:dyDescent="0.25">
      <c r="B9247" s="294">
        <v>46181604</v>
      </c>
      <c r="C9247" s="295" t="s">
        <v>8897</v>
      </c>
      <c r="D9247" s="296">
        <v>41795</v>
      </c>
      <c r="E9247" s="28" t="s">
        <v>99</v>
      </c>
      <c r="F9247" s="297" t="s">
        <v>8370</v>
      </c>
      <c r="G9247" s="297" t="s">
        <v>8371</v>
      </c>
      <c r="H9247" s="298">
        <v>58710000</v>
      </c>
      <c r="I9247" s="299">
        <v>56948700</v>
      </c>
      <c r="J9247" s="28" t="s">
        <v>39</v>
      </c>
      <c r="K9247" s="28" t="s">
        <v>39</v>
      </c>
      <c r="L9247" s="300" t="s">
        <v>8372</v>
      </c>
    </row>
    <row r="9248" spans="2:12" ht="75" customHeight="1" x14ac:dyDescent="0.25">
      <c r="B9248" s="302">
        <v>86100000</v>
      </c>
      <c r="C9248" s="303" t="s">
        <v>8898</v>
      </c>
      <c r="D9248" s="296">
        <v>41654</v>
      </c>
      <c r="E9248" s="304" t="s">
        <v>8899</v>
      </c>
      <c r="F9248" s="297" t="s">
        <v>674</v>
      </c>
      <c r="G9248" s="297" t="s">
        <v>118</v>
      </c>
      <c r="H9248" s="298">
        <v>27190900</v>
      </c>
      <c r="I9248" s="563">
        <v>26398900</v>
      </c>
      <c r="J9248" s="28" t="s">
        <v>241</v>
      </c>
      <c r="K9248" s="28" t="s">
        <v>241</v>
      </c>
      <c r="L9248" s="300" t="s">
        <v>8900</v>
      </c>
    </row>
    <row r="9249" spans="2:12" ht="75" customHeight="1" x14ac:dyDescent="0.25">
      <c r="B9249" s="302">
        <v>86100000</v>
      </c>
      <c r="C9249" s="303" t="s">
        <v>8898</v>
      </c>
      <c r="D9249" s="296">
        <v>41654</v>
      </c>
      <c r="E9249" s="304" t="s">
        <v>8899</v>
      </c>
      <c r="F9249" s="297" t="s">
        <v>674</v>
      </c>
      <c r="G9249" s="297" t="s">
        <v>118</v>
      </c>
      <c r="H9249" s="298">
        <v>27190900</v>
      </c>
      <c r="I9249" s="563">
        <v>26398900</v>
      </c>
      <c r="J9249" s="28" t="s">
        <v>241</v>
      </c>
      <c r="K9249" s="28" t="s">
        <v>241</v>
      </c>
      <c r="L9249" s="300" t="s">
        <v>8900</v>
      </c>
    </row>
    <row r="9250" spans="2:12" ht="75" customHeight="1" x14ac:dyDescent="0.25">
      <c r="B9250" s="302">
        <v>86100000</v>
      </c>
      <c r="C9250" s="303" t="s">
        <v>8898</v>
      </c>
      <c r="D9250" s="296">
        <v>41654</v>
      </c>
      <c r="E9250" s="304" t="s">
        <v>8899</v>
      </c>
      <c r="F9250" s="297" t="s">
        <v>674</v>
      </c>
      <c r="G9250" s="297" t="s">
        <v>118</v>
      </c>
      <c r="H9250" s="298">
        <v>27190900</v>
      </c>
      <c r="I9250" s="563">
        <v>26398900</v>
      </c>
      <c r="J9250" s="28" t="s">
        <v>241</v>
      </c>
      <c r="K9250" s="28" t="s">
        <v>241</v>
      </c>
      <c r="L9250" s="300" t="s">
        <v>8900</v>
      </c>
    </row>
    <row r="9251" spans="2:12" ht="75" customHeight="1" x14ac:dyDescent="0.25">
      <c r="B9251" s="302">
        <v>86100000</v>
      </c>
      <c r="C9251" s="303" t="s">
        <v>8898</v>
      </c>
      <c r="D9251" s="296">
        <v>41654</v>
      </c>
      <c r="E9251" s="304" t="s">
        <v>8899</v>
      </c>
      <c r="F9251" s="297" t="s">
        <v>674</v>
      </c>
      <c r="G9251" s="297" t="s">
        <v>118</v>
      </c>
      <c r="H9251" s="298">
        <v>27190900</v>
      </c>
      <c r="I9251" s="563">
        <v>26398900</v>
      </c>
      <c r="J9251" s="28" t="s">
        <v>241</v>
      </c>
      <c r="K9251" s="28" t="s">
        <v>241</v>
      </c>
      <c r="L9251" s="300" t="s">
        <v>8900</v>
      </c>
    </row>
    <row r="9252" spans="2:12" ht="75" customHeight="1" x14ac:dyDescent="0.25">
      <c r="B9252" s="302">
        <v>86100000</v>
      </c>
      <c r="C9252" s="303" t="s">
        <v>8898</v>
      </c>
      <c r="D9252" s="296">
        <v>41654</v>
      </c>
      <c r="E9252" s="304" t="s">
        <v>8899</v>
      </c>
      <c r="F9252" s="297" t="s">
        <v>674</v>
      </c>
      <c r="G9252" s="297" t="s">
        <v>118</v>
      </c>
      <c r="H9252" s="298">
        <v>27190900</v>
      </c>
      <c r="I9252" s="563">
        <v>26398900</v>
      </c>
      <c r="J9252" s="28" t="s">
        <v>241</v>
      </c>
      <c r="K9252" s="28" t="s">
        <v>241</v>
      </c>
      <c r="L9252" s="300" t="s">
        <v>8900</v>
      </c>
    </row>
    <row r="9253" spans="2:12" ht="75" customHeight="1" x14ac:dyDescent="0.25">
      <c r="B9253" s="302">
        <v>86100000</v>
      </c>
      <c r="C9253" s="303" t="s">
        <v>8898</v>
      </c>
      <c r="D9253" s="296">
        <v>41654</v>
      </c>
      <c r="E9253" s="304" t="s">
        <v>8899</v>
      </c>
      <c r="F9253" s="297" t="s">
        <v>674</v>
      </c>
      <c r="G9253" s="297" t="s">
        <v>118</v>
      </c>
      <c r="H9253" s="298">
        <v>27190900</v>
      </c>
      <c r="I9253" s="563">
        <v>26398900</v>
      </c>
      <c r="J9253" s="28" t="s">
        <v>241</v>
      </c>
      <c r="K9253" s="28" t="s">
        <v>241</v>
      </c>
      <c r="L9253" s="300" t="s">
        <v>8900</v>
      </c>
    </row>
    <row r="9254" spans="2:12" ht="75" customHeight="1" x14ac:dyDescent="0.25">
      <c r="B9254" s="302">
        <v>86100000</v>
      </c>
      <c r="C9254" s="303" t="s">
        <v>8898</v>
      </c>
      <c r="D9254" s="296">
        <v>41654</v>
      </c>
      <c r="E9254" s="304" t="s">
        <v>8899</v>
      </c>
      <c r="F9254" s="297" t="s">
        <v>674</v>
      </c>
      <c r="G9254" s="297" t="s">
        <v>118</v>
      </c>
      <c r="H9254" s="298">
        <v>27190900</v>
      </c>
      <c r="I9254" s="563">
        <v>26398900</v>
      </c>
      <c r="J9254" s="28" t="s">
        <v>241</v>
      </c>
      <c r="K9254" s="28" t="s">
        <v>241</v>
      </c>
      <c r="L9254" s="300" t="s">
        <v>8900</v>
      </c>
    </row>
    <row r="9255" spans="2:12" ht="75" customHeight="1" x14ac:dyDescent="0.25">
      <c r="B9255" s="302">
        <v>86100000</v>
      </c>
      <c r="C9255" s="303" t="s">
        <v>8898</v>
      </c>
      <c r="D9255" s="296">
        <v>41654</v>
      </c>
      <c r="E9255" s="304" t="s">
        <v>8899</v>
      </c>
      <c r="F9255" s="297" t="s">
        <v>674</v>
      </c>
      <c r="G9255" s="297" t="s">
        <v>118</v>
      </c>
      <c r="H9255" s="298">
        <v>27190900</v>
      </c>
      <c r="I9255" s="563">
        <v>26398900</v>
      </c>
      <c r="J9255" s="28" t="s">
        <v>241</v>
      </c>
      <c r="K9255" s="28" t="s">
        <v>241</v>
      </c>
      <c r="L9255" s="300" t="s">
        <v>8900</v>
      </c>
    </row>
    <row r="9256" spans="2:12" ht="75" customHeight="1" x14ac:dyDescent="0.25">
      <c r="B9256" s="302">
        <v>86100000</v>
      </c>
      <c r="C9256" s="303" t="s">
        <v>8898</v>
      </c>
      <c r="D9256" s="296">
        <v>41654</v>
      </c>
      <c r="E9256" s="304" t="s">
        <v>653</v>
      </c>
      <c r="F9256" s="297" t="s">
        <v>674</v>
      </c>
      <c r="G9256" s="297" t="s">
        <v>118</v>
      </c>
      <c r="H9256" s="298">
        <v>34916200</v>
      </c>
      <c r="I9256" s="563">
        <v>33899360</v>
      </c>
      <c r="J9256" s="28" t="s">
        <v>241</v>
      </c>
      <c r="K9256" s="28" t="s">
        <v>241</v>
      </c>
      <c r="L9256" s="300" t="s">
        <v>8900</v>
      </c>
    </row>
    <row r="9257" spans="2:12" ht="75" customHeight="1" x14ac:dyDescent="0.25">
      <c r="B9257" s="302">
        <v>86100000</v>
      </c>
      <c r="C9257" s="303" t="s">
        <v>8898</v>
      </c>
      <c r="D9257" s="296">
        <v>41654</v>
      </c>
      <c r="E9257" s="304" t="s">
        <v>8901</v>
      </c>
      <c r="F9257" s="297" t="s">
        <v>674</v>
      </c>
      <c r="G9257" s="297" t="s">
        <v>118</v>
      </c>
      <c r="H9257" s="298">
        <v>34916200</v>
      </c>
      <c r="I9257" s="563">
        <v>33899360</v>
      </c>
      <c r="J9257" s="28" t="s">
        <v>241</v>
      </c>
      <c r="K9257" s="28" t="s">
        <v>241</v>
      </c>
      <c r="L9257" s="300" t="s">
        <v>8900</v>
      </c>
    </row>
    <row r="9258" spans="2:12" ht="75" customHeight="1" x14ac:dyDescent="0.25">
      <c r="B9258" s="302">
        <v>86100000</v>
      </c>
      <c r="C9258" s="303" t="s">
        <v>8898</v>
      </c>
      <c r="D9258" s="296">
        <v>41654</v>
      </c>
      <c r="E9258" s="304" t="s">
        <v>8901</v>
      </c>
      <c r="F9258" s="297" t="s">
        <v>674</v>
      </c>
      <c r="G9258" s="297" t="s">
        <v>118</v>
      </c>
      <c r="H9258" s="298">
        <v>34916200</v>
      </c>
      <c r="I9258" s="563">
        <v>33899360</v>
      </c>
      <c r="J9258" s="28" t="s">
        <v>241</v>
      </c>
      <c r="K9258" s="28" t="s">
        <v>241</v>
      </c>
      <c r="L9258" s="300" t="s">
        <v>8900</v>
      </c>
    </row>
    <row r="9259" spans="2:12" ht="75" customHeight="1" x14ac:dyDescent="0.25">
      <c r="B9259" s="302">
        <v>86100000</v>
      </c>
      <c r="C9259" s="303" t="s">
        <v>8898</v>
      </c>
      <c r="D9259" s="296">
        <v>41654</v>
      </c>
      <c r="E9259" s="304" t="s">
        <v>8901</v>
      </c>
      <c r="F9259" s="297" t="s">
        <v>674</v>
      </c>
      <c r="G9259" s="297" t="s">
        <v>118</v>
      </c>
      <c r="H9259" s="298">
        <v>34916200</v>
      </c>
      <c r="I9259" s="563">
        <v>33899360</v>
      </c>
      <c r="J9259" s="28" t="s">
        <v>241</v>
      </c>
      <c r="K9259" s="28" t="s">
        <v>241</v>
      </c>
      <c r="L9259" s="300" t="s">
        <v>8900</v>
      </c>
    </row>
    <row r="9260" spans="2:12" ht="75" customHeight="1" x14ac:dyDescent="0.25">
      <c r="B9260" s="302">
        <v>86100000</v>
      </c>
      <c r="C9260" s="303" t="s">
        <v>8898</v>
      </c>
      <c r="D9260" s="296">
        <v>41654</v>
      </c>
      <c r="E9260" s="304" t="s">
        <v>8901</v>
      </c>
      <c r="F9260" s="297" t="s">
        <v>674</v>
      </c>
      <c r="G9260" s="297" t="s">
        <v>118</v>
      </c>
      <c r="H9260" s="298">
        <v>34916200</v>
      </c>
      <c r="I9260" s="563">
        <v>33899360</v>
      </c>
      <c r="J9260" s="28" t="s">
        <v>241</v>
      </c>
      <c r="K9260" s="28" t="s">
        <v>241</v>
      </c>
      <c r="L9260" s="300" t="s">
        <v>8900</v>
      </c>
    </row>
    <row r="9261" spans="2:12" ht="75" customHeight="1" x14ac:dyDescent="0.25">
      <c r="B9261" s="302">
        <v>86100000</v>
      </c>
      <c r="C9261" s="303" t="s">
        <v>8898</v>
      </c>
      <c r="D9261" s="296">
        <v>41654</v>
      </c>
      <c r="E9261" s="304" t="s">
        <v>8901</v>
      </c>
      <c r="F9261" s="297" t="s">
        <v>674</v>
      </c>
      <c r="G9261" s="297" t="s">
        <v>118</v>
      </c>
      <c r="H9261" s="298">
        <v>34916200</v>
      </c>
      <c r="I9261" s="563">
        <v>33899360</v>
      </c>
      <c r="J9261" s="28" t="s">
        <v>241</v>
      </c>
      <c r="K9261" s="28" t="s">
        <v>241</v>
      </c>
      <c r="L9261" s="300" t="s">
        <v>8900</v>
      </c>
    </row>
    <row r="9262" spans="2:12" ht="75" customHeight="1" x14ac:dyDescent="0.25">
      <c r="B9262" s="302">
        <v>86100000</v>
      </c>
      <c r="C9262" s="303" t="s">
        <v>8902</v>
      </c>
      <c r="D9262" s="296">
        <v>41654</v>
      </c>
      <c r="E9262" s="304" t="s">
        <v>653</v>
      </c>
      <c r="F9262" s="297" t="s">
        <v>674</v>
      </c>
      <c r="G9262" s="297" t="s">
        <v>118</v>
      </c>
      <c r="H9262" s="298">
        <v>36256000</v>
      </c>
      <c r="I9262" s="563">
        <v>35152480</v>
      </c>
      <c r="J9262" s="28" t="s">
        <v>241</v>
      </c>
      <c r="K9262" s="28" t="s">
        <v>241</v>
      </c>
      <c r="L9262" s="300" t="s">
        <v>8900</v>
      </c>
    </row>
    <row r="9263" spans="2:12" ht="75" customHeight="1" x14ac:dyDescent="0.25">
      <c r="B9263" s="302">
        <v>86100000</v>
      </c>
      <c r="C9263" s="303" t="s">
        <v>8902</v>
      </c>
      <c r="D9263" s="296">
        <v>41654</v>
      </c>
      <c r="E9263" s="304" t="s">
        <v>653</v>
      </c>
      <c r="F9263" s="297" t="s">
        <v>674</v>
      </c>
      <c r="G9263" s="297" t="s">
        <v>118</v>
      </c>
      <c r="H9263" s="298">
        <v>36256000</v>
      </c>
      <c r="I9263" s="563">
        <v>35152480</v>
      </c>
      <c r="J9263" s="28" t="s">
        <v>241</v>
      </c>
      <c r="K9263" s="28" t="s">
        <v>241</v>
      </c>
      <c r="L9263" s="300" t="s">
        <v>8900</v>
      </c>
    </row>
    <row r="9264" spans="2:12" ht="75" customHeight="1" x14ac:dyDescent="0.25">
      <c r="B9264" s="302">
        <v>86100000</v>
      </c>
      <c r="C9264" s="303" t="s">
        <v>8903</v>
      </c>
      <c r="D9264" s="296">
        <v>41654</v>
      </c>
      <c r="E9264" s="304" t="s">
        <v>653</v>
      </c>
      <c r="F9264" s="297" t="s">
        <v>674</v>
      </c>
      <c r="G9264" s="297" t="s">
        <v>118</v>
      </c>
      <c r="H9264" s="298">
        <v>27190900</v>
      </c>
      <c r="I9264" s="563">
        <v>26398900</v>
      </c>
      <c r="J9264" s="28" t="s">
        <v>241</v>
      </c>
      <c r="K9264" s="28" t="s">
        <v>241</v>
      </c>
      <c r="L9264" s="300" t="s">
        <v>8900</v>
      </c>
    </row>
    <row r="9265" spans="2:12" ht="75" customHeight="1" x14ac:dyDescent="0.25">
      <c r="B9265" s="302">
        <v>86100000</v>
      </c>
      <c r="C9265" s="303" t="s">
        <v>8903</v>
      </c>
      <c r="D9265" s="296">
        <v>41654</v>
      </c>
      <c r="E9265" s="304" t="s">
        <v>653</v>
      </c>
      <c r="F9265" s="297" t="s">
        <v>674</v>
      </c>
      <c r="G9265" s="297" t="s">
        <v>118</v>
      </c>
      <c r="H9265" s="298">
        <v>27190900</v>
      </c>
      <c r="I9265" s="563">
        <v>26398900</v>
      </c>
      <c r="J9265" s="28" t="s">
        <v>241</v>
      </c>
      <c r="K9265" s="28" t="s">
        <v>241</v>
      </c>
      <c r="L9265" s="300" t="s">
        <v>8900</v>
      </c>
    </row>
    <row r="9266" spans="2:12" ht="75" customHeight="1" x14ac:dyDescent="0.25">
      <c r="B9266" s="302">
        <v>86100000</v>
      </c>
      <c r="C9266" s="303" t="s">
        <v>8903</v>
      </c>
      <c r="D9266" s="296">
        <v>41654</v>
      </c>
      <c r="E9266" s="304" t="s">
        <v>653</v>
      </c>
      <c r="F9266" s="297" t="s">
        <v>674</v>
      </c>
      <c r="G9266" s="297" t="s">
        <v>118</v>
      </c>
      <c r="H9266" s="298">
        <v>27190900</v>
      </c>
      <c r="I9266" s="563">
        <v>26398900</v>
      </c>
      <c r="J9266" s="28" t="s">
        <v>241</v>
      </c>
      <c r="K9266" s="28" t="s">
        <v>241</v>
      </c>
      <c r="L9266" s="300" t="s">
        <v>8900</v>
      </c>
    </row>
    <row r="9267" spans="2:12" ht="75" customHeight="1" x14ac:dyDescent="0.25">
      <c r="B9267" s="302">
        <v>86100000</v>
      </c>
      <c r="C9267" s="303" t="s">
        <v>8903</v>
      </c>
      <c r="D9267" s="296">
        <v>41654</v>
      </c>
      <c r="E9267" s="304" t="s">
        <v>653</v>
      </c>
      <c r="F9267" s="297" t="s">
        <v>674</v>
      </c>
      <c r="G9267" s="297" t="s">
        <v>118</v>
      </c>
      <c r="H9267" s="298">
        <v>27190900</v>
      </c>
      <c r="I9267" s="563">
        <v>26398900</v>
      </c>
      <c r="J9267" s="28" t="s">
        <v>241</v>
      </c>
      <c r="K9267" s="28" t="s">
        <v>241</v>
      </c>
      <c r="L9267" s="300" t="s">
        <v>8900</v>
      </c>
    </row>
    <row r="9268" spans="2:12" ht="75" customHeight="1" x14ac:dyDescent="0.25">
      <c r="B9268" s="302">
        <v>86100000</v>
      </c>
      <c r="C9268" s="303" t="s">
        <v>8903</v>
      </c>
      <c r="D9268" s="296">
        <v>41654</v>
      </c>
      <c r="E9268" s="304" t="s">
        <v>653</v>
      </c>
      <c r="F9268" s="297" t="s">
        <v>674</v>
      </c>
      <c r="G9268" s="297" t="s">
        <v>118</v>
      </c>
      <c r="H9268" s="298">
        <v>27190900</v>
      </c>
      <c r="I9268" s="563">
        <v>26398900</v>
      </c>
      <c r="J9268" s="28" t="s">
        <v>241</v>
      </c>
      <c r="K9268" s="28" t="s">
        <v>241</v>
      </c>
      <c r="L9268" s="300" t="s">
        <v>8900</v>
      </c>
    </row>
    <row r="9269" spans="2:12" ht="75" customHeight="1" x14ac:dyDescent="0.25">
      <c r="B9269" s="302">
        <v>86100000</v>
      </c>
      <c r="C9269" s="303" t="s">
        <v>8904</v>
      </c>
      <c r="D9269" s="296">
        <v>41654</v>
      </c>
      <c r="E9269" s="304" t="s">
        <v>653</v>
      </c>
      <c r="F9269" s="297" t="s">
        <v>674</v>
      </c>
      <c r="G9269" s="297" t="s">
        <v>118</v>
      </c>
      <c r="H9269" s="298">
        <v>18128000</v>
      </c>
      <c r="I9269" s="563">
        <v>17576240</v>
      </c>
      <c r="J9269" s="28" t="s">
        <v>241</v>
      </c>
      <c r="K9269" s="28" t="s">
        <v>241</v>
      </c>
      <c r="L9269" s="300" t="s">
        <v>8900</v>
      </c>
    </row>
    <row r="9270" spans="2:12" ht="75" customHeight="1" x14ac:dyDescent="0.25">
      <c r="B9270" s="302">
        <v>86100000</v>
      </c>
      <c r="C9270" s="303" t="s">
        <v>8903</v>
      </c>
      <c r="D9270" s="296">
        <v>41654</v>
      </c>
      <c r="E9270" s="304" t="s">
        <v>653</v>
      </c>
      <c r="F9270" s="297" t="s">
        <v>674</v>
      </c>
      <c r="G9270" s="297" t="s">
        <v>118</v>
      </c>
      <c r="H9270" s="298">
        <v>34916200</v>
      </c>
      <c r="I9270" s="563">
        <v>33899360</v>
      </c>
      <c r="J9270" s="28" t="s">
        <v>241</v>
      </c>
      <c r="K9270" s="28" t="s">
        <v>241</v>
      </c>
      <c r="L9270" s="300" t="s">
        <v>8900</v>
      </c>
    </row>
    <row r="9271" spans="2:12" ht="75" customHeight="1" x14ac:dyDescent="0.25">
      <c r="B9271" s="302">
        <v>86100000</v>
      </c>
      <c r="C9271" s="303" t="s">
        <v>8903</v>
      </c>
      <c r="D9271" s="296">
        <v>41654</v>
      </c>
      <c r="E9271" s="304" t="s">
        <v>653</v>
      </c>
      <c r="F9271" s="297" t="s">
        <v>674</v>
      </c>
      <c r="G9271" s="297" t="s">
        <v>118</v>
      </c>
      <c r="H9271" s="298">
        <v>34916200</v>
      </c>
      <c r="I9271" s="563">
        <v>33899360</v>
      </c>
      <c r="J9271" s="28" t="s">
        <v>241</v>
      </c>
      <c r="K9271" s="28" t="s">
        <v>241</v>
      </c>
      <c r="L9271" s="300" t="s">
        <v>8900</v>
      </c>
    </row>
    <row r="9272" spans="2:12" ht="75" customHeight="1" x14ac:dyDescent="0.25">
      <c r="B9272" s="302">
        <v>86100000</v>
      </c>
      <c r="C9272" s="303" t="s">
        <v>8903</v>
      </c>
      <c r="D9272" s="296">
        <v>41654</v>
      </c>
      <c r="E9272" s="304" t="s">
        <v>653</v>
      </c>
      <c r="F9272" s="297" t="s">
        <v>674</v>
      </c>
      <c r="G9272" s="297" t="s">
        <v>118</v>
      </c>
      <c r="H9272" s="298">
        <v>34916200</v>
      </c>
      <c r="I9272" s="563">
        <v>33899360</v>
      </c>
      <c r="J9272" s="28" t="s">
        <v>241</v>
      </c>
      <c r="K9272" s="28" t="s">
        <v>241</v>
      </c>
      <c r="L9272" s="300" t="s">
        <v>8900</v>
      </c>
    </row>
    <row r="9273" spans="2:12" ht="75" customHeight="1" x14ac:dyDescent="0.25">
      <c r="B9273" s="302">
        <v>86100000</v>
      </c>
      <c r="C9273" s="303" t="s">
        <v>8903</v>
      </c>
      <c r="D9273" s="296">
        <v>41654</v>
      </c>
      <c r="E9273" s="304" t="s">
        <v>653</v>
      </c>
      <c r="F9273" s="297" t="s">
        <v>674</v>
      </c>
      <c r="G9273" s="297" t="s">
        <v>118</v>
      </c>
      <c r="H9273" s="298">
        <v>34916200</v>
      </c>
      <c r="I9273" s="563">
        <v>33899360</v>
      </c>
      <c r="J9273" s="28" t="s">
        <v>241</v>
      </c>
      <c r="K9273" s="28" t="s">
        <v>241</v>
      </c>
      <c r="L9273" s="300" t="s">
        <v>8900</v>
      </c>
    </row>
    <row r="9274" spans="2:12" ht="75" customHeight="1" x14ac:dyDescent="0.25">
      <c r="B9274" s="302">
        <v>86100000</v>
      </c>
      <c r="C9274" s="303" t="s">
        <v>8903</v>
      </c>
      <c r="D9274" s="296">
        <v>41654</v>
      </c>
      <c r="E9274" s="304" t="s">
        <v>653</v>
      </c>
      <c r="F9274" s="297" t="s">
        <v>674</v>
      </c>
      <c r="G9274" s="297" t="s">
        <v>118</v>
      </c>
      <c r="H9274" s="298">
        <v>34916200</v>
      </c>
      <c r="I9274" s="563">
        <v>33899360</v>
      </c>
      <c r="J9274" s="28" t="s">
        <v>241</v>
      </c>
      <c r="K9274" s="28" t="s">
        <v>241</v>
      </c>
      <c r="L9274" s="300" t="s">
        <v>8900</v>
      </c>
    </row>
    <row r="9275" spans="2:12" ht="75" customHeight="1" x14ac:dyDescent="0.25">
      <c r="B9275" s="302">
        <v>86100000</v>
      </c>
      <c r="C9275" s="303" t="s">
        <v>8903</v>
      </c>
      <c r="D9275" s="296">
        <v>41654</v>
      </c>
      <c r="E9275" s="304" t="s">
        <v>653</v>
      </c>
      <c r="F9275" s="297" t="s">
        <v>674</v>
      </c>
      <c r="G9275" s="297" t="s">
        <v>118</v>
      </c>
      <c r="H9275" s="298">
        <v>34916200</v>
      </c>
      <c r="I9275" s="563">
        <v>33899360</v>
      </c>
      <c r="J9275" s="28" t="s">
        <v>241</v>
      </c>
      <c r="K9275" s="28" t="s">
        <v>241</v>
      </c>
      <c r="L9275" s="300" t="s">
        <v>8900</v>
      </c>
    </row>
    <row r="9276" spans="2:12" ht="75" customHeight="1" x14ac:dyDescent="0.25">
      <c r="B9276" s="302">
        <v>86100000</v>
      </c>
      <c r="C9276" s="303" t="s">
        <v>8903</v>
      </c>
      <c r="D9276" s="296">
        <v>41654</v>
      </c>
      <c r="E9276" s="304" t="s">
        <v>653</v>
      </c>
      <c r="F9276" s="297" t="s">
        <v>674</v>
      </c>
      <c r="G9276" s="297" t="s">
        <v>118</v>
      </c>
      <c r="H9276" s="298">
        <v>34916200</v>
      </c>
      <c r="I9276" s="563">
        <v>33899360</v>
      </c>
      <c r="J9276" s="28" t="s">
        <v>241</v>
      </c>
      <c r="K9276" s="28" t="s">
        <v>241</v>
      </c>
      <c r="L9276" s="300" t="s">
        <v>8900</v>
      </c>
    </row>
    <row r="9277" spans="2:12" ht="75" customHeight="1" x14ac:dyDescent="0.25">
      <c r="B9277" s="302">
        <v>86100000</v>
      </c>
      <c r="C9277" s="303" t="s">
        <v>8903</v>
      </c>
      <c r="D9277" s="296">
        <v>41654</v>
      </c>
      <c r="E9277" s="304" t="s">
        <v>653</v>
      </c>
      <c r="F9277" s="297" t="s">
        <v>674</v>
      </c>
      <c r="G9277" s="297" t="s">
        <v>118</v>
      </c>
      <c r="H9277" s="298">
        <v>34916200</v>
      </c>
      <c r="I9277" s="563">
        <v>33899360</v>
      </c>
      <c r="J9277" s="28" t="s">
        <v>241</v>
      </c>
      <c r="K9277" s="28" t="s">
        <v>241</v>
      </c>
      <c r="L9277" s="300" t="s">
        <v>8900</v>
      </c>
    </row>
    <row r="9278" spans="2:12" ht="75" customHeight="1" x14ac:dyDescent="0.25">
      <c r="B9278" s="302">
        <v>86100000</v>
      </c>
      <c r="C9278" s="303" t="s">
        <v>8903</v>
      </c>
      <c r="D9278" s="296">
        <v>41654</v>
      </c>
      <c r="E9278" s="304" t="s">
        <v>653</v>
      </c>
      <c r="F9278" s="297" t="s">
        <v>674</v>
      </c>
      <c r="G9278" s="297" t="s">
        <v>118</v>
      </c>
      <c r="H9278" s="298">
        <v>34916200</v>
      </c>
      <c r="I9278" s="563">
        <v>33899360</v>
      </c>
      <c r="J9278" s="28" t="s">
        <v>241</v>
      </c>
      <c r="K9278" s="28" t="s">
        <v>241</v>
      </c>
      <c r="L9278" s="300" t="s">
        <v>8900</v>
      </c>
    </row>
    <row r="9279" spans="2:12" ht="75" customHeight="1" x14ac:dyDescent="0.25">
      <c r="B9279" s="302">
        <v>86100000</v>
      </c>
      <c r="C9279" s="303" t="s">
        <v>8904</v>
      </c>
      <c r="D9279" s="296">
        <v>41654</v>
      </c>
      <c r="E9279" s="304" t="s">
        <v>653</v>
      </c>
      <c r="F9279" s="297" t="s">
        <v>674</v>
      </c>
      <c r="G9279" s="297" t="s">
        <v>118</v>
      </c>
      <c r="H9279" s="298">
        <v>36256000</v>
      </c>
      <c r="I9279" s="563">
        <v>35152480</v>
      </c>
      <c r="J9279" s="28" t="s">
        <v>241</v>
      </c>
      <c r="K9279" s="28" t="s">
        <v>241</v>
      </c>
      <c r="L9279" s="300" t="s">
        <v>8900</v>
      </c>
    </row>
    <row r="9280" spans="2:12" ht="75" customHeight="1" x14ac:dyDescent="0.25">
      <c r="B9280" s="302">
        <v>86100000</v>
      </c>
      <c r="C9280" s="303" t="s">
        <v>8904</v>
      </c>
      <c r="D9280" s="296">
        <v>41654</v>
      </c>
      <c r="E9280" s="304" t="s">
        <v>653</v>
      </c>
      <c r="F9280" s="297" t="s">
        <v>674</v>
      </c>
      <c r="G9280" s="297" t="s">
        <v>118</v>
      </c>
      <c r="H9280" s="298">
        <v>36256000</v>
      </c>
      <c r="I9280" s="563">
        <v>35152480</v>
      </c>
      <c r="J9280" s="28" t="s">
        <v>241</v>
      </c>
      <c r="K9280" s="28" t="s">
        <v>241</v>
      </c>
      <c r="L9280" s="300" t="s">
        <v>8900</v>
      </c>
    </row>
    <row r="9281" spans="2:12" ht="75" customHeight="1" x14ac:dyDescent="0.25">
      <c r="B9281" s="302">
        <v>86100000</v>
      </c>
      <c r="C9281" s="303" t="s">
        <v>8904</v>
      </c>
      <c r="D9281" s="296">
        <v>41654</v>
      </c>
      <c r="E9281" s="304" t="s">
        <v>653</v>
      </c>
      <c r="F9281" s="297" t="s">
        <v>674</v>
      </c>
      <c r="G9281" s="297" t="s">
        <v>118</v>
      </c>
      <c r="H9281" s="298">
        <v>36256000</v>
      </c>
      <c r="I9281" s="563">
        <v>35152480</v>
      </c>
      <c r="J9281" s="28" t="s">
        <v>241</v>
      </c>
      <c r="K9281" s="28" t="s">
        <v>241</v>
      </c>
      <c r="L9281" s="300" t="s">
        <v>8900</v>
      </c>
    </row>
    <row r="9282" spans="2:12" ht="75" customHeight="1" x14ac:dyDescent="0.25">
      <c r="B9282" s="302">
        <v>86100000</v>
      </c>
      <c r="C9282" s="303" t="s">
        <v>8904</v>
      </c>
      <c r="D9282" s="296">
        <v>41654</v>
      </c>
      <c r="E9282" s="304" t="s">
        <v>653</v>
      </c>
      <c r="F9282" s="297" t="s">
        <v>674</v>
      </c>
      <c r="G9282" s="297" t="s">
        <v>118</v>
      </c>
      <c r="H9282" s="298">
        <v>36256000</v>
      </c>
      <c r="I9282" s="563">
        <v>35152480</v>
      </c>
      <c r="J9282" s="28" t="s">
        <v>241</v>
      </c>
      <c r="K9282" s="28" t="s">
        <v>241</v>
      </c>
      <c r="L9282" s="300" t="s">
        <v>8900</v>
      </c>
    </row>
    <row r="9283" spans="2:12" ht="75" customHeight="1" x14ac:dyDescent="0.25">
      <c r="B9283" s="302">
        <v>86100000</v>
      </c>
      <c r="C9283" s="303" t="s">
        <v>8904</v>
      </c>
      <c r="D9283" s="296">
        <v>41654</v>
      </c>
      <c r="E9283" s="304" t="s">
        <v>653</v>
      </c>
      <c r="F9283" s="297" t="s">
        <v>674</v>
      </c>
      <c r="G9283" s="297" t="s">
        <v>118</v>
      </c>
      <c r="H9283" s="298">
        <v>36256000</v>
      </c>
      <c r="I9283" s="563">
        <v>35152480</v>
      </c>
      <c r="J9283" s="28" t="s">
        <v>241</v>
      </c>
      <c r="K9283" s="28" t="s">
        <v>241</v>
      </c>
      <c r="L9283" s="300" t="s">
        <v>8900</v>
      </c>
    </row>
    <row r="9284" spans="2:12" ht="75" customHeight="1" x14ac:dyDescent="0.25">
      <c r="B9284" s="302">
        <v>86100000</v>
      </c>
      <c r="C9284" s="303" t="s">
        <v>8905</v>
      </c>
      <c r="D9284" s="296">
        <v>41654</v>
      </c>
      <c r="E9284" s="304" t="s">
        <v>653</v>
      </c>
      <c r="F9284" s="297" t="s">
        <v>674</v>
      </c>
      <c r="G9284" s="297" t="s">
        <v>118</v>
      </c>
      <c r="H9284" s="298">
        <v>36256000</v>
      </c>
      <c r="I9284" s="563">
        <v>35152480</v>
      </c>
      <c r="J9284" s="28" t="s">
        <v>241</v>
      </c>
      <c r="K9284" s="28" t="s">
        <v>241</v>
      </c>
      <c r="L9284" s="300" t="s">
        <v>8598</v>
      </c>
    </row>
    <row r="9285" spans="2:12" ht="75" customHeight="1" x14ac:dyDescent="0.25">
      <c r="B9285" s="302">
        <v>86100000</v>
      </c>
      <c r="C9285" s="303" t="s">
        <v>8905</v>
      </c>
      <c r="D9285" s="296">
        <v>41654</v>
      </c>
      <c r="E9285" s="304" t="s">
        <v>653</v>
      </c>
      <c r="F9285" s="297" t="s">
        <v>674</v>
      </c>
      <c r="G9285" s="297" t="s">
        <v>118</v>
      </c>
      <c r="H9285" s="298">
        <v>36256000</v>
      </c>
      <c r="I9285" s="563">
        <v>35152480</v>
      </c>
      <c r="J9285" s="28" t="s">
        <v>241</v>
      </c>
      <c r="K9285" s="28" t="s">
        <v>241</v>
      </c>
      <c r="L9285" s="300" t="s">
        <v>8598</v>
      </c>
    </row>
    <row r="9286" spans="2:12" ht="75" customHeight="1" x14ac:dyDescent="0.25">
      <c r="B9286" s="302">
        <v>86100000</v>
      </c>
      <c r="C9286" s="303" t="s">
        <v>8905</v>
      </c>
      <c r="D9286" s="296">
        <v>41654</v>
      </c>
      <c r="E9286" s="304" t="s">
        <v>653</v>
      </c>
      <c r="F9286" s="297" t="s">
        <v>674</v>
      </c>
      <c r="G9286" s="297" t="s">
        <v>118</v>
      </c>
      <c r="H9286" s="298">
        <v>36256000</v>
      </c>
      <c r="I9286" s="563">
        <v>35152480</v>
      </c>
      <c r="J9286" s="28" t="s">
        <v>241</v>
      </c>
      <c r="K9286" s="28" t="s">
        <v>241</v>
      </c>
      <c r="L9286" s="300" t="s">
        <v>8598</v>
      </c>
    </row>
    <row r="9287" spans="2:12" ht="75" customHeight="1" x14ac:dyDescent="0.25">
      <c r="B9287" s="302">
        <v>86100000</v>
      </c>
      <c r="C9287" s="303" t="s">
        <v>8906</v>
      </c>
      <c r="D9287" s="296">
        <v>41654</v>
      </c>
      <c r="E9287" s="304" t="s">
        <v>653</v>
      </c>
      <c r="F9287" s="297" t="s">
        <v>674</v>
      </c>
      <c r="G9287" s="297" t="s">
        <v>118</v>
      </c>
      <c r="H9287" s="298">
        <v>34916200</v>
      </c>
      <c r="I9287" s="563">
        <v>33899360</v>
      </c>
      <c r="J9287" s="28" t="s">
        <v>241</v>
      </c>
      <c r="K9287" s="28" t="s">
        <v>241</v>
      </c>
      <c r="L9287" s="300" t="s">
        <v>8598</v>
      </c>
    </row>
    <row r="9288" spans="2:12" ht="75" customHeight="1" x14ac:dyDescent="0.25">
      <c r="B9288" s="302">
        <v>86100000</v>
      </c>
      <c r="C9288" s="303" t="s">
        <v>8907</v>
      </c>
      <c r="D9288" s="296">
        <v>41654</v>
      </c>
      <c r="E9288" s="304" t="s">
        <v>653</v>
      </c>
      <c r="F9288" s="297" t="s">
        <v>674</v>
      </c>
      <c r="G9288" s="297" t="s">
        <v>118</v>
      </c>
      <c r="H9288" s="298">
        <v>36256000</v>
      </c>
      <c r="I9288" s="563">
        <v>35152480</v>
      </c>
      <c r="J9288" s="28" t="s">
        <v>241</v>
      </c>
      <c r="K9288" s="28" t="s">
        <v>241</v>
      </c>
      <c r="L9288" s="300" t="s">
        <v>8598</v>
      </c>
    </row>
    <row r="9289" spans="2:12" ht="75" customHeight="1" x14ac:dyDescent="0.25">
      <c r="B9289" s="302">
        <v>86100000</v>
      </c>
      <c r="C9289" s="303" t="s">
        <v>8907</v>
      </c>
      <c r="D9289" s="296">
        <v>41654</v>
      </c>
      <c r="E9289" s="304" t="s">
        <v>653</v>
      </c>
      <c r="F9289" s="297" t="s">
        <v>674</v>
      </c>
      <c r="G9289" s="297" t="s">
        <v>118</v>
      </c>
      <c r="H9289" s="298">
        <v>36256000</v>
      </c>
      <c r="I9289" s="563">
        <v>35152480</v>
      </c>
      <c r="J9289" s="28" t="s">
        <v>241</v>
      </c>
      <c r="K9289" s="28" t="s">
        <v>241</v>
      </c>
      <c r="L9289" s="300" t="s">
        <v>8598</v>
      </c>
    </row>
    <row r="9290" spans="2:12" ht="75" customHeight="1" x14ac:dyDescent="0.25">
      <c r="B9290" s="302">
        <v>86100000</v>
      </c>
      <c r="C9290" s="303" t="s">
        <v>8907</v>
      </c>
      <c r="D9290" s="296">
        <v>41654</v>
      </c>
      <c r="E9290" s="304" t="s">
        <v>653</v>
      </c>
      <c r="F9290" s="297" t="s">
        <v>674</v>
      </c>
      <c r="G9290" s="297" t="s">
        <v>118</v>
      </c>
      <c r="H9290" s="298">
        <v>36256000</v>
      </c>
      <c r="I9290" s="563">
        <v>35152480</v>
      </c>
      <c r="J9290" s="28" t="s">
        <v>241</v>
      </c>
      <c r="K9290" s="28" t="s">
        <v>241</v>
      </c>
      <c r="L9290" s="300" t="s">
        <v>8598</v>
      </c>
    </row>
    <row r="9291" spans="2:12" ht="75" customHeight="1" x14ac:dyDescent="0.25">
      <c r="B9291" s="302">
        <v>86100000</v>
      </c>
      <c r="C9291" s="303" t="s">
        <v>8908</v>
      </c>
      <c r="D9291" s="296">
        <v>41654</v>
      </c>
      <c r="E9291" s="304" t="s">
        <v>653</v>
      </c>
      <c r="F9291" s="297" t="s">
        <v>674</v>
      </c>
      <c r="G9291" s="297" t="s">
        <v>118</v>
      </c>
      <c r="H9291" s="298">
        <v>27190900</v>
      </c>
      <c r="I9291" s="563">
        <v>26398900</v>
      </c>
      <c r="J9291" s="28" t="s">
        <v>241</v>
      </c>
      <c r="K9291" s="28" t="s">
        <v>241</v>
      </c>
      <c r="L9291" s="300" t="s">
        <v>8598</v>
      </c>
    </row>
    <row r="9292" spans="2:12" ht="75" customHeight="1" x14ac:dyDescent="0.25">
      <c r="B9292" s="302">
        <v>86100000</v>
      </c>
      <c r="C9292" s="303" t="s">
        <v>8909</v>
      </c>
      <c r="D9292" s="296">
        <v>41654</v>
      </c>
      <c r="E9292" s="304" t="s">
        <v>653</v>
      </c>
      <c r="F9292" s="297" t="s">
        <v>674</v>
      </c>
      <c r="G9292" s="297" t="s">
        <v>118</v>
      </c>
      <c r="H9292" s="298">
        <v>36256000</v>
      </c>
      <c r="I9292" s="563">
        <v>35152480</v>
      </c>
      <c r="J9292" s="28" t="s">
        <v>241</v>
      </c>
      <c r="K9292" s="28" t="s">
        <v>241</v>
      </c>
      <c r="L9292" s="300" t="s">
        <v>8598</v>
      </c>
    </row>
    <row r="9293" spans="2:12" ht="75" customHeight="1" x14ac:dyDescent="0.25">
      <c r="B9293" s="302">
        <v>86100000</v>
      </c>
      <c r="C9293" s="303" t="s">
        <v>8910</v>
      </c>
      <c r="D9293" s="296">
        <v>41654</v>
      </c>
      <c r="E9293" s="304" t="s">
        <v>653</v>
      </c>
      <c r="F9293" s="297" t="s">
        <v>674</v>
      </c>
      <c r="G9293" s="297" t="s">
        <v>118</v>
      </c>
      <c r="H9293" s="298">
        <v>36256000</v>
      </c>
      <c r="I9293" s="563">
        <v>35152480</v>
      </c>
      <c r="J9293" s="28" t="s">
        <v>241</v>
      </c>
      <c r="K9293" s="28" t="s">
        <v>241</v>
      </c>
      <c r="L9293" s="300" t="s">
        <v>8900</v>
      </c>
    </row>
    <row r="9294" spans="2:12" ht="75" customHeight="1" x14ac:dyDescent="0.25">
      <c r="B9294" s="302">
        <v>86100000</v>
      </c>
      <c r="C9294" s="303" t="s">
        <v>8911</v>
      </c>
      <c r="D9294" s="296">
        <v>41654</v>
      </c>
      <c r="E9294" s="304" t="s">
        <v>653</v>
      </c>
      <c r="F9294" s="297" t="s">
        <v>674</v>
      </c>
      <c r="G9294" s="297" t="s">
        <v>118</v>
      </c>
      <c r="H9294" s="298">
        <v>48048000</v>
      </c>
      <c r="I9294" s="563">
        <v>48048000</v>
      </c>
      <c r="J9294" s="28" t="s">
        <v>241</v>
      </c>
      <c r="K9294" s="28" t="s">
        <v>241</v>
      </c>
      <c r="L9294" s="300" t="s">
        <v>8912</v>
      </c>
    </row>
    <row r="9295" spans="2:12" ht="75" customHeight="1" x14ac:dyDescent="0.25">
      <c r="B9295" s="302">
        <v>86100000</v>
      </c>
      <c r="C9295" s="303" t="s">
        <v>8913</v>
      </c>
      <c r="D9295" s="296">
        <v>41654</v>
      </c>
      <c r="E9295" s="304" t="s">
        <v>653</v>
      </c>
      <c r="F9295" s="297" t="s">
        <v>674</v>
      </c>
      <c r="G9295" s="297" t="s">
        <v>118</v>
      </c>
      <c r="H9295" s="298">
        <v>34916200</v>
      </c>
      <c r="I9295" s="563">
        <v>33899360</v>
      </c>
      <c r="J9295" s="28" t="s">
        <v>241</v>
      </c>
      <c r="K9295" s="28" t="s">
        <v>241</v>
      </c>
      <c r="L9295" s="300" t="s">
        <v>8912</v>
      </c>
    </row>
    <row r="9296" spans="2:12" ht="75" customHeight="1" x14ac:dyDescent="0.25">
      <c r="B9296" s="302">
        <v>86100000</v>
      </c>
      <c r="C9296" s="303" t="s">
        <v>8913</v>
      </c>
      <c r="D9296" s="296">
        <v>41654</v>
      </c>
      <c r="E9296" s="304" t="s">
        <v>653</v>
      </c>
      <c r="F9296" s="297" t="s">
        <v>674</v>
      </c>
      <c r="G9296" s="297" t="s">
        <v>118</v>
      </c>
      <c r="H9296" s="298">
        <v>34916200</v>
      </c>
      <c r="I9296" s="563">
        <v>33899360</v>
      </c>
      <c r="J9296" s="28" t="s">
        <v>241</v>
      </c>
      <c r="K9296" s="28" t="s">
        <v>241</v>
      </c>
      <c r="L9296" s="300" t="s">
        <v>8912</v>
      </c>
    </row>
    <row r="9297" spans="2:12" ht="75" customHeight="1" x14ac:dyDescent="0.25">
      <c r="B9297" s="302">
        <v>86100000</v>
      </c>
      <c r="C9297" s="303" t="s">
        <v>8913</v>
      </c>
      <c r="D9297" s="296">
        <v>41654</v>
      </c>
      <c r="E9297" s="304" t="s">
        <v>653</v>
      </c>
      <c r="F9297" s="297" t="s">
        <v>674</v>
      </c>
      <c r="G9297" s="297" t="s">
        <v>118</v>
      </c>
      <c r="H9297" s="298">
        <v>34916200</v>
      </c>
      <c r="I9297" s="563">
        <v>33899360</v>
      </c>
      <c r="J9297" s="28" t="s">
        <v>241</v>
      </c>
      <c r="K9297" s="28" t="s">
        <v>241</v>
      </c>
      <c r="L9297" s="300" t="s">
        <v>8912</v>
      </c>
    </row>
    <row r="9298" spans="2:12" ht="75" customHeight="1" x14ac:dyDescent="0.25">
      <c r="B9298" s="302">
        <v>86100000</v>
      </c>
      <c r="C9298" s="303" t="s">
        <v>8913</v>
      </c>
      <c r="D9298" s="296">
        <v>41654</v>
      </c>
      <c r="E9298" s="304" t="s">
        <v>653</v>
      </c>
      <c r="F9298" s="297" t="s">
        <v>674</v>
      </c>
      <c r="G9298" s="297" t="s">
        <v>118</v>
      </c>
      <c r="H9298" s="298">
        <v>34916200</v>
      </c>
      <c r="I9298" s="563">
        <v>33899360</v>
      </c>
      <c r="J9298" s="28" t="s">
        <v>241</v>
      </c>
      <c r="K9298" s="28" t="s">
        <v>241</v>
      </c>
      <c r="L9298" s="300" t="s">
        <v>8912</v>
      </c>
    </row>
    <row r="9299" spans="2:12" ht="75" customHeight="1" x14ac:dyDescent="0.25">
      <c r="B9299" s="302">
        <v>86100000</v>
      </c>
      <c r="C9299" s="303" t="s">
        <v>8913</v>
      </c>
      <c r="D9299" s="296">
        <v>41654</v>
      </c>
      <c r="E9299" s="304" t="s">
        <v>653</v>
      </c>
      <c r="F9299" s="297" t="s">
        <v>674</v>
      </c>
      <c r="G9299" s="297" t="s">
        <v>118</v>
      </c>
      <c r="H9299" s="298">
        <v>34916200</v>
      </c>
      <c r="I9299" s="563">
        <v>33899360</v>
      </c>
      <c r="J9299" s="28" t="s">
        <v>241</v>
      </c>
      <c r="K9299" s="28" t="s">
        <v>241</v>
      </c>
      <c r="L9299" s="300" t="s">
        <v>8912</v>
      </c>
    </row>
    <row r="9300" spans="2:12" ht="75" customHeight="1" x14ac:dyDescent="0.25">
      <c r="B9300" s="302">
        <v>86100000</v>
      </c>
      <c r="C9300" s="303" t="s">
        <v>8913</v>
      </c>
      <c r="D9300" s="296">
        <v>41654</v>
      </c>
      <c r="E9300" s="304" t="s">
        <v>653</v>
      </c>
      <c r="F9300" s="297" t="s">
        <v>674</v>
      </c>
      <c r="G9300" s="297" t="s">
        <v>118</v>
      </c>
      <c r="H9300" s="298">
        <v>34916200</v>
      </c>
      <c r="I9300" s="563">
        <v>33899360</v>
      </c>
      <c r="J9300" s="28" t="s">
        <v>241</v>
      </c>
      <c r="K9300" s="28" t="s">
        <v>241</v>
      </c>
      <c r="L9300" s="300" t="s">
        <v>8912</v>
      </c>
    </row>
    <row r="9301" spans="2:12" ht="75" customHeight="1" x14ac:dyDescent="0.25">
      <c r="B9301" s="302">
        <v>86100000</v>
      </c>
      <c r="C9301" s="303" t="s">
        <v>8913</v>
      </c>
      <c r="D9301" s="296">
        <v>41654</v>
      </c>
      <c r="E9301" s="304" t="s">
        <v>653</v>
      </c>
      <c r="F9301" s="297" t="s">
        <v>674</v>
      </c>
      <c r="G9301" s="297" t="s">
        <v>118</v>
      </c>
      <c r="H9301" s="298">
        <v>34916200</v>
      </c>
      <c r="I9301" s="563">
        <v>33899360</v>
      </c>
      <c r="J9301" s="28" t="s">
        <v>241</v>
      </c>
      <c r="K9301" s="28" t="s">
        <v>241</v>
      </c>
      <c r="L9301" s="300" t="s">
        <v>8912</v>
      </c>
    </row>
    <row r="9302" spans="2:12" ht="75" customHeight="1" x14ac:dyDescent="0.25">
      <c r="B9302" s="302">
        <v>86100000</v>
      </c>
      <c r="C9302" s="303" t="s">
        <v>8913</v>
      </c>
      <c r="D9302" s="296">
        <v>41654</v>
      </c>
      <c r="E9302" s="304" t="s">
        <v>653</v>
      </c>
      <c r="F9302" s="297" t="s">
        <v>674</v>
      </c>
      <c r="G9302" s="297" t="s">
        <v>118</v>
      </c>
      <c r="H9302" s="298">
        <v>34916200</v>
      </c>
      <c r="I9302" s="563">
        <v>33899360</v>
      </c>
      <c r="J9302" s="28" t="s">
        <v>241</v>
      </c>
      <c r="K9302" s="28" t="s">
        <v>241</v>
      </c>
      <c r="L9302" s="300" t="s">
        <v>8912</v>
      </c>
    </row>
    <row r="9303" spans="2:12" ht="75" customHeight="1" x14ac:dyDescent="0.25">
      <c r="B9303" s="302">
        <v>86100000</v>
      </c>
      <c r="C9303" s="303" t="s">
        <v>8913</v>
      </c>
      <c r="D9303" s="296">
        <v>41654</v>
      </c>
      <c r="E9303" s="304" t="s">
        <v>653</v>
      </c>
      <c r="F9303" s="297" t="s">
        <v>674</v>
      </c>
      <c r="G9303" s="297" t="s">
        <v>118</v>
      </c>
      <c r="H9303" s="298">
        <v>34916200</v>
      </c>
      <c r="I9303" s="563">
        <v>33899360</v>
      </c>
      <c r="J9303" s="28" t="s">
        <v>241</v>
      </c>
      <c r="K9303" s="28" t="s">
        <v>241</v>
      </c>
      <c r="L9303" s="300" t="s">
        <v>8912</v>
      </c>
    </row>
    <row r="9304" spans="2:12" ht="75" customHeight="1" x14ac:dyDescent="0.25">
      <c r="B9304" s="302">
        <v>86100000</v>
      </c>
      <c r="C9304" s="303" t="s">
        <v>8913</v>
      </c>
      <c r="D9304" s="296">
        <v>41654</v>
      </c>
      <c r="E9304" s="304" t="s">
        <v>653</v>
      </c>
      <c r="F9304" s="297" t="s">
        <v>674</v>
      </c>
      <c r="G9304" s="297" t="s">
        <v>118</v>
      </c>
      <c r="H9304" s="298">
        <v>34916200</v>
      </c>
      <c r="I9304" s="563">
        <v>33899360</v>
      </c>
      <c r="J9304" s="28" t="s">
        <v>241</v>
      </c>
      <c r="K9304" s="28" t="s">
        <v>241</v>
      </c>
      <c r="L9304" s="300" t="s">
        <v>8912</v>
      </c>
    </row>
    <row r="9305" spans="2:12" ht="75" customHeight="1" x14ac:dyDescent="0.25">
      <c r="B9305" s="302">
        <v>86100000</v>
      </c>
      <c r="C9305" s="303" t="s">
        <v>8913</v>
      </c>
      <c r="D9305" s="296">
        <v>41654</v>
      </c>
      <c r="E9305" s="304" t="s">
        <v>653</v>
      </c>
      <c r="F9305" s="297" t="s">
        <v>674</v>
      </c>
      <c r="G9305" s="297" t="s">
        <v>118</v>
      </c>
      <c r="H9305" s="298">
        <v>34916200</v>
      </c>
      <c r="I9305" s="563">
        <v>33899360</v>
      </c>
      <c r="J9305" s="28" t="s">
        <v>241</v>
      </c>
      <c r="K9305" s="28" t="s">
        <v>241</v>
      </c>
      <c r="L9305" s="300" t="s">
        <v>8912</v>
      </c>
    </row>
    <row r="9306" spans="2:12" ht="75" customHeight="1" x14ac:dyDescent="0.25">
      <c r="B9306" s="302">
        <v>86100000</v>
      </c>
      <c r="C9306" s="303" t="s">
        <v>8913</v>
      </c>
      <c r="D9306" s="296">
        <v>41654</v>
      </c>
      <c r="E9306" s="304" t="s">
        <v>653</v>
      </c>
      <c r="F9306" s="297" t="s">
        <v>674</v>
      </c>
      <c r="G9306" s="297" t="s">
        <v>118</v>
      </c>
      <c r="H9306" s="298">
        <v>34916200</v>
      </c>
      <c r="I9306" s="563">
        <v>33899360</v>
      </c>
      <c r="J9306" s="28" t="s">
        <v>241</v>
      </c>
      <c r="K9306" s="28" t="s">
        <v>241</v>
      </c>
      <c r="L9306" s="300" t="s">
        <v>8912</v>
      </c>
    </row>
    <row r="9307" spans="2:12" ht="75" customHeight="1" x14ac:dyDescent="0.25">
      <c r="B9307" s="302">
        <v>86100000</v>
      </c>
      <c r="C9307" s="303" t="s">
        <v>8913</v>
      </c>
      <c r="D9307" s="296">
        <v>41654</v>
      </c>
      <c r="E9307" s="304" t="s">
        <v>653</v>
      </c>
      <c r="F9307" s="297" t="s">
        <v>674</v>
      </c>
      <c r="G9307" s="297" t="s">
        <v>118</v>
      </c>
      <c r="H9307" s="298">
        <v>34916200</v>
      </c>
      <c r="I9307" s="563">
        <v>33899360</v>
      </c>
      <c r="J9307" s="28" t="s">
        <v>241</v>
      </c>
      <c r="K9307" s="28" t="s">
        <v>241</v>
      </c>
      <c r="L9307" s="300" t="s">
        <v>8912</v>
      </c>
    </row>
    <row r="9308" spans="2:12" ht="75" customHeight="1" x14ac:dyDescent="0.25">
      <c r="B9308" s="302">
        <v>86100000</v>
      </c>
      <c r="C9308" s="303" t="s">
        <v>8913</v>
      </c>
      <c r="D9308" s="296">
        <v>41654</v>
      </c>
      <c r="E9308" s="304" t="s">
        <v>653</v>
      </c>
      <c r="F9308" s="297" t="s">
        <v>674</v>
      </c>
      <c r="G9308" s="297" t="s">
        <v>118</v>
      </c>
      <c r="H9308" s="298">
        <v>34916200</v>
      </c>
      <c r="I9308" s="563">
        <v>33899360</v>
      </c>
      <c r="J9308" s="28" t="s">
        <v>241</v>
      </c>
      <c r="K9308" s="28" t="s">
        <v>241</v>
      </c>
      <c r="L9308" s="300" t="s">
        <v>8912</v>
      </c>
    </row>
    <row r="9309" spans="2:12" ht="75" customHeight="1" x14ac:dyDescent="0.25">
      <c r="B9309" s="302">
        <v>86100000</v>
      </c>
      <c r="C9309" s="303" t="s">
        <v>8913</v>
      </c>
      <c r="D9309" s="296">
        <v>41654</v>
      </c>
      <c r="E9309" s="304" t="s">
        <v>653</v>
      </c>
      <c r="F9309" s="297" t="s">
        <v>674</v>
      </c>
      <c r="G9309" s="297" t="s">
        <v>118</v>
      </c>
      <c r="H9309" s="298">
        <v>34916200</v>
      </c>
      <c r="I9309" s="563">
        <v>33899360</v>
      </c>
      <c r="J9309" s="28" t="s">
        <v>241</v>
      </c>
      <c r="K9309" s="28" t="s">
        <v>241</v>
      </c>
      <c r="L9309" s="300" t="s">
        <v>8912</v>
      </c>
    </row>
    <row r="9310" spans="2:12" ht="75" customHeight="1" x14ac:dyDescent="0.25">
      <c r="B9310" s="302">
        <v>86100000</v>
      </c>
      <c r="C9310" s="303" t="s">
        <v>8914</v>
      </c>
      <c r="D9310" s="296">
        <v>41654</v>
      </c>
      <c r="E9310" s="304" t="s">
        <v>653</v>
      </c>
      <c r="F9310" s="297" t="s">
        <v>674</v>
      </c>
      <c r="G9310" s="297" t="s">
        <v>118</v>
      </c>
      <c r="H9310" s="298">
        <v>34916200</v>
      </c>
      <c r="I9310" s="563">
        <v>33899360</v>
      </c>
      <c r="J9310" s="28" t="s">
        <v>241</v>
      </c>
      <c r="K9310" s="28" t="s">
        <v>241</v>
      </c>
      <c r="L9310" s="300" t="s">
        <v>8912</v>
      </c>
    </row>
    <row r="9311" spans="2:12" ht="75" customHeight="1" x14ac:dyDescent="0.25">
      <c r="B9311" s="302">
        <v>86100000</v>
      </c>
      <c r="C9311" s="303" t="s">
        <v>8914</v>
      </c>
      <c r="D9311" s="296">
        <v>41654</v>
      </c>
      <c r="E9311" s="304" t="s">
        <v>653</v>
      </c>
      <c r="F9311" s="297" t="s">
        <v>674</v>
      </c>
      <c r="G9311" s="297" t="s">
        <v>118</v>
      </c>
      <c r="H9311" s="298">
        <v>34916200</v>
      </c>
      <c r="I9311" s="563">
        <v>33899360</v>
      </c>
      <c r="J9311" s="28" t="s">
        <v>241</v>
      </c>
      <c r="K9311" s="28" t="s">
        <v>241</v>
      </c>
      <c r="L9311" s="300" t="s">
        <v>8912</v>
      </c>
    </row>
    <row r="9312" spans="2:12" ht="75" customHeight="1" x14ac:dyDescent="0.25">
      <c r="B9312" s="302">
        <v>86100000</v>
      </c>
      <c r="C9312" s="303" t="s">
        <v>8914</v>
      </c>
      <c r="D9312" s="296">
        <v>41654</v>
      </c>
      <c r="E9312" s="304" t="s">
        <v>653</v>
      </c>
      <c r="F9312" s="297" t="s">
        <v>674</v>
      </c>
      <c r="G9312" s="297" t="s">
        <v>118</v>
      </c>
      <c r="H9312" s="298">
        <v>34916200</v>
      </c>
      <c r="I9312" s="563">
        <v>33899360</v>
      </c>
      <c r="J9312" s="28" t="s">
        <v>241</v>
      </c>
      <c r="K9312" s="28" t="s">
        <v>241</v>
      </c>
      <c r="L9312" s="300" t="s">
        <v>8912</v>
      </c>
    </row>
    <row r="9313" spans="2:12" ht="75" customHeight="1" x14ac:dyDescent="0.25">
      <c r="B9313" s="302">
        <v>86100000</v>
      </c>
      <c r="C9313" s="303" t="s">
        <v>8914</v>
      </c>
      <c r="D9313" s="296">
        <v>41654</v>
      </c>
      <c r="E9313" s="304" t="s">
        <v>653</v>
      </c>
      <c r="F9313" s="297" t="s">
        <v>674</v>
      </c>
      <c r="G9313" s="297" t="s">
        <v>118</v>
      </c>
      <c r="H9313" s="298">
        <v>34916200</v>
      </c>
      <c r="I9313" s="563">
        <v>33899360</v>
      </c>
      <c r="J9313" s="28" t="s">
        <v>241</v>
      </c>
      <c r="K9313" s="28" t="s">
        <v>241</v>
      </c>
      <c r="L9313" s="300" t="s">
        <v>8912</v>
      </c>
    </row>
    <row r="9314" spans="2:12" ht="75" customHeight="1" x14ac:dyDescent="0.25">
      <c r="B9314" s="302">
        <v>86100000</v>
      </c>
      <c r="C9314" s="303" t="s">
        <v>8914</v>
      </c>
      <c r="D9314" s="296">
        <v>41654</v>
      </c>
      <c r="E9314" s="304" t="s">
        <v>653</v>
      </c>
      <c r="F9314" s="297" t="s">
        <v>674</v>
      </c>
      <c r="G9314" s="297" t="s">
        <v>118</v>
      </c>
      <c r="H9314" s="298">
        <v>34916200</v>
      </c>
      <c r="I9314" s="563">
        <v>33899360</v>
      </c>
      <c r="J9314" s="28" t="s">
        <v>241</v>
      </c>
      <c r="K9314" s="28" t="s">
        <v>241</v>
      </c>
      <c r="L9314" s="300" t="s">
        <v>8912</v>
      </c>
    </row>
    <row r="9315" spans="2:12" ht="75" customHeight="1" x14ac:dyDescent="0.25">
      <c r="B9315" s="302">
        <v>86100000</v>
      </c>
      <c r="C9315" s="303" t="s">
        <v>8914</v>
      </c>
      <c r="D9315" s="296">
        <v>41654</v>
      </c>
      <c r="E9315" s="304" t="s">
        <v>653</v>
      </c>
      <c r="F9315" s="297" t="s">
        <v>674</v>
      </c>
      <c r="G9315" s="297" t="s">
        <v>118</v>
      </c>
      <c r="H9315" s="298">
        <v>34916200</v>
      </c>
      <c r="I9315" s="563">
        <v>33899360</v>
      </c>
      <c r="J9315" s="28" t="s">
        <v>241</v>
      </c>
      <c r="K9315" s="28" t="s">
        <v>241</v>
      </c>
      <c r="L9315" s="300" t="s">
        <v>8912</v>
      </c>
    </row>
    <row r="9316" spans="2:12" ht="75" customHeight="1" x14ac:dyDescent="0.25">
      <c r="B9316" s="302">
        <v>86100000</v>
      </c>
      <c r="C9316" s="303" t="s">
        <v>8914</v>
      </c>
      <c r="D9316" s="296">
        <v>41654</v>
      </c>
      <c r="E9316" s="304" t="s">
        <v>653</v>
      </c>
      <c r="F9316" s="297" t="s">
        <v>674</v>
      </c>
      <c r="G9316" s="297" t="s">
        <v>118</v>
      </c>
      <c r="H9316" s="298">
        <v>34916200</v>
      </c>
      <c r="I9316" s="563">
        <v>33899360</v>
      </c>
      <c r="J9316" s="28" t="s">
        <v>241</v>
      </c>
      <c r="K9316" s="28" t="s">
        <v>241</v>
      </c>
      <c r="L9316" s="300" t="s">
        <v>8912</v>
      </c>
    </row>
    <row r="9317" spans="2:12" ht="75" customHeight="1" x14ac:dyDescent="0.25">
      <c r="B9317" s="302">
        <v>86100000</v>
      </c>
      <c r="C9317" s="303" t="s">
        <v>8914</v>
      </c>
      <c r="D9317" s="296">
        <v>41654</v>
      </c>
      <c r="E9317" s="304" t="s">
        <v>653</v>
      </c>
      <c r="F9317" s="297" t="s">
        <v>674</v>
      </c>
      <c r="G9317" s="297" t="s">
        <v>118</v>
      </c>
      <c r="H9317" s="298">
        <v>34916200</v>
      </c>
      <c r="I9317" s="563">
        <v>33899360</v>
      </c>
      <c r="J9317" s="28" t="s">
        <v>241</v>
      </c>
      <c r="K9317" s="28" t="s">
        <v>241</v>
      </c>
      <c r="L9317" s="300" t="s">
        <v>8912</v>
      </c>
    </row>
    <row r="9318" spans="2:12" ht="75" customHeight="1" x14ac:dyDescent="0.25">
      <c r="B9318" s="302">
        <v>86100000</v>
      </c>
      <c r="C9318" s="303" t="s">
        <v>8914</v>
      </c>
      <c r="D9318" s="296">
        <v>41654</v>
      </c>
      <c r="E9318" s="304" t="s">
        <v>653</v>
      </c>
      <c r="F9318" s="297" t="s">
        <v>674</v>
      </c>
      <c r="G9318" s="297" t="s">
        <v>118</v>
      </c>
      <c r="H9318" s="298">
        <v>34916200</v>
      </c>
      <c r="I9318" s="563">
        <v>33899360</v>
      </c>
      <c r="J9318" s="28" t="s">
        <v>241</v>
      </c>
      <c r="K9318" s="28" t="s">
        <v>241</v>
      </c>
      <c r="L9318" s="300" t="s">
        <v>8912</v>
      </c>
    </row>
    <row r="9319" spans="2:12" ht="75" customHeight="1" x14ac:dyDescent="0.25">
      <c r="B9319" s="302">
        <v>86100000</v>
      </c>
      <c r="C9319" s="303" t="s">
        <v>8914</v>
      </c>
      <c r="D9319" s="296">
        <v>41654</v>
      </c>
      <c r="E9319" s="304" t="s">
        <v>653</v>
      </c>
      <c r="F9319" s="297" t="s">
        <v>674</v>
      </c>
      <c r="G9319" s="297" t="s">
        <v>118</v>
      </c>
      <c r="H9319" s="298">
        <v>34916200</v>
      </c>
      <c r="I9319" s="563">
        <v>33899360</v>
      </c>
      <c r="J9319" s="28" t="s">
        <v>241</v>
      </c>
      <c r="K9319" s="28" t="s">
        <v>241</v>
      </c>
      <c r="L9319" s="300" t="s">
        <v>8912</v>
      </c>
    </row>
    <row r="9320" spans="2:12" ht="75" customHeight="1" x14ac:dyDescent="0.25">
      <c r="B9320" s="302">
        <v>86100000</v>
      </c>
      <c r="C9320" s="303" t="s">
        <v>8914</v>
      </c>
      <c r="D9320" s="296">
        <v>41654</v>
      </c>
      <c r="E9320" s="304" t="s">
        <v>653</v>
      </c>
      <c r="F9320" s="297" t="s">
        <v>674</v>
      </c>
      <c r="G9320" s="297" t="s">
        <v>118</v>
      </c>
      <c r="H9320" s="298">
        <v>34916200</v>
      </c>
      <c r="I9320" s="563">
        <v>33899360</v>
      </c>
      <c r="J9320" s="28" t="s">
        <v>241</v>
      </c>
      <c r="K9320" s="28" t="s">
        <v>241</v>
      </c>
      <c r="L9320" s="300" t="s">
        <v>8912</v>
      </c>
    </row>
    <row r="9321" spans="2:12" ht="75" customHeight="1" x14ac:dyDescent="0.25">
      <c r="B9321" s="302">
        <v>86100000</v>
      </c>
      <c r="C9321" s="303" t="s">
        <v>8914</v>
      </c>
      <c r="D9321" s="296">
        <v>41654</v>
      </c>
      <c r="E9321" s="304" t="s">
        <v>653</v>
      </c>
      <c r="F9321" s="297" t="s">
        <v>674</v>
      </c>
      <c r="G9321" s="297" t="s">
        <v>118</v>
      </c>
      <c r="H9321" s="298">
        <v>34916200</v>
      </c>
      <c r="I9321" s="563">
        <v>33899360</v>
      </c>
      <c r="J9321" s="28" t="s">
        <v>241</v>
      </c>
      <c r="K9321" s="28" t="s">
        <v>241</v>
      </c>
      <c r="L9321" s="300" t="s">
        <v>8912</v>
      </c>
    </row>
    <row r="9322" spans="2:12" ht="75" customHeight="1" x14ac:dyDescent="0.25">
      <c r="B9322" s="302">
        <v>86100000</v>
      </c>
      <c r="C9322" s="303" t="s">
        <v>8915</v>
      </c>
      <c r="D9322" s="296">
        <v>41654</v>
      </c>
      <c r="E9322" s="304" t="s">
        <v>653</v>
      </c>
      <c r="F9322" s="297" t="s">
        <v>674</v>
      </c>
      <c r="G9322" s="297" t="s">
        <v>118</v>
      </c>
      <c r="H9322" s="298">
        <v>36256000</v>
      </c>
      <c r="I9322" s="563">
        <v>35152480</v>
      </c>
      <c r="J9322" s="28" t="s">
        <v>241</v>
      </c>
      <c r="K9322" s="28" t="s">
        <v>241</v>
      </c>
      <c r="L9322" s="300" t="s">
        <v>8912</v>
      </c>
    </row>
    <row r="9323" spans="2:12" ht="75" customHeight="1" x14ac:dyDescent="0.25">
      <c r="B9323" s="302">
        <v>86100000</v>
      </c>
      <c r="C9323" s="303" t="s">
        <v>8915</v>
      </c>
      <c r="D9323" s="296">
        <v>41654</v>
      </c>
      <c r="E9323" s="304" t="s">
        <v>653</v>
      </c>
      <c r="F9323" s="297" t="s">
        <v>674</v>
      </c>
      <c r="G9323" s="297" t="s">
        <v>118</v>
      </c>
      <c r="H9323" s="298">
        <v>36256000</v>
      </c>
      <c r="I9323" s="563">
        <v>35152480</v>
      </c>
      <c r="J9323" s="28" t="s">
        <v>241</v>
      </c>
      <c r="K9323" s="28" t="s">
        <v>241</v>
      </c>
      <c r="L9323" s="300" t="s">
        <v>8912</v>
      </c>
    </row>
    <row r="9324" spans="2:12" ht="75" customHeight="1" x14ac:dyDescent="0.25">
      <c r="B9324" s="302">
        <v>86100000</v>
      </c>
      <c r="C9324" s="303" t="s">
        <v>8916</v>
      </c>
      <c r="D9324" s="296">
        <v>41654</v>
      </c>
      <c r="E9324" s="304" t="s">
        <v>653</v>
      </c>
      <c r="F9324" s="297" t="s">
        <v>674</v>
      </c>
      <c r="G9324" s="297" t="s">
        <v>118</v>
      </c>
      <c r="H9324" s="298">
        <v>18128000</v>
      </c>
      <c r="I9324" s="563">
        <v>17576240</v>
      </c>
      <c r="J9324" s="28" t="s">
        <v>241</v>
      </c>
      <c r="K9324" s="28" t="s">
        <v>241</v>
      </c>
      <c r="L9324" s="300" t="s">
        <v>8912</v>
      </c>
    </row>
    <row r="9325" spans="2:12" ht="75" customHeight="1" x14ac:dyDescent="0.25">
      <c r="B9325" s="302">
        <v>86100000</v>
      </c>
      <c r="C9325" s="303" t="s">
        <v>8917</v>
      </c>
      <c r="D9325" s="296">
        <v>41654</v>
      </c>
      <c r="E9325" s="304" t="s">
        <v>653</v>
      </c>
      <c r="F9325" s="297" t="s">
        <v>674</v>
      </c>
      <c r="G9325" s="297" t="s">
        <v>118</v>
      </c>
      <c r="H9325" s="298">
        <v>34916200</v>
      </c>
      <c r="I9325" s="563">
        <v>33899360</v>
      </c>
      <c r="J9325" s="28" t="s">
        <v>241</v>
      </c>
      <c r="K9325" s="28" t="s">
        <v>241</v>
      </c>
      <c r="L9325" s="300" t="s">
        <v>8918</v>
      </c>
    </row>
    <row r="9326" spans="2:12" ht="75" customHeight="1" x14ac:dyDescent="0.25">
      <c r="B9326" s="302">
        <v>86100000</v>
      </c>
      <c r="C9326" s="303" t="s">
        <v>8917</v>
      </c>
      <c r="D9326" s="296">
        <v>41654</v>
      </c>
      <c r="E9326" s="304" t="s">
        <v>653</v>
      </c>
      <c r="F9326" s="297" t="s">
        <v>674</v>
      </c>
      <c r="G9326" s="297" t="s">
        <v>118</v>
      </c>
      <c r="H9326" s="298">
        <v>34916200</v>
      </c>
      <c r="I9326" s="563">
        <v>33899360</v>
      </c>
      <c r="J9326" s="28" t="s">
        <v>241</v>
      </c>
      <c r="K9326" s="28" t="s">
        <v>241</v>
      </c>
      <c r="L9326" s="300" t="s">
        <v>8918</v>
      </c>
    </row>
    <row r="9327" spans="2:12" ht="75" customHeight="1" x14ac:dyDescent="0.25">
      <c r="B9327" s="302">
        <v>86100000</v>
      </c>
      <c r="C9327" s="303" t="s">
        <v>8917</v>
      </c>
      <c r="D9327" s="296">
        <v>41654</v>
      </c>
      <c r="E9327" s="304" t="s">
        <v>653</v>
      </c>
      <c r="F9327" s="297" t="s">
        <v>674</v>
      </c>
      <c r="G9327" s="297" t="s">
        <v>118</v>
      </c>
      <c r="H9327" s="298">
        <v>34916200</v>
      </c>
      <c r="I9327" s="563">
        <v>33899360</v>
      </c>
      <c r="J9327" s="28" t="s">
        <v>241</v>
      </c>
      <c r="K9327" s="28" t="s">
        <v>241</v>
      </c>
      <c r="L9327" s="300" t="s">
        <v>8918</v>
      </c>
    </row>
    <row r="9328" spans="2:12" ht="75" customHeight="1" x14ac:dyDescent="0.25">
      <c r="B9328" s="302">
        <v>86100000</v>
      </c>
      <c r="C9328" s="303" t="s">
        <v>8917</v>
      </c>
      <c r="D9328" s="296">
        <v>41654</v>
      </c>
      <c r="E9328" s="304" t="s">
        <v>653</v>
      </c>
      <c r="F9328" s="297" t="s">
        <v>674</v>
      </c>
      <c r="G9328" s="297" t="s">
        <v>118</v>
      </c>
      <c r="H9328" s="298">
        <v>34916200</v>
      </c>
      <c r="I9328" s="563">
        <v>33899360</v>
      </c>
      <c r="J9328" s="28" t="s">
        <v>241</v>
      </c>
      <c r="K9328" s="28" t="s">
        <v>241</v>
      </c>
      <c r="L9328" s="300" t="s">
        <v>8918</v>
      </c>
    </row>
    <row r="9329" spans="2:12" ht="75" customHeight="1" x14ac:dyDescent="0.25">
      <c r="B9329" s="302">
        <v>86100000</v>
      </c>
      <c r="C9329" s="303" t="s">
        <v>8917</v>
      </c>
      <c r="D9329" s="296">
        <v>41654</v>
      </c>
      <c r="E9329" s="304" t="s">
        <v>653</v>
      </c>
      <c r="F9329" s="297" t="s">
        <v>674</v>
      </c>
      <c r="G9329" s="297" t="s">
        <v>118</v>
      </c>
      <c r="H9329" s="298">
        <v>34916200</v>
      </c>
      <c r="I9329" s="563">
        <v>33899360</v>
      </c>
      <c r="J9329" s="28" t="s">
        <v>241</v>
      </c>
      <c r="K9329" s="28" t="s">
        <v>241</v>
      </c>
      <c r="L9329" s="300" t="s">
        <v>8918</v>
      </c>
    </row>
    <row r="9330" spans="2:12" ht="75" customHeight="1" x14ac:dyDescent="0.25">
      <c r="B9330" s="302">
        <v>86100000</v>
      </c>
      <c r="C9330" s="303" t="s">
        <v>8917</v>
      </c>
      <c r="D9330" s="296">
        <v>41654</v>
      </c>
      <c r="E9330" s="304" t="s">
        <v>653</v>
      </c>
      <c r="F9330" s="297" t="s">
        <v>674</v>
      </c>
      <c r="G9330" s="297" t="s">
        <v>118</v>
      </c>
      <c r="H9330" s="298">
        <v>34916200</v>
      </c>
      <c r="I9330" s="563">
        <v>33899360</v>
      </c>
      <c r="J9330" s="28" t="s">
        <v>241</v>
      </c>
      <c r="K9330" s="28" t="s">
        <v>241</v>
      </c>
      <c r="L9330" s="300" t="s">
        <v>8918</v>
      </c>
    </row>
    <row r="9331" spans="2:12" ht="75" customHeight="1" x14ac:dyDescent="0.25">
      <c r="B9331" s="302">
        <v>86100000</v>
      </c>
      <c r="C9331" s="303" t="s">
        <v>8917</v>
      </c>
      <c r="D9331" s="296">
        <v>41654</v>
      </c>
      <c r="E9331" s="304" t="s">
        <v>653</v>
      </c>
      <c r="F9331" s="297" t="s">
        <v>674</v>
      </c>
      <c r="G9331" s="297" t="s">
        <v>118</v>
      </c>
      <c r="H9331" s="298">
        <v>34916200</v>
      </c>
      <c r="I9331" s="563">
        <v>33899360</v>
      </c>
      <c r="J9331" s="28" t="s">
        <v>241</v>
      </c>
      <c r="K9331" s="28" t="s">
        <v>241</v>
      </c>
      <c r="L9331" s="300" t="s">
        <v>8918</v>
      </c>
    </row>
    <row r="9332" spans="2:12" ht="75" customHeight="1" x14ac:dyDescent="0.25">
      <c r="B9332" s="302">
        <v>86100000</v>
      </c>
      <c r="C9332" s="303" t="s">
        <v>8917</v>
      </c>
      <c r="D9332" s="296">
        <v>41654</v>
      </c>
      <c r="E9332" s="304" t="s">
        <v>653</v>
      </c>
      <c r="F9332" s="297" t="s">
        <v>674</v>
      </c>
      <c r="G9332" s="297" t="s">
        <v>118</v>
      </c>
      <c r="H9332" s="298">
        <v>34916200</v>
      </c>
      <c r="I9332" s="563">
        <v>33899360</v>
      </c>
      <c r="J9332" s="28" t="s">
        <v>241</v>
      </c>
      <c r="K9332" s="28" t="s">
        <v>241</v>
      </c>
      <c r="L9332" s="300" t="s">
        <v>8918</v>
      </c>
    </row>
    <row r="9333" spans="2:12" ht="75" customHeight="1" x14ac:dyDescent="0.25">
      <c r="B9333" s="302">
        <v>86100000</v>
      </c>
      <c r="C9333" s="303" t="s">
        <v>8917</v>
      </c>
      <c r="D9333" s="296">
        <v>41654</v>
      </c>
      <c r="E9333" s="304" t="s">
        <v>653</v>
      </c>
      <c r="F9333" s="297" t="s">
        <v>674</v>
      </c>
      <c r="G9333" s="297" t="s">
        <v>118</v>
      </c>
      <c r="H9333" s="298">
        <v>34916200</v>
      </c>
      <c r="I9333" s="563">
        <v>33899360</v>
      </c>
      <c r="J9333" s="28" t="s">
        <v>241</v>
      </c>
      <c r="K9333" s="28" t="s">
        <v>241</v>
      </c>
      <c r="L9333" s="300" t="s">
        <v>8918</v>
      </c>
    </row>
    <row r="9334" spans="2:12" ht="75" customHeight="1" x14ac:dyDescent="0.25">
      <c r="B9334" s="302">
        <v>86100000</v>
      </c>
      <c r="C9334" s="303" t="s">
        <v>8917</v>
      </c>
      <c r="D9334" s="296">
        <v>41654</v>
      </c>
      <c r="E9334" s="304" t="s">
        <v>653</v>
      </c>
      <c r="F9334" s="297" t="s">
        <v>674</v>
      </c>
      <c r="G9334" s="297" t="s">
        <v>118</v>
      </c>
      <c r="H9334" s="298">
        <v>34916200</v>
      </c>
      <c r="I9334" s="563">
        <v>33899360</v>
      </c>
      <c r="J9334" s="28" t="s">
        <v>241</v>
      </c>
      <c r="K9334" s="28" t="s">
        <v>241</v>
      </c>
      <c r="L9334" s="300" t="s">
        <v>8918</v>
      </c>
    </row>
    <row r="9335" spans="2:12" ht="75" customHeight="1" x14ac:dyDescent="0.25">
      <c r="B9335" s="302">
        <v>86100000</v>
      </c>
      <c r="C9335" s="303" t="s">
        <v>8917</v>
      </c>
      <c r="D9335" s="296">
        <v>41654</v>
      </c>
      <c r="E9335" s="304" t="s">
        <v>653</v>
      </c>
      <c r="F9335" s="297" t="s">
        <v>674</v>
      </c>
      <c r="G9335" s="297" t="s">
        <v>118</v>
      </c>
      <c r="H9335" s="298">
        <v>34916200</v>
      </c>
      <c r="I9335" s="563">
        <v>33899360</v>
      </c>
      <c r="J9335" s="28" t="s">
        <v>241</v>
      </c>
      <c r="K9335" s="28" t="s">
        <v>241</v>
      </c>
      <c r="L9335" s="300" t="s">
        <v>8918</v>
      </c>
    </row>
    <row r="9336" spans="2:12" ht="75" customHeight="1" x14ac:dyDescent="0.25">
      <c r="B9336" s="302">
        <v>86100000</v>
      </c>
      <c r="C9336" s="305" t="s">
        <v>8919</v>
      </c>
      <c r="D9336" s="296">
        <v>41654</v>
      </c>
      <c r="E9336" s="304" t="s">
        <v>653</v>
      </c>
      <c r="F9336" s="297" t="s">
        <v>674</v>
      </c>
      <c r="G9336" s="297" t="s">
        <v>118</v>
      </c>
      <c r="H9336" s="298">
        <v>18128000</v>
      </c>
      <c r="I9336" s="563">
        <v>17576240</v>
      </c>
      <c r="J9336" s="28" t="s">
        <v>241</v>
      </c>
      <c r="K9336" s="28" t="s">
        <v>241</v>
      </c>
      <c r="L9336" s="300" t="s">
        <v>8918</v>
      </c>
    </row>
    <row r="9337" spans="2:12" ht="75" customHeight="1" x14ac:dyDescent="0.25">
      <c r="B9337" s="302">
        <v>86100000</v>
      </c>
      <c r="C9337" s="303" t="s">
        <v>8920</v>
      </c>
      <c r="D9337" s="296">
        <v>41654</v>
      </c>
      <c r="E9337" s="304" t="s">
        <v>653</v>
      </c>
      <c r="F9337" s="297" t="s">
        <v>674</v>
      </c>
      <c r="G9337" s="297" t="s">
        <v>118</v>
      </c>
      <c r="H9337" s="298">
        <v>36256000</v>
      </c>
      <c r="I9337" s="563">
        <v>35152480</v>
      </c>
      <c r="J9337" s="28" t="s">
        <v>241</v>
      </c>
      <c r="K9337" s="28" t="s">
        <v>241</v>
      </c>
      <c r="L9337" s="300" t="s">
        <v>8918</v>
      </c>
    </row>
    <row r="9338" spans="2:12" ht="75" customHeight="1" x14ac:dyDescent="0.25">
      <c r="B9338" s="302">
        <v>86100000</v>
      </c>
      <c r="C9338" s="303" t="s">
        <v>8921</v>
      </c>
      <c r="D9338" s="296">
        <v>41654</v>
      </c>
      <c r="E9338" s="304" t="s">
        <v>653</v>
      </c>
      <c r="F9338" s="297" t="s">
        <v>674</v>
      </c>
      <c r="G9338" s="297" t="s">
        <v>118</v>
      </c>
      <c r="H9338" s="298">
        <v>34916200</v>
      </c>
      <c r="I9338" s="563">
        <v>33899360</v>
      </c>
      <c r="J9338" s="28" t="s">
        <v>241</v>
      </c>
      <c r="K9338" s="28" t="s">
        <v>241</v>
      </c>
      <c r="L9338" s="300" t="s">
        <v>8918</v>
      </c>
    </row>
    <row r="9339" spans="2:12" ht="75" customHeight="1" x14ac:dyDescent="0.25">
      <c r="B9339" s="302">
        <v>86100000</v>
      </c>
      <c r="C9339" s="303" t="s">
        <v>8921</v>
      </c>
      <c r="D9339" s="296">
        <v>41654</v>
      </c>
      <c r="E9339" s="304" t="s">
        <v>653</v>
      </c>
      <c r="F9339" s="297" t="s">
        <v>674</v>
      </c>
      <c r="G9339" s="297" t="s">
        <v>118</v>
      </c>
      <c r="H9339" s="298">
        <v>34916200</v>
      </c>
      <c r="I9339" s="563">
        <v>33899360</v>
      </c>
      <c r="J9339" s="28" t="s">
        <v>241</v>
      </c>
      <c r="K9339" s="28" t="s">
        <v>241</v>
      </c>
      <c r="L9339" s="300" t="s">
        <v>8918</v>
      </c>
    </row>
    <row r="9340" spans="2:12" ht="75" customHeight="1" x14ac:dyDescent="0.25">
      <c r="B9340" s="302">
        <v>86100000</v>
      </c>
      <c r="C9340" s="303" t="s">
        <v>8921</v>
      </c>
      <c r="D9340" s="296">
        <v>41654</v>
      </c>
      <c r="E9340" s="304" t="s">
        <v>653</v>
      </c>
      <c r="F9340" s="297" t="s">
        <v>674</v>
      </c>
      <c r="G9340" s="297" t="s">
        <v>118</v>
      </c>
      <c r="H9340" s="298">
        <v>34916200</v>
      </c>
      <c r="I9340" s="563">
        <v>33899360</v>
      </c>
      <c r="J9340" s="28" t="s">
        <v>241</v>
      </c>
      <c r="K9340" s="28" t="s">
        <v>241</v>
      </c>
      <c r="L9340" s="300" t="s">
        <v>8918</v>
      </c>
    </row>
    <row r="9341" spans="2:12" ht="75" customHeight="1" x14ac:dyDescent="0.25">
      <c r="B9341" s="302">
        <v>86100000</v>
      </c>
      <c r="C9341" s="303" t="s">
        <v>8921</v>
      </c>
      <c r="D9341" s="296">
        <v>41654</v>
      </c>
      <c r="E9341" s="304" t="s">
        <v>653</v>
      </c>
      <c r="F9341" s="297" t="s">
        <v>674</v>
      </c>
      <c r="G9341" s="297" t="s">
        <v>118</v>
      </c>
      <c r="H9341" s="298">
        <v>34916200</v>
      </c>
      <c r="I9341" s="563">
        <v>33899360</v>
      </c>
      <c r="J9341" s="28" t="s">
        <v>241</v>
      </c>
      <c r="K9341" s="28" t="s">
        <v>241</v>
      </c>
      <c r="L9341" s="300" t="s">
        <v>8918</v>
      </c>
    </row>
    <row r="9342" spans="2:12" ht="75" customHeight="1" x14ac:dyDescent="0.25">
      <c r="B9342" s="302">
        <v>86100000</v>
      </c>
      <c r="C9342" s="303" t="s">
        <v>8921</v>
      </c>
      <c r="D9342" s="296">
        <v>41654</v>
      </c>
      <c r="E9342" s="304" t="s">
        <v>653</v>
      </c>
      <c r="F9342" s="297" t="s">
        <v>674</v>
      </c>
      <c r="G9342" s="297" t="s">
        <v>118</v>
      </c>
      <c r="H9342" s="298">
        <v>34916200</v>
      </c>
      <c r="I9342" s="563">
        <v>33899360</v>
      </c>
      <c r="J9342" s="28" t="s">
        <v>241</v>
      </c>
      <c r="K9342" s="28" t="s">
        <v>241</v>
      </c>
      <c r="L9342" s="300" t="s">
        <v>8918</v>
      </c>
    </row>
    <row r="9343" spans="2:12" ht="75" customHeight="1" x14ac:dyDescent="0.25">
      <c r="B9343" s="302">
        <v>86100000</v>
      </c>
      <c r="C9343" s="303" t="s">
        <v>8921</v>
      </c>
      <c r="D9343" s="296">
        <v>41654</v>
      </c>
      <c r="E9343" s="304" t="s">
        <v>653</v>
      </c>
      <c r="F9343" s="297" t="s">
        <v>674</v>
      </c>
      <c r="G9343" s="297" t="s">
        <v>118</v>
      </c>
      <c r="H9343" s="298">
        <v>34916200</v>
      </c>
      <c r="I9343" s="563">
        <v>33899360</v>
      </c>
      <c r="J9343" s="28" t="s">
        <v>241</v>
      </c>
      <c r="K9343" s="28" t="s">
        <v>241</v>
      </c>
      <c r="L9343" s="300" t="s">
        <v>8918</v>
      </c>
    </row>
    <row r="9344" spans="2:12" ht="75" customHeight="1" x14ac:dyDescent="0.25">
      <c r="B9344" s="302">
        <v>86100000</v>
      </c>
      <c r="C9344" s="303" t="s">
        <v>8921</v>
      </c>
      <c r="D9344" s="296">
        <v>41654</v>
      </c>
      <c r="E9344" s="304" t="s">
        <v>653</v>
      </c>
      <c r="F9344" s="297" t="s">
        <v>674</v>
      </c>
      <c r="G9344" s="297" t="s">
        <v>118</v>
      </c>
      <c r="H9344" s="298">
        <v>34916200</v>
      </c>
      <c r="I9344" s="563">
        <v>33899360</v>
      </c>
      <c r="J9344" s="28" t="s">
        <v>241</v>
      </c>
      <c r="K9344" s="28" t="s">
        <v>241</v>
      </c>
      <c r="L9344" s="300" t="s">
        <v>8918</v>
      </c>
    </row>
    <row r="9345" spans="2:12" ht="75" customHeight="1" x14ac:dyDescent="0.25">
      <c r="B9345" s="302">
        <v>86100000</v>
      </c>
      <c r="C9345" s="303" t="s">
        <v>8921</v>
      </c>
      <c r="D9345" s="296">
        <v>41654</v>
      </c>
      <c r="E9345" s="304" t="s">
        <v>653</v>
      </c>
      <c r="F9345" s="297" t="s">
        <v>674</v>
      </c>
      <c r="G9345" s="297" t="s">
        <v>118</v>
      </c>
      <c r="H9345" s="298">
        <v>34916200</v>
      </c>
      <c r="I9345" s="563">
        <v>33899360</v>
      </c>
      <c r="J9345" s="28" t="s">
        <v>241</v>
      </c>
      <c r="K9345" s="28" t="s">
        <v>241</v>
      </c>
      <c r="L9345" s="300" t="s">
        <v>8918</v>
      </c>
    </row>
    <row r="9346" spans="2:12" ht="75" customHeight="1" x14ac:dyDescent="0.25">
      <c r="B9346" s="302">
        <v>86100000</v>
      </c>
      <c r="C9346" s="303" t="s">
        <v>8921</v>
      </c>
      <c r="D9346" s="296">
        <v>41654</v>
      </c>
      <c r="E9346" s="304" t="s">
        <v>653</v>
      </c>
      <c r="F9346" s="297" t="s">
        <v>674</v>
      </c>
      <c r="G9346" s="297" t="s">
        <v>118</v>
      </c>
      <c r="H9346" s="298">
        <v>34916200</v>
      </c>
      <c r="I9346" s="563">
        <v>33899360</v>
      </c>
      <c r="J9346" s="28" t="s">
        <v>241</v>
      </c>
      <c r="K9346" s="28" t="s">
        <v>241</v>
      </c>
      <c r="L9346" s="300" t="s">
        <v>8918</v>
      </c>
    </row>
    <row r="9347" spans="2:12" ht="75" customHeight="1" x14ac:dyDescent="0.25">
      <c r="B9347" s="302">
        <v>86100000</v>
      </c>
      <c r="C9347" s="303" t="s">
        <v>8922</v>
      </c>
      <c r="D9347" s="296">
        <v>41654</v>
      </c>
      <c r="E9347" s="304" t="s">
        <v>653</v>
      </c>
      <c r="F9347" s="297" t="s">
        <v>674</v>
      </c>
      <c r="G9347" s="297" t="s">
        <v>118</v>
      </c>
      <c r="H9347" s="298">
        <v>18128000</v>
      </c>
      <c r="I9347" s="563">
        <v>17576240</v>
      </c>
      <c r="J9347" s="28" t="s">
        <v>241</v>
      </c>
      <c r="K9347" s="28" t="s">
        <v>241</v>
      </c>
      <c r="L9347" s="300" t="s">
        <v>8918</v>
      </c>
    </row>
    <row r="9348" spans="2:12" ht="75" customHeight="1" x14ac:dyDescent="0.25">
      <c r="B9348" s="302">
        <v>86100000</v>
      </c>
      <c r="C9348" s="303" t="s">
        <v>8922</v>
      </c>
      <c r="D9348" s="296">
        <v>41654</v>
      </c>
      <c r="E9348" s="304" t="s">
        <v>653</v>
      </c>
      <c r="F9348" s="297" t="s">
        <v>674</v>
      </c>
      <c r="G9348" s="297" t="s">
        <v>118</v>
      </c>
      <c r="H9348" s="298">
        <v>18128000</v>
      </c>
      <c r="I9348" s="563">
        <v>17576240</v>
      </c>
      <c r="J9348" s="28" t="s">
        <v>241</v>
      </c>
      <c r="K9348" s="28" t="s">
        <v>241</v>
      </c>
      <c r="L9348" s="300" t="s">
        <v>8918</v>
      </c>
    </row>
    <row r="9349" spans="2:12" ht="75" customHeight="1" x14ac:dyDescent="0.25">
      <c r="B9349" s="302">
        <v>86100000</v>
      </c>
      <c r="C9349" s="303" t="s">
        <v>8923</v>
      </c>
      <c r="D9349" s="296">
        <v>41654</v>
      </c>
      <c r="E9349" s="304" t="s">
        <v>653</v>
      </c>
      <c r="F9349" s="297" t="s">
        <v>674</v>
      </c>
      <c r="G9349" s="297" t="s">
        <v>118</v>
      </c>
      <c r="H9349" s="298">
        <v>34916200</v>
      </c>
      <c r="I9349" s="563">
        <v>33899360</v>
      </c>
      <c r="J9349" s="28" t="s">
        <v>241</v>
      </c>
      <c r="K9349" s="28" t="s">
        <v>241</v>
      </c>
      <c r="L9349" s="300" t="s">
        <v>8918</v>
      </c>
    </row>
    <row r="9350" spans="2:12" ht="75" customHeight="1" x14ac:dyDescent="0.25">
      <c r="B9350" s="302">
        <v>86100000</v>
      </c>
      <c r="C9350" s="303" t="s">
        <v>8923</v>
      </c>
      <c r="D9350" s="296">
        <v>41654</v>
      </c>
      <c r="E9350" s="304" t="s">
        <v>653</v>
      </c>
      <c r="F9350" s="297" t="s">
        <v>674</v>
      </c>
      <c r="G9350" s="297" t="s">
        <v>118</v>
      </c>
      <c r="H9350" s="298">
        <v>34916200</v>
      </c>
      <c r="I9350" s="563">
        <v>33899360</v>
      </c>
      <c r="J9350" s="28" t="s">
        <v>241</v>
      </c>
      <c r="K9350" s="28" t="s">
        <v>241</v>
      </c>
      <c r="L9350" s="300" t="s">
        <v>8918</v>
      </c>
    </row>
    <row r="9351" spans="2:12" ht="75" customHeight="1" x14ac:dyDescent="0.25">
      <c r="B9351" s="302">
        <v>86100000</v>
      </c>
      <c r="C9351" s="303" t="s">
        <v>8923</v>
      </c>
      <c r="D9351" s="296">
        <v>41654</v>
      </c>
      <c r="E9351" s="304" t="s">
        <v>653</v>
      </c>
      <c r="F9351" s="297" t="s">
        <v>674</v>
      </c>
      <c r="G9351" s="297" t="s">
        <v>118</v>
      </c>
      <c r="H9351" s="298">
        <v>34916200</v>
      </c>
      <c r="I9351" s="563">
        <v>33899360</v>
      </c>
      <c r="J9351" s="28" t="s">
        <v>241</v>
      </c>
      <c r="K9351" s="28" t="s">
        <v>241</v>
      </c>
      <c r="L9351" s="300" t="s">
        <v>8918</v>
      </c>
    </row>
    <row r="9352" spans="2:12" ht="75" customHeight="1" x14ac:dyDescent="0.25">
      <c r="B9352" s="302">
        <v>86100000</v>
      </c>
      <c r="C9352" s="303" t="s">
        <v>8923</v>
      </c>
      <c r="D9352" s="296">
        <v>41654</v>
      </c>
      <c r="E9352" s="304" t="s">
        <v>653</v>
      </c>
      <c r="F9352" s="297" t="s">
        <v>674</v>
      </c>
      <c r="G9352" s="297" t="s">
        <v>118</v>
      </c>
      <c r="H9352" s="298">
        <v>34916200</v>
      </c>
      <c r="I9352" s="563">
        <v>33899360</v>
      </c>
      <c r="J9352" s="28" t="s">
        <v>241</v>
      </c>
      <c r="K9352" s="28" t="s">
        <v>241</v>
      </c>
      <c r="L9352" s="300" t="s">
        <v>8918</v>
      </c>
    </row>
    <row r="9353" spans="2:12" ht="75" customHeight="1" x14ac:dyDescent="0.25">
      <c r="B9353" s="302">
        <v>86100000</v>
      </c>
      <c r="C9353" s="303" t="s">
        <v>8923</v>
      </c>
      <c r="D9353" s="296">
        <v>41654</v>
      </c>
      <c r="E9353" s="304" t="s">
        <v>653</v>
      </c>
      <c r="F9353" s="297" t="s">
        <v>674</v>
      </c>
      <c r="G9353" s="297" t="s">
        <v>118</v>
      </c>
      <c r="H9353" s="298">
        <v>34916200</v>
      </c>
      <c r="I9353" s="563">
        <v>33899360</v>
      </c>
      <c r="J9353" s="28" t="s">
        <v>241</v>
      </c>
      <c r="K9353" s="28" t="s">
        <v>241</v>
      </c>
      <c r="L9353" s="300" t="s">
        <v>8918</v>
      </c>
    </row>
    <row r="9354" spans="2:12" ht="75" customHeight="1" x14ac:dyDescent="0.25">
      <c r="B9354" s="302">
        <v>86100000</v>
      </c>
      <c r="C9354" s="303" t="s">
        <v>8923</v>
      </c>
      <c r="D9354" s="296">
        <v>41654</v>
      </c>
      <c r="E9354" s="304" t="s">
        <v>653</v>
      </c>
      <c r="F9354" s="297" t="s">
        <v>674</v>
      </c>
      <c r="G9354" s="297" t="s">
        <v>118</v>
      </c>
      <c r="H9354" s="298">
        <v>34916200</v>
      </c>
      <c r="I9354" s="563">
        <v>33899360</v>
      </c>
      <c r="J9354" s="28" t="s">
        <v>241</v>
      </c>
      <c r="K9354" s="28" t="s">
        <v>241</v>
      </c>
      <c r="L9354" s="300" t="s">
        <v>8918</v>
      </c>
    </row>
    <row r="9355" spans="2:12" ht="75" customHeight="1" x14ac:dyDescent="0.25">
      <c r="B9355" s="302">
        <v>86100000</v>
      </c>
      <c r="C9355" s="303" t="s">
        <v>8923</v>
      </c>
      <c r="D9355" s="296">
        <v>41654</v>
      </c>
      <c r="E9355" s="304" t="s">
        <v>653</v>
      </c>
      <c r="F9355" s="297" t="s">
        <v>674</v>
      </c>
      <c r="G9355" s="297" t="s">
        <v>118</v>
      </c>
      <c r="H9355" s="298">
        <v>34916200</v>
      </c>
      <c r="I9355" s="563">
        <v>33899360</v>
      </c>
      <c r="J9355" s="28" t="s">
        <v>241</v>
      </c>
      <c r="K9355" s="28" t="s">
        <v>241</v>
      </c>
      <c r="L9355" s="300" t="s">
        <v>8918</v>
      </c>
    </row>
    <row r="9356" spans="2:12" ht="75" customHeight="1" x14ac:dyDescent="0.25">
      <c r="B9356" s="302">
        <v>86100000</v>
      </c>
      <c r="C9356" s="303" t="s">
        <v>8923</v>
      </c>
      <c r="D9356" s="296">
        <v>41654</v>
      </c>
      <c r="E9356" s="304" t="s">
        <v>653</v>
      </c>
      <c r="F9356" s="297" t="s">
        <v>674</v>
      </c>
      <c r="G9356" s="297" t="s">
        <v>118</v>
      </c>
      <c r="H9356" s="298">
        <v>34916200</v>
      </c>
      <c r="I9356" s="563">
        <v>33899360</v>
      </c>
      <c r="J9356" s="28" t="s">
        <v>241</v>
      </c>
      <c r="K9356" s="28" t="s">
        <v>241</v>
      </c>
      <c r="L9356" s="300" t="s">
        <v>8918</v>
      </c>
    </row>
    <row r="9357" spans="2:12" ht="75" customHeight="1" x14ac:dyDescent="0.25">
      <c r="B9357" s="302">
        <v>86100000</v>
      </c>
      <c r="C9357" s="303" t="s">
        <v>8923</v>
      </c>
      <c r="D9357" s="296">
        <v>41654</v>
      </c>
      <c r="E9357" s="304" t="s">
        <v>653</v>
      </c>
      <c r="F9357" s="297" t="s">
        <v>674</v>
      </c>
      <c r="G9357" s="297" t="s">
        <v>118</v>
      </c>
      <c r="H9357" s="298">
        <v>34916200</v>
      </c>
      <c r="I9357" s="563">
        <v>33899360</v>
      </c>
      <c r="J9357" s="28" t="s">
        <v>241</v>
      </c>
      <c r="K9357" s="28" t="s">
        <v>241</v>
      </c>
      <c r="L9357" s="300" t="s">
        <v>8918</v>
      </c>
    </row>
    <row r="9358" spans="2:12" ht="75" customHeight="1" x14ac:dyDescent="0.25">
      <c r="B9358" s="302">
        <v>86100000</v>
      </c>
      <c r="C9358" s="303" t="s">
        <v>8923</v>
      </c>
      <c r="D9358" s="296">
        <v>41654</v>
      </c>
      <c r="E9358" s="304" t="s">
        <v>653</v>
      </c>
      <c r="F9358" s="297" t="s">
        <v>674</v>
      </c>
      <c r="G9358" s="297" t="s">
        <v>118</v>
      </c>
      <c r="H9358" s="298">
        <v>34916200</v>
      </c>
      <c r="I9358" s="563">
        <v>33899360</v>
      </c>
      <c r="J9358" s="28" t="s">
        <v>241</v>
      </c>
      <c r="K9358" s="28" t="s">
        <v>241</v>
      </c>
      <c r="L9358" s="300" t="s">
        <v>8918</v>
      </c>
    </row>
    <row r="9359" spans="2:12" ht="75" customHeight="1" x14ac:dyDescent="0.25">
      <c r="B9359" s="302">
        <v>86100000</v>
      </c>
      <c r="C9359" s="303" t="s">
        <v>8924</v>
      </c>
      <c r="D9359" s="296">
        <v>41654</v>
      </c>
      <c r="E9359" s="304" t="s">
        <v>653</v>
      </c>
      <c r="F9359" s="297" t="s">
        <v>674</v>
      </c>
      <c r="G9359" s="297" t="s">
        <v>118</v>
      </c>
      <c r="H9359" s="298">
        <v>18128000</v>
      </c>
      <c r="I9359" s="563">
        <v>17576240</v>
      </c>
      <c r="J9359" s="28" t="s">
        <v>241</v>
      </c>
      <c r="K9359" s="28" t="s">
        <v>241</v>
      </c>
      <c r="L9359" s="300" t="s">
        <v>8918</v>
      </c>
    </row>
    <row r="9360" spans="2:12" ht="75" customHeight="1" x14ac:dyDescent="0.25">
      <c r="B9360" s="302">
        <v>86100000</v>
      </c>
      <c r="C9360" s="303" t="s">
        <v>8925</v>
      </c>
      <c r="D9360" s="296">
        <v>41654</v>
      </c>
      <c r="E9360" s="304" t="s">
        <v>653</v>
      </c>
      <c r="F9360" s="297" t="s">
        <v>674</v>
      </c>
      <c r="G9360" s="297" t="s">
        <v>118</v>
      </c>
      <c r="H9360" s="298">
        <v>34916200</v>
      </c>
      <c r="I9360" s="563">
        <v>33899360</v>
      </c>
      <c r="J9360" s="28" t="s">
        <v>241</v>
      </c>
      <c r="K9360" s="28" t="s">
        <v>241</v>
      </c>
      <c r="L9360" s="300" t="s">
        <v>8918</v>
      </c>
    </row>
    <row r="9361" spans="2:12" ht="75" customHeight="1" x14ac:dyDescent="0.25">
      <c r="B9361" s="302">
        <v>86100000</v>
      </c>
      <c r="C9361" s="303" t="s">
        <v>8925</v>
      </c>
      <c r="D9361" s="296">
        <v>41654</v>
      </c>
      <c r="E9361" s="304" t="s">
        <v>653</v>
      </c>
      <c r="F9361" s="297" t="s">
        <v>674</v>
      </c>
      <c r="G9361" s="297" t="s">
        <v>118</v>
      </c>
      <c r="H9361" s="298">
        <v>34916200</v>
      </c>
      <c r="I9361" s="563">
        <v>33899360</v>
      </c>
      <c r="J9361" s="28" t="s">
        <v>241</v>
      </c>
      <c r="K9361" s="28" t="s">
        <v>241</v>
      </c>
      <c r="L9361" s="300" t="s">
        <v>8918</v>
      </c>
    </row>
    <row r="9362" spans="2:12" ht="75" customHeight="1" x14ac:dyDescent="0.25">
      <c r="B9362" s="302">
        <v>86100000</v>
      </c>
      <c r="C9362" s="303" t="s">
        <v>8925</v>
      </c>
      <c r="D9362" s="296">
        <v>41654</v>
      </c>
      <c r="E9362" s="304" t="s">
        <v>653</v>
      </c>
      <c r="F9362" s="297" t="s">
        <v>674</v>
      </c>
      <c r="G9362" s="297" t="s">
        <v>118</v>
      </c>
      <c r="H9362" s="298">
        <v>34916200</v>
      </c>
      <c r="I9362" s="563">
        <v>33899360</v>
      </c>
      <c r="J9362" s="28" t="s">
        <v>241</v>
      </c>
      <c r="K9362" s="28" t="s">
        <v>241</v>
      </c>
      <c r="L9362" s="300" t="s">
        <v>8918</v>
      </c>
    </row>
    <row r="9363" spans="2:12" ht="75" customHeight="1" x14ac:dyDescent="0.25">
      <c r="B9363" s="302">
        <v>86100000</v>
      </c>
      <c r="C9363" s="303" t="s">
        <v>8925</v>
      </c>
      <c r="D9363" s="296">
        <v>41654</v>
      </c>
      <c r="E9363" s="304" t="s">
        <v>653</v>
      </c>
      <c r="F9363" s="297" t="s">
        <v>674</v>
      </c>
      <c r="G9363" s="297" t="s">
        <v>118</v>
      </c>
      <c r="H9363" s="298">
        <v>34916200</v>
      </c>
      <c r="I9363" s="563">
        <v>33899360</v>
      </c>
      <c r="J9363" s="28" t="s">
        <v>241</v>
      </c>
      <c r="K9363" s="28" t="s">
        <v>241</v>
      </c>
      <c r="L9363" s="300" t="s">
        <v>8918</v>
      </c>
    </row>
    <row r="9364" spans="2:12" ht="75" customHeight="1" x14ac:dyDescent="0.25">
      <c r="B9364" s="302">
        <v>86100000</v>
      </c>
      <c r="C9364" s="303" t="s">
        <v>8926</v>
      </c>
      <c r="D9364" s="296">
        <v>41654</v>
      </c>
      <c r="E9364" s="304" t="s">
        <v>653</v>
      </c>
      <c r="F9364" s="297" t="s">
        <v>674</v>
      </c>
      <c r="G9364" s="297" t="s">
        <v>118</v>
      </c>
      <c r="H9364" s="298">
        <v>18128000</v>
      </c>
      <c r="I9364" s="563">
        <v>17576240</v>
      </c>
      <c r="J9364" s="28" t="s">
        <v>241</v>
      </c>
      <c r="K9364" s="28" t="s">
        <v>241</v>
      </c>
      <c r="L9364" s="300" t="s">
        <v>8918</v>
      </c>
    </row>
    <row r="9365" spans="2:12" ht="75" customHeight="1" x14ac:dyDescent="0.25">
      <c r="B9365" s="302">
        <v>86100000</v>
      </c>
      <c r="C9365" s="303" t="s">
        <v>8926</v>
      </c>
      <c r="D9365" s="296">
        <v>41654</v>
      </c>
      <c r="E9365" s="304" t="s">
        <v>653</v>
      </c>
      <c r="F9365" s="297" t="s">
        <v>674</v>
      </c>
      <c r="G9365" s="297" t="s">
        <v>118</v>
      </c>
      <c r="H9365" s="298">
        <v>18128000</v>
      </c>
      <c r="I9365" s="563">
        <v>17576240</v>
      </c>
      <c r="J9365" s="28" t="s">
        <v>241</v>
      </c>
      <c r="K9365" s="28" t="s">
        <v>241</v>
      </c>
      <c r="L9365" s="300" t="s">
        <v>8918</v>
      </c>
    </row>
    <row r="9366" spans="2:12" ht="75" customHeight="1" x14ac:dyDescent="0.25">
      <c r="B9366" s="302">
        <v>86100000</v>
      </c>
      <c r="C9366" s="303" t="s">
        <v>8927</v>
      </c>
      <c r="D9366" s="296">
        <v>41654</v>
      </c>
      <c r="E9366" s="304" t="s">
        <v>653</v>
      </c>
      <c r="F9366" s="297" t="s">
        <v>674</v>
      </c>
      <c r="G9366" s="297" t="s">
        <v>118</v>
      </c>
      <c r="H9366" s="298">
        <v>34916200</v>
      </c>
      <c r="I9366" s="563">
        <v>33899360</v>
      </c>
      <c r="J9366" s="28" t="s">
        <v>241</v>
      </c>
      <c r="K9366" s="28" t="s">
        <v>241</v>
      </c>
      <c r="L9366" s="300" t="s">
        <v>8918</v>
      </c>
    </row>
    <row r="9367" spans="2:12" ht="75" customHeight="1" x14ac:dyDescent="0.25">
      <c r="B9367" s="302">
        <v>86100000</v>
      </c>
      <c r="C9367" s="303" t="s">
        <v>8927</v>
      </c>
      <c r="D9367" s="296">
        <v>41654</v>
      </c>
      <c r="E9367" s="304" t="s">
        <v>653</v>
      </c>
      <c r="F9367" s="297" t="s">
        <v>674</v>
      </c>
      <c r="G9367" s="297" t="s">
        <v>118</v>
      </c>
      <c r="H9367" s="298">
        <v>34916200</v>
      </c>
      <c r="I9367" s="563">
        <v>33899360</v>
      </c>
      <c r="J9367" s="28" t="s">
        <v>241</v>
      </c>
      <c r="K9367" s="28" t="s">
        <v>241</v>
      </c>
      <c r="L9367" s="300" t="s">
        <v>8918</v>
      </c>
    </row>
    <row r="9368" spans="2:12" ht="75" customHeight="1" x14ac:dyDescent="0.25">
      <c r="B9368" s="302">
        <v>86100000</v>
      </c>
      <c r="C9368" s="303" t="s">
        <v>8928</v>
      </c>
      <c r="D9368" s="296">
        <v>41654</v>
      </c>
      <c r="E9368" s="304" t="s">
        <v>653</v>
      </c>
      <c r="F9368" s="297" t="s">
        <v>674</v>
      </c>
      <c r="G9368" s="297" t="s">
        <v>118</v>
      </c>
      <c r="H9368" s="298">
        <v>34916200</v>
      </c>
      <c r="I9368" s="563">
        <v>33899360</v>
      </c>
      <c r="J9368" s="28" t="s">
        <v>241</v>
      </c>
      <c r="K9368" s="28" t="s">
        <v>241</v>
      </c>
      <c r="L9368" s="300" t="s">
        <v>8918</v>
      </c>
    </row>
    <row r="9369" spans="2:12" ht="75" customHeight="1" x14ac:dyDescent="0.25">
      <c r="B9369" s="302">
        <v>86100000</v>
      </c>
      <c r="C9369" s="303" t="s">
        <v>8928</v>
      </c>
      <c r="D9369" s="296">
        <v>41654</v>
      </c>
      <c r="E9369" s="304" t="s">
        <v>653</v>
      </c>
      <c r="F9369" s="297" t="s">
        <v>674</v>
      </c>
      <c r="G9369" s="297" t="s">
        <v>118</v>
      </c>
      <c r="H9369" s="298">
        <v>34916200</v>
      </c>
      <c r="I9369" s="563">
        <v>33899360</v>
      </c>
      <c r="J9369" s="28" t="s">
        <v>241</v>
      </c>
      <c r="K9369" s="28" t="s">
        <v>241</v>
      </c>
      <c r="L9369" s="300" t="s">
        <v>8918</v>
      </c>
    </row>
    <row r="9370" spans="2:12" ht="75" customHeight="1" x14ac:dyDescent="0.25">
      <c r="B9370" s="302">
        <v>86100000</v>
      </c>
      <c r="C9370" s="303" t="s">
        <v>8928</v>
      </c>
      <c r="D9370" s="296">
        <v>41654</v>
      </c>
      <c r="E9370" s="304" t="s">
        <v>653</v>
      </c>
      <c r="F9370" s="297" t="s">
        <v>674</v>
      </c>
      <c r="G9370" s="297" t="s">
        <v>118</v>
      </c>
      <c r="H9370" s="298">
        <v>34916200</v>
      </c>
      <c r="I9370" s="563">
        <v>33899360</v>
      </c>
      <c r="J9370" s="28" t="s">
        <v>241</v>
      </c>
      <c r="K9370" s="28" t="s">
        <v>241</v>
      </c>
      <c r="L9370" s="300" t="s">
        <v>8918</v>
      </c>
    </row>
    <row r="9371" spans="2:12" ht="75" customHeight="1" x14ac:dyDescent="0.25">
      <c r="B9371" s="302">
        <v>86100000</v>
      </c>
      <c r="C9371" s="303" t="s">
        <v>8929</v>
      </c>
      <c r="D9371" s="296">
        <v>41654</v>
      </c>
      <c r="E9371" s="304" t="s">
        <v>653</v>
      </c>
      <c r="F9371" s="297" t="s">
        <v>674</v>
      </c>
      <c r="G9371" s="297" t="s">
        <v>118</v>
      </c>
      <c r="H9371" s="298">
        <v>34916200</v>
      </c>
      <c r="I9371" s="563">
        <v>33899360</v>
      </c>
      <c r="J9371" s="28" t="s">
        <v>241</v>
      </c>
      <c r="K9371" s="28" t="s">
        <v>241</v>
      </c>
      <c r="L9371" s="300" t="s">
        <v>8918</v>
      </c>
    </row>
    <row r="9372" spans="2:12" ht="75" customHeight="1" x14ac:dyDescent="0.25">
      <c r="B9372" s="302">
        <v>86100000</v>
      </c>
      <c r="C9372" s="303" t="s">
        <v>8929</v>
      </c>
      <c r="D9372" s="296">
        <v>41654</v>
      </c>
      <c r="E9372" s="304" t="s">
        <v>653</v>
      </c>
      <c r="F9372" s="297" t="s">
        <v>674</v>
      </c>
      <c r="G9372" s="297" t="s">
        <v>118</v>
      </c>
      <c r="H9372" s="298">
        <v>34916200</v>
      </c>
      <c r="I9372" s="563">
        <v>33899360</v>
      </c>
      <c r="J9372" s="28" t="s">
        <v>241</v>
      </c>
      <c r="K9372" s="28" t="s">
        <v>241</v>
      </c>
      <c r="L9372" s="300" t="s">
        <v>8918</v>
      </c>
    </row>
    <row r="9373" spans="2:12" ht="75" customHeight="1" x14ac:dyDescent="0.25">
      <c r="B9373" s="302">
        <v>86100000</v>
      </c>
      <c r="C9373" s="303" t="s">
        <v>8929</v>
      </c>
      <c r="D9373" s="296">
        <v>41654</v>
      </c>
      <c r="E9373" s="304" t="s">
        <v>653</v>
      </c>
      <c r="F9373" s="297" t="s">
        <v>674</v>
      </c>
      <c r="G9373" s="297" t="s">
        <v>118</v>
      </c>
      <c r="H9373" s="298">
        <v>34916200</v>
      </c>
      <c r="I9373" s="563">
        <v>33899360</v>
      </c>
      <c r="J9373" s="28" t="s">
        <v>241</v>
      </c>
      <c r="K9373" s="28" t="s">
        <v>241</v>
      </c>
      <c r="L9373" s="300" t="s">
        <v>8918</v>
      </c>
    </row>
    <row r="9374" spans="2:12" ht="75" customHeight="1" x14ac:dyDescent="0.25">
      <c r="B9374" s="302">
        <v>86100000</v>
      </c>
      <c r="C9374" s="303" t="s">
        <v>8929</v>
      </c>
      <c r="D9374" s="296">
        <v>41654</v>
      </c>
      <c r="E9374" s="304" t="s">
        <v>653</v>
      </c>
      <c r="F9374" s="297" t="s">
        <v>674</v>
      </c>
      <c r="G9374" s="297" t="s">
        <v>118</v>
      </c>
      <c r="H9374" s="298">
        <v>34916200</v>
      </c>
      <c r="I9374" s="563">
        <v>33899360</v>
      </c>
      <c r="J9374" s="28" t="s">
        <v>241</v>
      </c>
      <c r="K9374" s="28" t="s">
        <v>241</v>
      </c>
      <c r="L9374" s="300" t="s">
        <v>8918</v>
      </c>
    </row>
    <row r="9375" spans="2:12" ht="75" customHeight="1" x14ac:dyDescent="0.25">
      <c r="B9375" s="302">
        <v>86100000</v>
      </c>
      <c r="C9375" s="303" t="s">
        <v>8929</v>
      </c>
      <c r="D9375" s="296">
        <v>41654</v>
      </c>
      <c r="E9375" s="304" t="s">
        <v>653</v>
      </c>
      <c r="F9375" s="297" t="s">
        <v>674</v>
      </c>
      <c r="G9375" s="297" t="s">
        <v>118</v>
      </c>
      <c r="H9375" s="298">
        <v>34916200</v>
      </c>
      <c r="I9375" s="563">
        <v>33899360</v>
      </c>
      <c r="J9375" s="28" t="s">
        <v>241</v>
      </c>
      <c r="K9375" s="28" t="s">
        <v>241</v>
      </c>
      <c r="L9375" s="300" t="s">
        <v>8918</v>
      </c>
    </row>
    <row r="9376" spans="2:12" ht="75" customHeight="1" x14ac:dyDescent="0.25">
      <c r="B9376" s="302">
        <v>86100000</v>
      </c>
      <c r="C9376" s="303" t="s">
        <v>8929</v>
      </c>
      <c r="D9376" s="296">
        <v>41654</v>
      </c>
      <c r="E9376" s="304" t="s">
        <v>653</v>
      </c>
      <c r="F9376" s="297" t="s">
        <v>674</v>
      </c>
      <c r="G9376" s="297" t="s">
        <v>118</v>
      </c>
      <c r="H9376" s="298">
        <v>34916200</v>
      </c>
      <c r="I9376" s="563">
        <v>33899360</v>
      </c>
      <c r="J9376" s="28" t="s">
        <v>241</v>
      </c>
      <c r="K9376" s="28" t="s">
        <v>241</v>
      </c>
      <c r="L9376" s="300" t="s">
        <v>8930</v>
      </c>
    </row>
    <row r="9377" spans="2:12" ht="75" customHeight="1" x14ac:dyDescent="0.25">
      <c r="B9377" s="302">
        <v>86100000</v>
      </c>
      <c r="C9377" s="303" t="s">
        <v>8931</v>
      </c>
      <c r="D9377" s="296">
        <v>41654</v>
      </c>
      <c r="E9377" s="304" t="s">
        <v>653</v>
      </c>
      <c r="F9377" s="297" t="s">
        <v>674</v>
      </c>
      <c r="G9377" s="297" t="s">
        <v>118</v>
      </c>
      <c r="H9377" s="298">
        <v>18128000</v>
      </c>
      <c r="I9377" s="563">
        <v>17576240</v>
      </c>
      <c r="J9377" s="28" t="s">
        <v>241</v>
      </c>
      <c r="K9377" s="28" t="s">
        <v>241</v>
      </c>
      <c r="L9377" s="300" t="s">
        <v>8918</v>
      </c>
    </row>
    <row r="9378" spans="2:12" ht="75" customHeight="1" x14ac:dyDescent="0.25">
      <c r="B9378" s="302">
        <v>86100000</v>
      </c>
      <c r="C9378" s="303" t="s">
        <v>8931</v>
      </c>
      <c r="D9378" s="296">
        <v>41654</v>
      </c>
      <c r="E9378" s="304" t="s">
        <v>653</v>
      </c>
      <c r="F9378" s="297" t="s">
        <v>674</v>
      </c>
      <c r="G9378" s="297" t="s">
        <v>118</v>
      </c>
      <c r="H9378" s="298">
        <v>36256000</v>
      </c>
      <c r="I9378" s="563">
        <v>35152480</v>
      </c>
      <c r="J9378" s="28" t="s">
        <v>241</v>
      </c>
      <c r="K9378" s="28" t="s">
        <v>241</v>
      </c>
      <c r="L9378" s="300" t="s">
        <v>8900</v>
      </c>
    </row>
    <row r="9379" spans="2:12" ht="75" customHeight="1" x14ac:dyDescent="0.25">
      <c r="B9379" s="302">
        <v>86100000</v>
      </c>
      <c r="C9379" s="303" t="s">
        <v>8932</v>
      </c>
      <c r="D9379" s="296">
        <v>41654</v>
      </c>
      <c r="E9379" s="304" t="s">
        <v>653</v>
      </c>
      <c r="F9379" s="297" t="s">
        <v>674</v>
      </c>
      <c r="G9379" s="297" t="s">
        <v>118</v>
      </c>
      <c r="H9379" s="298">
        <v>34916200</v>
      </c>
      <c r="I9379" s="563">
        <v>33899360</v>
      </c>
      <c r="J9379" s="28" t="s">
        <v>241</v>
      </c>
      <c r="K9379" s="28" t="s">
        <v>241</v>
      </c>
      <c r="L9379" s="300" t="s">
        <v>8930</v>
      </c>
    </row>
    <row r="9380" spans="2:12" ht="75" customHeight="1" x14ac:dyDescent="0.25">
      <c r="B9380" s="302">
        <v>86100000</v>
      </c>
      <c r="C9380" s="303" t="s">
        <v>8933</v>
      </c>
      <c r="D9380" s="296">
        <v>41654</v>
      </c>
      <c r="E9380" s="304" t="s">
        <v>653</v>
      </c>
      <c r="F9380" s="297" t="s">
        <v>674</v>
      </c>
      <c r="G9380" s="297" t="s">
        <v>118</v>
      </c>
      <c r="H9380" s="298">
        <v>34916200</v>
      </c>
      <c r="I9380" s="563">
        <v>33899360</v>
      </c>
      <c r="J9380" s="28" t="s">
        <v>241</v>
      </c>
      <c r="K9380" s="28" t="s">
        <v>241</v>
      </c>
      <c r="L9380" s="300" t="s">
        <v>8918</v>
      </c>
    </row>
    <row r="9381" spans="2:12" ht="75" customHeight="1" x14ac:dyDescent="0.25">
      <c r="B9381" s="302">
        <v>86100000</v>
      </c>
      <c r="C9381" s="303" t="s">
        <v>8934</v>
      </c>
      <c r="D9381" s="296">
        <v>41654</v>
      </c>
      <c r="E9381" s="304" t="s">
        <v>653</v>
      </c>
      <c r="F9381" s="297" t="s">
        <v>674</v>
      </c>
      <c r="G9381" s="297" t="s">
        <v>118</v>
      </c>
      <c r="H9381" s="298">
        <v>34916200</v>
      </c>
      <c r="I9381" s="563">
        <v>33899360</v>
      </c>
      <c r="J9381" s="28" t="s">
        <v>241</v>
      </c>
      <c r="K9381" s="28" t="s">
        <v>241</v>
      </c>
      <c r="L9381" s="300" t="s">
        <v>8900</v>
      </c>
    </row>
    <row r="9382" spans="2:12" ht="75" customHeight="1" x14ac:dyDescent="0.25">
      <c r="B9382" s="302">
        <v>86100000</v>
      </c>
      <c r="C9382" s="303" t="s">
        <v>8934</v>
      </c>
      <c r="D9382" s="296">
        <v>41654</v>
      </c>
      <c r="E9382" s="304" t="s">
        <v>653</v>
      </c>
      <c r="F9382" s="297" t="s">
        <v>674</v>
      </c>
      <c r="G9382" s="297" t="s">
        <v>118</v>
      </c>
      <c r="H9382" s="298">
        <v>34916200</v>
      </c>
      <c r="I9382" s="563">
        <v>33899360</v>
      </c>
      <c r="J9382" s="28" t="s">
        <v>241</v>
      </c>
      <c r="K9382" s="28" t="s">
        <v>241</v>
      </c>
      <c r="L9382" s="300" t="s">
        <v>8930</v>
      </c>
    </row>
    <row r="9383" spans="2:12" ht="75" customHeight="1" x14ac:dyDescent="0.25">
      <c r="B9383" s="302">
        <v>86100000</v>
      </c>
      <c r="C9383" s="303" t="s">
        <v>8934</v>
      </c>
      <c r="D9383" s="296">
        <v>41654</v>
      </c>
      <c r="E9383" s="304" t="s">
        <v>653</v>
      </c>
      <c r="F9383" s="297" t="s">
        <v>674</v>
      </c>
      <c r="G9383" s="297" t="s">
        <v>118</v>
      </c>
      <c r="H9383" s="298">
        <v>34916200</v>
      </c>
      <c r="I9383" s="563">
        <v>33899360</v>
      </c>
      <c r="J9383" s="28" t="s">
        <v>241</v>
      </c>
      <c r="K9383" s="28" t="s">
        <v>241</v>
      </c>
      <c r="L9383" s="300" t="s">
        <v>8918</v>
      </c>
    </row>
    <row r="9384" spans="2:12" ht="75" customHeight="1" x14ac:dyDescent="0.25">
      <c r="B9384" s="302">
        <v>86100000</v>
      </c>
      <c r="C9384" s="303" t="s">
        <v>8934</v>
      </c>
      <c r="D9384" s="296">
        <v>41654</v>
      </c>
      <c r="E9384" s="304" t="s">
        <v>653</v>
      </c>
      <c r="F9384" s="297" t="s">
        <v>674</v>
      </c>
      <c r="G9384" s="297" t="s">
        <v>118</v>
      </c>
      <c r="H9384" s="298">
        <v>34916200</v>
      </c>
      <c r="I9384" s="563">
        <v>33899360</v>
      </c>
      <c r="J9384" s="28" t="s">
        <v>241</v>
      </c>
      <c r="K9384" s="28" t="s">
        <v>241</v>
      </c>
      <c r="L9384" s="300" t="s">
        <v>8918</v>
      </c>
    </row>
    <row r="9385" spans="2:12" ht="75" customHeight="1" x14ac:dyDescent="0.25">
      <c r="B9385" s="302">
        <v>86100000</v>
      </c>
      <c r="C9385" s="303" t="s">
        <v>8934</v>
      </c>
      <c r="D9385" s="296">
        <v>41654</v>
      </c>
      <c r="E9385" s="304" t="s">
        <v>653</v>
      </c>
      <c r="F9385" s="297" t="s">
        <v>674</v>
      </c>
      <c r="G9385" s="297" t="s">
        <v>118</v>
      </c>
      <c r="H9385" s="298">
        <v>34916200</v>
      </c>
      <c r="I9385" s="563">
        <v>33899360</v>
      </c>
      <c r="J9385" s="28" t="s">
        <v>241</v>
      </c>
      <c r="K9385" s="28" t="s">
        <v>241</v>
      </c>
      <c r="L9385" s="300" t="s">
        <v>8918</v>
      </c>
    </row>
    <row r="9386" spans="2:12" ht="75" customHeight="1" x14ac:dyDescent="0.25">
      <c r="B9386" s="302">
        <v>86100000</v>
      </c>
      <c r="C9386" s="303" t="s">
        <v>8934</v>
      </c>
      <c r="D9386" s="296">
        <v>41654</v>
      </c>
      <c r="E9386" s="304" t="s">
        <v>653</v>
      </c>
      <c r="F9386" s="297" t="s">
        <v>674</v>
      </c>
      <c r="G9386" s="297" t="s">
        <v>118</v>
      </c>
      <c r="H9386" s="298">
        <v>34916200</v>
      </c>
      <c r="I9386" s="563">
        <v>33899360</v>
      </c>
      <c r="J9386" s="28" t="s">
        <v>241</v>
      </c>
      <c r="K9386" s="28" t="s">
        <v>241</v>
      </c>
      <c r="L9386" s="300" t="s">
        <v>8930</v>
      </c>
    </row>
    <row r="9387" spans="2:12" ht="75" customHeight="1" x14ac:dyDescent="0.25">
      <c r="B9387" s="302">
        <v>86100000</v>
      </c>
      <c r="C9387" s="303" t="s">
        <v>8935</v>
      </c>
      <c r="D9387" s="296">
        <v>41654</v>
      </c>
      <c r="E9387" s="304" t="s">
        <v>653</v>
      </c>
      <c r="F9387" s="297" t="s">
        <v>674</v>
      </c>
      <c r="G9387" s="297" t="s">
        <v>118</v>
      </c>
      <c r="H9387" s="298">
        <v>18128000</v>
      </c>
      <c r="I9387" s="563">
        <v>17576240</v>
      </c>
      <c r="J9387" s="28" t="s">
        <v>241</v>
      </c>
      <c r="K9387" s="28" t="s">
        <v>241</v>
      </c>
      <c r="L9387" s="300" t="s">
        <v>8900</v>
      </c>
    </row>
    <row r="9388" spans="2:12" ht="75" customHeight="1" x14ac:dyDescent="0.25">
      <c r="B9388" s="302">
        <v>86100000</v>
      </c>
      <c r="C9388" s="303" t="s">
        <v>8936</v>
      </c>
      <c r="D9388" s="296">
        <v>41654</v>
      </c>
      <c r="E9388" s="304" t="s">
        <v>653</v>
      </c>
      <c r="F9388" s="297" t="s">
        <v>674</v>
      </c>
      <c r="G9388" s="297" t="s">
        <v>118</v>
      </c>
      <c r="H9388" s="298">
        <v>36256000</v>
      </c>
      <c r="I9388" s="563">
        <v>35152480</v>
      </c>
      <c r="J9388" s="28" t="s">
        <v>241</v>
      </c>
      <c r="K9388" s="28" t="s">
        <v>241</v>
      </c>
      <c r="L9388" s="300" t="s">
        <v>8918</v>
      </c>
    </row>
    <row r="9389" spans="2:12" ht="75" customHeight="1" x14ac:dyDescent="0.25">
      <c r="B9389" s="302">
        <v>86100000</v>
      </c>
      <c r="C9389" s="303" t="s">
        <v>8937</v>
      </c>
      <c r="D9389" s="296">
        <v>41654</v>
      </c>
      <c r="E9389" s="304" t="s">
        <v>86</v>
      </c>
      <c r="F9389" s="297" t="s">
        <v>674</v>
      </c>
      <c r="G9389" s="297" t="s">
        <v>118</v>
      </c>
      <c r="H9389" s="298">
        <v>9888000</v>
      </c>
      <c r="I9389" s="563">
        <v>9587040</v>
      </c>
      <c r="J9389" s="28" t="s">
        <v>241</v>
      </c>
      <c r="K9389" s="28" t="s">
        <v>241</v>
      </c>
      <c r="L9389" s="300" t="s">
        <v>8930</v>
      </c>
    </row>
    <row r="9390" spans="2:12" ht="75" customHeight="1" x14ac:dyDescent="0.25">
      <c r="B9390" s="302">
        <v>86100000</v>
      </c>
      <c r="C9390" s="303" t="s">
        <v>8938</v>
      </c>
      <c r="D9390" s="296">
        <v>41654</v>
      </c>
      <c r="E9390" s="304" t="s">
        <v>86</v>
      </c>
      <c r="F9390" s="297" t="s">
        <v>674</v>
      </c>
      <c r="G9390" s="297" t="s">
        <v>118</v>
      </c>
      <c r="H9390" s="298">
        <v>19045200</v>
      </c>
      <c r="I9390" s="563">
        <v>18490560</v>
      </c>
      <c r="J9390" s="28" t="s">
        <v>241</v>
      </c>
      <c r="K9390" s="28" t="s">
        <v>241</v>
      </c>
      <c r="L9390" s="300" t="s">
        <v>8900</v>
      </c>
    </row>
    <row r="9391" spans="2:12" ht="75" customHeight="1" x14ac:dyDescent="0.25">
      <c r="B9391" s="302">
        <v>86100000</v>
      </c>
      <c r="C9391" s="303" t="s">
        <v>8938</v>
      </c>
      <c r="D9391" s="296">
        <v>41654</v>
      </c>
      <c r="E9391" s="304" t="s">
        <v>653</v>
      </c>
      <c r="F9391" s="297" t="s">
        <v>674</v>
      </c>
      <c r="G9391" s="297" t="s">
        <v>118</v>
      </c>
      <c r="H9391" s="298">
        <v>34916200</v>
      </c>
      <c r="I9391" s="563">
        <v>33899360</v>
      </c>
      <c r="J9391" s="28" t="s">
        <v>241</v>
      </c>
      <c r="K9391" s="28" t="s">
        <v>241</v>
      </c>
      <c r="L9391" s="300" t="s">
        <v>8918</v>
      </c>
    </row>
    <row r="9392" spans="2:12" ht="75" customHeight="1" x14ac:dyDescent="0.25">
      <c r="B9392" s="302">
        <v>86100000</v>
      </c>
      <c r="C9392" s="303" t="s">
        <v>8938</v>
      </c>
      <c r="D9392" s="296">
        <v>41654</v>
      </c>
      <c r="E9392" s="304" t="s">
        <v>653</v>
      </c>
      <c r="F9392" s="297" t="s">
        <v>674</v>
      </c>
      <c r="G9392" s="297" t="s">
        <v>118</v>
      </c>
      <c r="H9392" s="298">
        <v>34916200</v>
      </c>
      <c r="I9392" s="563">
        <v>33899360</v>
      </c>
      <c r="J9392" s="28" t="s">
        <v>241</v>
      </c>
      <c r="K9392" s="28" t="s">
        <v>241</v>
      </c>
      <c r="L9392" s="300" t="s">
        <v>8930</v>
      </c>
    </row>
    <row r="9393" spans="2:12" ht="75" customHeight="1" x14ac:dyDescent="0.25">
      <c r="B9393" s="302">
        <v>86100000</v>
      </c>
      <c r="C9393" s="303" t="s">
        <v>8939</v>
      </c>
      <c r="D9393" s="296">
        <v>41654</v>
      </c>
      <c r="E9393" s="304" t="s">
        <v>653</v>
      </c>
      <c r="F9393" s="297" t="s">
        <v>674</v>
      </c>
      <c r="G9393" s="297" t="s">
        <v>118</v>
      </c>
      <c r="H9393" s="298">
        <v>34916200</v>
      </c>
      <c r="I9393" s="563">
        <v>33899360</v>
      </c>
      <c r="J9393" s="28" t="s">
        <v>241</v>
      </c>
      <c r="K9393" s="28" t="s">
        <v>241</v>
      </c>
      <c r="L9393" s="300" t="s">
        <v>8900</v>
      </c>
    </row>
    <row r="9394" spans="2:12" ht="75" customHeight="1" x14ac:dyDescent="0.25">
      <c r="B9394" s="302">
        <v>86100000</v>
      </c>
      <c r="C9394" s="303" t="s">
        <v>8940</v>
      </c>
      <c r="D9394" s="296">
        <v>41654</v>
      </c>
      <c r="E9394" s="304" t="s">
        <v>653</v>
      </c>
      <c r="F9394" s="297" t="s">
        <v>674</v>
      </c>
      <c r="G9394" s="297" t="s">
        <v>118</v>
      </c>
      <c r="H9394" s="298">
        <v>34916200</v>
      </c>
      <c r="I9394" s="563">
        <v>33899360</v>
      </c>
      <c r="J9394" s="28" t="s">
        <v>241</v>
      </c>
      <c r="K9394" s="28" t="s">
        <v>241</v>
      </c>
      <c r="L9394" s="300" t="s">
        <v>8918</v>
      </c>
    </row>
    <row r="9395" spans="2:12" ht="75" customHeight="1" x14ac:dyDescent="0.25">
      <c r="B9395" s="302">
        <v>86100000</v>
      </c>
      <c r="C9395" s="303" t="s">
        <v>8940</v>
      </c>
      <c r="D9395" s="296">
        <v>41654</v>
      </c>
      <c r="E9395" s="304" t="s">
        <v>653</v>
      </c>
      <c r="F9395" s="297" t="s">
        <v>674</v>
      </c>
      <c r="G9395" s="297" t="s">
        <v>118</v>
      </c>
      <c r="H9395" s="298">
        <v>34916200</v>
      </c>
      <c r="I9395" s="563">
        <v>33899360</v>
      </c>
      <c r="J9395" s="28" t="s">
        <v>241</v>
      </c>
      <c r="K9395" s="28" t="s">
        <v>241</v>
      </c>
      <c r="L9395" s="300" t="s">
        <v>8918</v>
      </c>
    </row>
    <row r="9396" spans="2:12" ht="75" customHeight="1" x14ac:dyDescent="0.25">
      <c r="B9396" s="302">
        <v>86100000</v>
      </c>
      <c r="C9396" s="303" t="s">
        <v>8940</v>
      </c>
      <c r="D9396" s="296">
        <v>41654</v>
      </c>
      <c r="E9396" s="304" t="s">
        <v>653</v>
      </c>
      <c r="F9396" s="297" t="s">
        <v>674</v>
      </c>
      <c r="G9396" s="297" t="s">
        <v>118</v>
      </c>
      <c r="H9396" s="298">
        <v>34916200</v>
      </c>
      <c r="I9396" s="563">
        <v>33899360</v>
      </c>
      <c r="J9396" s="28" t="s">
        <v>241</v>
      </c>
      <c r="K9396" s="28" t="s">
        <v>241</v>
      </c>
      <c r="L9396" s="300" t="s">
        <v>8918</v>
      </c>
    </row>
    <row r="9397" spans="2:12" ht="75" customHeight="1" x14ac:dyDescent="0.25">
      <c r="B9397" s="302">
        <v>86100000</v>
      </c>
      <c r="C9397" s="303" t="s">
        <v>8941</v>
      </c>
      <c r="D9397" s="296">
        <v>41654</v>
      </c>
      <c r="E9397" s="304" t="s">
        <v>653</v>
      </c>
      <c r="F9397" s="297" t="s">
        <v>674</v>
      </c>
      <c r="G9397" s="297" t="s">
        <v>118</v>
      </c>
      <c r="H9397" s="298">
        <v>36256000</v>
      </c>
      <c r="I9397" s="563">
        <v>35152480</v>
      </c>
      <c r="J9397" s="28" t="s">
        <v>241</v>
      </c>
      <c r="K9397" s="28" t="s">
        <v>241</v>
      </c>
      <c r="L9397" s="300" t="s">
        <v>8918</v>
      </c>
    </row>
    <row r="9398" spans="2:12" ht="75" customHeight="1" x14ac:dyDescent="0.25">
      <c r="B9398" s="302">
        <v>86100000</v>
      </c>
      <c r="C9398" s="303" t="s">
        <v>8941</v>
      </c>
      <c r="D9398" s="296">
        <v>41654</v>
      </c>
      <c r="E9398" s="304" t="s">
        <v>653</v>
      </c>
      <c r="F9398" s="297" t="s">
        <v>674</v>
      </c>
      <c r="G9398" s="297" t="s">
        <v>118</v>
      </c>
      <c r="H9398" s="298">
        <v>36256000</v>
      </c>
      <c r="I9398" s="563">
        <v>35152480</v>
      </c>
      <c r="J9398" s="28" t="s">
        <v>241</v>
      </c>
      <c r="K9398" s="28" t="s">
        <v>241</v>
      </c>
      <c r="L9398" s="300" t="s">
        <v>8918</v>
      </c>
    </row>
    <row r="9399" spans="2:12" ht="75" customHeight="1" x14ac:dyDescent="0.25">
      <c r="B9399" s="302">
        <v>86100000</v>
      </c>
      <c r="C9399" s="303" t="s">
        <v>8942</v>
      </c>
      <c r="D9399" s="296">
        <v>41654</v>
      </c>
      <c r="E9399" s="304" t="s">
        <v>653</v>
      </c>
      <c r="F9399" s="297" t="s">
        <v>674</v>
      </c>
      <c r="G9399" s="297" t="s">
        <v>118</v>
      </c>
      <c r="H9399" s="298">
        <v>34916200</v>
      </c>
      <c r="I9399" s="563">
        <v>33899360</v>
      </c>
      <c r="J9399" s="28" t="s">
        <v>241</v>
      </c>
      <c r="K9399" s="28" t="s">
        <v>241</v>
      </c>
      <c r="L9399" s="300" t="s">
        <v>8930</v>
      </c>
    </row>
    <row r="9400" spans="2:12" ht="75" customHeight="1" x14ac:dyDescent="0.25">
      <c r="B9400" s="302">
        <v>86100000</v>
      </c>
      <c r="C9400" s="303" t="s">
        <v>8942</v>
      </c>
      <c r="D9400" s="296">
        <v>41654</v>
      </c>
      <c r="E9400" s="304" t="s">
        <v>8943</v>
      </c>
      <c r="F9400" s="297" t="s">
        <v>674</v>
      </c>
      <c r="G9400" s="297" t="s">
        <v>118</v>
      </c>
      <c r="H9400" s="298">
        <v>22219400</v>
      </c>
      <c r="I9400" s="563">
        <v>21572320</v>
      </c>
      <c r="J9400" s="28" t="s">
        <v>241</v>
      </c>
      <c r="K9400" s="28" t="s">
        <v>241</v>
      </c>
      <c r="L9400" s="300" t="s">
        <v>8930</v>
      </c>
    </row>
    <row r="9401" spans="2:12" ht="75" customHeight="1" x14ac:dyDescent="0.25">
      <c r="B9401" s="302">
        <v>86100000</v>
      </c>
      <c r="C9401" s="303" t="s">
        <v>8942</v>
      </c>
      <c r="D9401" s="296">
        <v>41654</v>
      </c>
      <c r="E9401" s="304" t="s">
        <v>8943</v>
      </c>
      <c r="F9401" s="297" t="s">
        <v>674</v>
      </c>
      <c r="G9401" s="297" t="s">
        <v>118</v>
      </c>
      <c r="H9401" s="298">
        <v>22219400</v>
      </c>
      <c r="I9401" s="563">
        <v>21572320</v>
      </c>
      <c r="J9401" s="28" t="s">
        <v>241</v>
      </c>
      <c r="K9401" s="28" t="s">
        <v>241</v>
      </c>
      <c r="L9401" s="300" t="s">
        <v>8918</v>
      </c>
    </row>
    <row r="9402" spans="2:12" ht="75" customHeight="1" x14ac:dyDescent="0.25">
      <c r="B9402" s="302">
        <v>86100000</v>
      </c>
      <c r="C9402" s="303" t="s">
        <v>8944</v>
      </c>
      <c r="D9402" s="296">
        <v>41654</v>
      </c>
      <c r="E9402" s="304" t="s">
        <v>8943</v>
      </c>
      <c r="F9402" s="297" t="s">
        <v>674</v>
      </c>
      <c r="G9402" s="297" t="s">
        <v>118</v>
      </c>
      <c r="H9402" s="298">
        <v>22219400</v>
      </c>
      <c r="I9402" s="563">
        <v>21572320</v>
      </c>
      <c r="J9402" s="28" t="s">
        <v>241</v>
      </c>
      <c r="K9402" s="28" t="s">
        <v>241</v>
      </c>
      <c r="L9402" s="300" t="s">
        <v>8918</v>
      </c>
    </row>
    <row r="9403" spans="2:12" ht="75" customHeight="1" x14ac:dyDescent="0.25">
      <c r="B9403" s="302">
        <v>86100000</v>
      </c>
      <c r="C9403" s="303" t="s">
        <v>8945</v>
      </c>
      <c r="D9403" s="296">
        <v>41654</v>
      </c>
      <c r="E9403" s="304" t="s">
        <v>653</v>
      </c>
      <c r="F9403" s="297" t="s">
        <v>674</v>
      </c>
      <c r="G9403" s="297" t="s">
        <v>118</v>
      </c>
      <c r="H9403" s="298">
        <v>34916200</v>
      </c>
      <c r="I9403" s="563">
        <v>33899360</v>
      </c>
      <c r="J9403" s="28" t="s">
        <v>241</v>
      </c>
      <c r="K9403" s="28" t="s">
        <v>241</v>
      </c>
      <c r="L9403" s="300" t="s">
        <v>8918</v>
      </c>
    </row>
    <row r="9404" spans="2:12" ht="75" customHeight="1" x14ac:dyDescent="0.25">
      <c r="B9404" s="302">
        <v>86100000</v>
      </c>
      <c r="C9404" s="303" t="s">
        <v>8945</v>
      </c>
      <c r="D9404" s="296">
        <v>41654</v>
      </c>
      <c r="E9404" s="304" t="s">
        <v>653</v>
      </c>
      <c r="F9404" s="297" t="s">
        <v>674</v>
      </c>
      <c r="G9404" s="297" t="s">
        <v>118</v>
      </c>
      <c r="H9404" s="298">
        <v>34916200</v>
      </c>
      <c r="I9404" s="563">
        <v>33899360</v>
      </c>
      <c r="J9404" s="28" t="s">
        <v>241</v>
      </c>
      <c r="K9404" s="28" t="s">
        <v>241</v>
      </c>
      <c r="L9404" s="300" t="s">
        <v>8918</v>
      </c>
    </row>
    <row r="9405" spans="2:12" ht="75" customHeight="1" x14ac:dyDescent="0.25">
      <c r="B9405" s="302">
        <v>86100000</v>
      </c>
      <c r="C9405" s="303" t="s">
        <v>8945</v>
      </c>
      <c r="D9405" s="296">
        <v>41654</v>
      </c>
      <c r="E9405" s="304" t="s">
        <v>653</v>
      </c>
      <c r="F9405" s="297" t="s">
        <v>674</v>
      </c>
      <c r="G9405" s="297" t="s">
        <v>118</v>
      </c>
      <c r="H9405" s="298">
        <v>34916200</v>
      </c>
      <c r="I9405" s="563">
        <v>33899360</v>
      </c>
      <c r="J9405" s="28" t="s">
        <v>241</v>
      </c>
      <c r="K9405" s="28" t="s">
        <v>241</v>
      </c>
      <c r="L9405" s="300" t="s">
        <v>8918</v>
      </c>
    </row>
    <row r="9406" spans="2:12" ht="75" customHeight="1" x14ac:dyDescent="0.25">
      <c r="B9406" s="302">
        <v>86100000</v>
      </c>
      <c r="C9406" s="303" t="s">
        <v>8945</v>
      </c>
      <c r="D9406" s="296">
        <v>41654</v>
      </c>
      <c r="E9406" s="304" t="s">
        <v>653</v>
      </c>
      <c r="F9406" s="297" t="s">
        <v>674</v>
      </c>
      <c r="G9406" s="297" t="s">
        <v>118</v>
      </c>
      <c r="H9406" s="298">
        <v>34916200</v>
      </c>
      <c r="I9406" s="563">
        <v>33899360</v>
      </c>
      <c r="J9406" s="28" t="s">
        <v>241</v>
      </c>
      <c r="K9406" s="28" t="s">
        <v>241</v>
      </c>
      <c r="L9406" s="300" t="s">
        <v>8930</v>
      </c>
    </row>
    <row r="9407" spans="2:12" ht="75" customHeight="1" x14ac:dyDescent="0.25">
      <c r="B9407" s="302">
        <v>86100000</v>
      </c>
      <c r="C9407" s="303" t="s">
        <v>8946</v>
      </c>
      <c r="D9407" s="296">
        <v>41654</v>
      </c>
      <c r="E9407" s="304" t="s">
        <v>653</v>
      </c>
      <c r="F9407" s="297" t="s">
        <v>674</v>
      </c>
      <c r="G9407" s="297" t="s">
        <v>118</v>
      </c>
      <c r="H9407" s="298">
        <v>36256000</v>
      </c>
      <c r="I9407" s="563">
        <v>35152480</v>
      </c>
      <c r="J9407" s="28" t="s">
        <v>241</v>
      </c>
      <c r="K9407" s="28" t="s">
        <v>241</v>
      </c>
      <c r="L9407" s="300" t="s">
        <v>8930</v>
      </c>
    </row>
    <row r="9408" spans="2:12" ht="75" customHeight="1" x14ac:dyDescent="0.25">
      <c r="B9408" s="302">
        <v>86100000</v>
      </c>
      <c r="C9408" s="303" t="s">
        <v>8946</v>
      </c>
      <c r="D9408" s="296">
        <v>41654</v>
      </c>
      <c r="E9408" s="304" t="s">
        <v>653</v>
      </c>
      <c r="F9408" s="297" t="s">
        <v>674</v>
      </c>
      <c r="G9408" s="297" t="s">
        <v>118</v>
      </c>
      <c r="H9408" s="298">
        <v>36256000</v>
      </c>
      <c r="I9408" s="563">
        <v>35152480</v>
      </c>
      <c r="J9408" s="28" t="s">
        <v>241</v>
      </c>
      <c r="K9408" s="28" t="s">
        <v>241</v>
      </c>
      <c r="L9408" s="300" t="s">
        <v>8930</v>
      </c>
    </row>
    <row r="9409" spans="2:12" ht="75" customHeight="1" x14ac:dyDescent="0.25">
      <c r="B9409" s="302">
        <v>86100000</v>
      </c>
      <c r="C9409" s="303" t="s">
        <v>8947</v>
      </c>
      <c r="D9409" s="296">
        <v>41654</v>
      </c>
      <c r="E9409" s="304" t="s">
        <v>653</v>
      </c>
      <c r="F9409" s="297" t="s">
        <v>674</v>
      </c>
      <c r="G9409" s="297" t="s">
        <v>118</v>
      </c>
      <c r="H9409" s="298">
        <v>34916200</v>
      </c>
      <c r="I9409" s="563">
        <v>33899360</v>
      </c>
      <c r="J9409" s="28" t="s">
        <v>241</v>
      </c>
      <c r="K9409" s="28" t="s">
        <v>241</v>
      </c>
      <c r="L9409" s="300" t="s">
        <v>8930</v>
      </c>
    </row>
    <row r="9410" spans="2:12" ht="75" customHeight="1" x14ac:dyDescent="0.25">
      <c r="B9410" s="302">
        <v>86100000</v>
      </c>
      <c r="C9410" s="303" t="s">
        <v>8947</v>
      </c>
      <c r="D9410" s="296">
        <v>41654</v>
      </c>
      <c r="E9410" s="304" t="s">
        <v>653</v>
      </c>
      <c r="F9410" s="297" t="s">
        <v>674</v>
      </c>
      <c r="G9410" s="297" t="s">
        <v>118</v>
      </c>
      <c r="H9410" s="298">
        <v>34916200</v>
      </c>
      <c r="I9410" s="563">
        <v>33899360</v>
      </c>
      <c r="J9410" s="28" t="s">
        <v>241</v>
      </c>
      <c r="K9410" s="28" t="s">
        <v>241</v>
      </c>
      <c r="L9410" s="300" t="s">
        <v>8930</v>
      </c>
    </row>
    <row r="9411" spans="2:12" ht="75" customHeight="1" x14ac:dyDescent="0.25">
      <c r="B9411" s="302">
        <v>86100000</v>
      </c>
      <c r="C9411" s="303" t="s">
        <v>8947</v>
      </c>
      <c r="D9411" s="296">
        <v>41654</v>
      </c>
      <c r="E9411" s="304" t="s">
        <v>653</v>
      </c>
      <c r="F9411" s="297" t="s">
        <v>674</v>
      </c>
      <c r="G9411" s="297" t="s">
        <v>118</v>
      </c>
      <c r="H9411" s="298">
        <v>34916200</v>
      </c>
      <c r="I9411" s="563">
        <v>33899360</v>
      </c>
      <c r="J9411" s="28" t="s">
        <v>241</v>
      </c>
      <c r="K9411" s="28" t="s">
        <v>241</v>
      </c>
      <c r="L9411" s="300" t="s">
        <v>8930</v>
      </c>
    </row>
    <row r="9412" spans="2:12" ht="75" customHeight="1" x14ac:dyDescent="0.25">
      <c r="B9412" s="302">
        <v>86100000</v>
      </c>
      <c r="C9412" s="303" t="s">
        <v>8947</v>
      </c>
      <c r="D9412" s="296">
        <v>41654</v>
      </c>
      <c r="E9412" s="304" t="s">
        <v>653</v>
      </c>
      <c r="F9412" s="297" t="s">
        <v>674</v>
      </c>
      <c r="G9412" s="297" t="s">
        <v>118</v>
      </c>
      <c r="H9412" s="298">
        <v>34916200</v>
      </c>
      <c r="I9412" s="563">
        <v>33899360</v>
      </c>
      <c r="J9412" s="28" t="s">
        <v>241</v>
      </c>
      <c r="K9412" s="28" t="s">
        <v>241</v>
      </c>
      <c r="L9412" s="300" t="s">
        <v>8930</v>
      </c>
    </row>
    <row r="9413" spans="2:12" ht="75" customHeight="1" x14ac:dyDescent="0.25">
      <c r="B9413" s="302">
        <v>86100000</v>
      </c>
      <c r="C9413" s="303" t="s">
        <v>8948</v>
      </c>
      <c r="D9413" s="296">
        <v>41654</v>
      </c>
      <c r="E9413" s="304" t="s">
        <v>653</v>
      </c>
      <c r="F9413" s="297" t="s">
        <v>674</v>
      </c>
      <c r="G9413" s="297" t="s">
        <v>118</v>
      </c>
      <c r="H9413" s="298">
        <v>34916200</v>
      </c>
      <c r="I9413" s="563">
        <v>33899360</v>
      </c>
      <c r="J9413" s="28" t="s">
        <v>241</v>
      </c>
      <c r="K9413" s="28" t="s">
        <v>241</v>
      </c>
      <c r="L9413" s="300" t="s">
        <v>8930</v>
      </c>
    </row>
    <row r="9414" spans="2:12" ht="75" customHeight="1" x14ac:dyDescent="0.25">
      <c r="B9414" s="302">
        <v>86100000</v>
      </c>
      <c r="C9414" s="303" t="s">
        <v>8948</v>
      </c>
      <c r="D9414" s="296">
        <v>41654</v>
      </c>
      <c r="E9414" s="304" t="s">
        <v>653</v>
      </c>
      <c r="F9414" s="297" t="s">
        <v>674</v>
      </c>
      <c r="G9414" s="297" t="s">
        <v>118</v>
      </c>
      <c r="H9414" s="298">
        <v>34916200</v>
      </c>
      <c r="I9414" s="563">
        <v>33899360</v>
      </c>
      <c r="J9414" s="28" t="s">
        <v>241</v>
      </c>
      <c r="K9414" s="28" t="s">
        <v>241</v>
      </c>
      <c r="L9414" s="300" t="s">
        <v>8930</v>
      </c>
    </row>
    <row r="9415" spans="2:12" ht="75" customHeight="1" x14ac:dyDescent="0.25">
      <c r="B9415" s="302">
        <v>86100000</v>
      </c>
      <c r="C9415" s="303" t="s">
        <v>8949</v>
      </c>
      <c r="D9415" s="296">
        <v>41654</v>
      </c>
      <c r="E9415" s="304" t="s">
        <v>653</v>
      </c>
      <c r="F9415" s="297" t="s">
        <v>674</v>
      </c>
      <c r="G9415" s="297" t="s">
        <v>118</v>
      </c>
      <c r="H9415" s="298">
        <v>36256000</v>
      </c>
      <c r="I9415" s="563">
        <v>35152480</v>
      </c>
      <c r="J9415" s="28" t="s">
        <v>241</v>
      </c>
      <c r="K9415" s="28" t="s">
        <v>241</v>
      </c>
      <c r="L9415" s="300" t="s">
        <v>8930</v>
      </c>
    </row>
    <row r="9416" spans="2:12" ht="75" customHeight="1" x14ac:dyDescent="0.25">
      <c r="B9416" s="302">
        <v>86100000</v>
      </c>
      <c r="C9416" s="303" t="s">
        <v>8950</v>
      </c>
      <c r="D9416" s="296">
        <v>41654</v>
      </c>
      <c r="E9416" s="304" t="s">
        <v>653</v>
      </c>
      <c r="F9416" s="297" t="s">
        <v>674</v>
      </c>
      <c r="G9416" s="297" t="s">
        <v>118</v>
      </c>
      <c r="H9416" s="298">
        <v>36256000</v>
      </c>
      <c r="I9416" s="563">
        <v>35152480</v>
      </c>
      <c r="J9416" s="28" t="s">
        <v>241</v>
      </c>
      <c r="K9416" s="28" t="s">
        <v>241</v>
      </c>
      <c r="L9416" s="300" t="s">
        <v>8930</v>
      </c>
    </row>
    <row r="9417" spans="2:12" ht="75" customHeight="1" x14ac:dyDescent="0.25">
      <c r="B9417" s="302">
        <v>86100000</v>
      </c>
      <c r="C9417" s="303" t="s">
        <v>8951</v>
      </c>
      <c r="D9417" s="296">
        <v>41654</v>
      </c>
      <c r="E9417" s="304" t="s">
        <v>653</v>
      </c>
      <c r="F9417" s="297" t="s">
        <v>674</v>
      </c>
      <c r="G9417" s="297" t="s">
        <v>118</v>
      </c>
      <c r="H9417" s="298">
        <v>36256000</v>
      </c>
      <c r="I9417" s="563">
        <v>35152480</v>
      </c>
      <c r="J9417" s="28" t="s">
        <v>241</v>
      </c>
      <c r="K9417" s="28" t="s">
        <v>241</v>
      </c>
      <c r="L9417" s="300" t="s">
        <v>8930</v>
      </c>
    </row>
    <row r="9418" spans="2:12" ht="75" customHeight="1" x14ac:dyDescent="0.25">
      <c r="B9418" s="302">
        <v>86100000</v>
      </c>
      <c r="C9418" s="303" t="s">
        <v>8951</v>
      </c>
      <c r="D9418" s="296">
        <v>41654</v>
      </c>
      <c r="E9418" s="304" t="s">
        <v>653</v>
      </c>
      <c r="F9418" s="297" t="s">
        <v>674</v>
      </c>
      <c r="G9418" s="297" t="s">
        <v>118</v>
      </c>
      <c r="H9418" s="298">
        <v>36256000</v>
      </c>
      <c r="I9418" s="563">
        <v>35152480</v>
      </c>
      <c r="J9418" s="28" t="s">
        <v>241</v>
      </c>
      <c r="K9418" s="28" t="s">
        <v>241</v>
      </c>
      <c r="L9418" s="300" t="s">
        <v>8930</v>
      </c>
    </row>
    <row r="9419" spans="2:12" ht="75" customHeight="1" x14ac:dyDescent="0.25">
      <c r="B9419" s="302">
        <v>86100000</v>
      </c>
      <c r="C9419" s="303" t="s">
        <v>8951</v>
      </c>
      <c r="D9419" s="296">
        <v>41654</v>
      </c>
      <c r="E9419" s="304" t="s">
        <v>653</v>
      </c>
      <c r="F9419" s="297" t="s">
        <v>674</v>
      </c>
      <c r="G9419" s="297" t="s">
        <v>118</v>
      </c>
      <c r="H9419" s="298">
        <v>36256000</v>
      </c>
      <c r="I9419" s="563">
        <v>35152480</v>
      </c>
      <c r="J9419" s="28" t="s">
        <v>241</v>
      </c>
      <c r="K9419" s="28" t="s">
        <v>241</v>
      </c>
      <c r="L9419" s="300" t="s">
        <v>8918</v>
      </c>
    </row>
    <row r="9420" spans="2:12" ht="75" customHeight="1" x14ac:dyDescent="0.25">
      <c r="B9420" s="302">
        <v>86100000</v>
      </c>
      <c r="C9420" s="303" t="s">
        <v>8952</v>
      </c>
      <c r="D9420" s="296">
        <v>41654</v>
      </c>
      <c r="E9420" s="304" t="s">
        <v>653</v>
      </c>
      <c r="F9420" s="297" t="s">
        <v>674</v>
      </c>
      <c r="G9420" s="297" t="s">
        <v>118</v>
      </c>
      <c r="H9420" s="298">
        <v>34916200</v>
      </c>
      <c r="I9420" s="563">
        <v>33899360</v>
      </c>
      <c r="J9420" s="28" t="s">
        <v>241</v>
      </c>
      <c r="K9420" s="28" t="s">
        <v>241</v>
      </c>
      <c r="L9420" s="300" t="s">
        <v>8930</v>
      </c>
    </row>
    <row r="9421" spans="2:12" ht="75" customHeight="1" x14ac:dyDescent="0.25">
      <c r="B9421" s="302">
        <v>86100000</v>
      </c>
      <c r="C9421" s="303" t="s">
        <v>8952</v>
      </c>
      <c r="D9421" s="296">
        <v>41654</v>
      </c>
      <c r="E9421" s="304" t="s">
        <v>653</v>
      </c>
      <c r="F9421" s="297" t="s">
        <v>674</v>
      </c>
      <c r="G9421" s="297" t="s">
        <v>118</v>
      </c>
      <c r="H9421" s="298">
        <v>34916200</v>
      </c>
      <c r="I9421" s="563">
        <v>33899360</v>
      </c>
      <c r="J9421" s="28" t="s">
        <v>241</v>
      </c>
      <c r="K9421" s="28" t="s">
        <v>241</v>
      </c>
      <c r="L9421" s="300" t="s">
        <v>8930</v>
      </c>
    </row>
    <row r="9422" spans="2:12" ht="75" customHeight="1" x14ac:dyDescent="0.25">
      <c r="B9422" s="306">
        <v>80111600</v>
      </c>
      <c r="C9422" s="307" t="s">
        <v>8953</v>
      </c>
      <c r="D9422" s="296">
        <v>41654</v>
      </c>
      <c r="E9422" s="28">
        <v>11.5</v>
      </c>
      <c r="F9422" s="297" t="s">
        <v>674</v>
      </c>
      <c r="G9422" s="297" t="s">
        <v>118</v>
      </c>
      <c r="H9422" s="308">
        <v>20844380.937379997</v>
      </c>
      <c r="I9422" s="564">
        <v>20156636.5</v>
      </c>
      <c r="J9422" s="28" t="s">
        <v>241</v>
      </c>
      <c r="K9422" s="28" t="s">
        <v>241</v>
      </c>
      <c r="L9422" s="300" t="s">
        <v>8954</v>
      </c>
    </row>
    <row r="9423" spans="2:12" ht="75" customHeight="1" x14ac:dyDescent="0.25">
      <c r="B9423" s="306">
        <v>80111600</v>
      </c>
      <c r="C9423" s="307" t="s">
        <v>8955</v>
      </c>
      <c r="D9423" s="296">
        <v>41654</v>
      </c>
      <c r="E9423" s="28">
        <v>11.5</v>
      </c>
      <c r="F9423" s="297" t="s">
        <v>674</v>
      </c>
      <c r="G9423" s="297" t="s">
        <v>118</v>
      </c>
      <c r="H9423" s="308">
        <v>31847793.640000001</v>
      </c>
      <c r="I9423" s="564">
        <v>30797000</v>
      </c>
      <c r="J9423" s="28" t="s">
        <v>241</v>
      </c>
      <c r="K9423" s="28" t="s">
        <v>241</v>
      </c>
      <c r="L9423" s="300" t="s">
        <v>8956</v>
      </c>
    </row>
    <row r="9424" spans="2:12" ht="75" customHeight="1" x14ac:dyDescent="0.25">
      <c r="B9424" s="306">
        <v>80111600</v>
      </c>
      <c r="C9424" s="307" t="s">
        <v>8957</v>
      </c>
      <c r="D9424" s="296">
        <v>41654</v>
      </c>
      <c r="E9424" s="28">
        <v>11.5</v>
      </c>
      <c r="F9424" s="297" t="s">
        <v>674</v>
      </c>
      <c r="G9424" s="297" t="s">
        <v>118</v>
      </c>
      <c r="H9424" s="308">
        <v>31847793.640000001</v>
      </c>
      <c r="I9424" s="564">
        <v>30797000</v>
      </c>
      <c r="J9424" s="28" t="s">
        <v>241</v>
      </c>
      <c r="K9424" s="28" t="s">
        <v>241</v>
      </c>
      <c r="L9424" s="300" t="s">
        <v>8956</v>
      </c>
    </row>
    <row r="9425" spans="2:12" ht="75" customHeight="1" x14ac:dyDescent="0.25">
      <c r="B9425" s="306">
        <v>80111600</v>
      </c>
      <c r="C9425" s="307" t="s">
        <v>8958</v>
      </c>
      <c r="D9425" s="296">
        <v>41654</v>
      </c>
      <c r="E9425" s="28">
        <v>11.5</v>
      </c>
      <c r="F9425" s="297" t="s">
        <v>674</v>
      </c>
      <c r="G9425" s="297" t="s">
        <v>118</v>
      </c>
      <c r="H9425" s="308">
        <v>39809742.049999997</v>
      </c>
      <c r="I9425" s="564">
        <v>38496250</v>
      </c>
      <c r="J9425" s="28" t="s">
        <v>241</v>
      </c>
      <c r="K9425" s="28" t="s">
        <v>241</v>
      </c>
      <c r="L9425" s="300" t="s">
        <v>8956</v>
      </c>
    </row>
    <row r="9426" spans="2:12" ht="75" customHeight="1" x14ac:dyDescent="0.25">
      <c r="B9426" s="294">
        <v>80111600</v>
      </c>
      <c r="C9426" s="307" t="s">
        <v>8959</v>
      </c>
      <c r="D9426" s="296">
        <v>41654</v>
      </c>
      <c r="E9426" s="28">
        <v>11.5</v>
      </c>
      <c r="F9426" s="297" t="s">
        <v>674</v>
      </c>
      <c r="G9426" s="297" t="s">
        <v>118</v>
      </c>
      <c r="H9426" s="308">
        <v>31847793.640000001</v>
      </c>
      <c r="I9426" s="564">
        <v>24035000</v>
      </c>
      <c r="J9426" s="28" t="s">
        <v>241</v>
      </c>
      <c r="K9426" s="28" t="s">
        <v>241</v>
      </c>
      <c r="L9426" s="300" t="s">
        <v>8960</v>
      </c>
    </row>
    <row r="9427" spans="2:12" ht="75" customHeight="1" x14ac:dyDescent="0.25">
      <c r="B9427" s="294">
        <v>80111600</v>
      </c>
      <c r="C9427" s="307" t="s">
        <v>8961</v>
      </c>
      <c r="D9427" s="296">
        <v>41654</v>
      </c>
      <c r="E9427" s="28">
        <v>11.5</v>
      </c>
      <c r="F9427" s="297" t="s">
        <v>674</v>
      </c>
      <c r="G9427" s="297" t="s">
        <v>118</v>
      </c>
      <c r="H9427" s="308">
        <v>31847793.640000001</v>
      </c>
      <c r="I9427" s="564">
        <v>24035000</v>
      </c>
      <c r="J9427" s="28" t="s">
        <v>241</v>
      </c>
      <c r="K9427" s="28" t="s">
        <v>241</v>
      </c>
      <c r="L9427" s="300" t="s">
        <v>8960</v>
      </c>
    </row>
    <row r="9428" spans="2:12" ht="75" customHeight="1" x14ac:dyDescent="0.25">
      <c r="B9428" s="294">
        <v>80111600</v>
      </c>
      <c r="C9428" s="307" t="s">
        <v>8962</v>
      </c>
      <c r="D9428" s="296">
        <v>41654</v>
      </c>
      <c r="E9428" s="28">
        <v>11.5</v>
      </c>
      <c r="F9428" s="297" t="s">
        <v>674</v>
      </c>
      <c r="G9428" s="297" t="s">
        <v>118</v>
      </c>
      <c r="H9428" s="308">
        <v>31847793.640000001</v>
      </c>
      <c r="I9428" s="564">
        <v>24035000</v>
      </c>
      <c r="J9428" s="28" t="s">
        <v>241</v>
      </c>
      <c r="K9428" s="28" t="s">
        <v>241</v>
      </c>
      <c r="L9428" s="300" t="s">
        <v>8960</v>
      </c>
    </row>
    <row r="9429" spans="2:12" ht="75" customHeight="1" x14ac:dyDescent="0.25">
      <c r="B9429" s="294">
        <v>80111600</v>
      </c>
      <c r="C9429" s="307" t="s">
        <v>8963</v>
      </c>
      <c r="D9429" s="296">
        <v>41654</v>
      </c>
      <c r="E9429" s="28">
        <v>11.5</v>
      </c>
      <c r="F9429" s="297" t="s">
        <v>674</v>
      </c>
      <c r="G9429" s="297" t="s">
        <v>118</v>
      </c>
      <c r="H9429" s="308">
        <v>31847793.640000001</v>
      </c>
      <c r="I9429" s="564">
        <v>24035000</v>
      </c>
      <c r="J9429" s="28" t="s">
        <v>241</v>
      </c>
      <c r="K9429" s="28" t="s">
        <v>241</v>
      </c>
      <c r="L9429" s="300" t="s">
        <v>8960</v>
      </c>
    </row>
    <row r="9430" spans="2:12" ht="75" customHeight="1" x14ac:dyDescent="0.25">
      <c r="B9430" s="294">
        <v>80111600</v>
      </c>
      <c r="C9430" s="307" t="s">
        <v>8964</v>
      </c>
      <c r="D9430" s="296">
        <v>41654</v>
      </c>
      <c r="E9430" s="28">
        <v>11.5</v>
      </c>
      <c r="F9430" s="297" t="s">
        <v>674</v>
      </c>
      <c r="G9430" s="297" t="s">
        <v>118</v>
      </c>
      <c r="H9430" s="308">
        <v>20844380.937379997</v>
      </c>
      <c r="I9430" s="564">
        <v>20156636.5</v>
      </c>
      <c r="J9430" s="28" t="s">
        <v>241</v>
      </c>
      <c r="K9430" s="28" t="s">
        <v>241</v>
      </c>
      <c r="L9430" s="300" t="s">
        <v>8960</v>
      </c>
    </row>
    <row r="9431" spans="2:12" ht="75" customHeight="1" x14ac:dyDescent="0.25">
      <c r="B9431" s="294">
        <v>80111600</v>
      </c>
      <c r="C9431" s="307" t="s">
        <v>8965</v>
      </c>
      <c r="D9431" s="296">
        <v>41654</v>
      </c>
      <c r="E9431" s="28">
        <v>11.5</v>
      </c>
      <c r="F9431" s="297" t="s">
        <v>674</v>
      </c>
      <c r="G9431" s="297" t="s">
        <v>118</v>
      </c>
      <c r="H9431" s="308">
        <v>20844380.937379997</v>
      </c>
      <c r="I9431" s="564">
        <v>20156636.5</v>
      </c>
      <c r="J9431" s="28" t="s">
        <v>241</v>
      </c>
      <c r="K9431" s="28" t="s">
        <v>241</v>
      </c>
      <c r="L9431" s="300" t="s">
        <v>8960</v>
      </c>
    </row>
    <row r="9432" spans="2:12" ht="75" customHeight="1" x14ac:dyDescent="0.25">
      <c r="B9432" s="294">
        <v>80111600</v>
      </c>
      <c r="C9432" s="307" t="s">
        <v>8966</v>
      </c>
      <c r="D9432" s="296">
        <v>41654</v>
      </c>
      <c r="E9432" s="28">
        <v>11.5</v>
      </c>
      <c r="F9432" s="297" t="s">
        <v>674</v>
      </c>
      <c r="G9432" s="297" t="s">
        <v>118</v>
      </c>
      <c r="H9432" s="308">
        <v>20844380.937379997</v>
      </c>
      <c r="I9432" s="564">
        <v>20156636.5</v>
      </c>
      <c r="J9432" s="28" t="s">
        <v>241</v>
      </c>
      <c r="K9432" s="28" t="s">
        <v>241</v>
      </c>
      <c r="L9432" s="300" t="s">
        <v>8954</v>
      </c>
    </row>
    <row r="9433" spans="2:12" ht="75" customHeight="1" x14ac:dyDescent="0.25">
      <c r="B9433" s="294">
        <v>80111600</v>
      </c>
      <c r="C9433" s="307" t="s">
        <v>8967</v>
      </c>
      <c r="D9433" s="296">
        <v>41654</v>
      </c>
      <c r="E9433" s="28">
        <v>11.5</v>
      </c>
      <c r="F9433" s="297" t="s">
        <v>674</v>
      </c>
      <c r="G9433" s="297" t="s">
        <v>118</v>
      </c>
      <c r="H9433" s="308">
        <v>31847793.640000001</v>
      </c>
      <c r="I9433" s="564">
        <v>30532500</v>
      </c>
      <c r="J9433" s="28" t="s">
        <v>241</v>
      </c>
      <c r="K9433" s="28" t="s">
        <v>241</v>
      </c>
      <c r="L9433" s="300" t="s">
        <v>8954</v>
      </c>
    </row>
    <row r="9434" spans="2:12" ht="75" customHeight="1" x14ac:dyDescent="0.25">
      <c r="B9434" s="294">
        <v>80111600</v>
      </c>
      <c r="C9434" s="307" t="s">
        <v>8968</v>
      </c>
      <c r="D9434" s="296">
        <v>41654</v>
      </c>
      <c r="E9434" s="28">
        <v>11.5</v>
      </c>
      <c r="F9434" s="297" t="s">
        <v>674</v>
      </c>
      <c r="G9434" s="297" t="s">
        <v>118</v>
      </c>
      <c r="H9434" s="308">
        <v>34638000</v>
      </c>
      <c r="I9434" s="564">
        <v>30532500</v>
      </c>
      <c r="J9434" s="28" t="s">
        <v>241</v>
      </c>
      <c r="K9434" s="28" t="s">
        <v>241</v>
      </c>
      <c r="L9434" s="300" t="s">
        <v>8954</v>
      </c>
    </row>
    <row r="9435" spans="2:12" ht="75" customHeight="1" x14ac:dyDescent="0.25">
      <c r="B9435" s="294">
        <v>80111600</v>
      </c>
      <c r="C9435" s="307" t="s">
        <v>8969</v>
      </c>
      <c r="D9435" s="296">
        <v>41654</v>
      </c>
      <c r="E9435" s="28">
        <v>11.5</v>
      </c>
      <c r="F9435" s="297" t="s">
        <v>674</v>
      </c>
      <c r="G9435" s="297" t="s">
        <v>118</v>
      </c>
      <c r="H9435" s="308">
        <v>19027808</v>
      </c>
      <c r="I9435" s="564">
        <v>18400000</v>
      </c>
      <c r="J9435" s="28" t="s">
        <v>241</v>
      </c>
      <c r="K9435" s="28" t="s">
        <v>241</v>
      </c>
      <c r="L9435" s="300" t="s">
        <v>8954</v>
      </c>
    </row>
    <row r="9436" spans="2:12" ht="75" customHeight="1" x14ac:dyDescent="0.25">
      <c r="B9436" s="294">
        <v>80111600</v>
      </c>
      <c r="C9436" s="309" t="s">
        <v>8970</v>
      </c>
      <c r="D9436" s="296">
        <v>41654</v>
      </c>
      <c r="E9436" s="28">
        <v>11.5</v>
      </c>
      <c r="F9436" s="297" t="s">
        <v>674</v>
      </c>
      <c r="G9436" s="297" t="s">
        <v>118</v>
      </c>
      <c r="H9436" s="308">
        <v>63695587.280000001</v>
      </c>
      <c r="I9436" s="564">
        <v>30797000</v>
      </c>
      <c r="J9436" s="28" t="s">
        <v>241</v>
      </c>
      <c r="K9436" s="28" t="s">
        <v>241</v>
      </c>
      <c r="L9436" s="300" t="s">
        <v>8960</v>
      </c>
    </row>
    <row r="9437" spans="2:12" ht="75" customHeight="1" x14ac:dyDescent="0.25">
      <c r="B9437" s="294">
        <v>80111600</v>
      </c>
      <c r="C9437" s="309" t="s">
        <v>8971</v>
      </c>
      <c r="D9437" s="296">
        <v>41654</v>
      </c>
      <c r="E9437" s="28">
        <v>11.5</v>
      </c>
      <c r="F9437" s="297" t="s">
        <v>674</v>
      </c>
      <c r="G9437" s="297" t="s">
        <v>118</v>
      </c>
      <c r="H9437" s="308">
        <v>18473600</v>
      </c>
      <c r="I9437" s="564">
        <v>14332450</v>
      </c>
      <c r="J9437" s="28" t="s">
        <v>241</v>
      </c>
      <c r="K9437" s="28" t="s">
        <v>241</v>
      </c>
      <c r="L9437" s="300" t="s">
        <v>8960</v>
      </c>
    </row>
    <row r="9438" spans="2:12" ht="75" customHeight="1" x14ac:dyDescent="0.25">
      <c r="B9438" s="294">
        <v>80111600</v>
      </c>
      <c r="C9438" s="309" t="s">
        <v>8972</v>
      </c>
      <c r="D9438" s="296">
        <v>41654</v>
      </c>
      <c r="E9438" s="28">
        <v>11.5</v>
      </c>
      <c r="F9438" s="297" t="s">
        <v>674</v>
      </c>
      <c r="G9438" s="297" t="s">
        <v>118</v>
      </c>
      <c r="H9438" s="308">
        <v>18473600</v>
      </c>
      <c r="I9438" s="564">
        <v>14332450</v>
      </c>
      <c r="J9438" s="28" t="s">
        <v>241</v>
      </c>
      <c r="K9438" s="28" t="s">
        <v>241</v>
      </c>
      <c r="L9438" s="300" t="s">
        <v>8954</v>
      </c>
    </row>
    <row r="9439" spans="2:12" ht="75" customHeight="1" x14ac:dyDescent="0.25">
      <c r="B9439" s="294">
        <v>80111600</v>
      </c>
      <c r="C9439" s="307" t="s">
        <v>8973</v>
      </c>
      <c r="D9439" s="296">
        <v>41654</v>
      </c>
      <c r="E9439" s="28">
        <v>11.5</v>
      </c>
      <c r="F9439" s="297" t="s">
        <v>674</v>
      </c>
      <c r="G9439" s="297" t="s">
        <v>118</v>
      </c>
      <c r="H9439" s="308">
        <v>19027808</v>
      </c>
      <c r="I9439" s="564">
        <v>18400000</v>
      </c>
      <c r="J9439" s="28" t="s">
        <v>241</v>
      </c>
      <c r="K9439" s="28" t="s">
        <v>241</v>
      </c>
      <c r="L9439" s="300" t="s">
        <v>8954</v>
      </c>
    </row>
    <row r="9440" spans="2:12" ht="75" customHeight="1" x14ac:dyDescent="0.25">
      <c r="B9440" s="294">
        <v>80111600</v>
      </c>
      <c r="C9440" s="307" t="s">
        <v>8974</v>
      </c>
      <c r="D9440" s="296">
        <v>41654</v>
      </c>
      <c r="E9440" s="28">
        <v>11.5</v>
      </c>
      <c r="F9440" s="297" t="s">
        <v>674</v>
      </c>
      <c r="G9440" s="297" t="s">
        <v>118</v>
      </c>
      <c r="H9440" s="308">
        <v>20844380.937379997</v>
      </c>
      <c r="I9440" s="564">
        <v>20156636.5</v>
      </c>
      <c r="J9440" s="28" t="s">
        <v>241</v>
      </c>
      <c r="K9440" s="28" t="s">
        <v>241</v>
      </c>
      <c r="L9440" s="300" t="s">
        <v>8954</v>
      </c>
    </row>
    <row r="9441" spans="2:12" ht="75" customHeight="1" x14ac:dyDescent="0.25">
      <c r="B9441" s="294">
        <v>80111600</v>
      </c>
      <c r="C9441" s="307" t="s">
        <v>8975</v>
      </c>
      <c r="D9441" s="296">
        <v>41654</v>
      </c>
      <c r="E9441" s="28">
        <v>11.5</v>
      </c>
      <c r="F9441" s="297" t="s">
        <v>674</v>
      </c>
      <c r="G9441" s="297" t="s">
        <v>118</v>
      </c>
      <c r="H9441" s="308">
        <v>14821473.194</v>
      </c>
      <c r="I9441" s="564">
        <v>14332450</v>
      </c>
      <c r="J9441" s="28" t="s">
        <v>241</v>
      </c>
      <c r="K9441" s="28" t="s">
        <v>241</v>
      </c>
      <c r="L9441" s="300" t="s">
        <v>8954</v>
      </c>
    </row>
    <row r="9442" spans="2:12" ht="75" customHeight="1" x14ac:dyDescent="0.25">
      <c r="B9442" s="294">
        <v>80111600</v>
      </c>
      <c r="C9442" s="307" t="s">
        <v>8976</v>
      </c>
      <c r="D9442" s="296">
        <v>41654</v>
      </c>
      <c r="E9442" s="28">
        <v>11.5</v>
      </c>
      <c r="F9442" s="297" t="s">
        <v>674</v>
      </c>
      <c r="G9442" s="297" t="s">
        <v>118</v>
      </c>
      <c r="H9442" s="308">
        <v>14821473.194</v>
      </c>
      <c r="I9442" s="564">
        <v>14332450</v>
      </c>
      <c r="J9442" s="28" t="s">
        <v>241</v>
      </c>
      <c r="K9442" s="28" t="s">
        <v>241</v>
      </c>
      <c r="L9442" s="300" t="s">
        <v>8954</v>
      </c>
    </row>
    <row r="9443" spans="2:12" ht="75" customHeight="1" x14ac:dyDescent="0.25">
      <c r="B9443" s="294">
        <v>80111600</v>
      </c>
      <c r="C9443" s="307" t="s">
        <v>8977</v>
      </c>
      <c r="D9443" s="296">
        <v>41654</v>
      </c>
      <c r="E9443" s="28">
        <v>11.5</v>
      </c>
      <c r="F9443" s="297" t="s">
        <v>674</v>
      </c>
      <c r="G9443" s="297" t="s">
        <v>118</v>
      </c>
      <c r="H9443" s="308">
        <v>14821473.194</v>
      </c>
      <c r="I9443" s="564">
        <v>14332450</v>
      </c>
      <c r="J9443" s="28" t="s">
        <v>241</v>
      </c>
      <c r="K9443" s="28" t="s">
        <v>241</v>
      </c>
      <c r="L9443" s="300" t="s">
        <v>8954</v>
      </c>
    </row>
    <row r="9444" spans="2:12" ht="75" customHeight="1" x14ac:dyDescent="0.25">
      <c r="B9444" s="294">
        <v>80111600</v>
      </c>
      <c r="C9444" s="307" t="s">
        <v>8978</v>
      </c>
      <c r="D9444" s="296">
        <v>41654</v>
      </c>
      <c r="E9444" s="28">
        <v>11.5</v>
      </c>
      <c r="F9444" s="297" t="s">
        <v>674</v>
      </c>
      <c r="G9444" s="297" t="s">
        <v>118</v>
      </c>
      <c r="H9444" s="308">
        <v>23273387.66</v>
      </c>
      <c r="I9444" s="564">
        <v>22505500</v>
      </c>
      <c r="J9444" s="28" t="s">
        <v>241</v>
      </c>
      <c r="K9444" s="28" t="s">
        <v>241</v>
      </c>
      <c r="L9444" s="300" t="s">
        <v>8954</v>
      </c>
    </row>
    <row r="9445" spans="2:12" ht="75" customHeight="1" x14ac:dyDescent="0.25">
      <c r="B9445" s="294">
        <v>80111600</v>
      </c>
      <c r="C9445" s="307" t="s">
        <v>8979</v>
      </c>
      <c r="D9445" s="296">
        <v>41654</v>
      </c>
      <c r="E9445" s="28">
        <v>11.5</v>
      </c>
      <c r="F9445" s="297" t="s">
        <v>674</v>
      </c>
      <c r="G9445" s="297" t="s">
        <v>118</v>
      </c>
      <c r="H9445" s="308">
        <v>24865777.342</v>
      </c>
      <c r="I9445" s="564">
        <v>24045350</v>
      </c>
      <c r="J9445" s="28" t="s">
        <v>241</v>
      </c>
      <c r="K9445" s="28" t="s">
        <v>241</v>
      </c>
      <c r="L9445" s="300" t="s">
        <v>8954</v>
      </c>
    </row>
    <row r="9446" spans="2:12" ht="75" customHeight="1" x14ac:dyDescent="0.25">
      <c r="B9446" s="294">
        <v>80111600</v>
      </c>
      <c r="C9446" s="307" t="s">
        <v>14224</v>
      </c>
      <c r="D9446" s="296">
        <v>41654</v>
      </c>
      <c r="E9446" s="28">
        <v>11.5</v>
      </c>
      <c r="F9446" s="297" t="s">
        <v>674</v>
      </c>
      <c r="G9446" s="297" t="s">
        <v>118</v>
      </c>
      <c r="H9446" s="308">
        <v>29642946.388</v>
      </c>
      <c r="I9446" s="564">
        <v>14332450</v>
      </c>
      <c r="J9446" s="28" t="s">
        <v>241</v>
      </c>
      <c r="K9446" s="28" t="s">
        <v>241</v>
      </c>
      <c r="L9446" s="300" t="s">
        <v>8954</v>
      </c>
    </row>
    <row r="9447" spans="2:12" ht="75" customHeight="1" x14ac:dyDescent="0.25">
      <c r="B9447" s="294">
        <v>80111600</v>
      </c>
      <c r="C9447" s="307" t="s">
        <v>8980</v>
      </c>
      <c r="D9447" s="296">
        <v>41654</v>
      </c>
      <c r="E9447" s="28">
        <v>11.5</v>
      </c>
      <c r="F9447" s="297" t="s">
        <v>674</v>
      </c>
      <c r="G9447" s="297" t="s">
        <v>118</v>
      </c>
      <c r="H9447" s="308">
        <v>13081618</v>
      </c>
      <c r="I9447" s="564">
        <v>12650000</v>
      </c>
      <c r="J9447" s="28" t="s">
        <v>241</v>
      </c>
      <c r="K9447" s="28" t="s">
        <v>241</v>
      </c>
      <c r="L9447" s="300" t="s">
        <v>8954</v>
      </c>
    </row>
    <row r="9448" spans="2:12" ht="75" customHeight="1" x14ac:dyDescent="0.25">
      <c r="B9448" s="294">
        <v>80111600</v>
      </c>
      <c r="C9448" s="307" t="s">
        <v>8981</v>
      </c>
      <c r="D9448" s="296">
        <v>41654</v>
      </c>
      <c r="E9448" s="28">
        <v>11.5</v>
      </c>
      <c r="F9448" s="297" t="s">
        <v>674</v>
      </c>
      <c r="G9448" s="297" t="s">
        <v>118</v>
      </c>
      <c r="H9448" s="308">
        <v>13081618</v>
      </c>
      <c r="I9448" s="564">
        <v>12650000</v>
      </c>
      <c r="J9448" s="28" t="s">
        <v>241</v>
      </c>
      <c r="K9448" s="28" t="s">
        <v>241</v>
      </c>
      <c r="L9448" s="300" t="s">
        <v>8954</v>
      </c>
    </row>
    <row r="9449" spans="2:12" ht="75" customHeight="1" x14ac:dyDescent="0.25">
      <c r="B9449" s="294">
        <v>80111600</v>
      </c>
      <c r="C9449" s="309" t="s">
        <v>8982</v>
      </c>
      <c r="D9449" s="296">
        <v>41654</v>
      </c>
      <c r="E9449" s="28">
        <v>11.5</v>
      </c>
      <c r="F9449" s="297" t="s">
        <v>674</v>
      </c>
      <c r="G9449" s="297" t="s">
        <v>118</v>
      </c>
      <c r="H9449" s="308">
        <v>31847793.640000001</v>
      </c>
      <c r="I9449" s="564">
        <v>30797000</v>
      </c>
      <c r="J9449" s="28" t="s">
        <v>241</v>
      </c>
      <c r="K9449" s="28" t="s">
        <v>241</v>
      </c>
      <c r="L9449" s="300" t="s">
        <v>8960</v>
      </c>
    </row>
    <row r="9450" spans="2:12" ht="75" customHeight="1" x14ac:dyDescent="0.25">
      <c r="B9450" s="294">
        <v>80111600</v>
      </c>
      <c r="C9450" s="309" t="s">
        <v>8983</v>
      </c>
      <c r="D9450" s="296">
        <v>41654</v>
      </c>
      <c r="E9450" s="28">
        <v>11.5</v>
      </c>
      <c r="F9450" s="297" t="s">
        <v>674</v>
      </c>
      <c r="G9450" s="297" t="s">
        <v>118</v>
      </c>
      <c r="H9450" s="308">
        <v>31847793.640000001</v>
      </c>
      <c r="I9450" s="564">
        <v>30797000</v>
      </c>
      <c r="J9450" s="28" t="s">
        <v>241</v>
      </c>
      <c r="K9450" s="28" t="s">
        <v>241</v>
      </c>
      <c r="L9450" s="300" t="s">
        <v>8984</v>
      </c>
    </row>
    <row r="9451" spans="2:12" ht="75" customHeight="1" x14ac:dyDescent="0.25">
      <c r="B9451" s="294">
        <v>80111600</v>
      </c>
      <c r="C9451" s="307" t="s">
        <v>8985</v>
      </c>
      <c r="D9451" s="296">
        <v>41654</v>
      </c>
      <c r="E9451" s="28">
        <v>11.5</v>
      </c>
      <c r="F9451" s="297" t="s">
        <v>674</v>
      </c>
      <c r="G9451" s="297" t="s">
        <v>118</v>
      </c>
      <c r="H9451" s="308">
        <v>35677140</v>
      </c>
      <c r="I9451" s="564">
        <v>0</v>
      </c>
      <c r="J9451" s="28" t="s">
        <v>241</v>
      </c>
      <c r="K9451" s="28" t="s">
        <v>241</v>
      </c>
      <c r="L9451" s="300" t="s">
        <v>8986</v>
      </c>
    </row>
    <row r="9452" spans="2:12" ht="75" customHeight="1" x14ac:dyDescent="0.25">
      <c r="B9452" s="294">
        <v>80111600</v>
      </c>
      <c r="C9452" s="309" t="s">
        <v>8987</v>
      </c>
      <c r="D9452" s="296">
        <v>41654</v>
      </c>
      <c r="E9452" s="28">
        <v>11.5</v>
      </c>
      <c r="F9452" s="297" t="s">
        <v>674</v>
      </c>
      <c r="G9452" s="297" t="s">
        <v>118</v>
      </c>
      <c r="H9452" s="308">
        <v>41688761.874759994</v>
      </c>
      <c r="I9452" s="564">
        <v>20156636.5</v>
      </c>
      <c r="J9452" s="28" t="s">
        <v>241</v>
      </c>
      <c r="K9452" s="28" t="s">
        <v>241</v>
      </c>
      <c r="L9452" s="300" t="s">
        <v>8986</v>
      </c>
    </row>
    <row r="9453" spans="2:12" ht="75" customHeight="1" x14ac:dyDescent="0.25">
      <c r="B9453" s="294">
        <v>80111600</v>
      </c>
      <c r="C9453" s="309" t="s">
        <v>8988</v>
      </c>
      <c r="D9453" s="296">
        <v>41654</v>
      </c>
      <c r="E9453" s="28">
        <v>11.5</v>
      </c>
      <c r="F9453" s="297" t="s">
        <v>674</v>
      </c>
      <c r="G9453" s="297" t="s">
        <v>118</v>
      </c>
      <c r="H9453" s="308">
        <v>20844380.937379997</v>
      </c>
      <c r="I9453" s="564">
        <v>20156636.5</v>
      </c>
      <c r="J9453" s="28" t="s">
        <v>241</v>
      </c>
      <c r="K9453" s="28" t="s">
        <v>241</v>
      </c>
      <c r="L9453" s="300" t="s">
        <v>8960</v>
      </c>
    </row>
    <row r="9454" spans="2:12" ht="75" customHeight="1" x14ac:dyDescent="0.25">
      <c r="B9454" s="294">
        <v>80111600</v>
      </c>
      <c r="C9454" s="307" t="s">
        <v>8989</v>
      </c>
      <c r="D9454" s="296">
        <v>41654</v>
      </c>
      <c r="E9454" s="28">
        <v>11.5</v>
      </c>
      <c r="F9454" s="297" t="s">
        <v>674</v>
      </c>
      <c r="G9454" s="297" t="s">
        <v>118</v>
      </c>
      <c r="H9454" s="308">
        <v>31847793.640000001</v>
      </c>
      <c r="I9454" s="564">
        <v>30797000</v>
      </c>
      <c r="J9454" s="28" t="s">
        <v>241</v>
      </c>
      <c r="K9454" s="28" t="s">
        <v>241</v>
      </c>
      <c r="L9454" s="300" t="s">
        <v>8986</v>
      </c>
    </row>
    <row r="9455" spans="2:12" ht="75" customHeight="1" x14ac:dyDescent="0.25">
      <c r="B9455" s="294">
        <v>80111600</v>
      </c>
      <c r="C9455" s="309" t="s">
        <v>8990</v>
      </c>
      <c r="D9455" s="296">
        <v>41654</v>
      </c>
      <c r="E9455" s="28">
        <v>11.5</v>
      </c>
      <c r="F9455" s="297" t="s">
        <v>674</v>
      </c>
      <c r="G9455" s="297" t="s">
        <v>118</v>
      </c>
      <c r="H9455" s="308">
        <v>32316389.089139998</v>
      </c>
      <c r="I9455" s="564">
        <v>31250134.5</v>
      </c>
      <c r="J9455" s="28" t="s">
        <v>241</v>
      </c>
      <c r="K9455" s="28" t="s">
        <v>241</v>
      </c>
      <c r="L9455" s="300" t="s">
        <v>8986</v>
      </c>
    </row>
    <row r="9456" spans="2:12" ht="75" customHeight="1" x14ac:dyDescent="0.25">
      <c r="B9456" s="294">
        <v>80111600</v>
      </c>
      <c r="C9456" s="307" t="s">
        <v>8991</v>
      </c>
      <c r="D9456" s="296">
        <v>41654</v>
      </c>
      <c r="E9456" s="28">
        <v>11.5</v>
      </c>
      <c r="F9456" s="297" t="s">
        <v>674</v>
      </c>
      <c r="G9456" s="297" t="s">
        <v>118</v>
      </c>
      <c r="H9456" s="308">
        <v>14270856</v>
      </c>
      <c r="I9456" s="564">
        <v>12650000</v>
      </c>
      <c r="J9456" s="28" t="s">
        <v>241</v>
      </c>
      <c r="K9456" s="28" t="s">
        <v>241</v>
      </c>
      <c r="L9456" s="300" t="s">
        <v>8992</v>
      </c>
    </row>
    <row r="9457" spans="2:12" ht="75" customHeight="1" x14ac:dyDescent="0.25">
      <c r="B9457" s="294">
        <v>80111600</v>
      </c>
      <c r="C9457" s="307" t="s">
        <v>8993</v>
      </c>
      <c r="D9457" s="296">
        <v>41654</v>
      </c>
      <c r="E9457" s="28">
        <v>11.5</v>
      </c>
      <c r="F9457" s="297" t="s">
        <v>674</v>
      </c>
      <c r="G9457" s="297" t="s">
        <v>118</v>
      </c>
      <c r="H9457" s="308">
        <v>34638000</v>
      </c>
      <c r="I9457" s="564">
        <v>30532500</v>
      </c>
      <c r="J9457" s="28" t="s">
        <v>241</v>
      </c>
      <c r="K9457" s="28" t="s">
        <v>241</v>
      </c>
      <c r="L9457" s="300" t="s">
        <v>8986</v>
      </c>
    </row>
    <row r="9458" spans="2:12" ht="75" customHeight="1" x14ac:dyDescent="0.25">
      <c r="B9458" s="294">
        <v>80111600</v>
      </c>
      <c r="C9458" s="307" t="s">
        <v>8994</v>
      </c>
      <c r="D9458" s="296">
        <v>41654</v>
      </c>
      <c r="E9458" s="28">
        <v>11.5</v>
      </c>
      <c r="F9458" s="297" t="s">
        <v>674</v>
      </c>
      <c r="G9458" s="297" t="s">
        <v>118</v>
      </c>
      <c r="H9458" s="308">
        <v>25061759.146000002</v>
      </c>
      <c r="I9458" s="564">
        <v>18400000</v>
      </c>
      <c r="J9458" s="28" t="s">
        <v>241</v>
      </c>
      <c r="K9458" s="28" t="s">
        <v>241</v>
      </c>
      <c r="L9458" s="300" t="s">
        <v>8995</v>
      </c>
    </row>
    <row r="9459" spans="2:12" ht="75" customHeight="1" x14ac:dyDescent="0.25">
      <c r="B9459" s="294">
        <v>80111600</v>
      </c>
      <c r="C9459" s="307" t="s">
        <v>8996</v>
      </c>
      <c r="D9459" s="296">
        <v>41654</v>
      </c>
      <c r="E9459" s="28">
        <v>11.5</v>
      </c>
      <c r="F9459" s="297" t="s">
        <v>674</v>
      </c>
      <c r="G9459" s="297" t="s">
        <v>118</v>
      </c>
      <c r="H9459" s="308">
        <v>34638000</v>
      </c>
      <c r="I9459" s="564">
        <v>38496250</v>
      </c>
      <c r="J9459" s="28" t="s">
        <v>241</v>
      </c>
      <c r="K9459" s="28" t="s">
        <v>241</v>
      </c>
      <c r="L9459" s="300" t="s">
        <v>8986</v>
      </c>
    </row>
    <row r="9460" spans="2:12" ht="75" customHeight="1" x14ac:dyDescent="0.25">
      <c r="B9460" s="294">
        <v>80111600</v>
      </c>
      <c r="C9460" s="307" t="s">
        <v>8996</v>
      </c>
      <c r="D9460" s="296">
        <v>41654</v>
      </c>
      <c r="E9460" s="28">
        <v>11.5</v>
      </c>
      <c r="F9460" s="297" t="s">
        <v>674</v>
      </c>
      <c r="G9460" s="297" t="s">
        <v>118</v>
      </c>
      <c r="H9460" s="308">
        <v>34638000</v>
      </c>
      <c r="I9460" s="564">
        <v>38496250</v>
      </c>
      <c r="J9460" s="28" t="s">
        <v>241</v>
      </c>
      <c r="K9460" s="28" t="s">
        <v>241</v>
      </c>
      <c r="L9460" s="300" t="s">
        <v>8986</v>
      </c>
    </row>
    <row r="9461" spans="2:12" ht="75" customHeight="1" x14ac:dyDescent="0.25">
      <c r="B9461" s="294">
        <v>80111600</v>
      </c>
      <c r="C9461" s="307" t="s">
        <v>8996</v>
      </c>
      <c r="D9461" s="296">
        <v>41654</v>
      </c>
      <c r="E9461" s="28">
        <v>11.5</v>
      </c>
      <c r="F9461" s="297" t="s">
        <v>674</v>
      </c>
      <c r="G9461" s="297" t="s">
        <v>118</v>
      </c>
      <c r="H9461" s="308">
        <v>34638000</v>
      </c>
      <c r="I9461" s="564">
        <v>38496250</v>
      </c>
      <c r="J9461" s="28" t="s">
        <v>241</v>
      </c>
      <c r="K9461" s="28" t="s">
        <v>241</v>
      </c>
      <c r="L9461" s="300" t="s">
        <v>8986</v>
      </c>
    </row>
    <row r="9462" spans="2:12" ht="75" customHeight="1" x14ac:dyDescent="0.25">
      <c r="B9462" s="294">
        <v>80111600</v>
      </c>
      <c r="C9462" s="307" t="s">
        <v>8996</v>
      </c>
      <c r="D9462" s="296">
        <v>41654</v>
      </c>
      <c r="E9462" s="28">
        <v>11.5</v>
      </c>
      <c r="F9462" s="297" t="s">
        <v>674</v>
      </c>
      <c r="G9462" s="297" t="s">
        <v>118</v>
      </c>
      <c r="H9462" s="308">
        <v>34638000</v>
      </c>
      <c r="I9462" s="564">
        <v>38496250</v>
      </c>
      <c r="J9462" s="28" t="s">
        <v>241</v>
      </c>
      <c r="K9462" s="28" t="s">
        <v>241</v>
      </c>
      <c r="L9462" s="300" t="s">
        <v>8986</v>
      </c>
    </row>
    <row r="9463" spans="2:12" ht="75" customHeight="1" x14ac:dyDescent="0.25">
      <c r="B9463" s="294">
        <v>80111600</v>
      </c>
      <c r="C9463" s="307" t="s">
        <v>8997</v>
      </c>
      <c r="D9463" s="296">
        <v>41654</v>
      </c>
      <c r="E9463" s="28">
        <v>11.5</v>
      </c>
      <c r="F9463" s="297" t="s">
        <v>674</v>
      </c>
      <c r="G9463" s="297" t="s">
        <v>118</v>
      </c>
      <c r="H9463" s="308">
        <v>39809742.049999997</v>
      </c>
      <c r="I9463" s="564">
        <v>38496250</v>
      </c>
      <c r="J9463" s="28" t="s">
        <v>241</v>
      </c>
      <c r="K9463" s="28" t="s">
        <v>241</v>
      </c>
      <c r="L9463" s="300" t="s">
        <v>8956</v>
      </c>
    </row>
    <row r="9464" spans="2:12" ht="75" customHeight="1" x14ac:dyDescent="0.25">
      <c r="B9464" s="294">
        <v>80111600</v>
      </c>
      <c r="C9464" s="307" t="s">
        <v>8998</v>
      </c>
      <c r="D9464" s="296">
        <v>41654</v>
      </c>
      <c r="E9464" s="28">
        <v>11.5</v>
      </c>
      <c r="F9464" s="297" t="s">
        <v>674</v>
      </c>
      <c r="G9464" s="297" t="s">
        <v>118</v>
      </c>
      <c r="H9464" s="308">
        <v>39809742.049999997</v>
      </c>
      <c r="I9464" s="564">
        <v>34500000</v>
      </c>
      <c r="J9464" s="28" t="s">
        <v>241</v>
      </c>
      <c r="K9464" s="28" t="s">
        <v>241</v>
      </c>
      <c r="L9464" s="300" t="s">
        <v>8984</v>
      </c>
    </row>
    <row r="9465" spans="2:12" ht="75" customHeight="1" x14ac:dyDescent="0.25">
      <c r="B9465" s="294">
        <v>80111600</v>
      </c>
      <c r="C9465" s="307" t="s">
        <v>8998</v>
      </c>
      <c r="D9465" s="296">
        <v>41654</v>
      </c>
      <c r="E9465" s="28">
        <v>11.5</v>
      </c>
      <c r="F9465" s="297" t="s">
        <v>674</v>
      </c>
      <c r="G9465" s="297" t="s">
        <v>118</v>
      </c>
      <c r="H9465" s="308">
        <v>35677140</v>
      </c>
      <c r="I9465" s="564">
        <v>34500000</v>
      </c>
      <c r="J9465" s="28" t="s">
        <v>241</v>
      </c>
      <c r="K9465" s="28" t="s">
        <v>241</v>
      </c>
      <c r="L9465" s="300" t="s">
        <v>8999</v>
      </c>
    </row>
    <row r="9466" spans="2:12" ht="75" customHeight="1" x14ac:dyDescent="0.25">
      <c r="B9466" s="294">
        <v>80111600</v>
      </c>
      <c r="C9466" s="307" t="s">
        <v>9000</v>
      </c>
      <c r="D9466" s="296">
        <v>41654</v>
      </c>
      <c r="E9466" s="28">
        <v>11.5</v>
      </c>
      <c r="F9466" s="297" t="s">
        <v>674</v>
      </c>
      <c r="G9466" s="297" t="s">
        <v>118</v>
      </c>
      <c r="H9466" s="308">
        <v>31847793.640000001</v>
      </c>
      <c r="I9466" s="564">
        <v>30797000</v>
      </c>
      <c r="J9466" s="28" t="s">
        <v>241</v>
      </c>
      <c r="K9466" s="28" t="s">
        <v>241</v>
      </c>
      <c r="L9466" s="300" t="s">
        <v>8954</v>
      </c>
    </row>
    <row r="9467" spans="2:12" ht="75" customHeight="1" x14ac:dyDescent="0.25">
      <c r="B9467" s="294">
        <v>80111600</v>
      </c>
      <c r="C9467" s="307" t="s">
        <v>9001</v>
      </c>
      <c r="D9467" s="296">
        <v>41654</v>
      </c>
      <c r="E9467" s="28">
        <v>11.5</v>
      </c>
      <c r="F9467" s="297" t="s">
        <v>674</v>
      </c>
      <c r="G9467" s="297" t="s">
        <v>118</v>
      </c>
      <c r="H9467" s="308">
        <v>39809742.049999997</v>
      </c>
      <c r="I9467" s="564">
        <v>38496250</v>
      </c>
      <c r="J9467" s="28" t="s">
        <v>241</v>
      </c>
      <c r="K9467" s="28" t="s">
        <v>241</v>
      </c>
      <c r="L9467" s="300" t="s">
        <v>8954</v>
      </c>
    </row>
    <row r="9468" spans="2:12" ht="75" customHeight="1" x14ac:dyDescent="0.25">
      <c r="B9468" s="294">
        <v>80111600</v>
      </c>
      <c r="C9468" s="307" t="s">
        <v>9002</v>
      </c>
      <c r="D9468" s="296">
        <v>41654</v>
      </c>
      <c r="E9468" s="28">
        <v>11.5</v>
      </c>
      <c r="F9468" s="297" t="s">
        <v>674</v>
      </c>
      <c r="G9468" s="297" t="s">
        <v>118</v>
      </c>
      <c r="H9468" s="308">
        <v>21320658.864</v>
      </c>
      <c r="I9468" s="564">
        <v>20617200</v>
      </c>
      <c r="J9468" s="28" t="s">
        <v>241</v>
      </c>
      <c r="K9468" s="28" t="s">
        <v>241</v>
      </c>
      <c r="L9468" s="300" t="s">
        <v>8954</v>
      </c>
    </row>
    <row r="9469" spans="2:12" ht="75" customHeight="1" x14ac:dyDescent="0.25">
      <c r="B9469" s="294">
        <v>80111600</v>
      </c>
      <c r="C9469" s="307" t="s">
        <v>9003</v>
      </c>
      <c r="D9469" s="296">
        <v>41654</v>
      </c>
      <c r="E9469" s="28">
        <v>11.5</v>
      </c>
      <c r="F9469" s="297" t="s">
        <v>674</v>
      </c>
      <c r="G9469" s="297" t="s">
        <v>118</v>
      </c>
      <c r="H9469" s="308">
        <v>23092000</v>
      </c>
      <c r="I9469" s="564">
        <v>20156636.5</v>
      </c>
      <c r="J9469" s="28" t="s">
        <v>241</v>
      </c>
      <c r="K9469" s="28" t="s">
        <v>241</v>
      </c>
      <c r="L9469" s="300" t="s">
        <v>8954</v>
      </c>
    </row>
    <row r="9470" spans="2:12" ht="75" customHeight="1" x14ac:dyDescent="0.25">
      <c r="B9470" s="294">
        <v>80111600</v>
      </c>
      <c r="C9470" s="307" t="s">
        <v>9004</v>
      </c>
      <c r="D9470" s="296">
        <v>41654</v>
      </c>
      <c r="E9470" s="28">
        <v>11.5</v>
      </c>
      <c r="F9470" s="297" t="s">
        <v>674</v>
      </c>
      <c r="G9470" s="297" t="s">
        <v>118</v>
      </c>
      <c r="H9470" s="308">
        <v>14270856</v>
      </c>
      <c r="I9470" s="564">
        <v>13800000</v>
      </c>
      <c r="J9470" s="28" t="s">
        <v>241</v>
      </c>
      <c r="K9470" s="28" t="s">
        <v>241</v>
      </c>
      <c r="L9470" s="300" t="s">
        <v>8986</v>
      </c>
    </row>
    <row r="9471" spans="2:12" ht="75" customHeight="1" x14ac:dyDescent="0.25">
      <c r="B9471" s="302">
        <v>80111600</v>
      </c>
      <c r="C9471" s="309" t="s">
        <v>9005</v>
      </c>
      <c r="D9471" s="565">
        <v>41654</v>
      </c>
      <c r="E9471" s="566">
        <v>11.5</v>
      </c>
      <c r="F9471" s="295" t="s">
        <v>674</v>
      </c>
      <c r="G9471" s="295" t="s">
        <v>118</v>
      </c>
      <c r="H9471" s="567">
        <v>18473600</v>
      </c>
      <c r="I9471" s="568">
        <v>14332450</v>
      </c>
      <c r="J9471" s="566" t="s">
        <v>241</v>
      </c>
      <c r="K9471" s="566" t="s">
        <v>241</v>
      </c>
      <c r="L9471" s="303" t="s">
        <v>8954</v>
      </c>
    </row>
    <row r="9472" spans="2:12" ht="75" customHeight="1" x14ac:dyDescent="0.25">
      <c r="B9472" s="302">
        <v>80111600</v>
      </c>
      <c r="C9472" s="309" t="s">
        <v>9005</v>
      </c>
      <c r="D9472" s="565">
        <v>41654</v>
      </c>
      <c r="E9472" s="566">
        <v>11.5</v>
      </c>
      <c r="F9472" s="295" t="s">
        <v>674</v>
      </c>
      <c r="G9472" s="295" t="s">
        <v>118</v>
      </c>
      <c r="H9472" s="567">
        <v>18473600</v>
      </c>
      <c r="I9472" s="568">
        <v>14332450</v>
      </c>
      <c r="J9472" s="566" t="s">
        <v>241</v>
      </c>
      <c r="K9472" s="566" t="s">
        <v>241</v>
      </c>
      <c r="L9472" s="303" t="s">
        <v>8954</v>
      </c>
    </row>
    <row r="9473" spans="2:12" ht="75" customHeight="1" x14ac:dyDescent="0.25">
      <c r="B9473" s="302">
        <v>80111600</v>
      </c>
      <c r="C9473" s="309" t="s">
        <v>9006</v>
      </c>
      <c r="D9473" s="565">
        <v>41654</v>
      </c>
      <c r="E9473" s="566">
        <v>11.5</v>
      </c>
      <c r="F9473" s="295" t="s">
        <v>674</v>
      </c>
      <c r="G9473" s="295" t="s">
        <v>118</v>
      </c>
      <c r="H9473" s="567">
        <v>18473600</v>
      </c>
      <c r="I9473" s="568">
        <v>14332450</v>
      </c>
      <c r="J9473" s="566" t="s">
        <v>241</v>
      </c>
      <c r="K9473" s="566" t="s">
        <v>241</v>
      </c>
      <c r="L9473" s="303" t="s">
        <v>8954</v>
      </c>
    </row>
    <row r="9474" spans="2:12" ht="75" customHeight="1" x14ac:dyDescent="0.25">
      <c r="B9474" s="302">
        <v>80111600</v>
      </c>
      <c r="C9474" s="309" t="s">
        <v>9007</v>
      </c>
      <c r="D9474" s="565">
        <v>41654</v>
      </c>
      <c r="E9474" s="566">
        <v>11.5</v>
      </c>
      <c r="F9474" s="295" t="s">
        <v>674</v>
      </c>
      <c r="G9474" s="295" t="s">
        <v>118</v>
      </c>
      <c r="H9474" s="567">
        <v>18473600</v>
      </c>
      <c r="I9474" s="568">
        <v>14332450</v>
      </c>
      <c r="J9474" s="566" t="s">
        <v>241</v>
      </c>
      <c r="K9474" s="566" t="s">
        <v>241</v>
      </c>
      <c r="L9474" s="303" t="s">
        <v>8954</v>
      </c>
    </row>
    <row r="9475" spans="2:12" ht="75" customHeight="1" x14ac:dyDescent="0.25">
      <c r="B9475" s="302">
        <v>80111600</v>
      </c>
      <c r="C9475" s="307" t="s">
        <v>9008</v>
      </c>
      <c r="D9475" s="565">
        <v>41654</v>
      </c>
      <c r="E9475" s="566">
        <v>11.5</v>
      </c>
      <c r="F9475" s="295" t="s">
        <v>674</v>
      </c>
      <c r="G9475" s="295" t="s">
        <v>118</v>
      </c>
      <c r="H9475" s="567">
        <v>14821473.194</v>
      </c>
      <c r="I9475" s="568">
        <v>14332450</v>
      </c>
      <c r="J9475" s="566" t="s">
        <v>241</v>
      </c>
      <c r="K9475" s="566" t="s">
        <v>241</v>
      </c>
      <c r="L9475" s="303" t="s">
        <v>8986</v>
      </c>
    </row>
    <row r="9476" spans="2:12" ht="75" customHeight="1" x14ac:dyDescent="0.25">
      <c r="B9476" s="294">
        <v>80111600</v>
      </c>
      <c r="C9476" s="307" t="s">
        <v>9009</v>
      </c>
      <c r="D9476" s="296">
        <v>41654</v>
      </c>
      <c r="E9476" s="28">
        <v>11.5</v>
      </c>
      <c r="F9476" s="297" t="s">
        <v>674</v>
      </c>
      <c r="G9476" s="297" t="s">
        <v>118</v>
      </c>
      <c r="H9476" s="308">
        <v>19027808</v>
      </c>
      <c r="I9476" s="564">
        <v>18400000</v>
      </c>
      <c r="J9476" s="28" t="s">
        <v>241</v>
      </c>
      <c r="K9476" s="28" t="s">
        <v>241</v>
      </c>
      <c r="L9476" s="300" t="s">
        <v>8995</v>
      </c>
    </row>
    <row r="9477" spans="2:12" ht="75" customHeight="1" x14ac:dyDescent="0.25">
      <c r="B9477" s="294">
        <v>80111600</v>
      </c>
      <c r="C9477" s="307" t="s">
        <v>9010</v>
      </c>
      <c r="D9477" s="296">
        <v>41654</v>
      </c>
      <c r="E9477" s="28">
        <v>11.5</v>
      </c>
      <c r="F9477" s="297" t="s">
        <v>674</v>
      </c>
      <c r="G9477" s="297" t="s">
        <v>118</v>
      </c>
      <c r="H9477" s="308">
        <v>20844386.364</v>
      </c>
      <c r="I9477" s="564">
        <v>14332450</v>
      </c>
      <c r="J9477" s="28" t="s">
        <v>241</v>
      </c>
      <c r="K9477" s="28" t="s">
        <v>241</v>
      </c>
      <c r="L9477" s="300" t="s">
        <v>8960</v>
      </c>
    </row>
    <row r="9478" spans="2:12" ht="75" customHeight="1" x14ac:dyDescent="0.25">
      <c r="B9478" s="294">
        <v>80111600</v>
      </c>
      <c r="C9478" s="307" t="s">
        <v>9011</v>
      </c>
      <c r="D9478" s="296">
        <v>41654</v>
      </c>
      <c r="E9478" s="28">
        <v>11.5</v>
      </c>
      <c r="F9478" s="297" t="s">
        <v>674</v>
      </c>
      <c r="G9478" s="297" t="s">
        <v>118</v>
      </c>
      <c r="H9478" s="308">
        <v>19027808</v>
      </c>
      <c r="I9478" s="564">
        <v>0</v>
      </c>
      <c r="J9478" s="28" t="s">
        <v>241</v>
      </c>
      <c r="K9478" s="28" t="s">
        <v>241</v>
      </c>
      <c r="L9478" s="300" t="s">
        <v>9012</v>
      </c>
    </row>
    <row r="9479" spans="2:12" ht="75" customHeight="1" x14ac:dyDescent="0.25">
      <c r="B9479" s="294">
        <v>80111600</v>
      </c>
      <c r="C9479" s="307" t="s">
        <v>9013</v>
      </c>
      <c r="D9479" s="296">
        <v>41654</v>
      </c>
      <c r="E9479" s="28">
        <v>11.5</v>
      </c>
      <c r="F9479" s="297" t="s">
        <v>674</v>
      </c>
      <c r="G9479" s="297" t="s">
        <v>118</v>
      </c>
      <c r="H9479" s="308">
        <v>19027808</v>
      </c>
      <c r="I9479" s="564">
        <v>0</v>
      </c>
      <c r="J9479" s="28" t="s">
        <v>241</v>
      </c>
      <c r="K9479" s="28" t="s">
        <v>241</v>
      </c>
      <c r="L9479" s="300" t="s">
        <v>9014</v>
      </c>
    </row>
    <row r="9480" spans="2:12" ht="75" customHeight="1" x14ac:dyDescent="0.25">
      <c r="B9480" s="294">
        <v>80111600</v>
      </c>
      <c r="C9480" s="307" t="s">
        <v>9015</v>
      </c>
      <c r="D9480" s="296">
        <v>41654</v>
      </c>
      <c r="E9480" s="28">
        <v>11.5</v>
      </c>
      <c r="F9480" s="297" t="s">
        <v>674</v>
      </c>
      <c r="G9480" s="297" t="s">
        <v>118</v>
      </c>
      <c r="H9480" s="308">
        <v>14821473.194</v>
      </c>
      <c r="I9480" s="564">
        <v>14332450</v>
      </c>
      <c r="J9480" s="28" t="s">
        <v>241</v>
      </c>
      <c r="K9480" s="28" t="s">
        <v>241</v>
      </c>
      <c r="L9480" s="300" t="s">
        <v>8918</v>
      </c>
    </row>
    <row r="9481" spans="2:12" ht="75" customHeight="1" x14ac:dyDescent="0.25">
      <c r="B9481" s="294">
        <v>80111600</v>
      </c>
      <c r="C9481" s="307" t="s">
        <v>9016</v>
      </c>
      <c r="D9481" s="296">
        <v>41654</v>
      </c>
      <c r="E9481" s="28">
        <v>11.5</v>
      </c>
      <c r="F9481" s="297" t="s">
        <v>674</v>
      </c>
      <c r="G9481" s="297" t="s">
        <v>118</v>
      </c>
      <c r="H9481" s="308">
        <v>26163236</v>
      </c>
      <c r="I9481" s="564">
        <v>12650000</v>
      </c>
      <c r="J9481" s="28" t="s">
        <v>241</v>
      </c>
      <c r="K9481" s="28" t="s">
        <v>241</v>
      </c>
      <c r="L9481" s="300" t="s">
        <v>8918</v>
      </c>
    </row>
    <row r="9482" spans="2:12" ht="75" customHeight="1" x14ac:dyDescent="0.25">
      <c r="B9482" s="294">
        <v>80111600</v>
      </c>
      <c r="C9482" s="307" t="s">
        <v>9017</v>
      </c>
      <c r="D9482" s="296">
        <v>41654</v>
      </c>
      <c r="E9482" s="28">
        <v>11.5</v>
      </c>
      <c r="F9482" s="297" t="s">
        <v>674</v>
      </c>
      <c r="G9482" s="297" t="s">
        <v>118</v>
      </c>
      <c r="H9482" s="308">
        <v>29330176.794</v>
      </c>
      <c r="I9482" s="564">
        <v>28362450</v>
      </c>
      <c r="J9482" s="28" t="s">
        <v>241</v>
      </c>
      <c r="K9482" s="28" t="s">
        <v>241</v>
      </c>
      <c r="L9482" s="300" t="s">
        <v>8960</v>
      </c>
    </row>
    <row r="9483" spans="2:12" ht="75" customHeight="1" x14ac:dyDescent="0.25">
      <c r="B9483" s="294">
        <v>80111600</v>
      </c>
      <c r="C9483" s="307" t="s">
        <v>9018</v>
      </c>
      <c r="D9483" s="296">
        <v>41654</v>
      </c>
      <c r="E9483" s="28">
        <v>11.5</v>
      </c>
      <c r="F9483" s="297" t="s">
        <v>674</v>
      </c>
      <c r="G9483" s="297" t="s">
        <v>118</v>
      </c>
      <c r="H9483" s="308">
        <v>25061759.146000002</v>
      </c>
      <c r="I9483" s="564">
        <v>18400000</v>
      </c>
      <c r="J9483" s="28" t="s">
        <v>241</v>
      </c>
      <c r="K9483" s="28" t="s">
        <v>241</v>
      </c>
      <c r="L9483" s="300" t="s">
        <v>8960</v>
      </c>
    </row>
    <row r="9484" spans="2:12" ht="75" customHeight="1" x14ac:dyDescent="0.25">
      <c r="B9484" s="294">
        <v>80111600</v>
      </c>
      <c r="C9484" s="307" t="s">
        <v>9019</v>
      </c>
      <c r="D9484" s="296">
        <v>41654</v>
      </c>
      <c r="E9484" s="28">
        <v>11.5</v>
      </c>
      <c r="F9484" s="297" t="s">
        <v>674</v>
      </c>
      <c r="G9484" s="297" t="s">
        <v>118</v>
      </c>
      <c r="H9484" s="308">
        <v>23092000</v>
      </c>
      <c r="I9484" s="564">
        <v>20144550</v>
      </c>
      <c r="J9484" s="28" t="s">
        <v>241</v>
      </c>
      <c r="K9484" s="28" t="s">
        <v>241</v>
      </c>
      <c r="L9484" s="300" t="s">
        <v>8986</v>
      </c>
    </row>
    <row r="9485" spans="2:12" ht="75" customHeight="1" x14ac:dyDescent="0.25">
      <c r="B9485" s="294">
        <v>80111600</v>
      </c>
      <c r="C9485" s="309" t="s">
        <v>9020</v>
      </c>
      <c r="D9485" s="296">
        <v>41654</v>
      </c>
      <c r="E9485" s="28">
        <v>11.5</v>
      </c>
      <c r="F9485" s="297" t="s">
        <v>674</v>
      </c>
      <c r="G9485" s="297" t="s">
        <v>118</v>
      </c>
      <c r="H9485" s="308">
        <v>31847793.640000001</v>
      </c>
      <c r="I9485" s="564">
        <v>27600000</v>
      </c>
      <c r="J9485" s="28" t="s">
        <v>241</v>
      </c>
      <c r="K9485" s="28" t="s">
        <v>241</v>
      </c>
      <c r="L9485" s="300" t="s">
        <v>8995</v>
      </c>
    </row>
    <row r="9486" spans="2:12" ht="75" customHeight="1" x14ac:dyDescent="0.25">
      <c r="B9486" s="294">
        <v>80111600</v>
      </c>
      <c r="C9486" s="307" t="s">
        <v>14225</v>
      </c>
      <c r="D9486" s="296">
        <v>41654</v>
      </c>
      <c r="E9486" s="28">
        <v>11.5</v>
      </c>
      <c r="F9486" s="297" t="s">
        <v>674</v>
      </c>
      <c r="G9486" s="297" t="s">
        <v>118</v>
      </c>
      <c r="H9486" s="308">
        <v>26163236</v>
      </c>
      <c r="I9486" s="564">
        <v>12650000</v>
      </c>
      <c r="J9486" s="28" t="s">
        <v>241</v>
      </c>
      <c r="K9486" s="28" t="s">
        <v>241</v>
      </c>
      <c r="L9486" s="300" t="s">
        <v>8995</v>
      </c>
    </row>
    <row r="9487" spans="2:12" ht="75" customHeight="1" x14ac:dyDescent="0.25">
      <c r="B9487" s="294">
        <v>80111600</v>
      </c>
      <c r="C9487" s="307" t="s">
        <v>9021</v>
      </c>
      <c r="D9487" s="296">
        <v>41654</v>
      </c>
      <c r="E9487" s="28">
        <v>11.5</v>
      </c>
      <c r="F9487" s="297" t="s">
        <v>674</v>
      </c>
      <c r="G9487" s="297" t="s">
        <v>118</v>
      </c>
      <c r="H9487" s="308">
        <v>13081618</v>
      </c>
      <c r="I9487" s="564">
        <v>12650000</v>
      </c>
      <c r="J9487" s="28" t="s">
        <v>241</v>
      </c>
      <c r="K9487" s="28" t="s">
        <v>241</v>
      </c>
      <c r="L9487" s="300" t="s">
        <v>8995</v>
      </c>
    </row>
    <row r="9488" spans="2:12" ht="75" customHeight="1" x14ac:dyDescent="0.25">
      <c r="B9488" s="294">
        <v>80111600</v>
      </c>
      <c r="C9488" s="307" t="s">
        <v>9022</v>
      </c>
      <c r="D9488" s="296">
        <v>41654</v>
      </c>
      <c r="E9488" s="28">
        <v>11.5</v>
      </c>
      <c r="F9488" s="297" t="s">
        <v>674</v>
      </c>
      <c r="G9488" s="297" t="s">
        <v>118</v>
      </c>
      <c r="H9488" s="308">
        <v>13081618</v>
      </c>
      <c r="I9488" s="564">
        <v>12650000</v>
      </c>
      <c r="J9488" s="28" t="s">
        <v>241</v>
      </c>
      <c r="K9488" s="28" t="s">
        <v>241</v>
      </c>
      <c r="L9488" s="300" t="s">
        <v>8995</v>
      </c>
    </row>
    <row r="9489" spans="2:12" ht="75" customHeight="1" x14ac:dyDescent="0.25">
      <c r="B9489" s="294">
        <v>80111600</v>
      </c>
      <c r="C9489" s="307" t="s">
        <v>9023</v>
      </c>
      <c r="D9489" s="296">
        <v>41654</v>
      </c>
      <c r="E9489" s="28">
        <v>11.5</v>
      </c>
      <c r="F9489" s="297" t="s">
        <v>674</v>
      </c>
      <c r="G9489" s="297" t="s">
        <v>118</v>
      </c>
      <c r="H9489" s="308">
        <v>35677140</v>
      </c>
      <c r="I9489" s="564">
        <v>34500000</v>
      </c>
      <c r="J9489" s="28" t="s">
        <v>241</v>
      </c>
      <c r="K9489" s="28" t="s">
        <v>241</v>
      </c>
      <c r="L9489" s="300" t="s">
        <v>9024</v>
      </c>
    </row>
    <row r="9490" spans="2:12" ht="75" customHeight="1" x14ac:dyDescent="0.25">
      <c r="B9490" s="294">
        <v>80111600</v>
      </c>
      <c r="C9490" s="307" t="s">
        <v>9025</v>
      </c>
      <c r="D9490" s="296">
        <v>41654</v>
      </c>
      <c r="E9490" s="28">
        <v>11.5</v>
      </c>
      <c r="F9490" s="297" t="s">
        <v>674</v>
      </c>
      <c r="G9490" s="297" t="s">
        <v>118</v>
      </c>
      <c r="H9490" s="308">
        <v>35677140</v>
      </c>
      <c r="I9490" s="564">
        <v>0</v>
      </c>
      <c r="J9490" s="28" t="s">
        <v>241</v>
      </c>
      <c r="K9490" s="28" t="s">
        <v>241</v>
      </c>
      <c r="L9490" s="300" t="s">
        <v>8960</v>
      </c>
    </row>
    <row r="9491" spans="2:12" ht="75" customHeight="1" x14ac:dyDescent="0.25">
      <c r="B9491" s="294">
        <v>80111600</v>
      </c>
      <c r="C9491" s="307" t="s">
        <v>9026</v>
      </c>
      <c r="D9491" s="296">
        <v>41654</v>
      </c>
      <c r="E9491" s="28">
        <v>11.5</v>
      </c>
      <c r="F9491" s="297" t="s">
        <v>674</v>
      </c>
      <c r="G9491" s="297" t="s">
        <v>118</v>
      </c>
      <c r="H9491" s="308">
        <v>18198055.212000001</v>
      </c>
      <c r="I9491" s="564">
        <v>0</v>
      </c>
      <c r="J9491" s="28" t="s">
        <v>241</v>
      </c>
      <c r="K9491" s="28" t="s">
        <v>241</v>
      </c>
      <c r="L9491" s="300" t="s">
        <v>8995</v>
      </c>
    </row>
    <row r="9492" spans="2:12" ht="75" customHeight="1" x14ac:dyDescent="0.25">
      <c r="B9492" s="294">
        <v>80111600</v>
      </c>
      <c r="C9492" s="307" t="s">
        <v>9027</v>
      </c>
      <c r="D9492" s="296">
        <v>41654</v>
      </c>
      <c r="E9492" s="28">
        <v>11.5</v>
      </c>
      <c r="F9492" s="297" t="s">
        <v>674</v>
      </c>
      <c r="G9492" s="297" t="s">
        <v>118</v>
      </c>
      <c r="H9492" s="308">
        <v>20844386.364</v>
      </c>
      <c r="I9492" s="564">
        <v>16100000</v>
      </c>
      <c r="J9492" s="28" t="s">
        <v>241</v>
      </c>
      <c r="K9492" s="28" t="s">
        <v>241</v>
      </c>
      <c r="L9492" s="300" t="s">
        <v>8995</v>
      </c>
    </row>
    <row r="9493" spans="2:12" ht="75" customHeight="1" x14ac:dyDescent="0.25">
      <c r="B9493" s="302">
        <v>80111600</v>
      </c>
      <c r="C9493" s="307" t="s">
        <v>9028</v>
      </c>
      <c r="D9493" s="565">
        <v>41654</v>
      </c>
      <c r="E9493" s="566">
        <v>11.5</v>
      </c>
      <c r="F9493" s="295" t="s">
        <v>674</v>
      </c>
      <c r="G9493" s="295" t="s">
        <v>118</v>
      </c>
      <c r="H9493" s="569">
        <v>39089736</v>
      </c>
      <c r="I9493" s="570">
        <v>37951200</v>
      </c>
      <c r="J9493" s="566" t="s">
        <v>241</v>
      </c>
      <c r="K9493" s="566" t="s">
        <v>241</v>
      </c>
      <c r="L9493" s="303" t="s">
        <v>9029</v>
      </c>
    </row>
    <row r="9494" spans="2:12" ht="75" customHeight="1" x14ac:dyDescent="0.25">
      <c r="B9494" s="302">
        <v>80111600</v>
      </c>
      <c r="C9494" s="307" t="s">
        <v>9028</v>
      </c>
      <c r="D9494" s="565">
        <v>41654</v>
      </c>
      <c r="E9494" s="566">
        <v>11.5</v>
      </c>
      <c r="F9494" s="295" t="s">
        <v>674</v>
      </c>
      <c r="G9494" s="295" t="s">
        <v>118</v>
      </c>
      <c r="H9494" s="569">
        <v>35832258</v>
      </c>
      <c r="I9494" s="570">
        <v>34788600</v>
      </c>
      <c r="J9494" s="566" t="s">
        <v>241</v>
      </c>
      <c r="K9494" s="566" t="s">
        <v>241</v>
      </c>
      <c r="L9494" s="303" t="s">
        <v>9029</v>
      </c>
    </row>
    <row r="9495" spans="2:12" ht="75" customHeight="1" x14ac:dyDescent="0.25">
      <c r="B9495" s="302">
        <v>80111600</v>
      </c>
      <c r="C9495" s="307" t="s">
        <v>9028</v>
      </c>
      <c r="D9495" s="565">
        <v>41654</v>
      </c>
      <c r="E9495" s="566">
        <v>11.5</v>
      </c>
      <c r="F9495" s="295" t="s">
        <v>674</v>
      </c>
      <c r="G9495" s="295" t="s">
        <v>118</v>
      </c>
      <c r="H9495" s="569">
        <v>35832258</v>
      </c>
      <c r="I9495" s="570">
        <v>34788600</v>
      </c>
      <c r="J9495" s="566" t="s">
        <v>241</v>
      </c>
      <c r="K9495" s="566" t="s">
        <v>241</v>
      </c>
      <c r="L9495" s="303" t="s">
        <v>9029</v>
      </c>
    </row>
    <row r="9496" spans="2:12" ht="75" customHeight="1" x14ac:dyDescent="0.25">
      <c r="B9496" s="302">
        <v>80111600</v>
      </c>
      <c r="C9496" s="307" t="s">
        <v>9028</v>
      </c>
      <c r="D9496" s="565">
        <v>41654</v>
      </c>
      <c r="E9496" s="566">
        <v>11.5</v>
      </c>
      <c r="F9496" s="295" t="s">
        <v>674</v>
      </c>
      <c r="G9496" s="295" t="s">
        <v>118</v>
      </c>
      <c r="H9496" s="569">
        <v>35832258</v>
      </c>
      <c r="I9496" s="571">
        <v>34788600</v>
      </c>
      <c r="J9496" s="566" t="s">
        <v>241</v>
      </c>
      <c r="K9496" s="566" t="s">
        <v>241</v>
      </c>
      <c r="L9496" s="303" t="s">
        <v>9029</v>
      </c>
    </row>
    <row r="9497" spans="2:12" ht="75" customHeight="1" x14ac:dyDescent="0.25">
      <c r="B9497" s="302">
        <v>80111600</v>
      </c>
      <c r="C9497" s="307" t="s">
        <v>9028</v>
      </c>
      <c r="D9497" s="565">
        <v>41654</v>
      </c>
      <c r="E9497" s="566">
        <v>11.5</v>
      </c>
      <c r="F9497" s="295" t="s">
        <v>674</v>
      </c>
      <c r="G9497" s="295" t="s">
        <v>118</v>
      </c>
      <c r="H9497" s="569">
        <v>30797000</v>
      </c>
      <c r="I9497" s="572">
        <v>5200000</v>
      </c>
      <c r="J9497" s="566" t="s">
        <v>241</v>
      </c>
      <c r="K9497" s="566" t="s">
        <v>241</v>
      </c>
      <c r="L9497" s="303" t="s">
        <v>9029</v>
      </c>
    </row>
    <row r="9498" spans="2:12" ht="75" customHeight="1" x14ac:dyDescent="0.25">
      <c r="B9498" s="302">
        <v>80111600</v>
      </c>
      <c r="C9498" s="307" t="s">
        <v>9028</v>
      </c>
      <c r="D9498" s="565">
        <v>41654</v>
      </c>
      <c r="E9498" s="566">
        <v>11.5</v>
      </c>
      <c r="F9498" s="295" t="s">
        <v>674</v>
      </c>
      <c r="G9498" s="295" t="s">
        <v>118</v>
      </c>
      <c r="H9498" s="569">
        <v>30797000</v>
      </c>
      <c r="I9498" s="572">
        <v>29900000</v>
      </c>
      <c r="J9498" s="566" t="s">
        <v>241</v>
      </c>
      <c r="K9498" s="566" t="s">
        <v>241</v>
      </c>
      <c r="L9498" s="303" t="s">
        <v>9029</v>
      </c>
    </row>
    <row r="9499" spans="2:12" ht="75" customHeight="1" x14ac:dyDescent="0.25">
      <c r="B9499" s="302">
        <v>80111600</v>
      </c>
      <c r="C9499" s="307" t="s">
        <v>9028</v>
      </c>
      <c r="D9499" s="565">
        <v>41654</v>
      </c>
      <c r="E9499" s="566">
        <v>11.5</v>
      </c>
      <c r="F9499" s="295" t="s">
        <v>674</v>
      </c>
      <c r="G9499" s="295" t="s">
        <v>118</v>
      </c>
      <c r="H9499" s="569">
        <v>34350500</v>
      </c>
      <c r="I9499" s="572">
        <v>33350000</v>
      </c>
      <c r="J9499" s="566" t="s">
        <v>241</v>
      </c>
      <c r="K9499" s="566" t="s">
        <v>241</v>
      </c>
      <c r="L9499" s="303" t="s">
        <v>9029</v>
      </c>
    </row>
    <row r="9500" spans="2:12" ht="75" customHeight="1" x14ac:dyDescent="0.25">
      <c r="B9500" s="302">
        <v>80111600</v>
      </c>
      <c r="C9500" s="307" t="s">
        <v>9028</v>
      </c>
      <c r="D9500" s="565">
        <v>41654</v>
      </c>
      <c r="E9500" s="566">
        <v>11.5</v>
      </c>
      <c r="F9500" s="295" t="s">
        <v>674</v>
      </c>
      <c r="G9500" s="295" t="s">
        <v>118</v>
      </c>
      <c r="H9500" s="569">
        <v>34350500</v>
      </c>
      <c r="I9500" s="572">
        <v>33350000</v>
      </c>
      <c r="J9500" s="566" t="s">
        <v>241</v>
      </c>
      <c r="K9500" s="566" t="s">
        <v>241</v>
      </c>
      <c r="L9500" s="303" t="s">
        <v>9029</v>
      </c>
    </row>
    <row r="9501" spans="2:12" ht="75" customHeight="1" x14ac:dyDescent="0.25">
      <c r="B9501" s="302">
        <v>80111600</v>
      </c>
      <c r="C9501" s="307" t="s">
        <v>9028</v>
      </c>
      <c r="D9501" s="565">
        <v>41654</v>
      </c>
      <c r="E9501" s="566">
        <v>11.5</v>
      </c>
      <c r="F9501" s="295" t="s">
        <v>674</v>
      </c>
      <c r="G9501" s="295" t="s">
        <v>118</v>
      </c>
      <c r="H9501" s="569">
        <v>34350500</v>
      </c>
      <c r="I9501" s="572">
        <v>33350000</v>
      </c>
      <c r="J9501" s="566" t="s">
        <v>241</v>
      </c>
      <c r="K9501" s="566" t="s">
        <v>241</v>
      </c>
      <c r="L9501" s="303" t="s">
        <v>9029</v>
      </c>
    </row>
    <row r="9502" spans="2:12" ht="75" customHeight="1" x14ac:dyDescent="0.25">
      <c r="B9502" s="302">
        <v>80111600</v>
      </c>
      <c r="C9502" s="307" t="s">
        <v>14064</v>
      </c>
      <c r="D9502" s="565">
        <v>41654</v>
      </c>
      <c r="E9502" s="566">
        <v>11.5</v>
      </c>
      <c r="F9502" s="295" t="s">
        <v>674</v>
      </c>
      <c r="G9502" s="295" t="s">
        <v>118</v>
      </c>
      <c r="H9502" s="569">
        <v>36256000</v>
      </c>
      <c r="I9502" s="572">
        <v>0</v>
      </c>
      <c r="J9502" s="566" t="s">
        <v>241</v>
      </c>
      <c r="K9502" s="566" t="s">
        <v>241</v>
      </c>
      <c r="L9502" s="573" t="s">
        <v>9014</v>
      </c>
    </row>
    <row r="9503" spans="2:12" ht="75" customHeight="1" x14ac:dyDescent="0.25">
      <c r="B9503" s="302">
        <v>80111600</v>
      </c>
      <c r="C9503" s="307" t="s">
        <v>14065</v>
      </c>
      <c r="D9503" s="565">
        <v>41654</v>
      </c>
      <c r="E9503" s="566">
        <v>11.5</v>
      </c>
      <c r="F9503" s="295" t="s">
        <v>674</v>
      </c>
      <c r="G9503" s="295" t="s">
        <v>118</v>
      </c>
      <c r="H9503" s="569">
        <v>36256000</v>
      </c>
      <c r="I9503" s="572">
        <v>0</v>
      </c>
      <c r="J9503" s="566" t="s">
        <v>241</v>
      </c>
      <c r="K9503" s="566" t="s">
        <v>241</v>
      </c>
      <c r="L9503" s="303" t="s">
        <v>8930</v>
      </c>
    </row>
    <row r="9504" spans="2:12" ht="75" customHeight="1" x14ac:dyDescent="0.25">
      <c r="B9504" s="302">
        <v>80111600</v>
      </c>
      <c r="C9504" s="307" t="s">
        <v>14066</v>
      </c>
      <c r="D9504" s="565">
        <v>41654</v>
      </c>
      <c r="E9504" s="566">
        <v>11.5</v>
      </c>
      <c r="F9504" s="295" t="s">
        <v>674</v>
      </c>
      <c r="G9504" s="295" t="s">
        <v>118</v>
      </c>
      <c r="H9504" s="569">
        <v>36256000</v>
      </c>
      <c r="I9504" s="572">
        <v>0</v>
      </c>
      <c r="J9504" s="566" t="s">
        <v>241</v>
      </c>
      <c r="K9504" s="566" t="s">
        <v>241</v>
      </c>
      <c r="L9504" s="303" t="s">
        <v>8930</v>
      </c>
    </row>
    <row r="9505" spans="2:12" ht="75" customHeight="1" x14ac:dyDescent="0.25">
      <c r="B9505" s="574">
        <v>86100000</v>
      </c>
      <c r="C9505" s="575" t="s">
        <v>8898</v>
      </c>
      <c r="D9505" s="576">
        <v>41654</v>
      </c>
      <c r="E9505" s="577" t="s">
        <v>8899</v>
      </c>
      <c r="F9505" s="578" t="s">
        <v>674</v>
      </c>
      <c r="G9505" s="578" t="s">
        <v>118</v>
      </c>
      <c r="H9505" s="579">
        <v>27190900</v>
      </c>
      <c r="I9505" s="580">
        <v>0</v>
      </c>
      <c r="J9505" s="581" t="s">
        <v>241</v>
      </c>
      <c r="K9505" s="581" t="s">
        <v>241</v>
      </c>
      <c r="L9505" s="575" t="s">
        <v>8900</v>
      </c>
    </row>
    <row r="9506" spans="2:12" ht="75" customHeight="1" x14ac:dyDescent="0.25">
      <c r="B9506" s="302">
        <v>80131502</v>
      </c>
      <c r="C9506" s="307" t="s">
        <v>8368</v>
      </c>
      <c r="D9506" s="565">
        <v>41671</v>
      </c>
      <c r="E9506" s="566" t="s">
        <v>410</v>
      </c>
      <c r="F9506" s="295" t="s">
        <v>136</v>
      </c>
      <c r="G9506" s="295" t="s">
        <v>307</v>
      </c>
      <c r="H9506" s="569">
        <v>300000000</v>
      </c>
      <c r="I9506" s="572">
        <v>58200000</v>
      </c>
      <c r="J9506" s="566" t="s">
        <v>39</v>
      </c>
      <c r="K9506" s="566" t="s">
        <v>39</v>
      </c>
      <c r="L9506" s="303" t="s">
        <v>8986</v>
      </c>
    </row>
    <row r="9507" spans="2:12" s="10" customFormat="1" ht="75" customHeight="1" x14ac:dyDescent="0.25">
      <c r="B9507" s="294">
        <v>86100000</v>
      </c>
      <c r="C9507" s="300" t="s">
        <v>8903</v>
      </c>
      <c r="D9507" s="296">
        <v>41654</v>
      </c>
      <c r="E9507" s="654" t="s">
        <v>653</v>
      </c>
      <c r="F9507" s="297" t="s">
        <v>674</v>
      </c>
      <c r="G9507" s="297" t="s">
        <v>118</v>
      </c>
      <c r="H9507" s="298">
        <v>34916200</v>
      </c>
      <c r="I9507" s="655">
        <v>0</v>
      </c>
      <c r="J9507" s="28" t="s">
        <v>241</v>
      </c>
      <c r="K9507" s="28" t="s">
        <v>241</v>
      </c>
      <c r="L9507" s="300" t="s">
        <v>8900</v>
      </c>
    </row>
    <row r="9508" spans="2:12" s="10" customFormat="1" ht="75" customHeight="1" x14ac:dyDescent="0.25">
      <c r="B9508" s="234">
        <v>80232502</v>
      </c>
      <c r="C9508" s="293" t="s">
        <v>5153</v>
      </c>
      <c r="D9508" s="514" t="s">
        <v>14343</v>
      </c>
      <c r="E9508" s="234">
        <v>11</v>
      </c>
      <c r="F9508" s="233" t="s">
        <v>4882</v>
      </c>
      <c r="G9508" s="234" t="s">
        <v>4883</v>
      </c>
      <c r="H9508" s="232">
        <f>I9508*103%</f>
        <v>1668600000</v>
      </c>
      <c r="I9508" s="523">
        <v>1620000000</v>
      </c>
      <c r="J9508" s="235" t="s">
        <v>5155</v>
      </c>
      <c r="K9508" s="235" t="s">
        <v>5156</v>
      </c>
      <c r="L9508" s="234" t="s">
        <v>4899</v>
      </c>
    </row>
    <row r="9509" spans="2:12" s="10" customFormat="1" ht="75" customHeight="1" x14ac:dyDescent="0.25">
      <c r="B9509" s="234">
        <v>80232502</v>
      </c>
      <c r="C9509" s="293" t="s">
        <v>5153</v>
      </c>
      <c r="D9509" s="514" t="s">
        <v>14343</v>
      </c>
      <c r="E9509" s="234">
        <v>11</v>
      </c>
      <c r="F9509" s="233" t="s">
        <v>4882</v>
      </c>
      <c r="G9509" s="234" t="s">
        <v>4883</v>
      </c>
      <c r="H9509" s="232">
        <v>268950000</v>
      </c>
      <c r="I9509" s="523">
        <v>253000000</v>
      </c>
      <c r="J9509" s="235" t="s">
        <v>241</v>
      </c>
      <c r="K9509" s="235" t="s">
        <v>241</v>
      </c>
      <c r="L9509" s="234" t="s">
        <v>4899</v>
      </c>
    </row>
    <row r="9510" spans="2:12" s="10" customFormat="1" ht="75" customHeight="1" x14ac:dyDescent="0.25">
      <c r="B9510" s="234">
        <v>80232502</v>
      </c>
      <c r="C9510" s="293" t="s">
        <v>5153</v>
      </c>
      <c r="D9510" s="514" t="s">
        <v>14343</v>
      </c>
      <c r="E9510" s="234">
        <v>11</v>
      </c>
      <c r="F9510" s="233" t="s">
        <v>4882</v>
      </c>
      <c r="G9510" s="234" t="s">
        <v>4883</v>
      </c>
      <c r="H9510" s="232">
        <v>473000000</v>
      </c>
      <c r="I9510" s="523">
        <v>242000000</v>
      </c>
      <c r="J9510" s="235" t="s">
        <v>241</v>
      </c>
      <c r="K9510" s="235" t="s">
        <v>241</v>
      </c>
      <c r="L9510" s="234" t="s">
        <v>4899</v>
      </c>
    </row>
    <row r="9511" spans="2:12" s="10" customFormat="1" ht="75" customHeight="1" x14ac:dyDescent="0.25">
      <c r="B9511" s="656"/>
      <c r="C9511" s="657"/>
      <c r="D9511" s="658"/>
      <c r="E9511" s="659"/>
      <c r="F9511" s="660"/>
      <c r="G9511" s="660"/>
      <c r="H9511" s="661">
        <f>SUM(H8000:H9507)</f>
        <v>10924744119.428177</v>
      </c>
      <c r="I9511" s="662"/>
      <c r="J9511" s="663"/>
      <c r="K9511" s="663"/>
      <c r="L9511" s="664"/>
    </row>
    <row r="9512" spans="2:12" ht="21" x14ac:dyDescent="0.25">
      <c r="B9512" s="744" t="s">
        <v>9030</v>
      </c>
      <c r="C9512" s="744"/>
      <c r="D9512" s="744"/>
      <c r="E9512" s="744"/>
      <c r="F9512" s="744"/>
      <c r="G9512" s="744"/>
      <c r="H9512" s="744"/>
      <c r="I9512" s="744"/>
      <c r="J9512" s="744"/>
      <c r="K9512" s="744"/>
      <c r="L9512" s="745"/>
    </row>
    <row r="9513" spans="2:12" ht="75" customHeight="1" x14ac:dyDescent="0.25">
      <c r="B9513" s="310">
        <v>53131613</v>
      </c>
      <c r="C9513" s="310" t="s">
        <v>9031</v>
      </c>
      <c r="D9513" s="311">
        <v>41654</v>
      </c>
      <c r="E9513" s="310">
        <v>11.5</v>
      </c>
      <c r="F9513" s="310" t="s">
        <v>9032</v>
      </c>
      <c r="G9513" s="310" t="s">
        <v>118</v>
      </c>
      <c r="H9513" s="312">
        <v>47250</v>
      </c>
      <c r="I9513" s="312">
        <f>H9513</f>
        <v>47250</v>
      </c>
      <c r="J9513" s="310" t="s">
        <v>241</v>
      </c>
      <c r="K9513" s="310" t="s">
        <v>241</v>
      </c>
      <c r="L9513" s="313" t="s">
        <v>9033</v>
      </c>
    </row>
    <row r="9514" spans="2:12" ht="75" customHeight="1" x14ac:dyDescent="0.25">
      <c r="B9514" s="310">
        <v>11101704</v>
      </c>
      <c r="C9514" s="310" t="s">
        <v>9034</v>
      </c>
      <c r="D9514" s="311">
        <v>41654</v>
      </c>
      <c r="E9514" s="310">
        <v>11.5</v>
      </c>
      <c r="F9514" s="310" t="s">
        <v>9032</v>
      </c>
      <c r="G9514" s="310" t="s">
        <v>118</v>
      </c>
      <c r="H9514" s="312">
        <v>1260000</v>
      </c>
      <c r="I9514" s="312">
        <f t="shared" ref="I9514:I9577" si="82">H9514</f>
        <v>1260000</v>
      </c>
      <c r="J9514" s="310" t="s">
        <v>241</v>
      </c>
      <c r="K9514" s="310" t="s">
        <v>241</v>
      </c>
      <c r="L9514" s="313" t="s">
        <v>9033</v>
      </c>
    </row>
    <row r="9515" spans="2:12" ht="75" customHeight="1" x14ac:dyDescent="0.25">
      <c r="B9515" s="310">
        <v>11191502</v>
      </c>
      <c r="C9515" s="310" t="s">
        <v>9035</v>
      </c>
      <c r="D9515" s="311">
        <v>41654</v>
      </c>
      <c r="E9515" s="310">
        <v>11.5</v>
      </c>
      <c r="F9515" s="310" t="s">
        <v>9032</v>
      </c>
      <c r="G9515" s="310" t="s">
        <v>118</v>
      </c>
      <c r="H9515" s="312">
        <v>378000</v>
      </c>
      <c r="I9515" s="312">
        <f t="shared" si="82"/>
        <v>378000</v>
      </c>
      <c r="J9515" s="310" t="s">
        <v>241</v>
      </c>
      <c r="K9515" s="310" t="s">
        <v>241</v>
      </c>
      <c r="L9515" s="313" t="s">
        <v>9033</v>
      </c>
    </row>
    <row r="9516" spans="2:12" ht="75" customHeight="1" x14ac:dyDescent="0.25">
      <c r="B9516" s="310">
        <v>11191502</v>
      </c>
      <c r="C9516" s="310" t="s">
        <v>9035</v>
      </c>
      <c r="D9516" s="311">
        <v>41654</v>
      </c>
      <c r="E9516" s="310">
        <v>11.5</v>
      </c>
      <c r="F9516" s="310" t="s">
        <v>9032</v>
      </c>
      <c r="G9516" s="310" t="s">
        <v>118</v>
      </c>
      <c r="H9516" s="312">
        <v>630000</v>
      </c>
      <c r="I9516" s="312">
        <f t="shared" si="82"/>
        <v>630000</v>
      </c>
      <c r="J9516" s="310" t="s">
        <v>241</v>
      </c>
      <c r="K9516" s="310" t="s">
        <v>241</v>
      </c>
      <c r="L9516" s="313" t="s">
        <v>9033</v>
      </c>
    </row>
    <row r="9517" spans="2:12" ht="75" customHeight="1" x14ac:dyDescent="0.25">
      <c r="B9517" s="310">
        <v>11191502</v>
      </c>
      <c r="C9517" s="310" t="s">
        <v>9035</v>
      </c>
      <c r="D9517" s="311">
        <v>41654</v>
      </c>
      <c r="E9517" s="310">
        <v>11.5</v>
      </c>
      <c r="F9517" s="310" t="s">
        <v>9032</v>
      </c>
      <c r="G9517" s="310" t="s">
        <v>118</v>
      </c>
      <c r="H9517" s="312">
        <v>504000</v>
      </c>
      <c r="I9517" s="312">
        <f t="shared" si="82"/>
        <v>504000</v>
      </c>
      <c r="J9517" s="310" t="s">
        <v>241</v>
      </c>
      <c r="K9517" s="310" t="s">
        <v>241</v>
      </c>
      <c r="L9517" s="313" t="s">
        <v>9033</v>
      </c>
    </row>
    <row r="9518" spans="2:12" ht="75" customHeight="1" x14ac:dyDescent="0.25">
      <c r="B9518" s="310">
        <v>11171603</v>
      </c>
      <c r="C9518" s="310" t="s">
        <v>9036</v>
      </c>
      <c r="D9518" s="311">
        <v>41654</v>
      </c>
      <c r="E9518" s="310">
        <v>11.5</v>
      </c>
      <c r="F9518" s="310" t="s">
        <v>9032</v>
      </c>
      <c r="G9518" s="310" t="s">
        <v>118</v>
      </c>
      <c r="H9518" s="312">
        <v>126000</v>
      </c>
      <c r="I9518" s="312">
        <f t="shared" si="82"/>
        <v>126000</v>
      </c>
      <c r="J9518" s="310" t="s">
        <v>241</v>
      </c>
      <c r="K9518" s="310" t="s">
        <v>241</v>
      </c>
      <c r="L9518" s="313" t="s">
        <v>9033</v>
      </c>
    </row>
    <row r="9519" spans="2:12" ht="75" customHeight="1" x14ac:dyDescent="0.25">
      <c r="B9519" s="310">
        <v>11171603</v>
      </c>
      <c r="C9519" s="310" t="s">
        <v>9036</v>
      </c>
      <c r="D9519" s="311">
        <v>41654</v>
      </c>
      <c r="E9519" s="310">
        <v>11.5</v>
      </c>
      <c r="F9519" s="310" t="s">
        <v>9032</v>
      </c>
      <c r="G9519" s="310" t="s">
        <v>118</v>
      </c>
      <c r="H9519" s="312">
        <v>315000</v>
      </c>
      <c r="I9519" s="312">
        <f t="shared" si="82"/>
        <v>315000</v>
      </c>
      <c r="J9519" s="310" t="s">
        <v>241</v>
      </c>
      <c r="K9519" s="310" t="s">
        <v>241</v>
      </c>
      <c r="L9519" s="313" t="s">
        <v>9033</v>
      </c>
    </row>
    <row r="9520" spans="2:12" ht="75" customHeight="1" x14ac:dyDescent="0.25">
      <c r="B9520" s="310">
        <v>11171603</v>
      </c>
      <c r="C9520" s="310" t="s">
        <v>9036</v>
      </c>
      <c r="D9520" s="311">
        <v>41654</v>
      </c>
      <c r="E9520" s="310">
        <v>11.5</v>
      </c>
      <c r="F9520" s="310" t="s">
        <v>9032</v>
      </c>
      <c r="G9520" s="310" t="s">
        <v>118</v>
      </c>
      <c r="H9520" s="312">
        <v>504000</v>
      </c>
      <c r="I9520" s="312">
        <f t="shared" si="82"/>
        <v>504000</v>
      </c>
      <c r="J9520" s="310" t="s">
        <v>241</v>
      </c>
      <c r="K9520" s="310" t="s">
        <v>241</v>
      </c>
      <c r="L9520" s="313" t="s">
        <v>9033</v>
      </c>
    </row>
    <row r="9521" spans="2:12" ht="75" customHeight="1" x14ac:dyDescent="0.25">
      <c r="B9521" s="310">
        <v>30264202</v>
      </c>
      <c r="C9521" s="310" t="s">
        <v>9037</v>
      </c>
      <c r="D9521" s="311">
        <v>41654</v>
      </c>
      <c r="E9521" s="310">
        <v>11.5</v>
      </c>
      <c r="F9521" s="310" t="s">
        <v>9032</v>
      </c>
      <c r="G9521" s="310" t="s">
        <v>118</v>
      </c>
      <c r="H9521" s="312">
        <v>57960</v>
      </c>
      <c r="I9521" s="312">
        <f t="shared" si="82"/>
        <v>57960</v>
      </c>
      <c r="J9521" s="310" t="s">
        <v>241</v>
      </c>
      <c r="K9521" s="310" t="s">
        <v>241</v>
      </c>
      <c r="L9521" s="313" t="s">
        <v>9033</v>
      </c>
    </row>
    <row r="9522" spans="2:12" ht="75" customHeight="1" x14ac:dyDescent="0.25">
      <c r="B9522" s="310">
        <v>30264202</v>
      </c>
      <c r="C9522" s="310" t="s">
        <v>9037</v>
      </c>
      <c r="D9522" s="311">
        <v>41654</v>
      </c>
      <c r="E9522" s="310">
        <v>11.5</v>
      </c>
      <c r="F9522" s="310" t="s">
        <v>9032</v>
      </c>
      <c r="G9522" s="310" t="s">
        <v>118</v>
      </c>
      <c r="H9522" s="312">
        <v>76860</v>
      </c>
      <c r="I9522" s="312">
        <f t="shared" si="82"/>
        <v>76860</v>
      </c>
      <c r="J9522" s="310" t="s">
        <v>241</v>
      </c>
      <c r="K9522" s="310" t="s">
        <v>241</v>
      </c>
      <c r="L9522" s="313" t="s">
        <v>9033</v>
      </c>
    </row>
    <row r="9523" spans="2:12" ht="75" customHeight="1" x14ac:dyDescent="0.25">
      <c r="B9523" s="310">
        <v>30264202</v>
      </c>
      <c r="C9523" s="310" t="s">
        <v>9037</v>
      </c>
      <c r="D9523" s="311">
        <v>41654</v>
      </c>
      <c r="E9523" s="310">
        <v>11.5</v>
      </c>
      <c r="F9523" s="310" t="s">
        <v>9032</v>
      </c>
      <c r="G9523" s="310" t="s">
        <v>118</v>
      </c>
      <c r="H9523" s="312">
        <v>94500</v>
      </c>
      <c r="I9523" s="312">
        <f t="shared" si="82"/>
        <v>94500</v>
      </c>
      <c r="J9523" s="310" t="s">
        <v>241</v>
      </c>
      <c r="K9523" s="310" t="s">
        <v>241</v>
      </c>
      <c r="L9523" s="313" t="s">
        <v>9033</v>
      </c>
    </row>
    <row r="9524" spans="2:12" ht="75" customHeight="1" x14ac:dyDescent="0.25">
      <c r="B9524" s="310">
        <v>30264202</v>
      </c>
      <c r="C9524" s="310" t="s">
        <v>9037</v>
      </c>
      <c r="D9524" s="311">
        <v>41654</v>
      </c>
      <c r="E9524" s="310">
        <v>11.5</v>
      </c>
      <c r="F9524" s="310" t="s">
        <v>9032</v>
      </c>
      <c r="G9524" s="310" t="s">
        <v>118</v>
      </c>
      <c r="H9524" s="312">
        <v>99540</v>
      </c>
      <c r="I9524" s="312">
        <f t="shared" si="82"/>
        <v>99540</v>
      </c>
      <c r="J9524" s="310" t="s">
        <v>241</v>
      </c>
      <c r="K9524" s="310" t="s">
        <v>241</v>
      </c>
      <c r="L9524" s="313" t="s">
        <v>9033</v>
      </c>
    </row>
    <row r="9525" spans="2:12" ht="75" customHeight="1" x14ac:dyDescent="0.25">
      <c r="B9525" s="310">
        <v>30264202</v>
      </c>
      <c r="C9525" s="310" t="s">
        <v>9037</v>
      </c>
      <c r="D9525" s="311">
        <v>41654</v>
      </c>
      <c r="E9525" s="310">
        <v>11.5</v>
      </c>
      <c r="F9525" s="310" t="s">
        <v>9032</v>
      </c>
      <c r="G9525" s="310" t="s">
        <v>118</v>
      </c>
      <c r="H9525" s="312">
        <v>158760</v>
      </c>
      <c r="I9525" s="312">
        <f t="shared" si="82"/>
        <v>158760</v>
      </c>
      <c r="J9525" s="310" t="s">
        <v>241</v>
      </c>
      <c r="K9525" s="310" t="s">
        <v>241</v>
      </c>
      <c r="L9525" s="313" t="s">
        <v>9033</v>
      </c>
    </row>
    <row r="9526" spans="2:12" ht="75" customHeight="1" x14ac:dyDescent="0.25">
      <c r="B9526" s="310">
        <v>30264202</v>
      </c>
      <c r="C9526" s="310" t="s">
        <v>9037</v>
      </c>
      <c r="D9526" s="311">
        <v>41654</v>
      </c>
      <c r="E9526" s="310">
        <v>11.5</v>
      </c>
      <c r="F9526" s="310" t="s">
        <v>9032</v>
      </c>
      <c r="G9526" s="310" t="s">
        <v>118</v>
      </c>
      <c r="H9526" s="312">
        <v>252000</v>
      </c>
      <c r="I9526" s="312">
        <f t="shared" si="82"/>
        <v>252000</v>
      </c>
      <c r="J9526" s="310" t="s">
        <v>241</v>
      </c>
      <c r="K9526" s="310" t="s">
        <v>241</v>
      </c>
      <c r="L9526" s="313" t="s">
        <v>9033</v>
      </c>
    </row>
    <row r="9527" spans="2:12" ht="75" customHeight="1" x14ac:dyDescent="0.25">
      <c r="B9527" s="310">
        <v>30264202</v>
      </c>
      <c r="C9527" s="310" t="s">
        <v>9037</v>
      </c>
      <c r="D9527" s="311">
        <v>41654</v>
      </c>
      <c r="E9527" s="310">
        <v>11.5</v>
      </c>
      <c r="F9527" s="310" t="s">
        <v>9032</v>
      </c>
      <c r="G9527" s="310" t="s">
        <v>118</v>
      </c>
      <c r="H9527" s="312">
        <v>378000</v>
      </c>
      <c r="I9527" s="312">
        <f t="shared" si="82"/>
        <v>378000</v>
      </c>
      <c r="J9527" s="310" t="s">
        <v>241</v>
      </c>
      <c r="K9527" s="310" t="s">
        <v>241</v>
      </c>
      <c r="L9527" s="313" t="s">
        <v>9033</v>
      </c>
    </row>
    <row r="9528" spans="2:12" ht="75" customHeight="1" x14ac:dyDescent="0.25">
      <c r="B9528" s="310">
        <v>11191502</v>
      </c>
      <c r="C9528" s="310" t="s">
        <v>9038</v>
      </c>
      <c r="D9528" s="311">
        <v>41654</v>
      </c>
      <c r="E9528" s="310">
        <v>11.5</v>
      </c>
      <c r="F9528" s="310" t="s">
        <v>9032</v>
      </c>
      <c r="G9528" s="310" t="s">
        <v>118</v>
      </c>
      <c r="H9528" s="312">
        <v>7271313.8399999999</v>
      </c>
      <c r="I9528" s="312">
        <f t="shared" si="82"/>
        <v>7271313.8399999999</v>
      </c>
      <c r="J9528" s="310" t="s">
        <v>241</v>
      </c>
      <c r="K9528" s="310" t="s">
        <v>241</v>
      </c>
      <c r="L9528" s="313" t="s">
        <v>9033</v>
      </c>
    </row>
    <row r="9529" spans="2:12" ht="75" customHeight="1" x14ac:dyDescent="0.25">
      <c r="B9529" s="310">
        <v>13111045</v>
      </c>
      <c r="C9529" s="310" t="s">
        <v>9039</v>
      </c>
      <c r="D9529" s="311">
        <v>41654</v>
      </c>
      <c r="E9529" s="310">
        <v>11.5</v>
      </c>
      <c r="F9529" s="310" t="s">
        <v>9032</v>
      </c>
      <c r="G9529" s="310" t="s">
        <v>118</v>
      </c>
      <c r="H9529" s="312">
        <v>23083.200000000001</v>
      </c>
      <c r="I9529" s="312">
        <f t="shared" si="82"/>
        <v>23083.200000000001</v>
      </c>
      <c r="J9529" s="310" t="s">
        <v>241</v>
      </c>
      <c r="K9529" s="310" t="s">
        <v>241</v>
      </c>
      <c r="L9529" s="313" t="s">
        <v>9033</v>
      </c>
    </row>
    <row r="9530" spans="2:12" ht="75" customHeight="1" x14ac:dyDescent="0.25">
      <c r="B9530" s="310">
        <v>23153138</v>
      </c>
      <c r="C9530" s="310" t="s">
        <v>9040</v>
      </c>
      <c r="D9530" s="311">
        <v>41654</v>
      </c>
      <c r="E9530" s="310">
        <v>11.5</v>
      </c>
      <c r="F9530" s="310" t="s">
        <v>9032</v>
      </c>
      <c r="G9530" s="310" t="s">
        <v>118</v>
      </c>
      <c r="H9530" s="312">
        <v>9314959.5</v>
      </c>
      <c r="I9530" s="312">
        <f t="shared" si="82"/>
        <v>9314959.5</v>
      </c>
      <c r="J9530" s="310" t="s">
        <v>241</v>
      </c>
      <c r="K9530" s="310" t="s">
        <v>241</v>
      </c>
      <c r="L9530" s="313" t="s">
        <v>9033</v>
      </c>
    </row>
    <row r="9531" spans="2:12" ht="75" customHeight="1" x14ac:dyDescent="0.25">
      <c r="B9531" s="310">
        <v>31163003</v>
      </c>
      <c r="C9531" s="310" t="s">
        <v>415</v>
      </c>
      <c r="D9531" s="311">
        <v>41654</v>
      </c>
      <c r="E9531" s="310">
        <v>11.5</v>
      </c>
      <c r="F9531" s="310" t="s">
        <v>9032</v>
      </c>
      <c r="G9531" s="310" t="s">
        <v>118</v>
      </c>
      <c r="H9531" s="312">
        <v>639815.4</v>
      </c>
      <c r="I9531" s="312">
        <f t="shared" si="82"/>
        <v>639815.4</v>
      </c>
      <c r="J9531" s="310" t="s">
        <v>241</v>
      </c>
      <c r="K9531" s="310" t="s">
        <v>241</v>
      </c>
      <c r="L9531" s="313" t="s">
        <v>9033</v>
      </c>
    </row>
    <row r="9532" spans="2:12" ht="75" customHeight="1" x14ac:dyDescent="0.25">
      <c r="B9532" s="310">
        <v>13110000</v>
      </c>
      <c r="C9532" s="310" t="s">
        <v>9041</v>
      </c>
      <c r="D9532" s="311">
        <v>41654</v>
      </c>
      <c r="E9532" s="310">
        <v>11.5</v>
      </c>
      <c r="F9532" s="310" t="s">
        <v>9032</v>
      </c>
      <c r="G9532" s="310" t="s">
        <v>118</v>
      </c>
      <c r="H9532" s="312">
        <v>1803401.25</v>
      </c>
      <c r="I9532" s="312">
        <f t="shared" si="82"/>
        <v>1803401.25</v>
      </c>
      <c r="J9532" s="310" t="s">
        <v>241</v>
      </c>
      <c r="K9532" s="310" t="s">
        <v>241</v>
      </c>
      <c r="L9532" s="313" t="s">
        <v>9033</v>
      </c>
    </row>
    <row r="9533" spans="2:12" ht="75" customHeight="1" x14ac:dyDescent="0.25">
      <c r="B9533" s="310">
        <v>20141011</v>
      </c>
      <c r="C9533" s="310" t="s">
        <v>9042</v>
      </c>
      <c r="D9533" s="311">
        <v>41654</v>
      </c>
      <c r="E9533" s="310">
        <v>11.5</v>
      </c>
      <c r="F9533" s="310" t="s">
        <v>9032</v>
      </c>
      <c r="G9533" s="310" t="s">
        <v>118</v>
      </c>
      <c r="H9533" s="312">
        <v>1050000</v>
      </c>
      <c r="I9533" s="312">
        <f t="shared" si="82"/>
        <v>1050000</v>
      </c>
      <c r="J9533" s="310" t="s">
        <v>241</v>
      </c>
      <c r="K9533" s="310" t="s">
        <v>241</v>
      </c>
      <c r="L9533" s="313" t="s">
        <v>9033</v>
      </c>
    </row>
    <row r="9534" spans="2:12" ht="75" customHeight="1" x14ac:dyDescent="0.25">
      <c r="B9534" s="310">
        <v>53141608</v>
      </c>
      <c r="C9534" s="310" t="s">
        <v>9043</v>
      </c>
      <c r="D9534" s="311">
        <v>41654</v>
      </c>
      <c r="E9534" s="310">
        <v>11.5</v>
      </c>
      <c r="F9534" s="310" t="s">
        <v>9032</v>
      </c>
      <c r="G9534" s="310" t="s">
        <v>118</v>
      </c>
      <c r="H9534" s="312">
        <v>157500</v>
      </c>
      <c r="I9534" s="312">
        <f t="shared" si="82"/>
        <v>157500</v>
      </c>
      <c r="J9534" s="310" t="s">
        <v>241</v>
      </c>
      <c r="K9534" s="310" t="s">
        <v>241</v>
      </c>
      <c r="L9534" s="313" t="s">
        <v>9033</v>
      </c>
    </row>
    <row r="9535" spans="2:12" ht="75" customHeight="1" x14ac:dyDescent="0.25">
      <c r="B9535" s="310">
        <v>20122342</v>
      </c>
      <c r="C9535" s="310" t="s">
        <v>9044</v>
      </c>
      <c r="D9535" s="311">
        <v>41654</v>
      </c>
      <c r="E9535" s="310">
        <v>11.5</v>
      </c>
      <c r="F9535" s="310" t="s">
        <v>9032</v>
      </c>
      <c r="G9535" s="310" t="s">
        <v>118</v>
      </c>
      <c r="H9535" s="312">
        <v>90201.299999999988</v>
      </c>
      <c r="I9535" s="312">
        <f t="shared" si="82"/>
        <v>90201.299999999988</v>
      </c>
      <c r="J9535" s="310" t="s">
        <v>241</v>
      </c>
      <c r="K9535" s="310" t="s">
        <v>241</v>
      </c>
      <c r="L9535" s="313" t="s">
        <v>9033</v>
      </c>
    </row>
    <row r="9536" spans="2:12" ht="75" customHeight="1" x14ac:dyDescent="0.25">
      <c r="B9536" s="310">
        <v>13111067</v>
      </c>
      <c r="C9536" s="310" t="s">
        <v>8148</v>
      </c>
      <c r="D9536" s="311">
        <v>41654</v>
      </c>
      <c r="E9536" s="310">
        <v>11.5</v>
      </c>
      <c r="F9536" s="310" t="s">
        <v>9032</v>
      </c>
      <c r="G9536" s="310" t="s">
        <v>118</v>
      </c>
      <c r="H9536" s="312">
        <v>185390.72999999998</v>
      </c>
      <c r="I9536" s="312">
        <f t="shared" si="82"/>
        <v>185390.72999999998</v>
      </c>
      <c r="J9536" s="310" t="s">
        <v>241</v>
      </c>
      <c r="K9536" s="310" t="s">
        <v>241</v>
      </c>
      <c r="L9536" s="313" t="s">
        <v>9033</v>
      </c>
    </row>
    <row r="9537" spans="2:12" ht="75" customHeight="1" x14ac:dyDescent="0.25">
      <c r="B9537" s="310">
        <v>51241121</v>
      </c>
      <c r="C9537" s="310" t="s">
        <v>9045</v>
      </c>
      <c r="D9537" s="311">
        <v>41654</v>
      </c>
      <c r="E9537" s="310">
        <v>11.5</v>
      </c>
      <c r="F9537" s="310" t="s">
        <v>9032</v>
      </c>
      <c r="G9537" s="310" t="s">
        <v>118</v>
      </c>
      <c r="H9537" s="312">
        <v>779069.34000000008</v>
      </c>
      <c r="I9537" s="312">
        <f t="shared" si="82"/>
        <v>779069.34000000008</v>
      </c>
      <c r="J9537" s="310" t="s">
        <v>241</v>
      </c>
      <c r="K9537" s="310" t="s">
        <v>241</v>
      </c>
      <c r="L9537" s="313" t="s">
        <v>9033</v>
      </c>
    </row>
    <row r="9538" spans="2:12" ht="75" customHeight="1" x14ac:dyDescent="0.25">
      <c r="B9538" s="310">
        <v>53141501</v>
      </c>
      <c r="C9538" s="310" t="s">
        <v>9046</v>
      </c>
      <c r="D9538" s="311">
        <v>41654</v>
      </c>
      <c r="E9538" s="310">
        <v>11.5</v>
      </c>
      <c r="F9538" s="310" t="s">
        <v>9032</v>
      </c>
      <c r="G9538" s="310" t="s">
        <v>118</v>
      </c>
      <c r="H9538" s="312">
        <v>0</v>
      </c>
      <c r="I9538" s="312">
        <f t="shared" si="82"/>
        <v>0</v>
      </c>
      <c r="J9538" s="310" t="s">
        <v>241</v>
      </c>
      <c r="K9538" s="310" t="s">
        <v>241</v>
      </c>
      <c r="L9538" s="313" t="s">
        <v>9033</v>
      </c>
    </row>
    <row r="9539" spans="2:12" ht="75" customHeight="1" x14ac:dyDescent="0.25">
      <c r="B9539" s="310">
        <v>39131500</v>
      </c>
      <c r="C9539" s="310" t="s">
        <v>9047</v>
      </c>
      <c r="D9539" s="311">
        <v>41654</v>
      </c>
      <c r="E9539" s="310">
        <v>11.5</v>
      </c>
      <c r="F9539" s="310" t="s">
        <v>9032</v>
      </c>
      <c r="G9539" s="310" t="s">
        <v>118</v>
      </c>
      <c r="H9539" s="312">
        <v>914689.44000000006</v>
      </c>
      <c r="I9539" s="312">
        <f t="shared" si="82"/>
        <v>914689.44000000006</v>
      </c>
      <c r="J9539" s="310" t="s">
        <v>241</v>
      </c>
      <c r="K9539" s="310" t="s">
        <v>241</v>
      </c>
      <c r="L9539" s="313" t="s">
        <v>9033</v>
      </c>
    </row>
    <row r="9540" spans="2:12" ht="75" customHeight="1" x14ac:dyDescent="0.25">
      <c r="B9540" s="310">
        <v>60121702</v>
      </c>
      <c r="C9540" s="310" t="s">
        <v>9048</v>
      </c>
      <c r="D9540" s="311">
        <v>41654</v>
      </c>
      <c r="E9540" s="310">
        <v>11.5</v>
      </c>
      <c r="F9540" s="310" t="s">
        <v>9032</v>
      </c>
      <c r="G9540" s="310" t="s">
        <v>118</v>
      </c>
      <c r="H9540" s="312">
        <v>189424.72500000001</v>
      </c>
      <c r="I9540" s="312">
        <f t="shared" si="82"/>
        <v>189424.72500000001</v>
      </c>
      <c r="J9540" s="310" t="s">
        <v>241</v>
      </c>
      <c r="K9540" s="310" t="s">
        <v>241</v>
      </c>
      <c r="L9540" s="313" t="s">
        <v>9033</v>
      </c>
    </row>
    <row r="9541" spans="2:12" ht="75" customHeight="1" x14ac:dyDescent="0.25">
      <c r="B9541" s="310">
        <v>11101705</v>
      </c>
      <c r="C9541" s="310" t="s">
        <v>9049</v>
      </c>
      <c r="D9541" s="311">
        <v>41654</v>
      </c>
      <c r="E9541" s="310">
        <v>11.5</v>
      </c>
      <c r="F9541" s="310" t="s">
        <v>9032</v>
      </c>
      <c r="G9541" s="310" t="s">
        <v>118</v>
      </c>
      <c r="H9541" s="312">
        <v>61710.81</v>
      </c>
      <c r="I9541" s="312">
        <f t="shared" si="82"/>
        <v>61710.81</v>
      </c>
      <c r="J9541" s="310" t="s">
        <v>241</v>
      </c>
      <c r="K9541" s="310" t="s">
        <v>241</v>
      </c>
      <c r="L9541" s="313" t="s">
        <v>9033</v>
      </c>
    </row>
    <row r="9542" spans="2:12" ht="75" customHeight="1" x14ac:dyDescent="0.25">
      <c r="B9542" s="310">
        <v>11101705</v>
      </c>
      <c r="C9542" s="310" t="s">
        <v>9049</v>
      </c>
      <c r="D9542" s="311">
        <v>41654</v>
      </c>
      <c r="E9542" s="310">
        <v>11.5</v>
      </c>
      <c r="F9542" s="310" t="s">
        <v>9032</v>
      </c>
      <c r="G9542" s="310" t="s">
        <v>118</v>
      </c>
      <c r="H9542" s="312">
        <v>233319.345</v>
      </c>
      <c r="I9542" s="312">
        <f t="shared" si="82"/>
        <v>233319.345</v>
      </c>
      <c r="J9542" s="310" t="s">
        <v>241</v>
      </c>
      <c r="K9542" s="310" t="s">
        <v>241</v>
      </c>
      <c r="L9542" s="313" t="s">
        <v>9033</v>
      </c>
    </row>
    <row r="9543" spans="2:12" ht="75" customHeight="1" x14ac:dyDescent="0.25">
      <c r="B9543" s="310">
        <v>12141702</v>
      </c>
      <c r="C9543" s="310" t="s">
        <v>9050</v>
      </c>
      <c r="D9543" s="311">
        <v>41654</v>
      </c>
      <c r="E9543" s="310">
        <v>11.5</v>
      </c>
      <c r="F9543" s="310" t="s">
        <v>9032</v>
      </c>
      <c r="G9543" s="310" t="s">
        <v>118</v>
      </c>
      <c r="H9543" s="312">
        <v>210000</v>
      </c>
      <c r="I9543" s="312">
        <f t="shared" si="82"/>
        <v>210000</v>
      </c>
      <c r="J9543" s="310" t="s">
        <v>241</v>
      </c>
      <c r="K9543" s="310" t="s">
        <v>241</v>
      </c>
      <c r="L9543" s="313" t="s">
        <v>9033</v>
      </c>
    </row>
    <row r="9544" spans="2:12" ht="75" customHeight="1" x14ac:dyDescent="0.25">
      <c r="B9544" s="310">
        <v>12141702</v>
      </c>
      <c r="C9544" s="310" t="s">
        <v>9051</v>
      </c>
      <c r="D9544" s="311">
        <v>41654</v>
      </c>
      <c r="E9544" s="310">
        <v>11.5</v>
      </c>
      <c r="F9544" s="310" t="s">
        <v>9032</v>
      </c>
      <c r="G9544" s="310" t="s">
        <v>118</v>
      </c>
      <c r="H9544" s="312">
        <v>157500</v>
      </c>
      <c r="I9544" s="312">
        <f t="shared" si="82"/>
        <v>157500</v>
      </c>
      <c r="J9544" s="310" t="s">
        <v>241</v>
      </c>
      <c r="K9544" s="310" t="s">
        <v>241</v>
      </c>
      <c r="L9544" s="313" t="s">
        <v>9033</v>
      </c>
    </row>
    <row r="9545" spans="2:12" ht="75" customHeight="1" x14ac:dyDescent="0.25">
      <c r="B9545" s="310">
        <v>12141702</v>
      </c>
      <c r="C9545" s="310" t="s">
        <v>9052</v>
      </c>
      <c r="D9545" s="311">
        <v>41654</v>
      </c>
      <c r="E9545" s="310">
        <v>11.5</v>
      </c>
      <c r="F9545" s="310" t="s">
        <v>9032</v>
      </c>
      <c r="G9545" s="310" t="s">
        <v>118</v>
      </c>
      <c r="H9545" s="312">
        <v>126000</v>
      </c>
      <c r="I9545" s="312">
        <f t="shared" si="82"/>
        <v>126000</v>
      </c>
      <c r="J9545" s="310" t="s">
        <v>241</v>
      </c>
      <c r="K9545" s="310" t="s">
        <v>241</v>
      </c>
      <c r="L9545" s="313" t="s">
        <v>9033</v>
      </c>
    </row>
    <row r="9546" spans="2:12" ht="75" customHeight="1" x14ac:dyDescent="0.25">
      <c r="B9546" s="310">
        <v>12141702</v>
      </c>
      <c r="C9546" s="310" t="s">
        <v>9053</v>
      </c>
      <c r="D9546" s="311">
        <v>41654</v>
      </c>
      <c r="E9546" s="310">
        <v>11.5</v>
      </c>
      <c r="F9546" s="310" t="s">
        <v>9032</v>
      </c>
      <c r="G9546" s="310" t="s">
        <v>118</v>
      </c>
      <c r="H9546" s="312">
        <v>105000</v>
      </c>
      <c r="I9546" s="312">
        <f t="shared" si="82"/>
        <v>105000</v>
      </c>
      <c r="J9546" s="310" t="s">
        <v>241</v>
      </c>
      <c r="K9546" s="310" t="s">
        <v>241</v>
      </c>
      <c r="L9546" s="313" t="s">
        <v>9033</v>
      </c>
    </row>
    <row r="9547" spans="2:12" ht="75" customHeight="1" x14ac:dyDescent="0.25">
      <c r="B9547" s="310">
        <v>30140000</v>
      </c>
      <c r="C9547" s="310" t="s">
        <v>9054</v>
      </c>
      <c r="D9547" s="311">
        <v>41654</v>
      </c>
      <c r="E9547" s="310">
        <v>11.5</v>
      </c>
      <c r="F9547" s="310" t="s">
        <v>9032</v>
      </c>
      <c r="G9547" s="310" t="s">
        <v>118</v>
      </c>
      <c r="H9547" s="312">
        <v>787500</v>
      </c>
      <c r="I9547" s="312">
        <f t="shared" si="82"/>
        <v>787500</v>
      </c>
      <c r="J9547" s="310" t="s">
        <v>241</v>
      </c>
      <c r="K9547" s="310" t="s">
        <v>241</v>
      </c>
      <c r="L9547" s="313" t="s">
        <v>9033</v>
      </c>
    </row>
    <row r="9548" spans="2:12" ht="75" customHeight="1" x14ac:dyDescent="0.25">
      <c r="B9548" s="310">
        <v>11101713</v>
      </c>
      <c r="C9548" s="310" t="s">
        <v>9055</v>
      </c>
      <c r="D9548" s="311">
        <v>41654</v>
      </c>
      <c r="E9548" s="310">
        <v>11.5</v>
      </c>
      <c r="F9548" s="310" t="s">
        <v>9032</v>
      </c>
      <c r="G9548" s="310" t="s">
        <v>118</v>
      </c>
      <c r="H9548" s="312">
        <v>2362500</v>
      </c>
      <c r="I9548" s="312">
        <f t="shared" si="82"/>
        <v>2362500</v>
      </c>
      <c r="J9548" s="310" t="s">
        <v>241</v>
      </c>
      <c r="K9548" s="310" t="s">
        <v>241</v>
      </c>
      <c r="L9548" s="313" t="s">
        <v>9033</v>
      </c>
    </row>
    <row r="9549" spans="2:12" ht="75" customHeight="1" x14ac:dyDescent="0.25">
      <c r="B9549" s="310">
        <v>11101713</v>
      </c>
      <c r="C9549" s="310" t="s">
        <v>9055</v>
      </c>
      <c r="D9549" s="311">
        <v>41654</v>
      </c>
      <c r="E9549" s="310">
        <v>11.5</v>
      </c>
      <c r="F9549" s="310" t="s">
        <v>9032</v>
      </c>
      <c r="G9549" s="310" t="s">
        <v>118</v>
      </c>
      <c r="H9549" s="312">
        <v>2362500</v>
      </c>
      <c r="I9549" s="312">
        <f t="shared" si="82"/>
        <v>2362500</v>
      </c>
      <c r="J9549" s="310" t="s">
        <v>241</v>
      </c>
      <c r="K9549" s="310" t="s">
        <v>241</v>
      </c>
      <c r="L9549" s="313" t="s">
        <v>9033</v>
      </c>
    </row>
    <row r="9550" spans="2:12" ht="75" customHeight="1" x14ac:dyDescent="0.25">
      <c r="B9550" s="310">
        <v>70141504</v>
      </c>
      <c r="C9550" s="310" t="s">
        <v>9056</v>
      </c>
      <c r="D9550" s="311">
        <v>41654</v>
      </c>
      <c r="E9550" s="310">
        <v>11.5</v>
      </c>
      <c r="F9550" s="310" t="s">
        <v>9032</v>
      </c>
      <c r="G9550" s="310" t="s">
        <v>118</v>
      </c>
      <c r="H9550" s="312">
        <v>1133499.1499999999</v>
      </c>
      <c r="I9550" s="312">
        <f t="shared" si="82"/>
        <v>1133499.1499999999</v>
      </c>
      <c r="J9550" s="310" t="s">
        <v>241</v>
      </c>
      <c r="K9550" s="310" t="s">
        <v>241</v>
      </c>
      <c r="L9550" s="313" t="s">
        <v>9033</v>
      </c>
    </row>
    <row r="9551" spans="2:12" ht="75" customHeight="1" x14ac:dyDescent="0.25">
      <c r="B9551" s="310">
        <v>50161814</v>
      </c>
      <c r="C9551" s="310" t="s">
        <v>9057</v>
      </c>
      <c r="D9551" s="311">
        <v>41654</v>
      </c>
      <c r="E9551" s="310">
        <v>11.5</v>
      </c>
      <c r="F9551" s="310" t="s">
        <v>9032</v>
      </c>
      <c r="G9551" s="310" t="s">
        <v>118</v>
      </c>
      <c r="H9551" s="312">
        <v>712601.4</v>
      </c>
      <c r="I9551" s="312">
        <f t="shared" si="82"/>
        <v>712601.4</v>
      </c>
      <c r="J9551" s="310" t="s">
        <v>241</v>
      </c>
      <c r="K9551" s="310" t="s">
        <v>241</v>
      </c>
      <c r="L9551" s="313" t="s">
        <v>9033</v>
      </c>
    </row>
    <row r="9552" spans="2:12" ht="75" customHeight="1" x14ac:dyDescent="0.25">
      <c r="B9552" s="310">
        <v>60104723</v>
      </c>
      <c r="C9552" s="310" t="s">
        <v>9058</v>
      </c>
      <c r="D9552" s="311">
        <v>41654</v>
      </c>
      <c r="E9552" s="310">
        <v>11.5</v>
      </c>
      <c r="F9552" s="310" t="s">
        <v>9032</v>
      </c>
      <c r="G9552" s="310" t="s">
        <v>118</v>
      </c>
      <c r="H9552" s="312">
        <v>21000000</v>
      </c>
      <c r="I9552" s="312">
        <f t="shared" si="82"/>
        <v>21000000</v>
      </c>
      <c r="J9552" s="310" t="s">
        <v>241</v>
      </c>
      <c r="K9552" s="310" t="s">
        <v>241</v>
      </c>
      <c r="L9552" s="313" t="s">
        <v>9033</v>
      </c>
    </row>
    <row r="9553" spans="2:12" ht="75" customHeight="1" x14ac:dyDescent="0.25">
      <c r="B9553" s="310">
        <v>41111502</v>
      </c>
      <c r="C9553" s="310" t="s">
        <v>9059</v>
      </c>
      <c r="D9553" s="311">
        <v>41654</v>
      </c>
      <c r="E9553" s="310">
        <v>11.5</v>
      </c>
      <c r="F9553" s="310" t="s">
        <v>9032</v>
      </c>
      <c r="G9553" s="310" t="s">
        <v>118</v>
      </c>
      <c r="H9553" s="312">
        <v>8400000</v>
      </c>
      <c r="I9553" s="312">
        <f t="shared" si="82"/>
        <v>8400000</v>
      </c>
      <c r="J9553" s="310" t="s">
        <v>241</v>
      </c>
      <c r="K9553" s="310" t="s">
        <v>241</v>
      </c>
      <c r="L9553" s="313" t="s">
        <v>9033</v>
      </c>
    </row>
    <row r="9554" spans="2:12" ht="75" customHeight="1" x14ac:dyDescent="0.25">
      <c r="B9554" s="310">
        <v>39111801</v>
      </c>
      <c r="C9554" s="310" t="s">
        <v>9060</v>
      </c>
      <c r="D9554" s="311">
        <v>41654</v>
      </c>
      <c r="E9554" s="310">
        <v>11.5</v>
      </c>
      <c r="F9554" s="310" t="s">
        <v>9032</v>
      </c>
      <c r="G9554" s="310" t="s">
        <v>118</v>
      </c>
      <c r="H9554" s="312">
        <v>1839469.2750000001</v>
      </c>
      <c r="I9554" s="312">
        <f t="shared" si="82"/>
        <v>1839469.2750000001</v>
      </c>
      <c r="J9554" s="310" t="s">
        <v>241</v>
      </c>
      <c r="K9554" s="310" t="s">
        <v>241</v>
      </c>
      <c r="L9554" s="313" t="s">
        <v>9033</v>
      </c>
    </row>
    <row r="9555" spans="2:12" ht="75" customHeight="1" x14ac:dyDescent="0.25">
      <c r="B9555" s="310">
        <v>11140000</v>
      </c>
      <c r="C9555" s="310" t="s">
        <v>9061</v>
      </c>
      <c r="D9555" s="311">
        <v>41654</v>
      </c>
      <c r="E9555" s="310">
        <v>11.5</v>
      </c>
      <c r="F9555" s="310" t="s">
        <v>9032</v>
      </c>
      <c r="G9555" s="310" t="s">
        <v>118</v>
      </c>
      <c r="H9555" s="312">
        <v>677451.6</v>
      </c>
      <c r="I9555" s="312">
        <f t="shared" si="82"/>
        <v>677451.6</v>
      </c>
      <c r="J9555" s="310" t="s">
        <v>241</v>
      </c>
      <c r="K9555" s="310" t="s">
        <v>241</v>
      </c>
      <c r="L9555" s="313" t="s">
        <v>9033</v>
      </c>
    </row>
    <row r="9556" spans="2:12" ht="75" customHeight="1" x14ac:dyDescent="0.25">
      <c r="B9556" s="310">
        <v>24102006</v>
      </c>
      <c r="C9556" s="310" t="s">
        <v>9062</v>
      </c>
      <c r="D9556" s="311">
        <v>41654</v>
      </c>
      <c r="E9556" s="310">
        <v>11.5</v>
      </c>
      <c r="F9556" s="310" t="s">
        <v>9032</v>
      </c>
      <c r="G9556" s="310" t="s">
        <v>118</v>
      </c>
      <c r="H9556" s="312">
        <v>22050000</v>
      </c>
      <c r="I9556" s="312">
        <f t="shared" si="82"/>
        <v>22050000</v>
      </c>
      <c r="J9556" s="310" t="s">
        <v>241</v>
      </c>
      <c r="K9556" s="310" t="s">
        <v>241</v>
      </c>
      <c r="L9556" s="313" t="s">
        <v>9033</v>
      </c>
    </row>
    <row r="9557" spans="2:12" ht="75" customHeight="1" x14ac:dyDescent="0.25">
      <c r="B9557" s="310">
        <v>24102006</v>
      </c>
      <c r="C9557" s="310" t="s">
        <v>9063</v>
      </c>
      <c r="D9557" s="311">
        <v>41654</v>
      </c>
      <c r="E9557" s="310">
        <v>11.5</v>
      </c>
      <c r="F9557" s="310" t="s">
        <v>9032</v>
      </c>
      <c r="G9557" s="310" t="s">
        <v>118</v>
      </c>
      <c r="H9557" s="312">
        <v>9450000</v>
      </c>
      <c r="I9557" s="312">
        <f t="shared" si="82"/>
        <v>9450000</v>
      </c>
      <c r="J9557" s="310" t="s">
        <v>241</v>
      </c>
      <c r="K9557" s="310" t="s">
        <v>241</v>
      </c>
      <c r="L9557" s="313" t="s">
        <v>9033</v>
      </c>
    </row>
    <row r="9558" spans="2:12" ht="75" customHeight="1" x14ac:dyDescent="0.25">
      <c r="B9558" s="310">
        <v>23101537</v>
      </c>
      <c r="C9558" s="310" t="s">
        <v>9064</v>
      </c>
      <c r="D9558" s="311">
        <v>41654</v>
      </c>
      <c r="E9558" s="310">
        <v>11.5</v>
      </c>
      <c r="F9558" s="310" t="s">
        <v>9032</v>
      </c>
      <c r="G9558" s="310" t="s">
        <v>118</v>
      </c>
      <c r="H9558" s="312">
        <v>1503285</v>
      </c>
      <c r="I9558" s="312">
        <f t="shared" si="82"/>
        <v>1503285</v>
      </c>
      <c r="J9558" s="310" t="s">
        <v>241</v>
      </c>
      <c r="K9558" s="310" t="s">
        <v>241</v>
      </c>
      <c r="L9558" s="313" t="s">
        <v>9033</v>
      </c>
    </row>
    <row r="9559" spans="2:12" ht="75" customHeight="1" x14ac:dyDescent="0.25">
      <c r="B9559" s="310">
        <v>56140000</v>
      </c>
      <c r="C9559" s="310" t="s">
        <v>9065</v>
      </c>
      <c r="D9559" s="311">
        <v>41654</v>
      </c>
      <c r="E9559" s="310">
        <v>11.5</v>
      </c>
      <c r="F9559" s="310" t="s">
        <v>9032</v>
      </c>
      <c r="G9559" s="310" t="s">
        <v>118</v>
      </c>
      <c r="H9559" s="312">
        <v>509656.87500000006</v>
      </c>
      <c r="I9559" s="312">
        <f t="shared" si="82"/>
        <v>509656.87500000006</v>
      </c>
      <c r="J9559" s="310" t="s">
        <v>241</v>
      </c>
      <c r="K9559" s="310" t="s">
        <v>241</v>
      </c>
      <c r="L9559" s="313" t="s">
        <v>9033</v>
      </c>
    </row>
    <row r="9560" spans="2:12" ht="75" customHeight="1" x14ac:dyDescent="0.25">
      <c r="B9560" s="310">
        <v>11101704</v>
      </c>
      <c r="C9560" s="310" t="s">
        <v>9066</v>
      </c>
      <c r="D9560" s="311">
        <v>41654</v>
      </c>
      <c r="E9560" s="310">
        <v>11.5</v>
      </c>
      <c r="F9560" s="310" t="s">
        <v>9032</v>
      </c>
      <c r="G9560" s="310" t="s">
        <v>118</v>
      </c>
      <c r="H9560" s="312">
        <v>2457000</v>
      </c>
      <c r="I9560" s="312">
        <f t="shared" si="82"/>
        <v>2457000</v>
      </c>
      <c r="J9560" s="310" t="s">
        <v>241</v>
      </c>
      <c r="K9560" s="310" t="s">
        <v>241</v>
      </c>
      <c r="L9560" s="313" t="s">
        <v>9033</v>
      </c>
    </row>
    <row r="9561" spans="2:12" ht="75" customHeight="1" x14ac:dyDescent="0.25">
      <c r="B9561" s="310">
        <v>30263303</v>
      </c>
      <c r="C9561" s="310" t="s">
        <v>9067</v>
      </c>
      <c r="D9561" s="311">
        <v>41654</v>
      </c>
      <c r="E9561" s="310">
        <v>11.5</v>
      </c>
      <c r="F9561" s="310" t="s">
        <v>9032</v>
      </c>
      <c r="G9561" s="310" t="s">
        <v>118</v>
      </c>
      <c r="H9561" s="312">
        <v>248712.44999999998</v>
      </c>
      <c r="I9561" s="312">
        <f t="shared" si="82"/>
        <v>248712.44999999998</v>
      </c>
      <c r="J9561" s="310" t="s">
        <v>241</v>
      </c>
      <c r="K9561" s="310" t="s">
        <v>241</v>
      </c>
      <c r="L9561" s="313" t="s">
        <v>9033</v>
      </c>
    </row>
    <row r="9562" spans="2:12" ht="75" customHeight="1" x14ac:dyDescent="0.25">
      <c r="B9562" s="310">
        <v>20122344</v>
      </c>
      <c r="C9562" s="310" t="s">
        <v>9068</v>
      </c>
      <c r="D9562" s="311">
        <v>41654</v>
      </c>
      <c r="E9562" s="310">
        <v>11.5</v>
      </c>
      <c r="F9562" s="310" t="s">
        <v>9032</v>
      </c>
      <c r="G9562" s="310" t="s">
        <v>118</v>
      </c>
      <c r="H9562" s="312">
        <v>2164081.5</v>
      </c>
      <c r="I9562" s="312">
        <f t="shared" si="82"/>
        <v>2164081.5</v>
      </c>
      <c r="J9562" s="310" t="s">
        <v>241</v>
      </c>
      <c r="K9562" s="310" t="s">
        <v>241</v>
      </c>
      <c r="L9562" s="313" t="s">
        <v>9033</v>
      </c>
    </row>
    <row r="9563" spans="2:12" ht="75" customHeight="1" x14ac:dyDescent="0.25">
      <c r="B9563" s="310">
        <v>20122344</v>
      </c>
      <c r="C9563" s="310" t="s">
        <v>9068</v>
      </c>
      <c r="D9563" s="311">
        <v>41654</v>
      </c>
      <c r="E9563" s="310">
        <v>11.5</v>
      </c>
      <c r="F9563" s="310" t="s">
        <v>9032</v>
      </c>
      <c r="G9563" s="310" t="s">
        <v>118</v>
      </c>
      <c r="H9563" s="312">
        <v>3011899.8</v>
      </c>
      <c r="I9563" s="312">
        <f t="shared" si="82"/>
        <v>3011899.8</v>
      </c>
      <c r="J9563" s="310" t="s">
        <v>241</v>
      </c>
      <c r="K9563" s="310" t="s">
        <v>241</v>
      </c>
      <c r="L9563" s="313" t="s">
        <v>9033</v>
      </c>
    </row>
    <row r="9564" spans="2:12" ht="75" customHeight="1" x14ac:dyDescent="0.25">
      <c r="B9564" s="310">
        <v>20122344</v>
      </c>
      <c r="C9564" s="310" t="s">
        <v>9068</v>
      </c>
      <c r="D9564" s="311">
        <v>41654</v>
      </c>
      <c r="E9564" s="310">
        <v>11.5</v>
      </c>
      <c r="F9564" s="310" t="s">
        <v>9032</v>
      </c>
      <c r="G9564" s="310" t="s">
        <v>118</v>
      </c>
      <c r="H9564" s="312">
        <v>986821.5</v>
      </c>
      <c r="I9564" s="312">
        <f t="shared" si="82"/>
        <v>986821.5</v>
      </c>
      <c r="J9564" s="310" t="s">
        <v>241</v>
      </c>
      <c r="K9564" s="310" t="s">
        <v>241</v>
      </c>
      <c r="L9564" s="313" t="s">
        <v>9033</v>
      </c>
    </row>
    <row r="9565" spans="2:12" ht="75" customHeight="1" x14ac:dyDescent="0.25">
      <c r="B9565" s="310">
        <v>20122514</v>
      </c>
      <c r="C9565" s="310" t="s">
        <v>9069</v>
      </c>
      <c r="D9565" s="311">
        <v>41654</v>
      </c>
      <c r="E9565" s="310">
        <v>11.5</v>
      </c>
      <c r="F9565" s="310" t="s">
        <v>9032</v>
      </c>
      <c r="G9565" s="310" t="s">
        <v>118</v>
      </c>
      <c r="H9565" s="312">
        <v>10404030</v>
      </c>
      <c r="I9565" s="312">
        <f t="shared" si="82"/>
        <v>10404030</v>
      </c>
      <c r="J9565" s="310" t="s">
        <v>241</v>
      </c>
      <c r="K9565" s="310" t="s">
        <v>241</v>
      </c>
      <c r="L9565" s="313" t="s">
        <v>9033</v>
      </c>
    </row>
    <row r="9566" spans="2:12" ht="75" customHeight="1" x14ac:dyDescent="0.25">
      <c r="B9566" s="310">
        <v>26101402</v>
      </c>
      <c r="C9566" s="310" t="s">
        <v>9070</v>
      </c>
      <c r="D9566" s="311">
        <v>41654</v>
      </c>
      <c r="E9566" s="310">
        <v>11.5</v>
      </c>
      <c r="F9566" s="310" t="s">
        <v>9032</v>
      </c>
      <c r="G9566" s="310" t="s">
        <v>118</v>
      </c>
      <c r="H9566" s="312">
        <v>14427.21</v>
      </c>
      <c r="I9566" s="312">
        <f t="shared" si="82"/>
        <v>14427.21</v>
      </c>
      <c r="J9566" s="310" t="s">
        <v>241</v>
      </c>
      <c r="K9566" s="310" t="s">
        <v>241</v>
      </c>
      <c r="L9566" s="313" t="s">
        <v>9033</v>
      </c>
    </row>
    <row r="9567" spans="2:12" ht="75" customHeight="1" x14ac:dyDescent="0.25">
      <c r="B9567" s="310">
        <v>32141106</v>
      </c>
      <c r="C9567" s="310" t="s">
        <v>9071</v>
      </c>
      <c r="D9567" s="311">
        <v>41654</v>
      </c>
      <c r="E9567" s="310">
        <v>11.5</v>
      </c>
      <c r="F9567" s="310" t="s">
        <v>9032</v>
      </c>
      <c r="G9567" s="310" t="s">
        <v>118</v>
      </c>
      <c r="H9567" s="312">
        <v>1575000</v>
      </c>
      <c r="I9567" s="312">
        <f t="shared" si="82"/>
        <v>1575000</v>
      </c>
      <c r="J9567" s="310" t="s">
        <v>241</v>
      </c>
      <c r="K9567" s="310" t="s">
        <v>241</v>
      </c>
      <c r="L9567" s="313" t="s">
        <v>9033</v>
      </c>
    </row>
    <row r="9568" spans="2:12" ht="75" customHeight="1" x14ac:dyDescent="0.25">
      <c r="B9568" s="310">
        <v>40161521</v>
      </c>
      <c r="C9568" s="310" t="s">
        <v>9072</v>
      </c>
      <c r="D9568" s="311">
        <v>41654</v>
      </c>
      <c r="E9568" s="310">
        <v>11.5</v>
      </c>
      <c r="F9568" s="310" t="s">
        <v>9032</v>
      </c>
      <c r="G9568" s="310" t="s">
        <v>118</v>
      </c>
      <c r="H9568" s="312">
        <v>1312038</v>
      </c>
      <c r="I9568" s="312">
        <f t="shared" si="82"/>
        <v>1312038</v>
      </c>
      <c r="J9568" s="310" t="s">
        <v>241</v>
      </c>
      <c r="K9568" s="310" t="s">
        <v>241</v>
      </c>
      <c r="L9568" s="313" t="s">
        <v>9033</v>
      </c>
    </row>
    <row r="9569" spans="2:12" ht="75" customHeight="1" x14ac:dyDescent="0.25">
      <c r="B9569" s="310">
        <v>26111715</v>
      </c>
      <c r="C9569" s="310" t="s">
        <v>9073</v>
      </c>
      <c r="D9569" s="311">
        <v>41654</v>
      </c>
      <c r="E9569" s="310">
        <v>11.5</v>
      </c>
      <c r="F9569" s="310" t="s">
        <v>9032</v>
      </c>
      <c r="G9569" s="310" t="s">
        <v>118</v>
      </c>
      <c r="H9569" s="312">
        <v>6915111</v>
      </c>
      <c r="I9569" s="312">
        <f t="shared" si="82"/>
        <v>6915111</v>
      </c>
      <c r="J9569" s="310" t="s">
        <v>241</v>
      </c>
      <c r="K9569" s="310" t="s">
        <v>241</v>
      </c>
      <c r="L9569" s="313" t="s">
        <v>9033</v>
      </c>
    </row>
    <row r="9570" spans="2:12" ht="75" customHeight="1" x14ac:dyDescent="0.25">
      <c r="B9570" s="310">
        <v>26111711</v>
      </c>
      <c r="C9570" s="310" t="s">
        <v>9074</v>
      </c>
      <c r="D9570" s="311">
        <v>41654</v>
      </c>
      <c r="E9570" s="310">
        <v>11.5</v>
      </c>
      <c r="F9570" s="310" t="s">
        <v>9032</v>
      </c>
      <c r="G9570" s="310" t="s">
        <v>118</v>
      </c>
      <c r="H9570" s="312">
        <v>213271.80000000002</v>
      </c>
      <c r="I9570" s="312">
        <f t="shared" si="82"/>
        <v>213271.80000000002</v>
      </c>
      <c r="J9570" s="310" t="s">
        <v>241</v>
      </c>
      <c r="K9570" s="310" t="s">
        <v>241</v>
      </c>
      <c r="L9570" s="313" t="s">
        <v>9033</v>
      </c>
    </row>
    <row r="9571" spans="2:12" ht="75" customHeight="1" x14ac:dyDescent="0.25">
      <c r="B9571" s="310">
        <v>26111711</v>
      </c>
      <c r="C9571" s="310" t="s">
        <v>9075</v>
      </c>
      <c r="D9571" s="311">
        <v>41654</v>
      </c>
      <c r="E9571" s="310">
        <v>11.5</v>
      </c>
      <c r="F9571" s="310" t="s">
        <v>9032</v>
      </c>
      <c r="G9571" s="310" t="s">
        <v>118</v>
      </c>
      <c r="H9571" s="312">
        <v>213325.875</v>
      </c>
      <c r="I9571" s="312">
        <f t="shared" si="82"/>
        <v>213325.875</v>
      </c>
      <c r="J9571" s="310" t="s">
        <v>241</v>
      </c>
      <c r="K9571" s="310" t="s">
        <v>241</v>
      </c>
      <c r="L9571" s="313" t="s">
        <v>9033</v>
      </c>
    </row>
    <row r="9572" spans="2:12" ht="75" customHeight="1" x14ac:dyDescent="0.25">
      <c r="B9572" s="310">
        <v>11150000</v>
      </c>
      <c r="C9572" s="310" t="s">
        <v>8110</v>
      </c>
      <c r="D9572" s="311">
        <v>41654</v>
      </c>
      <c r="E9572" s="310">
        <v>11.5</v>
      </c>
      <c r="F9572" s="310" t="s">
        <v>9032</v>
      </c>
      <c r="G9572" s="310" t="s">
        <v>118</v>
      </c>
      <c r="H9572" s="312">
        <v>953450.39999999991</v>
      </c>
      <c r="I9572" s="312">
        <f t="shared" si="82"/>
        <v>953450.39999999991</v>
      </c>
      <c r="J9572" s="310" t="s">
        <v>241</v>
      </c>
      <c r="K9572" s="310" t="s">
        <v>241</v>
      </c>
      <c r="L9572" s="313" t="s">
        <v>9033</v>
      </c>
    </row>
    <row r="9573" spans="2:12" ht="75" customHeight="1" x14ac:dyDescent="0.25">
      <c r="B9573" s="310">
        <v>11150000</v>
      </c>
      <c r="C9573" s="310" t="s">
        <v>8111</v>
      </c>
      <c r="D9573" s="311">
        <v>41654</v>
      </c>
      <c r="E9573" s="310">
        <v>11.5</v>
      </c>
      <c r="F9573" s="310" t="s">
        <v>9032</v>
      </c>
      <c r="G9573" s="310" t="s">
        <v>118</v>
      </c>
      <c r="H9573" s="312">
        <v>953450.39999999991</v>
      </c>
      <c r="I9573" s="312">
        <f t="shared" si="82"/>
        <v>953450.39999999991</v>
      </c>
      <c r="J9573" s="310" t="s">
        <v>241</v>
      </c>
      <c r="K9573" s="310" t="s">
        <v>241</v>
      </c>
      <c r="L9573" s="313" t="s">
        <v>9033</v>
      </c>
    </row>
    <row r="9574" spans="2:12" ht="75" customHeight="1" x14ac:dyDescent="0.25">
      <c r="B9574" s="310">
        <v>56101507</v>
      </c>
      <c r="C9574" s="310" t="s">
        <v>9076</v>
      </c>
      <c r="D9574" s="311">
        <v>41654</v>
      </c>
      <c r="E9574" s="310">
        <v>11.5</v>
      </c>
      <c r="F9574" s="310" t="s">
        <v>9032</v>
      </c>
      <c r="G9574" s="310" t="s">
        <v>118</v>
      </c>
      <c r="H9574" s="312">
        <v>630000</v>
      </c>
      <c r="I9574" s="312">
        <f t="shared" si="82"/>
        <v>630000</v>
      </c>
      <c r="J9574" s="310" t="s">
        <v>241</v>
      </c>
      <c r="K9574" s="310" t="s">
        <v>241</v>
      </c>
      <c r="L9574" s="313" t="s">
        <v>9033</v>
      </c>
    </row>
    <row r="9575" spans="2:12" ht="75" customHeight="1" x14ac:dyDescent="0.25">
      <c r="B9575" s="310">
        <v>56140000</v>
      </c>
      <c r="C9575" s="310" t="s">
        <v>9077</v>
      </c>
      <c r="D9575" s="311">
        <v>41654</v>
      </c>
      <c r="E9575" s="310">
        <v>11.5</v>
      </c>
      <c r="F9575" s="310" t="s">
        <v>9032</v>
      </c>
      <c r="G9575" s="310" t="s">
        <v>118</v>
      </c>
      <c r="H9575" s="312">
        <v>42403.199999999997</v>
      </c>
      <c r="I9575" s="312">
        <f t="shared" si="82"/>
        <v>42403.199999999997</v>
      </c>
      <c r="J9575" s="310" t="s">
        <v>241</v>
      </c>
      <c r="K9575" s="310" t="s">
        <v>241</v>
      </c>
      <c r="L9575" s="313" t="s">
        <v>9033</v>
      </c>
    </row>
    <row r="9576" spans="2:12" ht="75" customHeight="1" x14ac:dyDescent="0.25">
      <c r="B9576" s="310">
        <v>56140000</v>
      </c>
      <c r="C9576" s="310" t="s">
        <v>9078</v>
      </c>
      <c r="D9576" s="311">
        <v>41654</v>
      </c>
      <c r="E9576" s="310">
        <v>11.5</v>
      </c>
      <c r="F9576" s="310" t="s">
        <v>9032</v>
      </c>
      <c r="G9576" s="310" t="s">
        <v>118</v>
      </c>
      <c r="H9576" s="312">
        <v>420000</v>
      </c>
      <c r="I9576" s="312">
        <f t="shared" si="82"/>
        <v>420000</v>
      </c>
      <c r="J9576" s="310" t="s">
        <v>241</v>
      </c>
      <c r="K9576" s="310" t="s">
        <v>241</v>
      </c>
      <c r="L9576" s="313" t="s">
        <v>9033</v>
      </c>
    </row>
    <row r="9577" spans="2:12" ht="75" customHeight="1" x14ac:dyDescent="0.25">
      <c r="B9577" s="310">
        <v>30131510</v>
      </c>
      <c r="C9577" s="310" t="s">
        <v>9079</v>
      </c>
      <c r="D9577" s="311">
        <v>41654</v>
      </c>
      <c r="E9577" s="310">
        <v>11.5</v>
      </c>
      <c r="F9577" s="310" t="s">
        <v>9032</v>
      </c>
      <c r="G9577" s="310" t="s">
        <v>118</v>
      </c>
      <c r="H9577" s="312">
        <v>6300000</v>
      </c>
      <c r="I9577" s="312">
        <f t="shared" si="82"/>
        <v>6300000</v>
      </c>
      <c r="J9577" s="310" t="s">
        <v>241</v>
      </c>
      <c r="K9577" s="310" t="s">
        <v>241</v>
      </c>
      <c r="L9577" s="313" t="s">
        <v>9033</v>
      </c>
    </row>
    <row r="9578" spans="2:12" ht="75" customHeight="1" x14ac:dyDescent="0.25">
      <c r="B9578" s="310">
        <v>30131510</v>
      </c>
      <c r="C9578" s="310" t="s">
        <v>9080</v>
      </c>
      <c r="D9578" s="311">
        <v>41654</v>
      </c>
      <c r="E9578" s="310">
        <v>11.5</v>
      </c>
      <c r="F9578" s="310" t="s">
        <v>9032</v>
      </c>
      <c r="G9578" s="310" t="s">
        <v>118</v>
      </c>
      <c r="H9578" s="312">
        <v>7350000</v>
      </c>
      <c r="I9578" s="312">
        <f t="shared" ref="I9578:I9641" si="83">H9578</f>
        <v>7350000</v>
      </c>
      <c r="J9578" s="310" t="s">
        <v>241</v>
      </c>
      <c r="K9578" s="310" t="s">
        <v>241</v>
      </c>
      <c r="L9578" s="313" t="s">
        <v>9033</v>
      </c>
    </row>
    <row r="9579" spans="2:12" ht="75" customHeight="1" x14ac:dyDescent="0.25">
      <c r="B9579" s="310">
        <v>26101405</v>
      </c>
      <c r="C9579" s="310" t="s">
        <v>9081</v>
      </c>
      <c r="D9579" s="311">
        <v>41654</v>
      </c>
      <c r="E9579" s="310">
        <v>11.5</v>
      </c>
      <c r="F9579" s="310" t="s">
        <v>9032</v>
      </c>
      <c r="G9579" s="310" t="s">
        <v>118</v>
      </c>
      <c r="H9579" s="312">
        <v>2625000</v>
      </c>
      <c r="I9579" s="312">
        <f t="shared" si="83"/>
        <v>2625000</v>
      </c>
      <c r="J9579" s="310" t="s">
        <v>241</v>
      </c>
      <c r="K9579" s="310" t="s">
        <v>241</v>
      </c>
      <c r="L9579" s="313" t="s">
        <v>9033</v>
      </c>
    </row>
    <row r="9580" spans="2:12" ht="75" customHeight="1" x14ac:dyDescent="0.25">
      <c r="B9580" s="310">
        <v>26101405</v>
      </c>
      <c r="C9580" s="310" t="s">
        <v>9081</v>
      </c>
      <c r="D9580" s="311">
        <v>41654</v>
      </c>
      <c r="E9580" s="310">
        <v>11.5</v>
      </c>
      <c r="F9580" s="310" t="s">
        <v>9032</v>
      </c>
      <c r="G9580" s="310" t="s">
        <v>118</v>
      </c>
      <c r="H9580" s="312">
        <v>1312500</v>
      </c>
      <c r="I9580" s="312">
        <f t="shared" si="83"/>
        <v>1312500</v>
      </c>
      <c r="J9580" s="310" t="s">
        <v>241</v>
      </c>
      <c r="K9580" s="310" t="s">
        <v>241</v>
      </c>
      <c r="L9580" s="313" t="s">
        <v>9033</v>
      </c>
    </row>
    <row r="9581" spans="2:12" ht="75" customHeight="1" x14ac:dyDescent="0.25">
      <c r="B9581" s="310">
        <v>26101405</v>
      </c>
      <c r="C9581" s="310" t="s">
        <v>9081</v>
      </c>
      <c r="D9581" s="311">
        <v>41654</v>
      </c>
      <c r="E9581" s="310">
        <v>11.5</v>
      </c>
      <c r="F9581" s="310" t="s">
        <v>9032</v>
      </c>
      <c r="G9581" s="310" t="s">
        <v>118</v>
      </c>
      <c r="H9581" s="312">
        <v>1312500</v>
      </c>
      <c r="I9581" s="312">
        <f t="shared" si="83"/>
        <v>1312500</v>
      </c>
      <c r="J9581" s="310" t="s">
        <v>241</v>
      </c>
      <c r="K9581" s="310" t="s">
        <v>241</v>
      </c>
      <c r="L9581" s="313" t="s">
        <v>9033</v>
      </c>
    </row>
    <row r="9582" spans="2:12" ht="75" customHeight="1" x14ac:dyDescent="0.25">
      <c r="B9582" s="310">
        <v>31191601</v>
      </c>
      <c r="C9582" s="310" t="s">
        <v>9081</v>
      </c>
      <c r="D9582" s="311">
        <v>41654</v>
      </c>
      <c r="E9582" s="310">
        <v>11.5</v>
      </c>
      <c r="F9582" s="310" t="s">
        <v>9032</v>
      </c>
      <c r="G9582" s="310" t="s">
        <v>118</v>
      </c>
      <c r="H9582" s="312">
        <v>1312500</v>
      </c>
      <c r="I9582" s="312">
        <f t="shared" si="83"/>
        <v>1312500</v>
      </c>
      <c r="J9582" s="310" t="s">
        <v>241</v>
      </c>
      <c r="K9582" s="310" t="s">
        <v>241</v>
      </c>
      <c r="L9582" s="313" t="s">
        <v>9033</v>
      </c>
    </row>
    <row r="9583" spans="2:12" ht="75" customHeight="1" x14ac:dyDescent="0.25">
      <c r="B9583" s="310">
        <v>60123001</v>
      </c>
      <c r="C9583" s="310" t="s">
        <v>9082</v>
      </c>
      <c r="D9583" s="311">
        <v>41654</v>
      </c>
      <c r="E9583" s="310">
        <v>11.5</v>
      </c>
      <c r="F9583" s="310" t="s">
        <v>9032</v>
      </c>
      <c r="G9583" s="310" t="s">
        <v>118</v>
      </c>
      <c r="H9583" s="312">
        <v>0</v>
      </c>
      <c r="I9583" s="312">
        <f t="shared" si="83"/>
        <v>0</v>
      </c>
      <c r="J9583" s="310" t="s">
        <v>241</v>
      </c>
      <c r="K9583" s="310" t="s">
        <v>241</v>
      </c>
      <c r="L9583" s="313" t="s">
        <v>9033</v>
      </c>
    </row>
    <row r="9584" spans="2:12" ht="75" customHeight="1" x14ac:dyDescent="0.25">
      <c r="B9584" s="310">
        <v>60123002</v>
      </c>
      <c r="C9584" s="310" t="s">
        <v>9082</v>
      </c>
      <c r="D9584" s="311">
        <v>41654</v>
      </c>
      <c r="E9584" s="310">
        <v>11.5</v>
      </c>
      <c r="F9584" s="310" t="s">
        <v>9032</v>
      </c>
      <c r="G9584" s="310" t="s">
        <v>118</v>
      </c>
      <c r="H9584" s="312">
        <v>865632.6</v>
      </c>
      <c r="I9584" s="312">
        <f t="shared" si="83"/>
        <v>865632.6</v>
      </c>
      <c r="J9584" s="310" t="s">
        <v>241</v>
      </c>
      <c r="K9584" s="310" t="s">
        <v>241</v>
      </c>
      <c r="L9584" s="313" t="s">
        <v>9033</v>
      </c>
    </row>
    <row r="9585" spans="2:12" ht="75" customHeight="1" x14ac:dyDescent="0.25">
      <c r="B9585" s="310">
        <v>47121701</v>
      </c>
      <c r="C9585" s="310" t="s">
        <v>9083</v>
      </c>
      <c r="D9585" s="311">
        <v>41654</v>
      </c>
      <c r="E9585" s="310">
        <v>11.5</v>
      </c>
      <c r="F9585" s="310" t="s">
        <v>9032</v>
      </c>
      <c r="G9585" s="310" t="s">
        <v>118</v>
      </c>
      <c r="H9585" s="312">
        <v>125454</v>
      </c>
      <c r="I9585" s="312">
        <f t="shared" si="83"/>
        <v>125454</v>
      </c>
      <c r="J9585" s="310" t="s">
        <v>241</v>
      </c>
      <c r="K9585" s="310" t="s">
        <v>241</v>
      </c>
      <c r="L9585" s="313" t="s">
        <v>9033</v>
      </c>
    </row>
    <row r="9586" spans="2:12" ht="75" customHeight="1" x14ac:dyDescent="0.25">
      <c r="B9586" s="310">
        <v>47121701</v>
      </c>
      <c r="C9586" s="310" t="s">
        <v>9084</v>
      </c>
      <c r="D9586" s="311">
        <v>41654</v>
      </c>
      <c r="E9586" s="310">
        <v>11.5</v>
      </c>
      <c r="F9586" s="310" t="s">
        <v>9032</v>
      </c>
      <c r="G9586" s="310" t="s">
        <v>118</v>
      </c>
      <c r="H9586" s="312">
        <v>156817.5</v>
      </c>
      <c r="I9586" s="312">
        <f t="shared" si="83"/>
        <v>156817.5</v>
      </c>
      <c r="J9586" s="310" t="s">
        <v>241</v>
      </c>
      <c r="K9586" s="310" t="s">
        <v>241</v>
      </c>
      <c r="L9586" s="313" t="s">
        <v>9033</v>
      </c>
    </row>
    <row r="9587" spans="2:12" ht="75" customHeight="1" x14ac:dyDescent="0.25">
      <c r="B9587" s="310">
        <v>47121701</v>
      </c>
      <c r="C9587" s="310" t="s">
        <v>9084</v>
      </c>
      <c r="D9587" s="311">
        <v>41654</v>
      </c>
      <c r="E9587" s="310">
        <v>11.5</v>
      </c>
      <c r="F9587" s="310" t="s">
        <v>9032</v>
      </c>
      <c r="G9587" s="310" t="s">
        <v>118</v>
      </c>
      <c r="H9587" s="312">
        <v>31363.5</v>
      </c>
      <c r="I9587" s="312">
        <f t="shared" si="83"/>
        <v>31363.5</v>
      </c>
      <c r="J9587" s="310" t="s">
        <v>241</v>
      </c>
      <c r="K9587" s="310" t="s">
        <v>241</v>
      </c>
      <c r="L9587" s="313" t="s">
        <v>9033</v>
      </c>
    </row>
    <row r="9588" spans="2:12" ht="75" customHeight="1" x14ac:dyDescent="0.25">
      <c r="B9588" s="310">
        <v>47121701</v>
      </c>
      <c r="C9588" s="310" t="s">
        <v>9084</v>
      </c>
      <c r="D9588" s="311">
        <v>41654</v>
      </c>
      <c r="E9588" s="310">
        <v>11.5</v>
      </c>
      <c r="F9588" s="310" t="s">
        <v>9032</v>
      </c>
      <c r="G9588" s="310" t="s">
        <v>118</v>
      </c>
      <c r="H9588" s="312">
        <v>25090.800000000003</v>
      </c>
      <c r="I9588" s="312">
        <f t="shared" si="83"/>
        <v>25090.800000000003</v>
      </c>
      <c r="J9588" s="310" t="s">
        <v>241</v>
      </c>
      <c r="K9588" s="310" t="s">
        <v>241</v>
      </c>
      <c r="L9588" s="313" t="s">
        <v>9033</v>
      </c>
    </row>
    <row r="9589" spans="2:12" ht="75" customHeight="1" x14ac:dyDescent="0.25">
      <c r="B9589" s="310">
        <v>47121701</v>
      </c>
      <c r="C9589" s="310" t="s">
        <v>9084</v>
      </c>
      <c r="D9589" s="311">
        <v>41654</v>
      </c>
      <c r="E9589" s="310">
        <v>11.5</v>
      </c>
      <c r="F9589" s="310" t="s">
        <v>9032</v>
      </c>
      <c r="G9589" s="310" t="s">
        <v>118</v>
      </c>
      <c r="H9589" s="312">
        <v>8154.51</v>
      </c>
      <c r="I9589" s="312">
        <f t="shared" si="83"/>
        <v>8154.51</v>
      </c>
      <c r="J9589" s="310" t="s">
        <v>241</v>
      </c>
      <c r="K9589" s="310" t="s">
        <v>241</v>
      </c>
      <c r="L9589" s="313" t="s">
        <v>9033</v>
      </c>
    </row>
    <row r="9590" spans="2:12" ht="75" customHeight="1" x14ac:dyDescent="0.25">
      <c r="B9590" s="310">
        <v>41121515</v>
      </c>
      <c r="C9590" s="310" t="s">
        <v>9085</v>
      </c>
      <c r="D9590" s="311">
        <v>41654</v>
      </c>
      <c r="E9590" s="310">
        <v>11.5</v>
      </c>
      <c r="F9590" s="310" t="s">
        <v>9032</v>
      </c>
      <c r="G9590" s="310" t="s">
        <v>118</v>
      </c>
      <c r="H9590" s="312">
        <v>620348.4</v>
      </c>
      <c r="I9590" s="312">
        <f t="shared" si="83"/>
        <v>620348.4</v>
      </c>
      <c r="J9590" s="310" t="s">
        <v>241</v>
      </c>
      <c r="K9590" s="310" t="s">
        <v>241</v>
      </c>
      <c r="L9590" s="313" t="s">
        <v>9033</v>
      </c>
    </row>
    <row r="9591" spans="2:12" ht="75" customHeight="1" x14ac:dyDescent="0.25">
      <c r="B9591" s="310">
        <v>44111912</v>
      </c>
      <c r="C9591" s="310" t="s">
        <v>9086</v>
      </c>
      <c r="D9591" s="311">
        <v>41654</v>
      </c>
      <c r="E9591" s="310">
        <v>11.5</v>
      </c>
      <c r="F9591" s="310" t="s">
        <v>9032</v>
      </c>
      <c r="G9591" s="310" t="s">
        <v>118</v>
      </c>
      <c r="H9591" s="312">
        <v>190188.6</v>
      </c>
      <c r="I9591" s="312">
        <f t="shared" si="83"/>
        <v>190188.6</v>
      </c>
      <c r="J9591" s="310" t="s">
        <v>241</v>
      </c>
      <c r="K9591" s="310" t="s">
        <v>241</v>
      </c>
      <c r="L9591" s="313" t="s">
        <v>9033</v>
      </c>
    </row>
    <row r="9592" spans="2:12" ht="75" customHeight="1" x14ac:dyDescent="0.25">
      <c r="B9592" s="310">
        <v>44111912</v>
      </c>
      <c r="C9592" s="310" t="s">
        <v>9087</v>
      </c>
      <c r="D9592" s="311">
        <v>41654</v>
      </c>
      <c r="E9592" s="310">
        <v>11.5</v>
      </c>
      <c r="F9592" s="310" t="s">
        <v>9032</v>
      </c>
      <c r="G9592" s="310" t="s">
        <v>118</v>
      </c>
      <c r="H9592" s="312">
        <v>36382.5</v>
      </c>
      <c r="I9592" s="312">
        <f t="shared" si="83"/>
        <v>36382.5</v>
      </c>
      <c r="J9592" s="310" t="s">
        <v>241</v>
      </c>
      <c r="K9592" s="310" t="s">
        <v>241</v>
      </c>
      <c r="L9592" s="313" t="s">
        <v>9033</v>
      </c>
    </row>
    <row r="9593" spans="2:12" ht="75" customHeight="1" x14ac:dyDescent="0.25">
      <c r="B9593" s="310">
        <v>44111912</v>
      </c>
      <c r="C9593" s="310" t="s">
        <v>9087</v>
      </c>
      <c r="D9593" s="311">
        <v>41654</v>
      </c>
      <c r="E9593" s="310">
        <v>11.5</v>
      </c>
      <c r="F9593" s="310" t="s">
        <v>9032</v>
      </c>
      <c r="G9593" s="310" t="s">
        <v>118</v>
      </c>
      <c r="H9593" s="312">
        <v>124201.35000000002</v>
      </c>
      <c r="I9593" s="312">
        <f t="shared" si="83"/>
        <v>124201.35000000002</v>
      </c>
      <c r="J9593" s="310" t="s">
        <v>241</v>
      </c>
      <c r="K9593" s="310" t="s">
        <v>241</v>
      </c>
      <c r="L9593" s="313" t="s">
        <v>9033</v>
      </c>
    </row>
    <row r="9594" spans="2:12" ht="75" customHeight="1" x14ac:dyDescent="0.25">
      <c r="B9594" s="310">
        <v>44111912</v>
      </c>
      <c r="C9594" s="310" t="s">
        <v>9087</v>
      </c>
      <c r="D9594" s="311">
        <v>41654</v>
      </c>
      <c r="E9594" s="310">
        <v>11.5</v>
      </c>
      <c r="F9594" s="310" t="s">
        <v>9032</v>
      </c>
      <c r="G9594" s="310" t="s">
        <v>118</v>
      </c>
      <c r="H9594" s="312">
        <v>73109.399999999994</v>
      </c>
      <c r="I9594" s="312">
        <f t="shared" si="83"/>
        <v>73109.399999999994</v>
      </c>
      <c r="J9594" s="310" t="s">
        <v>241</v>
      </c>
      <c r="K9594" s="310" t="s">
        <v>241</v>
      </c>
      <c r="L9594" s="313" t="s">
        <v>9033</v>
      </c>
    </row>
    <row r="9595" spans="2:12" ht="75" customHeight="1" x14ac:dyDescent="0.25">
      <c r="B9595" s="310">
        <v>46181604</v>
      </c>
      <c r="C9595" s="310" t="s">
        <v>9088</v>
      </c>
      <c r="D9595" s="311">
        <v>41654</v>
      </c>
      <c r="E9595" s="310">
        <v>11.5</v>
      </c>
      <c r="F9595" s="310" t="s">
        <v>9032</v>
      </c>
      <c r="G9595" s="310" t="s">
        <v>118</v>
      </c>
      <c r="H9595" s="312">
        <v>48720</v>
      </c>
      <c r="I9595" s="312">
        <f t="shared" si="83"/>
        <v>48720</v>
      </c>
      <c r="J9595" s="310" t="s">
        <v>241</v>
      </c>
      <c r="K9595" s="310" t="s">
        <v>241</v>
      </c>
      <c r="L9595" s="313" t="s">
        <v>9033</v>
      </c>
    </row>
    <row r="9596" spans="2:12" ht="75" customHeight="1" x14ac:dyDescent="0.25">
      <c r="B9596" s="310">
        <v>46181604</v>
      </c>
      <c r="C9596" s="310" t="s">
        <v>9089</v>
      </c>
      <c r="D9596" s="311">
        <v>41654</v>
      </c>
      <c r="E9596" s="310">
        <v>11.5</v>
      </c>
      <c r="F9596" s="310" t="s">
        <v>9032</v>
      </c>
      <c r="G9596" s="310" t="s">
        <v>118</v>
      </c>
      <c r="H9596" s="312">
        <v>2258172</v>
      </c>
      <c r="I9596" s="312">
        <f t="shared" si="83"/>
        <v>2258172</v>
      </c>
      <c r="J9596" s="310" t="s">
        <v>241</v>
      </c>
      <c r="K9596" s="310" t="s">
        <v>241</v>
      </c>
      <c r="L9596" s="313" t="s">
        <v>9033</v>
      </c>
    </row>
    <row r="9597" spans="2:12" ht="75" customHeight="1" x14ac:dyDescent="0.25">
      <c r="B9597" s="310">
        <v>39121640</v>
      </c>
      <c r="C9597" s="310" t="s">
        <v>9090</v>
      </c>
      <c r="D9597" s="311">
        <v>41654</v>
      </c>
      <c r="E9597" s="310">
        <v>11.5</v>
      </c>
      <c r="F9597" s="310" t="s">
        <v>9032</v>
      </c>
      <c r="G9597" s="310" t="s">
        <v>118</v>
      </c>
      <c r="H9597" s="312">
        <v>89321.085000000006</v>
      </c>
      <c r="I9597" s="312">
        <f t="shared" si="83"/>
        <v>89321.085000000006</v>
      </c>
      <c r="J9597" s="310" t="s">
        <v>241</v>
      </c>
      <c r="K9597" s="310" t="s">
        <v>241</v>
      </c>
      <c r="L9597" s="313" t="s">
        <v>9033</v>
      </c>
    </row>
    <row r="9598" spans="2:12" ht="75" customHeight="1" x14ac:dyDescent="0.25">
      <c r="B9598" s="310">
        <v>39121640</v>
      </c>
      <c r="C9598" s="310" t="s">
        <v>9091</v>
      </c>
      <c r="D9598" s="311">
        <v>41654</v>
      </c>
      <c r="E9598" s="310">
        <v>11.5</v>
      </c>
      <c r="F9598" s="310" t="s">
        <v>9032</v>
      </c>
      <c r="G9598" s="310" t="s">
        <v>118</v>
      </c>
      <c r="H9598" s="312">
        <v>89321.085000000006</v>
      </c>
      <c r="I9598" s="312">
        <f t="shared" si="83"/>
        <v>89321.085000000006</v>
      </c>
      <c r="J9598" s="310" t="s">
        <v>241</v>
      </c>
      <c r="K9598" s="310" t="s">
        <v>241</v>
      </c>
      <c r="L9598" s="313" t="s">
        <v>9033</v>
      </c>
    </row>
    <row r="9599" spans="2:12" ht="75" customHeight="1" x14ac:dyDescent="0.25">
      <c r="B9599" s="310">
        <v>27112801</v>
      </c>
      <c r="C9599" s="310" t="s">
        <v>9092</v>
      </c>
      <c r="D9599" s="311">
        <v>41654</v>
      </c>
      <c r="E9599" s="310">
        <v>11.5</v>
      </c>
      <c r="F9599" s="310" t="s">
        <v>9032</v>
      </c>
      <c r="G9599" s="310" t="s">
        <v>118</v>
      </c>
      <c r="H9599" s="312">
        <v>689997</v>
      </c>
      <c r="I9599" s="312">
        <f t="shared" si="83"/>
        <v>689997</v>
      </c>
      <c r="J9599" s="310" t="s">
        <v>241</v>
      </c>
      <c r="K9599" s="310" t="s">
        <v>241</v>
      </c>
      <c r="L9599" s="313" t="s">
        <v>9033</v>
      </c>
    </row>
    <row r="9600" spans="2:12" ht="75" customHeight="1" x14ac:dyDescent="0.25">
      <c r="B9600" s="310">
        <v>23242119</v>
      </c>
      <c r="C9600" s="310" t="s">
        <v>9093</v>
      </c>
      <c r="D9600" s="311">
        <v>41654</v>
      </c>
      <c r="E9600" s="310">
        <v>11.5</v>
      </c>
      <c r="F9600" s="310" t="s">
        <v>9032</v>
      </c>
      <c r="G9600" s="310" t="s">
        <v>118</v>
      </c>
      <c r="H9600" s="312">
        <v>93777.074999999997</v>
      </c>
      <c r="I9600" s="312">
        <f t="shared" si="83"/>
        <v>93777.074999999997</v>
      </c>
      <c r="J9600" s="310" t="s">
        <v>241</v>
      </c>
      <c r="K9600" s="310" t="s">
        <v>241</v>
      </c>
      <c r="L9600" s="313" t="s">
        <v>9033</v>
      </c>
    </row>
    <row r="9601" spans="2:12" ht="75" customHeight="1" x14ac:dyDescent="0.25">
      <c r="B9601" s="310">
        <v>23242119</v>
      </c>
      <c r="C9601" s="310" t="s">
        <v>9094</v>
      </c>
      <c r="D9601" s="311">
        <v>41654</v>
      </c>
      <c r="E9601" s="310">
        <v>11.5</v>
      </c>
      <c r="F9601" s="310" t="s">
        <v>9032</v>
      </c>
      <c r="G9601" s="310" t="s">
        <v>118</v>
      </c>
      <c r="H9601" s="312">
        <v>787500</v>
      </c>
      <c r="I9601" s="312">
        <f t="shared" si="83"/>
        <v>787500</v>
      </c>
      <c r="J9601" s="310" t="s">
        <v>241</v>
      </c>
      <c r="K9601" s="310" t="s">
        <v>241</v>
      </c>
      <c r="L9601" s="313" t="s">
        <v>9033</v>
      </c>
    </row>
    <row r="9602" spans="2:12" ht="75" customHeight="1" x14ac:dyDescent="0.25">
      <c r="B9602" s="310">
        <v>23242119</v>
      </c>
      <c r="C9602" s="310" t="s">
        <v>9094</v>
      </c>
      <c r="D9602" s="311">
        <v>41654</v>
      </c>
      <c r="E9602" s="310">
        <v>11.5</v>
      </c>
      <c r="F9602" s="310" t="s">
        <v>9032</v>
      </c>
      <c r="G9602" s="310" t="s">
        <v>118</v>
      </c>
      <c r="H9602" s="312">
        <v>787500</v>
      </c>
      <c r="I9602" s="312">
        <f t="shared" si="83"/>
        <v>787500</v>
      </c>
      <c r="J9602" s="310" t="s">
        <v>241</v>
      </c>
      <c r="K9602" s="310" t="s">
        <v>241</v>
      </c>
      <c r="L9602" s="313" t="s">
        <v>9033</v>
      </c>
    </row>
    <row r="9603" spans="2:12" ht="75" customHeight="1" x14ac:dyDescent="0.25">
      <c r="B9603" s="310">
        <v>23242119</v>
      </c>
      <c r="C9603" s="310" t="s">
        <v>9094</v>
      </c>
      <c r="D9603" s="311">
        <v>41654</v>
      </c>
      <c r="E9603" s="310">
        <v>11.5</v>
      </c>
      <c r="F9603" s="310" t="s">
        <v>9032</v>
      </c>
      <c r="G9603" s="310" t="s">
        <v>118</v>
      </c>
      <c r="H9603" s="312">
        <v>787500</v>
      </c>
      <c r="I9603" s="312">
        <f t="shared" si="83"/>
        <v>787500</v>
      </c>
      <c r="J9603" s="310" t="s">
        <v>241</v>
      </c>
      <c r="K9603" s="310" t="s">
        <v>241</v>
      </c>
      <c r="L9603" s="313" t="s">
        <v>9033</v>
      </c>
    </row>
    <row r="9604" spans="2:12" ht="75" customHeight="1" x14ac:dyDescent="0.25">
      <c r="B9604" s="310">
        <v>23242119</v>
      </c>
      <c r="C9604" s="310" t="s">
        <v>9094</v>
      </c>
      <c r="D9604" s="311">
        <v>41654</v>
      </c>
      <c r="E9604" s="310">
        <v>11.5</v>
      </c>
      <c r="F9604" s="310" t="s">
        <v>9032</v>
      </c>
      <c r="G9604" s="310" t="s">
        <v>118</v>
      </c>
      <c r="H9604" s="312">
        <v>787500</v>
      </c>
      <c r="I9604" s="312">
        <f t="shared" si="83"/>
        <v>787500</v>
      </c>
      <c r="J9604" s="310" t="s">
        <v>241</v>
      </c>
      <c r="K9604" s="310" t="s">
        <v>241</v>
      </c>
      <c r="L9604" s="313" t="s">
        <v>9033</v>
      </c>
    </row>
    <row r="9605" spans="2:12" ht="75" customHeight="1" x14ac:dyDescent="0.25">
      <c r="B9605" s="310">
        <v>23242119</v>
      </c>
      <c r="C9605" s="310" t="s">
        <v>9094</v>
      </c>
      <c r="D9605" s="311">
        <v>41654</v>
      </c>
      <c r="E9605" s="310">
        <v>11.5</v>
      </c>
      <c r="F9605" s="310" t="s">
        <v>9032</v>
      </c>
      <c r="G9605" s="310" t="s">
        <v>118</v>
      </c>
      <c r="H9605" s="312">
        <v>787500</v>
      </c>
      <c r="I9605" s="312">
        <f t="shared" si="83"/>
        <v>787500</v>
      </c>
      <c r="J9605" s="310" t="s">
        <v>241</v>
      </c>
      <c r="K9605" s="310" t="s">
        <v>241</v>
      </c>
      <c r="L9605" s="313" t="s">
        <v>9033</v>
      </c>
    </row>
    <row r="9606" spans="2:12" ht="75" customHeight="1" x14ac:dyDescent="0.25">
      <c r="B9606" s="310">
        <v>23242119</v>
      </c>
      <c r="C9606" s="310" t="s">
        <v>9094</v>
      </c>
      <c r="D9606" s="311">
        <v>41654</v>
      </c>
      <c r="E9606" s="310">
        <v>11.5</v>
      </c>
      <c r="F9606" s="310" t="s">
        <v>9032</v>
      </c>
      <c r="G9606" s="310" t="s">
        <v>118</v>
      </c>
      <c r="H9606" s="312">
        <v>787500</v>
      </c>
      <c r="I9606" s="312">
        <f t="shared" si="83"/>
        <v>787500</v>
      </c>
      <c r="J9606" s="310" t="s">
        <v>241</v>
      </c>
      <c r="K9606" s="310" t="s">
        <v>241</v>
      </c>
      <c r="L9606" s="313" t="s">
        <v>9033</v>
      </c>
    </row>
    <row r="9607" spans="2:12" ht="75" customHeight="1" x14ac:dyDescent="0.25">
      <c r="B9607" s="310">
        <v>23242119</v>
      </c>
      <c r="C9607" s="310" t="s">
        <v>9094</v>
      </c>
      <c r="D9607" s="311">
        <v>41654</v>
      </c>
      <c r="E9607" s="310">
        <v>11.5</v>
      </c>
      <c r="F9607" s="310" t="s">
        <v>9032</v>
      </c>
      <c r="G9607" s="310" t="s">
        <v>118</v>
      </c>
      <c r="H9607" s="312">
        <v>787500</v>
      </c>
      <c r="I9607" s="312">
        <f t="shared" si="83"/>
        <v>787500</v>
      </c>
      <c r="J9607" s="310" t="s">
        <v>241</v>
      </c>
      <c r="K9607" s="310" t="s">
        <v>241</v>
      </c>
      <c r="L9607" s="313" t="s">
        <v>9033</v>
      </c>
    </row>
    <row r="9608" spans="2:12" ht="75" customHeight="1" x14ac:dyDescent="0.25">
      <c r="B9608" s="310">
        <v>23242119</v>
      </c>
      <c r="C9608" s="310" t="s">
        <v>9094</v>
      </c>
      <c r="D9608" s="311">
        <v>41654</v>
      </c>
      <c r="E9608" s="310">
        <v>11.5</v>
      </c>
      <c r="F9608" s="310" t="s">
        <v>9032</v>
      </c>
      <c r="G9608" s="310" t="s">
        <v>118</v>
      </c>
      <c r="H9608" s="312">
        <v>787500</v>
      </c>
      <c r="I9608" s="312">
        <f t="shared" si="83"/>
        <v>787500</v>
      </c>
      <c r="J9608" s="310" t="s">
        <v>241</v>
      </c>
      <c r="K9608" s="310" t="s">
        <v>241</v>
      </c>
      <c r="L9608" s="313" t="s">
        <v>9033</v>
      </c>
    </row>
    <row r="9609" spans="2:12" ht="75" customHeight="1" x14ac:dyDescent="0.25">
      <c r="B9609" s="310">
        <v>23242119</v>
      </c>
      <c r="C9609" s="310" t="s">
        <v>9094</v>
      </c>
      <c r="D9609" s="311">
        <v>41654</v>
      </c>
      <c r="E9609" s="310">
        <v>11.5</v>
      </c>
      <c r="F9609" s="310" t="s">
        <v>9032</v>
      </c>
      <c r="G9609" s="310" t="s">
        <v>118</v>
      </c>
      <c r="H9609" s="312">
        <v>787500</v>
      </c>
      <c r="I9609" s="312">
        <f t="shared" si="83"/>
        <v>787500</v>
      </c>
      <c r="J9609" s="310" t="s">
        <v>241</v>
      </c>
      <c r="K9609" s="310" t="s">
        <v>241</v>
      </c>
      <c r="L9609" s="313" t="s">
        <v>9033</v>
      </c>
    </row>
    <row r="9610" spans="2:12" ht="75" customHeight="1" x14ac:dyDescent="0.25">
      <c r="B9610" s="310">
        <v>23242119</v>
      </c>
      <c r="C9610" s="310" t="s">
        <v>9095</v>
      </c>
      <c r="D9610" s="311">
        <v>41654</v>
      </c>
      <c r="E9610" s="310">
        <v>11.5</v>
      </c>
      <c r="F9610" s="310" t="s">
        <v>9032</v>
      </c>
      <c r="G9610" s="310" t="s">
        <v>118</v>
      </c>
      <c r="H9610" s="312">
        <v>1009904.6999999998</v>
      </c>
      <c r="I9610" s="312">
        <f t="shared" si="83"/>
        <v>1009904.6999999998</v>
      </c>
      <c r="J9610" s="310" t="s">
        <v>241</v>
      </c>
      <c r="K9610" s="310" t="s">
        <v>241</v>
      </c>
      <c r="L9610" s="313" t="s">
        <v>9033</v>
      </c>
    </row>
    <row r="9611" spans="2:12" ht="75" customHeight="1" x14ac:dyDescent="0.25">
      <c r="B9611" s="310">
        <v>23242119</v>
      </c>
      <c r="C9611" s="310" t="s">
        <v>1616</v>
      </c>
      <c r="D9611" s="311">
        <v>41654</v>
      </c>
      <c r="E9611" s="310">
        <v>11.5</v>
      </c>
      <c r="F9611" s="310" t="s">
        <v>9032</v>
      </c>
      <c r="G9611" s="310" t="s">
        <v>118</v>
      </c>
      <c r="H9611" s="312">
        <v>630000</v>
      </c>
      <c r="I9611" s="312">
        <f t="shared" si="83"/>
        <v>630000</v>
      </c>
      <c r="J9611" s="310" t="s">
        <v>241</v>
      </c>
      <c r="K9611" s="310" t="s">
        <v>241</v>
      </c>
      <c r="L9611" s="313" t="s">
        <v>9033</v>
      </c>
    </row>
    <row r="9612" spans="2:12" ht="75" customHeight="1" x14ac:dyDescent="0.25">
      <c r="B9612" s="310">
        <v>23242119</v>
      </c>
      <c r="C9612" s="310" t="s">
        <v>9096</v>
      </c>
      <c r="D9612" s="311">
        <v>41654</v>
      </c>
      <c r="E9612" s="310">
        <v>11.5</v>
      </c>
      <c r="F9612" s="310" t="s">
        <v>9032</v>
      </c>
      <c r="G9612" s="310" t="s">
        <v>118</v>
      </c>
      <c r="H9612" s="312">
        <v>32550</v>
      </c>
      <c r="I9612" s="312">
        <f t="shared" si="83"/>
        <v>32550</v>
      </c>
      <c r="J9612" s="310" t="s">
        <v>241</v>
      </c>
      <c r="K9612" s="310" t="s">
        <v>241</v>
      </c>
      <c r="L9612" s="313" t="s">
        <v>9033</v>
      </c>
    </row>
    <row r="9613" spans="2:12" ht="75" customHeight="1" x14ac:dyDescent="0.25">
      <c r="B9613" s="310">
        <v>23242119</v>
      </c>
      <c r="C9613" s="310" t="s">
        <v>9097</v>
      </c>
      <c r="D9613" s="311">
        <v>41654</v>
      </c>
      <c r="E9613" s="310">
        <v>11.5</v>
      </c>
      <c r="F9613" s="310" t="s">
        <v>9032</v>
      </c>
      <c r="G9613" s="310" t="s">
        <v>118</v>
      </c>
      <c r="H9613" s="312">
        <v>200726.40000000002</v>
      </c>
      <c r="I9613" s="312">
        <f t="shared" si="83"/>
        <v>200726.40000000002</v>
      </c>
      <c r="J9613" s="310" t="s">
        <v>241</v>
      </c>
      <c r="K9613" s="310" t="s">
        <v>241</v>
      </c>
      <c r="L9613" s="313" t="s">
        <v>9033</v>
      </c>
    </row>
    <row r="9614" spans="2:12" ht="75" customHeight="1" x14ac:dyDescent="0.25">
      <c r="B9614" s="310">
        <v>23242119</v>
      </c>
      <c r="C9614" s="310" t="s">
        <v>9098</v>
      </c>
      <c r="D9614" s="311">
        <v>41654</v>
      </c>
      <c r="E9614" s="310">
        <v>11.5</v>
      </c>
      <c r="F9614" s="310" t="s">
        <v>9032</v>
      </c>
      <c r="G9614" s="310" t="s">
        <v>118</v>
      </c>
      <c r="H9614" s="312">
        <v>156817.5</v>
      </c>
      <c r="I9614" s="312">
        <f t="shared" si="83"/>
        <v>156817.5</v>
      </c>
      <c r="J9614" s="310" t="s">
        <v>241</v>
      </c>
      <c r="K9614" s="310" t="s">
        <v>241</v>
      </c>
      <c r="L9614" s="313" t="s">
        <v>9033</v>
      </c>
    </row>
    <row r="9615" spans="2:12" ht="75" customHeight="1" x14ac:dyDescent="0.25">
      <c r="B9615" s="310">
        <v>23242119</v>
      </c>
      <c r="C9615" s="310" t="s">
        <v>9099</v>
      </c>
      <c r="D9615" s="311">
        <v>41654</v>
      </c>
      <c r="E9615" s="310">
        <v>11.5</v>
      </c>
      <c r="F9615" s="310" t="s">
        <v>9032</v>
      </c>
      <c r="G9615" s="310" t="s">
        <v>118</v>
      </c>
      <c r="H9615" s="312">
        <v>282271.5</v>
      </c>
      <c r="I9615" s="312">
        <f t="shared" si="83"/>
        <v>282271.5</v>
      </c>
      <c r="J9615" s="310" t="s">
        <v>241</v>
      </c>
      <c r="K9615" s="310" t="s">
        <v>241</v>
      </c>
      <c r="L9615" s="313" t="s">
        <v>9033</v>
      </c>
    </row>
    <row r="9616" spans="2:12" ht="75" customHeight="1" x14ac:dyDescent="0.25">
      <c r="B9616" s="310">
        <v>23242119</v>
      </c>
      <c r="C9616" s="310" t="s">
        <v>9100</v>
      </c>
      <c r="D9616" s="311">
        <v>41654</v>
      </c>
      <c r="E9616" s="310">
        <v>11.5</v>
      </c>
      <c r="F9616" s="310" t="s">
        <v>9032</v>
      </c>
      <c r="G9616" s="310" t="s">
        <v>118</v>
      </c>
      <c r="H9616" s="312">
        <v>407725.5</v>
      </c>
      <c r="I9616" s="312">
        <f t="shared" si="83"/>
        <v>407725.5</v>
      </c>
      <c r="J9616" s="310" t="s">
        <v>241</v>
      </c>
      <c r="K9616" s="310" t="s">
        <v>241</v>
      </c>
      <c r="L9616" s="313" t="s">
        <v>9033</v>
      </c>
    </row>
    <row r="9617" spans="2:12" ht="75" customHeight="1" x14ac:dyDescent="0.25">
      <c r="B9617" s="310">
        <v>30102211</v>
      </c>
      <c r="C9617" s="310" t="s">
        <v>9101</v>
      </c>
      <c r="D9617" s="311">
        <v>41654</v>
      </c>
      <c r="E9617" s="310">
        <v>11.5</v>
      </c>
      <c r="F9617" s="310" t="s">
        <v>9032</v>
      </c>
      <c r="G9617" s="310" t="s">
        <v>118</v>
      </c>
      <c r="H9617" s="312">
        <v>1260000</v>
      </c>
      <c r="I9617" s="312">
        <f t="shared" si="83"/>
        <v>1260000</v>
      </c>
      <c r="J9617" s="310" t="s">
        <v>241</v>
      </c>
      <c r="K9617" s="310" t="s">
        <v>241</v>
      </c>
      <c r="L9617" s="313" t="s">
        <v>9033</v>
      </c>
    </row>
    <row r="9618" spans="2:12" ht="75" customHeight="1" x14ac:dyDescent="0.25">
      <c r="B9618" s="310">
        <v>27112833</v>
      </c>
      <c r="C9618" s="310" t="s">
        <v>9102</v>
      </c>
      <c r="D9618" s="311">
        <v>41654</v>
      </c>
      <c r="E9618" s="310">
        <v>11.5</v>
      </c>
      <c r="F9618" s="310" t="s">
        <v>9032</v>
      </c>
      <c r="G9618" s="310" t="s">
        <v>118</v>
      </c>
      <c r="H9618" s="312">
        <v>2229442.9500000002</v>
      </c>
      <c r="I9618" s="312">
        <f t="shared" si="83"/>
        <v>2229442.9500000002</v>
      </c>
      <c r="J9618" s="310" t="s">
        <v>241</v>
      </c>
      <c r="K9618" s="310" t="s">
        <v>241</v>
      </c>
      <c r="L9618" s="313" t="s">
        <v>9033</v>
      </c>
    </row>
    <row r="9619" spans="2:12" ht="75" customHeight="1" x14ac:dyDescent="0.25">
      <c r="B9619" s="310">
        <v>27112833</v>
      </c>
      <c r="C9619" s="310" t="s">
        <v>9103</v>
      </c>
      <c r="D9619" s="311">
        <v>41654</v>
      </c>
      <c r="E9619" s="310">
        <v>11.5</v>
      </c>
      <c r="F9619" s="310" t="s">
        <v>9032</v>
      </c>
      <c r="G9619" s="310" t="s">
        <v>118</v>
      </c>
      <c r="H9619" s="312">
        <v>2483989.2000000002</v>
      </c>
      <c r="I9619" s="312">
        <f t="shared" si="83"/>
        <v>2483989.2000000002</v>
      </c>
      <c r="J9619" s="310" t="s">
        <v>241</v>
      </c>
      <c r="K9619" s="310" t="s">
        <v>241</v>
      </c>
      <c r="L9619" s="313" t="s">
        <v>9033</v>
      </c>
    </row>
    <row r="9620" spans="2:12" ht="75" customHeight="1" x14ac:dyDescent="0.25">
      <c r="B9620" s="310">
        <v>27111901</v>
      </c>
      <c r="C9620" s="310" t="s">
        <v>9104</v>
      </c>
      <c r="D9620" s="311">
        <v>41654</v>
      </c>
      <c r="E9620" s="310">
        <v>11.5</v>
      </c>
      <c r="F9620" s="310" t="s">
        <v>9032</v>
      </c>
      <c r="G9620" s="310" t="s">
        <v>118</v>
      </c>
      <c r="H9620" s="312">
        <v>4476073.3499999996</v>
      </c>
      <c r="I9620" s="312">
        <f t="shared" si="83"/>
        <v>4476073.3499999996</v>
      </c>
      <c r="J9620" s="310" t="s">
        <v>241</v>
      </c>
      <c r="K9620" s="310" t="s">
        <v>241</v>
      </c>
      <c r="L9620" s="313" t="s">
        <v>9033</v>
      </c>
    </row>
    <row r="9621" spans="2:12" ht="75" customHeight="1" x14ac:dyDescent="0.25">
      <c r="B9621" s="310">
        <v>27111901</v>
      </c>
      <c r="C9621" s="310" t="s">
        <v>9105</v>
      </c>
      <c r="D9621" s="311">
        <v>41654</v>
      </c>
      <c r="E9621" s="310">
        <v>11.5</v>
      </c>
      <c r="F9621" s="310" t="s">
        <v>9032</v>
      </c>
      <c r="G9621" s="310" t="s">
        <v>118</v>
      </c>
      <c r="H9621" s="312">
        <v>588630</v>
      </c>
      <c r="I9621" s="312">
        <f t="shared" si="83"/>
        <v>588630</v>
      </c>
      <c r="J9621" s="310" t="s">
        <v>241</v>
      </c>
      <c r="K9621" s="310" t="s">
        <v>241</v>
      </c>
      <c r="L9621" s="313" t="s">
        <v>9033</v>
      </c>
    </row>
    <row r="9622" spans="2:12" ht="75" customHeight="1" x14ac:dyDescent="0.25">
      <c r="B9622" s="310">
        <v>27111901</v>
      </c>
      <c r="C9622" s="310" t="s">
        <v>9106</v>
      </c>
      <c r="D9622" s="311">
        <v>41654</v>
      </c>
      <c r="E9622" s="310">
        <v>11.5</v>
      </c>
      <c r="F9622" s="310" t="s">
        <v>9032</v>
      </c>
      <c r="G9622" s="310" t="s">
        <v>118</v>
      </c>
      <c r="H9622" s="312">
        <v>1839469.2750000001</v>
      </c>
      <c r="I9622" s="312">
        <f t="shared" si="83"/>
        <v>1839469.2750000001</v>
      </c>
      <c r="J9622" s="310" t="s">
        <v>241</v>
      </c>
      <c r="K9622" s="310" t="s">
        <v>241</v>
      </c>
      <c r="L9622" s="313" t="s">
        <v>9033</v>
      </c>
    </row>
    <row r="9623" spans="2:12" ht="75" customHeight="1" x14ac:dyDescent="0.25">
      <c r="B9623" s="310">
        <v>27111901</v>
      </c>
      <c r="C9623" s="310" t="s">
        <v>9107</v>
      </c>
      <c r="D9623" s="311">
        <v>41654</v>
      </c>
      <c r="E9623" s="310">
        <v>11.5</v>
      </c>
      <c r="F9623" s="310" t="s">
        <v>9032</v>
      </c>
      <c r="G9623" s="310" t="s">
        <v>118</v>
      </c>
      <c r="H9623" s="312">
        <v>797134.8</v>
      </c>
      <c r="I9623" s="312">
        <f t="shared" si="83"/>
        <v>797134.8</v>
      </c>
      <c r="J9623" s="310" t="s">
        <v>241</v>
      </c>
      <c r="K9623" s="310" t="s">
        <v>241</v>
      </c>
      <c r="L9623" s="313" t="s">
        <v>9033</v>
      </c>
    </row>
    <row r="9624" spans="2:12" ht="75" customHeight="1" x14ac:dyDescent="0.25">
      <c r="B9624" s="310">
        <v>27111901</v>
      </c>
      <c r="C9624" s="310" t="s">
        <v>9108</v>
      </c>
      <c r="D9624" s="311">
        <v>41654</v>
      </c>
      <c r="E9624" s="310">
        <v>11.5</v>
      </c>
      <c r="F9624" s="310" t="s">
        <v>9032</v>
      </c>
      <c r="G9624" s="310" t="s">
        <v>118</v>
      </c>
      <c r="H9624" s="312">
        <v>1659129.15</v>
      </c>
      <c r="I9624" s="312">
        <f t="shared" si="83"/>
        <v>1659129.15</v>
      </c>
      <c r="J9624" s="310" t="s">
        <v>241</v>
      </c>
      <c r="K9624" s="310" t="s">
        <v>241</v>
      </c>
      <c r="L9624" s="313" t="s">
        <v>9033</v>
      </c>
    </row>
    <row r="9625" spans="2:12" ht="75" customHeight="1" x14ac:dyDescent="0.25">
      <c r="B9625" s="310">
        <v>27111901</v>
      </c>
      <c r="C9625" s="310" t="s">
        <v>9108</v>
      </c>
      <c r="D9625" s="311">
        <v>41654</v>
      </c>
      <c r="E9625" s="310">
        <v>11.5</v>
      </c>
      <c r="F9625" s="310" t="s">
        <v>9032</v>
      </c>
      <c r="G9625" s="310" t="s">
        <v>118</v>
      </c>
      <c r="H9625" s="312">
        <v>2755596.9</v>
      </c>
      <c r="I9625" s="312">
        <f t="shared" si="83"/>
        <v>2755596.9</v>
      </c>
      <c r="J9625" s="310" t="s">
        <v>241</v>
      </c>
      <c r="K9625" s="310" t="s">
        <v>241</v>
      </c>
      <c r="L9625" s="313" t="s">
        <v>9033</v>
      </c>
    </row>
    <row r="9626" spans="2:12" ht="75" customHeight="1" x14ac:dyDescent="0.25">
      <c r="B9626" s="310">
        <v>27111901</v>
      </c>
      <c r="C9626" s="310" t="s">
        <v>9108</v>
      </c>
      <c r="D9626" s="311">
        <v>41654</v>
      </c>
      <c r="E9626" s="310">
        <v>11.5</v>
      </c>
      <c r="F9626" s="310" t="s">
        <v>9032</v>
      </c>
      <c r="G9626" s="310" t="s">
        <v>118</v>
      </c>
      <c r="H9626" s="312">
        <v>1721479.2000000002</v>
      </c>
      <c r="I9626" s="312">
        <f t="shared" si="83"/>
        <v>1721479.2000000002</v>
      </c>
      <c r="J9626" s="310" t="s">
        <v>241</v>
      </c>
      <c r="K9626" s="310" t="s">
        <v>241</v>
      </c>
      <c r="L9626" s="313" t="s">
        <v>9033</v>
      </c>
    </row>
    <row r="9627" spans="2:12" ht="75" customHeight="1" x14ac:dyDescent="0.25">
      <c r="B9627" s="310">
        <v>27111901</v>
      </c>
      <c r="C9627" s="310" t="s">
        <v>9108</v>
      </c>
      <c r="D9627" s="311">
        <v>41654</v>
      </c>
      <c r="E9627" s="310">
        <v>11.5</v>
      </c>
      <c r="F9627" s="310" t="s">
        <v>9032</v>
      </c>
      <c r="G9627" s="310" t="s">
        <v>118</v>
      </c>
      <c r="H9627" s="312">
        <v>3848678.4</v>
      </c>
      <c r="I9627" s="312">
        <f t="shared" si="83"/>
        <v>3848678.4</v>
      </c>
      <c r="J9627" s="310" t="s">
        <v>241</v>
      </c>
      <c r="K9627" s="310" t="s">
        <v>241</v>
      </c>
      <c r="L9627" s="313" t="s">
        <v>9033</v>
      </c>
    </row>
    <row r="9628" spans="2:12" ht="75" customHeight="1" x14ac:dyDescent="0.25">
      <c r="B9628" s="310">
        <v>27111901</v>
      </c>
      <c r="C9628" s="310" t="s">
        <v>9108</v>
      </c>
      <c r="D9628" s="311">
        <v>41654</v>
      </c>
      <c r="E9628" s="310">
        <v>11.5</v>
      </c>
      <c r="F9628" s="310" t="s">
        <v>9032</v>
      </c>
      <c r="G9628" s="310" t="s">
        <v>118</v>
      </c>
      <c r="H9628" s="312">
        <v>3026200.8</v>
      </c>
      <c r="I9628" s="312">
        <f t="shared" si="83"/>
        <v>3026200.8</v>
      </c>
      <c r="J9628" s="310" t="s">
        <v>241</v>
      </c>
      <c r="K9628" s="310" t="s">
        <v>241</v>
      </c>
      <c r="L9628" s="313" t="s">
        <v>9033</v>
      </c>
    </row>
    <row r="9629" spans="2:12" ht="75" customHeight="1" x14ac:dyDescent="0.25">
      <c r="B9629" s="310">
        <v>27111901</v>
      </c>
      <c r="C9629" s="310" t="s">
        <v>9109</v>
      </c>
      <c r="D9629" s="311">
        <v>41654</v>
      </c>
      <c r="E9629" s="310">
        <v>11.5</v>
      </c>
      <c r="F9629" s="310" t="s">
        <v>9032</v>
      </c>
      <c r="G9629" s="310" t="s">
        <v>118</v>
      </c>
      <c r="H9629" s="312">
        <v>1326738.5249999999</v>
      </c>
      <c r="I9629" s="312">
        <f t="shared" si="83"/>
        <v>1326738.5249999999</v>
      </c>
      <c r="J9629" s="310" t="s">
        <v>241</v>
      </c>
      <c r="K9629" s="310" t="s">
        <v>241</v>
      </c>
      <c r="L9629" s="313" t="s">
        <v>9033</v>
      </c>
    </row>
    <row r="9630" spans="2:12" ht="75" customHeight="1" x14ac:dyDescent="0.25">
      <c r="B9630" s="310">
        <v>27111901</v>
      </c>
      <c r="C9630" s="310" t="s">
        <v>9109</v>
      </c>
      <c r="D9630" s="311">
        <v>41654</v>
      </c>
      <c r="E9630" s="310">
        <v>11.5</v>
      </c>
      <c r="F9630" s="310" t="s">
        <v>9032</v>
      </c>
      <c r="G9630" s="310" t="s">
        <v>118</v>
      </c>
      <c r="H9630" s="312">
        <v>1258491.675</v>
      </c>
      <c r="I9630" s="312">
        <f t="shared" si="83"/>
        <v>1258491.675</v>
      </c>
      <c r="J9630" s="310" t="s">
        <v>241</v>
      </c>
      <c r="K9630" s="310" t="s">
        <v>241</v>
      </c>
      <c r="L9630" s="313" t="s">
        <v>9033</v>
      </c>
    </row>
    <row r="9631" spans="2:12" ht="75" customHeight="1" x14ac:dyDescent="0.25">
      <c r="B9631" s="310">
        <v>27111901</v>
      </c>
      <c r="C9631" s="310" t="s">
        <v>9110</v>
      </c>
      <c r="D9631" s="311">
        <v>41654</v>
      </c>
      <c r="E9631" s="310">
        <v>11.5</v>
      </c>
      <c r="F9631" s="310" t="s">
        <v>9032</v>
      </c>
      <c r="G9631" s="310" t="s">
        <v>118</v>
      </c>
      <c r="H9631" s="312">
        <v>4328163</v>
      </c>
      <c r="I9631" s="312">
        <f t="shared" si="83"/>
        <v>4328163</v>
      </c>
      <c r="J9631" s="310" t="s">
        <v>241</v>
      </c>
      <c r="K9631" s="310" t="s">
        <v>241</v>
      </c>
      <c r="L9631" s="313" t="s">
        <v>9033</v>
      </c>
    </row>
    <row r="9632" spans="2:12" ht="75" customHeight="1" x14ac:dyDescent="0.25">
      <c r="B9632" s="310">
        <v>27111901</v>
      </c>
      <c r="C9632" s="310" t="s">
        <v>9110</v>
      </c>
      <c r="D9632" s="311">
        <v>41654</v>
      </c>
      <c r="E9632" s="310">
        <v>11.5</v>
      </c>
      <c r="F9632" s="310" t="s">
        <v>9032</v>
      </c>
      <c r="G9632" s="310" t="s">
        <v>118</v>
      </c>
      <c r="H9632" s="312">
        <v>3365679.9749999996</v>
      </c>
      <c r="I9632" s="312">
        <f t="shared" si="83"/>
        <v>3365679.9749999996</v>
      </c>
      <c r="J9632" s="310" t="s">
        <v>241</v>
      </c>
      <c r="K9632" s="310" t="s">
        <v>241</v>
      </c>
      <c r="L9632" s="313" t="s">
        <v>9033</v>
      </c>
    </row>
    <row r="9633" spans="2:12" ht="75" customHeight="1" x14ac:dyDescent="0.25">
      <c r="B9633" s="310">
        <v>24102006</v>
      </c>
      <c r="C9633" s="310" t="s">
        <v>9111</v>
      </c>
      <c r="D9633" s="311">
        <v>41654</v>
      </c>
      <c r="E9633" s="310">
        <v>11.5</v>
      </c>
      <c r="F9633" s="310" t="s">
        <v>9032</v>
      </c>
      <c r="G9633" s="310" t="s">
        <v>118</v>
      </c>
      <c r="H9633" s="312">
        <v>5500000</v>
      </c>
      <c r="I9633" s="312">
        <f t="shared" si="83"/>
        <v>5500000</v>
      </c>
      <c r="J9633" s="310" t="s">
        <v>241</v>
      </c>
      <c r="K9633" s="310" t="s">
        <v>241</v>
      </c>
      <c r="L9633" s="313" t="s">
        <v>9033</v>
      </c>
    </row>
    <row r="9634" spans="2:12" ht="75" customHeight="1" x14ac:dyDescent="0.25">
      <c r="B9634" s="310">
        <v>26121524</v>
      </c>
      <c r="C9634" s="310" t="s">
        <v>9112</v>
      </c>
      <c r="D9634" s="311">
        <v>41654</v>
      </c>
      <c r="E9634" s="310">
        <v>11.5</v>
      </c>
      <c r="F9634" s="310" t="s">
        <v>9032</v>
      </c>
      <c r="G9634" s="310" t="s">
        <v>118</v>
      </c>
      <c r="H9634" s="312">
        <v>1833694.0650000002</v>
      </c>
      <c r="I9634" s="312">
        <f t="shared" si="83"/>
        <v>1833694.0650000002</v>
      </c>
      <c r="J9634" s="310" t="s">
        <v>241</v>
      </c>
      <c r="K9634" s="310" t="s">
        <v>241</v>
      </c>
      <c r="L9634" s="313" t="s">
        <v>9033</v>
      </c>
    </row>
    <row r="9635" spans="2:12" ht="75" customHeight="1" x14ac:dyDescent="0.25">
      <c r="B9635" s="310">
        <v>26121524</v>
      </c>
      <c r="C9635" s="310" t="s">
        <v>9113</v>
      </c>
      <c r="D9635" s="311">
        <v>41654</v>
      </c>
      <c r="E9635" s="310">
        <v>11.5</v>
      </c>
      <c r="F9635" s="310" t="s">
        <v>9032</v>
      </c>
      <c r="G9635" s="310" t="s">
        <v>118</v>
      </c>
      <c r="H9635" s="312">
        <v>1273920.48</v>
      </c>
      <c r="I9635" s="312">
        <f t="shared" si="83"/>
        <v>1273920.48</v>
      </c>
      <c r="J9635" s="310" t="s">
        <v>241</v>
      </c>
      <c r="K9635" s="310" t="s">
        <v>241</v>
      </c>
      <c r="L9635" s="313" t="s">
        <v>9033</v>
      </c>
    </row>
    <row r="9636" spans="2:12" ht="75" customHeight="1" x14ac:dyDescent="0.25">
      <c r="B9636" s="310">
        <v>26121524</v>
      </c>
      <c r="C9636" s="310" t="s">
        <v>9114</v>
      </c>
      <c r="D9636" s="311">
        <v>41654</v>
      </c>
      <c r="E9636" s="310">
        <v>11.5</v>
      </c>
      <c r="F9636" s="310" t="s">
        <v>9032</v>
      </c>
      <c r="G9636" s="310" t="s">
        <v>118</v>
      </c>
      <c r="H9636" s="312">
        <v>885835.02</v>
      </c>
      <c r="I9636" s="312">
        <f t="shared" si="83"/>
        <v>885835.02</v>
      </c>
      <c r="J9636" s="310" t="s">
        <v>241</v>
      </c>
      <c r="K9636" s="310" t="s">
        <v>241</v>
      </c>
      <c r="L9636" s="313" t="s">
        <v>9033</v>
      </c>
    </row>
    <row r="9637" spans="2:12" ht="75" customHeight="1" x14ac:dyDescent="0.25">
      <c r="B9637" s="310">
        <v>39131709</v>
      </c>
      <c r="C9637" s="310" t="s">
        <v>9115</v>
      </c>
      <c r="D9637" s="311">
        <v>41654</v>
      </c>
      <c r="E9637" s="310">
        <v>11.5</v>
      </c>
      <c r="F9637" s="310" t="s">
        <v>9032</v>
      </c>
      <c r="G9637" s="310" t="s">
        <v>118</v>
      </c>
      <c r="H9637" s="312">
        <v>157500</v>
      </c>
      <c r="I9637" s="312">
        <f t="shared" si="83"/>
        <v>157500</v>
      </c>
      <c r="J9637" s="310" t="s">
        <v>241</v>
      </c>
      <c r="K9637" s="310" t="s">
        <v>241</v>
      </c>
      <c r="L9637" s="313" t="s">
        <v>9033</v>
      </c>
    </row>
    <row r="9638" spans="2:12" ht="75" customHeight="1" x14ac:dyDescent="0.25">
      <c r="B9638" s="310">
        <v>39121462</v>
      </c>
      <c r="C9638" s="310" t="s">
        <v>9116</v>
      </c>
      <c r="D9638" s="311">
        <v>41654</v>
      </c>
      <c r="E9638" s="310">
        <v>11.5</v>
      </c>
      <c r="F9638" s="310" t="s">
        <v>9032</v>
      </c>
      <c r="G9638" s="310" t="s">
        <v>118</v>
      </c>
      <c r="H9638" s="312">
        <v>1050000</v>
      </c>
      <c r="I9638" s="312">
        <f t="shared" si="83"/>
        <v>1050000</v>
      </c>
      <c r="J9638" s="310" t="s">
        <v>241</v>
      </c>
      <c r="K9638" s="310" t="s">
        <v>241</v>
      </c>
      <c r="L9638" s="313" t="s">
        <v>9033</v>
      </c>
    </row>
    <row r="9639" spans="2:12" ht="75" customHeight="1" x14ac:dyDescent="0.25">
      <c r="B9639" s="310">
        <v>39121462</v>
      </c>
      <c r="C9639" s="310" t="s">
        <v>9117</v>
      </c>
      <c r="D9639" s="311">
        <v>41654</v>
      </c>
      <c r="E9639" s="310">
        <v>11.5</v>
      </c>
      <c r="F9639" s="310" t="s">
        <v>9032</v>
      </c>
      <c r="G9639" s="310" t="s">
        <v>118</v>
      </c>
      <c r="H9639" s="312">
        <v>210000</v>
      </c>
      <c r="I9639" s="312">
        <f t="shared" si="83"/>
        <v>210000</v>
      </c>
      <c r="J9639" s="310" t="s">
        <v>241</v>
      </c>
      <c r="K9639" s="310" t="s">
        <v>241</v>
      </c>
      <c r="L9639" s="313" t="s">
        <v>9033</v>
      </c>
    </row>
    <row r="9640" spans="2:12" ht="75" customHeight="1" x14ac:dyDescent="0.25">
      <c r="B9640" s="310">
        <v>39121462</v>
      </c>
      <c r="C9640" s="310" t="s">
        <v>9118</v>
      </c>
      <c r="D9640" s="311">
        <v>41654</v>
      </c>
      <c r="E9640" s="310">
        <v>11.5</v>
      </c>
      <c r="F9640" s="310" t="s">
        <v>9032</v>
      </c>
      <c r="G9640" s="310" t="s">
        <v>118</v>
      </c>
      <c r="H9640" s="312">
        <v>2087835.75</v>
      </c>
      <c r="I9640" s="312">
        <f t="shared" si="83"/>
        <v>2087835.75</v>
      </c>
      <c r="J9640" s="310" t="s">
        <v>241</v>
      </c>
      <c r="K9640" s="310" t="s">
        <v>241</v>
      </c>
      <c r="L9640" s="313" t="s">
        <v>9033</v>
      </c>
    </row>
    <row r="9641" spans="2:12" ht="75" customHeight="1" x14ac:dyDescent="0.25">
      <c r="B9641" s="310">
        <v>24121503</v>
      </c>
      <c r="C9641" s="310" t="s">
        <v>9119</v>
      </c>
      <c r="D9641" s="311">
        <v>41654</v>
      </c>
      <c r="E9641" s="310">
        <v>11.5</v>
      </c>
      <c r="F9641" s="310" t="s">
        <v>9032</v>
      </c>
      <c r="G9641" s="310" t="s">
        <v>118</v>
      </c>
      <c r="H9641" s="312">
        <v>737150.4</v>
      </c>
      <c r="I9641" s="312">
        <f t="shared" si="83"/>
        <v>737150.4</v>
      </c>
      <c r="J9641" s="310" t="s">
        <v>241</v>
      </c>
      <c r="K9641" s="310" t="s">
        <v>241</v>
      </c>
      <c r="L9641" s="313" t="s">
        <v>9033</v>
      </c>
    </row>
    <row r="9642" spans="2:12" ht="75" customHeight="1" x14ac:dyDescent="0.25">
      <c r="B9642" s="310">
        <v>24121503</v>
      </c>
      <c r="C9642" s="310" t="s">
        <v>9120</v>
      </c>
      <c r="D9642" s="311">
        <v>41654</v>
      </c>
      <c r="E9642" s="310">
        <v>11.5</v>
      </c>
      <c r="F9642" s="310" t="s">
        <v>9032</v>
      </c>
      <c r="G9642" s="310" t="s">
        <v>118</v>
      </c>
      <c r="H9642" s="312">
        <v>1090152</v>
      </c>
      <c r="I9642" s="312">
        <f t="shared" ref="I9642:I9705" si="84">H9642</f>
        <v>1090152</v>
      </c>
      <c r="J9642" s="310" t="s">
        <v>241</v>
      </c>
      <c r="K9642" s="310" t="s">
        <v>241</v>
      </c>
      <c r="L9642" s="313" t="s">
        <v>9033</v>
      </c>
    </row>
    <row r="9643" spans="2:12" ht="75" customHeight="1" x14ac:dyDescent="0.25">
      <c r="B9643" s="310">
        <v>23101501</v>
      </c>
      <c r="C9643" s="310" t="s">
        <v>9121</v>
      </c>
      <c r="D9643" s="311">
        <v>41654</v>
      </c>
      <c r="E9643" s="310">
        <v>11.5</v>
      </c>
      <c r="F9643" s="310" t="s">
        <v>9032</v>
      </c>
      <c r="G9643" s="310" t="s">
        <v>118</v>
      </c>
      <c r="H9643" s="312">
        <v>504000</v>
      </c>
      <c r="I9643" s="312">
        <f t="shared" si="84"/>
        <v>504000</v>
      </c>
      <c r="J9643" s="310" t="s">
        <v>241</v>
      </c>
      <c r="K9643" s="310" t="s">
        <v>241</v>
      </c>
      <c r="L9643" s="313" t="s">
        <v>9033</v>
      </c>
    </row>
    <row r="9644" spans="2:12" ht="75" customHeight="1" x14ac:dyDescent="0.25">
      <c r="B9644" s="310">
        <v>23101501</v>
      </c>
      <c r="C9644" s="310" t="s">
        <v>9122</v>
      </c>
      <c r="D9644" s="311">
        <v>41654</v>
      </c>
      <c r="E9644" s="310">
        <v>11.5</v>
      </c>
      <c r="F9644" s="310" t="s">
        <v>9032</v>
      </c>
      <c r="G9644" s="310" t="s">
        <v>118</v>
      </c>
      <c r="H9644" s="312">
        <v>7150878</v>
      </c>
      <c r="I9644" s="312">
        <f t="shared" si="84"/>
        <v>7150878</v>
      </c>
      <c r="J9644" s="310" t="s">
        <v>241</v>
      </c>
      <c r="K9644" s="310" t="s">
        <v>241</v>
      </c>
      <c r="L9644" s="313" t="s">
        <v>9033</v>
      </c>
    </row>
    <row r="9645" spans="2:12" ht="75" customHeight="1" x14ac:dyDescent="0.25">
      <c r="B9645" s="310">
        <v>27112801</v>
      </c>
      <c r="C9645" s="310" t="s">
        <v>9123</v>
      </c>
      <c r="D9645" s="311">
        <v>41654</v>
      </c>
      <c r="E9645" s="310">
        <v>11.5</v>
      </c>
      <c r="F9645" s="310" t="s">
        <v>9032</v>
      </c>
      <c r="G9645" s="310" t="s">
        <v>118</v>
      </c>
      <c r="H9645" s="312">
        <v>3669529.5</v>
      </c>
      <c r="I9645" s="312">
        <f t="shared" si="84"/>
        <v>3669529.5</v>
      </c>
      <c r="J9645" s="310" t="s">
        <v>241</v>
      </c>
      <c r="K9645" s="310" t="s">
        <v>241</v>
      </c>
      <c r="L9645" s="313" t="s">
        <v>9033</v>
      </c>
    </row>
    <row r="9646" spans="2:12" ht="75" customHeight="1" x14ac:dyDescent="0.25">
      <c r="B9646" s="310">
        <v>27112801</v>
      </c>
      <c r="C9646" s="310" t="s">
        <v>9124</v>
      </c>
      <c r="D9646" s="311">
        <v>41654</v>
      </c>
      <c r="E9646" s="310">
        <v>11.5</v>
      </c>
      <c r="F9646" s="310" t="s">
        <v>9032</v>
      </c>
      <c r="G9646" s="310" t="s">
        <v>118</v>
      </c>
      <c r="H9646" s="312">
        <v>157500</v>
      </c>
      <c r="I9646" s="312">
        <f t="shared" si="84"/>
        <v>157500</v>
      </c>
      <c r="J9646" s="310" t="s">
        <v>241</v>
      </c>
      <c r="K9646" s="310" t="s">
        <v>241</v>
      </c>
      <c r="L9646" s="313" t="s">
        <v>9033</v>
      </c>
    </row>
    <row r="9647" spans="2:12" ht="75" customHeight="1" x14ac:dyDescent="0.25">
      <c r="B9647" s="310">
        <v>41111622</v>
      </c>
      <c r="C9647" s="310" t="s">
        <v>9125</v>
      </c>
      <c r="D9647" s="311">
        <v>41654</v>
      </c>
      <c r="E9647" s="310">
        <v>11.5</v>
      </c>
      <c r="F9647" s="310" t="s">
        <v>9032</v>
      </c>
      <c r="G9647" s="310" t="s">
        <v>118</v>
      </c>
      <c r="H9647" s="312">
        <v>3509730</v>
      </c>
      <c r="I9647" s="312">
        <f t="shared" si="84"/>
        <v>3509730</v>
      </c>
      <c r="J9647" s="310" t="s">
        <v>241</v>
      </c>
      <c r="K9647" s="310" t="s">
        <v>241</v>
      </c>
      <c r="L9647" s="313" t="s">
        <v>9033</v>
      </c>
    </row>
    <row r="9648" spans="2:12" ht="75" customHeight="1" x14ac:dyDescent="0.25">
      <c r="B9648" s="310">
        <v>41111622</v>
      </c>
      <c r="C9648" s="310" t="s">
        <v>9126</v>
      </c>
      <c r="D9648" s="311">
        <v>41654</v>
      </c>
      <c r="E9648" s="310">
        <v>11.5</v>
      </c>
      <c r="F9648" s="310" t="s">
        <v>9032</v>
      </c>
      <c r="G9648" s="310" t="s">
        <v>118</v>
      </c>
      <c r="H9648" s="312">
        <v>2556036</v>
      </c>
      <c r="I9648" s="312">
        <f t="shared" si="84"/>
        <v>2556036</v>
      </c>
      <c r="J9648" s="310" t="s">
        <v>241</v>
      </c>
      <c r="K9648" s="310" t="s">
        <v>241</v>
      </c>
      <c r="L9648" s="313" t="s">
        <v>9033</v>
      </c>
    </row>
    <row r="9649" spans="2:12" ht="75" customHeight="1" x14ac:dyDescent="0.25">
      <c r="B9649" s="310">
        <v>41111622</v>
      </c>
      <c r="C9649" s="310" t="s">
        <v>9127</v>
      </c>
      <c r="D9649" s="311">
        <v>41654</v>
      </c>
      <c r="E9649" s="310">
        <v>11.5</v>
      </c>
      <c r="F9649" s="310" t="s">
        <v>9032</v>
      </c>
      <c r="G9649" s="310" t="s">
        <v>118</v>
      </c>
      <c r="H9649" s="312">
        <v>5567083.7250000006</v>
      </c>
      <c r="I9649" s="312">
        <f t="shared" si="84"/>
        <v>5567083.7250000006</v>
      </c>
      <c r="J9649" s="310" t="s">
        <v>241</v>
      </c>
      <c r="K9649" s="310" t="s">
        <v>241</v>
      </c>
      <c r="L9649" s="313" t="s">
        <v>9033</v>
      </c>
    </row>
    <row r="9650" spans="2:12" ht="75" customHeight="1" x14ac:dyDescent="0.25">
      <c r="B9650" s="310">
        <v>39111505</v>
      </c>
      <c r="C9650" s="310" t="s">
        <v>9128</v>
      </c>
      <c r="D9650" s="311">
        <v>41654</v>
      </c>
      <c r="E9650" s="310">
        <v>11.5</v>
      </c>
      <c r="F9650" s="310" t="s">
        <v>9032</v>
      </c>
      <c r="G9650" s="310" t="s">
        <v>118</v>
      </c>
      <c r="H9650" s="312">
        <v>20884500</v>
      </c>
      <c r="I9650" s="312">
        <f t="shared" si="84"/>
        <v>20884500</v>
      </c>
      <c r="J9650" s="310" t="s">
        <v>241</v>
      </c>
      <c r="K9650" s="310" t="s">
        <v>241</v>
      </c>
      <c r="L9650" s="313" t="s">
        <v>9033</v>
      </c>
    </row>
    <row r="9651" spans="2:12" ht="75" customHeight="1" x14ac:dyDescent="0.25">
      <c r="B9651" s="310">
        <v>30161706</v>
      </c>
      <c r="C9651" s="310" t="s">
        <v>9129</v>
      </c>
      <c r="D9651" s="311">
        <v>41654</v>
      </c>
      <c r="E9651" s="310">
        <v>11.5</v>
      </c>
      <c r="F9651" s="310" t="s">
        <v>9032</v>
      </c>
      <c r="G9651" s="310" t="s">
        <v>118</v>
      </c>
      <c r="H9651" s="312">
        <v>12600000</v>
      </c>
      <c r="I9651" s="312">
        <f t="shared" si="84"/>
        <v>12600000</v>
      </c>
      <c r="J9651" s="310" t="s">
        <v>241</v>
      </c>
      <c r="K9651" s="310" t="s">
        <v>241</v>
      </c>
      <c r="L9651" s="313" t="s">
        <v>9033</v>
      </c>
    </row>
    <row r="9652" spans="2:12" ht="75" customHeight="1" x14ac:dyDescent="0.25">
      <c r="B9652" s="310">
        <v>46181804</v>
      </c>
      <c r="C9652" s="310" t="s">
        <v>9130</v>
      </c>
      <c r="D9652" s="311">
        <v>41654</v>
      </c>
      <c r="E9652" s="310">
        <v>11.5</v>
      </c>
      <c r="F9652" s="310" t="s">
        <v>9032</v>
      </c>
      <c r="G9652" s="310" t="s">
        <v>118</v>
      </c>
      <c r="H9652" s="312">
        <v>196833</v>
      </c>
      <c r="I9652" s="312">
        <f t="shared" si="84"/>
        <v>196833</v>
      </c>
      <c r="J9652" s="310" t="s">
        <v>241</v>
      </c>
      <c r="K9652" s="310" t="s">
        <v>241</v>
      </c>
      <c r="L9652" s="313" t="s">
        <v>9033</v>
      </c>
    </row>
    <row r="9653" spans="2:12" ht="75" customHeight="1" x14ac:dyDescent="0.25">
      <c r="B9653" s="310">
        <v>46181804</v>
      </c>
      <c r="C9653" s="310" t="s">
        <v>9131</v>
      </c>
      <c r="D9653" s="311">
        <v>41654</v>
      </c>
      <c r="E9653" s="310">
        <v>11.5</v>
      </c>
      <c r="F9653" s="310" t="s">
        <v>9032</v>
      </c>
      <c r="G9653" s="310" t="s">
        <v>118</v>
      </c>
      <c r="H9653" s="312">
        <v>292320</v>
      </c>
      <c r="I9653" s="312">
        <f t="shared" si="84"/>
        <v>292320</v>
      </c>
      <c r="J9653" s="310" t="s">
        <v>241</v>
      </c>
      <c r="K9653" s="310" t="s">
        <v>241</v>
      </c>
      <c r="L9653" s="313" t="s">
        <v>9033</v>
      </c>
    </row>
    <row r="9654" spans="2:12" ht="75" customHeight="1" x14ac:dyDescent="0.25">
      <c r="B9654" s="310">
        <v>46181804</v>
      </c>
      <c r="C9654" s="310" t="s">
        <v>9132</v>
      </c>
      <c r="D9654" s="311">
        <v>41654</v>
      </c>
      <c r="E9654" s="310">
        <v>11.5</v>
      </c>
      <c r="F9654" s="310" t="s">
        <v>9032</v>
      </c>
      <c r="G9654" s="310" t="s">
        <v>118</v>
      </c>
      <c r="H9654" s="312">
        <v>62640</v>
      </c>
      <c r="I9654" s="312">
        <f t="shared" si="84"/>
        <v>62640</v>
      </c>
      <c r="J9654" s="310" t="s">
        <v>241</v>
      </c>
      <c r="K9654" s="310" t="s">
        <v>241</v>
      </c>
      <c r="L9654" s="313" t="s">
        <v>9033</v>
      </c>
    </row>
    <row r="9655" spans="2:12" ht="75" customHeight="1" x14ac:dyDescent="0.25">
      <c r="B9655" s="310">
        <v>46181804</v>
      </c>
      <c r="C9655" s="310" t="s">
        <v>9133</v>
      </c>
      <c r="D9655" s="311">
        <v>41654</v>
      </c>
      <c r="E9655" s="310">
        <v>11.5</v>
      </c>
      <c r="F9655" s="310" t="s">
        <v>9032</v>
      </c>
      <c r="G9655" s="310" t="s">
        <v>118</v>
      </c>
      <c r="H9655" s="312">
        <v>116928</v>
      </c>
      <c r="I9655" s="312">
        <f t="shared" si="84"/>
        <v>116928</v>
      </c>
      <c r="J9655" s="310" t="s">
        <v>241</v>
      </c>
      <c r="K9655" s="310" t="s">
        <v>241</v>
      </c>
      <c r="L9655" s="313" t="s">
        <v>9033</v>
      </c>
    </row>
    <row r="9656" spans="2:12" ht="75" customHeight="1" x14ac:dyDescent="0.25">
      <c r="B9656" s="310">
        <v>26111704</v>
      </c>
      <c r="C9656" s="310" t="s">
        <v>9134</v>
      </c>
      <c r="D9656" s="311">
        <v>41654</v>
      </c>
      <c r="E9656" s="310">
        <v>11.5</v>
      </c>
      <c r="F9656" s="310" t="s">
        <v>9032</v>
      </c>
      <c r="G9656" s="310" t="s">
        <v>118</v>
      </c>
      <c r="H9656" s="312">
        <v>3508537.4099999997</v>
      </c>
      <c r="I9656" s="312">
        <f t="shared" si="84"/>
        <v>3508537.4099999997</v>
      </c>
      <c r="J9656" s="310" t="s">
        <v>241</v>
      </c>
      <c r="K9656" s="310" t="s">
        <v>241</v>
      </c>
      <c r="L9656" s="313" t="s">
        <v>9033</v>
      </c>
    </row>
    <row r="9657" spans="2:12" ht="75" customHeight="1" x14ac:dyDescent="0.25">
      <c r="B9657" s="310">
        <v>44122003</v>
      </c>
      <c r="C9657" s="310" t="s">
        <v>9135</v>
      </c>
      <c r="D9657" s="311">
        <v>41654</v>
      </c>
      <c r="E9657" s="310">
        <v>11.5</v>
      </c>
      <c r="F9657" s="310" t="s">
        <v>9032</v>
      </c>
      <c r="G9657" s="310" t="s">
        <v>118</v>
      </c>
      <c r="H9657" s="312">
        <v>836778.6</v>
      </c>
      <c r="I9657" s="312">
        <f t="shared" si="84"/>
        <v>836778.6</v>
      </c>
      <c r="J9657" s="310" t="s">
        <v>241</v>
      </c>
      <c r="K9657" s="310" t="s">
        <v>241</v>
      </c>
      <c r="L9657" s="313" t="s">
        <v>9033</v>
      </c>
    </row>
    <row r="9658" spans="2:12" ht="75" customHeight="1" x14ac:dyDescent="0.25">
      <c r="B9658" s="310">
        <v>44122003</v>
      </c>
      <c r="C9658" s="310" t="s">
        <v>9136</v>
      </c>
      <c r="D9658" s="311">
        <v>41654</v>
      </c>
      <c r="E9658" s="310">
        <v>11.5</v>
      </c>
      <c r="F9658" s="310" t="s">
        <v>9032</v>
      </c>
      <c r="G9658" s="310" t="s">
        <v>118</v>
      </c>
      <c r="H9658" s="312">
        <v>201353.77499999999</v>
      </c>
      <c r="I9658" s="312">
        <f t="shared" si="84"/>
        <v>201353.77499999999</v>
      </c>
      <c r="J9658" s="310" t="s">
        <v>241</v>
      </c>
      <c r="K9658" s="310" t="s">
        <v>241</v>
      </c>
      <c r="L9658" s="313" t="s">
        <v>9033</v>
      </c>
    </row>
    <row r="9659" spans="2:12" ht="75" customHeight="1" x14ac:dyDescent="0.25">
      <c r="B9659" s="310">
        <v>44122003</v>
      </c>
      <c r="C9659" s="310" t="s">
        <v>9137</v>
      </c>
      <c r="D9659" s="311">
        <v>41654</v>
      </c>
      <c r="E9659" s="310">
        <v>11.5</v>
      </c>
      <c r="F9659" s="310" t="s">
        <v>9032</v>
      </c>
      <c r="G9659" s="310" t="s">
        <v>118</v>
      </c>
      <c r="H9659" s="312">
        <v>536942.69999999995</v>
      </c>
      <c r="I9659" s="312">
        <f t="shared" si="84"/>
        <v>536942.69999999995</v>
      </c>
      <c r="J9659" s="310" t="s">
        <v>241</v>
      </c>
      <c r="K9659" s="310" t="s">
        <v>241</v>
      </c>
      <c r="L9659" s="313" t="s">
        <v>9033</v>
      </c>
    </row>
    <row r="9660" spans="2:12" ht="75" customHeight="1" x14ac:dyDescent="0.25">
      <c r="B9660" s="310">
        <v>44122003</v>
      </c>
      <c r="C9660" s="310" t="s">
        <v>9138</v>
      </c>
      <c r="D9660" s="311">
        <v>41654</v>
      </c>
      <c r="E9660" s="310">
        <v>11.5</v>
      </c>
      <c r="F9660" s="310" t="s">
        <v>9032</v>
      </c>
      <c r="G9660" s="310" t="s">
        <v>118</v>
      </c>
      <c r="H9660" s="312">
        <v>358841.7</v>
      </c>
      <c r="I9660" s="312">
        <f t="shared" si="84"/>
        <v>358841.7</v>
      </c>
      <c r="J9660" s="310" t="s">
        <v>241</v>
      </c>
      <c r="K9660" s="310" t="s">
        <v>241</v>
      </c>
      <c r="L9660" s="313" t="s">
        <v>9033</v>
      </c>
    </row>
    <row r="9661" spans="2:12" ht="75" customHeight="1" x14ac:dyDescent="0.25">
      <c r="B9661" s="310">
        <v>44122003</v>
      </c>
      <c r="C9661" s="310" t="s">
        <v>9139</v>
      </c>
      <c r="D9661" s="311">
        <v>41654</v>
      </c>
      <c r="E9661" s="310">
        <v>11.5</v>
      </c>
      <c r="F9661" s="310" t="s">
        <v>9032</v>
      </c>
      <c r="G9661" s="310" t="s">
        <v>118</v>
      </c>
      <c r="H9661" s="312">
        <v>274745.09999999998</v>
      </c>
      <c r="I9661" s="312">
        <f t="shared" si="84"/>
        <v>274745.09999999998</v>
      </c>
      <c r="J9661" s="310" t="s">
        <v>241</v>
      </c>
      <c r="K9661" s="310" t="s">
        <v>241</v>
      </c>
      <c r="L9661" s="313" t="s">
        <v>9033</v>
      </c>
    </row>
    <row r="9662" spans="2:12" ht="75" customHeight="1" x14ac:dyDescent="0.25">
      <c r="B9662" s="310">
        <v>39112002</v>
      </c>
      <c r="C9662" s="310" t="s">
        <v>9140</v>
      </c>
      <c r="D9662" s="311">
        <v>41654</v>
      </c>
      <c r="E9662" s="310">
        <v>11.5</v>
      </c>
      <c r="F9662" s="310" t="s">
        <v>9032</v>
      </c>
      <c r="G9662" s="310" t="s">
        <v>118</v>
      </c>
      <c r="H9662" s="312">
        <v>3477584.88</v>
      </c>
      <c r="I9662" s="312">
        <f t="shared" si="84"/>
        <v>3477584.88</v>
      </c>
      <c r="J9662" s="310" t="s">
        <v>241</v>
      </c>
      <c r="K9662" s="310" t="s">
        <v>241</v>
      </c>
      <c r="L9662" s="313" t="s">
        <v>9033</v>
      </c>
    </row>
    <row r="9663" spans="2:12" ht="75" customHeight="1" x14ac:dyDescent="0.25">
      <c r="B9663" s="310">
        <v>39112002</v>
      </c>
      <c r="C9663" s="310" t="s">
        <v>9141</v>
      </c>
      <c r="D9663" s="311">
        <v>41654</v>
      </c>
      <c r="E9663" s="310">
        <v>11.5</v>
      </c>
      <c r="F9663" s="310" t="s">
        <v>9032</v>
      </c>
      <c r="G9663" s="310" t="s">
        <v>118</v>
      </c>
      <c r="H9663" s="312">
        <v>15054480</v>
      </c>
      <c r="I9663" s="312">
        <f t="shared" si="84"/>
        <v>15054480</v>
      </c>
      <c r="J9663" s="310" t="s">
        <v>241</v>
      </c>
      <c r="K9663" s="310" t="s">
        <v>241</v>
      </c>
      <c r="L9663" s="313" t="s">
        <v>9033</v>
      </c>
    </row>
    <row r="9664" spans="2:12" ht="75" customHeight="1" x14ac:dyDescent="0.25">
      <c r="B9664" s="310">
        <v>39112002</v>
      </c>
      <c r="C9664" s="310" t="s">
        <v>9142</v>
      </c>
      <c r="D9664" s="311">
        <v>41654</v>
      </c>
      <c r="E9664" s="310">
        <v>11.5</v>
      </c>
      <c r="F9664" s="310" t="s">
        <v>9032</v>
      </c>
      <c r="G9664" s="310" t="s">
        <v>118</v>
      </c>
      <c r="H9664" s="312">
        <v>9570000</v>
      </c>
      <c r="I9664" s="312">
        <f t="shared" si="84"/>
        <v>9570000</v>
      </c>
      <c r="J9664" s="310" t="s">
        <v>241</v>
      </c>
      <c r="K9664" s="310" t="s">
        <v>241</v>
      </c>
      <c r="L9664" s="313" t="s">
        <v>9033</v>
      </c>
    </row>
    <row r="9665" spans="2:12" ht="75" customHeight="1" x14ac:dyDescent="0.25">
      <c r="B9665" s="310">
        <v>14111519</v>
      </c>
      <c r="C9665" s="310" t="s">
        <v>9143</v>
      </c>
      <c r="D9665" s="311">
        <v>41654</v>
      </c>
      <c r="E9665" s="310">
        <v>11.5</v>
      </c>
      <c r="F9665" s="310" t="s">
        <v>9032</v>
      </c>
      <c r="G9665" s="310" t="s">
        <v>118</v>
      </c>
      <c r="H9665" s="312">
        <v>25842.6</v>
      </c>
      <c r="I9665" s="312">
        <f t="shared" si="84"/>
        <v>25842.6</v>
      </c>
      <c r="J9665" s="310" t="s">
        <v>241</v>
      </c>
      <c r="K9665" s="310" t="s">
        <v>241</v>
      </c>
      <c r="L9665" s="313" t="s">
        <v>9033</v>
      </c>
    </row>
    <row r="9666" spans="2:12" ht="75" customHeight="1" x14ac:dyDescent="0.25">
      <c r="B9666" s="310">
        <v>14121503</v>
      </c>
      <c r="C9666" s="310" t="s">
        <v>9144</v>
      </c>
      <c r="D9666" s="311">
        <v>41654</v>
      </c>
      <c r="E9666" s="310">
        <v>11.5</v>
      </c>
      <c r="F9666" s="310" t="s">
        <v>9032</v>
      </c>
      <c r="G9666" s="310" t="s">
        <v>118</v>
      </c>
      <c r="H9666" s="312">
        <v>0</v>
      </c>
      <c r="I9666" s="312">
        <f t="shared" si="84"/>
        <v>0</v>
      </c>
      <c r="J9666" s="310" t="s">
        <v>241</v>
      </c>
      <c r="K9666" s="310" t="s">
        <v>241</v>
      </c>
      <c r="L9666" s="313" t="s">
        <v>9033</v>
      </c>
    </row>
    <row r="9667" spans="2:12" ht="75" customHeight="1" x14ac:dyDescent="0.25">
      <c r="B9667" s="310">
        <v>14121503</v>
      </c>
      <c r="C9667" s="310" t="s">
        <v>9145</v>
      </c>
      <c r="D9667" s="311">
        <v>41654</v>
      </c>
      <c r="E9667" s="310">
        <v>11.5</v>
      </c>
      <c r="F9667" s="310" t="s">
        <v>9032</v>
      </c>
      <c r="G9667" s="310" t="s">
        <v>118</v>
      </c>
      <c r="H9667" s="312">
        <v>790360.2</v>
      </c>
      <c r="I9667" s="312">
        <f t="shared" si="84"/>
        <v>790360.2</v>
      </c>
      <c r="J9667" s="310" t="s">
        <v>241</v>
      </c>
      <c r="K9667" s="310" t="s">
        <v>241</v>
      </c>
      <c r="L9667" s="313" t="s">
        <v>9033</v>
      </c>
    </row>
    <row r="9668" spans="2:12" ht="75" customHeight="1" x14ac:dyDescent="0.25">
      <c r="B9668" s="310">
        <v>14121503</v>
      </c>
      <c r="C9668" s="310" t="s">
        <v>9146</v>
      </c>
      <c r="D9668" s="311">
        <v>41654</v>
      </c>
      <c r="E9668" s="310">
        <v>11.5</v>
      </c>
      <c r="F9668" s="310" t="s">
        <v>9032</v>
      </c>
      <c r="G9668" s="310" t="s">
        <v>118</v>
      </c>
      <c r="H9668" s="312">
        <v>58963.799999999988</v>
      </c>
      <c r="I9668" s="312">
        <f t="shared" si="84"/>
        <v>58963.799999999988</v>
      </c>
      <c r="J9668" s="310" t="s">
        <v>241</v>
      </c>
      <c r="K9668" s="310" t="s">
        <v>241</v>
      </c>
      <c r="L9668" s="313" t="s">
        <v>9033</v>
      </c>
    </row>
    <row r="9669" spans="2:12" ht="75" customHeight="1" x14ac:dyDescent="0.25">
      <c r="B9669" s="310">
        <v>14121503</v>
      </c>
      <c r="C9669" s="310" t="s">
        <v>9147</v>
      </c>
      <c r="D9669" s="311">
        <v>41654</v>
      </c>
      <c r="E9669" s="310">
        <v>11.5</v>
      </c>
      <c r="F9669" s="310" t="s">
        <v>9032</v>
      </c>
      <c r="G9669" s="310" t="s">
        <v>118</v>
      </c>
      <c r="H9669" s="312">
        <v>0</v>
      </c>
      <c r="I9669" s="312">
        <f t="shared" si="84"/>
        <v>0</v>
      </c>
      <c r="J9669" s="310" t="s">
        <v>241</v>
      </c>
      <c r="K9669" s="310" t="s">
        <v>241</v>
      </c>
      <c r="L9669" s="313" t="s">
        <v>9033</v>
      </c>
    </row>
    <row r="9670" spans="2:12" ht="75" customHeight="1" x14ac:dyDescent="0.25">
      <c r="B9670" s="310">
        <v>14121503</v>
      </c>
      <c r="C9670" s="310" t="s">
        <v>9148</v>
      </c>
      <c r="D9670" s="311">
        <v>41654</v>
      </c>
      <c r="E9670" s="310">
        <v>11.5</v>
      </c>
      <c r="F9670" s="310" t="s">
        <v>9032</v>
      </c>
      <c r="G9670" s="310" t="s">
        <v>118</v>
      </c>
      <c r="H9670" s="312">
        <v>188181</v>
      </c>
      <c r="I9670" s="312">
        <f t="shared" si="84"/>
        <v>188181</v>
      </c>
      <c r="J9670" s="310" t="s">
        <v>241</v>
      </c>
      <c r="K9670" s="310" t="s">
        <v>241</v>
      </c>
      <c r="L9670" s="313" t="s">
        <v>9033</v>
      </c>
    </row>
    <row r="9671" spans="2:12" ht="75" customHeight="1" x14ac:dyDescent="0.25">
      <c r="B9671" s="310">
        <v>14121503</v>
      </c>
      <c r="C9671" s="310" t="s">
        <v>9149</v>
      </c>
      <c r="D9671" s="311">
        <v>41654</v>
      </c>
      <c r="E9671" s="310">
        <v>11.5</v>
      </c>
      <c r="F9671" s="310" t="s">
        <v>9032</v>
      </c>
      <c r="G9671" s="310" t="s">
        <v>118</v>
      </c>
      <c r="H9671" s="312">
        <v>250908</v>
      </c>
      <c r="I9671" s="312">
        <f t="shared" si="84"/>
        <v>250908</v>
      </c>
      <c r="J9671" s="310" t="s">
        <v>241</v>
      </c>
      <c r="K9671" s="310" t="s">
        <v>241</v>
      </c>
      <c r="L9671" s="313" t="s">
        <v>9033</v>
      </c>
    </row>
    <row r="9672" spans="2:12" ht="75" customHeight="1" x14ac:dyDescent="0.25">
      <c r="B9672" s="310">
        <v>47121901</v>
      </c>
      <c r="C9672" s="310" t="s">
        <v>9150</v>
      </c>
      <c r="D9672" s="311">
        <v>41654</v>
      </c>
      <c r="E9672" s="310">
        <v>11.5</v>
      </c>
      <c r="F9672" s="310" t="s">
        <v>9032</v>
      </c>
      <c r="G9672" s="310" t="s">
        <v>118</v>
      </c>
      <c r="H9672" s="312">
        <v>254693.25</v>
      </c>
      <c r="I9672" s="312">
        <f t="shared" si="84"/>
        <v>254693.25</v>
      </c>
      <c r="J9672" s="310" t="s">
        <v>241</v>
      </c>
      <c r="K9672" s="310" t="s">
        <v>241</v>
      </c>
      <c r="L9672" s="313" t="s">
        <v>9033</v>
      </c>
    </row>
    <row r="9673" spans="2:12" ht="75" customHeight="1" x14ac:dyDescent="0.25">
      <c r="B9673" s="310">
        <v>14111519</v>
      </c>
      <c r="C9673" s="310" t="s">
        <v>9151</v>
      </c>
      <c r="D9673" s="311">
        <v>41654</v>
      </c>
      <c r="E9673" s="310">
        <v>11.5</v>
      </c>
      <c r="F9673" s="310" t="s">
        <v>9032</v>
      </c>
      <c r="G9673" s="310" t="s">
        <v>118</v>
      </c>
      <c r="H9673" s="312">
        <v>1050000</v>
      </c>
      <c r="I9673" s="312">
        <f t="shared" si="84"/>
        <v>1050000</v>
      </c>
      <c r="J9673" s="310" t="s">
        <v>241</v>
      </c>
      <c r="K9673" s="310" t="s">
        <v>241</v>
      </c>
      <c r="L9673" s="313" t="s">
        <v>9033</v>
      </c>
    </row>
    <row r="9674" spans="2:12" ht="75" customHeight="1" x14ac:dyDescent="0.25">
      <c r="B9674" s="310">
        <v>46181704</v>
      </c>
      <c r="C9674" s="310" t="s">
        <v>9152</v>
      </c>
      <c r="D9674" s="311">
        <v>41654</v>
      </c>
      <c r="E9674" s="310">
        <v>11.5</v>
      </c>
      <c r="F9674" s="310" t="s">
        <v>9032</v>
      </c>
      <c r="G9674" s="310" t="s">
        <v>118</v>
      </c>
      <c r="H9674" s="312">
        <v>58000</v>
      </c>
      <c r="I9674" s="312">
        <f t="shared" si="84"/>
        <v>58000</v>
      </c>
      <c r="J9674" s="310" t="s">
        <v>241</v>
      </c>
      <c r="K9674" s="310" t="s">
        <v>241</v>
      </c>
      <c r="L9674" s="313" t="s">
        <v>9033</v>
      </c>
    </row>
    <row r="9675" spans="2:12" ht="75" customHeight="1" x14ac:dyDescent="0.25">
      <c r="B9675" s="310">
        <v>13101501</v>
      </c>
      <c r="C9675" s="310" t="s">
        <v>9153</v>
      </c>
      <c r="D9675" s="311">
        <v>41654</v>
      </c>
      <c r="E9675" s="310">
        <v>11.5</v>
      </c>
      <c r="F9675" s="310" t="s">
        <v>9032</v>
      </c>
      <c r="G9675" s="310" t="s">
        <v>118</v>
      </c>
      <c r="H9675" s="312">
        <v>2439864</v>
      </c>
      <c r="I9675" s="312">
        <f t="shared" si="84"/>
        <v>2439864</v>
      </c>
      <c r="J9675" s="310" t="s">
        <v>241</v>
      </c>
      <c r="K9675" s="310" t="s">
        <v>241</v>
      </c>
      <c r="L9675" s="313" t="s">
        <v>9033</v>
      </c>
    </row>
    <row r="9676" spans="2:12" ht="75" customHeight="1" x14ac:dyDescent="0.25">
      <c r="B9676" s="310">
        <v>12352315</v>
      </c>
      <c r="C9676" s="310" t="s">
        <v>9154</v>
      </c>
      <c r="D9676" s="311">
        <v>41654</v>
      </c>
      <c r="E9676" s="310">
        <v>11.5</v>
      </c>
      <c r="F9676" s="310" t="s">
        <v>9032</v>
      </c>
      <c r="G9676" s="310" t="s">
        <v>118</v>
      </c>
      <c r="H9676" s="312">
        <v>46167.03</v>
      </c>
      <c r="I9676" s="312">
        <f t="shared" si="84"/>
        <v>46167.03</v>
      </c>
      <c r="J9676" s="310" t="s">
        <v>241</v>
      </c>
      <c r="K9676" s="310" t="s">
        <v>241</v>
      </c>
      <c r="L9676" s="313" t="s">
        <v>9033</v>
      </c>
    </row>
    <row r="9677" spans="2:12" ht="75" customHeight="1" x14ac:dyDescent="0.25">
      <c r="B9677" s="310">
        <v>43201809</v>
      </c>
      <c r="C9677" s="310" t="s">
        <v>9155</v>
      </c>
      <c r="D9677" s="311">
        <v>41654</v>
      </c>
      <c r="E9677" s="310">
        <v>11.5</v>
      </c>
      <c r="F9677" s="310" t="s">
        <v>9032</v>
      </c>
      <c r="G9677" s="310" t="s">
        <v>118</v>
      </c>
      <c r="H9677" s="312">
        <v>23071.019999999997</v>
      </c>
      <c r="I9677" s="312">
        <f t="shared" si="84"/>
        <v>23071.019999999997</v>
      </c>
      <c r="J9677" s="310" t="s">
        <v>241</v>
      </c>
      <c r="K9677" s="310" t="s">
        <v>241</v>
      </c>
      <c r="L9677" s="313" t="s">
        <v>9033</v>
      </c>
    </row>
    <row r="9678" spans="2:12" ht="75" customHeight="1" x14ac:dyDescent="0.25">
      <c r="B9678" s="310">
        <v>41112108</v>
      </c>
      <c r="C9678" s="310" t="s">
        <v>9156</v>
      </c>
      <c r="D9678" s="311">
        <v>41654</v>
      </c>
      <c r="E9678" s="310">
        <v>11.5</v>
      </c>
      <c r="F9678" s="310" t="s">
        <v>9032</v>
      </c>
      <c r="G9678" s="310" t="s">
        <v>118</v>
      </c>
      <c r="H9678" s="312">
        <v>461670.72</v>
      </c>
      <c r="I9678" s="312">
        <f t="shared" si="84"/>
        <v>461670.72</v>
      </c>
      <c r="J9678" s="310" t="s">
        <v>241</v>
      </c>
      <c r="K9678" s="310" t="s">
        <v>241</v>
      </c>
      <c r="L9678" s="313" t="s">
        <v>9033</v>
      </c>
    </row>
    <row r="9679" spans="2:12" ht="75" customHeight="1" x14ac:dyDescent="0.25">
      <c r="B9679" s="310">
        <v>41112108</v>
      </c>
      <c r="C9679" s="310" t="s">
        <v>9157</v>
      </c>
      <c r="D9679" s="311">
        <v>41654</v>
      </c>
      <c r="E9679" s="310">
        <v>11.5</v>
      </c>
      <c r="F9679" s="310" t="s">
        <v>9032</v>
      </c>
      <c r="G9679" s="310" t="s">
        <v>118</v>
      </c>
      <c r="H9679" s="312">
        <v>6300000</v>
      </c>
      <c r="I9679" s="312">
        <f t="shared" si="84"/>
        <v>6300000</v>
      </c>
      <c r="J9679" s="310" t="s">
        <v>241</v>
      </c>
      <c r="K9679" s="310" t="s">
        <v>241</v>
      </c>
      <c r="L9679" s="313" t="s">
        <v>9033</v>
      </c>
    </row>
    <row r="9680" spans="2:12" ht="75" customHeight="1" x14ac:dyDescent="0.25">
      <c r="B9680" s="310">
        <v>41122810</v>
      </c>
      <c r="C9680" s="310" t="s">
        <v>9158</v>
      </c>
      <c r="D9680" s="311">
        <v>41654</v>
      </c>
      <c r="E9680" s="310">
        <v>11.5</v>
      </c>
      <c r="F9680" s="310" t="s">
        <v>9032</v>
      </c>
      <c r="G9680" s="310" t="s">
        <v>118</v>
      </c>
      <c r="H9680" s="312">
        <v>36381660</v>
      </c>
      <c r="I9680" s="312">
        <f t="shared" si="84"/>
        <v>36381660</v>
      </c>
      <c r="J9680" s="310" t="s">
        <v>241</v>
      </c>
      <c r="K9680" s="310" t="s">
        <v>241</v>
      </c>
      <c r="L9680" s="313" t="s">
        <v>9033</v>
      </c>
    </row>
    <row r="9681" spans="2:12" ht="75" customHeight="1" x14ac:dyDescent="0.25">
      <c r="B9681" s="310">
        <v>27111907</v>
      </c>
      <c r="C9681" s="310" t="s">
        <v>9159</v>
      </c>
      <c r="D9681" s="311">
        <v>41654</v>
      </c>
      <c r="E9681" s="310">
        <v>11.5</v>
      </c>
      <c r="F9681" s="310" t="s">
        <v>9032</v>
      </c>
      <c r="G9681" s="310" t="s">
        <v>118</v>
      </c>
      <c r="H9681" s="312">
        <v>5126310</v>
      </c>
      <c r="I9681" s="312">
        <f t="shared" si="84"/>
        <v>5126310</v>
      </c>
      <c r="J9681" s="310" t="s">
        <v>241</v>
      </c>
      <c r="K9681" s="310" t="s">
        <v>241</v>
      </c>
      <c r="L9681" s="313" t="s">
        <v>9033</v>
      </c>
    </row>
    <row r="9682" spans="2:12" ht="75" customHeight="1" x14ac:dyDescent="0.25">
      <c r="B9682" s="310">
        <v>27113003</v>
      </c>
      <c r="C9682" s="310" t="s">
        <v>9160</v>
      </c>
      <c r="D9682" s="311">
        <v>41654</v>
      </c>
      <c r="E9682" s="310">
        <v>11.5</v>
      </c>
      <c r="F9682" s="310" t="s">
        <v>9032</v>
      </c>
      <c r="G9682" s="310" t="s">
        <v>118</v>
      </c>
      <c r="H9682" s="312">
        <v>210000</v>
      </c>
      <c r="I9682" s="312">
        <f t="shared" si="84"/>
        <v>210000</v>
      </c>
      <c r="J9682" s="310" t="s">
        <v>241</v>
      </c>
      <c r="K9682" s="310" t="s">
        <v>241</v>
      </c>
      <c r="L9682" s="313" t="s">
        <v>9033</v>
      </c>
    </row>
    <row r="9683" spans="2:12" ht="75" customHeight="1" x14ac:dyDescent="0.25">
      <c r="B9683" s="310">
        <v>31162801</v>
      </c>
      <c r="C9683" s="310" t="s">
        <v>9161</v>
      </c>
      <c r="D9683" s="311">
        <v>41654</v>
      </c>
      <c r="E9683" s="310">
        <v>11.5</v>
      </c>
      <c r="F9683" s="310" t="s">
        <v>9032</v>
      </c>
      <c r="G9683" s="310" t="s">
        <v>118</v>
      </c>
      <c r="H9683" s="312">
        <v>2885442</v>
      </c>
      <c r="I9683" s="312">
        <f t="shared" si="84"/>
        <v>2885442</v>
      </c>
      <c r="J9683" s="310" t="s">
        <v>241</v>
      </c>
      <c r="K9683" s="310" t="s">
        <v>241</v>
      </c>
      <c r="L9683" s="313" t="s">
        <v>9033</v>
      </c>
    </row>
    <row r="9684" spans="2:12" ht="75" customHeight="1" x14ac:dyDescent="0.25">
      <c r="B9684" s="310">
        <v>46181543</v>
      </c>
      <c r="C9684" s="310" t="s">
        <v>9162</v>
      </c>
      <c r="D9684" s="311">
        <v>41654</v>
      </c>
      <c r="E9684" s="310">
        <v>11.5</v>
      </c>
      <c r="F9684" s="310" t="s">
        <v>9032</v>
      </c>
      <c r="G9684" s="310" t="s">
        <v>118</v>
      </c>
      <c r="H9684" s="312">
        <v>305523.75</v>
      </c>
      <c r="I9684" s="312">
        <f t="shared" si="84"/>
        <v>305523.75</v>
      </c>
      <c r="J9684" s="310" t="s">
        <v>241</v>
      </c>
      <c r="K9684" s="310" t="s">
        <v>241</v>
      </c>
      <c r="L9684" s="313" t="s">
        <v>9033</v>
      </c>
    </row>
    <row r="9685" spans="2:12" ht="75" customHeight="1" x14ac:dyDescent="0.25">
      <c r="B9685" s="310">
        <v>44121635</v>
      </c>
      <c r="C9685" s="310" t="s">
        <v>9163</v>
      </c>
      <c r="D9685" s="311">
        <v>41654</v>
      </c>
      <c r="E9685" s="310">
        <v>11.5</v>
      </c>
      <c r="F9685" s="310" t="s">
        <v>9032</v>
      </c>
      <c r="G9685" s="310" t="s">
        <v>118</v>
      </c>
      <c r="H9685" s="312">
        <v>450552.89999999997</v>
      </c>
      <c r="I9685" s="312">
        <f t="shared" si="84"/>
        <v>450552.89999999997</v>
      </c>
      <c r="J9685" s="310" t="s">
        <v>241</v>
      </c>
      <c r="K9685" s="310" t="s">
        <v>241</v>
      </c>
      <c r="L9685" s="313" t="s">
        <v>9033</v>
      </c>
    </row>
    <row r="9686" spans="2:12" ht="75" customHeight="1" x14ac:dyDescent="0.25">
      <c r="B9686" s="310">
        <v>31201502</v>
      </c>
      <c r="C9686" s="310" t="s">
        <v>9164</v>
      </c>
      <c r="D9686" s="311">
        <v>41654</v>
      </c>
      <c r="E9686" s="310">
        <v>11.5</v>
      </c>
      <c r="F9686" s="310" t="s">
        <v>9032</v>
      </c>
      <c r="G9686" s="310" t="s">
        <v>118</v>
      </c>
      <c r="H9686" s="312">
        <v>13650</v>
      </c>
      <c r="I9686" s="312">
        <f t="shared" si="84"/>
        <v>13650</v>
      </c>
      <c r="J9686" s="310" t="s">
        <v>241</v>
      </c>
      <c r="K9686" s="310" t="s">
        <v>241</v>
      </c>
      <c r="L9686" s="313" t="s">
        <v>9033</v>
      </c>
    </row>
    <row r="9687" spans="2:12" ht="75" customHeight="1" x14ac:dyDescent="0.25">
      <c r="B9687" s="310">
        <v>31201502</v>
      </c>
      <c r="C9687" s="310" t="s">
        <v>9164</v>
      </c>
      <c r="D9687" s="311">
        <v>41654</v>
      </c>
      <c r="E9687" s="310">
        <v>11.5</v>
      </c>
      <c r="F9687" s="310" t="s">
        <v>9032</v>
      </c>
      <c r="G9687" s="310" t="s">
        <v>118</v>
      </c>
      <c r="H9687" s="312">
        <v>78750</v>
      </c>
      <c r="I9687" s="312">
        <f t="shared" si="84"/>
        <v>78750</v>
      </c>
      <c r="J9687" s="310" t="s">
        <v>241</v>
      </c>
      <c r="K9687" s="310" t="s">
        <v>241</v>
      </c>
      <c r="L9687" s="313" t="s">
        <v>9033</v>
      </c>
    </row>
    <row r="9688" spans="2:12" ht="75" customHeight="1" x14ac:dyDescent="0.25">
      <c r="B9688" s="310">
        <v>31201502</v>
      </c>
      <c r="C9688" s="310" t="s">
        <v>9165</v>
      </c>
      <c r="D9688" s="311">
        <v>41654</v>
      </c>
      <c r="E9688" s="310">
        <v>11.5</v>
      </c>
      <c r="F9688" s="310" t="s">
        <v>9032</v>
      </c>
      <c r="G9688" s="310" t="s">
        <v>118</v>
      </c>
      <c r="H9688" s="312">
        <v>498679.65</v>
      </c>
      <c r="I9688" s="312">
        <f t="shared" si="84"/>
        <v>498679.65</v>
      </c>
      <c r="J9688" s="310" t="s">
        <v>241</v>
      </c>
      <c r="K9688" s="310" t="s">
        <v>241</v>
      </c>
      <c r="L9688" s="313" t="s">
        <v>9033</v>
      </c>
    </row>
    <row r="9689" spans="2:12" ht="75" customHeight="1" x14ac:dyDescent="0.25">
      <c r="B9689" s="310">
        <v>31201502</v>
      </c>
      <c r="C9689" s="310" t="s">
        <v>9166</v>
      </c>
      <c r="D9689" s="311">
        <v>41654</v>
      </c>
      <c r="E9689" s="310">
        <v>11.5</v>
      </c>
      <c r="F9689" s="310" t="s">
        <v>9032</v>
      </c>
      <c r="G9689" s="310" t="s">
        <v>118</v>
      </c>
      <c r="H9689" s="312">
        <v>266903.38500000001</v>
      </c>
      <c r="I9689" s="312">
        <f t="shared" si="84"/>
        <v>266903.38500000001</v>
      </c>
      <c r="J9689" s="310" t="s">
        <v>241</v>
      </c>
      <c r="K9689" s="310" t="s">
        <v>241</v>
      </c>
      <c r="L9689" s="313" t="s">
        <v>9033</v>
      </c>
    </row>
    <row r="9690" spans="2:12" ht="75" customHeight="1" x14ac:dyDescent="0.25">
      <c r="B9690" s="310">
        <v>31201502</v>
      </c>
      <c r="C9690" s="310" t="s">
        <v>9167</v>
      </c>
      <c r="D9690" s="311">
        <v>41654</v>
      </c>
      <c r="E9690" s="310">
        <v>11.5</v>
      </c>
      <c r="F9690" s="310" t="s">
        <v>9032</v>
      </c>
      <c r="G9690" s="310" t="s">
        <v>118</v>
      </c>
      <c r="H9690" s="312">
        <v>451634.4</v>
      </c>
      <c r="I9690" s="312">
        <f t="shared" si="84"/>
        <v>451634.4</v>
      </c>
      <c r="J9690" s="310" t="s">
        <v>241</v>
      </c>
      <c r="K9690" s="310" t="s">
        <v>241</v>
      </c>
      <c r="L9690" s="313" t="s">
        <v>9033</v>
      </c>
    </row>
    <row r="9691" spans="2:12" ht="75" customHeight="1" x14ac:dyDescent="0.25">
      <c r="B9691" s="310">
        <v>31201503</v>
      </c>
      <c r="C9691" s="310" t="s">
        <v>9168</v>
      </c>
      <c r="D9691" s="311">
        <v>41654</v>
      </c>
      <c r="E9691" s="310">
        <v>11.5</v>
      </c>
      <c r="F9691" s="310" t="s">
        <v>9032</v>
      </c>
      <c r="G9691" s="310" t="s">
        <v>118</v>
      </c>
      <c r="H9691" s="312">
        <v>840541.79999999993</v>
      </c>
      <c r="I9691" s="312">
        <f t="shared" si="84"/>
        <v>840541.79999999993</v>
      </c>
      <c r="J9691" s="310" t="s">
        <v>241</v>
      </c>
      <c r="K9691" s="310" t="s">
        <v>241</v>
      </c>
      <c r="L9691" s="313" t="s">
        <v>9033</v>
      </c>
    </row>
    <row r="9692" spans="2:12" ht="75" customHeight="1" x14ac:dyDescent="0.25">
      <c r="B9692" s="310">
        <v>31201503</v>
      </c>
      <c r="C9692" s="310" t="s">
        <v>9168</v>
      </c>
      <c r="D9692" s="311">
        <v>41654</v>
      </c>
      <c r="E9692" s="310">
        <v>11.5</v>
      </c>
      <c r="F9692" s="310" t="s">
        <v>9032</v>
      </c>
      <c r="G9692" s="310" t="s">
        <v>118</v>
      </c>
      <c r="H9692" s="312">
        <v>240118.72500000001</v>
      </c>
      <c r="I9692" s="312">
        <f t="shared" si="84"/>
        <v>240118.72500000001</v>
      </c>
      <c r="J9692" s="310" t="s">
        <v>241</v>
      </c>
      <c r="K9692" s="310" t="s">
        <v>241</v>
      </c>
      <c r="L9692" s="313" t="s">
        <v>9033</v>
      </c>
    </row>
    <row r="9693" spans="2:12" ht="75" customHeight="1" x14ac:dyDescent="0.25">
      <c r="B9693" s="310">
        <v>31201503</v>
      </c>
      <c r="C9693" s="310" t="s">
        <v>9169</v>
      </c>
      <c r="D9693" s="311">
        <v>41654</v>
      </c>
      <c r="E9693" s="310">
        <v>11.5</v>
      </c>
      <c r="F9693" s="310" t="s">
        <v>9032</v>
      </c>
      <c r="G9693" s="310" t="s">
        <v>118</v>
      </c>
      <c r="H9693" s="312">
        <v>50495.234999999993</v>
      </c>
      <c r="I9693" s="312">
        <f t="shared" si="84"/>
        <v>50495.234999999993</v>
      </c>
      <c r="J9693" s="310" t="s">
        <v>241</v>
      </c>
      <c r="K9693" s="310" t="s">
        <v>241</v>
      </c>
      <c r="L9693" s="313" t="s">
        <v>9033</v>
      </c>
    </row>
    <row r="9694" spans="2:12" ht="75" customHeight="1" x14ac:dyDescent="0.25">
      <c r="B9694" s="310">
        <v>31201502</v>
      </c>
      <c r="C9694" s="310" t="s">
        <v>9170</v>
      </c>
      <c r="D9694" s="311">
        <v>41654</v>
      </c>
      <c r="E9694" s="310">
        <v>11.5</v>
      </c>
      <c r="F9694" s="310" t="s">
        <v>9032</v>
      </c>
      <c r="G9694" s="310" t="s">
        <v>118</v>
      </c>
      <c r="H9694" s="312">
        <v>126000</v>
      </c>
      <c r="I9694" s="312">
        <f t="shared" si="84"/>
        <v>126000</v>
      </c>
      <c r="J9694" s="310" t="s">
        <v>241</v>
      </c>
      <c r="K9694" s="310" t="s">
        <v>241</v>
      </c>
      <c r="L9694" s="313" t="s">
        <v>9033</v>
      </c>
    </row>
    <row r="9695" spans="2:12" ht="75" customHeight="1" x14ac:dyDescent="0.25">
      <c r="B9695" s="310">
        <v>27112802</v>
      </c>
      <c r="C9695" s="310" t="s">
        <v>9171</v>
      </c>
      <c r="D9695" s="311">
        <v>41654</v>
      </c>
      <c r="E9695" s="310">
        <v>11.5</v>
      </c>
      <c r="F9695" s="310" t="s">
        <v>9032</v>
      </c>
      <c r="G9695" s="310" t="s">
        <v>118</v>
      </c>
      <c r="H9695" s="312">
        <v>1890000</v>
      </c>
      <c r="I9695" s="312">
        <f t="shared" si="84"/>
        <v>1890000</v>
      </c>
      <c r="J9695" s="310" t="s">
        <v>241</v>
      </c>
      <c r="K9695" s="310" t="s">
        <v>241</v>
      </c>
      <c r="L9695" s="313" t="s">
        <v>9033</v>
      </c>
    </row>
    <row r="9696" spans="2:12" ht="75" customHeight="1" x14ac:dyDescent="0.25">
      <c r="B9696" s="310">
        <v>27112802</v>
      </c>
      <c r="C9696" s="310" t="s">
        <v>9171</v>
      </c>
      <c r="D9696" s="311">
        <v>41654</v>
      </c>
      <c r="E9696" s="310">
        <v>11.5</v>
      </c>
      <c r="F9696" s="310" t="s">
        <v>9032</v>
      </c>
      <c r="G9696" s="310" t="s">
        <v>118</v>
      </c>
      <c r="H9696" s="312">
        <v>1890000</v>
      </c>
      <c r="I9696" s="312">
        <f t="shared" si="84"/>
        <v>1890000</v>
      </c>
      <c r="J9696" s="310" t="s">
        <v>241</v>
      </c>
      <c r="K9696" s="310" t="s">
        <v>241</v>
      </c>
      <c r="L9696" s="313" t="s">
        <v>9033</v>
      </c>
    </row>
    <row r="9697" spans="2:12" ht="75" customHeight="1" x14ac:dyDescent="0.25">
      <c r="B9697" s="310">
        <v>23101512</v>
      </c>
      <c r="C9697" s="310" t="s">
        <v>9172</v>
      </c>
      <c r="D9697" s="311">
        <v>41654</v>
      </c>
      <c r="E9697" s="310">
        <v>11.5</v>
      </c>
      <c r="F9697" s="310" t="s">
        <v>9032</v>
      </c>
      <c r="G9697" s="310" t="s">
        <v>118</v>
      </c>
      <c r="H9697" s="312">
        <v>2019809.3999999997</v>
      </c>
      <c r="I9697" s="312">
        <f t="shared" si="84"/>
        <v>2019809.3999999997</v>
      </c>
      <c r="J9697" s="310" t="s">
        <v>241</v>
      </c>
      <c r="K9697" s="310" t="s">
        <v>241</v>
      </c>
      <c r="L9697" s="313" t="s">
        <v>9033</v>
      </c>
    </row>
    <row r="9698" spans="2:12" ht="75" customHeight="1" x14ac:dyDescent="0.25">
      <c r="B9698" s="310">
        <v>60105705</v>
      </c>
      <c r="C9698" s="310" t="s">
        <v>9173</v>
      </c>
      <c r="D9698" s="311">
        <v>41654</v>
      </c>
      <c r="E9698" s="310">
        <v>11.5</v>
      </c>
      <c r="F9698" s="310" t="s">
        <v>9032</v>
      </c>
      <c r="G9698" s="310" t="s">
        <v>118</v>
      </c>
      <c r="H9698" s="312">
        <v>4415.9849999999997</v>
      </c>
      <c r="I9698" s="312">
        <f t="shared" si="84"/>
        <v>4415.9849999999997</v>
      </c>
      <c r="J9698" s="310" t="s">
        <v>241</v>
      </c>
      <c r="K9698" s="310" t="s">
        <v>241</v>
      </c>
      <c r="L9698" s="313" t="s">
        <v>9033</v>
      </c>
    </row>
    <row r="9699" spans="2:12" ht="75" customHeight="1" x14ac:dyDescent="0.25">
      <c r="B9699" s="310">
        <v>31201502</v>
      </c>
      <c r="C9699" s="310" t="s">
        <v>9174</v>
      </c>
      <c r="D9699" s="311">
        <v>41654</v>
      </c>
      <c r="E9699" s="310">
        <v>11.5</v>
      </c>
      <c r="F9699" s="310" t="s">
        <v>9032</v>
      </c>
      <c r="G9699" s="310" t="s">
        <v>118</v>
      </c>
      <c r="H9699" s="312">
        <v>102872.70000000001</v>
      </c>
      <c r="I9699" s="312">
        <f t="shared" si="84"/>
        <v>102872.70000000001</v>
      </c>
      <c r="J9699" s="310" t="s">
        <v>241</v>
      </c>
      <c r="K9699" s="310" t="s">
        <v>241</v>
      </c>
      <c r="L9699" s="313" t="s">
        <v>9033</v>
      </c>
    </row>
    <row r="9700" spans="2:12" ht="75" customHeight="1" x14ac:dyDescent="0.25">
      <c r="B9700" s="310">
        <v>31201502</v>
      </c>
      <c r="C9700" s="310" t="s">
        <v>9174</v>
      </c>
      <c r="D9700" s="311">
        <v>41654</v>
      </c>
      <c r="E9700" s="310">
        <v>11.5</v>
      </c>
      <c r="F9700" s="310" t="s">
        <v>9032</v>
      </c>
      <c r="G9700" s="310" t="s">
        <v>118</v>
      </c>
      <c r="H9700" s="312">
        <v>78032.324999999997</v>
      </c>
      <c r="I9700" s="312">
        <f t="shared" si="84"/>
        <v>78032.324999999997</v>
      </c>
      <c r="J9700" s="310" t="s">
        <v>241</v>
      </c>
      <c r="K9700" s="310" t="s">
        <v>241</v>
      </c>
      <c r="L9700" s="313" t="s">
        <v>9033</v>
      </c>
    </row>
    <row r="9701" spans="2:12" ht="75" customHeight="1" x14ac:dyDescent="0.25">
      <c r="B9701" s="310">
        <v>31201502</v>
      </c>
      <c r="C9701" s="310" t="s">
        <v>9174</v>
      </c>
      <c r="D9701" s="311">
        <v>41654</v>
      </c>
      <c r="E9701" s="310">
        <v>11.5</v>
      </c>
      <c r="F9701" s="310" t="s">
        <v>9032</v>
      </c>
      <c r="G9701" s="310" t="s">
        <v>118</v>
      </c>
      <c r="H9701" s="312">
        <v>62727</v>
      </c>
      <c r="I9701" s="312">
        <f t="shared" si="84"/>
        <v>62727</v>
      </c>
      <c r="J9701" s="310" t="s">
        <v>241</v>
      </c>
      <c r="K9701" s="310" t="s">
        <v>241</v>
      </c>
      <c r="L9701" s="313" t="s">
        <v>9033</v>
      </c>
    </row>
    <row r="9702" spans="2:12" ht="75" customHeight="1" x14ac:dyDescent="0.25">
      <c r="B9702" s="310">
        <v>46182201</v>
      </c>
      <c r="C9702" s="310" t="s">
        <v>9175</v>
      </c>
      <c r="D9702" s="311">
        <v>41654</v>
      </c>
      <c r="E9702" s="310">
        <v>11.5</v>
      </c>
      <c r="F9702" s="310" t="s">
        <v>9032</v>
      </c>
      <c r="G9702" s="310" t="s">
        <v>118</v>
      </c>
      <c r="H9702" s="312">
        <v>96048</v>
      </c>
      <c r="I9702" s="312">
        <f t="shared" si="84"/>
        <v>96048</v>
      </c>
      <c r="J9702" s="310" t="s">
        <v>241</v>
      </c>
      <c r="K9702" s="310" t="s">
        <v>241</v>
      </c>
      <c r="L9702" s="313" t="s">
        <v>9033</v>
      </c>
    </row>
    <row r="9703" spans="2:12" ht="75" customHeight="1" x14ac:dyDescent="0.25">
      <c r="B9703" s="310">
        <v>44122104</v>
      </c>
      <c r="C9703" s="310" t="s">
        <v>9176</v>
      </c>
      <c r="D9703" s="311">
        <v>41654</v>
      </c>
      <c r="E9703" s="310">
        <v>11.5</v>
      </c>
      <c r="F9703" s="310" t="s">
        <v>9032</v>
      </c>
      <c r="G9703" s="310" t="s">
        <v>118</v>
      </c>
      <c r="H9703" s="312">
        <v>103499.55</v>
      </c>
      <c r="I9703" s="312">
        <f t="shared" si="84"/>
        <v>103499.55</v>
      </c>
      <c r="J9703" s="310" t="s">
        <v>241</v>
      </c>
      <c r="K9703" s="310" t="s">
        <v>241</v>
      </c>
      <c r="L9703" s="313" t="s">
        <v>9033</v>
      </c>
    </row>
    <row r="9704" spans="2:12" ht="75" customHeight="1" x14ac:dyDescent="0.25">
      <c r="B9704" s="310">
        <v>23153401</v>
      </c>
      <c r="C9704" s="310" t="s">
        <v>8547</v>
      </c>
      <c r="D9704" s="311">
        <v>41654</v>
      </c>
      <c r="E9704" s="310">
        <v>11.5</v>
      </c>
      <c r="F9704" s="310" t="s">
        <v>9032</v>
      </c>
      <c r="G9704" s="310" t="s">
        <v>118</v>
      </c>
      <c r="H9704" s="312">
        <v>240244.2</v>
      </c>
      <c r="I9704" s="312">
        <f t="shared" si="84"/>
        <v>240244.2</v>
      </c>
      <c r="J9704" s="310" t="s">
        <v>241</v>
      </c>
      <c r="K9704" s="310" t="s">
        <v>241</v>
      </c>
      <c r="L9704" s="313" t="s">
        <v>9033</v>
      </c>
    </row>
    <row r="9705" spans="2:12" ht="75" customHeight="1" x14ac:dyDescent="0.25">
      <c r="B9705" s="310">
        <v>47131807</v>
      </c>
      <c r="C9705" s="310" t="s">
        <v>9177</v>
      </c>
      <c r="D9705" s="311">
        <v>41654</v>
      </c>
      <c r="E9705" s="310">
        <v>11.5</v>
      </c>
      <c r="F9705" s="310" t="s">
        <v>9032</v>
      </c>
      <c r="G9705" s="310" t="s">
        <v>118</v>
      </c>
      <c r="H9705" s="312">
        <v>577088.4</v>
      </c>
      <c r="I9705" s="312">
        <f t="shared" si="84"/>
        <v>577088.4</v>
      </c>
      <c r="J9705" s="310" t="s">
        <v>241</v>
      </c>
      <c r="K9705" s="310" t="s">
        <v>241</v>
      </c>
      <c r="L9705" s="313" t="s">
        <v>9033</v>
      </c>
    </row>
    <row r="9706" spans="2:12" ht="75" customHeight="1" x14ac:dyDescent="0.25">
      <c r="B9706" s="310">
        <v>23151604</v>
      </c>
      <c r="C9706" s="310" t="s">
        <v>9178</v>
      </c>
      <c r="D9706" s="311">
        <v>41654</v>
      </c>
      <c r="E9706" s="310">
        <v>11.5</v>
      </c>
      <c r="F9706" s="310" t="s">
        <v>9032</v>
      </c>
      <c r="G9706" s="310" t="s">
        <v>118</v>
      </c>
      <c r="H9706" s="312">
        <v>3000000</v>
      </c>
      <c r="I9706" s="312">
        <f t="shared" ref="I9706:I9769" si="85">H9706</f>
        <v>3000000</v>
      </c>
      <c r="J9706" s="310" t="s">
        <v>241</v>
      </c>
      <c r="K9706" s="310" t="s">
        <v>241</v>
      </c>
      <c r="L9706" s="313" t="s">
        <v>9033</v>
      </c>
    </row>
    <row r="9707" spans="2:12" ht="75" customHeight="1" x14ac:dyDescent="0.25">
      <c r="B9707" s="310">
        <v>25191734</v>
      </c>
      <c r="C9707" s="310" t="s">
        <v>9179</v>
      </c>
      <c r="D9707" s="311">
        <v>41654</v>
      </c>
      <c r="E9707" s="310">
        <v>11.5</v>
      </c>
      <c r="F9707" s="310" t="s">
        <v>9032</v>
      </c>
      <c r="G9707" s="310" t="s">
        <v>118</v>
      </c>
      <c r="H9707" s="312">
        <v>1837500</v>
      </c>
      <c r="I9707" s="312">
        <f t="shared" si="85"/>
        <v>1837500</v>
      </c>
      <c r="J9707" s="310" t="s">
        <v>241</v>
      </c>
      <c r="K9707" s="310" t="s">
        <v>241</v>
      </c>
      <c r="L9707" s="313" t="s">
        <v>9033</v>
      </c>
    </row>
    <row r="9708" spans="2:12" ht="75" customHeight="1" x14ac:dyDescent="0.25">
      <c r="B9708" s="310">
        <v>39121414</v>
      </c>
      <c r="C9708" s="310" t="s">
        <v>9180</v>
      </c>
      <c r="D9708" s="311">
        <v>41654</v>
      </c>
      <c r="E9708" s="310">
        <v>11.5</v>
      </c>
      <c r="F9708" s="310" t="s">
        <v>9032</v>
      </c>
      <c r="G9708" s="310" t="s">
        <v>118</v>
      </c>
      <c r="H9708" s="312">
        <v>105000000</v>
      </c>
      <c r="I9708" s="312">
        <f t="shared" si="85"/>
        <v>105000000</v>
      </c>
      <c r="J9708" s="310" t="s">
        <v>241</v>
      </c>
      <c r="K9708" s="310" t="s">
        <v>241</v>
      </c>
      <c r="L9708" s="313" t="s">
        <v>9033</v>
      </c>
    </row>
    <row r="9709" spans="2:12" ht="75" customHeight="1" x14ac:dyDescent="0.25">
      <c r="B9709" s="310">
        <v>31162800</v>
      </c>
      <c r="C9709" s="310" t="s">
        <v>9181</v>
      </c>
      <c r="D9709" s="311">
        <v>41654</v>
      </c>
      <c r="E9709" s="310">
        <v>11.5</v>
      </c>
      <c r="F9709" s="310" t="s">
        <v>9032</v>
      </c>
      <c r="G9709" s="310" t="s">
        <v>118</v>
      </c>
      <c r="H9709" s="312">
        <v>3150000</v>
      </c>
      <c r="I9709" s="312">
        <f t="shared" si="85"/>
        <v>3150000</v>
      </c>
      <c r="J9709" s="310" t="s">
        <v>241</v>
      </c>
      <c r="K9709" s="310" t="s">
        <v>241</v>
      </c>
      <c r="L9709" s="313" t="s">
        <v>9033</v>
      </c>
    </row>
    <row r="9710" spans="2:12" ht="75" customHeight="1" x14ac:dyDescent="0.25">
      <c r="B9710" s="310">
        <v>32131023</v>
      </c>
      <c r="C9710" s="310" t="s">
        <v>9182</v>
      </c>
      <c r="D9710" s="311">
        <v>41654</v>
      </c>
      <c r="E9710" s="310">
        <v>11.5</v>
      </c>
      <c r="F9710" s="310" t="s">
        <v>9032</v>
      </c>
      <c r="G9710" s="310" t="s">
        <v>118</v>
      </c>
      <c r="H9710" s="312">
        <v>24225600</v>
      </c>
      <c r="I9710" s="312">
        <f t="shared" si="85"/>
        <v>24225600</v>
      </c>
      <c r="J9710" s="310" t="s">
        <v>241</v>
      </c>
      <c r="K9710" s="310" t="s">
        <v>241</v>
      </c>
      <c r="L9710" s="313" t="s">
        <v>9033</v>
      </c>
    </row>
    <row r="9711" spans="2:12" ht="75" customHeight="1" x14ac:dyDescent="0.25">
      <c r="B9711" s="310">
        <v>32131023</v>
      </c>
      <c r="C9711" s="310" t="s">
        <v>9183</v>
      </c>
      <c r="D9711" s="311">
        <v>41654</v>
      </c>
      <c r="E9711" s="310">
        <v>11.5</v>
      </c>
      <c r="F9711" s="310" t="s">
        <v>9032</v>
      </c>
      <c r="G9711" s="310" t="s">
        <v>118</v>
      </c>
      <c r="H9711" s="312">
        <v>47066880</v>
      </c>
      <c r="I9711" s="312">
        <f t="shared" si="85"/>
        <v>47066880</v>
      </c>
      <c r="J9711" s="310" t="s">
        <v>241</v>
      </c>
      <c r="K9711" s="310" t="s">
        <v>241</v>
      </c>
      <c r="L9711" s="313" t="s">
        <v>9033</v>
      </c>
    </row>
    <row r="9712" spans="2:12" ht="75" customHeight="1" x14ac:dyDescent="0.25">
      <c r="B9712" s="310">
        <v>32131023</v>
      </c>
      <c r="C9712" s="310" t="s">
        <v>9184</v>
      </c>
      <c r="D9712" s="311">
        <v>41654</v>
      </c>
      <c r="E9712" s="310">
        <v>11.5</v>
      </c>
      <c r="F9712" s="310" t="s">
        <v>9032</v>
      </c>
      <c r="G9712" s="310" t="s">
        <v>118</v>
      </c>
      <c r="H9712" s="312">
        <v>47477850</v>
      </c>
      <c r="I9712" s="312">
        <f t="shared" si="85"/>
        <v>47477850</v>
      </c>
      <c r="J9712" s="310" t="s">
        <v>241</v>
      </c>
      <c r="K9712" s="310" t="s">
        <v>241</v>
      </c>
      <c r="L9712" s="313" t="s">
        <v>9033</v>
      </c>
    </row>
    <row r="9713" spans="2:12" ht="75" customHeight="1" x14ac:dyDescent="0.25">
      <c r="B9713" s="310">
        <v>31401805</v>
      </c>
      <c r="C9713" s="310" t="s">
        <v>9185</v>
      </c>
      <c r="D9713" s="311">
        <v>41654</v>
      </c>
      <c r="E9713" s="310">
        <v>11.5</v>
      </c>
      <c r="F9713" s="310" t="s">
        <v>9032</v>
      </c>
      <c r="G9713" s="310" t="s">
        <v>118</v>
      </c>
      <c r="H9713" s="312">
        <v>2625000</v>
      </c>
      <c r="I9713" s="312">
        <f t="shared" si="85"/>
        <v>2625000</v>
      </c>
      <c r="J9713" s="310" t="s">
        <v>241</v>
      </c>
      <c r="K9713" s="310" t="s">
        <v>241</v>
      </c>
      <c r="L9713" s="313" t="s">
        <v>9033</v>
      </c>
    </row>
    <row r="9714" spans="2:12" ht="75" customHeight="1" x14ac:dyDescent="0.25">
      <c r="B9714" s="310">
        <v>42312010</v>
      </c>
      <c r="C9714" s="310" t="s">
        <v>9186</v>
      </c>
      <c r="D9714" s="311">
        <v>41654</v>
      </c>
      <c r="E9714" s="310">
        <v>11.5</v>
      </c>
      <c r="F9714" s="310" t="s">
        <v>9032</v>
      </c>
      <c r="G9714" s="310" t="s">
        <v>118</v>
      </c>
      <c r="H9714" s="312">
        <v>63981.539999999994</v>
      </c>
      <c r="I9714" s="312">
        <f t="shared" si="85"/>
        <v>63981.539999999994</v>
      </c>
      <c r="J9714" s="310" t="s">
        <v>241</v>
      </c>
      <c r="K9714" s="310" t="s">
        <v>241</v>
      </c>
      <c r="L9714" s="313" t="s">
        <v>9033</v>
      </c>
    </row>
    <row r="9715" spans="2:12" ht="75" customHeight="1" x14ac:dyDescent="0.25">
      <c r="B9715" s="310">
        <v>14111514</v>
      </c>
      <c r="C9715" s="310" t="s">
        <v>9187</v>
      </c>
      <c r="D9715" s="311">
        <v>41654</v>
      </c>
      <c r="E9715" s="310">
        <v>11.5</v>
      </c>
      <c r="F9715" s="310" t="s">
        <v>9032</v>
      </c>
      <c r="G9715" s="310" t="s">
        <v>118</v>
      </c>
      <c r="H9715" s="312">
        <v>892231.2</v>
      </c>
      <c r="I9715" s="312">
        <f t="shared" si="85"/>
        <v>892231.2</v>
      </c>
      <c r="J9715" s="310" t="s">
        <v>241</v>
      </c>
      <c r="K9715" s="310" t="s">
        <v>241</v>
      </c>
      <c r="L9715" s="313" t="s">
        <v>9033</v>
      </c>
    </row>
    <row r="9716" spans="2:12" ht="75" customHeight="1" x14ac:dyDescent="0.25">
      <c r="B9716" s="310">
        <v>14111514</v>
      </c>
      <c r="C9716" s="310" t="s">
        <v>9187</v>
      </c>
      <c r="D9716" s="311">
        <v>41654</v>
      </c>
      <c r="E9716" s="310">
        <v>11.5</v>
      </c>
      <c r="F9716" s="310" t="s">
        <v>9032</v>
      </c>
      <c r="G9716" s="310" t="s">
        <v>118</v>
      </c>
      <c r="H9716" s="312">
        <v>202889.4</v>
      </c>
      <c r="I9716" s="312">
        <f t="shared" si="85"/>
        <v>202889.4</v>
      </c>
      <c r="J9716" s="310" t="s">
        <v>241</v>
      </c>
      <c r="K9716" s="310" t="s">
        <v>241</v>
      </c>
      <c r="L9716" s="313" t="s">
        <v>9033</v>
      </c>
    </row>
    <row r="9717" spans="2:12" ht="75" customHeight="1" x14ac:dyDescent="0.25">
      <c r="B9717" s="310">
        <v>14111514</v>
      </c>
      <c r="C9717" s="310" t="s">
        <v>9188</v>
      </c>
      <c r="D9717" s="311">
        <v>41654</v>
      </c>
      <c r="E9717" s="310">
        <v>11.5</v>
      </c>
      <c r="F9717" s="310" t="s">
        <v>9032</v>
      </c>
      <c r="G9717" s="310" t="s">
        <v>118</v>
      </c>
      <c r="H9717" s="312">
        <v>273619.5</v>
      </c>
      <c r="I9717" s="312">
        <f t="shared" si="85"/>
        <v>273619.5</v>
      </c>
      <c r="J9717" s="310" t="s">
        <v>241</v>
      </c>
      <c r="K9717" s="310" t="s">
        <v>241</v>
      </c>
      <c r="L9717" s="313" t="s">
        <v>9033</v>
      </c>
    </row>
    <row r="9718" spans="2:12" ht="75" customHeight="1" x14ac:dyDescent="0.25">
      <c r="B9718" s="310">
        <v>46181548</v>
      </c>
      <c r="C9718" s="310" t="s">
        <v>9189</v>
      </c>
      <c r="D9718" s="311">
        <v>41654</v>
      </c>
      <c r="E9718" s="310">
        <v>11.5</v>
      </c>
      <c r="F9718" s="310" t="s">
        <v>9032</v>
      </c>
      <c r="G9718" s="310" t="s">
        <v>118</v>
      </c>
      <c r="H9718" s="312">
        <v>63800</v>
      </c>
      <c r="I9718" s="312">
        <f t="shared" si="85"/>
        <v>63800</v>
      </c>
      <c r="J9718" s="310" t="s">
        <v>241</v>
      </c>
      <c r="K9718" s="310" t="s">
        <v>241</v>
      </c>
      <c r="L9718" s="313" t="s">
        <v>9033</v>
      </c>
    </row>
    <row r="9719" spans="2:12" ht="75" customHeight="1" x14ac:dyDescent="0.25">
      <c r="B9719" s="310">
        <v>27111701</v>
      </c>
      <c r="C9719" s="310" t="s">
        <v>9190</v>
      </c>
      <c r="D9719" s="311">
        <v>41654</v>
      </c>
      <c r="E9719" s="310">
        <v>11.5</v>
      </c>
      <c r="F9719" s="310" t="s">
        <v>9032</v>
      </c>
      <c r="G9719" s="310" t="s">
        <v>118</v>
      </c>
      <c r="H9719" s="312">
        <v>2722351.8</v>
      </c>
      <c r="I9719" s="312">
        <f t="shared" si="85"/>
        <v>2722351.8</v>
      </c>
      <c r="J9719" s="310" t="s">
        <v>241</v>
      </c>
      <c r="K9719" s="310" t="s">
        <v>241</v>
      </c>
      <c r="L9719" s="313" t="s">
        <v>9033</v>
      </c>
    </row>
    <row r="9720" spans="2:12" ht="75" customHeight="1" x14ac:dyDescent="0.25">
      <c r="B9720" s="310">
        <v>41114501</v>
      </c>
      <c r="C9720" s="310" t="s">
        <v>9191</v>
      </c>
      <c r="D9720" s="311">
        <v>41654</v>
      </c>
      <c r="E9720" s="310">
        <v>11.5</v>
      </c>
      <c r="F9720" s="310" t="s">
        <v>9032</v>
      </c>
      <c r="G9720" s="310" t="s">
        <v>118</v>
      </c>
      <c r="H9720" s="312">
        <v>378000</v>
      </c>
      <c r="I9720" s="312">
        <f t="shared" si="85"/>
        <v>378000</v>
      </c>
      <c r="J9720" s="310" t="s">
        <v>241</v>
      </c>
      <c r="K9720" s="310" t="s">
        <v>241</v>
      </c>
      <c r="L9720" s="313" t="s">
        <v>9033</v>
      </c>
    </row>
    <row r="9721" spans="2:12" ht="75" customHeight="1" x14ac:dyDescent="0.25">
      <c r="B9721" s="310">
        <v>31191506</v>
      </c>
      <c r="C9721" s="310" t="s">
        <v>9192</v>
      </c>
      <c r="D9721" s="311">
        <v>41654</v>
      </c>
      <c r="E9721" s="310">
        <v>11.5</v>
      </c>
      <c r="F9721" s="310" t="s">
        <v>9032</v>
      </c>
      <c r="G9721" s="310" t="s">
        <v>118</v>
      </c>
      <c r="H9721" s="312">
        <v>5753580</v>
      </c>
      <c r="I9721" s="312">
        <f t="shared" si="85"/>
        <v>5753580</v>
      </c>
      <c r="J9721" s="310" t="s">
        <v>241</v>
      </c>
      <c r="K9721" s="310" t="s">
        <v>241</v>
      </c>
      <c r="L9721" s="313" t="s">
        <v>9033</v>
      </c>
    </row>
    <row r="9722" spans="2:12" ht="75" customHeight="1" x14ac:dyDescent="0.25">
      <c r="B9722" s="310">
        <v>21101513</v>
      </c>
      <c r="C9722" s="310" t="s">
        <v>9193</v>
      </c>
      <c r="D9722" s="311">
        <v>41654</v>
      </c>
      <c r="E9722" s="310">
        <v>11.5</v>
      </c>
      <c r="F9722" s="310" t="s">
        <v>9032</v>
      </c>
      <c r="G9722" s="310" t="s">
        <v>118</v>
      </c>
      <c r="H9722" s="312">
        <v>183288.52499999999</v>
      </c>
      <c r="I9722" s="312">
        <f t="shared" si="85"/>
        <v>183288.52499999999</v>
      </c>
      <c r="J9722" s="310" t="s">
        <v>241</v>
      </c>
      <c r="K9722" s="310" t="s">
        <v>241</v>
      </c>
      <c r="L9722" s="313" t="s">
        <v>9033</v>
      </c>
    </row>
    <row r="9723" spans="2:12" ht="75" customHeight="1" x14ac:dyDescent="0.25">
      <c r="B9723" s="310">
        <v>44122030</v>
      </c>
      <c r="C9723" s="310" t="s">
        <v>9194</v>
      </c>
      <c r="D9723" s="311">
        <v>41654</v>
      </c>
      <c r="E9723" s="310">
        <v>11.5</v>
      </c>
      <c r="F9723" s="310" t="s">
        <v>9032</v>
      </c>
      <c r="G9723" s="310" t="s">
        <v>118</v>
      </c>
      <c r="H9723" s="312">
        <v>2622096.75</v>
      </c>
      <c r="I9723" s="312">
        <f t="shared" si="85"/>
        <v>2622096.75</v>
      </c>
      <c r="J9723" s="310" t="s">
        <v>241</v>
      </c>
      <c r="K9723" s="310" t="s">
        <v>241</v>
      </c>
      <c r="L9723" s="313" t="s">
        <v>9033</v>
      </c>
    </row>
    <row r="9724" spans="2:12" ht="75" customHeight="1" x14ac:dyDescent="0.25">
      <c r="B9724" s="310">
        <v>11101705</v>
      </c>
      <c r="C9724" s="310" t="s">
        <v>9195</v>
      </c>
      <c r="D9724" s="311">
        <v>41654</v>
      </c>
      <c r="E9724" s="310">
        <v>11.5</v>
      </c>
      <c r="F9724" s="310" t="s">
        <v>9032</v>
      </c>
      <c r="G9724" s="310" t="s">
        <v>118</v>
      </c>
      <c r="H9724" s="312">
        <v>1575000</v>
      </c>
      <c r="I9724" s="312">
        <f t="shared" si="85"/>
        <v>1575000</v>
      </c>
      <c r="J9724" s="310" t="s">
        <v>241</v>
      </c>
      <c r="K9724" s="310" t="s">
        <v>241</v>
      </c>
      <c r="L9724" s="313" t="s">
        <v>9033</v>
      </c>
    </row>
    <row r="9725" spans="2:12" ht="75" customHeight="1" x14ac:dyDescent="0.25">
      <c r="B9725" s="310">
        <v>11101705</v>
      </c>
      <c r="C9725" s="310" t="s">
        <v>9196</v>
      </c>
      <c r="D9725" s="311">
        <v>41654</v>
      </c>
      <c r="E9725" s="310">
        <v>11.5</v>
      </c>
      <c r="F9725" s="310" t="s">
        <v>9032</v>
      </c>
      <c r="G9725" s="310" t="s">
        <v>118</v>
      </c>
      <c r="H9725" s="312">
        <v>1680000</v>
      </c>
      <c r="I9725" s="312">
        <f t="shared" si="85"/>
        <v>1680000</v>
      </c>
      <c r="J9725" s="310" t="s">
        <v>241</v>
      </c>
      <c r="K9725" s="310" t="s">
        <v>241</v>
      </c>
      <c r="L9725" s="313" t="s">
        <v>9033</v>
      </c>
    </row>
    <row r="9726" spans="2:12" ht="75" customHeight="1" x14ac:dyDescent="0.25">
      <c r="B9726" s="310">
        <v>41114501</v>
      </c>
      <c r="C9726" s="310" t="s">
        <v>9197</v>
      </c>
      <c r="D9726" s="311">
        <v>41654</v>
      </c>
      <c r="E9726" s="310">
        <v>11.5</v>
      </c>
      <c r="F9726" s="310" t="s">
        <v>9032</v>
      </c>
      <c r="G9726" s="310" t="s">
        <v>118</v>
      </c>
      <c r="H9726" s="312">
        <v>18900000</v>
      </c>
      <c r="I9726" s="312">
        <f t="shared" si="85"/>
        <v>18900000</v>
      </c>
      <c r="J9726" s="310" t="s">
        <v>241</v>
      </c>
      <c r="K9726" s="310" t="s">
        <v>241</v>
      </c>
      <c r="L9726" s="313" t="s">
        <v>9033</v>
      </c>
    </row>
    <row r="9727" spans="2:12" ht="75" customHeight="1" x14ac:dyDescent="0.25">
      <c r="B9727" s="310">
        <v>43201819</v>
      </c>
      <c r="C9727" s="310" t="s">
        <v>9198</v>
      </c>
      <c r="D9727" s="311">
        <v>41654</v>
      </c>
      <c r="E9727" s="310">
        <v>11.5</v>
      </c>
      <c r="F9727" s="310" t="s">
        <v>9032</v>
      </c>
      <c r="G9727" s="310" t="s">
        <v>118</v>
      </c>
      <c r="H9727" s="312">
        <v>883206.97500000009</v>
      </c>
      <c r="I9727" s="312">
        <f t="shared" si="85"/>
        <v>883206.97500000009</v>
      </c>
      <c r="J9727" s="310" t="s">
        <v>241</v>
      </c>
      <c r="K9727" s="310" t="s">
        <v>241</v>
      </c>
      <c r="L9727" s="313" t="s">
        <v>9033</v>
      </c>
    </row>
    <row r="9728" spans="2:12" ht="75" customHeight="1" x14ac:dyDescent="0.25">
      <c r="B9728" s="310">
        <v>32131023</v>
      </c>
      <c r="C9728" s="310" t="s">
        <v>9199</v>
      </c>
      <c r="D9728" s="311">
        <v>41654</v>
      </c>
      <c r="E9728" s="310">
        <v>11.5</v>
      </c>
      <c r="F9728" s="310" t="s">
        <v>9032</v>
      </c>
      <c r="G9728" s="310" t="s">
        <v>118</v>
      </c>
      <c r="H9728" s="312">
        <v>5250000</v>
      </c>
      <c r="I9728" s="312">
        <f t="shared" si="85"/>
        <v>5250000</v>
      </c>
      <c r="J9728" s="310" t="s">
        <v>241</v>
      </c>
      <c r="K9728" s="310" t="s">
        <v>241</v>
      </c>
      <c r="L9728" s="313" t="s">
        <v>9033</v>
      </c>
    </row>
    <row r="9729" spans="2:12" ht="75" customHeight="1" x14ac:dyDescent="0.25">
      <c r="B9729" s="310">
        <v>32131023</v>
      </c>
      <c r="C9729" s="310" t="s">
        <v>9200</v>
      </c>
      <c r="D9729" s="311">
        <v>41654</v>
      </c>
      <c r="E9729" s="310">
        <v>11.5</v>
      </c>
      <c r="F9729" s="310" t="s">
        <v>9032</v>
      </c>
      <c r="G9729" s="310" t="s">
        <v>118</v>
      </c>
      <c r="H9729" s="312">
        <v>4725000</v>
      </c>
      <c r="I9729" s="312">
        <f t="shared" si="85"/>
        <v>4725000</v>
      </c>
      <c r="J9729" s="310" t="s">
        <v>241</v>
      </c>
      <c r="K9729" s="310" t="s">
        <v>241</v>
      </c>
      <c r="L9729" s="313" t="s">
        <v>9033</v>
      </c>
    </row>
    <row r="9730" spans="2:12" ht="75" customHeight="1" x14ac:dyDescent="0.25">
      <c r="B9730" s="310">
        <v>32131023</v>
      </c>
      <c r="C9730" s="310" t="s">
        <v>9201</v>
      </c>
      <c r="D9730" s="311">
        <v>41654</v>
      </c>
      <c r="E9730" s="310">
        <v>11.5</v>
      </c>
      <c r="F9730" s="310" t="s">
        <v>9032</v>
      </c>
      <c r="G9730" s="310" t="s">
        <v>118</v>
      </c>
      <c r="H9730" s="312">
        <v>2730000</v>
      </c>
      <c r="I9730" s="312">
        <f t="shared" si="85"/>
        <v>2730000</v>
      </c>
      <c r="J9730" s="310" t="s">
        <v>241</v>
      </c>
      <c r="K9730" s="310" t="s">
        <v>241</v>
      </c>
      <c r="L9730" s="313" t="s">
        <v>9033</v>
      </c>
    </row>
    <row r="9731" spans="2:12" ht="75" customHeight="1" x14ac:dyDescent="0.25">
      <c r="B9731" s="310">
        <v>12131707</v>
      </c>
      <c r="C9731" s="310" t="s">
        <v>9202</v>
      </c>
      <c r="D9731" s="311">
        <v>41654</v>
      </c>
      <c r="E9731" s="310">
        <v>11.5</v>
      </c>
      <c r="F9731" s="310" t="s">
        <v>9032</v>
      </c>
      <c r="G9731" s="310" t="s">
        <v>118</v>
      </c>
      <c r="H9731" s="312">
        <v>78750</v>
      </c>
      <c r="I9731" s="312">
        <f t="shared" si="85"/>
        <v>78750</v>
      </c>
      <c r="J9731" s="310" t="s">
        <v>241</v>
      </c>
      <c r="K9731" s="310" t="s">
        <v>241</v>
      </c>
      <c r="L9731" s="313" t="s">
        <v>9033</v>
      </c>
    </row>
    <row r="9732" spans="2:12" ht="75" customHeight="1" x14ac:dyDescent="0.25">
      <c r="B9732" s="310">
        <v>32131023</v>
      </c>
      <c r="C9732" s="310" t="s">
        <v>9203</v>
      </c>
      <c r="D9732" s="311">
        <v>41654</v>
      </c>
      <c r="E9732" s="310">
        <v>11.5</v>
      </c>
      <c r="F9732" s="310" t="s">
        <v>9032</v>
      </c>
      <c r="G9732" s="310" t="s">
        <v>118</v>
      </c>
      <c r="H9732" s="312">
        <v>2625000</v>
      </c>
      <c r="I9732" s="312">
        <f t="shared" si="85"/>
        <v>2625000</v>
      </c>
      <c r="J9732" s="310" t="s">
        <v>241</v>
      </c>
      <c r="K9732" s="310" t="s">
        <v>241</v>
      </c>
      <c r="L9732" s="313" t="s">
        <v>9033</v>
      </c>
    </row>
    <row r="9733" spans="2:12" ht="75" customHeight="1" x14ac:dyDescent="0.25">
      <c r="B9733" s="310">
        <v>32131023</v>
      </c>
      <c r="C9733" s="310" t="s">
        <v>9204</v>
      </c>
      <c r="D9733" s="311">
        <v>41654</v>
      </c>
      <c r="E9733" s="310">
        <v>11.5</v>
      </c>
      <c r="F9733" s="310" t="s">
        <v>9032</v>
      </c>
      <c r="G9733" s="310" t="s">
        <v>118</v>
      </c>
      <c r="H9733" s="312">
        <v>1575000</v>
      </c>
      <c r="I9733" s="312">
        <f t="shared" si="85"/>
        <v>1575000</v>
      </c>
      <c r="J9733" s="310" t="s">
        <v>241</v>
      </c>
      <c r="K9733" s="310" t="s">
        <v>241</v>
      </c>
      <c r="L9733" s="313" t="s">
        <v>9033</v>
      </c>
    </row>
    <row r="9734" spans="2:12" ht="75" customHeight="1" x14ac:dyDescent="0.25">
      <c r="B9734" s="310">
        <v>32131023</v>
      </c>
      <c r="C9734" s="310" t="s">
        <v>9205</v>
      </c>
      <c r="D9734" s="311">
        <v>41654</v>
      </c>
      <c r="E9734" s="310">
        <v>11.5</v>
      </c>
      <c r="F9734" s="310" t="s">
        <v>9032</v>
      </c>
      <c r="G9734" s="310" t="s">
        <v>118</v>
      </c>
      <c r="H9734" s="312">
        <v>787500</v>
      </c>
      <c r="I9734" s="312">
        <f t="shared" si="85"/>
        <v>787500</v>
      </c>
      <c r="J9734" s="310" t="s">
        <v>241</v>
      </c>
      <c r="K9734" s="310" t="s">
        <v>241</v>
      </c>
      <c r="L9734" s="313" t="s">
        <v>9033</v>
      </c>
    </row>
    <row r="9735" spans="2:12" ht="75" customHeight="1" x14ac:dyDescent="0.25">
      <c r="B9735" s="310">
        <v>32131023</v>
      </c>
      <c r="C9735" s="310" t="s">
        <v>9206</v>
      </c>
      <c r="D9735" s="311">
        <v>41654</v>
      </c>
      <c r="E9735" s="310">
        <v>11.5</v>
      </c>
      <c r="F9735" s="310" t="s">
        <v>9032</v>
      </c>
      <c r="G9735" s="310" t="s">
        <v>118</v>
      </c>
      <c r="H9735" s="312">
        <v>2625000</v>
      </c>
      <c r="I9735" s="312">
        <f t="shared" si="85"/>
        <v>2625000</v>
      </c>
      <c r="J9735" s="310" t="s">
        <v>241</v>
      </c>
      <c r="K9735" s="310" t="s">
        <v>241</v>
      </c>
      <c r="L9735" s="313" t="s">
        <v>9033</v>
      </c>
    </row>
    <row r="9736" spans="2:12" ht="75" customHeight="1" x14ac:dyDescent="0.25">
      <c r="B9736" s="310">
        <v>23241611</v>
      </c>
      <c r="C9736" s="310" t="s">
        <v>9207</v>
      </c>
      <c r="D9736" s="311">
        <v>41654</v>
      </c>
      <c r="E9736" s="310">
        <v>11.5</v>
      </c>
      <c r="F9736" s="310" t="s">
        <v>9032</v>
      </c>
      <c r="G9736" s="310" t="s">
        <v>118</v>
      </c>
      <c r="H9736" s="312">
        <v>1183031.325</v>
      </c>
      <c r="I9736" s="312">
        <f t="shared" si="85"/>
        <v>1183031.325</v>
      </c>
      <c r="J9736" s="310" t="s">
        <v>241</v>
      </c>
      <c r="K9736" s="310" t="s">
        <v>241</v>
      </c>
      <c r="L9736" s="313" t="s">
        <v>9033</v>
      </c>
    </row>
    <row r="9737" spans="2:12" ht="75" customHeight="1" x14ac:dyDescent="0.25">
      <c r="B9737" s="310">
        <v>23241611</v>
      </c>
      <c r="C9737" s="310" t="s">
        <v>9207</v>
      </c>
      <c r="D9737" s="311">
        <v>41654</v>
      </c>
      <c r="E9737" s="310">
        <v>11.5</v>
      </c>
      <c r="F9737" s="310" t="s">
        <v>9032</v>
      </c>
      <c r="G9737" s="310" t="s">
        <v>118</v>
      </c>
      <c r="H9737" s="312">
        <v>916127.62499999988</v>
      </c>
      <c r="I9737" s="312">
        <f t="shared" si="85"/>
        <v>916127.62499999988</v>
      </c>
      <c r="J9737" s="310" t="s">
        <v>241</v>
      </c>
      <c r="K9737" s="310" t="s">
        <v>241</v>
      </c>
      <c r="L9737" s="313" t="s">
        <v>9033</v>
      </c>
    </row>
    <row r="9738" spans="2:12" ht="75" customHeight="1" x14ac:dyDescent="0.25">
      <c r="B9738" s="310">
        <v>23241611</v>
      </c>
      <c r="C9738" s="310" t="s">
        <v>9207</v>
      </c>
      <c r="D9738" s="311">
        <v>41654</v>
      </c>
      <c r="E9738" s="310">
        <v>11.5</v>
      </c>
      <c r="F9738" s="310" t="s">
        <v>9032</v>
      </c>
      <c r="G9738" s="310" t="s">
        <v>118</v>
      </c>
      <c r="H9738" s="312">
        <v>1327303.425</v>
      </c>
      <c r="I9738" s="312">
        <f t="shared" si="85"/>
        <v>1327303.425</v>
      </c>
      <c r="J9738" s="310" t="s">
        <v>241</v>
      </c>
      <c r="K9738" s="310" t="s">
        <v>241</v>
      </c>
      <c r="L9738" s="313" t="s">
        <v>9033</v>
      </c>
    </row>
    <row r="9739" spans="2:12" ht="75" customHeight="1" x14ac:dyDescent="0.25">
      <c r="B9739" s="310">
        <v>23241611</v>
      </c>
      <c r="C9739" s="310" t="s">
        <v>9207</v>
      </c>
      <c r="D9739" s="311">
        <v>41654</v>
      </c>
      <c r="E9739" s="310">
        <v>11.5</v>
      </c>
      <c r="F9739" s="310" t="s">
        <v>9032</v>
      </c>
      <c r="G9739" s="310" t="s">
        <v>118</v>
      </c>
      <c r="H9739" s="312">
        <v>1738478.7</v>
      </c>
      <c r="I9739" s="312">
        <f t="shared" si="85"/>
        <v>1738478.7</v>
      </c>
      <c r="J9739" s="310" t="s">
        <v>241</v>
      </c>
      <c r="K9739" s="310" t="s">
        <v>241</v>
      </c>
      <c r="L9739" s="313" t="s">
        <v>9033</v>
      </c>
    </row>
    <row r="9740" spans="2:12" ht="75" customHeight="1" x14ac:dyDescent="0.25">
      <c r="B9740" s="310">
        <v>23241611</v>
      </c>
      <c r="C9740" s="310" t="s">
        <v>9207</v>
      </c>
      <c r="D9740" s="311">
        <v>41654</v>
      </c>
      <c r="E9740" s="310">
        <v>11.5</v>
      </c>
      <c r="F9740" s="310" t="s">
        <v>9032</v>
      </c>
      <c r="G9740" s="310" t="s">
        <v>118</v>
      </c>
      <c r="H9740" s="312">
        <v>1954886.85</v>
      </c>
      <c r="I9740" s="312">
        <f t="shared" si="85"/>
        <v>1954886.85</v>
      </c>
      <c r="J9740" s="310" t="s">
        <v>241</v>
      </c>
      <c r="K9740" s="310" t="s">
        <v>241</v>
      </c>
      <c r="L9740" s="313" t="s">
        <v>9033</v>
      </c>
    </row>
    <row r="9741" spans="2:12" ht="75" customHeight="1" x14ac:dyDescent="0.25">
      <c r="B9741" s="310">
        <v>27111940</v>
      </c>
      <c r="C9741" s="310" t="s">
        <v>9208</v>
      </c>
      <c r="D9741" s="311">
        <v>41654</v>
      </c>
      <c r="E9741" s="310">
        <v>11.5</v>
      </c>
      <c r="F9741" s="310" t="s">
        <v>9032</v>
      </c>
      <c r="G9741" s="310" t="s">
        <v>118</v>
      </c>
      <c r="H9741" s="312">
        <v>1942500</v>
      </c>
      <c r="I9741" s="312">
        <f t="shared" si="85"/>
        <v>1942500</v>
      </c>
      <c r="J9741" s="310" t="s">
        <v>241</v>
      </c>
      <c r="K9741" s="310" t="s">
        <v>241</v>
      </c>
      <c r="L9741" s="313" t="s">
        <v>9033</v>
      </c>
    </row>
    <row r="9742" spans="2:12" ht="75" customHeight="1" x14ac:dyDescent="0.25">
      <c r="B9742" s="310">
        <v>27111940</v>
      </c>
      <c r="C9742" s="310" t="s">
        <v>9209</v>
      </c>
      <c r="D9742" s="311">
        <v>41654</v>
      </c>
      <c r="E9742" s="310">
        <v>11.5</v>
      </c>
      <c r="F9742" s="310" t="s">
        <v>9032</v>
      </c>
      <c r="G9742" s="310" t="s">
        <v>118</v>
      </c>
      <c r="H9742" s="312">
        <v>1942500</v>
      </c>
      <c r="I9742" s="312">
        <f t="shared" si="85"/>
        <v>1942500</v>
      </c>
      <c r="J9742" s="310" t="s">
        <v>241</v>
      </c>
      <c r="K9742" s="310" t="s">
        <v>241</v>
      </c>
      <c r="L9742" s="313" t="s">
        <v>9033</v>
      </c>
    </row>
    <row r="9743" spans="2:12" ht="75" customHeight="1" x14ac:dyDescent="0.25">
      <c r="B9743" s="310">
        <v>27111803</v>
      </c>
      <c r="C9743" s="310" t="s">
        <v>9210</v>
      </c>
      <c r="D9743" s="311">
        <v>41654</v>
      </c>
      <c r="E9743" s="310">
        <v>11.5</v>
      </c>
      <c r="F9743" s="310" t="s">
        <v>9032</v>
      </c>
      <c r="G9743" s="310" t="s">
        <v>118</v>
      </c>
      <c r="H9743" s="312">
        <v>87817.8</v>
      </c>
      <c r="I9743" s="312">
        <f t="shared" si="85"/>
        <v>87817.8</v>
      </c>
      <c r="J9743" s="310" t="s">
        <v>241</v>
      </c>
      <c r="K9743" s="310" t="s">
        <v>241</v>
      </c>
      <c r="L9743" s="313" t="s">
        <v>9033</v>
      </c>
    </row>
    <row r="9744" spans="2:12" ht="75" customHeight="1" x14ac:dyDescent="0.25">
      <c r="B9744" s="310">
        <v>44121720</v>
      </c>
      <c r="C9744" s="310" t="s">
        <v>9211</v>
      </c>
      <c r="D9744" s="311">
        <v>41654</v>
      </c>
      <c r="E9744" s="310">
        <v>11.5</v>
      </c>
      <c r="F9744" s="310" t="s">
        <v>9032</v>
      </c>
      <c r="G9744" s="310" t="s">
        <v>118</v>
      </c>
      <c r="H9744" s="312">
        <v>43659</v>
      </c>
      <c r="I9744" s="312">
        <f t="shared" si="85"/>
        <v>43659</v>
      </c>
      <c r="J9744" s="310" t="s">
        <v>241</v>
      </c>
      <c r="K9744" s="310" t="s">
        <v>241</v>
      </c>
      <c r="L9744" s="313" t="s">
        <v>9033</v>
      </c>
    </row>
    <row r="9745" spans="2:12" ht="75" customHeight="1" x14ac:dyDescent="0.25">
      <c r="B9745" s="310">
        <v>44121720</v>
      </c>
      <c r="C9745" s="310" t="s">
        <v>9211</v>
      </c>
      <c r="D9745" s="311">
        <v>41654</v>
      </c>
      <c r="E9745" s="310">
        <v>11.5</v>
      </c>
      <c r="F9745" s="310" t="s">
        <v>9032</v>
      </c>
      <c r="G9745" s="310" t="s">
        <v>118</v>
      </c>
      <c r="H9745" s="312">
        <v>292309.49999999994</v>
      </c>
      <c r="I9745" s="312">
        <f t="shared" si="85"/>
        <v>292309.49999999994</v>
      </c>
      <c r="J9745" s="310" t="s">
        <v>241</v>
      </c>
      <c r="K9745" s="310" t="s">
        <v>241</v>
      </c>
      <c r="L9745" s="313" t="s">
        <v>9033</v>
      </c>
    </row>
    <row r="9746" spans="2:12" ht="75" customHeight="1" x14ac:dyDescent="0.25">
      <c r="B9746" s="310">
        <v>44121720</v>
      </c>
      <c r="C9746" s="310" t="s">
        <v>9211</v>
      </c>
      <c r="D9746" s="311">
        <v>41654</v>
      </c>
      <c r="E9746" s="310">
        <v>11.5</v>
      </c>
      <c r="F9746" s="310" t="s">
        <v>9032</v>
      </c>
      <c r="G9746" s="310" t="s">
        <v>118</v>
      </c>
      <c r="H9746" s="312">
        <v>248420.55</v>
      </c>
      <c r="I9746" s="312">
        <f t="shared" si="85"/>
        <v>248420.55</v>
      </c>
      <c r="J9746" s="310" t="s">
        <v>241</v>
      </c>
      <c r="K9746" s="310" t="s">
        <v>241</v>
      </c>
      <c r="L9746" s="313" t="s">
        <v>9033</v>
      </c>
    </row>
    <row r="9747" spans="2:12" ht="75" customHeight="1" x14ac:dyDescent="0.25">
      <c r="B9747" s="310">
        <v>44121720</v>
      </c>
      <c r="C9747" s="310" t="s">
        <v>9212</v>
      </c>
      <c r="D9747" s="311">
        <v>41654</v>
      </c>
      <c r="E9747" s="310">
        <v>11.5</v>
      </c>
      <c r="F9747" s="310" t="s">
        <v>9032</v>
      </c>
      <c r="G9747" s="310" t="s">
        <v>118</v>
      </c>
      <c r="H9747" s="312">
        <v>43659</v>
      </c>
      <c r="I9747" s="312">
        <f t="shared" si="85"/>
        <v>43659</v>
      </c>
      <c r="J9747" s="310" t="s">
        <v>241</v>
      </c>
      <c r="K9747" s="310" t="s">
        <v>241</v>
      </c>
      <c r="L9747" s="313" t="s">
        <v>9033</v>
      </c>
    </row>
    <row r="9748" spans="2:12" ht="75" customHeight="1" x14ac:dyDescent="0.25">
      <c r="B9748" s="310">
        <v>44121720</v>
      </c>
      <c r="C9748" s="310" t="s">
        <v>9212</v>
      </c>
      <c r="D9748" s="311">
        <v>41654</v>
      </c>
      <c r="E9748" s="310">
        <v>11.5</v>
      </c>
      <c r="F9748" s="310" t="s">
        <v>9032</v>
      </c>
      <c r="G9748" s="310" t="s">
        <v>118</v>
      </c>
      <c r="H9748" s="312">
        <v>233847.59999999998</v>
      </c>
      <c r="I9748" s="312">
        <f t="shared" si="85"/>
        <v>233847.59999999998</v>
      </c>
      <c r="J9748" s="310" t="s">
        <v>241</v>
      </c>
      <c r="K9748" s="310" t="s">
        <v>241</v>
      </c>
      <c r="L9748" s="313" t="s">
        <v>9033</v>
      </c>
    </row>
    <row r="9749" spans="2:12" ht="75" customHeight="1" x14ac:dyDescent="0.25">
      <c r="B9749" s="310">
        <v>44121720</v>
      </c>
      <c r="C9749" s="310" t="s">
        <v>9212</v>
      </c>
      <c r="D9749" s="311">
        <v>41654</v>
      </c>
      <c r="E9749" s="310">
        <v>11.5</v>
      </c>
      <c r="F9749" s="310" t="s">
        <v>9032</v>
      </c>
      <c r="G9749" s="310" t="s">
        <v>118</v>
      </c>
      <c r="H9749" s="312">
        <v>124210.27499999999</v>
      </c>
      <c r="I9749" s="312">
        <f t="shared" si="85"/>
        <v>124210.27499999999</v>
      </c>
      <c r="J9749" s="310" t="s">
        <v>241</v>
      </c>
      <c r="K9749" s="310" t="s">
        <v>241</v>
      </c>
      <c r="L9749" s="313" t="s">
        <v>9033</v>
      </c>
    </row>
    <row r="9750" spans="2:12" ht="75" customHeight="1" x14ac:dyDescent="0.25">
      <c r="B9750" s="310">
        <v>31211501</v>
      </c>
      <c r="C9750" s="310" t="s">
        <v>9213</v>
      </c>
      <c r="D9750" s="311">
        <v>41654</v>
      </c>
      <c r="E9750" s="310">
        <v>11.5</v>
      </c>
      <c r="F9750" s="310" t="s">
        <v>9032</v>
      </c>
      <c r="G9750" s="310" t="s">
        <v>118</v>
      </c>
      <c r="H9750" s="312">
        <v>336151.82999999996</v>
      </c>
      <c r="I9750" s="312">
        <f t="shared" si="85"/>
        <v>336151.82999999996</v>
      </c>
      <c r="J9750" s="310" t="s">
        <v>241</v>
      </c>
      <c r="K9750" s="310" t="s">
        <v>241</v>
      </c>
      <c r="L9750" s="313" t="s">
        <v>9033</v>
      </c>
    </row>
    <row r="9751" spans="2:12" ht="75" customHeight="1" x14ac:dyDescent="0.25">
      <c r="B9751" s="310">
        <v>31211501</v>
      </c>
      <c r="C9751" s="310" t="s">
        <v>9214</v>
      </c>
      <c r="D9751" s="311">
        <v>41654</v>
      </c>
      <c r="E9751" s="310">
        <v>11.5</v>
      </c>
      <c r="F9751" s="310" t="s">
        <v>9032</v>
      </c>
      <c r="G9751" s="310" t="s">
        <v>118</v>
      </c>
      <c r="H9751" s="312">
        <v>1947673.35</v>
      </c>
      <c r="I9751" s="312">
        <f t="shared" si="85"/>
        <v>1947673.35</v>
      </c>
      <c r="J9751" s="310" t="s">
        <v>241</v>
      </c>
      <c r="K9751" s="310" t="s">
        <v>241</v>
      </c>
      <c r="L9751" s="313" t="s">
        <v>9033</v>
      </c>
    </row>
    <row r="9752" spans="2:12" ht="75" customHeight="1" x14ac:dyDescent="0.25">
      <c r="B9752" s="310">
        <v>31211501</v>
      </c>
      <c r="C9752" s="310" t="s">
        <v>9215</v>
      </c>
      <c r="D9752" s="311">
        <v>41654</v>
      </c>
      <c r="E9752" s="310">
        <v>11.5</v>
      </c>
      <c r="F9752" s="310" t="s">
        <v>9032</v>
      </c>
      <c r="G9752" s="310" t="s">
        <v>118</v>
      </c>
      <c r="H9752" s="312">
        <v>213596.25</v>
      </c>
      <c r="I9752" s="312">
        <f t="shared" si="85"/>
        <v>213596.25</v>
      </c>
      <c r="J9752" s="310" t="s">
        <v>241</v>
      </c>
      <c r="K9752" s="310" t="s">
        <v>241</v>
      </c>
      <c r="L9752" s="313" t="s">
        <v>9033</v>
      </c>
    </row>
    <row r="9753" spans="2:12" ht="75" customHeight="1" x14ac:dyDescent="0.25">
      <c r="B9753" s="310">
        <v>23101506</v>
      </c>
      <c r="C9753" s="310" t="s">
        <v>9216</v>
      </c>
      <c r="D9753" s="311">
        <v>41654</v>
      </c>
      <c r="E9753" s="310">
        <v>11.5</v>
      </c>
      <c r="F9753" s="310" t="s">
        <v>9032</v>
      </c>
      <c r="G9753" s="310" t="s">
        <v>118</v>
      </c>
      <c r="H9753" s="312">
        <v>3010896</v>
      </c>
      <c r="I9753" s="312">
        <f t="shared" si="85"/>
        <v>3010896</v>
      </c>
      <c r="J9753" s="310" t="s">
        <v>241</v>
      </c>
      <c r="K9753" s="310" t="s">
        <v>241</v>
      </c>
      <c r="L9753" s="313" t="s">
        <v>9033</v>
      </c>
    </row>
    <row r="9754" spans="2:12" ht="75" customHeight="1" x14ac:dyDescent="0.25">
      <c r="B9754" s="310">
        <v>31241706</v>
      </c>
      <c r="C9754" s="310" t="s">
        <v>9217</v>
      </c>
      <c r="D9754" s="311">
        <v>41654</v>
      </c>
      <c r="E9754" s="310">
        <v>11.5</v>
      </c>
      <c r="F9754" s="310" t="s">
        <v>9032</v>
      </c>
      <c r="G9754" s="310" t="s">
        <v>118</v>
      </c>
      <c r="H9754" s="312">
        <v>1197000</v>
      </c>
      <c r="I9754" s="312">
        <f t="shared" si="85"/>
        <v>1197000</v>
      </c>
      <c r="J9754" s="310" t="s">
        <v>241</v>
      </c>
      <c r="K9754" s="310" t="s">
        <v>241</v>
      </c>
      <c r="L9754" s="313" t="s">
        <v>9033</v>
      </c>
    </row>
    <row r="9755" spans="2:12" ht="75" customHeight="1" x14ac:dyDescent="0.25">
      <c r="B9755" s="310">
        <v>31241706</v>
      </c>
      <c r="C9755" s="310" t="s">
        <v>9218</v>
      </c>
      <c r="D9755" s="311">
        <v>41654</v>
      </c>
      <c r="E9755" s="310">
        <v>11.5</v>
      </c>
      <c r="F9755" s="310" t="s">
        <v>9032</v>
      </c>
      <c r="G9755" s="310" t="s">
        <v>118</v>
      </c>
      <c r="H9755" s="312">
        <v>1197000</v>
      </c>
      <c r="I9755" s="312">
        <f t="shared" si="85"/>
        <v>1197000</v>
      </c>
      <c r="J9755" s="310" t="s">
        <v>241</v>
      </c>
      <c r="K9755" s="310" t="s">
        <v>241</v>
      </c>
      <c r="L9755" s="313" t="s">
        <v>9033</v>
      </c>
    </row>
    <row r="9756" spans="2:12" ht="75" customHeight="1" x14ac:dyDescent="0.25">
      <c r="B9756" s="310">
        <v>13111303</v>
      </c>
      <c r="C9756" s="310" t="s">
        <v>9219</v>
      </c>
      <c r="D9756" s="311">
        <v>41654</v>
      </c>
      <c r="E9756" s="310">
        <v>11.5</v>
      </c>
      <c r="F9756" s="310" t="s">
        <v>9032</v>
      </c>
      <c r="G9756" s="310" t="s">
        <v>118</v>
      </c>
      <c r="H9756" s="312">
        <v>787500</v>
      </c>
      <c r="I9756" s="312">
        <f t="shared" si="85"/>
        <v>787500</v>
      </c>
      <c r="J9756" s="310" t="s">
        <v>241</v>
      </c>
      <c r="K9756" s="310" t="s">
        <v>241</v>
      </c>
      <c r="L9756" s="313" t="s">
        <v>9033</v>
      </c>
    </row>
    <row r="9757" spans="2:12" ht="75" customHeight="1" x14ac:dyDescent="0.25">
      <c r="B9757" s="310">
        <v>60103923</v>
      </c>
      <c r="C9757" s="310" t="s">
        <v>9220</v>
      </c>
      <c r="D9757" s="311">
        <v>41654</v>
      </c>
      <c r="E9757" s="310">
        <v>11.5</v>
      </c>
      <c r="F9757" s="310" t="s">
        <v>9032</v>
      </c>
      <c r="G9757" s="310" t="s">
        <v>118</v>
      </c>
      <c r="H9757" s="312">
        <v>2835260.4</v>
      </c>
      <c r="I9757" s="312">
        <f t="shared" si="85"/>
        <v>2835260.4</v>
      </c>
      <c r="J9757" s="310" t="s">
        <v>241</v>
      </c>
      <c r="K9757" s="310" t="s">
        <v>241</v>
      </c>
      <c r="L9757" s="313" t="s">
        <v>9033</v>
      </c>
    </row>
    <row r="9758" spans="2:12" ht="75" customHeight="1" x14ac:dyDescent="0.25">
      <c r="B9758" s="310">
        <v>43223308</v>
      </c>
      <c r="C9758" s="310" t="s">
        <v>9221</v>
      </c>
      <c r="D9758" s="311">
        <v>41654</v>
      </c>
      <c r="E9758" s="310">
        <v>11.5</v>
      </c>
      <c r="F9758" s="310" t="s">
        <v>9032</v>
      </c>
      <c r="G9758" s="310" t="s">
        <v>118</v>
      </c>
      <c r="H9758" s="312">
        <v>3638166</v>
      </c>
      <c r="I9758" s="312">
        <f t="shared" si="85"/>
        <v>3638166</v>
      </c>
      <c r="J9758" s="310" t="s">
        <v>241</v>
      </c>
      <c r="K9758" s="310" t="s">
        <v>241</v>
      </c>
      <c r="L9758" s="313" t="s">
        <v>9033</v>
      </c>
    </row>
    <row r="9759" spans="2:12" ht="75" customHeight="1" x14ac:dyDescent="0.25">
      <c r="B9759" s="310">
        <v>11162116</v>
      </c>
      <c r="C9759" s="310" t="s">
        <v>1832</v>
      </c>
      <c r="D9759" s="311">
        <v>41654</v>
      </c>
      <c r="E9759" s="310">
        <v>11.5</v>
      </c>
      <c r="F9759" s="310" t="s">
        <v>9032</v>
      </c>
      <c r="G9759" s="310" t="s">
        <v>118</v>
      </c>
      <c r="H9759" s="312">
        <v>4256026.95</v>
      </c>
      <c r="I9759" s="312">
        <f t="shared" si="85"/>
        <v>4256026.95</v>
      </c>
      <c r="J9759" s="310" t="s">
        <v>241</v>
      </c>
      <c r="K9759" s="310" t="s">
        <v>241</v>
      </c>
      <c r="L9759" s="313" t="s">
        <v>9033</v>
      </c>
    </row>
    <row r="9760" spans="2:12" ht="75" customHeight="1" x14ac:dyDescent="0.25">
      <c r="B9760" s="310">
        <v>31211707</v>
      </c>
      <c r="C9760" s="310" t="s">
        <v>9222</v>
      </c>
      <c r="D9760" s="311">
        <v>41654</v>
      </c>
      <c r="E9760" s="310">
        <v>11.5</v>
      </c>
      <c r="F9760" s="310" t="s">
        <v>9032</v>
      </c>
      <c r="G9760" s="310" t="s">
        <v>118</v>
      </c>
      <c r="H9760" s="312">
        <v>694701.52500000002</v>
      </c>
      <c r="I9760" s="312">
        <f t="shared" si="85"/>
        <v>694701.52500000002</v>
      </c>
      <c r="J9760" s="310" t="s">
        <v>241</v>
      </c>
      <c r="K9760" s="310" t="s">
        <v>241</v>
      </c>
      <c r="L9760" s="313" t="s">
        <v>9033</v>
      </c>
    </row>
    <row r="9761" spans="2:12" ht="75" customHeight="1" x14ac:dyDescent="0.25">
      <c r="B9761" s="310">
        <v>31211707</v>
      </c>
      <c r="C9761" s="310" t="s">
        <v>9223</v>
      </c>
      <c r="D9761" s="311">
        <v>41654</v>
      </c>
      <c r="E9761" s="310">
        <v>11.5</v>
      </c>
      <c r="F9761" s="310" t="s">
        <v>9032</v>
      </c>
      <c r="G9761" s="310" t="s">
        <v>118</v>
      </c>
      <c r="H9761" s="312">
        <v>174067.42499999999</v>
      </c>
      <c r="I9761" s="312">
        <f t="shared" si="85"/>
        <v>174067.42499999999</v>
      </c>
      <c r="J9761" s="310" t="s">
        <v>241</v>
      </c>
      <c r="K9761" s="310" t="s">
        <v>241</v>
      </c>
      <c r="L9761" s="313" t="s">
        <v>9033</v>
      </c>
    </row>
    <row r="9762" spans="2:12" ht="75" customHeight="1" x14ac:dyDescent="0.25">
      <c r="B9762" s="310">
        <v>39121321</v>
      </c>
      <c r="C9762" s="310" t="s">
        <v>9224</v>
      </c>
      <c r="D9762" s="311">
        <v>41654</v>
      </c>
      <c r="E9762" s="310">
        <v>11.5</v>
      </c>
      <c r="F9762" s="310" t="s">
        <v>9032</v>
      </c>
      <c r="G9762" s="310" t="s">
        <v>118</v>
      </c>
      <c r="H9762" s="312">
        <v>3029714.1</v>
      </c>
      <c r="I9762" s="312">
        <f t="shared" si="85"/>
        <v>3029714.1</v>
      </c>
      <c r="J9762" s="310" t="s">
        <v>241</v>
      </c>
      <c r="K9762" s="310" t="s">
        <v>241</v>
      </c>
      <c r="L9762" s="313" t="s">
        <v>9033</v>
      </c>
    </row>
    <row r="9763" spans="2:12" ht="75" customHeight="1" x14ac:dyDescent="0.25">
      <c r="B9763" s="310">
        <v>39121321</v>
      </c>
      <c r="C9763" s="310" t="s">
        <v>9225</v>
      </c>
      <c r="D9763" s="311">
        <v>41654</v>
      </c>
      <c r="E9763" s="310">
        <v>11.5</v>
      </c>
      <c r="F9763" s="310" t="s">
        <v>9032</v>
      </c>
      <c r="G9763" s="310" t="s">
        <v>118</v>
      </c>
      <c r="H9763" s="312">
        <v>26250</v>
      </c>
      <c r="I9763" s="312">
        <f t="shared" si="85"/>
        <v>26250</v>
      </c>
      <c r="J9763" s="310" t="s">
        <v>241</v>
      </c>
      <c r="K9763" s="310" t="s">
        <v>241</v>
      </c>
      <c r="L9763" s="313" t="s">
        <v>9033</v>
      </c>
    </row>
    <row r="9764" spans="2:12" ht="75" customHeight="1" x14ac:dyDescent="0.25">
      <c r="B9764" s="310">
        <v>39121321</v>
      </c>
      <c r="C9764" s="310" t="s">
        <v>9226</v>
      </c>
      <c r="D9764" s="311">
        <v>41654</v>
      </c>
      <c r="E9764" s="310">
        <v>11.5</v>
      </c>
      <c r="F9764" s="310" t="s">
        <v>9032</v>
      </c>
      <c r="G9764" s="310" t="s">
        <v>118</v>
      </c>
      <c r="H9764" s="312">
        <v>367500</v>
      </c>
      <c r="I9764" s="312">
        <f t="shared" si="85"/>
        <v>367500</v>
      </c>
      <c r="J9764" s="310" t="s">
        <v>241</v>
      </c>
      <c r="K9764" s="310" t="s">
        <v>241</v>
      </c>
      <c r="L9764" s="313" t="s">
        <v>9033</v>
      </c>
    </row>
    <row r="9765" spans="2:12" ht="75" customHeight="1" x14ac:dyDescent="0.25">
      <c r="B9765" s="310">
        <v>39121321</v>
      </c>
      <c r="C9765" s="310" t="s">
        <v>9227</v>
      </c>
      <c r="D9765" s="311">
        <v>41654</v>
      </c>
      <c r="E9765" s="310">
        <v>11.5</v>
      </c>
      <c r="F9765" s="310" t="s">
        <v>9032</v>
      </c>
      <c r="G9765" s="310" t="s">
        <v>118</v>
      </c>
      <c r="H9765" s="312">
        <v>367500</v>
      </c>
      <c r="I9765" s="312">
        <f t="shared" si="85"/>
        <v>367500</v>
      </c>
      <c r="J9765" s="310" t="s">
        <v>241</v>
      </c>
      <c r="K9765" s="310" t="s">
        <v>241</v>
      </c>
      <c r="L9765" s="313" t="s">
        <v>9033</v>
      </c>
    </row>
    <row r="9766" spans="2:12" ht="75" customHeight="1" x14ac:dyDescent="0.25">
      <c r="B9766" s="310">
        <v>39121321</v>
      </c>
      <c r="C9766" s="310" t="s">
        <v>9228</v>
      </c>
      <c r="D9766" s="311">
        <v>41654</v>
      </c>
      <c r="E9766" s="310">
        <v>11.5</v>
      </c>
      <c r="F9766" s="310" t="s">
        <v>9032</v>
      </c>
      <c r="G9766" s="310" t="s">
        <v>118</v>
      </c>
      <c r="H9766" s="312">
        <v>315000</v>
      </c>
      <c r="I9766" s="312">
        <f t="shared" si="85"/>
        <v>315000</v>
      </c>
      <c r="J9766" s="310" t="s">
        <v>241</v>
      </c>
      <c r="K9766" s="310" t="s">
        <v>241</v>
      </c>
      <c r="L9766" s="313" t="s">
        <v>9033</v>
      </c>
    </row>
    <row r="9767" spans="2:12" ht="75" customHeight="1" x14ac:dyDescent="0.25">
      <c r="B9767" s="310">
        <v>39121321</v>
      </c>
      <c r="C9767" s="310" t="s">
        <v>9229</v>
      </c>
      <c r="D9767" s="311">
        <v>41654</v>
      </c>
      <c r="E9767" s="310">
        <v>11.5</v>
      </c>
      <c r="F9767" s="310" t="s">
        <v>9032</v>
      </c>
      <c r="G9767" s="310" t="s">
        <v>118</v>
      </c>
      <c r="H9767" s="312">
        <v>315000</v>
      </c>
      <c r="I9767" s="312">
        <f t="shared" si="85"/>
        <v>315000</v>
      </c>
      <c r="J9767" s="310" t="s">
        <v>241</v>
      </c>
      <c r="K9767" s="310" t="s">
        <v>241</v>
      </c>
      <c r="L9767" s="313" t="s">
        <v>9033</v>
      </c>
    </row>
    <row r="9768" spans="2:12" ht="75" customHeight="1" x14ac:dyDescent="0.25">
      <c r="B9768" s="310">
        <v>39121321</v>
      </c>
      <c r="C9768" s="310" t="s">
        <v>9230</v>
      </c>
      <c r="D9768" s="311">
        <v>41654</v>
      </c>
      <c r="E9768" s="310">
        <v>11.5</v>
      </c>
      <c r="F9768" s="310" t="s">
        <v>9032</v>
      </c>
      <c r="G9768" s="310" t="s">
        <v>118</v>
      </c>
      <c r="H9768" s="312">
        <v>262500</v>
      </c>
      <c r="I9768" s="312">
        <f t="shared" si="85"/>
        <v>262500</v>
      </c>
      <c r="J9768" s="310" t="s">
        <v>241</v>
      </c>
      <c r="K9768" s="310" t="s">
        <v>241</v>
      </c>
      <c r="L9768" s="313" t="s">
        <v>9033</v>
      </c>
    </row>
    <row r="9769" spans="2:12" ht="75" customHeight="1" x14ac:dyDescent="0.25">
      <c r="B9769" s="310">
        <v>39121321</v>
      </c>
      <c r="C9769" s="310" t="s">
        <v>9231</v>
      </c>
      <c r="D9769" s="311">
        <v>41654</v>
      </c>
      <c r="E9769" s="310">
        <v>11.5</v>
      </c>
      <c r="F9769" s="310" t="s">
        <v>9032</v>
      </c>
      <c r="G9769" s="310" t="s">
        <v>118</v>
      </c>
      <c r="H9769" s="312">
        <v>2100000</v>
      </c>
      <c r="I9769" s="312">
        <f t="shared" si="85"/>
        <v>2100000</v>
      </c>
      <c r="J9769" s="310" t="s">
        <v>241</v>
      </c>
      <c r="K9769" s="310" t="s">
        <v>241</v>
      </c>
      <c r="L9769" s="313" t="s">
        <v>9033</v>
      </c>
    </row>
    <row r="9770" spans="2:12" ht="75" customHeight="1" x14ac:dyDescent="0.25">
      <c r="B9770" s="310">
        <v>22101708</v>
      </c>
      <c r="C9770" s="310" t="s">
        <v>9232</v>
      </c>
      <c r="D9770" s="311">
        <v>41654</v>
      </c>
      <c r="E9770" s="310">
        <v>11.5</v>
      </c>
      <c r="F9770" s="310" t="s">
        <v>9032</v>
      </c>
      <c r="G9770" s="310" t="s">
        <v>118</v>
      </c>
      <c r="H9770" s="312">
        <v>1034995.5</v>
      </c>
      <c r="I9770" s="312">
        <f t="shared" ref="I9770:I9833" si="86">H9770</f>
        <v>1034995.5</v>
      </c>
      <c r="J9770" s="310" t="s">
        <v>241</v>
      </c>
      <c r="K9770" s="310" t="s">
        <v>241</v>
      </c>
      <c r="L9770" s="313" t="s">
        <v>9033</v>
      </c>
    </row>
    <row r="9771" spans="2:12" ht="75" customHeight="1" x14ac:dyDescent="0.25">
      <c r="B9771" s="310">
        <v>30161604</v>
      </c>
      <c r="C9771" s="310" t="s">
        <v>9233</v>
      </c>
      <c r="D9771" s="311">
        <v>41654</v>
      </c>
      <c r="E9771" s="310">
        <v>11.5</v>
      </c>
      <c r="F9771" s="310" t="s">
        <v>9032</v>
      </c>
      <c r="G9771" s="310" t="s">
        <v>118</v>
      </c>
      <c r="H9771" s="312">
        <v>353466.75</v>
      </c>
      <c r="I9771" s="312">
        <f t="shared" si="86"/>
        <v>353466.75</v>
      </c>
      <c r="J9771" s="310" t="s">
        <v>241</v>
      </c>
      <c r="K9771" s="310" t="s">
        <v>241</v>
      </c>
      <c r="L9771" s="313" t="s">
        <v>9033</v>
      </c>
    </row>
    <row r="9772" spans="2:12" ht="75" customHeight="1" x14ac:dyDescent="0.25">
      <c r="B9772" s="310">
        <v>41111613</v>
      </c>
      <c r="C9772" s="310" t="s">
        <v>9234</v>
      </c>
      <c r="D9772" s="311">
        <v>41654</v>
      </c>
      <c r="E9772" s="310">
        <v>11.5</v>
      </c>
      <c r="F9772" s="310" t="s">
        <v>9032</v>
      </c>
      <c r="G9772" s="310" t="s">
        <v>118</v>
      </c>
      <c r="H9772" s="312">
        <v>787500</v>
      </c>
      <c r="I9772" s="312">
        <f t="shared" si="86"/>
        <v>787500</v>
      </c>
      <c r="J9772" s="310" t="s">
        <v>241</v>
      </c>
      <c r="K9772" s="310" t="s">
        <v>241</v>
      </c>
      <c r="L9772" s="313" t="s">
        <v>9033</v>
      </c>
    </row>
    <row r="9773" spans="2:12" ht="75" customHeight="1" x14ac:dyDescent="0.25">
      <c r="B9773" s="310">
        <v>39121311</v>
      </c>
      <c r="C9773" s="310" t="s">
        <v>9235</v>
      </c>
      <c r="D9773" s="311">
        <v>41654</v>
      </c>
      <c r="E9773" s="310">
        <v>11.5</v>
      </c>
      <c r="F9773" s="310" t="s">
        <v>9032</v>
      </c>
      <c r="G9773" s="310" t="s">
        <v>118</v>
      </c>
      <c r="H9773" s="312">
        <v>3136350</v>
      </c>
      <c r="I9773" s="312">
        <f t="shared" si="86"/>
        <v>3136350</v>
      </c>
      <c r="J9773" s="310" t="s">
        <v>241</v>
      </c>
      <c r="K9773" s="310" t="s">
        <v>241</v>
      </c>
      <c r="L9773" s="313" t="s">
        <v>9033</v>
      </c>
    </row>
    <row r="9774" spans="2:12" ht="75" customHeight="1" x14ac:dyDescent="0.25">
      <c r="B9774" s="310">
        <v>73151608</v>
      </c>
      <c r="C9774" s="310" t="s">
        <v>9236</v>
      </c>
      <c r="D9774" s="311">
        <v>41654</v>
      </c>
      <c r="E9774" s="310">
        <v>11.5</v>
      </c>
      <c r="F9774" s="310" t="s">
        <v>9032</v>
      </c>
      <c r="G9774" s="310" t="s">
        <v>118</v>
      </c>
      <c r="H9774" s="312">
        <v>78750</v>
      </c>
      <c r="I9774" s="312">
        <f t="shared" si="86"/>
        <v>78750</v>
      </c>
      <c r="J9774" s="310" t="s">
        <v>241</v>
      </c>
      <c r="K9774" s="310" t="s">
        <v>241</v>
      </c>
      <c r="L9774" s="313" t="s">
        <v>9033</v>
      </c>
    </row>
    <row r="9775" spans="2:12" ht="75" customHeight="1" x14ac:dyDescent="0.25">
      <c r="B9775" s="310">
        <v>32121602</v>
      </c>
      <c r="C9775" s="310" t="s">
        <v>9236</v>
      </c>
      <c r="D9775" s="311">
        <v>41654</v>
      </c>
      <c r="E9775" s="310">
        <v>11.5</v>
      </c>
      <c r="F9775" s="310" t="s">
        <v>9032</v>
      </c>
      <c r="G9775" s="310" t="s">
        <v>118</v>
      </c>
      <c r="H9775" s="312">
        <v>78750</v>
      </c>
      <c r="I9775" s="312">
        <f t="shared" si="86"/>
        <v>78750</v>
      </c>
      <c r="J9775" s="310" t="s">
        <v>241</v>
      </c>
      <c r="K9775" s="310" t="s">
        <v>241</v>
      </c>
      <c r="L9775" s="313" t="s">
        <v>9033</v>
      </c>
    </row>
    <row r="9776" spans="2:12" ht="75" customHeight="1" x14ac:dyDescent="0.25">
      <c r="B9776" s="310">
        <v>32121602</v>
      </c>
      <c r="C9776" s="310" t="s">
        <v>9237</v>
      </c>
      <c r="D9776" s="311">
        <v>41654</v>
      </c>
      <c r="E9776" s="310">
        <v>11.5</v>
      </c>
      <c r="F9776" s="310" t="s">
        <v>9032</v>
      </c>
      <c r="G9776" s="310" t="s">
        <v>118</v>
      </c>
      <c r="H9776" s="312">
        <v>78300</v>
      </c>
      <c r="I9776" s="312">
        <f t="shared" si="86"/>
        <v>78300</v>
      </c>
      <c r="J9776" s="310" t="s">
        <v>241</v>
      </c>
      <c r="K9776" s="310" t="s">
        <v>241</v>
      </c>
      <c r="L9776" s="313" t="s">
        <v>9033</v>
      </c>
    </row>
    <row r="9777" spans="2:12" ht="75" customHeight="1" x14ac:dyDescent="0.25">
      <c r="B9777" s="310">
        <v>46181804</v>
      </c>
      <c r="C9777" s="310" t="s">
        <v>9238</v>
      </c>
      <c r="D9777" s="311">
        <v>41654</v>
      </c>
      <c r="E9777" s="310">
        <v>11.5</v>
      </c>
      <c r="F9777" s="310" t="s">
        <v>9032</v>
      </c>
      <c r="G9777" s="310" t="s">
        <v>118</v>
      </c>
      <c r="H9777" s="312">
        <v>185909.85</v>
      </c>
      <c r="I9777" s="312">
        <f t="shared" si="86"/>
        <v>185909.85</v>
      </c>
      <c r="J9777" s="310" t="s">
        <v>241</v>
      </c>
      <c r="K9777" s="310" t="s">
        <v>241</v>
      </c>
      <c r="L9777" s="313" t="s">
        <v>9033</v>
      </c>
    </row>
    <row r="9778" spans="2:12" ht="75" customHeight="1" x14ac:dyDescent="0.25">
      <c r="B9778" s="310">
        <v>44122104</v>
      </c>
      <c r="C9778" s="310" t="s">
        <v>9239</v>
      </c>
      <c r="D9778" s="311">
        <v>41654</v>
      </c>
      <c r="E9778" s="310">
        <v>11.5</v>
      </c>
      <c r="F9778" s="310" t="s">
        <v>9032</v>
      </c>
      <c r="G9778" s="310" t="s">
        <v>118</v>
      </c>
      <c r="H9778" s="312">
        <v>588634.19999999995</v>
      </c>
      <c r="I9778" s="312">
        <f t="shared" si="86"/>
        <v>588634.19999999995</v>
      </c>
      <c r="J9778" s="310" t="s">
        <v>241</v>
      </c>
      <c r="K9778" s="310" t="s">
        <v>241</v>
      </c>
      <c r="L9778" s="313" t="s">
        <v>9033</v>
      </c>
    </row>
    <row r="9779" spans="2:12" ht="75" customHeight="1" x14ac:dyDescent="0.25">
      <c r="B9779" s="310">
        <v>31162604</v>
      </c>
      <c r="C9779" s="310" t="s">
        <v>9240</v>
      </c>
      <c r="D9779" s="311">
        <v>41654</v>
      </c>
      <c r="E9779" s="310">
        <v>11.5</v>
      </c>
      <c r="F9779" s="310" t="s">
        <v>9032</v>
      </c>
      <c r="G9779" s="310" t="s">
        <v>118</v>
      </c>
      <c r="H9779" s="312">
        <v>1050000</v>
      </c>
      <c r="I9779" s="312">
        <f t="shared" si="86"/>
        <v>1050000</v>
      </c>
      <c r="J9779" s="310" t="s">
        <v>241</v>
      </c>
      <c r="K9779" s="310" t="s">
        <v>241</v>
      </c>
      <c r="L9779" s="313" t="s">
        <v>9033</v>
      </c>
    </row>
    <row r="9780" spans="2:12" ht="75" customHeight="1" x14ac:dyDescent="0.25">
      <c r="B9780" s="310">
        <v>12142104</v>
      </c>
      <c r="C9780" s="310" t="s">
        <v>9241</v>
      </c>
      <c r="D9780" s="311">
        <v>41654</v>
      </c>
      <c r="E9780" s="310">
        <v>11.5</v>
      </c>
      <c r="F9780" s="310" t="s">
        <v>9032</v>
      </c>
      <c r="G9780" s="310" t="s">
        <v>118</v>
      </c>
      <c r="H9780" s="312">
        <v>1050000</v>
      </c>
      <c r="I9780" s="312">
        <f t="shared" si="86"/>
        <v>1050000</v>
      </c>
      <c r="J9780" s="310" t="s">
        <v>241</v>
      </c>
      <c r="K9780" s="310" t="s">
        <v>241</v>
      </c>
      <c r="L9780" s="313" t="s">
        <v>9033</v>
      </c>
    </row>
    <row r="9781" spans="2:12" ht="75" customHeight="1" x14ac:dyDescent="0.25">
      <c r="B9781" s="310">
        <v>12142104</v>
      </c>
      <c r="C9781" s="310" t="s">
        <v>9242</v>
      </c>
      <c r="D9781" s="311">
        <v>41654</v>
      </c>
      <c r="E9781" s="310">
        <v>11.5</v>
      </c>
      <c r="F9781" s="310" t="s">
        <v>9032</v>
      </c>
      <c r="G9781" s="310" t="s">
        <v>118</v>
      </c>
      <c r="H9781" s="312">
        <v>4200000</v>
      </c>
      <c r="I9781" s="312">
        <f t="shared" si="86"/>
        <v>4200000</v>
      </c>
      <c r="J9781" s="310" t="s">
        <v>241</v>
      </c>
      <c r="K9781" s="310" t="s">
        <v>241</v>
      </c>
      <c r="L9781" s="313" t="s">
        <v>9033</v>
      </c>
    </row>
    <row r="9782" spans="2:12" ht="75" customHeight="1" x14ac:dyDescent="0.25">
      <c r="B9782" s="310">
        <v>7111907</v>
      </c>
      <c r="C9782" s="310" t="s">
        <v>9243</v>
      </c>
      <c r="D9782" s="311">
        <v>41654</v>
      </c>
      <c r="E9782" s="310">
        <v>11.5</v>
      </c>
      <c r="F9782" s="310" t="s">
        <v>9032</v>
      </c>
      <c r="G9782" s="310" t="s">
        <v>118</v>
      </c>
      <c r="H9782" s="312">
        <v>508305</v>
      </c>
      <c r="I9782" s="312">
        <f t="shared" si="86"/>
        <v>508305</v>
      </c>
      <c r="J9782" s="310" t="s">
        <v>241</v>
      </c>
      <c r="K9782" s="310" t="s">
        <v>241</v>
      </c>
      <c r="L9782" s="313" t="s">
        <v>9033</v>
      </c>
    </row>
    <row r="9783" spans="2:12" ht="75" customHeight="1" x14ac:dyDescent="0.25">
      <c r="B9783" s="310">
        <v>42132205</v>
      </c>
      <c r="C9783" s="310" t="s">
        <v>9244</v>
      </c>
      <c r="D9783" s="311">
        <v>41654</v>
      </c>
      <c r="E9783" s="310">
        <v>11.5</v>
      </c>
      <c r="F9783" s="310" t="s">
        <v>9032</v>
      </c>
      <c r="G9783" s="310" t="s">
        <v>118</v>
      </c>
      <c r="H9783" s="312">
        <v>262500</v>
      </c>
      <c r="I9783" s="312">
        <f t="shared" si="86"/>
        <v>262500</v>
      </c>
      <c r="J9783" s="310" t="s">
        <v>241</v>
      </c>
      <c r="K9783" s="310" t="s">
        <v>241</v>
      </c>
      <c r="L9783" s="313" t="s">
        <v>9033</v>
      </c>
    </row>
    <row r="9784" spans="2:12" ht="75" customHeight="1" x14ac:dyDescent="0.25">
      <c r="B9784" s="310">
        <v>42132205</v>
      </c>
      <c r="C9784" s="310" t="s">
        <v>9245</v>
      </c>
      <c r="D9784" s="311">
        <v>41654</v>
      </c>
      <c r="E9784" s="310">
        <v>11.5</v>
      </c>
      <c r="F9784" s="310" t="s">
        <v>9032</v>
      </c>
      <c r="G9784" s="310" t="s">
        <v>118</v>
      </c>
      <c r="H9784" s="312">
        <v>317398.62</v>
      </c>
      <c r="I9784" s="312">
        <f t="shared" si="86"/>
        <v>317398.62</v>
      </c>
      <c r="J9784" s="310" t="s">
        <v>241</v>
      </c>
      <c r="K9784" s="310" t="s">
        <v>241</v>
      </c>
      <c r="L9784" s="313" t="s">
        <v>9033</v>
      </c>
    </row>
    <row r="9785" spans="2:12" ht="75" customHeight="1" x14ac:dyDescent="0.25">
      <c r="B9785" s="310">
        <v>42132205</v>
      </c>
      <c r="C9785" s="310" t="s">
        <v>9245</v>
      </c>
      <c r="D9785" s="311">
        <v>41654</v>
      </c>
      <c r="E9785" s="310">
        <v>11.5</v>
      </c>
      <c r="F9785" s="310" t="s">
        <v>9032</v>
      </c>
      <c r="G9785" s="310" t="s">
        <v>118</v>
      </c>
      <c r="H9785" s="312">
        <v>317398.62</v>
      </c>
      <c r="I9785" s="312">
        <f t="shared" si="86"/>
        <v>317398.62</v>
      </c>
      <c r="J9785" s="310" t="s">
        <v>241</v>
      </c>
      <c r="K9785" s="310" t="s">
        <v>241</v>
      </c>
      <c r="L9785" s="313" t="s">
        <v>9033</v>
      </c>
    </row>
    <row r="9786" spans="2:12" ht="75" customHeight="1" x14ac:dyDescent="0.25">
      <c r="B9786" s="310">
        <v>42132205</v>
      </c>
      <c r="C9786" s="310" t="s">
        <v>9245</v>
      </c>
      <c r="D9786" s="311">
        <v>41654</v>
      </c>
      <c r="E9786" s="310">
        <v>11.5</v>
      </c>
      <c r="F9786" s="310" t="s">
        <v>9032</v>
      </c>
      <c r="G9786" s="310" t="s">
        <v>118</v>
      </c>
      <c r="H9786" s="312">
        <v>317398.62</v>
      </c>
      <c r="I9786" s="312">
        <f t="shared" si="86"/>
        <v>317398.62</v>
      </c>
      <c r="J9786" s="310" t="s">
        <v>241</v>
      </c>
      <c r="K9786" s="310" t="s">
        <v>241</v>
      </c>
      <c r="L9786" s="313" t="s">
        <v>9033</v>
      </c>
    </row>
    <row r="9787" spans="2:12" ht="75" customHeight="1" x14ac:dyDescent="0.25">
      <c r="B9787" s="310">
        <v>42132205</v>
      </c>
      <c r="C9787" s="310" t="s">
        <v>9245</v>
      </c>
      <c r="D9787" s="311">
        <v>41654</v>
      </c>
      <c r="E9787" s="310">
        <v>11.5</v>
      </c>
      <c r="F9787" s="310" t="s">
        <v>9032</v>
      </c>
      <c r="G9787" s="310" t="s">
        <v>118</v>
      </c>
      <c r="H9787" s="312">
        <v>693000</v>
      </c>
      <c r="I9787" s="312">
        <f t="shared" si="86"/>
        <v>693000</v>
      </c>
      <c r="J9787" s="310" t="s">
        <v>241</v>
      </c>
      <c r="K9787" s="310" t="s">
        <v>241</v>
      </c>
      <c r="L9787" s="313" t="s">
        <v>9033</v>
      </c>
    </row>
    <row r="9788" spans="2:12" ht="75" customHeight="1" x14ac:dyDescent="0.25">
      <c r="B9788" s="310">
        <v>42132205</v>
      </c>
      <c r="C9788" s="310" t="s">
        <v>9246</v>
      </c>
      <c r="D9788" s="311">
        <v>41654</v>
      </c>
      <c r="E9788" s="310">
        <v>11.5</v>
      </c>
      <c r="F9788" s="310" t="s">
        <v>9032</v>
      </c>
      <c r="G9788" s="310" t="s">
        <v>118</v>
      </c>
      <c r="H9788" s="312">
        <v>417600</v>
      </c>
      <c r="I9788" s="312">
        <f t="shared" si="86"/>
        <v>417600</v>
      </c>
      <c r="J9788" s="310" t="s">
        <v>241</v>
      </c>
      <c r="K9788" s="310" t="s">
        <v>241</v>
      </c>
      <c r="L9788" s="313" t="s">
        <v>9033</v>
      </c>
    </row>
    <row r="9789" spans="2:12" ht="75" customHeight="1" x14ac:dyDescent="0.25">
      <c r="B9789" s="310">
        <v>46181504</v>
      </c>
      <c r="C9789" s="310" t="s">
        <v>9247</v>
      </c>
      <c r="D9789" s="311">
        <v>41654</v>
      </c>
      <c r="E9789" s="310">
        <v>11.5</v>
      </c>
      <c r="F9789" s="310" t="s">
        <v>9032</v>
      </c>
      <c r="G9789" s="310" t="s">
        <v>118</v>
      </c>
      <c r="H9789" s="312">
        <v>278400</v>
      </c>
      <c r="I9789" s="312">
        <f t="shared" si="86"/>
        <v>278400</v>
      </c>
      <c r="J9789" s="310" t="s">
        <v>241</v>
      </c>
      <c r="K9789" s="310" t="s">
        <v>241</v>
      </c>
      <c r="L9789" s="313" t="s">
        <v>9033</v>
      </c>
    </row>
    <row r="9790" spans="2:12" ht="75" customHeight="1" x14ac:dyDescent="0.25">
      <c r="B9790" s="310">
        <v>46181504</v>
      </c>
      <c r="C9790" s="310" t="s">
        <v>9248</v>
      </c>
      <c r="D9790" s="311">
        <v>41654</v>
      </c>
      <c r="E9790" s="310">
        <v>11.5</v>
      </c>
      <c r="F9790" s="310" t="s">
        <v>9032</v>
      </c>
      <c r="G9790" s="310" t="s">
        <v>118</v>
      </c>
      <c r="H9790" s="312">
        <v>340672.5</v>
      </c>
      <c r="I9790" s="312">
        <f t="shared" si="86"/>
        <v>340672.5</v>
      </c>
      <c r="J9790" s="310" t="s">
        <v>241</v>
      </c>
      <c r="K9790" s="310" t="s">
        <v>241</v>
      </c>
      <c r="L9790" s="313" t="s">
        <v>9033</v>
      </c>
    </row>
    <row r="9791" spans="2:12" ht="75" customHeight="1" x14ac:dyDescent="0.25">
      <c r="B9791" s="310">
        <v>46181504</v>
      </c>
      <c r="C9791" s="310" t="s">
        <v>9249</v>
      </c>
      <c r="D9791" s="311">
        <v>41654</v>
      </c>
      <c r="E9791" s="310">
        <v>11.5</v>
      </c>
      <c r="F9791" s="310" t="s">
        <v>9032</v>
      </c>
      <c r="G9791" s="310" t="s">
        <v>118</v>
      </c>
      <c r="H9791" s="312">
        <v>23200</v>
      </c>
      <c r="I9791" s="312">
        <f t="shared" si="86"/>
        <v>23200</v>
      </c>
      <c r="J9791" s="310" t="s">
        <v>241</v>
      </c>
      <c r="K9791" s="310" t="s">
        <v>241</v>
      </c>
      <c r="L9791" s="313" t="s">
        <v>9033</v>
      </c>
    </row>
    <row r="9792" spans="2:12" ht="75" customHeight="1" x14ac:dyDescent="0.25">
      <c r="B9792" s="310">
        <v>46181504</v>
      </c>
      <c r="C9792" s="310" t="s">
        <v>9250</v>
      </c>
      <c r="D9792" s="311">
        <v>41654</v>
      </c>
      <c r="E9792" s="310">
        <v>11.5</v>
      </c>
      <c r="F9792" s="310" t="s">
        <v>9032</v>
      </c>
      <c r="G9792" s="310" t="s">
        <v>118</v>
      </c>
      <c r="H9792" s="312">
        <v>3570000</v>
      </c>
      <c r="I9792" s="312">
        <f t="shared" si="86"/>
        <v>3570000</v>
      </c>
      <c r="J9792" s="310" t="s">
        <v>241</v>
      </c>
      <c r="K9792" s="310" t="s">
        <v>241</v>
      </c>
      <c r="L9792" s="313" t="s">
        <v>9033</v>
      </c>
    </row>
    <row r="9793" spans="2:12" ht="75" customHeight="1" x14ac:dyDescent="0.25">
      <c r="B9793" s="310">
        <v>46181504</v>
      </c>
      <c r="C9793" s="310" t="s">
        <v>9251</v>
      </c>
      <c r="D9793" s="311">
        <v>41654</v>
      </c>
      <c r="E9793" s="310">
        <v>11.5</v>
      </c>
      <c r="F9793" s="310" t="s">
        <v>9032</v>
      </c>
      <c r="G9793" s="310" t="s">
        <v>118</v>
      </c>
      <c r="H9793" s="312">
        <v>3150000</v>
      </c>
      <c r="I9793" s="312">
        <f t="shared" si="86"/>
        <v>3150000</v>
      </c>
      <c r="J9793" s="310" t="s">
        <v>241</v>
      </c>
      <c r="K9793" s="310" t="s">
        <v>241</v>
      </c>
      <c r="L9793" s="313" t="s">
        <v>9033</v>
      </c>
    </row>
    <row r="9794" spans="2:12" ht="75" customHeight="1" x14ac:dyDescent="0.25">
      <c r="B9794" s="310">
        <v>56101520</v>
      </c>
      <c r="C9794" s="310" t="s">
        <v>9252</v>
      </c>
      <c r="D9794" s="311">
        <v>41654</v>
      </c>
      <c r="E9794" s="310">
        <v>11.5</v>
      </c>
      <c r="F9794" s="310" t="s">
        <v>9032</v>
      </c>
      <c r="G9794" s="310" t="s">
        <v>118</v>
      </c>
      <c r="H9794" s="312">
        <v>105000</v>
      </c>
      <c r="I9794" s="312">
        <f t="shared" si="86"/>
        <v>105000</v>
      </c>
      <c r="J9794" s="310" t="s">
        <v>241</v>
      </c>
      <c r="K9794" s="310" t="s">
        <v>241</v>
      </c>
      <c r="L9794" s="313" t="s">
        <v>9033</v>
      </c>
    </row>
    <row r="9795" spans="2:12" ht="75" customHeight="1" x14ac:dyDescent="0.25">
      <c r="B9795" s="310">
        <v>53141504</v>
      </c>
      <c r="C9795" s="310" t="s">
        <v>9252</v>
      </c>
      <c r="D9795" s="311">
        <v>41654</v>
      </c>
      <c r="E9795" s="310">
        <v>11.5</v>
      </c>
      <c r="F9795" s="310" t="s">
        <v>9032</v>
      </c>
      <c r="G9795" s="310" t="s">
        <v>118</v>
      </c>
      <c r="H9795" s="312">
        <v>157500</v>
      </c>
      <c r="I9795" s="312">
        <f t="shared" si="86"/>
        <v>157500</v>
      </c>
      <c r="J9795" s="310" t="s">
        <v>241</v>
      </c>
      <c r="K9795" s="310" t="s">
        <v>241</v>
      </c>
      <c r="L9795" s="313" t="s">
        <v>9033</v>
      </c>
    </row>
    <row r="9796" spans="2:12" ht="75" customHeight="1" x14ac:dyDescent="0.25">
      <c r="B9796" s="310">
        <v>53141504</v>
      </c>
      <c r="C9796" s="310" t="s">
        <v>9253</v>
      </c>
      <c r="D9796" s="311">
        <v>41654</v>
      </c>
      <c r="E9796" s="310">
        <v>11.5</v>
      </c>
      <c r="F9796" s="310" t="s">
        <v>9032</v>
      </c>
      <c r="G9796" s="310" t="s">
        <v>118</v>
      </c>
      <c r="H9796" s="312">
        <v>12600000</v>
      </c>
      <c r="I9796" s="312">
        <f t="shared" si="86"/>
        <v>12600000</v>
      </c>
      <c r="J9796" s="310" t="s">
        <v>241</v>
      </c>
      <c r="K9796" s="310" t="s">
        <v>241</v>
      </c>
      <c r="L9796" s="313" t="s">
        <v>9033</v>
      </c>
    </row>
    <row r="9797" spans="2:12" ht="75" customHeight="1" x14ac:dyDescent="0.25">
      <c r="B9797" s="310">
        <v>27113201</v>
      </c>
      <c r="C9797" s="310" t="s">
        <v>9254</v>
      </c>
      <c r="D9797" s="311">
        <v>41654</v>
      </c>
      <c r="E9797" s="310">
        <v>11.5</v>
      </c>
      <c r="F9797" s="310" t="s">
        <v>9032</v>
      </c>
      <c r="G9797" s="310" t="s">
        <v>118</v>
      </c>
      <c r="H9797" s="312">
        <v>285407.85000000003</v>
      </c>
      <c r="I9797" s="312">
        <f t="shared" si="86"/>
        <v>285407.85000000003</v>
      </c>
      <c r="J9797" s="310" t="s">
        <v>241</v>
      </c>
      <c r="K9797" s="310" t="s">
        <v>241</v>
      </c>
      <c r="L9797" s="313" t="s">
        <v>9033</v>
      </c>
    </row>
    <row r="9798" spans="2:12" ht="75" customHeight="1" x14ac:dyDescent="0.25">
      <c r="B9798" s="310">
        <v>47131619</v>
      </c>
      <c r="C9798" s="310" t="s">
        <v>9255</v>
      </c>
      <c r="D9798" s="311">
        <v>41654</v>
      </c>
      <c r="E9798" s="310">
        <v>11.5</v>
      </c>
      <c r="F9798" s="310" t="s">
        <v>9032</v>
      </c>
      <c r="G9798" s="310" t="s">
        <v>118</v>
      </c>
      <c r="H9798" s="312">
        <v>105000</v>
      </c>
      <c r="I9798" s="312">
        <f t="shared" si="86"/>
        <v>105000</v>
      </c>
      <c r="J9798" s="310" t="s">
        <v>241</v>
      </c>
      <c r="K9798" s="310" t="s">
        <v>241</v>
      </c>
      <c r="L9798" s="313" t="s">
        <v>9033</v>
      </c>
    </row>
    <row r="9799" spans="2:12" ht="75" customHeight="1" x14ac:dyDescent="0.25">
      <c r="B9799" s="310">
        <v>53112002</v>
      </c>
      <c r="C9799" s="310" t="s">
        <v>9255</v>
      </c>
      <c r="D9799" s="311">
        <v>41654</v>
      </c>
      <c r="E9799" s="310">
        <v>11.5</v>
      </c>
      <c r="F9799" s="310" t="s">
        <v>9032</v>
      </c>
      <c r="G9799" s="310" t="s">
        <v>118</v>
      </c>
      <c r="H9799" s="312">
        <v>105000</v>
      </c>
      <c r="I9799" s="312">
        <f t="shared" si="86"/>
        <v>105000</v>
      </c>
      <c r="J9799" s="310" t="s">
        <v>241</v>
      </c>
      <c r="K9799" s="310" t="s">
        <v>241</v>
      </c>
      <c r="L9799" s="313" t="s">
        <v>9033</v>
      </c>
    </row>
    <row r="9800" spans="2:12" ht="75" customHeight="1" x14ac:dyDescent="0.25">
      <c r="B9800" s="310">
        <v>53112002</v>
      </c>
      <c r="C9800" s="310" t="s">
        <v>9255</v>
      </c>
      <c r="D9800" s="311">
        <v>41654</v>
      </c>
      <c r="E9800" s="310">
        <v>11.5</v>
      </c>
      <c r="F9800" s="310" t="s">
        <v>9032</v>
      </c>
      <c r="G9800" s="310" t="s">
        <v>118</v>
      </c>
      <c r="H9800" s="312">
        <v>105000</v>
      </c>
      <c r="I9800" s="312">
        <f t="shared" si="86"/>
        <v>105000</v>
      </c>
      <c r="J9800" s="310" t="s">
        <v>241</v>
      </c>
      <c r="K9800" s="310" t="s">
        <v>241</v>
      </c>
      <c r="L9800" s="313" t="s">
        <v>9033</v>
      </c>
    </row>
    <row r="9801" spans="2:12" ht="75" customHeight="1" x14ac:dyDescent="0.25">
      <c r="B9801" s="310">
        <v>53112002</v>
      </c>
      <c r="C9801" s="310" t="s">
        <v>9256</v>
      </c>
      <c r="D9801" s="311">
        <v>41654</v>
      </c>
      <c r="E9801" s="310">
        <v>11.5</v>
      </c>
      <c r="F9801" s="310" t="s">
        <v>9032</v>
      </c>
      <c r="G9801" s="310" t="s">
        <v>118</v>
      </c>
      <c r="H9801" s="312">
        <v>1947673.35</v>
      </c>
      <c r="I9801" s="312">
        <f t="shared" si="86"/>
        <v>1947673.35</v>
      </c>
      <c r="J9801" s="310" t="s">
        <v>241</v>
      </c>
      <c r="K9801" s="310" t="s">
        <v>241</v>
      </c>
      <c r="L9801" s="313" t="s">
        <v>9033</v>
      </c>
    </row>
    <row r="9802" spans="2:12" ht="75" customHeight="1" x14ac:dyDescent="0.25">
      <c r="B9802" s="310">
        <v>26121517</v>
      </c>
      <c r="C9802" s="310" t="s">
        <v>9257</v>
      </c>
      <c r="D9802" s="311">
        <v>41654</v>
      </c>
      <c r="E9802" s="310">
        <v>11.5</v>
      </c>
      <c r="F9802" s="310" t="s">
        <v>9032</v>
      </c>
      <c r="G9802" s="310" t="s">
        <v>118</v>
      </c>
      <c r="H9802" s="312">
        <v>827996.4</v>
      </c>
      <c r="I9802" s="312">
        <f t="shared" si="86"/>
        <v>827996.4</v>
      </c>
      <c r="J9802" s="310" t="s">
        <v>241</v>
      </c>
      <c r="K9802" s="310" t="s">
        <v>241</v>
      </c>
      <c r="L9802" s="313" t="s">
        <v>9033</v>
      </c>
    </row>
    <row r="9803" spans="2:12" ht="75" customHeight="1" x14ac:dyDescent="0.25">
      <c r="B9803" s="310">
        <v>48101517</v>
      </c>
      <c r="C9803" s="310" t="s">
        <v>9258</v>
      </c>
      <c r="D9803" s="311">
        <v>41654</v>
      </c>
      <c r="E9803" s="310">
        <v>11.5</v>
      </c>
      <c r="F9803" s="310" t="s">
        <v>9032</v>
      </c>
      <c r="G9803" s="310" t="s">
        <v>118</v>
      </c>
      <c r="H9803" s="312">
        <v>2100000</v>
      </c>
      <c r="I9803" s="312">
        <f t="shared" si="86"/>
        <v>2100000</v>
      </c>
      <c r="J9803" s="310" t="s">
        <v>241</v>
      </c>
      <c r="K9803" s="310" t="s">
        <v>241</v>
      </c>
      <c r="L9803" s="313" t="s">
        <v>9033</v>
      </c>
    </row>
    <row r="9804" spans="2:12" ht="75" customHeight="1" x14ac:dyDescent="0.25">
      <c r="B9804" s="310">
        <v>48101517</v>
      </c>
      <c r="C9804" s="310" t="s">
        <v>9259</v>
      </c>
      <c r="D9804" s="311">
        <v>41654</v>
      </c>
      <c r="E9804" s="310">
        <v>11.5</v>
      </c>
      <c r="F9804" s="310" t="s">
        <v>9032</v>
      </c>
      <c r="G9804" s="310" t="s">
        <v>118</v>
      </c>
      <c r="H9804" s="312">
        <v>59341.904999999999</v>
      </c>
      <c r="I9804" s="312">
        <f t="shared" si="86"/>
        <v>59341.904999999999</v>
      </c>
      <c r="J9804" s="310" t="s">
        <v>241</v>
      </c>
      <c r="K9804" s="310" t="s">
        <v>241</v>
      </c>
      <c r="L9804" s="313" t="s">
        <v>9033</v>
      </c>
    </row>
    <row r="9805" spans="2:12" ht="75" customHeight="1" x14ac:dyDescent="0.25">
      <c r="B9805" s="310">
        <v>46171505</v>
      </c>
      <c r="C9805" s="310" t="s">
        <v>9260</v>
      </c>
      <c r="D9805" s="311">
        <v>41654</v>
      </c>
      <c r="E9805" s="310">
        <v>11.5</v>
      </c>
      <c r="F9805" s="310" t="s">
        <v>9032</v>
      </c>
      <c r="G9805" s="310" t="s">
        <v>118</v>
      </c>
      <c r="H9805" s="312">
        <v>31495226.699999999</v>
      </c>
      <c r="I9805" s="312">
        <f t="shared" si="86"/>
        <v>31495226.699999999</v>
      </c>
      <c r="J9805" s="310" t="s">
        <v>241</v>
      </c>
      <c r="K9805" s="310" t="s">
        <v>241</v>
      </c>
      <c r="L9805" s="313" t="s">
        <v>9033</v>
      </c>
    </row>
    <row r="9806" spans="2:12" ht="75" customHeight="1" x14ac:dyDescent="0.25">
      <c r="B9806" s="310">
        <v>55121729</v>
      </c>
      <c r="C9806" s="310" t="s">
        <v>9261</v>
      </c>
      <c r="D9806" s="311">
        <v>41654</v>
      </c>
      <c r="E9806" s="310">
        <v>11.5</v>
      </c>
      <c r="F9806" s="310" t="s">
        <v>9032</v>
      </c>
      <c r="G9806" s="310" t="s">
        <v>118</v>
      </c>
      <c r="H9806" s="312">
        <v>5002641.3150000004</v>
      </c>
      <c r="I9806" s="312">
        <f t="shared" si="86"/>
        <v>5002641.3150000004</v>
      </c>
      <c r="J9806" s="310" t="s">
        <v>241</v>
      </c>
      <c r="K9806" s="310" t="s">
        <v>241</v>
      </c>
      <c r="L9806" s="313" t="s">
        <v>9033</v>
      </c>
    </row>
    <row r="9807" spans="2:12" ht="75" customHeight="1" x14ac:dyDescent="0.25">
      <c r="B9807" s="310">
        <v>55121729</v>
      </c>
      <c r="C9807" s="310" t="s">
        <v>9262</v>
      </c>
      <c r="D9807" s="311">
        <v>41654</v>
      </c>
      <c r="E9807" s="310">
        <v>11.5</v>
      </c>
      <c r="F9807" s="310" t="s">
        <v>9032</v>
      </c>
      <c r="G9807" s="310" t="s">
        <v>118</v>
      </c>
      <c r="H9807" s="312">
        <v>562661.4</v>
      </c>
      <c r="I9807" s="312">
        <f t="shared" si="86"/>
        <v>562661.4</v>
      </c>
      <c r="J9807" s="310" t="s">
        <v>241</v>
      </c>
      <c r="K9807" s="310" t="s">
        <v>241</v>
      </c>
      <c r="L9807" s="313" t="s">
        <v>9033</v>
      </c>
    </row>
    <row r="9808" spans="2:12" ht="75" customHeight="1" x14ac:dyDescent="0.25">
      <c r="B9808" s="310">
        <v>31282018</v>
      </c>
      <c r="C9808" s="310" t="s">
        <v>9262</v>
      </c>
      <c r="D9808" s="311">
        <v>41654</v>
      </c>
      <c r="E9808" s="310">
        <v>11.5</v>
      </c>
      <c r="F9808" s="310" t="s">
        <v>9032</v>
      </c>
      <c r="G9808" s="310" t="s">
        <v>118</v>
      </c>
      <c r="H9808" s="312">
        <v>548233.875</v>
      </c>
      <c r="I9808" s="312">
        <f t="shared" si="86"/>
        <v>548233.875</v>
      </c>
      <c r="J9808" s="310" t="s">
        <v>241</v>
      </c>
      <c r="K9808" s="310" t="s">
        <v>241</v>
      </c>
      <c r="L9808" s="313" t="s">
        <v>9033</v>
      </c>
    </row>
    <row r="9809" spans="2:12" ht="75" customHeight="1" x14ac:dyDescent="0.25">
      <c r="B9809" s="310">
        <v>60106214</v>
      </c>
      <c r="C9809" s="310" t="s">
        <v>9262</v>
      </c>
      <c r="D9809" s="311">
        <v>41654</v>
      </c>
      <c r="E9809" s="310">
        <v>11.5</v>
      </c>
      <c r="F9809" s="310" t="s">
        <v>9032</v>
      </c>
      <c r="G9809" s="310" t="s">
        <v>118</v>
      </c>
      <c r="H9809" s="312">
        <v>591515.39999999991</v>
      </c>
      <c r="I9809" s="312">
        <f t="shared" si="86"/>
        <v>591515.39999999991</v>
      </c>
      <c r="J9809" s="310" t="s">
        <v>241</v>
      </c>
      <c r="K9809" s="310" t="s">
        <v>241</v>
      </c>
      <c r="L9809" s="313" t="s">
        <v>9033</v>
      </c>
    </row>
    <row r="9810" spans="2:12" ht="75" customHeight="1" x14ac:dyDescent="0.25">
      <c r="B9810" s="310">
        <v>31282018</v>
      </c>
      <c r="C9810" s="310" t="s">
        <v>9263</v>
      </c>
      <c r="D9810" s="311">
        <v>41654</v>
      </c>
      <c r="E9810" s="310">
        <v>11.5</v>
      </c>
      <c r="F9810" s="310" t="s">
        <v>9032</v>
      </c>
      <c r="G9810" s="310" t="s">
        <v>118</v>
      </c>
      <c r="H9810" s="312">
        <v>4725000</v>
      </c>
      <c r="I9810" s="312">
        <f t="shared" si="86"/>
        <v>4725000</v>
      </c>
      <c r="J9810" s="310" t="s">
        <v>241</v>
      </c>
      <c r="K9810" s="310" t="s">
        <v>241</v>
      </c>
      <c r="L9810" s="313" t="s">
        <v>9033</v>
      </c>
    </row>
    <row r="9811" spans="2:12" ht="75" customHeight="1" x14ac:dyDescent="0.25">
      <c r="B9811" s="310">
        <v>43222612</v>
      </c>
      <c r="C9811" s="310" t="s">
        <v>9264</v>
      </c>
      <c r="D9811" s="311">
        <v>41654</v>
      </c>
      <c r="E9811" s="310">
        <v>11.5</v>
      </c>
      <c r="F9811" s="310" t="s">
        <v>9032</v>
      </c>
      <c r="G9811" s="310" t="s">
        <v>118</v>
      </c>
      <c r="H9811" s="312">
        <v>223600.12500000003</v>
      </c>
      <c r="I9811" s="312">
        <f t="shared" si="86"/>
        <v>223600.12500000003</v>
      </c>
      <c r="J9811" s="310" t="s">
        <v>241</v>
      </c>
      <c r="K9811" s="310" t="s">
        <v>241</v>
      </c>
      <c r="L9811" s="313" t="s">
        <v>9033</v>
      </c>
    </row>
    <row r="9812" spans="2:12" ht="75" customHeight="1" x14ac:dyDescent="0.25">
      <c r="B9812" s="310">
        <v>43222612</v>
      </c>
      <c r="C9812" s="310" t="s">
        <v>9265</v>
      </c>
      <c r="D9812" s="311">
        <v>41654</v>
      </c>
      <c r="E9812" s="310">
        <v>11.5</v>
      </c>
      <c r="F9812" s="310" t="s">
        <v>9032</v>
      </c>
      <c r="G9812" s="310" t="s">
        <v>118</v>
      </c>
      <c r="H9812" s="312">
        <v>324612.22499999998</v>
      </c>
      <c r="I9812" s="312">
        <f t="shared" si="86"/>
        <v>324612.22499999998</v>
      </c>
      <c r="J9812" s="310" t="s">
        <v>241</v>
      </c>
      <c r="K9812" s="310" t="s">
        <v>241</v>
      </c>
      <c r="L9812" s="313" t="s">
        <v>9033</v>
      </c>
    </row>
    <row r="9813" spans="2:12" ht="75" customHeight="1" x14ac:dyDescent="0.25">
      <c r="B9813" s="310">
        <v>43222612</v>
      </c>
      <c r="C9813" s="310" t="s">
        <v>9266</v>
      </c>
      <c r="D9813" s="311">
        <v>41654</v>
      </c>
      <c r="E9813" s="310">
        <v>11.5</v>
      </c>
      <c r="F9813" s="310" t="s">
        <v>9032</v>
      </c>
      <c r="G9813" s="310" t="s">
        <v>118</v>
      </c>
      <c r="H9813" s="312">
        <v>787500</v>
      </c>
      <c r="I9813" s="312">
        <f t="shared" si="86"/>
        <v>787500</v>
      </c>
      <c r="J9813" s="310" t="s">
        <v>241</v>
      </c>
      <c r="K9813" s="310" t="s">
        <v>241</v>
      </c>
      <c r="L9813" s="313" t="s">
        <v>9033</v>
      </c>
    </row>
    <row r="9814" spans="2:12" ht="75" customHeight="1" x14ac:dyDescent="0.25">
      <c r="B9814" s="310">
        <v>12352118</v>
      </c>
      <c r="C9814" s="310" t="s">
        <v>9267</v>
      </c>
      <c r="D9814" s="311">
        <v>41654</v>
      </c>
      <c r="E9814" s="310">
        <v>11.5</v>
      </c>
      <c r="F9814" s="310" t="s">
        <v>9032</v>
      </c>
      <c r="G9814" s="310" t="s">
        <v>118</v>
      </c>
      <c r="H9814" s="312">
        <v>432816.3</v>
      </c>
      <c r="I9814" s="312">
        <f t="shared" si="86"/>
        <v>432816.3</v>
      </c>
      <c r="J9814" s="310" t="s">
        <v>241</v>
      </c>
      <c r="K9814" s="310" t="s">
        <v>241</v>
      </c>
      <c r="L9814" s="313" t="s">
        <v>9033</v>
      </c>
    </row>
    <row r="9815" spans="2:12" ht="75" customHeight="1" x14ac:dyDescent="0.25">
      <c r="B9815" s="310">
        <v>53131608</v>
      </c>
      <c r="C9815" s="310" t="s">
        <v>9268</v>
      </c>
      <c r="D9815" s="311">
        <v>41654</v>
      </c>
      <c r="E9815" s="310">
        <v>11.5</v>
      </c>
      <c r="F9815" s="310" t="s">
        <v>9032</v>
      </c>
      <c r="G9815" s="310" t="s">
        <v>118</v>
      </c>
      <c r="H9815" s="312">
        <v>413496.72</v>
      </c>
      <c r="I9815" s="312">
        <f t="shared" si="86"/>
        <v>413496.72</v>
      </c>
      <c r="J9815" s="310" t="s">
        <v>241</v>
      </c>
      <c r="K9815" s="310" t="s">
        <v>241</v>
      </c>
      <c r="L9815" s="313" t="s">
        <v>9033</v>
      </c>
    </row>
    <row r="9816" spans="2:12" ht="75" customHeight="1" x14ac:dyDescent="0.25">
      <c r="B9816" s="310">
        <v>53131608</v>
      </c>
      <c r="C9816" s="310" t="s">
        <v>9269</v>
      </c>
      <c r="D9816" s="311">
        <v>41654</v>
      </c>
      <c r="E9816" s="310">
        <v>11.5</v>
      </c>
      <c r="F9816" s="310" t="s">
        <v>9032</v>
      </c>
      <c r="G9816" s="310" t="s">
        <v>118</v>
      </c>
      <c r="H9816" s="312">
        <v>934632.3</v>
      </c>
      <c r="I9816" s="312">
        <f t="shared" si="86"/>
        <v>934632.3</v>
      </c>
      <c r="J9816" s="310" t="s">
        <v>241</v>
      </c>
      <c r="K9816" s="310" t="s">
        <v>241</v>
      </c>
      <c r="L9816" s="313" t="s">
        <v>9033</v>
      </c>
    </row>
    <row r="9817" spans="2:12" ht="75" customHeight="1" x14ac:dyDescent="0.25">
      <c r="B9817" s="310">
        <v>53131608</v>
      </c>
      <c r="C9817" s="310" t="s">
        <v>9270</v>
      </c>
      <c r="D9817" s="311">
        <v>41654</v>
      </c>
      <c r="E9817" s="310">
        <v>11.5</v>
      </c>
      <c r="F9817" s="310" t="s">
        <v>9032</v>
      </c>
      <c r="G9817" s="310" t="s">
        <v>118</v>
      </c>
      <c r="H9817" s="312">
        <v>892500</v>
      </c>
      <c r="I9817" s="312">
        <f t="shared" si="86"/>
        <v>892500</v>
      </c>
      <c r="J9817" s="310" t="s">
        <v>241</v>
      </c>
      <c r="K9817" s="310" t="s">
        <v>241</v>
      </c>
      <c r="L9817" s="313" t="s">
        <v>9033</v>
      </c>
    </row>
    <row r="9818" spans="2:12" ht="75" customHeight="1" x14ac:dyDescent="0.25">
      <c r="B9818" s="310">
        <v>39121311</v>
      </c>
      <c r="C9818" s="310" t="s">
        <v>9271</v>
      </c>
      <c r="D9818" s="311">
        <v>41654</v>
      </c>
      <c r="E9818" s="310">
        <v>11.5</v>
      </c>
      <c r="F9818" s="310" t="s">
        <v>9032</v>
      </c>
      <c r="G9818" s="310" t="s">
        <v>118</v>
      </c>
      <c r="H9818" s="312">
        <v>315000</v>
      </c>
      <c r="I9818" s="312">
        <f t="shared" si="86"/>
        <v>315000</v>
      </c>
      <c r="J9818" s="310" t="s">
        <v>241</v>
      </c>
      <c r="K9818" s="310" t="s">
        <v>241</v>
      </c>
      <c r="L9818" s="313" t="s">
        <v>9033</v>
      </c>
    </row>
    <row r="9819" spans="2:12" ht="75" customHeight="1" x14ac:dyDescent="0.25">
      <c r="B9819" s="310">
        <v>27111729</v>
      </c>
      <c r="C9819" s="310" t="s">
        <v>9272</v>
      </c>
      <c r="D9819" s="311">
        <v>41654</v>
      </c>
      <c r="E9819" s="310">
        <v>11.5</v>
      </c>
      <c r="F9819" s="310" t="s">
        <v>9032</v>
      </c>
      <c r="G9819" s="310" t="s">
        <v>118</v>
      </c>
      <c r="H9819" s="312">
        <v>160794.375</v>
      </c>
      <c r="I9819" s="312">
        <f t="shared" si="86"/>
        <v>160794.375</v>
      </c>
      <c r="J9819" s="310" t="s">
        <v>241</v>
      </c>
      <c r="K9819" s="310" t="s">
        <v>241</v>
      </c>
      <c r="L9819" s="313" t="s">
        <v>9033</v>
      </c>
    </row>
    <row r="9820" spans="2:12" ht="75" customHeight="1" x14ac:dyDescent="0.25">
      <c r="B9820" s="310">
        <v>27111729</v>
      </c>
      <c r="C9820" s="310" t="s">
        <v>6431</v>
      </c>
      <c r="D9820" s="311">
        <v>41654</v>
      </c>
      <c r="E9820" s="310">
        <v>11.5</v>
      </c>
      <c r="F9820" s="310" t="s">
        <v>9032</v>
      </c>
      <c r="G9820" s="310" t="s">
        <v>118</v>
      </c>
      <c r="H9820" s="312">
        <v>160794.375</v>
      </c>
      <c r="I9820" s="312">
        <f t="shared" si="86"/>
        <v>160794.375</v>
      </c>
      <c r="J9820" s="310" t="s">
        <v>241</v>
      </c>
      <c r="K9820" s="310" t="s">
        <v>241</v>
      </c>
      <c r="L9820" s="313" t="s">
        <v>9033</v>
      </c>
    </row>
    <row r="9821" spans="2:12" ht="75" customHeight="1" x14ac:dyDescent="0.25">
      <c r="B9821" s="310">
        <v>27111729</v>
      </c>
      <c r="C9821" s="310" t="s">
        <v>9273</v>
      </c>
      <c r="D9821" s="311">
        <v>41654</v>
      </c>
      <c r="E9821" s="310">
        <v>11.5</v>
      </c>
      <c r="F9821" s="310" t="s">
        <v>9032</v>
      </c>
      <c r="G9821" s="310" t="s">
        <v>118</v>
      </c>
      <c r="H9821" s="312">
        <v>210000</v>
      </c>
      <c r="I9821" s="312">
        <f t="shared" si="86"/>
        <v>210000</v>
      </c>
      <c r="J9821" s="310" t="s">
        <v>241</v>
      </c>
      <c r="K9821" s="310" t="s">
        <v>241</v>
      </c>
      <c r="L9821" s="313" t="s">
        <v>9033</v>
      </c>
    </row>
    <row r="9822" spans="2:12" ht="75" customHeight="1" x14ac:dyDescent="0.25">
      <c r="B9822" s="310">
        <v>27111729</v>
      </c>
      <c r="C9822" s="310" t="s">
        <v>9274</v>
      </c>
      <c r="D9822" s="311">
        <v>41654</v>
      </c>
      <c r="E9822" s="310">
        <v>11.5</v>
      </c>
      <c r="F9822" s="310" t="s">
        <v>9032</v>
      </c>
      <c r="G9822" s="310" t="s">
        <v>118</v>
      </c>
      <c r="H9822" s="312">
        <v>4200000</v>
      </c>
      <c r="I9822" s="312">
        <f t="shared" si="86"/>
        <v>4200000</v>
      </c>
      <c r="J9822" s="310" t="s">
        <v>241</v>
      </c>
      <c r="K9822" s="310" t="s">
        <v>241</v>
      </c>
      <c r="L9822" s="313" t="s">
        <v>9033</v>
      </c>
    </row>
    <row r="9823" spans="2:12" ht="75" customHeight="1" x14ac:dyDescent="0.25">
      <c r="B9823" s="310">
        <v>27111729</v>
      </c>
      <c r="C9823" s="310" t="s">
        <v>9275</v>
      </c>
      <c r="D9823" s="311">
        <v>41654</v>
      </c>
      <c r="E9823" s="310">
        <v>11.5</v>
      </c>
      <c r="F9823" s="310" t="s">
        <v>9032</v>
      </c>
      <c r="G9823" s="310" t="s">
        <v>118</v>
      </c>
      <c r="H9823" s="312">
        <v>10000000</v>
      </c>
      <c r="I9823" s="312">
        <f t="shared" si="86"/>
        <v>10000000</v>
      </c>
      <c r="J9823" s="310" t="s">
        <v>241</v>
      </c>
      <c r="K9823" s="310" t="s">
        <v>241</v>
      </c>
      <c r="L9823" s="313" t="s">
        <v>9033</v>
      </c>
    </row>
    <row r="9824" spans="2:12" ht="75" customHeight="1" x14ac:dyDescent="0.25">
      <c r="B9824" s="310">
        <v>60106214</v>
      </c>
      <c r="C9824" s="310" t="s">
        <v>9276</v>
      </c>
      <c r="D9824" s="311">
        <v>41654</v>
      </c>
      <c r="E9824" s="310">
        <v>11.5</v>
      </c>
      <c r="F9824" s="310" t="s">
        <v>9032</v>
      </c>
      <c r="G9824" s="310" t="s">
        <v>118</v>
      </c>
      <c r="H9824" s="312">
        <v>110250</v>
      </c>
      <c r="I9824" s="312">
        <f t="shared" si="86"/>
        <v>110250</v>
      </c>
      <c r="J9824" s="310" t="s">
        <v>241</v>
      </c>
      <c r="K9824" s="310" t="s">
        <v>241</v>
      </c>
      <c r="L9824" s="313" t="s">
        <v>9033</v>
      </c>
    </row>
    <row r="9825" spans="2:12" ht="75" customHeight="1" x14ac:dyDescent="0.25">
      <c r="B9825" s="310">
        <v>30102004</v>
      </c>
      <c r="C9825" s="310" t="s">
        <v>9276</v>
      </c>
      <c r="D9825" s="311">
        <v>41654</v>
      </c>
      <c r="E9825" s="310">
        <v>11.5</v>
      </c>
      <c r="F9825" s="310" t="s">
        <v>9032</v>
      </c>
      <c r="G9825" s="310" t="s">
        <v>118</v>
      </c>
      <c r="H9825" s="312">
        <v>157500</v>
      </c>
      <c r="I9825" s="312">
        <f t="shared" si="86"/>
        <v>157500</v>
      </c>
      <c r="J9825" s="310" t="s">
        <v>241</v>
      </c>
      <c r="K9825" s="310" t="s">
        <v>241</v>
      </c>
      <c r="L9825" s="313" t="s">
        <v>9033</v>
      </c>
    </row>
    <row r="9826" spans="2:12" ht="75" customHeight="1" x14ac:dyDescent="0.25">
      <c r="B9826" s="310">
        <v>30102004</v>
      </c>
      <c r="C9826" s="310" t="s">
        <v>9277</v>
      </c>
      <c r="D9826" s="311">
        <v>41654</v>
      </c>
      <c r="E9826" s="310">
        <v>11.5</v>
      </c>
      <c r="F9826" s="310" t="s">
        <v>9032</v>
      </c>
      <c r="G9826" s="310" t="s">
        <v>118</v>
      </c>
      <c r="H9826" s="312">
        <v>336000</v>
      </c>
      <c r="I9826" s="312">
        <f t="shared" si="86"/>
        <v>336000</v>
      </c>
      <c r="J9826" s="310" t="s">
        <v>241</v>
      </c>
      <c r="K9826" s="310" t="s">
        <v>241</v>
      </c>
      <c r="L9826" s="313" t="s">
        <v>9033</v>
      </c>
    </row>
    <row r="9827" spans="2:12" ht="75" customHeight="1" x14ac:dyDescent="0.25">
      <c r="B9827" s="310">
        <v>30102004</v>
      </c>
      <c r="C9827" s="310" t="s">
        <v>9277</v>
      </c>
      <c r="D9827" s="311">
        <v>41654</v>
      </c>
      <c r="E9827" s="310">
        <v>11.5</v>
      </c>
      <c r="F9827" s="310" t="s">
        <v>9032</v>
      </c>
      <c r="G9827" s="310" t="s">
        <v>118</v>
      </c>
      <c r="H9827" s="312">
        <v>336000</v>
      </c>
      <c r="I9827" s="312">
        <f t="shared" si="86"/>
        <v>336000</v>
      </c>
      <c r="J9827" s="310" t="s">
        <v>241</v>
      </c>
      <c r="K9827" s="310" t="s">
        <v>241</v>
      </c>
      <c r="L9827" s="313" t="s">
        <v>9033</v>
      </c>
    </row>
    <row r="9828" spans="2:12" ht="75" customHeight="1" x14ac:dyDescent="0.25">
      <c r="B9828" s="310">
        <v>30102004</v>
      </c>
      <c r="C9828" s="310" t="s">
        <v>9278</v>
      </c>
      <c r="D9828" s="311">
        <v>41654</v>
      </c>
      <c r="E9828" s="310">
        <v>11.5</v>
      </c>
      <c r="F9828" s="310" t="s">
        <v>9032</v>
      </c>
      <c r="G9828" s="310" t="s">
        <v>118</v>
      </c>
      <c r="H9828" s="312">
        <v>504000</v>
      </c>
      <c r="I9828" s="312">
        <f t="shared" si="86"/>
        <v>504000</v>
      </c>
      <c r="J9828" s="310" t="s">
        <v>241</v>
      </c>
      <c r="K9828" s="310" t="s">
        <v>241</v>
      </c>
      <c r="L9828" s="313" t="s">
        <v>9033</v>
      </c>
    </row>
    <row r="9829" spans="2:12" ht="75" customHeight="1" x14ac:dyDescent="0.25">
      <c r="B9829" s="310">
        <v>30102004</v>
      </c>
      <c r="C9829" s="310" t="s">
        <v>9279</v>
      </c>
      <c r="D9829" s="311">
        <v>41654</v>
      </c>
      <c r="E9829" s="310">
        <v>11.5</v>
      </c>
      <c r="F9829" s="310" t="s">
        <v>9032</v>
      </c>
      <c r="G9829" s="310" t="s">
        <v>118</v>
      </c>
      <c r="H9829" s="312">
        <v>2625000</v>
      </c>
      <c r="I9829" s="312">
        <f t="shared" si="86"/>
        <v>2625000</v>
      </c>
      <c r="J9829" s="310" t="s">
        <v>241</v>
      </c>
      <c r="K9829" s="310" t="s">
        <v>241</v>
      </c>
      <c r="L9829" s="313" t="s">
        <v>9033</v>
      </c>
    </row>
    <row r="9830" spans="2:12" ht="75" customHeight="1" x14ac:dyDescent="0.25">
      <c r="B9830" s="310">
        <v>30102004</v>
      </c>
      <c r="C9830" s="310" t="s">
        <v>9280</v>
      </c>
      <c r="D9830" s="311">
        <v>41654</v>
      </c>
      <c r="E9830" s="310">
        <v>11.5</v>
      </c>
      <c r="F9830" s="310" t="s">
        <v>9032</v>
      </c>
      <c r="G9830" s="310" t="s">
        <v>118</v>
      </c>
      <c r="H9830" s="312">
        <v>1134000</v>
      </c>
      <c r="I9830" s="312">
        <f t="shared" si="86"/>
        <v>1134000</v>
      </c>
      <c r="J9830" s="310" t="s">
        <v>241</v>
      </c>
      <c r="K9830" s="310" t="s">
        <v>241</v>
      </c>
      <c r="L9830" s="313" t="s">
        <v>9033</v>
      </c>
    </row>
    <row r="9831" spans="2:12" ht="75" customHeight="1" x14ac:dyDescent="0.25">
      <c r="B9831" s="310">
        <v>30102004</v>
      </c>
      <c r="C9831" s="310" t="s">
        <v>9281</v>
      </c>
      <c r="D9831" s="311">
        <v>41654</v>
      </c>
      <c r="E9831" s="310">
        <v>11.5</v>
      </c>
      <c r="F9831" s="310" t="s">
        <v>9032</v>
      </c>
      <c r="G9831" s="310" t="s">
        <v>118</v>
      </c>
      <c r="H9831" s="312">
        <v>1837500</v>
      </c>
      <c r="I9831" s="312">
        <f t="shared" si="86"/>
        <v>1837500</v>
      </c>
      <c r="J9831" s="310" t="s">
        <v>241</v>
      </c>
      <c r="K9831" s="310" t="s">
        <v>241</v>
      </c>
      <c r="L9831" s="313" t="s">
        <v>9033</v>
      </c>
    </row>
    <row r="9832" spans="2:12" ht="75" customHeight="1" x14ac:dyDescent="0.25">
      <c r="B9832" s="310">
        <v>30102004</v>
      </c>
      <c r="C9832" s="310" t="s">
        <v>9282</v>
      </c>
      <c r="D9832" s="311">
        <v>41654</v>
      </c>
      <c r="E9832" s="310">
        <v>11.5</v>
      </c>
      <c r="F9832" s="310" t="s">
        <v>9032</v>
      </c>
      <c r="G9832" s="310" t="s">
        <v>118</v>
      </c>
      <c r="H9832" s="312">
        <v>682500</v>
      </c>
      <c r="I9832" s="312">
        <f t="shared" si="86"/>
        <v>682500</v>
      </c>
      <c r="J9832" s="310" t="s">
        <v>241</v>
      </c>
      <c r="K9832" s="310" t="s">
        <v>241</v>
      </c>
      <c r="L9832" s="313" t="s">
        <v>9033</v>
      </c>
    </row>
    <row r="9833" spans="2:12" ht="75" customHeight="1" x14ac:dyDescent="0.25">
      <c r="B9833" s="310">
        <v>30102004</v>
      </c>
      <c r="C9833" s="310" t="s">
        <v>9283</v>
      </c>
      <c r="D9833" s="311">
        <v>41654</v>
      </c>
      <c r="E9833" s="310">
        <v>11.5</v>
      </c>
      <c r="F9833" s="310" t="s">
        <v>9032</v>
      </c>
      <c r="G9833" s="310" t="s">
        <v>118</v>
      </c>
      <c r="H9833" s="312">
        <v>2487376.5</v>
      </c>
      <c r="I9833" s="312">
        <f t="shared" si="86"/>
        <v>2487376.5</v>
      </c>
      <c r="J9833" s="310" t="s">
        <v>241</v>
      </c>
      <c r="K9833" s="310" t="s">
        <v>241</v>
      </c>
      <c r="L9833" s="313" t="s">
        <v>9033</v>
      </c>
    </row>
    <row r="9834" spans="2:12" ht="75" customHeight="1" x14ac:dyDescent="0.25">
      <c r="B9834" s="310">
        <v>30102004</v>
      </c>
      <c r="C9834" s="310" t="s">
        <v>9284</v>
      </c>
      <c r="D9834" s="311">
        <v>41654</v>
      </c>
      <c r="E9834" s="310">
        <v>11.5</v>
      </c>
      <c r="F9834" s="310" t="s">
        <v>9032</v>
      </c>
      <c r="G9834" s="310" t="s">
        <v>118</v>
      </c>
      <c r="H9834" s="312">
        <v>1243688.25</v>
      </c>
      <c r="I9834" s="312">
        <f t="shared" ref="I9834:I9897" si="87">H9834</f>
        <v>1243688.25</v>
      </c>
      <c r="J9834" s="310" t="s">
        <v>241</v>
      </c>
      <c r="K9834" s="310" t="s">
        <v>241</v>
      </c>
      <c r="L9834" s="313" t="s">
        <v>9033</v>
      </c>
    </row>
    <row r="9835" spans="2:12" ht="75" customHeight="1" x14ac:dyDescent="0.25">
      <c r="B9835" s="310">
        <v>30102004</v>
      </c>
      <c r="C9835" s="310" t="s">
        <v>9285</v>
      </c>
      <c r="D9835" s="311">
        <v>41654</v>
      </c>
      <c r="E9835" s="310">
        <v>11.5</v>
      </c>
      <c r="F9835" s="310" t="s">
        <v>9032</v>
      </c>
      <c r="G9835" s="310" t="s">
        <v>118</v>
      </c>
      <c r="H9835" s="312">
        <v>400474.19999999995</v>
      </c>
      <c r="I9835" s="312">
        <f t="shared" si="87"/>
        <v>400474.19999999995</v>
      </c>
      <c r="J9835" s="310" t="s">
        <v>241</v>
      </c>
      <c r="K9835" s="310" t="s">
        <v>241</v>
      </c>
      <c r="L9835" s="313" t="s">
        <v>9033</v>
      </c>
    </row>
    <row r="9836" spans="2:12" ht="75" customHeight="1" x14ac:dyDescent="0.25">
      <c r="B9836" s="310">
        <v>30102004</v>
      </c>
      <c r="C9836" s="310" t="s">
        <v>9286</v>
      </c>
      <c r="D9836" s="311">
        <v>41654</v>
      </c>
      <c r="E9836" s="310">
        <v>11.5</v>
      </c>
      <c r="F9836" s="310" t="s">
        <v>9032</v>
      </c>
      <c r="G9836" s="310" t="s">
        <v>118</v>
      </c>
      <c r="H9836" s="312">
        <v>393750</v>
      </c>
      <c r="I9836" s="312">
        <f t="shared" si="87"/>
        <v>393750</v>
      </c>
      <c r="J9836" s="310" t="s">
        <v>241</v>
      </c>
      <c r="K9836" s="310" t="s">
        <v>241</v>
      </c>
      <c r="L9836" s="313" t="s">
        <v>9033</v>
      </c>
    </row>
    <row r="9837" spans="2:12" ht="75" customHeight="1" x14ac:dyDescent="0.25">
      <c r="B9837" s="310">
        <v>39111510</v>
      </c>
      <c r="C9837" s="310" t="s">
        <v>9287</v>
      </c>
      <c r="D9837" s="311">
        <v>41654</v>
      </c>
      <c r="E9837" s="310">
        <v>11.5</v>
      </c>
      <c r="F9837" s="310" t="s">
        <v>9032</v>
      </c>
      <c r="G9837" s="310" t="s">
        <v>118</v>
      </c>
      <c r="H9837" s="312">
        <v>856548</v>
      </c>
      <c r="I9837" s="312">
        <f t="shared" si="87"/>
        <v>856548</v>
      </c>
      <c r="J9837" s="310" t="s">
        <v>241</v>
      </c>
      <c r="K9837" s="310" t="s">
        <v>241</v>
      </c>
      <c r="L9837" s="313" t="s">
        <v>9033</v>
      </c>
    </row>
    <row r="9838" spans="2:12" ht="75" customHeight="1" x14ac:dyDescent="0.25">
      <c r="B9838" s="310">
        <v>11161503</v>
      </c>
      <c r="C9838" s="310" t="s">
        <v>9288</v>
      </c>
      <c r="D9838" s="311">
        <v>41654</v>
      </c>
      <c r="E9838" s="310">
        <v>11.5</v>
      </c>
      <c r="F9838" s="310" t="s">
        <v>9032</v>
      </c>
      <c r="G9838" s="310" t="s">
        <v>118</v>
      </c>
      <c r="H9838" s="312">
        <v>1242746.3999999999</v>
      </c>
      <c r="I9838" s="312">
        <f t="shared" si="87"/>
        <v>1242746.3999999999</v>
      </c>
      <c r="J9838" s="310" t="s">
        <v>241</v>
      </c>
      <c r="K9838" s="310" t="s">
        <v>241</v>
      </c>
      <c r="L9838" s="313" t="s">
        <v>9033</v>
      </c>
    </row>
    <row r="9839" spans="2:12" ht="75" customHeight="1" x14ac:dyDescent="0.25">
      <c r="B9839" s="310">
        <v>11161503</v>
      </c>
      <c r="C9839" s="310" t="s">
        <v>9289</v>
      </c>
      <c r="D9839" s="311">
        <v>41654</v>
      </c>
      <c r="E9839" s="310">
        <v>11.5</v>
      </c>
      <c r="F9839" s="310" t="s">
        <v>9032</v>
      </c>
      <c r="G9839" s="310" t="s">
        <v>118</v>
      </c>
      <c r="H9839" s="312">
        <v>549618.30000000005</v>
      </c>
      <c r="I9839" s="312">
        <f t="shared" si="87"/>
        <v>549618.30000000005</v>
      </c>
      <c r="J9839" s="310" t="s">
        <v>241</v>
      </c>
      <c r="K9839" s="310" t="s">
        <v>241</v>
      </c>
      <c r="L9839" s="313" t="s">
        <v>9033</v>
      </c>
    </row>
    <row r="9840" spans="2:12" ht="75" customHeight="1" x14ac:dyDescent="0.25">
      <c r="B9840" s="310">
        <v>44121706</v>
      </c>
      <c r="C9840" s="310" t="s">
        <v>9290</v>
      </c>
      <c r="D9840" s="311">
        <v>41654</v>
      </c>
      <c r="E9840" s="310">
        <v>11.5</v>
      </c>
      <c r="F9840" s="310" t="s">
        <v>9032</v>
      </c>
      <c r="G9840" s="310" t="s">
        <v>118</v>
      </c>
      <c r="H9840" s="312">
        <v>1373505</v>
      </c>
      <c r="I9840" s="312">
        <f t="shared" si="87"/>
        <v>1373505</v>
      </c>
      <c r="J9840" s="310" t="s">
        <v>241</v>
      </c>
      <c r="K9840" s="310" t="s">
        <v>241</v>
      </c>
      <c r="L9840" s="313" t="s">
        <v>9033</v>
      </c>
    </row>
    <row r="9841" spans="2:12" ht="75" customHeight="1" x14ac:dyDescent="0.25">
      <c r="B9841" s="310">
        <v>44121706</v>
      </c>
      <c r="C9841" s="310" t="s">
        <v>9291</v>
      </c>
      <c r="D9841" s="311">
        <v>41654</v>
      </c>
      <c r="E9841" s="310">
        <v>11.5</v>
      </c>
      <c r="F9841" s="310" t="s">
        <v>9032</v>
      </c>
      <c r="G9841" s="310" t="s">
        <v>118</v>
      </c>
      <c r="H9841" s="312">
        <v>248398.49999999997</v>
      </c>
      <c r="I9841" s="312">
        <f t="shared" si="87"/>
        <v>248398.49999999997</v>
      </c>
      <c r="J9841" s="310" t="s">
        <v>241</v>
      </c>
      <c r="K9841" s="310" t="s">
        <v>241</v>
      </c>
      <c r="L9841" s="313" t="s">
        <v>9033</v>
      </c>
    </row>
    <row r="9842" spans="2:12" ht="75" customHeight="1" x14ac:dyDescent="0.25">
      <c r="B9842" s="310">
        <v>44121706</v>
      </c>
      <c r="C9842" s="310" t="s">
        <v>9291</v>
      </c>
      <c r="D9842" s="311">
        <v>41654</v>
      </c>
      <c r="E9842" s="310">
        <v>11.5</v>
      </c>
      <c r="F9842" s="310" t="s">
        <v>9032</v>
      </c>
      <c r="G9842" s="310" t="s">
        <v>118</v>
      </c>
      <c r="H9842" s="312">
        <v>150544.80000000002</v>
      </c>
      <c r="I9842" s="312">
        <f t="shared" si="87"/>
        <v>150544.80000000002</v>
      </c>
      <c r="J9842" s="310" t="s">
        <v>241</v>
      </c>
      <c r="K9842" s="310" t="s">
        <v>241</v>
      </c>
      <c r="L9842" s="313" t="s">
        <v>9033</v>
      </c>
    </row>
    <row r="9843" spans="2:12" ht="75" customHeight="1" x14ac:dyDescent="0.25">
      <c r="B9843" s="310">
        <v>44121706</v>
      </c>
      <c r="C9843" s="310" t="s">
        <v>9292</v>
      </c>
      <c r="D9843" s="311">
        <v>41654</v>
      </c>
      <c r="E9843" s="310">
        <v>11.5</v>
      </c>
      <c r="F9843" s="310" t="s">
        <v>9032</v>
      </c>
      <c r="G9843" s="310" t="s">
        <v>118</v>
      </c>
      <c r="H9843" s="312">
        <v>48667.5</v>
      </c>
      <c r="I9843" s="312">
        <f t="shared" si="87"/>
        <v>48667.5</v>
      </c>
      <c r="J9843" s="310" t="s">
        <v>241</v>
      </c>
      <c r="K9843" s="310" t="s">
        <v>241</v>
      </c>
      <c r="L9843" s="313" t="s">
        <v>9033</v>
      </c>
    </row>
    <row r="9844" spans="2:12" ht="75" customHeight="1" x14ac:dyDescent="0.25">
      <c r="B9844" s="310">
        <v>46181804</v>
      </c>
      <c r="C9844" s="310" t="s">
        <v>9293</v>
      </c>
      <c r="D9844" s="311">
        <v>41654</v>
      </c>
      <c r="E9844" s="310">
        <v>11.5</v>
      </c>
      <c r="F9844" s="310" t="s">
        <v>9032</v>
      </c>
      <c r="G9844" s="310" t="s">
        <v>118</v>
      </c>
      <c r="H9844" s="312">
        <v>413998.19999999995</v>
      </c>
      <c r="I9844" s="312">
        <f t="shared" si="87"/>
        <v>413998.19999999995</v>
      </c>
      <c r="J9844" s="310" t="s">
        <v>241</v>
      </c>
      <c r="K9844" s="310" t="s">
        <v>241</v>
      </c>
      <c r="L9844" s="313" t="s">
        <v>9033</v>
      </c>
    </row>
    <row r="9845" spans="2:12" ht="75" customHeight="1" x14ac:dyDescent="0.25">
      <c r="B9845" s="310">
        <v>14111526</v>
      </c>
      <c r="C9845" s="310" t="s">
        <v>9293</v>
      </c>
      <c r="D9845" s="311">
        <v>41654</v>
      </c>
      <c r="E9845" s="310">
        <v>11.5</v>
      </c>
      <c r="F9845" s="310" t="s">
        <v>9032</v>
      </c>
      <c r="G9845" s="310" t="s">
        <v>118</v>
      </c>
      <c r="H9845" s="312">
        <v>984186</v>
      </c>
      <c r="I9845" s="312">
        <f t="shared" si="87"/>
        <v>984186</v>
      </c>
      <c r="J9845" s="310" t="s">
        <v>241</v>
      </c>
      <c r="K9845" s="310" t="s">
        <v>241</v>
      </c>
      <c r="L9845" s="313" t="s">
        <v>9033</v>
      </c>
    </row>
    <row r="9846" spans="2:12" ht="75" customHeight="1" x14ac:dyDescent="0.25">
      <c r="B9846" s="310">
        <v>14111526</v>
      </c>
      <c r="C9846" s="310" t="s">
        <v>9294</v>
      </c>
      <c r="D9846" s="311">
        <v>41654</v>
      </c>
      <c r="E9846" s="310">
        <v>11.5</v>
      </c>
      <c r="F9846" s="310" t="s">
        <v>9032</v>
      </c>
      <c r="G9846" s="310" t="s">
        <v>118</v>
      </c>
      <c r="H9846" s="312">
        <v>413998.19999999995</v>
      </c>
      <c r="I9846" s="312">
        <f t="shared" si="87"/>
        <v>413998.19999999995</v>
      </c>
      <c r="J9846" s="310" t="s">
        <v>241</v>
      </c>
      <c r="K9846" s="310" t="s">
        <v>241</v>
      </c>
      <c r="L9846" s="313" t="s">
        <v>9033</v>
      </c>
    </row>
    <row r="9847" spans="2:12" ht="75" customHeight="1" x14ac:dyDescent="0.25">
      <c r="B9847" s="310">
        <v>60102402</v>
      </c>
      <c r="C9847" s="310" t="s">
        <v>9295</v>
      </c>
      <c r="D9847" s="311">
        <v>41654</v>
      </c>
      <c r="E9847" s="310">
        <v>11.5</v>
      </c>
      <c r="F9847" s="310" t="s">
        <v>9032</v>
      </c>
      <c r="G9847" s="310" t="s">
        <v>118</v>
      </c>
      <c r="H9847" s="312">
        <v>1159368</v>
      </c>
      <c r="I9847" s="312">
        <f t="shared" si="87"/>
        <v>1159368</v>
      </c>
      <c r="J9847" s="310" t="s">
        <v>241</v>
      </c>
      <c r="K9847" s="310" t="s">
        <v>241</v>
      </c>
      <c r="L9847" s="313" t="s">
        <v>9033</v>
      </c>
    </row>
    <row r="9848" spans="2:12" ht="75" customHeight="1" x14ac:dyDescent="0.25">
      <c r="B9848" s="310">
        <v>39131500</v>
      </c>
      <c r="C9848" s="310" t="s">
        <v>9296</v>
      </c>
      <c r="D9848" s="311">
        <v>41654</v>
      </c>
      <c r="E9848" s="310">
        <v>11.5</v>
      </c>
      <c r="F9848" s="310" t="s">
        <v>9032</v>
      </c>
      <c r="G9848" s="310" t="s">
        <v>118</v>
      </c>
      <c r="H9848" s="312">
        <v>417000</v>
      </c>
      <c r="I9848" s="312">
        <f t="shared" si="87"/>
        <v>417000</v>
      </c>
      <c r="J9848" s="310" t="s">
        <v>241</v>
      </c>
      <c r="K9848" s="310" t="s">
        <v>241</v>
      </c>
      <c r="L9848" s="313" t="s">
        <v>9033</v>
      </c>
    </row>
    <row r="9849" spans="2:12" ht="75" customHeight="1" x14ac:dyDescent="0.25">
      <c r="B9849" s="310">
        <v>39131500</v>
      </c>
      <c r="C9849" s="310" t="s">
        <v>9297</v>
      </c>
      <c r="D9849" s="311">
        <v>41654</v>
      </c>
      <c r="E9849" s="310">
        <v>11.5</v>
      </c>
      <c r="F9849" s="310" t="s">
        <v>9032</v>
      </c>
      <c r="G9849" s="310" t="s">
        <v>118</v>
      </c>
      <c r="H9849" s="312">
        <v>417000</v>
      </c>
      <c r="I9849" s="312">
        <f t="shared" si="87"/>
        <v>417000</v>
      </c>
      <c r="J9849" s="310" t="s">
        <v>241</v>
      </c>
      <c r="K9849" s="310" t="s">
        <v>241</v>
      </c>
      <c r="L9849" s="313" t="s">
        <v>9033</v>
      </c>
    </row>
    <row r="9850" spans="2:12" ht="75" customHeight="1" x14ac:dyDescent="0.25">
      <c r="B9850" s="310">
        <v>60102610</v>
      </c>
      <c r="C9850" s="310" t="s">
        <v>9298</v>
      </c>
      <c r="D9850" s="311">
        <v>41654</v>
      </c>
      <c r="E9850" s="310">
        <v>11.5</v>
      </c>
      <c r="F9850" s="310" t="s">
        <v>9032</v>
      </c>
      <c r="G9850" s="310" t="s">
        <v>118</v>
      </c>
      <c r="H9850" s="312">
        <v>834000</v>
      </c>
      <c r="I9850" s="312">
        <f t="shared" si="87"/>
        <v>834000</v>
      </c>
      <c r="J9850" s="310" t="s">
        <v>241</v>
      </c>
      <c r="K9850" s="310" t="s">
        <v>241</v>
      </c>
      <c r="L9850" s="313" t="s">
        <v>9033</v>
      </c>
    </row>
    <row r="9851" spans="2:12" ht="75" customHeight="1" x14ac:dyDescent="0.25">
      <c r="B9851" s="310">
        <v>60102610</v>
      </c>
      <c r="C9851" s="310" t="s">
        <v>9299</v>
      </c>
      <c r="D9851" s="311">
        <v>41654</v>
      </c>
      <c r="E9851" s="310">
        <v>11.5</v>
      </c>
      <c r="F9851" s="310" t="s">
        <v>9032</v>
      </c>
      <c r="G9851" s="310" t="s">
        <v>118</v>
      </c>
      <c r="H9851" s="312">
        <v>856548</v>
      </c>
      <c r="I9851" s="312">
        <f t="shared" si="87"/>
        <v>856548</v>
      </c>
      <c r="J9851" s="310" t="s">
        <v>241</v>
      </c>
      <c r="K9851" s="310" t="s">
        <v>241</v>
      </c>
      <c r="L9851" s="313" t="s">
        <v>9033</v>
      </c>
    </row>
    <row r="9852" spans="2:12" ht="75" customHeight="1" x14ac:dyDescent="0.25">
      <c r="B9852" s="310">
        <v>82121801</v>
      </c>
      <c r="C9852" s="310" t="s">
        <v>9300</v>
      </c>
      <c r="D9852" s="311">
        <v>41654</v>
      </c>
      <c r="E9852" s="310">
        <v>11.5</v>
      </c>
      <c r="F9852" s="310" t="s">
        <v>9032</v>
      </c>
      <c r="G9852" s="310" t="s">
        <v>118</v>
      </c>
      <c r="H9852" s="312">
        <v>925764</v>
      </c>
      <c r="I9852" s="312">
        <f t="shared" si="87"/>
        <v>925764</v>
      </c>
      <c r="J9852" s="310" t="s">
        <v>241</v>
      </c>
      <c r="K9852" s="310" t="s">
        <v>241</v>
      </c>
      <c r="L9852" s="313" t="s">
        <v>9033</v>
      </c>
    </row>
    <row r="9853" spans="2:12" ht="75" customHeight="1" x14ac:dyDescent="0.25">
      <c r="B9853" s="310">
        <v>60102610</v>
      </c>
      <c r="C9853" s="310" t="s">
        <v>9301</v>
      </c>
      <c r="D9853" s="311">
        <v>41654</v>
      </c>
      <c r="E9853" s="310">
        <v>11.5</v>
      </c>
      <c r="F9853" s="310" t="s">
        <v>9032</v>
      </c>
      <c r="G9853" s="310" t="s">
        <v>118</v>
      </c>
      <c r="H9853" s="312">
        <v>417000</v>
      </c>
      <c r="I9853" s="312">
        <f t="shared" si="87"/>
        <v>417000</v>
      </c>
      <c r="J9853" s="310" t="s">
        <v>241</v>
      </c>
      <c r="K9853" s="310" t="s">
        <v>241</v>
      </c>
      <c r="L9853" s="313" t="s">
        <v>9033</v>
      </c>
    </row>
    <row r="9854" spans="2:12" ht="75" customHeight="1" x14ac:dyDescent="0.25">
      <c r="B9854" s="310">
        <v>60102701</v>
      </c>
      <c r="C9854" s="310" t="s">
        <v>9302</v>
      </c>
      <c r="D9854" s="311">
        <v>41654</v>
      </c>
      <c r="E9854" s="310">
        <v>11.5</v>
      </c>
      <c r="F9854" s="310" t="s">
        <v>9032</v>
      </c>
      <c r="G9854" s="310" t="s">
        <v>118</v>
      </c>
      <c r="H9854" s="312">
        <v>834000</v>
      </c>
      <c r="I9854" s="312">
        <f t="shared" si="87"/>
        <v>834000</v>
      </c>
      <c r="J9854" s="310" t="s">
        <v>241</v>
      </c>
      <c r="K9854" s="310" t="s">
        <v>241</v>
      </c>
      <c r="L9854" s="313" t="s">
        <v>9033</v>
      </c>
    </row>
    <row r="9855" spans="2:12" ht="75" customHeight="1" x14ac:dyDescent="0.25">
      <c r="B9855" s="310">
        <v>60102701</v>
      </c>
      <c r="C9855" s="310" t="s">
        <v>9303</v>
      </c>
      <c r="D9855" s="311">
        <v>41654</v>
      </c>
      <c r="E9855" s="310">
        <v>11.5</v>
      </c>
      <c r="F9855" s="310" t="s">
        <v>9032</v>
      </c>
      <c r="G9855" s="310" t="s">
        <v>118</v>
      </c>
      <c r="H9855" s="312">
        <v>417000</v>
      </c>
      <c r="I9855" s="312">
        <f t="shared" si="87"/>
        <v>417000</v>
      </c>
      <c r="J9855" s="310" t="s">
        <v>241</v>
      </c>
      <c r="K9855" s="310" t="s">
        <v>241</v>
      </c>
      <c r="L9855" s="313" t="s">
        <v>9033</v>
      </c>
    </row>
    <row r="9856" spans="2:12" ht="75" customHeight="1" x14ac:dyDescent="0.25">
      <c r="B9856" s="310">
        <v>60102701</v>
      </c>
      <c r="C9856" s="310" t="s">
        <v>9304</v>
      </c>
      <c r="D9856" s="311">
        <v>41654</v>
      </c>
      <c r="E9856" s="310">
        <v>11.5</v>
      </c>
      <c r="F9856" s="310" t="s">
        <v>9032</v>
      </c>
      <c r="G9856" s="310" t="s">
        <v>118</v>
      </c>
      <c r="H9856" s="312">
        <v>8111250</v>
      </c>
      <c r="I9856" s="312">
        <f t="shared" si="87"/>
        <v>8111250</v>
      </c>
      <c r="J9856" s="310" t="s">
        <v>241</v>
      </c>
      <c r="K9856" s="310" t="s">
        <v>241</v>
      </c>
      <c r="L9856" s="313" t="s">
        <v>9033</v>
      </c>
    </row>
    <row r="9857" spans="2:12" ht="75" customHeight="1" x14ac:dyDescent="0.25">
      <c r="B9857" s="310">
        <v>60102701</v>
      </c>
      <c r="C9857" s="310" t="s">
        <v>9305</v>
      </c>
      <c r="D9857" s="311">
        <v>41654</v>
      </c>
      <c r="E9857" s="310">
        <v>11.5</v>
      </c>
      <c r="F9857" s="310" t="s">
        <v>9032</v>
      </c>
      <c r="G9857" s="310" t="s">
        <v>118</v>
      </c>
      <c r="H9857" s="312">
        <v>4866750</v>
      </c>
      <c r="I9857" s="312">
        <f t="shared" si="87"/>
        <v>4866750</v>
      </c>
      <c r="J9857" s="310" t="s">
        <v>241</v>
      </c>
      <c r="K9857" s="310" t="s">
        <v>241</v>
      </c>
      <c r="L9857" s="313" t="s">
        <v>9033</v>
      </c>
    </row>
    <row r="9858" spans="2:12" ht="75" customHeight="1" x14ac:dyDescent="0.25">
      <c r="B9858" s="310">
        <v>60102701</v>
      </c>
      <c r="C9858" s="310" t="s">
        <v>9306</v>
      </c>
      <c r="D9858" s="311">
        <v>41654</v>
      </c>
      <c r="E9858" s="310">
        <v>11.5</v>
      </c>
      <c r="F9858" s="310" t="s">
        <v>9032</v>
      </c>
      <c r="G9858" s="310" t="s">
        <v>118</v>
      </c>
      <c r="H9858" s="312">
        <v>847896</v>
      </c>
      <c r="I9858" s="312">
        <f t="shared" si="87"/>
        <v>847896</v>
      </c>
      <c r="J9858" s="310" t="s">
        <v>241</v>
      </c>
      <c r="K9858" s="310" t="s">
        <v>241</v>
      </c>
      <c r="L9858" s="313" t="s">
        <v>9033</v>
      </c>
    </row>
    <row r="9859" spans="2:12" ht="75" customHeight="1" x14ac:dyDescent="0.25">
      <c r="B9859" s="310">
        <v>60102610</v>
      </c>
      <c r="C9859" s="310" t="s">
        <v>9307</v>
      </c>
      <c r="D9859" s="311">
        <v>41654</v>
      </c>
      <c r="E9859" s="310">
        <v>11.5</v>
      </c>
      <c r="F9859" s="310" t="s">
        <v>9032</v>
      </c>
      <c r="G9859" s="310" t="s">
        <v>118</v>
      </c>
      <c r="H9859" s="312">
        <v>417000</v>
      </c>
      <c r="I9859" s="312">
        <f t="shared" si="87"/>
        <v>417000</v>
      </c>
      <c r="J9859" s="310" t="s">
        <v>241</v>
      </c>
      <c r="K9859" s="310" t="s">
        <v>241</v>
      </c>
      <c r="L9859" s="313" t="s">
        <v>9033</v>
      </c>
    </row>
    <row r="9860" spans="2:12" ht="75" customHeight="1" x14ac:dyDescent="0.25">
      <c r="B9860" s="310">
        <v>60102610</v>
      </c>
      <c r="C9860" s="310" t="s">
        <v>9308</v>
      </c>
      <c r="D9860" s="311">
        <v>41654</v>
      </c>
      <c r="E9860" s="310">
        <v>11.5</v>
      </c>
      <c r="F9860" s="310" t="s">
        <v>9032</v>
      </c>
      <c r="G9860" s="310" t="s">
        <v>118</v>
      </c>
      <c r="H9860" s="312">
        <v>834000</v>
      </c>
      <c r="I9860" s="312">
        <f t="shared" si="87"/>
        <v>834000</v>
      </c>
      <c r="J9860" s="310" t="s">
        <v>241</v>
      </c>
      <c r="K9860" s="310" t="s">
        <v>241</v>
      </c>
      <c r="L9860" s="313" t="s">
        <v>9033</v>
      </c>
    </row>
    <row r="9861" spans="2:12" ht="75" customHeight="1" x14ac:dyDescent="0.25">
      <c r="B9861" s="310">
        <v>60102610</v>
      </c>
      <c r="C9861" s="310" t="s">
        <v>9309</v>
      </c>
      <c r="D9861" s="311">
        <v>41654</v>
      </c>
      <c r="E9861" s="310">
        <v>11.5</v>
      </c>
      <c r="F9861" s="310" t="s">
        <v>9032</v>
      </c>
      <c r="G9861" s="310" t="s">
        <v>118</v>
      </c>
      <c r="H9861" s="312">
        <v>417000</v>
      </c>
      <c r="I9861" s="312">
        <f t="shared" si="87"/>
        <v>417000</v>
      </c>
      <c r="J9861" s="310" t="s">
        <v>241</v>
      </c>
      <c r="K9861" s="310" t="s">
        <v>241</v>
      </c>
      <c r="L9861" s="313" t="s">
        <v>9033</v>
      </c>
    </row>
    <row r="9862" spans="2:12" ht="75" customHeight="1" x14ac:dyDescent="0.25">
      <c r="B9862" s="310">
        <v>27111918</v>
      </c>
      <c r="C9862" s="310" t="s">
        <v>9310</v>
      </c>
      <c r="D9862" s="311">
        <v>41654</v>
      </c>
      <c r="E9862" s="310">
        <v>11.5</v>
      </c>
      <c r="F9862" s="310" t="s">
        <v>9032</v>
      </c>
      <c r="G9862" s="310" t="s">
        <v>118</v>
      </c>
      <c r="H9862" s="312">
        <v>591517.5</v>
      </c>
      <c r="I9862" s="312">
        <f t="shared" si="87"/>
        <v>591517.5</v>
      </c>
      <c r="J9862" s="310" t="s">
        <v>241</v>
      </c>
      <c r="K9862" s="310" t="s">
        <v>241</v>
      </c>
      <c r="L9862" s="313" t="s">
        <v>9033</v>
      </c>
    </row>
    <row r="9863" spans="2:12" ht="75" customHeight="1" x14ac:dyDescent="0.25">
      <c r="B9863" s="310">
        <v>23101537</v>
      </c>
      <c r="C9863" s="310" t="s">
        <v>9311</v>
      </c>
      <c r="D9863" s="311">
        <v>41654</v>
      </c>
      <c r="E9863" s="310">
        <v>11.5</v>
      </c>
      <c r="F9863" s="310" t="s">
        <v>9032</v>
      </c>
      <c r="G9863" s="310" t="s">
        <v>118</v>
      </c>
      <c r="H9863" s="312">
        <v>7970655</v>
      </c>
      <c r="I9863" s="312">
        <f t="shared" si="87"/>
        <v>7970655</v>
      </c>
      <c r="J9863" s="310" t="s">
        <v>241</v>
      </c>
      <c r="K9863" s="310" t="s">
        <v>241</v>
      </c>
      <c r="L9863" s="313" t="s">
        <v>9033</v>
      </c>
    </row>
    <row r="9864" spans="2:12" ht="75" customHeight="1" x14ac:dyDescent="0.25">
      <c r="B9864" s="310">
        <v>23101509</v>
      </c>
      <c r="C9864" s="310" t="s">
        <v>9312</v>
      </c>
      <c r="D9864" s="311">
        <v>41654</v>
      </c>
      <c r="E9864" s="310">
        <v>11.5</v>
      </c>
      <c r="F9864" s="310" t="s">
        <v>9032</v>
      </c>
      <c r="G9864" s="310" t="s">
        <v>118</v>
      </c>
      <c r="H9864" s="312">
        <v>2258172</v>
      </c>
      <c r="I9864" s="312">
        <f t="shared" si="87"/>
        <v>2258172</v>
      </c>
      <c r="J9864" s="310" t="s">
        <v>241</v>
      </c>
      <c r="K9864" s="310" t="s">
        <v>241</v>
      </c>
      <c r="L9864" s="313" t="s">
        <v>9033</v>
      </c>
    </row>
    <row r="9865" spans="2:12" ht="75" customHeight="1" x14ac:dyDescent="0.25">
      <c r="B9865" s="310">
        <v>27111918</v>
      </c>
      <c r="C9865" s="310" t="s">
        <v>9313</v>
      </c>
      <c r="D9865" s="311">
        <v>41654</v>
      </c>
      <c r="E9865" s="310">
        <v>11.5</v>
      </c>
      <c r="F9865" s="310" t="s">
        <v>9032</v>
      </c>
      <c r="G9865" s="310" t="s">
        <v>118</v>
      </c>
      <c r="H9865" s="312">
        <v>181030.50000000003</v>
      </c>
      <c r="I9865" s="312">
        <f t="shared" si="87"/>
        <v>181030.50000000003</v>
      </c>
      <c r="J9865" s="310" t="s">
        <v>241</v>
      </c>
      <c r="K9865" s="310" t="s">
        <v>241</v>
      </c>
      <c r="L9865" s="313" t="s">
        <v>9033</v>
      </c>
    </row>
    <row r="9866" spans="2:12" ht="75" customHeight="1" x14ac:dyDescent="0.25">
      <c r="B9866" s="310">
        <v>27112738</v>
      </c>
      <c r="C9866" s="310" t="s">
        <v>9314</v>
      </c>
      <c r="D9866" s="311">
        <v>41654</v>
      </c>
      <c r="E9866" s="310">
        <v>11.5</v>
      </c>
      <c r="F9866" s="310" t="s">
        <v>9032</v>
      </c>
      <c r="G9866" s="310" t="s">
        <v>118</v>
      </c>
      <c r="H9866" s="312">
        <v>1050000</v>
      </c>
      <c r="I9866" s="312">
        <f t="shared" si="87"/>
        <v>1050000</v>
      </c>
      <c r="J9866" s="310" t="s">
        <v>241</v>
      </c>
      <c r="K9866" s="310" t="s">
        <v>241</v>
      </c>
      <c r="L9866" s="313" t="s">
        <v>9033</v>
      </c>
    </row>
    <row r="9867" spans="2:12" ht="75" customHeight="1" x14ac:dyDescent="0.25">
      <c r="B9867" s="310">
        <v>27112738</v>
      </c>
      <c r="C9867" s="310" t="s">
        <v>9314</v>
      </c>
      <c r="D9867" s="311">
        <v>41654</v>
      </c>
      <c r="E9867" s="310">
        <v>11.5</v>
      </c>
      <c r="F9867" s="310" t="s">
        <v>9032</v>
      </c>
      <c r="G9867" s="310" t="s">
        <v>118</v>
      </c>
      <c r="H9867" s="312">
        <v>1050000</v>
      </c>
      <c r="I9867" s="312">
        <f t="shared" si="87"/>
        <v>1050000</v>
      </c>
      <c r="J9867" s="310" t="s">
        <v>241</v>
      </c>
      <c r="K9867" s="310" t="s">
        <v>241</v>
      </c>
      <c r="L9867" s="313" t="s">
        <v>9033</v>
      </c>
    </row>
    <row r="9868" spans="2:12" ht="75" customHeight="1" x14ac:dyDescent="0.25">
      <c r="B9868" s="310">
        <v>27112738</v>
      </c>
      <c r="C9868" s="310" t="s">
        <v>9314</v>
      </c>
      <c r="D9868" s="311">
        <v>41654</v>
      </c>
      <c r="E9868" s="310">
        <v>11.5</v>
      </c>
      <c r="F9868" s="310" t="s">
        <v>9032</v>
      </c>
      <c r="G9868" s="310" t="s">
        <v>118</v>
      </c>
      <c r="H9868" s="312">
        <v>1050000</v>
      </c>
      <c r="I9868" s="312">
        <f t="shared" si="87"/>
        <v>1050000</v>
      </c>
      <c r="J9868" s="310" t="s">
        <v>241</v>
      </c>
      <c r="K9868" s="310" t="s">
        <v>241</v>
      </c>
      <c r="L9868" s="313" t="s">
        <v>9033</v>
      </c>
    </row>
    <row r="9869" spans="2:12" ht="75" customHeight="1" x14ac:dyDescent="0.25">
      <c r="B9869" s="310">
        <v>27112741</v>
      </c>
      <c r="C9869" s="310" t="s">
        <v>9315</v>
      </c>
      <c r="D9869" s="311">
        <v>41654</v>
      </c>
      <c r="E9869" s="310">
        <v>11.5</v>
      </c>
      <c r="F9869" s="310" t="s">
        <v>9032</v>
      </c>
      <c r="G9869" s="310" t="s">
        <v>118</v>
      </c>
      <c r="H9869" s="312">
        <v>676134.375</v>
      </c>
      <c r="I9869" s="312">
        <f t="shared" si="87"/>
        <v>676134.375</v>
      </c>
      <c r="J9869" s="310" t="s">
        <v>241</v>
      </c>
      <c r="K9869" s="310" t="s">
        <v>241</v>
      </c>
      <c r="L9869" s="313" t="s">
        <v>9033</v>
      </c>
    </row>
    <row r="9870" spans="2:12" ht="75" customHeight="1" x14ac:dyDescent="0.25">
      <c r="B9870" s="310">
        <v>27112741</v>
      </c>
      <c r="C9870" s="310" t="s">
        <v>9316</v>
      </c>
      <c r="D9870" s="311">
        <v>41654</v>
      </c>
      <c r="E9870" s="310">
        <v>11.5</v>
      </c>
      <c r="F9870" s="310" t="s">
        <v>9032</v>
      </c>
      <c r="G9870" s="310" t="s">
        <v>118</v>
      </c>
      <c r="H9870" s="312">
        <v>1936131.54</v>
      </c>
      <c r="I9870" s="312">
        <f t="shared" si="87"/>
        <v>1936131.54</v>
      </c>
      <c r="J9870" s="310" t="s">
        <v>241</v>
      </c>
      <c r="K9870" s="310" t="s">
        <v>241</v>
      </c>
      <c r="L9870" s="313" t="s">
        <v>9033</v>
      </c>
    </row>
    <row r="9871" spans="2:12" ht="75" customHeight="1" x14ac:dyDescent="0.25">
      <c r="B9871" s="310">
        <v>27112741</v>
      </c>
      <c r="C9871" s="310" t="s">
        <v>9317</v>
      </c>
      <c r="D9871" s="311">
        <v>41654</v>
      </c>
      <c r="E9871" s="310">
        <v>11.5</v>
      </c>
      <c r="F9871" s="310" t="s">
        <v>9032</v>
      </c>
      <c r="G9871" s="310" t="s">
        <v>118</v>
      </c>
      <c r="H9871" s="312">
        <v>2683461.9</v>
      </c>
      <c r="I9871" s="312">
        <f t="shared" si="87"/>
        <v>2683461.9</v>
      </c>
      <c r="J9871" s="310" t="s">
        <v>241</v>
      </c>
      <c r="K9871" s="310" t="s">
        <v>241</v>
      </c>
      <c r="L9871" s="313" t="s">
        <v>9033</v>
      </c>
    </row>
    <row r="9872" spans="2:12" ht="75" customHeight="1" x14ac:dyDescent="0.25">
      <c r="B9872" s="310">
        <v>43211725</v>
      </c>
      <c r="C9872" s="310" t="s">
        <v>9318</v>
      </c>
      <c r="D9872" s="311">
        <v>41654</v>
      </c>
      <c r="E9872" s="310">
        <v>11.5</v>
      </c>
      <c r="F9872" s="310" t="s">
        <v>9032</v>
      </c>
      <c r="G9872" s="310" t="s">
        <v>118</v>
      </c>
      <c r="H9872" s="312">
        <v>1260000</v>
      </c>
      <c r="I9872" s="312">
        <f t="shared" si="87"/>
        <v>1260000</v>
      </c>
      <c r="J9872" s="310" t="s">
        <v>241</v>
      </c>
      <c r="K9872" s="310" t="s">
        <v>241</v>
      </c>
      <c r="L9872" s="313" t="s">
        <v>9033</v>
      </c>
    </row>
    <row r="9873" spans="2:12" ht="75" customHeight="1" x14ac:dyDescent="0.25">
      <c r="B9873" s="310">
        <v>42281704</v>
      </c>
      <c r="C9873" s="310" t="s">
        <v>9319</v>
      </c>
      <c r="D9873" s="311">
        <v>41654</v>
      </c>
      <c r="E9873" s="310">
        <v>11.5</v>
      </c>
      <c r="F9873" s="310" t="s">
        <v>9032</v>
      </c>
      <c r="G9873" s="310" t="s">
        <v>118</v>
      </c>
      <c r="H9873" s="312">
        <v>329316.75</v>
      </c>
      <c r="I9873" s="312">
        <f t="shared" si="87"/>
        <v>329316.75</v>
      </c>
      <c r="J9873" s="310" t="s">
        <v>241</v>
      </c>
      <c r="K9873" s="310" t="s">
        <v>241</v>
      </c>
      <c r="L9873" s="313" t="s">
        <v>9033</v>
      </c>
    </row>
    <row r="9874" spans="2:12" ht="75" customHeight="1" x14ac:dyDescent="0.25">
      <c r="B9874" s="310">
        <v>20122834</v>
      </c>
      <c r="C9874" s="310" t="s">
        <v>9320</v>
      </c>
      <c r="D9874" s="311">
        <v>41654</v>
      </c>
      <c r="E9874" s="310">
        <v>11.5</v>
      </c>
      <c r="F9874" s="310" t="s">
        <v>9032</v>
      </c>
      <c r="G9874" s="310" t="s">
        <v>118</v>
      </c>
      <c r="H9874" s="312">
        <v>750993.6</v>
      </c>
      <c r="I9874" s="312">
        <f t="shared" si="87"/>
        <v>750993.6</v>
      </c>
      <c r="J9874" s="310" t="s">
        <v>241</v>
      </c>
      <c r="K9874" s="310" t="s">
        <v>241</v>
      </c>
      <c r="L9874" s="313" t="s">
        <v>9033</v>
      </c>
    </row>
    <row r="9875" spans="2:12" ht="75" customHeight="1" x14ac:dyDescent="0.25">
      <c r="B9875" s="310">
        <v>56101520</v>
      </c>
      <c r="C9875" s="310" t="s">
        <v>9321</v>
      </c>
      <c r="D9875" s="311">
        <v>41654</v>
      </c>
      <c r="E9875" s="310">
        <v>11.5</v>
      </c>
      <c r="F9875" s="310" t="s">
        <v>9032</v>
      </c>
      <c r="G9875" s="310" t="s">
        <v>118</v>
      </c>
      <c r="H9875" s="312">
        <v>735000</v>
      </c>
      <c r="I9875" s="312">
        <f t="shared" si="87"/>
        <v>735000</v>
      </c>
      <c r="J9875" s="310" t="s">
        <v>241</v>
      </c>
      <c r="K9875" s="310" t="s">
        <v>241</v>
      </c>
      <c r="L9875" s="313" t="s">
        <v>9033</v>
      </c>
    </row>
    <row r="9876" spans="2:12" ht="75" customHeight="1" x14ac:dyDescent="0.25">
      <c r="B9876" s="310">
        <v>56101520</v>
      </c>
      <c r="C9876" s="310" t="s">
        <v>9322</v>
      </c>
      <c r="D9876" s="311">
        <v>41654</v>
      </c>
      <c r="E9876" s="310">
        <v>11.5</v>
      </c>
      <c r="F9876" s="310" t="s">
        <v>9032</v>
      </c>
      <c r="G9876" s="310" t="s">
        <v>118</v>
      </c>
      <c r="H9876" s="312">
        <v>6300000</v>
      </c>
      <c r="I9876" s="312">
        <f t="shared" si="87"/>
        <v>6300000</v>
      </c>
      <c r="J9876" s="310" t="s">
        <v>241</v>
      </c>
      <c r="K9876" s="310" t="s">
        <v>241</v>
      </c>
      <c r="L9876" s="313" t="s">
        <v>9033</v>
      </c>
    </row>
    <row r="9877" spans="2:12" ht="75" customHeight="1" x14ac:dyDescent="0.25">
      <c r="B9877" s="310">
        <v>56101520</v>
      </c>
      <c r="C9877" s="310" t="s">
        <v>9323</v>
      </c>
      <c r="D9877" s="311">
        <v>41654</v>
      </c>
      <c r="E9877" s="310">
        <v>11.5</v>
      </c>
      <c r="F9877" s="310" t="s">
        <v>9032</v>
      </c>
      <c r="G9877" s="310" t="s">
        <v>118</v>
      </c>
      <c r="H9877" s="312">
        <v>9409050</v>
      </c>
      <c r="I9877" s="312">
        <f t="shared" si="87"/>
        <v>9409050</v>
      </c>
      <c r="J9877" s="310" t="s">
        <v>241</v>
      </c>
      <c r="K9877" s="310" t="s">
        <v>241</v>
      </c>
      <c r="L9877" s="313" t="s">
        <v>9033</v>
      </c>
    </row>
    <row r="9878" spans="2:12" ht="75" customHeight="1" x14ac:dyDescent="0.25">
      <c r="B9878" s="310">
        <v>27112156</v>
      </c>
      <c r="C9878" s="310" t="s">
        <v>9324</v>
      </c>
      <c r="D9878" s="311">
        <v>41654</v>
      </c>
      <c r="E9878" s="310">
        <v>11.5</v>
      </c>
      <c r="F9878" s="310" t="s">
        <v>9032</v>
      </c>
      <c r="G9878" s="310" t="s">
        <v>118</v>
      </c>
      <c r="H9878" s="312">
        <v>945000</v>
      </c>
      <c r="I9878" s="312">
        <f t="shared" si="87"/>
        <v>945000</v>
      </c>
      <c r="J9878" s="310" t="s">
        <v>241</v>
      </c>
      <c r="K9878" s="310" t="s">
        <v>241</v>
      </c>
      <c r="L9878" s="313" t="s">
        <v>9033</v>
      </c>
    </row>
    <row r="9879" spans="2:12" ht="75" customHeight="1" x14ac:dyDescent="0.25">
      <c r="B9879" s="310">
        <v>27112156</v>
      </c>
      <c r="C9879" s="310" t="s">
        <v>9325</v>
      </c>
      <c r="D9879" s="311">
        <v>41654</v>
      </c>
      <c r="E9879" s="310">
        <v>11.5</v>
      </c>
      <c r="F9879" s="310" t="s">
        <v>9032</v>
      </c>
      <c r="G9879" s="310" t="s">
        <v>118</v>
      </c>
      <c r="H9879" s="312">
        <v>488250</v>
      </c>
      <c r="I9879" s="312">
        <f t="shared" si="87"/>
        <v>488250</v>
      </c>
      <c r="J9879" s="310" t="s">
        <v>241</v>
      </c>
      <c r="K9879" s="310" t="s">
        <v>241</v>
      </c>
      <c r="L9879" s="313" t="s">
        <v>9033</v>
      </c>
    </row>
    <row r="9880" spans="2:12" ht="75" customHeight="1" x14ac:dyDescent="0.25">
      <c r="B9880" s="310">
        <v>27112156</v>
      </c>
      <c r="C9880" s="310" t="s">
        <v>9326</v>
      </c>
      <c r="D9880" s="311">
        <v>41654</v>
      </c>
      <c r="E9880" s="310">
        <v>11.5</v>
      </c>
      <c r="F9880" s="310" t="s">
        <v>9032</v>
      </c>
      <c r="G9880" s="310" t="s">
        <v>118</v>
      </c>
      <c r="H9880" s="312">
        <v>504000</v>
      </c>
      <c r="I9880" s="312">
        <f t="shared" si="87"/>
        <v>504000</v>
      </c>
      <c r="J9880" s="310" t="s">
        <v>241</v>
      </c>
      <c r="K9880" s="310" t="s">
        <v>241</v>
      </c>
      <c r="L9880" s="313" t="s">
        <v>9033</v>
      </c>
    </row>
    <row r="9881" spans="2:12" ht="75" customHeight="1" x14ac:dyDescent="0.25">
      <c r="B9881" s="310">
        <v>27112156</v>
      </c>
      <c r="C9881" s="310" t="s">
        <v>9327</v>
      </c>
      <c r="D9881" s="311">
        <v>41654</v>
      </c>
      <c r="E9881" s="310">
        <v>11.5</v>
      </c>
      <c r="F9881" s="310" t="s">
        <v>9032</v>
      </c>
      <c r="G9881" s="310" t="s">
        <v>118</v>
      </c>
      <c r="H9881" s="312">
        <v>598500</v>
      </c>
      <c r="I9881" s="312">
        <f t="shared" si="87"/>
        <v>598500</v>
      </c>
      <c r="J9881" s="310" t="s">
        <v>241</v>
      </c>
      <c r="K9881" s="310" t="s">
        <v>241</v>
      </c>
      <c r="L9881" s="313" t="s">
        <v>9033</v>
      </c>
    </row>
    <row r="9882" spans="2:12" ht="75" customHeight="1" x14ac:dyDescent="0.25">
      <c r="B9882" s="310">
        <v>27112156</v>
      </c>
      <c r="C9882" s="310" t="s">
        <v>9328</v>
      </c>
      <c r="D9882" s="311">
        <v>41654</v>
      </c>
      <c r="E9882" s="310">
        <v>11.5</v>
      </c>
      <c r="F9882" s="310" t="s">
        <v>9032</v>
      </c>
      <c r="G9882" s="310" t="s">
        <v>118</v>
      </c>
      <c r="H9882" s="312">
        <v>567000</v>
      </c>
      <c r="I9882" s="312">
        <f t="shared" si="87"/>
        <v>567000</v>
      </c>
      <c r="J9882" s="310" t="s">
        <v>241</v>
      </c>
      <c r="K9882" s="310" t="s">
        <v>241</v>
      </c>
      <c r="L9882" s="313" t="s">
        <v>9033</v>
      </c>
    </row>
    <row r="9883" spans="2:12" ht="75" customHeight="1" x14ac:dyDescent="0.25">
      <c r="B9883" s="310">
        <v>54111701</v>
      </c>
      <c r="C9883" s="310" t="s">
        <v>9329</v>
      </c>
      <c r="D9883" s="311">
        <v>41654</v>
      </c>
      <c r="E9883" s="310">
        <v>11.5</v>
      </c>
      <c r="F9883" s="310" t="s">
        <v>9032</v>
      </c>
      <c r="G9883" s="310" t="s">
        <v>118</v>
      </c>
      <c r="H9883" s="312">
        <v>148598.1</v>
      </c>
      <c r="I9883" s="312">
        <f t="shared" si="87"/>
        <v>148598.1</v>
      </c>
      <c r="J9883" s="310" t="s">
        <v>241</v>
      </c>
      <c r="K9883" s="310" t="s">
        <v>241</v>
      </c>
      <c r="L9883" s="313" t="s">
        <v>9033</v>
      </c>
    </row>
    <row r="9884" spans="2:12" ht="75" customHeight="1" x14ac:dyDescent="0.25">
      <c r="B9884" s="310">
        <v>54111701</v>
      </c>
      <c r="C9884" s="310" t="s">
        <v>9329</v>
      </c>
      <c r="D9884" s="311">
        <v>41654</v>
      </c>
      <c r="E9884" s="310">
        <v>11.5</v>
      </c>
      <c r="F9884" s="310" t="s">
        <v>9032</v>
      </c>
      <c r="G9884" s="310" t="s">
        <v>118</v>
      </c>
      <c r="H9884" s="312">
        <v>32985.749999999993</v>
      </c>
      <c r="I9884" s="312">
        <f t="shared" si="87"/>
        <v>32985.749999999993</v>
      </c>
      <c r="J9884" s="310" t="s">
        <v>241</v>
      </c>
      <c r="K9884" s="310" t="s">
        <v>241</v>
      </c>
      <c r="L9884" s="313" t="s">
        <v>9033</v>
      </c>
    </row>
    <row r="9885" spans="2:12" ht="75" customHeight="1" x14ac:dyDescent="0.25">
      <c r="B9885" s="310">
        <v>40141734</v>
      </c>
      <c r="C9885" s="310" t="s">
        <v>9330</v>
      </c>
      <c r="D9885" s="311">
        <v>41654</v>
      </c>
      <c r="E9885" s="310">
        <v>11.5</v>
      </c>
      <c r="F9885" s="310" t="s">
        <v>9032</v>
      </c>
      <c r="G9885" s="310" t="s">
        <v>118</v>
      </c>
      <c r="H9885" s="312">
        <v>737042.25</v>
      </c>
      <c r="I9885" s="312">
        <f t="shared" si="87"/>
        <v>737042.25</v>
      </c>
      <c r="J9885" s="310" t="s">
        <v>241</v>
      </c>
      <c r="K9885" s="310" t="s">
        <v>241</v>
      </c>
      <c r="L9885" s="313" t="s">
        <v>9033</v>
      </c>
    </row>
    <row r="9886" spans="2:12" ht="75" customHeight="1" x14ac:dyDescent="0.25">
      <c r="B9886" s="310">
        <v>40142018</v>
      </c>
      <c r="C9886" s="310" t="s">
        <v>9331</v>
      </c>
      <c r="D9886" s="311">
        <v>41654</v>
      </c>
      <c r="E9886" s="310">
        <v>11.5</v>
      </c>
      <c r="F9886" s="310" t="s">
        <v>9032</v>
      </c>
      <c r="G9886" s="310" t="s">
        <v>118</v>
      </c>
      <c r="H9886" s="312">
        <v>1639432.83</v>
      </c>
      <c r="I9886" s="312">
        <f t="shared" si="87"/>
        <v>1639432.83</v>
      </c>
      <c r="J9886" s="310" t="s">
        <v>241</v>
      </c>
      <c r="K9886" s="310" t="s">
        <v>241</v>
      </c>
      <c r="L9886" s="313" t="s">
        <v>9033</v>
      </c>
    </row>
    <row r="9887" spans="2:12" ht="75" customHeight="1" x14ac:dyDescent="0.25">
      <c r="B9887" s="310">
        <v>40142002</v>
      </c>
      <c r="C9887" s="310" t="s">
        <v>9332</v>
      </c>
      <c r="D9887" s="311">
        <v>41654</v>
      </c>
      <c r="E9887" s="310">
        <v>11.5</v>
      </c>
      <c r="F9887" s="310" t="s">
        <v>9032</v>
      </c>
      <c r="G9887" s="310" t="s">
        <v>118</v>
      </c>
      <c r="H9887" s="312">
        <v>379147.125</v>
      </c>
      <c r="I9887" s="312">
        <f t="shared" si="87"/>
        <v>379147.125</v>
      </c>
      <c r="J9887" s="310" t="s">
        <v>241</v>
      </c>
      <c r="K9887" s="310" t="s">
        <v>241</v>
      </c>
      <c r="L9887" s="313" t="s">
        <v>9033</v>
      </c>
    </row>
    <row r="9888" spans="2:12" ht="75" customHeight="1" x14ac:dyDescent="0.25">
      <c r="B9888" s="310">
        <v>731521001</v>
      </c>
      <c r="C9888" s="310" t="s">
        <v>9333</v>
      </c>
      <c r="D9888" s="311">
        <v>41654</v>
      </c>
      <c r="E9888" s="310">
        <v>11.5</v>
      </c>
      <c r="F9888" s="310" t="s">
        <v>9032</v>
      </c>
      <c r="G9888" s="310" t="s">
        <v>118</v>
      </c>
      <c r="H9888" s="312">
        <v>7268001.8565000007</v>
      </c>
      <c r="I9888" s="312">
        <f t="shared" si="87"/>
        <v>7268001.8565000007</v>
      </c>
      <c r="J9888" s="310" t="s">
        <v>241</v>
      </c>
      <c r="K9888" s="310" t="s">
        <v>241</v>
      </c>
      <c r="L9888" s="313" t="s">
        <v>9033</v>
      </c>
    </row>
    <row r="9889" spans="2:12" ht="75" customHeight="1" x14ac:dyDescent="0.25">
      <c r="B9889" s="310">
        <v>731521001</v>
      </c>
      <c r="C9889" s="310" t="s">
        <v>9334</v>
      </c>
      <c r="D9889" s="311">
        <v>41654</v>
      </c>
      <c r="E9889" s="310">
        <v>11.5</v>
      </c>
      <c r="F9889" s="310" t="s">
        <v>9032</v>
      </c>
      <c r="G9889" s="310" t="s">
        <v>118</v>
      </c>
      <c r="H9889" s="312">
        <v>3358152.6720000003</v>
      </c>
      <c r="I9889" s="312">
        <f t="shared" si="87"/>
        <v>3358152.6720000003</v>
      </c>
      <c r="J9889" s="310" t="s">
        <v>241</v>
      </c>
      <c r="K9889" s="310" t="s">
        <v>241</v>
      </c>
      <c r="L9889" s="313" t="s">
        <v>9033</v>
      </c>
    </row>
    <row r="9890" spans="2:12" ht="75" customHeight="1" x14ac:dyDescent="0.25">
      <c r="B9890" s="310">
        <v>731521001</v>
      </c>
      <c r="C9890" s="310" t="s">
        <v>9335</v>
      </c>
      <c r="D9890" s="311">
        <v>41654</v>
      </c>
      <c r="E9890" s="310">
        <v>11.5</v>
      </c>
      <c r="F9890" s="310" t="s">
        <v>9032</v>
      </c>
      <c r="G9890" s="310" t="s">
        <v>118</v>
      </c>
      <c r="H9890" s="312">
        <v>7481574.7439999999</v>
      </c>
      <c r="I9890" s="312">
        <f t="shared" si="87"/>
        <v>7481574.7439999999</v>
      </c>
      <c r="J9890" s="310" t="s">
        <v>241</v>
      </c>
      <c r="K9890" s="310" t="s">
        <v>241</v>
      </c>
      <c r="L9890" s="313" t="s">
        <v>9033</v>
      </c>
    </row>
    <row r="9891" spans="2:12" ht="75" customHeight="1" x14ac:dyDescent="0.25">
      <c r="B9891" s="310">
        <v>731521001</v>
      </c>
      <c r="C9891" s="310" t="s">
        <v>9336</v>
      </c>
      <c r="D9891" s="311">
        <v>41654</v>
      </c>
      <c r="E9891" s="310">
        <v>11.5</v>
      </c>
      <c r="F9891" s="310" t="s">
        <v>9032</v>
      </c>
      <c r="G9891" s="310" t="s">
        <v>118</v>
      </c>
      <c r="H9891" s="312">
        <v>3118284.6239999998</v>
      </c>
      <c r="I9891" s="312">
        <f t="shared" si="87"/>
        <v>3118284.6239999998</v>
      </c>
      <c r="J9891" s="310" t="s">
        <v>241</v>
      </c>
      <c r="K9891" s="310" t="s">
        <v>241</v>
      </c>
      <c r="L9891" s="313" t="s">
        <v>9033</v>
      </c>
    </row>
    <row r="9892" spans="2:12" ht="75" customHeight="1" x14ac:dyDescent="0.25">
      <c r="B9892" s="310">
        <v>731521001</v>
      </c>
      <c r="C9892" s="310" t="s">
        <v>9337</v>
      </c>
      <c r="D9892" s="311">
        <v>41654</v>
      </c>
      <c r="E9892" s="310">
        <v>11.5</v>
      </c>
      <c r="F9892" s="310" t="s">
        <v>9032</v>
      </c>
      <c r="G9892" s="310" t="s">
        <v>118</v>
      </c>
      <c r="H9892" s="312">
        <v>4557492.9120000005</v>
      </c>
      <c r="I9892" s="312">
        <f t="shared" si="87"/>
        <v>4557492.9120000005</v>
      </c>
      <c r="J9892" s="310" t="s">
        <v>241</v>
      </c>
      <c r="K9892" s="310" t="s">
        <v>241</v>
      </c>
      <c r="L9892" s="313" t="s">
        <v>9033</v>
      </c>
    </row>
    <row r="9893" spans="2:12" ht="75" customHeight="1" x14ac:dyDescent="0.25">
      <c r="B9893" s="310">
        <v>731521001</v>
      </c>
      <c r="C9893" s="310" t="s">
        <v>9338</v>
      </c>
      <c r="D9893" s="311">
        <v>41654</v>
      </c>
      <c r="E9893" s="310">
        <v>11.5</v>
      </c>
      <c r="F9893" s="310" t="s">
        <v>9032</v>
      </c>
      <c r="G9893" s="310" t="s">
        <v>118</v>
      </c>
      <c r="H9893" s="312">
        <v>2487450</v>
      </c>
      <c r="I9893" s="312">
        <f t="shared" si="87"/>
        <v>2487450</v>
      </c>
      <c r="J9893" s="310" t="s">
        <v>241</v>
      </c>
      <c r="K9893" s="310" t="s">
        <v>241</v>
      </c>
      <c r="L9893" s="313" t="s">
        <v>9033</v>
      </c>
    </row>
    <row r="9894" spans="2:12" ht="75" customHeight="1" x14ac:dyDescent="0.25">
      <c r="B9894" s="310">
        <v>731521001</v>
      </c>
      <c r="C9894" s="310" t="s">
        <v>9339</v>
      </c>
      <c r="D9894" s="311">
        <v>41654</v>
      </c>
      <c r="E9894" s="310">
        <v>11.5</v>
      </c>
      <c r="F9894" s="310" t="s">
        <v>9032</v>
      </c>
      <c r="G9894" s="310" t="s">
        <v>118</v>
      </c>
      <c r="H9894" s="312">
        <v>1189650</v>
      </c>
      <c r="I9894" s="312">
        <f t="shared" si="87"/>
        <v>1189650</v>
      </c>
      <c r="J9894" s="310" t="s">
        <v>241</v>
      </c>
      <c r="K9894" s="310" t="s">
        <v>241</v>
      </c>
      <c r="L9894" s="313" t="s">
        <v>9033</v>
      </c>
    </row>
    <row r="9895" spans="2:12" ht="75" customHeight="1" x14ac:dyDescent="0.25">
      <c r="B9895" s="310">
        <v>731521001</v>
      </c>
      <c r="C9895" s="310" t="s">
        <v>9340</v>
      </c>
      <c r="D9895" s="311">
        <v>41654</v>
      </c>
      <c r="E9895" s="310">
        <v>11.5</v>
      </c>
      <c r="F9895" s="310" t="s">
        <v>9032</v>
      </c>
      <c r="G9895" s="310" t="s">
        <v>118</v>
      </c>
      <c r="H9895" s="312">
        <v>3190425</v>
      </c>
      <c r="I9895" s="312">
        <f t="shared" si="87"/>
        <v>3190425</v>
      </c>
      <c r="J9895" s="310" t="s">
        <v>241</v>
      </c>
      <c r="K9895" s="310" t="s">
        <v>241</v>
      </c>
      <c r="L9895" s="313" t="s">
        <v>9033</v>
      </c>
    </row>
    <row r="9896" spans="2:12" ht="75" customHeight="1" x14ac:dyDescent="0.25">
      <c r="B9896" s="310">
        <v>731521001</v>
      </c>
      <c r="C9896" s="310" t="s">
        <v>9341</v>
      </c>
      <c r="D9896" s="311">
        <v>41654</v>
      </c>
      <c r="E9896" s="310">
        <v>11.5</v>
      </c>
      <c r="F9896" s="310" t="s">
        <v>9032</v>
      </c>
      <c r="G9896" s="310" t="s">
        <v>118</v>
      </c>
      <c r="H9896" s="312">
        <v>1463195.0969999998</v>
      </c>
      <c r="I9896" s="312">
        <f t="shared" si="87"/>
        <v>1463195.0969999998</v>
      </c>
      <c r="J9896" s="310" t="s">
        <v>241</v>
      </c>
      <c r="K9896" s="310" t="s">
        <v>241</v>
      </c>
      <c r="L9896" s="313" t="s">
        <v>9033</v>
      </c>
    </row>
    <row r="9897" spans="2:12" ht="75" customHeight="1" x14ac:dyDescent="0.25">
      <c r="B9897" s="310">
        <v>47121602</v>
      </c>
      <c r="C9897" s="310" t="s">
        <v>9342</v>
      </c>
      <c r="D9897" s="311">
        <v>41654</v>
      </c>
      <c r="E9897" s="310">
        <v>11.5</v>
      </c>
      <c r="F9897" s="310" t="s">
        <v>9032</v>
      </c>
      <c r="G9897" s="310" t="s">
        <v>118</v>
      </c>
      <c r="H9897" s="312">
        <v>2100000</v>
      </c>
      <c r="I9897" s="312">
        <f t="shared" si="87"/>
        <v>2100000</v>
      </c>
      <c r="J9897" s="310" t="s">
        <v>241</v>
      </c>
      <c r="K9897" s="310" t="s">
        <v>241</v>
      </c>
      <c r="L9897" s="313" t="s">
        <v>9033</v>
      </c>
    </row>
    <row r="9898" spans="2:12" ht="75" customHeight="1" x14ac:dyDescent="0.25">
      <c r="B9898" s="310">
        <v>23181604</v>
      </c>
      <c r="C9898" s="310" t="s">
        <v>9343</v>
      </c>
      <c r="D9898" s="311">
        <v>41654</v>
      </c>
      <c r="E9898" s="310">
        <v>11.5</v>
      </c>
      <c r="F9898" s="310" t="s">
        <v>9032</v>
      </c>
      <c r="G9898" s="310" t="s">
        <v>118</v>
      </c>
      <c r="H9898" s="312">
        <v>8400000</v>
      </c>
      <c r="I9898" s="312">
        <f t="shared" ref="I9898:I9961" si="88">H9898</f>
        <v>8400000</v>
      </c>
      <c r="J9898" s="310" t="s">
        <v>241</v>
      </c>
      <c r="K9898" s="310" t="s">
        <v>241</v>
      </c>
      <c r="L9898" s="313" t="s">
        <v>9033</v>
      </c>
    </row>
    <row r="9899" spans="2:12" ht="75" customHeight="1" x14ac:dyDescent="0.25">
      <c r="B9899" s="310">
        <v>23151811</v>
      </c>
      <c r="C9899" s="310" t="s">
        <v>9344</v>
      </c>
      <c r="D9899" s="311">
        <v>41654</v>
      </c>
      <c r="E9899" s="310">
        <v>11.5</v>
      </c>
      <c r="F9899" s="310" t="s">
        <v>9032</v>
      </c>
      <c r="G9899" s="310" t="s">
        <v>118</v>
      </c>
      <c r="H9899" s="312">
        <v>10500000</v>
      </c>
      <c r="I9899" s="312">
        <f t="shared" si="88"/>
        <v>10500000</v>
      </c>
      <c r="J9899" s="310" t="s">
        <v>241</v>
      </c>
      <c r="K9899" s="310" t="s">
        <v>241</v>
      </c>
      <c r="L9899" s="313" t="s">
        <v>9033</v>
      </c>
    </row>
    <row r="9900" spans="2:12" ht="75" customHeight="1" x14ac:dyDescent="0.25">
      <c r="B9900" s="310">
        <v>23151811</v>
      </c>
      <c r="C9900" s="310" t="s">
        <v>9345</v>
      </c>
      <c r="D9900" s="311">
        <v>41654</v>
      </c>
      <c r="E9900" s="310">
        <v>11.5</v>
      </c>
      <c r="F9900" s="310" t="s">
        <v>9032</v>
      </c>
      <c r="G9900" s="310" t="s">
        <v>118</v>
      </c>
      <c r="H9900" s="312">
        <v>168000000</v>
      </c>
      <c r="I9900" s="312">
        <f t="shared" si="88"/>
        <v>168000000</v>
      </c>
      <c r="J9900" s="310" t="s">
        <v>241</v>
      </c>
      <c r="K9900" s="310" t="s">
        <v>241</v>
      </c>
      <c r="L9900" s="313" t="s">
        <v>9033</v>
      </c>
    </row>
    <row r="9901" spans="2:12" ht="75" customHeight="1" x14ac:dyDescent="0.25">
      <c r="B9901" s="310">
        <v>22101619</v>
      </c>
      <c r="C9901" s="310" t="s">
        <v>9346</v>
      </c>
      <c r="D9901" s="311">
        <v>41654</v>
      </c>
      <c r="E9901" s="310">
        <v>11.5</v>
      </c>
      <c r="F9901" s="310" t="s">
        <v>9032</v>
      </c>
      <c r="G9901" s="310" t="s">
        <v>118</v>
      </c>
      <c r="H9901" s="312">
        <v>12600000</v>
      </c>
      <c r="I9901" s="312">
        <f t="shared" si="88"/>
        <v>12600000</v>
      </c>
      <c r="J9901" s="310" t="s">
        <v>241</v>
      </c>
      <c r="K9901" s="310" t="s">
        <v>241</v>
      </c>
      <c r="L9901" s="313" t="s">
        <v>9033</v>
      </c>
    </row>
    <row r="9902" spans="2:12" ht="75" customHeight="1" x14ac:dyDescent="0.25">
      <c r="B9902" s="310">
        <v>23121614</v>
      </c>
      <c r="C9902" s="310" t="s">
        <v>9347</v>
      </c>
      <c r="D9902" s="311">
        <v>41654</v>
      </c>
      <c r="E9902" s="310">
        <v>11.5</v>
      </c>
      <c r="F9902" s="310" t="s">
        <v>9032</v>
      </c>
      <c r="G9902" s="310" t="s">
        <v>118</v>
      </c>
      <c r="H9902" s="312">
        <v>1417500</v>
      </c>
      <c r="I9902" s="312">
        <f t="shared" si="88"/>
        <v>1417500</v>
      </c>
      <c r="J9902" s="310" t="s">
        <v>241</v>
      </c>
      <c r="K9902" s="310" t="s">
        <v>241</v>
      </c>
      <c r="L9902" s="313" t="s">
        <v>9033</v>
      </c>
    </row>
    <row r="9903" spans="2:12" ht="75" customHeight="1" x14ac:dyDescent="0.25">
      <c r="B9903" s="310">
        <v>44121708</v>
      </c>
      <c r="C9903" s="310" t="s">
        <v>3846</v>
      </c>
      <c r="D9903" s="311">
        <v>41654</v>
      </c>
      <c r="E9903" s="310">
        <v>11.5</v>
      </c>
      <c r="F9903" s="310" t="s">
        <v>9032</v>
      </c>
      <c r="G9903" s="310" t="s">
        <v>118</v>
      </c>
      <c r="H9903" s="312">
        <v>440029.80000000005</v>
      </c>
      <c r="I9903" s="312">
        <f t="shared" si="88"/>
        <v>440029.80000000005</v>
      </c>
      <c r="J9903" s="310" t="s">
        <v>241</v>
      </c>
      <c r="K9903" s="310" t="s">
        <v>241</v>
      </c>
      <c r="L9903" s="313" t="s">
        <v>9033</v>
      </c>
    </row>
    <row r="9904" spans="2:12" ht="75" customHeight="1" x14ac:dyDescent="0.25">
      <c r="B9904" s="310">
        <v>44121708</v>
      </c>
      <c r="C9904" s="310" t="s">
        <v>3846</v>
      </c>
      <c r="D9904" s="311">
        <v>41654</v>
      </c>
      <c r="E9904" s="310">
        <v>11.5</v>
      </c>
      <c r="F9904" s="310" t="s">
        <v>9032</v>
      </c>
      <c r="G9904" s="310" t="s">
        <v>118</v>
      </c>
      <c r="H9904" s="312">
        <v>440092.8</v>
      </c>
      <c r="I9904" s="312">
        <f t="shared" si="88"/>
        <v>440092.8</v>
      </c>
      <c r="J9904" s="310" t="s">
        <v>241</v>
      </c>
      <c r="K9904" s="310" t="s">
        <v>241</v>
      </c>
      <c r="L9904" s="313" t="s">
        <v>9033</v>
      </c>
    </row>
    <row r="9905" spans="2:12" ht="75" customHeight="1" x14ac:dyDescent="0.25">
      <c r="B9905" s="310">
        <v>44121708</v>
      </c>
      <c r="C9905" s="310" t="s">
        <v>3846</v>
      </c>
      <c r="D9905" s="311">
        <v>41654</v>
      </c>
      <c r="E9905" s="310">
        <v>11.5</v>
      </c>
      <c r="F9905" s="310" t="s">
        <v>9032</v>
      </c>
      <c r="G9905" s="310" t="s">
        <v>118</v>
      </c>
      <c r="H9905" s="312">
        <v>440155.27499999997</v>
      </c>
      <c r="I9905" s="312">
        <f t="shared" si="88"/>
        <v>440155.27499999997</v>
      </c>
      <c r="J9905" s="310" t="s">
        <v>241</v>
      </c>
      <c r="K9905" s="310" t="s">
        <v>241</v>
      </c>
      <c r="L9905" s="313" t="s">
        <v>9033</v>
      </c>
    </row>
    <row r="9906" spans="2:12" ht="75" customHeight="1" x14ac:dyDescent="0.25">
      <c r="B9906" s="310">
        <v>44121708</v>
      </c>
      <c r="C9906" s="310" t="s">
        <v>3846</v>
      </c>
      <c r="D9906" s="311">
        <v>41654</v>
      </c>
      <c r="E9906" s="310">
        <v>11.5</v>
      </c>
      <c r="F9906" s="310" t="s">
        <v>9032</v>
      </c>
      <c r="G9906" s="310" t="s">
        <v>118</v>
      </c>
      <c r="H9906" s="312">
        <v>440218.27500000002</v>
      </c>
      <c r="I9906" s="312">
        <f t="shared" si="88"/>
        <v>440218.27500000002</v>
      </c>
      <c r="J9906" s="310" t="s">
        <v>241</v>
      </c>
      <c r="K9906" s="310" t="s">
        <v>241</v>
      </c>
      <c r="L9906" s="313" t="s">
        <v>9033</v>
      </c>
    </row>
    <row r="9907" spans="2:12" ht="75" customHeight="1" x14ac:dyDescent="0.25">
      <c r="B9907" s="310">
        <v>44121708</v>
      </c>
      <c r="C9907" s="310" t="s">
        <v>9348</v>
      </c>
      <c r="D9907" s="311">
        <v>41654</v>
      </c>
      <c r="E9907" s="310">
        <v>11.5</v>
      </c>
      <c r="F9907" s="310" t="s">
        <v>9032</v>
      </c>
      <c r="G9907" s="310" t="s">
        <v>118</v>
      </c>
      <c r="H9907" s="312">
        <v>213920.69999999998</v>
      </c>
      <c r="I9907" s="312">
        <f t="shared" si="88"/>
        <v>213920.69999999998</v>
      </c>
      <c r="J9907" s="310" t="s">
        <v>241</v>
      </c>
      <c r="K9907" s="310" t="s">
        <v>241</v>
      </c>
      <c r="L9907" s="313" t="s">
        <v>9033</v>
      </c>
    </row>
    <row r="9908" spans="2:12" ht="75" customHeight="1" x14ac:dyDescent="0.25">
      <c r="B9908" s="310">
        <v>30171901</v>
      </c>
      <c r="C9908" s="310" t="s">
        <v>9349</v>
      </c>
      <c r="D9908" s="311">
        <v>41654</v>
      </c>
      <c r="E9908" s="310">
        <v>11.5</v>
      </c>
      <c r="F9908" s="310" t="s">
        <v>9032</v>
      </c>
      <c r="G9908" s="310" t="s">
        <v>118</v>
      </c>
      <c r="H9908" s="312">
        <v>4142577.6</v>
      </c>
      <c r="I9908" s="312">
        <f t="shared" si="88"/>
        <v>4142577.6</v>
      </c>
      <c r="J9908" s="310" t="s">
        <v>241</v>
      </c>
      <c r="K9908" s="310" t="s">
        <v>241</v>
      </c>
      <c r="L9908" s="313" t="s">
        <v>9033</v>
      </c>
    </row>
    <row r="9909" spans="2:12" ht="75" customHeight="1" x14ac:dyDescent="0.25">
      <c r="B9909" s="310">
        <v>30171901</v>
      </c>
      <c r="C9909" s="310" t="s">
        <v>9349</v>
      </c>
      <c r="D9909" s="311">
        <v>41654</v>
      </c>
      <c r="E9909" s="310">
        <v>11.5</v>
      </c>
      <c r="F9909" s="310" t="s">
        <v>9032</v>
      </c>
      <c r="G9909" s="310" t="s">
        <v>118</v>
      </c>
      <c r="H9909" s="312">
        <v>16352279.999999998</v>
      </c>
      <c r="I9909" s="312">
        <f t="shared" si="88"/>
        <v>16352279.999999998</v>
      </c>
      <c r="J9909" s="310" t="s">
        <v>241</v>
      </c>
      <c r="K9909" s="310" t="s">
        <v>241</v>
      </c>
      <c r="L9909" s="313" t="s">
        <v>9033</v>
      </c>
    </row>
    <row r="9910" spans="2:12" ht="75" customHeight="1" x14ac:dyDescent="0.25">
      <c r="B9910" s="310">
        <v>30171901</v>
      </c>
      <c r="C9910" s="310" t="s">
        <v>9349</v>
      </c>
      <c r="D9910" s="311">
        <v>41654</v>
      </c>
      <c r="E9910" s="310">
        <v>11.5</v>
      </c>
      <c r="F9910" s="310" t="s">
        <v>9032</v>
      </c>
      <c r="G9910" s="310" t="s">
        <v>118</v>
      </c>
      <c r="H9910" s="312">
        <v>16352279.999999998</v>
      </c>
      <c r="I9910" s="312">
        <f t="shared" si="88"/>
        <v>16352279.999999998</v>
      </c>
      <c r="J9910" s="310" t="s">
        <v>241</v>
      </c>
      <c r="K9910" s="310" t="s">
        <v>241</v>
      </c>
      <c r="L9910" s="313" t="s">
        <v>9033</v>
      </c>
    </row>
    <row r="9911" spans="2:12" ht="75" customHeight="1" x14ac:dyDescent="0.25">
      <c r="B9911" s="310">
        <v>30171901</v>
      </c>
      <c r="C9911" s="310" t="s">
        <v>9349</v>
      </c>
      <c r="D9911" s="311">
        <v>41654</v>
      </c>
      <c r="E9911" s="310">
        <v>11.5</v>
      </c>
      <c r="F9911" s="310" t="s">
        <v>9032</v>
      </c>
      <c r="G9911" s="310" t="s">
        <v>118</v>
      </c>
      <c r="H9911" s="312">
        <v>19077660</v>
      </c>
      <c r="I9911" s="312">
        <f t="shared" si="88"/>
        <v>19077660</v>
      </c>
      <c r="J9911" s="310" t="s">
        <v>241</v>
      </c>
      <c r="K9911" s="310" t="s">
        <v>241</v>
      </c>
      <c r="L9911" s="313" t="s">
        <v>9033</v>
      </c>
    </row>
    <row r="9912" spans="2:12" ht="75" customHeight="1" x14ac:dyDescent="0.25">
      <c r="B9912" s="310">
        <v>27112124</v>
      </c>
      <c r="C9912" s="310" t="s">
        <v>9350</v>
      </c>
      <c r="D9912" s="311">
        <v>41654</v>
      </c>
      <c r="E9912" s="310">
        <v>11.5</v>
      </c>
      <c r="F9912" s="310" t="s">
        <v>9032</v>
      </c>
      <c r="G9912" s="310" t="s">
        <v>118</v>
      </c>
      <c r="H9912" s="312">
        <v>1575000</v>
      </c>
      <c r="I9912" s="312">
        <f t="shared" si="88"/>
        <v>1575000</v>
      </c>
      <c r="J9912" s="310" t="s">
        <v>241</v>
      </c>
      <c r="K9912" s="310" t="s">
        <v>241</v>
      </c>
      <c r="L9912" s="313" t="s">
        <v>9033</v>
      </c>
    </row>
    <row r="9913" spans="2:12" ht="75" customHeight="1" x14ac:dyDescent="0.25">
      <c r="B9913" s="310">
        <v>27111552</v>
      </c>
      <c r="C9913" s="310" t="s">
        <v>9351</v>
      </c>
      <c r="D9913" s="311">
        <v>41654</v>
      </c>
      <c r="E9913" s="310">
        <v>11.5</v>
      </c>
      <c r="F9913" s="310" t="s">
        <v>9032</v>
      </c>
      <c r="G9913" s="310" t="s">
        <v>118</v>
      </c>
      <c r="H9913" s="312">
        <v>1512410.55</v>
      </c>
      <c r="I9913" s="312">
        <f t="shared" si="88"/>
        <v>1512410.55</v>
      </c>
      <c r="J9913" s="310" t="s">
        <v>241</v>
      </c>
      <c r="K9913" s="310" t="s">
        <v>241</v>
      </c>
      <c r="L9913" s="313" t="s">
        <v>9033</v>
      </c>
    </row>
    <row r="9914" spans="2:12" ht="75" customHeight="1" x14ac:dyDescent="0.25">
      <c r="B9914" s="310">
        <v>30162202</v>
      </c>
      <c r="C9914" s="310" t="s">
        <v>9352</v>
      </c>
      <c r="D9914" s="311">
        <v>41654</v>
      </c>
      <c r="E9914" s="310">
        <v>11.5</v>
      </c>
      <c r="F9914" s="310" t="s">
        <v>9032</v>
      </c>
      <c r="G9914" s="310" t="s">
        <v>118</v>
      </c>
      <c r="H9914" s="312">
        <v>2625000</v>
      </c>
      <c r="I9914" s="312">
        <f t="shared" si="88"/>
        <v>2625000</v>
      </c>
      <c r="J9914" s="310" t="s">
        <v>241</v>
      </c>
      <c r="K9914" s="310" t="s">
        <v>241</v>
      </c>
      <c r="L9914" s="313" t="s">
        <v>9033</v>
      </c>
    </row>
    <row r="9915" spans="2:12" ht="75" customHeight="1" x14ac:dyDescent="0.25">
      <c r="B9915" s="310">
        <v>27111617</v>
      </c>
      <c r="C9915" s="310" t="s">
        <v>9353</v>
      </c>
      <c r="D9915" s="311">
        <v>41654</v>
      </c>
      <c r="E9915" s="310">
        <v>11.5</v>
      </c>
      <c r="F9915" s="310" t="s">
        <v>9032</v>
      </c>
      <c r="G9915" s="310" t="s">
        <v>118</v>
      </c>
      <c r="H9915" s="312">
        <v>506583</v>
      </c>
      <c r="I9915" s="312">
        <f t="shared" si="88"/>
        <v>506583</v>
      </c>
      <c r="J9915" s="310" t="s">
        <v>241</v>
      </c>
      <c r="K9915" s="310" t="s">
        <v>241</v>
      </c>
      <c r="L9915" s="313" t="s">
        <v>9033</v>
      </c>
    </row>
    <row r="9916" spans="2:12" ht="75" customHeight="1" x14ac:dyDescent="0.25">
      <c r="B9916" s="310">
        <v>27111618</v>
      </c>
      <c r="C9916" s="310" t="s">
        <v>9354</v>
      </c>
      <c r="D9916" s="311">
        <v>41654</v>
      </c>
      <c r="E9916" s="310">
        <v>11.5</v>
      </c>
      <c r="F9916" s="310" t="s">
        <v>9032</v>
      </c>
      <c r="G9916" s="310" t="s">
        <v>118</v>
      </c>
      <c r="H9916" s="312">
        <v>125454</v>
      </c>
      <c r="I9916" s="312">
        <f t="shared" si="88"/>
        <v>125454</v>
      </c>
      <c r="J9916" s="310" t="s">
        <v>241</v>
      </c>
      <c r="K9916" s="310" t="s">
        <v>241</v>
      </c>
      <c r="L9916" s="313" t="s">
        <v>9033</v>
      </c>
    </row>
    <row r="9917" spans="2:12" ht="75" customHeight="1" x14ac:dyDescent="0.25">
      <c r="B9917" s="310">
        <v>46182001</v>
      </c>
      <c r="C9917" s="310" t="s">
        <v>9355</v>
      </c>
      <c r="D9917" s="311">
        <v>41654</v>
      </c>
      <c r="E9917" s="310">
        <v>11.5</v>
      </c>
      <c r="F9917" s="310" t="s">
        <v>9032</v>
      </c>
      <c r="G9917" s="310" t="s">
        <v>118</v>
      </c>
      <c r="H9917" s="312">
        <v>48720</v>
      </c>
      <c r="I9917" s="312">
        <f t="shared" si="88"/>
        <v>48720</v>
      </c>
      <c r="J9917" s="310" t="s">
        <v>241</v>
      </c>
      <c r="K9917" s="310" t="s">
        <v>241</v>
      </c>
      <c r="L9917" s="313" t="s">
        <v>9033</v>
      </c>
    </row>
    <row r="9918" spans="2:12" ht="75" customHeight="1" x14ac:dyDescent="0.25">
      <c r="B9918" s="310">
        <v>46182001</v>
      </c>
      <c r="C9918" s="310" t="s">
        <v>9355</v>
      </c>
      <c r="D9918" s="311">
        <v>41654</v>
      </c>
      <c r="E9918" s="310">
        <v>11.5</v>
      </c>
      <c r="F9918" s="310" t="s">
        <v>9032</v>
      </c>
      <c r="G9918" s="310" t="s">
        <v>118</v>
      </c>
      <c r="H9918" s="312">
        <v>24360</v>
      </c>
      <c r="I9918" s="312">
        <f t="shared" si="88"/>
        <v>24360</v>
      </c>
      <c r="J9918" s="310" t="s">
        <v>241</v>
      </c>
      <c r="K9918" s="310" t="s">
        <v>241</v>
      </c>
      <c r="L9918" s="313" t="s">
        <v>9033</v>
      </c>
    </row>
    <row r="9919" spans="2:12" ht="75" customHeight="1" x14ac:dyDescent="0.25">
      <c r="B9919" s="310">
        <v>53102403</v>
      </c>
      <c r="C9919" s="310" t="s">
        <v>9356</v>
      </c>
      <c r="D9919" s="311">
        <v>41654</v>
      </c>
      <c r="E9919" s="310">
        <v>11.5</v>
      </c>
      <c r="F9919" s="310" t="s">
        <v>9032</v>
      </c>
      <c r="G9919" s="310" t="s">
        <v>118</v>
      </c>
      <c r="H9919" s="312">
        <v>735000</v>
      </c>
      <c r="I9919" s="312">
        <f t="shared" si="88"/>
        <v>735000</v>
      </c>
      <c r="J9919" s="310" t="s">
        <v>241</v>
      </c>
      <c r="K9919" s="310" t="s">
        <v>241</v>
      </c>
      <c r="L9919" s="313" t="s">
        <v>9033</v>
      </c>
    </row>
    <row r="9920" spans="2:12" ht="75" customHeight="1" x14ac:dyDescent="0.25">
      <c r="B9920" s="310">
        <v>43211614</v>
      </c>
      <c r="C9920" s="310" t="s">
        <v>3065</v>
      </c>
      <c r="D9920" s="311">
        <v>41654</v>
      </c>
      <c r="E9920" s="310">
        <v>11.5</v>
      </c>
      <c r="F9920" s="310" t="s">
        <v>9032</v>
      </c>
      <c r="G9920" s="310" t="s">
        <v>118</v>
      </c>
      <c r="H9920" s="312">
        <v>2182899.6</v>
      </c>
      <c r="I9920" s="312">
        <f t="shared" si="88"/>
        <v>2182899.6</v>
      </c>
      <c r="J9920" s="310" t="s">
        <v>241</v>
      </c>
      <c r="K9920" s="310" t="s">
        <v>241</v>
      </c>
      <c r="L9920" s="313" t="s">
        <v>9033</v>
      </c>
    </row>
    <row r="9921" spans="2:12" ht="75" customHeight="1" x14ac:dyDescent="0.25">
      <c r="B9921" s="310">
        <v>43211614</v>
      </c>
      <c r="C9921" s="310" t="s">
        <v>3065</v>
      </c>
      <c r="D9921" s="311">
        <v>41654</v>
      </c>
      <c r="E9921" s="310">
        <v>11.5</v>
      </c>
      <c r="F9921" s="310" t="s">
        <v>9032</v>
      </c>
      <c r="G9921" s="310" t="s">
        <v>118</v>
      </c>
      <c r="H9921" s="312">
        <v>539452.19999999995</v>
      </c>
      <c r="I9921" s="312">
        <f t="shared" si="88"/>
        <v>539452.19999999995</v>
      </c>
      <c r="J9921" s="310" t="s">
        <v>241</v>
      </c>
      <c r="K9921" s="310" t="s">
        <v>241</v>
      </c>
      <c r="L9921" s="313" t="s">
        <v>9033</v>
      </c>
    </row>
    <row r="9922" spans="2:12" ht="75" customHeight="1" x14ac:dyDescent="0.25">
      <c r="B9922" s="310">
        <v>43211614</v>
      </c>
      <c r="C9922" s="310" t="s">
        <v>3065</v>
      </c>
      <c r="D9922" s="311">
        <v>41654</v>
      </c>
      <c r="E9922" s="310">
        <v>11.5</v>
      </c>
      <c r="F9922" s="310" t="s">
        <v>9032</v>
      </c>
      <c r="G9922" s="310" t="s">
        <v>118</v>
      </c>
      <c r="H9922" s="312">
        <v>1034995.5</v>
      </c>
      <c r="I9922" s="312">
        <f t="shared" si="88"/>
        <v>1034995.5</v>
      </c>
      <c r="J9922" s="310" t="s">
        <v>241</v>
      </c>
      <c r="K9922" s="310" t="s">
        <v>241</v>
      </c>
      <c r="L9922" s="313" t="s">
        <v>9033</v>
      </c>
    </row>
    <row r="9923" spans="2:12" ht="75" customHeight="1" x14ac:dyDescent="0.25">
      <c r="B9923" s="310">
        <v>43211614</v>
      </c>
      <c r="C9923" s="310" t="s">
        <v>3065</v>
      </c>
      <c r="D9923" s="311">
        <v>41654</v>
      </c>
      <c r="E9923" s="310">
        <v>11.5</v>
      </c>
      <c r="F9923" s="310" t="s">
        <v>9032</v>
      </c>
      <c r="G9923" s="310" t="s">
        <v>118</v>
      </c>
      <c r="H9923" s="312">
        <v>627918.9</v>
      </c>
      <c r="I9923" s="312">
        <f t="shared" si="88"/>
        <v>627918.9</v>
      </c>
      <c r="J9923" s="310" t="s">
        <v>241</v>
      </c>
      <c r="K9923" s="310" t="s">
        <v>241</v>
      </c>
      <c r="L9923" s="313" t="s">
        <v>9033</v>
      </c>
    </row>
    <row r="9924" spans="2:12" ht="75" customHeight="1" x14ac:dyDescent="0.25">
      <c r="B9924" s="310">
        <v>43211614</v>
      </c>
      <c r="C9924" s="310" t="s">
        <v>9357</v>
      </c>
      <c r="D9924" s="311">
        <v>41654</v>
      </c>
      <c r="E9924" s="310">
        <v>11.5</v>
      </c>
      <c r="F9924" s="310" t="s">
        <v>9032</v>
      </c>
      <c r="G9924" s="310" t="s">
        <v>118</v>
      </c>
      <c r="H9924" s="312">
        <v>3135484.8</v>
      </c>
      <c r="I9924" s="312">
        <f t="shared" si="88"/>
        <v>3135484.8</v>
      </c>
      <c r="J9924" s="310" t="s">
        <v>241</v>
      </c>
      <c r="K9924" s="310" t="s">
        <v>241</v>
      </c>
      <c r="L9924" s="313" t="s">
        <v>9033</v>
      </c>
    </row>
    <row r="9925" spans="2:12" ht="75" customHeight="1" x14ac:dyDescent="0.25">
      <c r="B9925" s="310">
        <v>56121509</v>
      </c>
      <c r="C9925" s="310" t="s">
        <v>9358</v>
      </c>
      <c r="D9925" s="311">
        <v>41654</v>
      </c>
      <c r="E9925" s="310">
        <v>11.5</v>
      </c>
      <c r="F9925" s="310" t="s">
        <v>9032</v>
      </c>
      <c r="G9925" s="310" t="s">
        <v>118</v>
      </c>
      <c r="H9925" s="312">
        <v>5645430</v>
      </c>
      <c r="I9925" s="312">
        <f t="shared" si="88"/>
        <v>5645430</v>
      </c>
      <c r="J9925" s="310" t="s">
        <v>241</v>
      </c>
      <c r="K9925" s="310" t="s">
        <v>241</v>
      </c>
      <c r="L9925" s="313" t="s">
        <v>9033</v>
      </c>
    </row>
    <row r="9926" spans="2:12" ht="75" customHeight="1" x14ac:dyDescent="0.25">
      <c r="B9926" s="310">
        <v>56101519</v>
      </c>
      <c r="C9926" s="310" t="s">
        <v>9359</v>
      </c>
      <c r="D9926" s="311">
        <v>41654</v>
      </c>
      <c r="E9926" s="310">
        <v>11.5</v>
      </c>
      <c r="F9926" s="310" t="s">
        <v>9032</v>
      </c>
      <c r="G9926" s="310" t="s">
        <v>118</v>
      </c>
      <c r="H9926" s="312">
        <v>2100000</v>
      </c>
      <c r="I9926" s="312">
        <f t="shared" si="88"/>
        <v>2100000</v>
      </c>
      <c r="J9926" s="310" t="s">
        <v>241</v>
      </c>
      <c r="K9926" s="310" t="s">
        <v>241</v>
      </c>
      <c r="L9926" s="313" t="s">
        <v>9033</v>
      </c>
    </row>
    <row r="9927" spans="2:12" ht="75" customHeight="1" x14ac:dyDescent="0.25">
      <c r="B9927" s="310">
        <v>56101519</v>
      </c>
      <c r="C9927" s="310" t="s">
        <v>9360</v>
      </c>
      <c r="D9927" s="311">
        <v>41654</v>
      </c>
      <c r="E9927" s="310">
        <v>11.5</v>
      </c>
      <c r="F9927" s="310" t="s">
        <v>9032</v>
      </c>
      <c r="G9927" s="310" t="s">
        <v>118</v>
      </c>
      <c r="H9927" s="312">
        <v>31363500</v>
      </c>
      <c r="I9927" s="312">
        <f t="shared" si="88"/>
        <v>31363500</v>
      </c>
      <c r="J9927" s="310" t="s">
        <v>241</v>
      </c>
      <c r="K9927" s="310" t="s">
        <v>241</v>
      </c>
      <c r="L9927" s="313" t="s">
        <v>9033</v>
      </c>
    </row>
    <row r="9928" spans="2:12" ht="75" customHeight="1" x14ac:dyDescent="0.25">
      <c r="B9928" s="310">
        <v>56101519</v>
      </c>
      <c r="C9928" s="310" t="s">
        <v>9360</v>
      </c>
      <c r="D9928" s="311">
        <v>41654</v>
      </c>
      <c r="E9928" s="310">
        <v>11.5</v>
      </c>
      <c r="F9928" s="310" t="s">
        <v>9032</v>
      </c>
      <c r="G9928" s="310" t="s">
        <v>118</v>
      </c>
      <c r="H9928" s="312">
        <v>20072640</v>
      </c>
      <c r="I9928" s="312">
        <f t="shared" si="88"/>
        <v>20072640</v>
      </c>
      <c r="J9928" s="310" t="s">
        <v>241</v>
      </c>
      <c r="K9928" s="310" t="s">
        <v>241</v>
      </c>
      <c r="L9928" s="313" t="s">
        <v>9033</v>
      </c>
    </row>
    <row r="9929" spans="2:12" ht="75" customHeight="1" x14ac:dyDescent="0.25">
      <c r="B9929" s="310">
        <v>56121509</v>
      </c>
      <c r="C9929" s="310" t="s">
        <v>9361</v>
      </c>
      <c r="D9929" s="311">
        <v>41654</v>
      </c>
      <c r="E9929" s="310">
        <v>11.5</v>
      </c>
      <c r="F9929" s="310" t="s">
        <v>9032</v>
      </c>
      <c r="G9929" s="310" t="s">
        <v>118</v>
      </c>
      <c r="H9929" s="312">
        <v>43908900</v>
      </c>
      <c r="I9929" s="312">
        <f t="shared" si="88"/>
        <v>43908900</v>
      </c>
      <c r="J9929" s="310" t="s">
        <v>241</v>
      </c>
      <c r="K9929" s="310" t="s">
        <v>241</v>
      </c>
      <c r="L9929" s="313" t="s">
        <v>9033</v>
      </c>
    </row>
    <row r="9930" spans="2:12" ht="75" customHeight="1" x14ac:dyDescent="0.25">
      <c r="B9930" s="310">
        <v>41111718</v>
      </c>
      <c r="C9930" s="310" t="s">
        <v>9362</v>
      </c>
      <c r="D9930" s="311">
        <v>41654</v>
      </c>
      <c r="E9930" s="310">
        <v>11.5</v>
      </c>
      <c r="F9930" s="310" t="s">
        <v>9032</v>
      </c>
      <c r="G9930" s="310" t="s">
        <v>118</v>
      </c>
      <c r="H9930" s="312">
        <v>8400000</v>
      </c>
      <c r="I9930" s="312">
        <f t="shared" si="88"/>
        <v>8400000</v>
      </c>
      <c r="J9930" s="310" t="s">
        <v>241</v>
      </c>
      <c r="K9930" s="310" t="s">
        <v>241</v>
      </c>
      <c r="L9930" s="313" t="s">
        <v>9033</v>
      </c>
    </row>
    <row r="9931" spans="2:12" ht="75" customHeight="1" x14ac:dyDescent="0.25">
      <c r="B9931" s="310">
        <v>46111502</v>
      </c>
      <c r="C9931" s="310" t="s">
        <v>9363</v>
      </c>
      <c r="D9931" s="311">
        <v>41654</v>
      </c>
      <c r="E9931" s="310">
        <v>11.5</v>
      </c>
      <c r="F9931" s="310" t="s">
        <v>9032</v>
      </c>
      <c r="G9931" s="310" t="s">
        <v>118</v>
      </c>
      <c r="H9931" s="312">
        <v>274999.2</v>
      </c>
      <c r="I9931" s="312">
        <f t="shared" si="88"/>
        <v>274999.2</v>
      </c>
      <c r="J9931" s="310" t="s">
        <v>241</v>
      </c>
      <c r="K9931" s="310" t="s">
        <v>241</v>
      </c>
      <c r="L9931" s="313" t="s">
        <v>9033</v>
      </c>
    </row>
    <row r="9932" spans="2:12" ht="75" customHeight="1" x14ac:dyDescent="0.25">
      <c r="B9932" s="310">
        <v>46181804</v>
      </c>
      <c r="C9932" s="310" t="s">
        <v>9364</v>
      </c>
      <c r="D9932" s="311">
        <v>41654</v>
      </c>
      <c r="E9932" s="310">
        <v>11.5</v>
      </c>
      <c r="F9932" s="310" t="s">
        <v>9032</v>
      </c>
      <c r="G9932" s="310" t="s">
        <v>118</v>
      </c>
      <c r="H9932" s="312">
        <v>68440</v>
      </c>
      <c r="I9932" s="312">
        <f t="shared" si="88"/>
        <v>68440</v>
      </c>
      <c r="J9932" s="310" t="s">
        <v>241</v>
      </c>
      <c r="K9932" s="310" t="s">
        <v>241</v>
      </c>
      <c r="L9932" s="313" t="s">
        <v>9033</v>
      </c>
    </row>
    <row r="9933" spans="2:12" ht="75" customHeight="1" x14ac:dyDescent="0.25">
      <c r="B9933" s="310">
        <v>43202107</v>
      </c>
      <c r="C9933" s="310" t="s">
        <v>9365</v>
      </c>
      <c r="D9933" s="311">
        <v>41654</v>
      </c>
      <c r="E9933" s="310">
        <v>11.5</v>
      </c>
      <c r="F9933" s="310" t="s">
        <v>9032</v>
      </c>
      <c r="G9933" s="310" t="s">
        <v>118</v>
      </c>
      <c r="H9933" s="312">
        <v>3763620</v>
      </c>
      <c r="I9933" s="312">
        <f t="shared" si="88"/>
        <v>3763620</v>
      </c>
      <c r="J9933" s="310" t="s">
        <v>241</v>
      </c>
      <c r="K9933" s="310" t="s">
        <v>241</v>
      </c>
      <c r="L9933" s="313" t="s">
        <v>9033</v>
      </c>
    </row>
    <row r="9934" spans="2:12" ht="75" customHeight="1" x14ac:dyDescent="0.25">
      <c r="B9934" s="310">
        <v>42191907</v>
      </c>
      <c r="C9934" s="310" t="s">
        <v>9366</v>
      </c>
      <c r="D9934" s="311">
        <v>41654</v>
      </c>
      <c r="E9934" s="310">
        <v>11.5</v>
      </c>
      <c r="F9934" s="310" t="s">
        <v>9032</v>
      </c>
      <c r="G9934" s="310" t="s">
        <v>118</v>
      </c>
      <c r="H9934" s="312">
        <v>4200000</v>
      </c>
      <c r="I9934" s="312">
        <f t="shared" si="88"/>
        <v>4200000</v>
      </c>
      <c r="J9934" s="310" t="s">
        <v>241</v>
      </c>
      <c r="K9934" s="310" t="s">
        <v>241</v>
      </c>
      <c r="L9934" s="313" t="s">
        <v>9033</v>
      </c>
    </row>
    <row r="9935" spans="2:12" ht="75" customHeight="1" x14ac:dyDescent="0.25">
      <c r="B9935" s="310">
        <v>56111510</v>
      </c>
      <c r="C9935" s="310" t="s">
        <v>9367</v>
      </c>
      <c r="D9935" s="311">
        <v>41654</v>
      </c>
      <c r="E9935" s="310">
        <v>11.5</v>
      </c>
      <c r="F9935" s="310" t="s">
        <v>9032</v>
      </c>
      <c r="G9935" s="310" t="s">
        <v>118</v>
      </c>
      <c r="H9935" s="312">
        <v>4892706</v>
      </c>
      <c r="I9935" s="312">
        <f t="shared" si="88"/>
        <v>4892706</v>
      </c>
      <c r="J9935" s="310" t="s">
        <v>241</v>
      </c>
      <c r="K9935" s="310" t="s">
        <v>241</v>
      </c>
      <c r="L9935" s="313" t="s">
        <v>9033</v>
      </c>
    </row>
    <row r="9936" spans="2:12" ht="75" customHeight="1" x14ac:dyDescent="0.25">
      <c r="B9936" s="310">
        <v>41111917</v>
      </c>
      <c r="C9936" s="310" t="s">
        <v>6451</v>
      </c>
      <c r="D9936" s="311">
        <v>41654</v>
      </c>
      <c r="E9936" s="310">
        <v>11.5</v>
      </c>
      <c r="F9936" s="310" t="s">
        <v>9032</v>
      </c>
      <c r="G9936" s="310" t="s">
        <v>118</v>
      </c>
      <c r="H9936" s="312">
        <v>5345858.3849999998</v>
      </c>
      <c r="I9936" s="312">
        <f t="shared" si="88"/>
        <v>5345858.3849999998</v>
      </c>
      <c r="J9936" s="310" t="s">
        <v>241</v>
      </c>
      <c r="K9936" s="310" t="s">
        <v>241</v>
      </c>
      <c r="L9936" s="313" t="s">
        <v>9033</v>
      </c>
    </row>
    <row r="9937" spans="2:12" ht="75" customHeight="1" x14ac:dyDescent="0.25">
      <c r="B9937" s="310">
        <v>22101502</v>
      </c>
      <c r="C9937" s="310" t="s">
        <v>9368</v>
      </c>
      <c r="D9937" s="311">
        <v>41654</v>
      </c>
      <c r="E9937" s="310">
        <v>11.5</v>
      </c>
      <c r="F9937" s="310" t="s">
        <v>9032</v>
      </c>
      <c r="G9937" s="310" t="s">
        <v>118</v>
      </c>
      <c r="H9937" s="312">
        <v>55965</v>
      </c>
      <c r="I9937" s="312">
        <f t="shared" si="88"/>
        <v>55965</v>
      </c>
      <c r="J9937" s="310" t="s">
        <v>241</v>
      </c>
      <c r="K9937" s="310" t="s">
        <v>241</v>
      </c>
      <c r="L9937" s="313" t="s">
        <v>9033</v>
      </c>
    </row>
    <row r="9938" spans="2:12" ht="75" customHeight="1" x14ac:dyDescent="0.25">
      <c r="B9938" s="310">
        <v>14111530</v>
      </c>
      <c r="C9938" s="310" t="s">
        <v>9369</v>
      </c>
      <c r="D9938" s="311">
        <v>41654</v>
      </c>
      <c r="E9938" s="310">
        <v>11.5</v>
      </c>
      <c r="F9938" s="310" t="s">
        <v>9032</v>
      </c>
      <c r="G9938" s="310" t="s">
        <v>118</v>
      </c>
      <c r="H9938" s="312">
        <v>46017.824999999997</v>
      </c>
      <c r="I9938" s="312">
        <f t="shared" si="88"/>
        <v>46017.824999999997</v>
      </c>
      <c r="J9938" s="310" t="s">
        <v>241</v>
      </c>
      <c r="K9938" s="310" t="s">
        <v>241</v>
      </c>
      <c r="L9938" s="313" t="s">
        <v>9033</v>
      </c>
    </row>
    <row r="9939" spans="2:12" ht="75" customHeight="1" x14ac:dyDescent="0.25">
      <c r="B9939" s="310">
        <v>14111530</v>
      </c>
      <c r="C9939" s="310" t="s">
        <v>9369</v>
      </c>
      <c r="D9939" s="311">
        <v>41654</v>
      </c>
      <c r="E9939" s="310">
        <v>11.5</v>
      </c>
      <c r="F9939" s="310" t="s">
        <v>9032</v>
      </c>
      <c r="G9939" s="310" t="s">
        <v>118</v>
      </c>
      <c r="H9939" s="312">
        <v>21413.7</v>
      </c>
      <c r="I9939" s="312">
        <f t="shared" si="88"/>
        <v>21413.7</v>
      </c>
      <c r="J9939" s="310" t="s">
        <v>241</v>
      </c>
      <c r="K9939" s="310" t="s">
        <v>241</v>
      </c>
      <c r="L9939" s="313" t="s">
        <v>9033</v>
      </c>
    </row>
    <row r="9940" spans="2:12" ht="75" customHeight="1" x14ac:dyDescent="0.25">
      <c r="B9940" s="310">
        <v>55121621</v>
      </c>
      <c r="C9940" s="310" t="s">
        <v>9370</v>
      </c>
      <c r="D9940" s="311">
        <v>41654</v>
      </c>
      <c r="E9940" s="310">
        <v>11.5</v>
      </c>
      <c r="F9940" s="310" t="s">
        <v>9032</v>
      </c>
      <c r="G9940" s="310" t="s">
        <v>118</v>
      </c>
      <c r="H9940" s="312">
        <v>150004.05000000002</v>
      </c>
      <c r="I9940" s="312">
        <f t="shared" si="88"/>
        <v>150004.05000000002</v>
      </c>
      <c r="J9940" s="310" t="s">
        <v>241</v>
      </c>
      <c r="K9940" s="310" t="s">
        <v>241</v>
      </c>
      <c r="L9940" s="313" t="s">
        <v>9033</v>
      </c>
    </row>
    <row r="9941" spans="2:12" ht="75" customHeight="1" x14ac:dyDescent="0.25">
      <c r="B9941" s="310">
        <v>24112902</v>
      </c>
      <c r="C9941" s="310" t="s">
        <v>9371</v>
      </c>
      <c r="D9941" s="311">
        <v>41654</v>
      </c>
      <c r="E9941" s="310">
        <v>11.5</v>
      </c>
      <c r="F9941" s="310" t="s">
        <v>9032</v>
      </c>
      <c r="G9941" s="310" t="s">
        <v>118</v>
      </c>
      <c r="H9941" s="312">
        <v>115417.68</v>
      </c>
      <c r="I9941" s="312">
        <f t="shared" si="88"/>
        <v>115417.68</v>
      </c>
      <c r="J9941" s="310" t="s">
        <v>241</v>
      </c>
      <c r="K9941" s="310" t="s">
        <v>241</v>
      </c>
      <c r="L9941" s="313" t="s">
        <v>9033</v>
      </c>
    </row>
    <row r="9942" spans="2:12" ht="75" customHeight="1" x14ac:dyDescent="0.25">
      <c r="B9942" s="310">
        <v>24112902</v>
      </c>
      <c r="C9942" s="310" t="s">
        <v>9372</v>
      </c>
      <c r="D9942" s="311">
        <v>41654</v>
      </c>
      <c r="E9942" s="310">
        <v>11.5</v>
      </c>
      <c r="F9942" s="310" t="s">
        <v>9032</v>
      </c>
      <c r="G9942" s="310" t="s">
        <v>118</v>
      </c>
      <c r="H9942" s="312">
        <v>84000</v>
      </c>
      <c r="I9942" s="312">
        <f t="shared" si="88"/>
        <v>84000</v>
      </c>
      <c r="J9942" s="310" t="s">
        <v>241</v>
      </c>
      <c r="K9942" s="310" t="s">
        <v>241</v>
      </c>
      <c r="L9942" s="313" t="s">
        <v>9033</v>
      </c>
    </row>
    <row r="9943" spans="2:12" ht="75" customHeight="1" x14ac:dyDescent="0.25">
      <c r="B9943" s="310">
        <v>41113638</v>
      </c>
      <c r="C9943" s="310" t="s">
        <v>9373</v>
      </c>
      <c r="D9943" s="311">
        <v>41654</v>
      </c>
      <c r="E9943" s="310">
        <v>11.5</v>
      </c>
      <c r="F9943" s="310" t="s">
        <v>9032</v>
      </c>
      <c r="G9943" s="310" t="s">
        <v>118</v>
      </c>
      <c r="H9943" s="312">
        <v>5250000</v>
      </c>
      <c r="I9943" s="312">
        <f t="shared" si="88"/>
        <v>5250000</v>
      </c>
      <c r="J9943" s="310" t="s">
        <v>241</v>
      </c>
      <c r="K9943" s="310" t="s">
        <v>241</v>
      </c>
      <c r="L9943" s="313" t="s">
        <v>9033</v>
      </c>
    </row>
    <row r="9944" spans="2:12" ht="75" customHeight="1" x14ac:dyDescent="0.25">
      <c r="B9944" s="310">
        <v>47131801</v>
      </c>
      <c r="C9944" s="310" t="s">
        <v>9374</v>
      </c>
      <c r="D9944" s="311">
        <v>41654</v>
      </c>
      <c r="E9944" s="310">
        <v>11.5</v>
      </c>
      <c r="F9944" s="310" t="s">
        <v>9032</v>
      </c>
      <c r="G9944" s="310" t="s">
        <v>118</v>
      </c>
      <c r="H9944" s="312">
        <v>774678.45000000007</v>
      </c>
      <c r="I9944" s="312">
        <f t="shared" si="88"/>
        <v>774678.45000000007</v>
      </c>
      <c r="J9944" s="310" t="s">
        <v>241</v>
      </c>
      <c r="K9944" s="310" t="s">
        <v>241</v>
      </c>
      <c r="L9944" s="313" t="s">
        <v>9033</v>
      </c>
    </row>
    <row r="9945" spans="2:12" ht="75" customHeight="1" x14ac:dyDescent="0.25">
      <c r="B9945" s="310">
        <v>52151706</v>
      </c>
      <c r="C9945" s="310" t="s">
        <v>9375</v>
      </c>
      <c r="D9945" s="311">
        <v>41654</v>
      </c>
      <c r="E9945" s="310">
        <v>11.5</v>
      </c>
      <c r="F9945" s="310" t="s">
        <v>9032</v>
      </c>
      <c r="G9945" s="310" t="s">
        <v>118</v>
      </c>
      <c r="H9945" s="312">
        <v>24212.475000000002</v>
      </c>
      <c r="I9945" s="312">
        <f t="shared" si="88"/>
        <v>24212.475000000002</v>
      </c>
      <c r="J9945" s="310" t="s">
        <v>241</v>
      </c>
      <c r="K9945" s="310" t="s">
        <v>241</v>
      </c>
      <c r="L9945" s="313" t="s">
        <v>9033</v>
      </c>
    </row>
    <row r="9946" spans="2:12" ht="75" customHeight="1" x14ac:dyDescent="0.25">
      <c r="B9946" s="310">
        <v>53101502</v>
      </c>
      <c r="C9946" s="310" t="s">
        <v>9376</v>
      </c>
      <c r="D9946" s="311">
        <v>41654</v>
      </c>
      <c r="E9946" s="310">
        <v>11.5</v>
      </c>
      <c r="F9946" s="310" t="s">
        <v>9032</v>
      </c>
      <c r="G9946" s="310" t="s">
        <v>118</v>
      </c>
      <c r="H9946" s="312">
        <v>305523.75</v>
      </c>
      <c r="I9946" s="312">
        <f t="shared" si="88"/>
        <v>305523.75</v>
      </c>
      <c r="J9946" s="310" t="s">
        <v>241</v>
      </c>
      <c r="K9946" s="310" t="s">
        <v>241</v>
      </c>
      <c r="L9946" s="313" t="s">
        <v>9033</v>
      </c>
    </row>
    <row r="9947" spans="2:12" ht="75" customHeight="1" x14ac:dyDescent="0.25">
      <c r="B9947" s="310">
        <v>47131909</v>
      </c>
      <c r="C9947" s="310" t="s">
        <v>9377</v>
      </c>
      <c r="D9947" s="311">
        <v>41654</v>
      </c>
      <c r="E9947" s="310">
        <v>11.5</v>
      </c>
      <c r="F9947" s="310" t="s">
        <v>9032</v>
      </c>
      <c r="G9947" s="310" t="s">
        <v>118</v>
      </c>
      <c r="H9947" s="312">
        <v>128590.35</v>
      </c>
      <c r="I9947" s="312">
        <f t="shared" si="88"/>
        <v>128590.35</v>
      </c>
      <c r="J9947" s="310" t="s">
        <v>241</v>
      </c>
      <c r="K9947" s="310" t="s">
        <v>241</v>
      </c>
      <c r="L9947" s="313" t="s">
        <v>9033</v>
      </c>
    </row>
    <row r="9948" spans="2:12" ht="75" customHeight="1" x14ac:dyDescent="0.25">
      <c r="B9948" s="310">
        <v>14111532</v>
      </c>
      <c r="C9948" s="310" t="s">
        <v>9378</v>
      </c>
      <c r="D9948" s="311">
        <v>41654</v>
      </c>
      <c r="E9948" s="310">
        <v>11.5</v>
      </c>
      <c r="F9948" s="310" t="s">
        <v>9032</v>
      </c>
      <c r="G9948" s="310" t="s">
        <v>118</v>
      </c>
      <c r="H9948" s="312">
        <v>0</v>
      </c>
      <c r="I9948" s="312">
        <f t="shared" si="88"/>
        <v>0</v>
      </c>
      <c r="J9948" s="310" t="s">
        <v>241</v>
      </c>
      <c r="K9948" s="310" t="s">
        <v>241</v>
      </c>
      <c r="L9948" s="313" t="s">
        <v>9033</v>
      </c>
    </row>
    <row r="9949" spans="2:12" ht="75" customHeight="1" x14ac:dyDescent="0.25">
      <c r="B9949" s="310">
        <v>14111704</v>
      </c>
      <c r="C9949" s="310" t="s">
        <v>9379</v>
      </c>
      <c r="D9949" s="311">
        <v>41654</v>
      </c>
      <c r="E9949" s="310">
        <v>11.5</v>
      </c>
      <c r="F9949" s="310" t="s">
        <v>9032</v>
      </c>
      <c r="G9949" s="310" t="s">
        <v>118</v>
      </c>
      <c r="H9949" s="312">
        <v>1373721.3000000003</v>
      </c>
      <c r="I9949" s="312">
        <f t="shared" si="88"/>
        <v>1373721.3000000003</v>
      </c>
      <c r="J9949" s="310" t="s">
        <v>241</v>
      </c>
      <c r="K9949" s="310" t="s">
        <v>241</v>
      </c>
      <c r="L9949" s="313" t="s">
        <v>9033</v>
      </c>
    </row>
    <row r="9950" spans="2:12" ht="75" customHeight="1" x14ac:dyDescent="0.25">
      <c r="B9950" s="310">
        <v>60121124</v>
      </c>
      <c r="C9950" s="310" t="s">
        <v>3630</v>
      </c>
      <c r="D9950" s="311">
        <v>41654</v>
      </c>
      <c r="E9950" s="310">
        <v>11.5</v>
      </c>
      <c r="F9950" s="310" t="s">
        <v>9032</v>
      </c>
      <c r="G9950" s="310" t="s">
        <v>118</v>
      </c>
      <c r="H9950" s="312">
        <v>0</v>
      </c>
      <c r="I9950" s="312">
        <f t="shared" si="88"/>
        <v>0</v>
      </c>
      <c r="J9950" s="310" t="s">
        <v>241</v>
      </c>
      <c r="K9950" s="310" t="s">
        <v>241</v>
      </c>
      <c r="L9950" s="313" t="s">
        <v>9033</v>
      </c>
    </row>
    <row r="9951" spans="2:12" ht="75" customHeight="1" x14ac:dyDescent="0.25">
      <c r="B9951" s="310">
        <v>14111503</v>
      </c>
      <c r="C9951" s="310" t="s">
        <v>9380</v>
      </c>
      <c r="D9951" s="311">
        <v>41654</v>
      </c>
      <c r="E9951" s="310">
        <v>11.5</v>
      </c>
      <c r="F9951" s="310" t="s">
        <v>9032</v>
      </c>
      <c r="G9951" s="310" t="s">
        <v>118</v>
      </c>
      <c r="H9951" s="312">
        <v>25090.800000000003</v>
      </c>
      <c r="I9951" s="312">
        <f t="shared" si="88"/>
        <v>25090.800000000003</v>
      </c>
      <c r="J9951" s="310" t="s">
        <v>241</v>
      </c>
      <c r="K9951" s="310" t="s">
        <v>241</v>
      </c>
      <c r="L9951" s="313" t="s">
        <v>9033</v>
      </c>
    </row>
    <row r="9952" spans="2:12" ht="75" customHeight="1" x14ac:dyDescent="0.25">
      <c r="B9952" s="310">
        <v>46151715</v>
      </c>
      <c r="C9952" s="310" t="s">
        <v>9381</v>
      </c>
      <c r="D9952" s="311">
        <v>41654</v>
      </c>
      <c r="E9952" s="310">
        <v>11.5</v>
      </c>
      <c r="F9952" s="310" t="s">
        <v>9032</v>
      </c>
      <c r="G9952" s="310" t="s">
        <v>118</v>
      </c>
      <c r="H9952" s="312">
        <v>15400560</v>
      </c>
      <c r="I9952" s="312">
        <f t="shared" si="88"/>
        <v>15400560</v>
      </c>
      <c r="J9952" s="310" t="s">
        <v>241</v>
      </c>
      <c r="K9952" s="310" t="s">
        <v>241</v>
      </c>
      <c r="L9952" s="313" t="s">
        <v>9033</v>
      </c>
    </row>
    <row r="9953" spans="2:12" ht="75" customHeight="1" x14ac:dyDescent="0.25">
      <c r="B9953" s="310">
        <v>42143509</v>
      </c>
      <c r="C9953" s="310" t="s">
        <v>9382</v>
      </c>
      <c r="D9953" s="311">
        <v>41654</v>
      </c>
      <c r="E9953" s="310">
        <v>11.5</v>
      </c>
      <c r="F9953" s="310" t="s">
        <v>9032</v>
      </c>
      <c r="G9953" s="310" t="s">
        <v>118</v>
      </c>
      <c r="H9953" s="312">
        <v>1741176.1500000001</v>
      </c>
      <c r="I9953" s="312">
        <f t="shared" si="88"/>
        <v>1741176.1500000001</v>
      </c>
      <c r="J9953" s="310" t="s">
        <v>241</v>
      </c>
      <c r="K9953" s="310" t="s">
        <v>241</v>
      </c>
      <c r="L9953" s="313" t="s">
        <v>9033</v>
      </c>
    </row>
    <row r="9954" spans="2:12" ht="75" customHeight="1" x14ac:dyDescent="0.25">
      <c r="B9954" s="310">
        <v>42143509</v>
      </c>
      <c r="C9954" s="310" t="s">
        <v>9383</v>
      </c>
      <c r="D9954" s="311">
        <v>41654</v>
      </c>
      <c r="E9954" s="310">
        <v>11.5</v>
      </c>
      <c r="F9954" s="310" t="s">
        <v>9032</v>
      </c>
      <c r="G9954" s="310" t="s">
        <v>118</v>
      </c>
      <c r="H9954" s="312">
        <v>150544.80000000002</v>
      </c>
      <c r="I9954" s="312">
        <f t="shared" si="88"/>
        <v>150544.80000000002</v>
      </c>
      <c r="J9954" s="310" t="s">
        <v>241</v>
      </c>
      <c r="K9954" s="310" t="s">
        <v>241</v>
      </c>
      <c r="L9954" s="313" t="s">
        <v>9033</v>
      </c>
    </row>
    <row r="9955" spans="2:12" ht="75" customHeight="1" x14ac:dyDescent="0.25">
      <c r="B9955" s="310">
        <v>42143509</v>
      </c>
      <c r="C9955" s="310" t="s">
        <v>9384</v>
      </c>
      <c r="D9955" s="311">
        <v>41654</v>
      </c>
      <c r="E9955" s="310">
        <v>11.5</v>
      </c>
      <c r="F9955" s="310" t="s">
        <v>9032</v>
      </c>
      <c r="G9955" s="310" t="s">
        <v>118</v>
      </c>
      <c r="H9955" s="312">
        <v>86563.260000000009</v>
      </c>
      <c r="I9955" s="312">
        <f t="shared" si="88"/>
        <v>86563.260000000009</v>
      </c>
      <c r="J9955" s="310" t="s">
        <v>241</v>
      </c>
      <c r="K9955" s="310" t="s">
        <v>241</v>
      </c>
      <c r="L9955" s="313" t="s">
        <v>9033</v>
      </c>
    </row>
    <row r="9956" spans="2:12" ht="75" customHeight="1" x14ac:dyDescent="0.25">
      <c r="B9956" s="310">
        <v>42143509</v>
      </c>
      <c r="C9956" s="310" t="s">
        <v>9385</v>
      </c>
      <c r="D9956" s="311">
        <v>41654</v>
      </c>
      <c r="E9956" s="310">
        <v>11.5</v>
      </c>
      <c r="F9956" s="310" t="s">
        <v>9032</v>
      </c>
      <c r="G9956" s="310" t="s">
        <v>118</v>
      </c>
      <c r="H9956" s="312">
        <v>204944.25</v>
      </c>
      <c r="I9956" s="312">
        <f t="shared" si="88"/>
        <v>204944.25</v>
      </c>
      <c r="J9956" s="310" t="s">
        <v>241</v>
      </c>
      <c r="K9956" s="310" t="s">
        <v>241</v>
      </c>
      <c r="L9956" s="313" t="s">
        <v>9033</v>
      </c>
    </row>
    <row r="9957" spans="2:12" ht="75" customHeight="1" x14ac:dyDescent="0.25">
      <c r="B9957" s="310">
        <v>42143509</v>
      </c>
      <c r="C9957" s="310" t="s">
        <v>9386</v>
      </c>
      <c r="D9957" s="311">
        <v>41654</v>
      </c>
      <c r="E9957" s="310">
        <v>11.5</v>
      </c>
      <c r="F9957" s="310" t="s">
        <v>9032</v>
      </c>
      <c r="G9957" s="310" t="s">
        <v>118</v>
      </c>
      <c r="H9957" s="312">
        <v>756000</v>
      </c>
      <c r="I9957" s="312">
        <f t="shared" si="88"/>
        <v>756000</v>
      </c>
      <c r="J9957" s="310" t="s">
        <v>241</v>
      </c>
      <c r="K9957" s="310" t="s">
        <v>241</v>
      </c>
      <c r="L9957" s="313" t="s">
        <v>9033</v>
      </c>
    </row>
    <row r="9958" spans="2:12" ht="75" customHeight="1" x14ac:dyDescent="0.25">
      <c r="B9958" s="310">
        <v>53131609</v>
      </c>
      <c r="C9958" s="310" t="s">
        <v>9387</v>
      </c>
      <c r="D9958" s="311">
        <v>41654</v>
      </c>
      <c r="E9958" s="310">
        <v>11.5</v>
      </c>
      <c r="F9958" s="310" t="s">
        <v>9032</v>
      </c>
      <c r="G9958" s="310" t="s">
        <v>118</v>
      </c>
      <c r="H9958" s="312">
        <v>8176140</v>
      </c>
      <c r="I9958" s="312">
        <f t="shared" si="88"/>
        <v>8176140</v>
      </c>
      <c r="J9958" s="310" t="s">
        <v>241</v>
      </c>
      <c r="K9958" s="310" t="s">
        <v>241</v>
      </c>
      <c r="L9958" s="313" t="s">
        <v>9033</v>
      </c>
    </row>
    <row r="9959" spans="2:12" ht="75" customHeight="1" x14ac:dyDescent="0.25">
      <c r="B9959" s="310">
        <v>46182208</v>
      </c>
      <c r="C9959" s="310" t="s">
        <v>9388</v>
      </c>
      <c r="D9959" s="311">
        <v>41654</v>
      </c>
      <c r="E9959" s="310">
        <v>11.5</v>
      </c>
      <c r="F9959" s="310" t="s">
        <v>9032</v>
      </c>
      <c r="G9959" s="310" t="s">
        <v>118</v>
      </c>
      <c r="H9959" s="312">
        <v>2625000</v>
      </c>
      <c r="I9959" s="312">
        <f t="shared" si="88"/>
        <v>2625000</v>
      </c>
      <c r="J9959" s="310" t="s">
        <v>241</v>
      </c>
      <c r="K9959" s="310" t="s">
        <v>241</v>
      </c>
      <c r="L9959" s="313" t="s">
        <v>9033</v>
      </c>
    </row>
    <row r="9960" spans="2:12" ht="75" customHeight="1" x14ac:dyDescent="0.25">
      <c r="B9960" s="310">
        <v>45101508</v>
      </c>
      <c r="C9960" s="310" t="s">
        <v>9389</v>
      </c>
      <c r="D9960" s="311">
        <v>41654</v>
      </c>
      <c r="E9960" s="310">
        <v>11.5</v>
      </c>
      <c r="F9960" s="310" t="s">
        <v>9032</v>
      </c>
      <c r="G9960" s="310" t="s">
        <v>118</v>
      </c>
      <c r="H9960" s="312">
        <v>125454</v>
      </c>
      <c r="I9960" s="312">
        <f t="shared" si="88"/>
        <v>125454</v>
      </c>
      <c r="J9960" s="310" t="s">
        <v>241</v>
      </c>
      <c r="K9960" s="310" t="s">
        <v>241</v>
      </c>
      <c r="L9960" s="313" t="s">
        <v>9033</v>
      </c>
    </row>
    <row r="9961" spans="2:12" ht="75" customHeight="1" x14ac:dyDescent="0.25">
      <c r="B9961" s="310">
        <v>11101502</v>
      </c>
      <c r="C9961" s="310" t="s">
        <v>9390</v>
      </c>
      <c r="D9961" s="311">
        <v>41654</v>
      </c>
      <c r="E9961" s="310">
        <v>11.5</v>
      </c>
      <c r="F9961" s="310" t="s">
        <v>9032</v>
      </c>
      <c r="G9961" s="310" t="s">
        <v>118</v>
      </c>
      <c r="H9961" s="312">
        <v>410297.47499999992</v>
      </c>
      <c r="I9961" s="312">
        <f t="shared" si="88"/>
        <v>410297.47499999992</v>
      </c>
      <c r="J9961" s="310" t="s">
        <v>241</v>
      </c>
      <c r="K9961" s="310" t="s">
        <v>241</v>
      </c>
      <c r="L9961" s="313" t="s">
        <v>9033</v>
      </c>
    </row>
    <row r="9962" spans="2:12" ht="75" customHeight="1" x14ac:dyDescent="0.25">
      <c r="B9962" s="310">
        <v>11101502</v>
      </c>
      <c r="C9962" s="310" t="s">
        <v>9390</v>
      </c>
      <c r="D9962" s="311">
        <v>41654</v>
      </c>
      <c r="E9962" s="310">
        <v>11.5</v>
      </c>
      <c r="F9962" s="310" t="s">
        <v>9032</v>
      </c>
      <c r="G9962" s="310" t="s">
        <v>118</v>
      </c>
      <c r="H9962" s="312">
        <v>832575.45</v>
      </c>
      <c r="I9962" s="312">
        <f t="shared" ref="I9962:I10025" si="89">H9962</f>
        <v>832575.45</v>
      </c>
      <c r="J9962" s="310" t="s">
        <v>241</v>
      </c>
      <c r="K9962" s="310" t="s">
        <v>241</v>
      </c>
      <c r="L9962" s="313" t="s">
        <v>9033</v>
      </c>
    </row>
    <row r="9963" spans="2:12" ht="75" customHeight="1" x14ac:dyDescent="0.25">
      <c r="B9963" s="310">
        <v>23131505</v>
      </c>
      <c r="C9963" s="310" t="s">
        <v>9391</v>
      </c>
      <c r="D9963" s="311">
        <v>41654</v>
      </c>
      <c r="E9963" s="310">
        <v>11.5</v>
      </c>
      <c r="F9963" s="310" t="s">
        <v>9032</v>
      </c>
      <c r="G9963" s="310" t="s">
        <v>118</v>
      </c>
      <c r="H9963" s="312">
        <v>210000</v>
      </c>
      <c r="I9963" s="312">
        <f t="shared" si="89"/>
        <v>210000</v>
      </c>
      <c r="J9963" s="310" t="s">
        <v>241</v>
      </c>
      <c r="K9963" s="310" t="s">
        <v>241</v>
      </c>
      <c r="L9963" s="313" t="s">
        <v>9033</v>
      </c>
    </row>
    <row r="9964" spans="2:12" ht="75" customHeight="1" x14ac:dyDescent="0.25">
      <c r="B9964" s="310">
        <v>23131505</v>
      </c>
      <c r="C9964" s="310" t="s">
        <v>9392</v>
      </c>
      <c r="D9964" s="311">
        <v>41654</v>
      </c>
      <c r="E9964" s="310">
        <v>11.5</v>
      </c>
      <c r="F9964" s="310" t="s">
        <v>9032</v>
      </c>
      <c r="G9964" s="310" t="s">
        <v>118</v>
      </c>
      <c r="H9964" s="312">
        <v>210000</v>
      </c>
      <c r="I9964" s="312">
        <f t="shared" si="89"/>
        <v>210000</v>
      </c>
      <c r="J9964" s="310" t="s">
        <v>241</v>
      </c>
      <c r="K9964" s="310" t="s">
        <v>241</v>
      </c>
      <c r="L9964" s="313" t="s">
        <v>9033</v>
      </c>
    </row>
    <row r="9965" spans="2:12" ht="75" customHeight="1" x14ac:dyDescent="0.25">
      <c r="B9965" s="310">
        <v>23131505</v>
      </c>
      <c r="C9965" s="310" t="s">
        <v>9393</v>
      </c>
      <c r="D9965" s="311">
        <v>41654</v>
      </c>
      <c r="E9965" s="310">
        <v>11.5</v>
      </c>
      <c r="F9965" s="310" t="s">
        <v>9032</v>
      </c>
      <c r="G9965" s="310" t="s">
        <v>118</v>
      </c>
      <c r="H9965" s="312">
        <v>210000</v>
      </c>
      <c r="I9965" s="312">
        <f t="shared" si="89"/>
        <v>210000</v>
      </c>
      <c r="J9965" s="310" t="s">
        <v>241</v>
      </c>
      <c r="K9965" s="310" t="s">
        <v>241</v>
      </c>
      <c r="L9965" s="313" t="s">
        <v>9033</v>
      </c>
    </row>
    <row r="9966" spans="2:12" ht="75" customHeight="1" x14ac:dyDescent="0.25">
      <c r="B9966" s="310">
        <v>23131505</v>
      </c>
      <c r="C9966" s="310" t="s">
        <v>9394</v>
      </c>
      <c r="D9966" s="311">
        <v>41654</v>
      </c>
      <c r="E9966" s="310">
        <v>11.5</v>
      </c>
      <c r="F9966" s="310" t="s">
        <v>9032</v>
      </c>
      <c r="G9966" s="310" t="s">
        <v>118</v>
      </c>
      <c r="H9966" s="312">
        <v>210000</v>
      </c>
      <c r="I9966" s="312">
        <f t="shared" si="89"/>
        <v>210000</v>
      </c>
      <c r="J9966" s="310" t="s">
        <v>241</v>
      </c>
      <c r="K9966" s="310" t="s">
        <v>241</v>
      </c>
      <c r="L9966" s="313" t="s">
        <v>9033</v>
      </c>
    </row>
    <row r="9967" spans="2:12" ht="75" customHeight="1" x14ac:dyDescent="0.25">
      <c r="B9967" s="310">
        <v>23131505</v>
      </c>
      <c r="C9967" s="310" t="s">
        <v>9395</v>
      </c>
      <c r="D9967" s="311">
        <v>41654</v>
      </c>
      <c r="E9967" s="310">
        <v>11.5</v>
      </c>
      <c r="F9967" s="310" t="s">
        <v>9032</v>
      </c>
      <c r="G9967" s="310" t="s">
        <v>118</v>
      </c>
      <c r="H9967" s="312">
        <v>210000</v>
      </c>
      <c r="I9967" s="312">
        <f t="shared" si="89"/>
        <v>210000</v>
      </c>
      <c r="J9967" s="310" t="s">
        <v>241</v>
      </c>
      <c r="K9967" s="310" t="s">
        <v>241</v>
      </c>
      <c r="L9967" s="313" t="s">
        <v>9033</v>
      </c>
    </row>
    <row r="9968" spans="2:12" ht="75" customHeight="1" x14ac:dyDescent="0.25">
      <c r="B9968" s="310">
        <v>23131505</v>
      </c>
      <c r="C9968" s="310" t="s">
        <v>9396</v>
      </c>
      <c r="D9968" s="311">
        <v>41654</v>
      </c>
      <c r="E9968" s="310">
        <v>11.5</v>
      </c>
      <c r="F9968" s="310" t="s">
        <v>9032</v>
      </c>
      <c r="G9968" s="310" t="s">
        <v>118</v>
      </c>
      <c r="H9968" s="312">
        <v>210000</v>
      </c>
      <c r="I9968" s="312">
        <f t="shared" si="89"/>
        <v>210000</v>
      </c>
      <c r="J9968" s="310" t="s">
        <v>241</v>
      </c>
      <c r="K9968" s="310" t="s">
        <v>241</v>
      </c>
      <c r="L9968" s="313" t="s">
        <v>9033</v>
      </c>
    </row>
    <row r="9969" spans="2:12" ht="75" customHeight="1" x14ac:dyDescent="0.25">
      <c r="B9969" s="310">
        <v>23131505</v>
      </c>
      <c r="C9969" s="310" t="s">
        <v>9397</v>
      </c>
      <c r="D9969" s="311">
        <v>41654</v>
      </c>
      <c r="E9969" s="310">
        <v>11.5</v>
      </c>
      <c r="F9969" s="310" t="s">
        <v>9032</v>
      </c>
      <c r="G9969" s="310" t="s">
        <v>118</v>
      </c>
      <c r="H9969" s="312">
        <v>210000</v>
      </c>
      <c r="I9969" s="312">
        <f t="shared" si="89"/>
        <v>210000</v>
      </c>
      <c r="J9969" s="310" t="s">
        <v>241</v>
      </c>
      <c r="K9969" s="310" t="s">
        <v>241</v>
      </c>
      <c r="L9969" s="313" t="s">
        <v>9033</v>
      </c>
    </row>
    <row r="9970" spans="2:12" ht="75" customHeight="1" x14ac:dyDescent="0.25">
      <c r="B9970" s="310">
        <v>23131505</v>
      </c>
      <c r="C9970" s="310" t="s">
        <v>9398</v>
      </c>
      <c r="D9970" s="311">
        <v>41654</v>
      </c>
      <c r="E9970" s="310">
        <v>11.5</v>
      </c>
      <c r="F9970" s="310" t="s">
        <v>9032</v>
      </c>
      <c r="G9970" s="310" t="s">
        <v>118</v>
      </c>
      <c r="H9970" s="312">
        <v>210000</v>
      </c>
      <c r="I9970" s="312">
        <f t="shared" si="89"/>
        <v>210000</v>
      </c>
      <c r="J9970" s="310" t="s">
        <v>241</v>
      </c>
      <c r="K9970" s="310" t="s">
        <v>241</v>
      </c>
      <c r="L9970" s="313" t="s">
        <v>9033</v>
      </c>
    </row>
    <row r="9971" spans="2:12" ht="75" customHeight="1" x14ac:dyDescent="0.25">
      <c r="B9971" s="310">
        <v>23131505</v>
      </c>
      <c r="C9971" s="310" t="s">
        <v>9399</v>
      </c>
      <c r="D9971" s="311">
        <v>41654</v>
      </c>
      <c r="E9971" s="310">
        <v>11.5</v>
      </c>
      <c r="F9971" s="310" t="s">
        <v>9032</v>
      </c>
      <c r="G9971" s="310" t="s">
        <v>118</v>
      </c>
      <c r="H9971" s="312">
        <v>210000</v>
      </c>
      <c r="I9971" s="312">
        <f t="shared" si="89"/>
        <v>210000</v>
      </c>
      <c r="J9971" s="310" t="s">
        <v>241</v>
      </c>
      <c r="K9971" s="310" t="s">
        <v>241</v>
      </c>
      <c r="L9971" s="313" t="s">
        <v>9033</v>
      </c>
    </row>
    <row r="9972" spans="2:12" ht="75" customHeight="1" x14ac:dyDescent="0.25">
      <c r="B9972" s="310">
        <v>23131505</v>
      </c>
      <c r="C9972" s="310" t="s">
        <v>9400</v>
      </c>
      <c r="D9972" s="311">
        <v>41654</v>
      </c>
      <c r="E9972" s="310">
        <v>11.5</v>
      </c>
      <c r="F9972" s="310" t="s">
        <v>9032</v>
      </c>
      <c r="G9972" s="310" t="s">
        <v>118</v>
      </c>
      <c r="H9972" s="312">
        <v>210000</v>
      </c>
      <c r="I9972" s="312">
        <f t="shared" si="89"/>
        <v>210000</v>
      </c>
      <c r="J9972" s="310" t="s">
        <v>241</v>
      </c>
      <c r="K9972" s="310" t="s">
        <v>241</v>
      </c>
      <c r="L9972" s="313" t="s">
        <v>9033</v>
      </c>
    </row>
    <row r="9973" spans="2:12" ht="75" customHeight="1" x14ac:dyDescent="0.25">
      <c r="B9973" s="310">
        <v>23131505</v>
      </c>
      <c r="C9973" s="310" t="s">
        <v>9401</v>
      </c>
      <c r="D9973" s="311">
        <v>41654</v>
      </c>
      <c r="E9973" s="310">
        <v>11.5</v>
      </c>
      <c r="F9973" s="310" t="s">
        <v>9032</v>
      </c>
      <c r="G9973" s="310" t="s">
        <v>118</v>
      </c>
      <c r="H9973" s="312">
        <v>476098.35000000003</v>
      </c>
      <c r="I9973" s="312">
        <f t="shared" si="89"/>
        <v>476098.35000000003</v>
      </c>
      <c r="J9973" s="310" t="s">
        <v>241</v>
      </c>
      <c r="K9973" s="310" t="s">
        <v>241</v>
      </c>
      <c r="L9973" s="313" t="s">
        <v>9033</v>
      </c>
    </row>
    <row r="9974" spans="2:12" ht="75" customHeight="1" x14ac:dyDescent="0.25">
      <c r="B9974" s="310">
        <v>26111701</v>
      </c>
      <c r="C9974" s="310" t="s">
        <v>9402</v>
      </c>
      <c r="D9974" s="311">
        <v>41654</v>
      </c>
      <c r="E9974" s="310">
        <v>11.5</v>
      </c>
      <c r="F9974" s="310" t="s">
        <v>9032</v>
      </c>
      <c r="G9974" s="310" t="s">
        <v>118</v>
      </c>
      <c r="H9974" s="312">
        <v>194767.33500000002</v>
      </c>
      <c r="I9974" s="312">
        <f t="shared" si="89"/>
        <v>194767.33500000002</v>
      </c>
      <c r="J9974" s="310" t="s">
        <v>241</v>
      </c>
      <c r="K9974" s="310" t="s">
        <v>241</v>
      </c>
      <c r="L9974" s="313" t="s">
        <v>9033</v>
      </c>
    </row>
    <row r="9975" spans="2:12" ht="75" customHeight="1" x14ac:dyDescent="0.25">
      <c r="B9975" s="310">
        <v>60121226</v>
      </c>
      <c r="C9975" s="310" t="s">
        <v>9403</v>
      </c>
      <c r="D9975" s="311">
        <v>41654</v>
      </c>
      <c r="E9975" s="310">
        <v>11.5</v>
      </c>
      <c r="F9975" s="310" t="s">
        <v>9032</v>
      </c>
      <c r="G9975" s="310" t="s">
        <v>118</v>
      </c>
      <c r="H9975" s="312">
        <v>33093.899999999994</v>
      </c>
      <c r="I9975" s="312">
        <f t="shared" si="89"/>
        <v>33093.899999999994</v>
      </c>
      <c r="J9975" s="310" t="s">
        <v>241</v>
      </c>
      <c r="K9975" s="310" t="s">
        <v>241</v>
      </c>
      <c r="L9975" s="313" t="s">
        <v>9033</v>
      </c>
    </row>
    <row r="9976" spans="2:12" ht="75" customHeight="1" x14ac:dyDescent="0.25">
      <c r="B9976" s="310">
        <v>60121226</v>
      </c>
      <c r="C9976" s="310" t="s">
        <v>9403</v>
      </c>
      <c r="D9976" s="311">
        <v>41654</v>
      </c>
      <c r="E9976" s="310">
        <v>11.5</v>
      </c>
      <c r="F9976" s="310" t="s">
        <v>9032</v>
      </c>
      <c r="G9976" s="310" t="s">
        <v>118</v>
      </c>
      <c r="H9976" s="312">
        <v>105000</v>
      </c>
      <c r="I9976" s="312">
        <f t="shared" si="89"/>
        <v>105000</v>
      </c>
      <c r="J9976" s="310" t="s">
        <v>241</v>
      </c>
      <c r="K9976" s="310" t="s">
        <v>241</v>
      </c>
      <c r="L9976" s="313" t="s">
        <v>9033</v>
      </c>
    </row>
    <row r="9977" spans="2:12" ht="75" customHeight="1" x14ac:dyDescent="0.25">
      <c r="B9977" s="310">
        <v>31211501</v>
      </c>
      <c r="C9977" s="310" t="s">
        <v>9404</v>
      </c>
      <c r="D9977" s="311">
        <v>41654</v>
      </c>
      <c r="E9977" s="310">
        <v>11.5</v>
      </c>
      <c r="F9977" s="310" t="s">
        <v>9032</v>
      </c>
      <c r="G9977" s="310" t="s">
        <v>118</v>
      </c>
      <c r="H9977" s="312">
        <v>21284022.900000002</v>
      </c>
      <c r="I9977" s="312">
        <f t="shared" si="89"/>
        <v>21284022.900000002</v>
      </c>
      <c r="J9977" s="310" t="s">
        <v>241</v>
      </c>
      <c r="K9977" s="310" t="s">
        <v>241</v>
      </c>
      <c r="L9977" s="313" t="s">
        <v>9033</v>
      </c>
    </row>
    <row r="9978" spans="2:12" ht="75" customHeight="1" x14ac:dyDescent="0.25">
      <c r="B9978" s="310">
        <v>60121211</v>
      </c>
      <c r="C9978" s="310" t="s">
        <v>9405</v>
      </c>
      <c r="D9978" s="311">
        <v>41654</v>
      </c>
      <c r="E9978" s="310">
        <v>11.5</v>
      </c>
      <c r="F9978" s="310" t="s">
        <v>9032</v>
      </c>
      <c r="G9978" s="310" t="s">
        <v>118</v>
      </c>
      <c r="H9978" s="312">
        <v>70254.450000000012</v>
      </c>
      <c r="I9978" s="312">
        <f t="shared" si="89"/>
        <v>70254.450000000012</v>
      </c>
      <c r="J9978" s="310" t="s">
        <v>241</v>
      </c>
      <c r="K9978" s="310" t="s">
        <v>241</v>
      </c>
      <c r="L9978" s="313" t="s">
        <v>9033</v>
      </c>
    </row>
    <row r="9979" spans="2:12" ht="75" customHeight="1" x14ac:dyDescent="0.25">
      <c r="B9979" s="310">
        <v>27112105</v>
      </c>
      <c r="C9979" s="310" t="s">
        <v>9406</v>
      </c>
      <c r="D9979" s="311">
        <v>41654</v>
      </c>
      <c r="E9979" s="310">
        <v>11.5</v>
      </c>
      <c r="F9979" s="310" t="s">
        <v>9032</v>
      </c>
      <c r="G9979" s="310" t="s">
        <v>118</v>
      </c>
      <c r="H9979" s="312">
        <v>7406112</v>
      </c>
      <c r="I9979" s="312">
        <f t="shared" si="89"/>
        <v>7406112</v>
      </c>
      <c r="J9979" s="310" t="s">
        <v>241</v>
      </c>
      <c r="K9979" s="310" t="s">
        <v>241</v>
      </c>
      <c r="L9979" s="313" t="s">
        <v>9033</v>
      </c>
    </row>
    <row r="9980" spans="2:12" ht="75" customHeight="1" x14ac:dyDescent="0.25">
      <c r="B9980" s="310">
        <v>27112105</v>
      </c>
      <c r="C9980" s="310" t="s">
        <v>9407</v>
      </c>
      <c r="D9980" s="311">
        <v>41654</v>
      </c>
      <c r="E9980" s="310">
        <v>11.5</v>
      </c>
      <c r="F9980" s="310" t="s">
        <v>9032</v>
      </c>
      <c r="G9980" s="310" t="s">
        <v>118</v>
      </c>
      <c r="H9980" s="312">
        <v>7406112</v>
      </c>
      <c r="I9980" s="312">
        <f t="shared" si="89"/>
        <v>7406112</v>
      </c>
      <c r="J9980" s="310" t="s">
        <v>241</v>
      </c>
      <c r="K9980" s="310" t="s">
        <v>241</v>
      </c>
      <c r="L9980" s="313" t="s">
        <v>9033</v>
      </c>
    </row>
    <row r="9981" spans="2:12" ht="75" customHeight="1" x14ac:dyDescent="0.25">
      <c r="B9981" s="310">
        <v>27112105</v>
      </c>
      <c r="C9981" s="310" t="s">
        <v>9408</v>
      </c>
      <c r="D9981" s="311">
        <v>41654</v>
      </c>
      <c r="E9981" s="310">
        <v>11.5</v>
      </c>
      <c r="F9981" s="310" t="s">
        <v>9032</v>
      </c>
      <c r="G9981" s="310" t="s">
        <v>118</v>
      </c>
      <c r="H9981" s="312">
        <v>7406112</v>
      </c>
      <c r="I9981" s="312">
        <f t="shared" si="89"/>
        <v>7406112</v>
      </c>
      <c r="J9981" s="310" t="s">
        <v>241</v>
      </c>
      <c r="K9981" s="310" t="s">
        <v>241</v>
      </c>
      <c r="L9981" s="313" t="s">
        <v>9033</v>
      </c>
    </row>
    <row r="9982" spans="2:12" ht="75" customHeight="1" x14ac:dyDescent="0.25">
      <c r="B9982" s="310">
        <v>27112105</v>
      </c>
      <c r="C9982" s="310" t="s">
        <v>9409</v>
      </c>
      <c r="D9982" s="311">
        <v>41654</v>
      </c>
      <c r="E9982" s="310">
        <v>11.5</v>
      </c>
      <c r="F9982" s="310" t="s">
        <v>9032</v>
      </c>
      <c r="G9982" s="310" t="s">
        <v>118</v>
      </c>
      <c r="H9982" s="312">
        <v>7406112</v>
      </c>
      <c r="I9982" s="312">
        <f t="shared" si="89"/>
        <v>7406112</v>
      </c>
      <c r="J9982" s="310" t="s">
        <v>241</v>
      </c>
      <c r="K9982" s="310" t="s">
        <v>241</v>
      </c>
      <c r="L9982" s="313" t="s">
        <v>9033</v>
      </c>
    </row>
    <row r="9983" spans="2:12" ht="75" customHeight="1" x14ac:dyDescent="0.25">
      <c r="B9983" s="310">
        <v>27112105</v>
      </c>
      <c r="C9983" s="310" t="s">
        <v>9410</v>
      </c>
      <c r="D9983" s="311">
        <v>41654</v>
      </c>
      <c r="E9983" s="310">
        <v>11.5</v>
      </c>
      <c r="F9983" s="310" t="s">
        <v>9032</v>
      </c>
      <c r="G9983" s="310" t="s">
        <v>118</v>
      </c>
      <c r="H9983" s="312">
        <v>39037824</v>
      </c>
      <c r="I9983" s="312">
        <f t="shared" si="89"/>
        <v>39037824</v>
      </c>
      <c r="J9983" s="310" t="s">
        <v>241</v>
      </c>
      <c r="K9983" s="310" t="s">
        <v>241</v>
      </c>
      <c r="L9983" s="313" t="s">
        <v>9033</v>
      </c>
    </row>
    <row r="9984" spans="2:12" ht="75" customHeight="1" x14ac:dyDescent="0.25">
      <c r="B9984" s="310">
        <v>27112105</v>
      </c>
      <c r="C9984" s="310" t="s">
        <v>9411</v>
      </c>
      <c r="D9984" s="311">
        <v>41654</v>
      </c>
      <c r="E9984" s="310">
        <v>11.5</v>
      </c>
      <c r="F9984" s="310" t="s">
        <v>9032</v>
      </c>
      <c r="G9984" s="310" t="s">
        <v>118</v>
      </c>
      <c r="H9984" s="312">
        <v>39037824</v>
      </c>
      <c r="I9984" s="312">
        <f t="shared" si="89"/>
        <v>39037824</v>
      </c>
      <c r="J9984" s="310" t="s">
        <v>241</v>
      </c>
      <c r="K9984" s="310" t="s">
        <v>241</v>
      </c>
      <c r="L9984" s="313" t="s">
        <v>9033</v>
      </c>
    </row>
    <row r="9985" spans="2:12" ht="75" customHeight="1" x14ac:dyDescent="0.25">
      <c r="B9985" s="310">
        <v>27112105</v>
      </c>
      <c r="C9985" s="310" t="s">
        <v>9412</v>
      </c>
      <c r="D9985" s="311">
        <v>41654</v>
      </c>
      <c r="E9985" s="310">
        <v>11.5</v>
      </c>
      <c r="F9985" s="310" t="s">
        <v>9032</v>
      </c>
      <c r="G9985" s="310" t="s">
        <v>118</v>
      </c>
      <c r="H9985" s="312">
        <v>377114.74500000005</v>
      </c>
      <c r="I9985" s="312">
        <f t="shared" si="89"/>
        <v>377114.74500000005</v>
      </c>
      <c r="J9985" s="310" t="s">
        <v>241</v>
      </c>
      <c r="K9985" s="310" t="s">
        <v>241</v>
      </c>
      <c r="L9985" s="313" t="s">
        <v>9033</v>
      </c>
    </row>
    <row r="9986" spans="2:12" ht="75" customHeight="1" x14ac:dyDescent="0.25">
      <c r="B9986" s="310">
        <v>41113124</v>
      </c>
      <c r="C9986" s="310" t="s">
        <v>9413</v>
      </c>
      <c r="D9986" s="311">
        <v>41654</v>
      </c>
      <c r="E9986" s="310">
        <v>11.5</v>
      </c>
      <c r="F9986" s="310" t="s">
        <v>9032</v>
      </c>
      <c r="G9986" s="310" t="s">
        <v>118</v>
      </c>
      <c r="H9986" s="312">
        <v>1575000</v>
      </c>
      <c r="I9986" s="312">
        <f t="shared" si="89"/>
        <v>1575000</v>
      </c>
      <c r="J9986" s="310" t="s">
        <v>241</v>
      </c>
      <c r="K9986" s="310" t="s">
        <v>241</v>
      </c>
      <c r="L9986" s="313" t="s">
        <v>9033</v>
      </c>
    </row>
    <row r="9987" spans="2:12" ht="75" customHeight="1" x14ac:dyDescent="0.25">
      <c r="B9987" s="310">
        <v>30102204</v>
      </c>
      <c r="C9987" s="310" t="s">
        <v>9414</v>
      </c>
      <c r="D9987" s="311">
        <v>41654</v>
      </c>
      <c r="E9987" s="310">
        <v>11.5</v>
      </c>
      <c r="F9987" s="310" t="s">
        <v>9032</v>
      </c>
      <c r="G9987" s="310" t="s">
        <v>118</v>
      </c>
      <c r="H9987" s="312">
        <v>556024.66500000004</v>
      </c>
      <c r="I9987" s="312">
        <f t="shared" si="89"/>
        <v>556024.66500000004</v>
      </c>
      <c r="J9987" s="310" t="s">
        <v>241</v>
      </c>
      <c r="K9987" s="310" t="s">
        <v>241</v>
      </c>
      <c r="L9987" s="313" t="s">
        <v>9033</v>
      </c>
    </row>
    <row r="9988" spans="2:12" ht="75" customHeight="1" x14ac:dyDescent="0.25">
      <c r="B9988" s="310">
        <v>30102204</v>
      </c>
      <c r="C9988" s="310" t="s">
        <v>9414</v>
      </c>
      <c r="D9988" s="311">
        <v>41654</v>
      </c>
      <c r="E9988" s="310">
        <v>11.5</v>
      </c>
      <c r="F9988" s="310" t="s">
        <v>9032</v>
      </c>
      <c r="G9988" s="310" t="s">
        <v>118</v>
      </c>
      <c r="H9988" s="312">
        <v>5436172.7699999996</v>
      </c>
      <c r="I9988" s="312">
        <f t="shared" si="89"/>
        <v>5436172.7699999996</v>
      </c>
      <c r="J9988" s="310" t="s">
        <v>241</v>
      </c>
      <c r="K9988" s="310" t="s">
        <v>241</v>
      </c>
      <c r="L9988" s="313" t="s">
        <v>9033</v>
      </c>
    </row>
    <row r="9989" spans="2:12" ht="75" customHeight="1" x14ac:dyDescent="0.25">
      <c r="B9989" s="310">
        <v>30103617</v>
      </c>
      <c r="C9989" s="310" t="s">
        <v>9415</v>
      </c>
      <c r="D9989" s="311">
        <v>41654</v>
      </c>
      <c r="E9989" s="310">
        <v>11.5</v>
      </c>
      <c r="F9989" s="310" t="s">
        <v>9032</v>
      </c>
      <c r="G9989" s="310" t="s">
        <v>118</v>
      </c>
      <c r="H9989" s="312">
        <v>1575000</v>
      </c>
      <c r="I9989" s="312">
        <f t="shared" si="89"/>
        <v>1575000</v>
      </c>
      <c r="J9989" s="310" t="s">
        <v>241</v>
      </c>
      <c r="K9989" s="310" t="s">
        <v>241</v>
      </c>
      <c r="L9989" s="313" t="s">
        <v>9033</v>
      </c>
    </row>
    <row r="9990" spans="2:12" ht="75" customHeight="1" x14ac:dyDescent="0.25">
      <c r="B9990" s="310">
        <v>31242206</v>
      </c>
      <c r="C9990" s="310" t="s">
        <v>9416</v>
      </c>
      <c r="D9990" s="311">
        <v>41654</v>
      </c>
      <c r="E9990" s="310">
        <v>11.5</v>
      </c>
      <c r="F9990" s="310" t="s">
        <v>9032</v>
      </c>
      <c r="G9990" s="310" t="s">
        <v>118</v>
      </c>
      <c r="H9990" s="312">
        <v>1937250</v>
      </c>
      <c r="I9990" s="312">
        <f t="shared" si="89"/>
        <v>1937250</v>
      </c>
      <c r="J9990" s="310" t="s">
        <v>241</v>
      </c>
      <c r="K9990" s="310" t="s">
        <v>241</v>
      </c>
      <c r="L9990" s="313" t="s">
        <v>9033</v>
      </c>
    </row>
    <row r="9991" spans="2:12" ht="75" customHeight="1" x14ac:dyDescent="0.25">
      <c r="B9991" s="310">
        <v>21102304</v>
      </c>
      <c r="C9991" s="310" t="s">
        <v>9417</v>
      </c>
      <c r="D9991" s="311">
        <v>41654</v>
      </c>
      <c r="E9991" s="310">
        <v>11.5</v>
      </c>
      <c r="F9991" s="310" t="s">
        <v>9032</v>
      </c>
      <c r="G9991" s="310" t="s">
        <v>118</v>
      </c>
      <c r="H9991" s="312">
        <v>630000</v>
      </c>
      <c r="I9991" s="312">
        <f t="shared" si="89"/>
        <v>630000</v>
      </c>
      <c r="J9991" s="310" t="s">
        <v>241</v>
      </c>
      <c r="K9991" s="310" t="s">
        <v>241</v>
      </c>
      <c r="L9991" s="313" t="s">
        <v>9033</v>
      </c>
    </row>
    <row r="9992" spans="2:12" ht="75" customHeight="1" x14ac:dyDescent="0.25">
      <c r="B9992" s="310">
        <v>31231402</v>
      </c>
      <c r="C9992" s="310" t="s">
        <v>9418</v>
      </c>
      <c r="D9992" s="311">
        <v>41654</v>
      </c>
      <c r="E9992" s="310">
        <v>11.5</v>
      </c>
      <c r="F9992" s="310" t="s">
        <v>9032</v>
      </c>
      <c r="G9992" s="310" t="s">
        <v>118</v>
      </c>
      <c r="H9992" s="312">
        <v>819000</v>
      </c>
      <c r="I9992" s="312">
        <f t="shared" si="89"/>
        <v>819000</v>
      </c>
      <c r="J9992" s="310" t="s">
        <v>241</v>
      </c>
      <c r="K9992" s="310" t="s">
        <v>241</v>
      </c>
      <c r="L9992" s="313" t="s">
        <v>9033</v>
      </c>
    </row>
    <row r="9993" spans="2:12" ht="75" customHeight="1" x14ac:dyDescent="0.25">
      <c r="B9993" s="310">
        <v>31231402</v>
      </c>
      <c r="C9993" s="310" t="s">
        <v>9419</v>
      </c>
      <c r="D9993" s="311">
        <v>41654</v>
      </c>
      <c r="E9993" s="310">
        <v>11.5</v>
      </c>
      <c r="F9993" s="310" t="s">
        <v>9032</v>
      </c>
      <c r="G9993" s="310" t="s">
        <v>118</v>
      </c>
      <c r="H9993" s="312">
        <v>7875000</v>
      </c>
      <c r="I9993" s="312">
        <f t="shared" si="89"/>
        <v>7875000</v>
      </c>
      <c r="J9993" s="310" t="s">
        <v>241</v>
      </c>
      <c r="K9993" s="310" t="s">
        <v>241</v>
      </c>
      <c r="L9993" s="313" t="s">
        <v>9033</v>
      </c>
    </row>
    <row r="9994" spans="2:12" ht="75" customHeight="1" x14ac:dyDescent="0.25">
      <c r="B9994" s="310">
        <v>31231405</v>
      </c>
      <c r="C9994" s="310" t="s">
        <v>9420</v>
      </c>
      <c r="D9994" s="311">
        <v>41654</v>
      </c>
      <c r="E9994" s="310">
        <v>11.5</v>
      </c>
      <c r="F9994" s="310" t="s">
        <v>9032</v>
      </c>
      <c r="G9994" s="310" t="s">
        <v>118</v>
      </c>
      <c r="H9994" s="312">
        <v>2157231.7200000002</v>
      </c>
      <c r="I9994" s="312">
        <f t="shared" si="89"/>
        <v>2157231.7200000002</v>
      </c>
      <c r="J9994" s="310" t="s">
        <v>241</v>
      </c>
      <c r="K9994" s="310" t="s">
        <v>241</v>
      </c>
      <c r="L9994" s="313" t="s">
        <v>9033</v>
      </c>
    </row>
    <row r="9995" spans="2:12" ht="75" customHeight="1" x14ac:dyDescent="0.25">
      <c r="B9995" s="310">
        <v>31231402</v>
      </c>
      <c r="C9995" s="310" t="s">
        <v>9421</v>
      </c>
      <c r="D9995" s="311">
        <v>41654</v>
      </c>
      <c r="E9995" s="310">
        <v>11.5</v>
      </c>
      <c r="F9995" s="310" t="s">
        <v>9032</v>
      </c>
      <c r="G9995" s="310" t="s">
        <v>118</v>
      </c>
      <c r="H9995" s="312">
        <v>2362500</v>
      </c>
      <c r="I9995" s="312">
        <f t="shared" si="89"/>
        <v>2362500</v>
      </c>
      <c r="J9995" s="310" t="s">
        <v>241</v>
      </c>
      <c r="K9995" s="310" t="s">
        <v>241</v>
      </c>
      <c r="L9995" s="313" t="s">
        <v>9033</v>
      </c>
    </row>
    <row r="9996" spans="2:12" ht="75" customHeight="1" x14ac:dyDescent="0.25">
      <c r="B9996" s="310">
        <v>31231404</v>
      </c>
      <c r="C9996" s="310" t="s">
        <v>9422</v>
      </c>
      <c r="D9996" s="311">
        <v>41654</v>
      </c>
      <c r="E9996" s="310">
        <v>11.5</v>
      </c>
      <c r="F9996" s="310" t="s">
        <v>9032</v>
      </c>
      <c r="G9996" s="310" t="s">
        <v>118</v>
      </c>
      <c r="H9996" s="312">
        <v>94943.625</v>
      </c>
      <c r="I9996" s="312">
        <f t="shared" si="89"/>
        <v>94943.625</v>
      </c>
      <c r="J9996" s="310" t="s">
        <v>241</v>
      </c>
      <c r="K9996" s="310" t="s">
        <v>241</v>
      </c>
      <c r="L9996" s="313" t="s">
        <v>9033</v>
      </c>
    </row>
    <row r="9997" spans="2:12" ht="75" customHeight="1" x14ac:dyDescent="0.25">
      <c r="B9997" s="310">
        <v>52121507</v>
      </c>
      <c r="C9997" s="310" t="s">
        <v>9423</v>
      </c>
      <c r="D9997" s="311">
        <v>41654</v>
      </c>
      <c r="E9997" s="310">
        <v>11.5</v>
      </c>
      <c r="F9997" s="310" t="s">
        <v>9032</v>
      </c>
      <c r="G9997" s="310" t="s">
        <v>118</v>
      </c>
      <c r="H9997" s="312">
        <v>525276.15</v>
      </c>
      <c r="I9997" s="312">
        <f t="shared" si="89"/>
        <v>525276.15</v>
      </c>
      <c r="J9997" s="310" t="s">
        <v>241</v>
      </c>
      <c r="K9997" s="310" t="s">
        <v>241</v>
      </c>
      <c r="L9997" s="313" t="s">
        <v>9033</v>
      </c>
    </row>
    <row r="9998" spans="2:12" ht="75" customHeight="1" x14ac:dyDescent="0.25">
      <c r="B9998" s="310">
        <v>13111305</v>
      </c>
      <c r="C9998" s="310" t="s">
        <v>9424</v>
      </c>
      <c r="D9998" s="311">
        <v>41654</v>
      </c>
      <c r="E9998" s="310">
        <v>11.5</v>
      </c>
      <c r="F9998" s="310" t="s">
        <v>9032</v>
      </c>
      <c r="G9998" s="310" t="s">
        <v>118</v>
      </c>
      <c r="H9998" s="312">
        <v>457907.1</v>
      </c>
      <c r="I9998" s="312">
        <f t="shared" si="89"/>
        <v>457907.1</v>
      </c>
      <c r="J9998" s="310" t="s">
        <v>241</v>
      </c>
      <c r="K9998" s="310" t="s">
        <v>241</v>
      </c>
      <c r="L9998" s="313" t="s">
        <v>9033</v>
      </c>
    </row>
    <row r="9999" spans="2:12" ht="75" customHeight="1" x14ac:dyDescent="0.25">
      <c r="B9999" s="310">
        <v>13111016</v>
      </c>
      <c r="C9999" s="310" t="s">
        <v>9425</v>
      </c>
      <c r="D9999" s="311">
        <v>41654</v>
      </c>
      <c r="E9999" s="310">
        <v>11.5</v>
      </c>
      <c r="F9999" s="310" t="s">
        <v>9032</v>
      </c>
      <c r="G9999" s="310" t="s">
        <v>118</v>
      </c>
      <c r="H9999" s="312">
        <v>2625000</v>
      </c>
      <c r="I9999" s="312">
        <f t="shared" si="89"/>
        <v>2625000</v>
      </c>
      <c r="J9999" s="310" t="s">
        <v>241</v>
      </c>
      <c r="K9999" s="310" t="s">
        <v>241</v>
      </c>
      <c r="L9999" s="313" t="s">
        <v>9033</v>
      </c>
    </row>
    <row r="10000" spans="2:12" ht="75" customHeight="1" x14ac:dyDescent="0.25">
      <c r="B10000" s="310">
        <v>13111016</v>
      </c>
      <c r="C10000" s="310" t="s">
        <v>9425</v>
      </c>
      <c r="D10000" s="311">
        <v>41654</v>
      </c>
      <c r="E10000" s="310">
        <v>11.5</v>
      </c>
      <c r="F10000" s="310" t="s">
        <v>9032</v>
      </c>
      <c r="G10000" s="310" t="s">
        <v>118</v>
      </c>
      <c r="H10000" s="312">
        <v>2625000</v>
      </c>
      <c r="I10000" s="312">
        <f t="shared" si="89"/>
        <v>2625000</v>
      </c>
      <c r="J10000" s="310" t="s">
        <v>241</v>
      </c>
      <c r="K10000" s="310" t="s">
        <v>241</v>
      </c>
      <c r="L10000" s="313" t="s">
        <v>9033</v>
      </c>
    </row>
    <row r="10001" spans="2:12" ht="75" customHeight="1" x14ac:dyDescent="0.25">
      <c r="B10001" s="310">
        <v>13101724</v>
      </c>
      <c r="C10001" s="310" t="s">
        <v>9426</v>
      </c>
      <c r="D10001" s="311">
        <v>41654</v>
      </c>
      <c r="E10001" s="310">
        <v>11.5</v>
      </c>
      <c r="F10001" s="310" t="s">
        <v>9032</v>
      </c>
      <c r="G10001" s="310" t="s">
        <v>118</v>
      </c>
      <c r="H10001" s="312">
        <v>525000</v>
      </c>
      <c r="I10001" s="312">
        <f t="shared" si="89"/>
        <v>525000</v>
      </c>
      <c r="J10001" s="310" t="s">
        <v>241</v>
      </c>
      <c r="K10001" s="310" t="s">
        <v>241</v>
      </c>
      <c r="L10001" s="313" t="s">
        <v>9033</v>
      </c>
    </row>
    <row r="10002" spans="2:12" ht="75" customHeight="1" x14ac:dyDescent="0.25">
      <c r="B10002" s="310">
        <v>23271816</v>
      </c>
      <c r="C10002" s="310" t="s">
        <v>9427</v>
      </c>
      <c r="D10002" s="311">
        <v>41654</v>
      </c>
      <c r="E10002" s="310">
        <v>11.5</v>
      </c>
      <c r="F10002" s="310" t="s">
        <v>9032</v>
      </c>
      <c r="G10002" s="310" t="s">
        <v>118</v>
      </c>
      <c r="H10002" s="312">
        <v>446250</v>
      </c>
      <c r="I10002" s="312">
        <f t="shared" si="89"/>
        <v>446250</v>
      </c>
      <c r="J10002" s="310" t="s">
        <v>241</v>
      </c>
      <c r="K10002" s="310" t="s">
        <v>241</v>
      </c>
      <c r="L10002" s="313" t="s">
        <v>9033</v>
      </c>
    </row>
    <row r="10003" spans="2:12" ht="75" customHeight="1" x14ac:dyDescent="0.25">
      <c r="B10003" s="310">
        <v>44121715</v>
      </c>
      <c r="C10003" s="310" t="s">
        <v>9428</v>
      </c>
      <c r="D10003" s="311">
        <v>41654</v>
      </c>
      <c r="E10003" s="310">
        <v>11.5</v>
      </c>
      <c r="F10003" s="310" t="s">
        <v>9032</v>
      </c>
      <c r="G10003" s="310" t="s">
        <v>118</v>
      </c>
      <c r="H10003" s="312">
        <v>991586.39999999991</v>
      </c>
      <c r="I10003" s="312">
        <f t="shared" si="89"/>
        <v>991586.39999999991</v>
      </c>
      <c r="J10003" s="310" t="s">
        <v>241</v>
      </c>
      <c r="K10003" s="310" t="s">
        <v>241</v>
      </c>
      <c r="L10003" s="313" t="s">
        <v>9033</v>
      </c>
    </row>
    <row r="10004" spans="2:12" ht="75" customHeight="1" x14ac:dyDescent="0.25">
      <c r="B10004" s="310">
        <v>44121715</v>
      </c>
      <c r="C10004" s="310" t="s">
        <v>9428</v>
      </c>
      <c r="D10004" s="311">
        <v>41654</v>
      </c>
      <c r="E10004" s="310">
        <v>11.5</v>
      </c>
      <c r="F10004" s="310" t="s">
        <v>9032</v>
      </c>
      <c r="G10004" s="310" t="s">
        <v>118</v>
      </c>
      <c r="H10004" s="312">
        <v>507586.79999999993</v>
      </c>
      <c r="I10004" s="312">
        <f t="shared" si="89"/>
        <v>507586.79999999993</v>
      </c>
      <c r="J10004" s="310" t="s">
        <v>241</v>
      </c>
      <c r="K10004" s="310" t="s">
        <v>241</v>
      </c>
      <c r="L10004" s="313" t="s">
        <v>9033</v>
      </c>
    </row>
    <row r="10005" spans="2:12" ht="75" customHeight="1" x14ac:dyDescent="0.25">
      <c r="B10005" s="310">
        <v>31162913</v>
      </c>
      <c r="C10005" s="310" t="s">
        <v>9429</v>
      </c>
      <c r="D10005" s="311">
        <v>41654</v>
      </c>
      <c r="E10005" s="310">
        <v>11.5</v>
      </c>
      <c r="F10005" s="310" t="s">
        <v>9032</v>
      </c>
      <c r="G10005" s="310" t="s">
        <v>118</v>
      </c>
      <c r="H10005" s="312">
        <v>1365000</v>
      </c>
      <c r="I10005" s="312">
        <f t="shared" si="89"/>
        <v>1365000</v>
      </c>
      <c r="J10005" s="310" t="s">
        <v>241</v>
      </c>
      <c r="K10005" s="310" t="s">
        <v>241</v>
      </c>
      <c r="L10005" s="313" t="s">
        <v>9033</v>
      </c>
    </row>
    <row r="10006" spans="2:12" ht="75" customHeight="1" x14ac:dyDescent="0.25">
      <c r="B10006" s="310">
        <v>31162310</v>
      </c>
      <c r="C10006" s="310" t="s">
        <v>9430</v>
      </c>
      <c r="D10006" s="311">
        <v>41654</v>
      </c>
      <c r="E10006" s="310">
        <v>11.5</v>
      </c>
      <c r="F10006" s="310" t="s">
        <v>9032</v>
      </c>
      <c r="G10006" s="310" t="s">
        <v>118</v>
      </c>
      <c r="H10006" s="312">
        <v>6300000</v>
      </c>
      <c r="I10006" s="312">
        <f t="shared" si="89"/>
        <v>6300000</v>
      </c>
      <c r="J10006" s="310" t="s">
        <v>241</v>
      </c>
      <c r="K10006" s="310" t="s">
        <v>241</v>
      </c>
      <c r="L10006" s="313" t="s">
        <v>9033</v>
      </c>
    </row>
    <row r="10007" spans="2:12" ht="75" customHeight="1" x14ac:dyDescent="0.25">
      <c r="B10007" s="310">
        <v>27112123</v>
      </c>
      <c r="C10007" s="310" t="s">
        <v>9431</v>
      </c>
      <c r="D10007" s="311">
        <v>41654</v>
      </c>
      <c r="E10007" s="310">
        <v>11.5</v>
      </c>
      <c r="F10007" s="310" t="s">
        <v>9032</v>
      </c>
      <c r="G10007" s="310" t="s">
        <v>118</v>
      </c>
      <c r="H10007" s="312">
        <v>2100000</v>
      </c>
      <c r="I10007" s="312">
        <f t="shared" si="89"/>
        <v>2100000</v>
      </c>
      <c r="J10007" s="310" t="s">
        <v>241</v>
      </c>
      <c r="K10007" s="310" t="s">
        <v>241</v>
      </c>
      <c r="L10007" s="313" t="s">
        <v>9033</v>
      </c>
    </row>
    <row r="10008" spans="2:12" ht="75" customHeight="1" x14ac:dyDescent="0.25">
      <c r="B10008" s="310">
        <v>23151607</v>
      </c>
      <c r="C10008" s="310" t="s">
        <v>9432</v>
      </c>
      <c r="D10008" s="311">
        <v>41654</v>
      </c>
      <c r="E10008" s="310">
        <v>11.5</v>
      </c>
      <c r="F10008" s="310" t="s">
        <v>9032</v>
      </c>
      <c r="G10008" s="310" t="s">
        <v>118</v>
      </c>
      <c r="H10008" s="312">
        <v>144272.1</v>
      </c>
      <c r="I10008" s="312">
        <f t="shared" si="89"/>
        <v>144272.1</v>
      </c>
      <c r="J10008" s="310" t="s">
        <v>241</v>
      </c>
      <c r="K10008" s="310" t="s">
        <v>241</v>
      </c>
      <c r="L10008" s="313" t="s">
        <v>9033</v>
      </c>
    </row>
    <row r="10009" spans="2:12" ht="75" customHeight="1" x14ac:dyDescent="0.25">
      <c r="B10009" s="310">
        <v>23151607</v>
      </c>
      <c r="C10009" s="310" t="s">
        <v>9433</v>
      </c>
      <c r="D10009" s="311">
        <v>41654</v>
      </c>
      <c r="E10009" s="310">
        <v>11.5</v>
      </c>
      <c r="F10009" s="310" t="s">
        <v>9032</v>
      </c>
      <c r="G10009" s="310" t="s">
        <v>118</v>
      </c>
      <c r="H10009" s="312">
        <v>229580.81999999998</v>
      </c>
      <c r="I10009" s="312">
        <f t="shared" si="89"/>
        <v>229580.81999999998</v>
      </c>
      <c r="J10009" s="310" t="s">
        <v>241</v>
      </c>
      <c r="K10009" s="310" t="s">
        <v>241</v>
      </c>
      <c r="L10009" s="313" t="s">
        <v>9033</v>
      </c>
    </row>
    <row r="10010" spans="2:12" ht="75" customHeight="1" x14ac:dyDescent="0.25">
      <c r="B10010" s="310">
        <v>23151607</v>
      </c>
      <c r="C10010" s="310" t="s">
        <v>9434</v>
      </c>
      <c r="D10010" s="311">
        <v>41654</v>
      </c>
      <c r="E10010" s="310">
        <v>11.5</v>
      </c>
      <c r="F10010" s="310" t="s">
        <v>9032</v>
      </c>
      <c r="G10010" s="310" t="s">
        <v>118</v>
      </c>
      <c r="H10010" s="312">
        <v>3780000</v>
      </c>
      <c r="I10010" s="312">
        <f t="shared" si="89"/>
        <v>3780000</v>
      </c>
      <c r="J10010" s="310" t="s">
        <v>241</v>
      </c>
      <c r="K10010" s="310" t="s">
        <v>241</v>
      </c>
      <c r="L10010" s="313" t="s">
        <v>9033</v>
      </c>
    </row>
    <row r="10011" spans="2:12" ht="75" customHeight="1" x14ac:dyDescent="0.25">
      <c r="B10011" s="310">
        <v>23151607</v>
      </c>
      <c r="C10011" s="310" t="s">
        <v>9435</v>
      </c>
      <c r="D10011" s="311">
        <v>41654</v>
      </c>
      <c r="E10011" s="310">
        <v>11.5</v>
      </c>
      <c r="F10011" s="310" t="s">
        <v>9032</v>
      </c>
      <c r="G10011" s="310" t="s">
        <v>118</v>
      </c>
      <c r="H10011" s="312">
        <v>18286488.675000001</v>
      </c>
      <c r="I10011" s="312">
        <f t="shared" si="89"/>
        <v>18286488.675000001</v>
      </c>
      <c r="J10011" s="310" t="s">
        <v>241</v>
      </c>
      <c r="K10011" s="310" t="s">
        <v>241</v>
      </c>
      <c r="L10011" s="313" t="s">
        <v>9033</v>
      </c>
    </row>
    <row r="10012" spans="2:12" ht="75" customHeight="1" x14ac:dyDescent="0.25">
      <c r="B10012" s="310">
        <v>42295435</v>
      </c>
      <c r="C10012" s="310" t="s">
        <v>9436</v>
      </c>
      <c r="D10012" s="311">
        <v>41654</v>
      </c>
      <c r="E10012" s="310">
        <v>11.5</v>
      </c>
      <c r="F10012" s="310" t="s">
        <v>9032</v>
      </c>
      <c r="G10012" s="310" t="s">
        <v>118</v>
      </c>
      <c r="H10012" s="312">
        <v>14059.5</v>
      </c>
      <c r="I10012" s="312">
        <f t="shared" si="89"/>
        <v>14059.5</v>
      </c>
      <c r="J10012" s="310" t="s">
        <v>241</v>
      </c>
      <c r="K10012" s="310" t="s">
        <v>241</v>
      </c>
      <c r="L10012" s="313" t="s">
        <v>9033</v>
      </c>
    </row>
    <row r="10013" spans="2:12" ht="75" customHeight="1" x14ac:dyDescent="0.25">
      <c r="B10013" s="310">
        <v>42295435</v>
      </c>
      <c r="C10013" s="310" t="s">
        <v>9437</v>
      </c>
      <c r="D10013" s="311">
        <v>41654</v>
      </c>
      <c r="E10013" s="310">
        <v>11.5</v>
      </c>
      <c r="F10013" s="310" t="s">
        <v>9032</v>
      </c>
      <c r="G10013" s="310" t="s">
        <v>118</v>
      </c>
      <c r="H10013" s="312">
        <v>170877</v>
      </c>
      <c r="I10013" s="312">
        <f t="shared" si="89"/>
        <v>170877</v>
      </c>
      <c r="J10013" s="310" t="s">
        <v>241</v>
      </c>
      <c r="K10013" s="310" t="s">
        <v>241</v>
      </c>
      <c r="L10013" s="313" t="s">
        <v>9033</v>
      </c>
    </row>
    <row r="10014" spans="2:12" ht="75" customHeight="1" x14ac:dyDescent="0.25">
      <c r="B10014" s="310">
        <v>42295435</v>
      </c>
      <c r="C10014" s="310" t="s">
        <v>9438</v>
      </c>
      <c r="D10014" s="311">
        <v>41654</v>
      </c>
      <c r="E10014" s="310">
        <v>11.5</v>
      </c>
      <c r="F10014" s="310" t="s">
        <v>9032</v>
      </c>
      <c r="G10014" s="310" t="s">
        <v>118</v>
      </c>
      <c r="H10014" s="312">
        <v>53360</v>
      </c>
      <c r="I10014" s="312">
        <f t="shared" si="89"/>
        <v>53360</v>
      </c>
      <c r="J10014" s="310" t="s">
        <v>241</v>
      </c>
      <c r="K10014" s="310" t="s">
        <v>241</v>
      </c>
      <c r="L10014" s="313" t="s">
        <v>9033</v>
      </c>
    </row>
    <row r="10015" spans="2:12" ht="75" customHeight="1" x14ac:dyDescent="0.25">
      <c r="B10015" s="310">
        <v>42294512</v>
      </c>
      <c r="C10015" s="310" t="s">
        <v>9439</v>
      </c>
      <c r="D10015" s="311">
        <v>41654</v>
      </c>
      <c r="E10015" s="310">
        <v>11.5</v>
      </c>
      <c r="F10015" s="310" t="s">
        <v>9032</v>
      </c>
      <c r="G10015" s="310" t="s">
        <v>118</v>
      </c>
      <c r="H10015" s="312">
        <v>292320</v>
      </c>
      <c r="I10015" s="312">
        <f t="shared" si="89"/>
        <v>292320</v>
      </c>
      <c r="J10015" s="310" t="s">
        <v>241</v>
      </c>
      <c r="K10015" s="310" t="s">
        <v>241</v>
      </c>
      <c r="L10015" s="313" t="s">
        <v>9033</v>
      </c>
    </row>
    <row r="10016" spans="2:12" ht="75" customHeight="1" x14ac:dyDescent="0.25">
      <c r="B10016" s="310">
        <v>42295435</v>
      </c>
      <c r="C10016" s="310" t="s">
        <v>9440</v>
      </c>
      <c r="D10016" s="311">
        <v>41654</v>
      </c>
      <c r="E10016" s="310">
        <v>11.5</v>
      </c>
      <c r="F10016" s="310" t="s">
        <v>9032</v>
      </c>
      <c r="G10016" s="310" t="s">
        <v>118</v>
      </c>
      <c r="H10016" s="312">
        <v>1067200</v>
      </c>
      <c r="I10016" s="312">
        <f t="shared" si="89"/>
        <v>1067200</v>
      </c>
      <c r="J10016" s="310" t="s">
        <v>241</v>
      </c>
      <c r="K10016" s="310" t="s">
        <v>241</v>
      </c>
      <c r="L10016" s="313" t="s">
        <v>9033</v>
      </c>
    </row>
    <row r="10017" spans="2:12" ht="75" customHeight="1" x14ac:dyDescent="0.25">
      <c r="B10017" s="310">
        <v>30171501</v>
      </c>
      <c r="C10017" s="310" t="s">
        <v>9441</v>
      </c>
      <c r="D10017" s="311">
        <v>41654</v>
      </c>
      <c r="E10017" s="310">
        <v>11.5</v>
      </c>
      <c r="F10017" s="310" t="s">
        <v>9032</v>
      </c>
      <c r="G10017" s="310" t="s">
        <v>118</v>
      </c>
      <c r="H10017" s="312">
        <v>4200000</v>
      </c>
      <c r="I10017" s="312">
        <f t="shared" si="89"/>
        <v>4200000</v>
      </c>
      <c r="J10017" s="310" t="s">
        <v>241</v>
      </c>
      <c r="K10017" s="310" t="s">
        <v>241</v>
      </c>
      <c r="L10017" s="313" t="s">
        <v>9033</v>
      </c>
    </row>
    <row r="10018" spans="2:12" ht="75" customHeight="1" x14ac:dyDescent="0.25">
      <c r="B10018" s="310">
        <v>30171501</v>
      </c>
      <c r="C10018" s="310" t="s">
        <v>9442</v>
      </c>
      <c r="D10018" s="311">
        <v>41654</v>
      </c>
      <c r="E10018" s="310">
        <v>11.5</v>
      </c>
      <c r="F10018" s="310" t="s">
        <v>9032</v>
      </c>
      <c r="G10018" s="310" t="s">
        <v>118</v>
      </c>
      <c r="H10018" s="312">
        <v>14171976</v>
      </c>
      <c r="I10018" s="312">
        <f t="shared" si="89"/>
        <v>14171976</v>
      </c>
      <c r="J10018" s="310" t="s">
        <v>241</v>
      </c>
      <c r="K10018" s="310" t="s">
        <v>241</v>
      </c>
      <c r="L10018" s="313" t="s">
        <v>9033</v>
      </c>
    </row>
    <row r="10019" spans="2:12" ht="75" customHeight="1" x14ac:dyDescent="0.25">
      <c r="B10019" s="310">
        <v>31161503</v>
      </c>
      <c r="C10019" s="310" t="s">
        <v>9443</v>
      </c>
      <c r="D10019" s="311">
        <v>41654</v>
      </c>
      <c r="E10019" s="310">
        <v>11.5</v>
      </c>
      <c r="F10019" s="310" t="s">
        <v>9032</v>
      </c>
      <c r="G10019" s="310" t="s">
        <v>118</v>
      </c>
      <c r="H10019" s="312">
        <v>78750</v>
      </c>
      <c r="I10019" s="312">
        <f t="shared" si="89"/>
        <v>78750</v>
      </c>
      <c r="J10019" s="310" t="s">
        <v>241</v>
      </c>
      <c r="K10019" s="310" t="s">
        <v>241</v>
      </c>
      <c r="L10019" s="313" t="s">
        <v>9033</v>
      </c>
    </row>
    <row r="10020" spans="2:12" ht="75" customHeight="1" x14ac:dyDescent="0.25">
      <c r="B10020" s="310">
        <v>31161503</v>
      </c>
      <c r="C10020" s="310" t="s">
        <v>9443</v>
      </c>
      <c r="D10020" s="311">
        <v>41654</v>
      </c>
      <c r="E10020" s="310">
        <v>11.5</v>
      </c>
      <c r="F10020" s="310" t="s">
        <v>9032</v>
      </c>
      <c r="G10020" s="310" t="s">
        <v>118</v>
      </c>
      <c r="H10020" s="312">
        <v>78750</v>
      </c>
      <c r="I10020" s="312">
        <f t="shared" si="89"/>
        <v>78750</v>
      </c>
      <c r="J10020" s="310" t="s">
        <v>241</v>
      </c>
      <c r="K10020" s="310" t="s">
        <v>241</v>
      </c>
      <c r="L10020" s="313" t="s">
        <v>9033</v>
      </c>
    </row>
    <row r="10021" spans="2:12" ht="75" customHeight="1" x14ac:dyDescent="0.25">
      <c r="B10021" s="310">
        <v>20142904</v>
      </c>
      <c r="C10021" s="310" t="s">
        <v>9444</v>
      </c>
      <c r="D10021" s="311">
        <v>41654</v>
      </c>
      <c r="E10021" s="310">
        <v>11.5</v>
      </c>
      <c r="F10021" s="310" t="s">
        <v>9032</v>
      </c>
      <c r="G10021" s="310" t="s">
        <v>118</v>
      </c>
      <c r="H10021" s="312">
        <v>4314363.0599999996</v>
      </c>
      <c r="I10021" s="312">
        <f t="shared" si="89"/>
        <v>4314363.0599999996</v>
      </c>
      <c r="J10021" s="310" t="s">
        <v>241</v>
      </c>
      <c r="K10021" s="310" t="s">
        <v>241</v>
      </c>
      <c r="L10021" s="313" t="s">
        <v>9033</v>
      </c>
    </row>
    <row r="10022" spans="2:12" ht="75" customHeight="1" x14ac:dyDescent="0.25">
      <c r="B10022" s="310">
        <v>24111803</v>
      </c>
      <c r="C10022" s="310" t="s">
        <v>9445</v>
      </c>
      <c r="D10022" s="311">
        <v>41654</v>
      </c>
      <c r="E10022" s="310">
        <v>11.5</v>
      </c>
      <c r="F10022" s="310" t="s">
        <v>9032</v>
      </c>
      <c r="G10022" s="310" t="s">
        <v>118</v>
      </c>
      <c r="H10022" s="312">
        <v>65625</v>
      </c>
      <c r="I10022" s="312">
        <f t="shared" si="89"/>
        <v>65625</v>
      </c>
      <c r="J10022" s="310" t="s">
        <v>241</v>
      </c>
      <c r="K10022" s="310" t="s">
        <v>241</v>
      </c>
      <c r="L10022" s="313" t="s">
        <v>9033</v>
      </c>
    </row>
    <row r="10023" spans="2:12" ht="75" customHeight="1" x14ac:dyDescent="0.25">
      <c r="B10023" s="310">
        <v>20142903</v>
      </c>
      <c r="C10023" s="310" t="s">
        <v>9446</v>
      </c>
      <c r="D10023" s="311">
        <v>41654</v>
      </c>
      <c r="E10023" s="310">
        <v>11.5</v>
      </c>
      <c r="F10023" s="310" t="s">
        <v>9032</v>
      </c>
      <c r="G10023" s="310" t="s">
        <v>118</v>
      </c>
      <c r="H10023" s="312">
        <v>5134267.4250000007</v>
      </c>
      <c r="I10023" s="312">
        <f t="shared" si="89"/>
        <v>5134267.4250000007</v>
      </c>
      <c r="J10023" s="310" t="s">
        <v>241</v>
      </c>
      <c r="K10023" s="310" t="s">
        <v>241</v>
      </c>
      <c r="L10023" s="313" t="s">
        <v>9033</v>
      </c>
    </row>
    <row r="10024" spans="2:12" ht="75" customHeight="1" x14ac:dyDescent="0.25">
      <c r="B10024" s="310">
        <v>20142904</v>
      </c>
      <c r="C10024" s="310" t="s">
        <v>9447</v>
      </c>
      <c r="D10024" s="311">
        <v>41654</v>
      </c>
      <c r="E10024" s="310">
        <v>11.5</v>
      </c>
      <c r="F10024" s="310" t="s">
        <v>9032</v>
      </c>
      <c r="G10024" s="310" t="s">
        <v>118</v>
      </c>
      <c r="H10024" s="312">
        <v>689997</v>
      </c>
      <c r="I10024" s="312">
        <f t="shared" si="89"/>
        <v>689997</v>
      </c>
      <c r="J10024" s="310" t="s">
        <v>241</v>
      </c>
      <c r="K10024" s="310" t="s">
        <v>241</v>
      </c>
      <c r="L10024" s="313" t="s">
        <v>9033</v>
      </c>
    </row>
    <row r="10025" spans="2:12" ht="75" customHeight="1" x14ac:dyDescent="0.25">
      <c r="B10025" s="310">
        <v>20142904</v>
      </c>
      <c r="C10025" s="310" t="s">
        <v>9447</v>
      </c>
      <c r="D10025" s="311">
        <v>41654</v>
      </c>
      <c r="E10025" s="310">
        <v>11.5</v>
      </c>
      <c r="F10025" s="310" t="s">
        <v>9032</v>
      </c>
      <c r="G10025" s="310" t="s">
        <v>118</v>
      </c>
      <c r="H10025" s="312">
        <v>2436943.9500000002</v>
      </c>
      <c r="I10025" s="312">
        <f t="shared" si="89"/>
        <v>2436943.9500000002</v>
      </c>
      <c r="J10025" s="310" t="s">
        <v>241</v>
      </c>
      <c r="K10025" s="310" t="s">
        <v>241</v>
      </c>
      <c r="L10025" s="313" t="s">
        <v>9033</v>
      </c>
    </row>
    <row r="10026" spans="2:12" ht="75" customHeight="1" x14ac:dyDescent="0.25">
      <c r="B10026" s="310">
        <v>20142904</v>
      </c>
      <c r="C10026" s="310" t="s">
        <v>9447</v>
      </c>
      <c r="D10026" s="311">
        <v>41654</v>
      </c>
      <c r="E10026" s="310">
        <v>11.5</v>
      </c>
      <c r="F10026" s="310" t="s">
        <v>9032</v>
      </c>
      <c r="G10026" s="310" t="s">
        <v>118</v>
      </c>
      <c r="H10026" s="312">
        <v>608451.9</v>
      </c>
      <c r="I10026" s="312">
        <f t="shared" ref="I10026:I10089" si="90">H10026</f>
        <v>608451.9</v>
      </c>
      <c r="J10026" s="310" t="s">
        <v>241</v>
      </c>
      <c r="K10026" s="310" t="s">
        <v>241</v>
      </c>
      <c r="L10026" s="313" t="s">
        <v>9033</v>
      </c>
    </row>
    <row r="10027" spans="2:12" ht="75" customHeight="1" x14ac:dyDescent="0.25">
      <c r="B10027" s="310">
        <v>44122111</v>
      </c>
      <c r="C10027" s="310" t="s">
        <v>9448</v>
      </c>
      <c r="D10027" s="311">
        <v>41654</v>
      </c>
      <c r="E10027" s="310">
        <v>11.5</v>
      </c>
      <c r="F10027" s="310" t="s">
        <v>9032</v>
      </c>
      <c r="G10027" s="310" t="s">
        <v>118</v>
      </c>
      <c r="H10027" s="312">
        <v>122858.39999999998</v>
      </c>
      <c r="I10027" s="312">
        <f t="shared" si="90"/>
        <v>122858.39999999998</v>
      </c>
      <c r="J10027" s="310" t="s">
        <v>241</v>
      </c>
      <c r="K10027" s="310" t="s">
        <v>241</v>
      </c>
      <c r="L10027" s="313" t="s">
        <v>9033</v>
      </c>
    </row>
    <row r="10028" spans="2:12" ht="75" customHeight="1" x14ac:dyDescent="0.25">
      <c r="B10028" s="310">
        <v>41111604</v>
      </c>
      <c r="C10028" s="310" t="s">
        <v>9449</v>
      </c>
      <c r="D10028" s="311">
        <v>41654</v>
      </c>
      <c r="E10028" s="310">
        <v>11.5</v>
      </c>
      <c r="F10028" s="310" t="s">
        <v>9032</v>
      </c>
      <c r="G10028" s="310" t="s">
        <v>118</v>
      </c>
      <c r="H10028" s="312">
        <v>1129086</v>
      </c>
      <c r="I10028" s="312">
        <f t="shared" si="90"/>
        <v>1129086</v>
      </c>
      <c r="J10028" s="310" t="s">
        <v>241</v>
      </c>
      <c r="K10028" s="310" t="s">
        <v>241</v>
      </c>
      <c r="L10028" s="313" t="s">
        <v>9033</v>
      </c>
    </row>
    <row r="10029" spans="2:12" ht="75" customHeight="1" x14ac:dyDescent="0.25">
      <c r="B10029" s="310">
        <v>41111604</v>
      </c>
      <c r="C10029" s="310" t="s">
        <v>9450</v>
      </c>
      <c r="D10029" s="311">
        <v>41654</v>
      </c>
      <c r="E10029" s="310">
        <v>11.5</v>
      </c>
      <c r="F10029" s="310" t="s">
        <v>9032</v>
      </c>
      <c r="G10029" s="310" t="s">
        <v>118</v>
      </c>
      <c r="H10029" s="312">
        <v>135487.79999999999</v>
      </c>
      <c r="I10029" s="312">
        <f t="shared" si="90"/>
        <v>135487.79999999999</v>
      </c>
      <c r="J10029" s="310" t="s">
        <v>241</v>
      </c>
      <c r="K10029" s="310" t="s">
        <v>241</v>
      </c>
      <c r="L10029" s="313" t="s">
        <v>9033</v>
      </c>
    </row>
    <row r="10030" spans="2:12" ht="75" customHeight="1" x14ac:dyDescent="0.25">
      <c r="B10030" s="310">
        <v>41111604</v>
      </c>
      <c r="C10030" s="310" t="s">
        <v>9450</v>
      </c>
      <c r="D10030" s="311">
        <v>41654</v>
      </c>
      <c r="E10030" s="310">
        <v>11.5</v>
      </c>
      <c r="F10030" s="310" t="s">
        <v>9032</v>
      </c>
      <c r="G10030" s="310" t="s">
        <v>118</v>
      </c>
      <c r="H10030" s="312">
        <v>145029.15000000002</v>
      </c>
      <c r="I10030" s="312">
        <f t="shared" si="90"/>
        <v>145029.15000000002</v>
      </c>
      <c r="J10030" s="310" t="s">
        <v>241</v>
      </c>
      <c r="K10030" s="310" t="s">
        <v>241</v>
      </c>
      <c r="L10030" s="313" t="s">
        <v>9033</v>
      </c>
    </row>
    <row r="10031" spans="2:12" ht="75" customHeight="1" x14ac:dyDescent="0.25">
      <c r="B10031" s="310">
        <v>31162203</v>
      </c>
      <c r="C10031" s="310" t="s">
        <v>9451</v>
      </c>
      <c r="D10031" s="311">
        <v>41654</v>
      </c>
      <c r="E10031" s="310">
        <v>11.5</v>
      </c>
      <c r="F10031" s="310" t="s">
        <v>9032</v>
      </c>
      <c r="G10031" s="310" t="s">
        <v>118</v>
      </c>
      <c r="H10031" s="312">
        <v>31500</v>
      </c>
      <c r="I10031" s="312">
        <f t="shared" si="90"/>
        <v>31500</v>
      </c>
      <c r="J10031" s="310" t="s">
        <v>241</v>
      </c>
      <c r="K10031" s="310" t="s">
        <v>241</v>
      </c>
      <c r="L10031" s="313" t="s">
        <v>9033</v>
      </c>
    </row>
    <row r="10032" spans="2:12" ht="75" customHeight="1" x14ac:dyDescent="0.25">
      <c r="B10032" s="310">
        <v>31162203</v>
      </c>
      <c r="C10032" s="310" t="s">
        <v>9452</v>
      </c>
      <c r="D10032" s="311">
        <v>41654</v>
      </c>
      <c r="E10032" s="310">
        <v>11.5</v>
      </c>
      <c r="F10032" s="310" t="s">
        <v>9032</v>
      </c>
      <c r="G10032" s="310" t="s">
        <v>118</v>
      </c>
      <c r="H10032" s="312">
        <v>56700</v>
      </c>
      <c r="I10032" s="312">
        <f t="shared" si="90"/>
        <v>56700</v>
      </c>
      <c r="J10032" s="310" t="s">
        <v>241</v>
      </c>
      <c r="K10032" s="310" t="s">
        <v>241</v>
      </c>
      <c r="L10032" s="313" t="s">
        <v>9033</v>
      </c>
    </row>
    <row r="10033" spans="2:12" ht="75" customHeight="1" x14ac:dyDescent="0.25">
      <c r="B10033" s="310">
        <v>31162203</v>
      </c>
      <c r="C10033" s="310" t="s">
        <v>9453</v>
      </c>
      <c r="D10033" s="311">
        <v>41654</v>
      </c>
      <c r="E10033" s="310">
        <v>11.5</v>
      </c>
      <c r="F10033" s="310" t="s">
        <v>9032</v>
      </c>
      <c r="G10033" s="310" t="s">
        <v>118</v>
      </c>
      <c r="H10033" s="312">
        <v>540750</v>
      </c>
      <c r="I10033" s="312">
        <f t="shared" si="90"/>
        <v>540750</v>
      </c>
      <c r="J10033" s="310" t="s">
        <v>241</v>
      </c>
      <c r="K10033" s="310" t="s">
        <v>241</v>
      </c>
      <c r="L10033" s="313" t="s">
        <v>9033</v>
      </c>
    </row>
    <row r="10034" spans="2:12" ht="75" customHeight="1" x14ac:dyDescent="0.25">
      <c r="B10034" s="310">
        <v>31162203</v>
      </c>
      <c r="C10034" s="310" t="s">
        <v>9454</v>
      </c>
      <c r="D10034" s="311">
        <v>41654</v>
      </c>
      <c r="E10034" s="310">
        <v>11.5</v>
      </c>
      <c r="F10034" s="310" t="s">
        <v>9032</v>
      </c>
      <c r="G10034" s="310" t="s">
        <v>118</v>
      </c>
      <c r="H10034" s="312">
        <v>525000</v>
      </c>
      <c r="I10034" s="312">
        <f t="shared" si="90"/>
        <v>525000</v>
      </c>
      <c r="J10034" s="310" t="s">
        <v>241</v>
      </c>
      <c r="K10034" s="310" t="s">
        <v>241</v>
      </c>
      <c r="L10034" s="313" t="s">
        <v>9033</v>
      </c>
    </row>
    <row r="10035" spans="2:12" ht="75" customHeight="1" x14ac:dyDescent="0.25">
      <c r="B10035" s="310">
        <v>47131827</v>
      </c>
      <c r="C10035" s="310" t="s">
        <v>9455</v>
      </c>
      <c r="D10035" s="311">
        <v>41654</v>
      </c>
      <c r="E10035" s="310">
        <v>11.5</v>
      </c>
      <c r="F10035" s="310" t="s">
        <v>9032</v>
      </c>
      <c r="G10035" s="310" t="s">
        <v>118</v>
      </c>
      <c r="H10035" s="312">
        <v>953450.39999999991</v>
      </c>
      <c r="I10035" s="312">
        <f t="shared" si="90"/>
        <v>953450.39999999991</v>
      </c>
      <c r="J10035" s="310" t="s">
        <v>241</v>
      </c>
      <c r="K10035" s="310" t="s">
        <v>241</v>
      </c>
      <c r="L10035" s="313" t="s">
        <v>9033</v>
      </c>
    </row>
    <row r="10036" spans="2:12" ht="75" customHeight="1" x14ac:dyDescent="0.25">
      <c r="B10036" s="310">
        <v>27111918</v>
      </c>
      <c r="C10036" s="310" t="s">
        <v>9456</v>
      </c>
      <c r="D10036" s="311">
        <v>41654</v>
      </c>
      <c r="E10036" s="310">
        <v>11.5</v>
      </c>
      <c r="F10036" s="310" t="s">
        <v>9032</v>
      </c>
      <c r="G10036" s="310" t="s">
        <v>118</v>
      </c>
      <c r="H10036" s="312">
        <v>4304370</v>
      </c>
      <c r="I10036" s="312">
        <f t="shared" si="90"/>
        <v>4304370</v>
      </c>
      <c r="J10036" s="310" t="s">
        <v>241</v>
      </c>
      <c r="K10036" s="310" t="s">
        <v>241</v>
      </c>
      <c r="L10036" s="313" t="s">
        <v>9033</v>
      </c>
    </row>
    <row r="10037" spans="2:12" ht="75" customHeight="1" x14ac:dyDescent="0.25">
      <c r="B10037" s="310">
        <v>27111918</v>
      </c>
      <c r="C10037" s="310" t="s">
        <v>9456</v>
      </c>
      <c r="D10037" s="311">
        <v>41654</v>
      </c>
      <c r="E10037" s="310">
        <v>11.5</v>
      </c>
      <c r="F10037" s="310" t="s">
        <v>9032</v>
      </c>
      <c r="G10037" s="310" t="s">
        <v>118</v>
      </c>
      <c r="H10037" s="312">
        <v>4304370</v>
      </c>
      <c r="I10037" s="312">
        <f t="shared" si="90"/>
        <v>4304370</v>
      </c>
      <c r="J10037" s="310" t="s">
        <v>241</v>
      </c>
      <c r="K10037" s="310" t="s">
        <v>241</v>
      </c>
      <c r="L10037" s="313" t="s">
        <v>9033</v>
      </c>
    </row>
    <row r="10038" spans="2:12" ht="75" customHeight="1" x14ac:dyDescent="0.25">
      <c r="B10038" s="310">
        <v>27112737</v>
      </c>
      <c r="C10038" s="310" t="s">
        <v>9457</v>
      </c>
      <c r="D10038" s="311">
        <v>41654</v>
      </c>
      <c r="E10038" s="310">
        <v>11.5</v>
      </c>
      <c r="F10038" s="310" t="s">
        <v>9032</v>
      </c>
      <c r="G10038" s="310" t="s">
        <v>118</v>
      </c>
      <c r="H10038" s="312">
        <v>302820</v>
      </c>
      <c r="I10038" s="312">
        <f t="shared" si="90"/>
        <v>302820</v>
      </c>
      <c r="J10038" s="310" t="s">
        <v>241</v>
      </c>
      <c r="K10038" s="310" t="s">
        <v>241</v>
      </c>
      <c r="L10038" s="313" t="s">
        <v>9033</v>
      </c>
    </row>
    <row r="10039" spans="2:12" ht="75" customHeight="1" x14ac:dyDescent="0.25">
      <c r="B10039" s="310">
        <v>27112737</v>
      </c>
      <c r="C10039" s="310" t="s">
        <v>9457</v>
      </c>
      <c r="D10039" s="311">
        <v>41654</v>
      </c>
      <c r="E10039" s="310">
        <v>11.5</v>
      </c>
      <c r="F10039" s="310" t="s">
        <v>9032</v>
      </c>
      <c r="G10039" s="310" t="s">
        <v>118</v>
      </c>
      <c r="H10039" s="312">
        <v>324450</v>
      </c>
      <c r="I10039" s="312">
        <f t="shared" si="90"/>
        <v>324450</v>
      </c>
      <c r="J10039" s="310" t="s">
        <v>241</v>
      </c>
      <c r="K10039" s="310" t="s">
        <v>241</v>
      </c>
      <c r="L10039" s="313" t="s">
        <v>9033</v>
      </c>
    </row>
    <row r="10040" spans="2:12" ht="75" customHeight="1" x14ac:dyDescent="0.25">
      <c r="B10040" s="310">
        <v>22101703</v>
      </c>
      <c r="C10040" s="310" t="s">
        <v>9458</v>
      </c>
      <c r="D10040" s="311">
        <v>41654</v>
      </c>
      <c r="E10040" s="310">
        <v>11.5</v>
      </c>
      <c r="F10040" s="310" t="s">
        <v>9032</v>
      </c>
      <c r="G10040" s="310" t="s">
        <v>118</v>
      </c>
      <c r="H10040" s="312">
        <v>26250</v>
      </c>
      <c r="I10040" s="312">
        <f t="shared" si="90"/>
        <v>26250</v>
      </c>
      <c r="J10040" s="310" t="s">
        <v>241</v>
      </c>
      <c r="K10040" s="310" t="s">
        <v>241</v>
      </c>
      <c r="L10040" s="313" t="s">
        <v>9033</v>
      </c>
    </row>
    <row r="10041" spans="2:12" ht="75" customHeight="1" x14ac:dyDescent="0.25">
      <c r="B10041" s="310">
        <v>44121716</v>
      </c>
      <c r="C10041" s="310" t="s">
        <v>9459</v>
      </c>
      <c r="D10041" s="311">
        <v>41654</v>
      </c>
      <c r="E10041" s="310">
        <v>11.5</v>
      </c>
      <c r="F10041" s="310" t="s">
        <v>9032</v>
      </c>
      <c r="G10041" s="310" t="s">
        <v>118</v>
      </c>
      <c r="H10041" s="312">
        <v>47045.25</v>
      </c>
      <c r="I10041" s="312">
        <f t="shared" si="90"/>
        <v>47045.25</v>
      </c>
      <c r="J10041" s="310" t="s">
        <v>241</v>
      </c>
      <c r="K10041" s="310" t="s">
        <v>241</v>
      </c>
      <c r="L10041" s="313" t="s">
        <v>9033</v>
      </c>
    </row>
    <row r="10042" spans="2:12" ht="75" customHeight="1" x14ac:dyDescent="0.25">
      <c r="B10042" s="310">
        <v>14111507</v>
      </c>
      <c r="C10042" s="310" t="s">
        <v>9460</v>
      </c>
      <c r="D10042" s="311">
        <v>41654</v>
      </c>
      <c r="E10042" s="310">
        <v>11.5</v>
      </c>
      <c r="F10042" s="310" t="s">
        <v>9032</v>
      </c>
      <c r="G10042" s="310" t="s">
        <v>118</v>
      </c>
      <c r="H10042" s="312">
        <v>414299.34</v>
      </c>
      <c r="I10042" s="312">
        <f t="shared" si="90"/>
        <v>414299.34</v>
      </c>
      <c r="J10042" s="310" t="s">
        <v>241</v>
      </c>
      <c r="K10042" s="310" t="s">
        <v>241</v>
      </c>
      <c r="L10042" s="313" t="s">
        <v>9033</v>
      </c>
    </row>
    <row r="10043" spans="2:12" ht="75" customHeight="1" x14ac:dyDescent="0.25">
      <c r="B10043" s="310">
        <v>14111507</v>
      </c>
      <c r="C10043" s="310" t="s">
        <v>9461</v>
      </c>
      <c r="D10043" s="311">
        <v>41654</v>
      </c>
      <c r="E10043" s="310">
        <v>11.5</v>
      </c>
      <c r="F10043" s="310" t="s">
        <v>9032</v>
      </c>
      <c r="G10043" s="310" t="s">
        <v>118</v>
      </c>
      <c r="H10043" s="312">
        <v>1580720.4</v>
      </c>
      <c r="I10043" s="312">
        <f t="shared" si="90"/>
        <v>1580720.4</v>
      </c>
      <c r="J10043" s="310" t="s">
        <v>241</v>
      </c>
      <c r="K10043" s="310" t="s">
        <v>241</v>
      </c>
      <c r="L10043" s="313" t="s">
        <v>9033</v>
      </c>
    </row>
    <row r="10044" spans="2:12" ht="75" customHeight="1" x14ac:dyDescent="0.25">
      <c r="B10044" s="310">
        <v>27113301</v>
      </c>
      <c r="C10044" s="310" t="s">
        <v>9462</v>
      </c>
      <c r="D10044" s="311">
        <v>41654</v>
      </c>
      <c r="E10044" s="310">
        <v>11.5</v>
      </c>
      <c r="F10044" s="310" t="s">
        <v>9032</v>
      </c>
      <c r="G10044" s="310" t="s">
        <v>118</v>
      </c>
      <c r="H10044" s="312">
        <v>1803401.25</v>
      </c>
      <c r="I10044" s="312">
        <f t="shared" si="90"/>
        <v>1803401.25</v>
      </c>
      <c r="J10044" s="310" t="s">
        <v>241</v>
      </c>
      <c r="K10044" s="310" t="s">
        <v>241</v>
      </c>
      <c r="L10044" s="313" t="s">
        <v>9033</v>
      </c>
    </row>
    <row r="10045" spans="2:12" ht="75" customHeight="1" x14ac:dyDescent="0.25">
      <c r="B10045" s="310">
        <v>27113301</v>
      </c>
      <c r="C10045" s="310" t="s">
        <v>9463</v>
      </c>
      <c r="D10045" s="311">
        <v>41654</v>
      </c>
      <c r="E10045" s="310">
        <v>11.5</v>
      </c>
      <c r="F10045" s="310" t="s">
        <v>9032</v>
      </c>
      <c r="G10045" s="310" t="s">
        <v>118</v>
      </c>
      <c r="H10045" s="312">
        <v>1803401.25</v>
      </c>
      <c r="I10045" s="312">
        <f t="shared" si="90"/>
        <v>1803401.25</v>
      </c>
      <c r="J10045" s="310" t="s">
        <v>241</v>
      </c>
      <c r="K10045" s="310" t="s">
        <v>241</v>
      </c>
      <c r="L10045" s="313" t="s">
        <v>9033</v>
      </c>
    </row>
    <row r="10046" spans="2:12" ht="75" customHeight="1" x14ac:dyDescent="0.25">
      <c r="B10046" s="310">
        <v>46182002</v>
      </c>
      <c r="C10046" s="310" t="s">
        <v>2250</v>
      </c>
      <c r="D10046" s="311">
        <v>41654</v>
      </c>
      <c r="E10046" s="310">
        <v>11.5</v>
      </c>
      <c r="F10046" s="310" t="s">
        <v>9032</v>
      </c>
      <c r="G10046" s="310" t="s">
        <v>118</v>
      </c>
      <c r="H10046" s="312">
        <v>410970</v>
      </c>
      <c r="I10046" s="312">
        <f t="shared" si="90"/>
        <v>410970</v>
      </c>
      <c r="J10046" s="310" t="s">
        <v>241</v>
      </c>
      <c r="K10046" s="310" t="s">
        <v>241</v>
      </c>
      <c r="L10046" s="313" t="s">
        <v>9033</v>
      </c>
    </row>
    <row r="10047" spans="2:12" ht="75" customHeight="1" x14ac:dyDescent="0.25">
      <c r="B10047" s="310">
        <v>46182002</v>
      </c>
      <c r="C10047" s="310" t="s">
        <v>9464</v>
      </c>
      <c r="D10047" s="311">
        <v>41654</v>
      </c>
      <c r="E10047" s="310">
        <v>11.5</v>
      </c>
      <c r="F10047" s="310" t="s">
        <v>9032</v>
      </c>
      <c r="G10047" s="310" t="s">
        <v>118</v>
      </c>
      <c r="H10047" s="312">
        <v>243600</v>
      </c>
      <c r="I10047" s="312">
        <f t="shared" si="90"/>
        <v>243600</v>
      </c>
      <c r="J10047" s="310" t="s">
        <v>241</v>
      </c>
      <c r="K10047" s="310" t="s">
        <v>241</v>
      </c>
      <c r="L10047" s="313" t="s">
        <v>9033</v>
      </c>
    </row>
    <row r="10048" spans="2:12" ht="75" customHeight="1" x14ac:dyDescent="0.25">
      <c r="B10048" s="310">
        <v>42321907</v>
      </c>
      <c r="C10048" s="310" t="s">
        <v>9465</v>
      </c>
      <c r="D10048" s="311">
        <v>41654</v>
      </c>
      <c r="E10048" s="310">
        <v>11.5</v>
      </c>
      <c r="F10048" s="310" t="s">
        <v>9032</v>
      </c>
      <c r="G10048" s="310" t="s">
        <v>118</v>
      </c>
      <c r="H10048" s="312">
        <v>15681750</v>
      </c>
      <c r="I10048" s="312">
        <f t="shared" si="90"/>
        <v>15681750</v>
      </c>
      <c r="J10048" s="310" t="s">
        <v>241</v>
      </c>
      <c r="K10048" s="310" t="s">
        <v>241</v>
      </c>
      <c r="L10048" s="313" t="s">
        <v>9033</v>
      </c>
    </row>
    <row r="10049" spans="2:12" ht="75" customHeight="1" x14ac:dyDescent="0.25">
      <c r="B10049" s="310">
        <v>10191705</v>
      </c>
      <c r="C10049" s="310" t="s">
        <v>9466</v>
      </c>
      <c r="D10049" s="311">
        <v>41654</v>
      </c>
      <c r="E10049" s="310">
        <v>11.5</v>
      </c>
      <c r="F10049" s="310" t="s">
        <v>9032</v>
      </c>
      <c r="G10049" s="310" t="s">
        <v>118</v>
      </c>
      <c r="H10049" s="312">
        <v>210000</v>
      </c>
      <c r="I10049" s="312">
        <f t="shared" si="90"/>
        <v>210000</v>
      </c>
      <c r="J10049" s="310" t="s">
        <v>241</v>
      </c>
      <c r="K10049" s="310" t="s">
        <v>241</v>
      </c>
      <c r="L10049" s="313" t="s">
        <v>9033</v>
      </c>
    </row>
    <row r="10050" spans="2:12" ht="75" customHeight="1" x14ac:dyDescent="0.25">
      <c r="B10050" s="310">
        <v>10191705</v>
      </c>
      <c r="C10050" s="310" t="s">
        <v>9467</v>
      </c>
      <c r="D10050" s="311">
        <v>41654</v>
      </c>
      <c r="E10050" s="310">
        <v>11.5</v>
      </c>
      <c r="F10050" s="310" t="s">
        <v>9032</v>
      </c>
      <c r="G10050" s="310" t="s">
        <v>118</v>
      </c>
      <c r="H10050" s="312">
        <v>168000</v>
      </c>
      <c r="I10050" s="312">
        <f t="shared" si="90"/>
        <v>168000</v>
      </c>
      <c r="J10050" s="310" t="s">
        <v>241</v>
      </c>
      <c r="K10050" s="310" t="s">
        <v>241</v>
      </c>
      <c r="L10050" s="313" t="s">
        <v>9033</v>
      </c>
    </row>
    <row r="10051" spans="2:12" ht="75" customHeight="1" x14ac:dyDescent="0.25">
      <c r="B10051" s="310">
        <v>10191705</v>
      </c>
      <c r="C10051" s="310" t="s">
        <v>9468</v>
      </c>
      <c r="D10051" s="311">
        <v>41654</v>
      </c>
      <c r="E10051" s="310">
        <v>11.5</v>
      </c>
      <c r="F10051" s="310" t="s">
        <v>9032</v>
      </c>
      <c r="G10051" s="310" t="s">
        <v>118</v>
      </c>
      <c r="H10051" s="312">
        <v>115500</v>
      </c>
      <c r="I10051" s="312">
        <f t="shared" si="90"/>
        <v>115500</v>
      </c>
      <c r="J10051" s="310" t="s">
        <v>241</v>
      </c>
      <c r="K10051" s="310" t="s">
        <v>241</v>
      </c>
      <c r="L10051" s="313" t="s">
        <v>9033</v>
      </c>
    </row>
    <row r="10052" spans="2:12" ht="75" customHeight="1" x14ac:dyDescent="0.25">
      <c r="B10052" s="310">
        <v>10191705</v>
      </c>
      <c r="C10052" s="310" t="s">
        <v>9469</v>
      </c>
      <c r="D10052" s="311">
        <v>41654</v>
      </c>
      <c r="E10052" s="310">
        <v>11.5</v>
      </c>
      <c r="F10052" s="310" t="s">
        <v>9032</v>
      </c>
      <c r="G10052" s="310" t="s">
        <v>118</v>
      </c>
      <c r="H10052" s="312">
        <v>105000</v>
      </c>
      <c r="I10052" s="312">
        <f t="shared" si="90"/>
        <v>105000</v>
      </c>
      <c r="J10052" s="310" t="s">
        <v>241</v>
      </c>
      <c r="K10052" s="310" t="s">
        <v>241</v>
      </c>
      <c r="L10052" s="313" t="s">
        <v>9033</v>
      </c>
    </row>
    <row r="10053" spans="2:12" ht="75" customHeight="1" x14ac:dyDescent="0.25">
      <c r="B10053" s="310">
        <v>31211906</v>
      </c>
      <c r="C10053" s="310" t="s">
        <v>9470</v>
      </c>
      <c r="D10053" s="311">
        <v>41654</v>
      </c>
      <c r="E10053" s="310">
        <v>11.5</v>
      </c>
      <c r="F10053" s="310" t="s">
        <v>9032</v>
      </c>
      <c r="G10053" s="310" t="s">
        <v>118</v>
      </c>
      <c r="H10053" s="312">
        <v>175635.6</v>
      </c>
      <c r="I10053" s="312">
        <f t="shared" si="90"/>
        <v>175635.6</v>
      </c>
      <c r="J10053" s="310" t="s">
        <v>241</v>
      </c>
      <c r="K10053" s="310" t="s">
        <v>241</v>
      </c>
      <c r="L10053" s="313" t="s">
        <v>9033</v>
      </c>
    </row>
    <row r="10054" spans="2:12" ht="75" customHeight="1" x14ac:dyDescent="0.25">
      <c r="B10054" s="310">
        <v>31211906</v>
      </c>
      <c r="C10054" s="310" t="s">
        <v>9471</v>
      </c>
      <c r="D10054" s="311">
        <v>41654</v>
      </c>
      <c r="E10054" s="310">
        <v>11.5</v>
      </c>
      <c r="F10054" s="310" t="s">
        <v>9032</v>
      </c>
      <c r="G10054" s="310" t="s">
        <v>118</v>
      </c>
      <c r="H10054" s="312">
        <v>219544.50000000003</v>
      </c>
      <c r="I10054" s="312">
        <f t="shared" si="90"/>
        <v>219544.50000000003</v>
      </c>
      <c r="J10054" s="310" t="s">
        <v>241</v>
      </c>
      <c r="K10054" s="310" t="s">
        <v>241</v>
      </c>
      <c r="L10054" s="313" t="s">
        <v>9033</v>
      </c>
    </row>
    <row r="10055" spans="2:12" ht="75" customHeight="1" x14ac:dyDescent="0.25">
      <c r="B10055" s="310">
        <v>23271813</v>
      </c>
      <c r="C10055" s="310" t="s">
        <v>9472</v>
      </c>
      <c r="D10055" s="311">
        <v>41654</v>
      </c>
      <c r="E10055" s="310">
        <v>11.5</v>
      </c>
      <c r="F10055" s="310" t="s">
        <v>9032</v>
      </c>
      <c r="G10055" s="310" t="s">
        <v>118</v>
      </c>
      <c r="H10055" s="312">
        <v>6467354.46</v>
      </c>
      <c r="I10055" s="312">
        <f t="shared" si="90"/>
        <v>6467354.46</v>
      </c>
      <c r="J10055" s="310" t="s">
        <v>241</v>
      </c>
      <c r="K10055" s="310" t="s">
        <v>241</v>
      </c>
      <c r="L10055" s="313" t="s">
        <v>9033</v>
      </c>
    </row>
    <row r="10056" spans="2:12" ht="75" customHeight="1" x14ac:dyDescent="0.25">
      <c r="B10056" s="310">
        <v>23271813</v>
      </c>
      <c r="C10056" s="310" t="s">
        <v>9473</v>
      </c>
      <c r="D10056" s="311">
        <v>41654</v>
      </c>
      <c r="E10056" s="310">
        <v>11.5</v>
      </c>
      <c r="F10056" s="310" t="s">
        <v>9032</v>
      </c>
      <c r="G10056" s="310" t="s">
        <v>118</v>
      </c>
      <c r="H10056" s="312">
        <v>1492463.4900000002</v>
      </c>
      <c r="I10056" s="312">
        <f t="shared" si="90"/>
        <v>1492463.4900000002</v>
      </c>
      <c r="J10056" s="310" t="s">
        <v>241</v>
      </c>
      <c r="K10056" s="310" t="s">
        <v>241</v>
      </c>
      <c r="L10056" s="313" t="s">
        <v>9033</v>
      </c>
    </row>
    <row r="10057" spans="2:12" ht="75" customHeight="1" x14ac:dyDescent="0.25">
      <c r="B10057" s="310">
        <v>23241507</v>
      </c>
      <c r="C10057" s="310" t="s">
        <v>9474</v>
      </c>
      <c r="D10057" s="311">
        <v>41654</v>
      </c>
      <c r="E10057" s="310">
        <v>11.5</v>
      </c>
      <c r="F10057" s="310" t="s">
        <v>9032</v>
      </c>
      <c r="G10057" s="310" t="s">
        <v>118</v>
      </c>
      <c r="H10057" s="312">
        <v>2822715</v>
      </c>
      <c r="I10057" s="312">
        <f t="shared" si="90"/>
        <v>2822715</v>
      </c>
      <c r="J10057" s="310" t="s">
        <v>241</v>
      </c>
      <c r="K10057" s="310" t="s">
        <v>241</v>
      </c>
      <c r="L10057" s="313" t="s">
        <v>9033</v>
      </c>
    </row>
    <row r="10058" spans="2:12" ht="75" customHeight="1" x14ac:dyDescent="0.25">
      <c r="B10058" s="310">
        <v>41111960</v>
      </c>
      <c r="C10058" s="310" t="s">
        <v>9475</v>
      </c>
      <c r="D10058" s="311">
        <v>41654</v>
      </c>
      <c r="E10058" s="310">
        <v>11.5</v>
      </c>
      <c r="F10058" s="310" t="s">
        <v>9032</v>
      </c>
      <c r="G10058" s="310" t="s">
        <v>118</v>
      </c>
      <c r="H10058" s="312">
        <v>564543</v>
      </c>
      <c r="I10058" s="312">
        <f t="shared" si="90"/>
        <v>564543</v>
      </c>
      <c r="J10058" s="310" t="s">
        <v>241</v>
      </c>
      <c r="K10058" s="310" t="s">
        <v>241</v>
      </c>
      <c r="L10058" s="313" t="s">
        <v>9033</v>
      </c>
    </row>
    <row r="10059" spans="2:12" ht="75" customHeight="1" x14ac:dyDescent="0.25">
      <c r="B10059" s="310">
        <v>44122010</v>
      </c>
      <c r="C10059" s="310" t="s">
        <v>9476</v>
      </c>
      <c r="D10059" s="311">
        <v>41654</v>
      </c>
      <c r="E10059" s="310">
        <v>11.5</v>
      </c>
      <c r="F10059" s="310" t="s">
        <v>9032</v>
      </c>
      <c r="G10059" s="310" t="s">
        <v>118</v>
      </c>
      <c r="H10059" s="312">
        <v>26475.119999999999</v>
      </c>
      <c r="I10059" s="312">
        <f t="shared" si="90"/>
        <v>26475.119999999999</v>
      </c>
      <c r="J10059" s="310" t="s">
        <v>241</v>
      </c>
      <c r="K10059" s="310" t="s">
        <v>241</v>
      </c>
      <c r="L10059" s="313" t="s">
        <v>9033</v>
      </c>
    </row>
    <row r="10060" spans="2:12" ht="75" customHeight="1" x14ac:dyDescent="0.25">
      <c r="B10060" s="310">
        <v>24141607</v>
      </c>
      <c r="C10060" s="310" t="s">
        <v>9477</v>
      </c>
      <c r="D10060" s="311">
        <v>41654</v>
      </c>
      <c r="E10060" s="310">
        <v>11.5</v>
      </c>
      <c r="F10060" s="310" t="s">
        <v>9032</v>
      </c>
      <c r="G10060" s="310" t="s">
        <v>118</v>
      </c>
      <c r="H10060" s="312">
        <v>500816.40000000008</v>
      </c>
      <c r="I10060" s="312">
        <f t="shared" si="90"/>
        <v>500816.40000000008</v>
      </c>
      <c r="J10060" s="310" t="s">
        <v>241</v>
      </c>
      <c r="K10060" s="310" t="s">
        <v>241</v>
      </c>
      <c r="L10060" s="313" t="s">
        <v>9033</v>
      </c>
    </row>
    <row r="10061" spans="2:12" ht="75" customHeight="1" x14ac:dyDescent="0.25">
      <c r="B10061" s="310">
        <v>27111552</v>
      </c>
      <c r="C10061" s="310" t="s">
        <v>9478</v>
      </c>
      <c r="D10061" s="311">
        <v>41654</v>
      </c>
      <c r="E10061" s="310">
        <v>11.5</v>
      </c>
      <c r="F10061" s="310" t="s">
        <v>9032</v>
      </c>
      <c r="G10061" s="310" t="s">
        <v>118</v>
      </c>
      <c r="H10061" s="312">
        <v>112908.6</v>
      </c>
      <c r="I10061" s="312">
        <f t="shared" si="90"/>
        <v>112908.6</v>
      </c>
      <c r="J10061" s="310" t="s">
        <v>241</v>
      </c>
      <c r="K10061" s="310" t="s">
        <v>241</v>
      </c>
      <c r="L10061" s="313" t="s">
        <v>9033</v>
      </c>
    </row>
    <row r="10062" spans="2:12" ht="75" customHeight="1" x14ac:dyDescent="0.25">
      <c r="B10062" s="310">
        <v>80141902</v>
      </c>
      <c r="C10062" s="310" t="s">
        <v>9479</v>
      </c>
      <c r="D10062" s="311">
        <v>41654</v>
      </c>
      <c r="E10062" s="310">
        <v>11.5</v>
      </c>
      <c r="F10062" s="310" t="s">
        <v>9032</v>
      </c>
      <c r="G10062" s="310" t="s">
        <v>118</v>
      </c>
      <c r="H10062" s="312">
        <v>2054850</v>
      </c>
      <c r="I10062" s="312">
        <f t="shared" si="90"/>
        <v>2054850</v>
      </c>
      <c r="J10062" s="310" t="s">
        <v>241</v>
      </c>
      <c r="K10062" s="310" t="s">
        <v>241</v>
      </c>
      <c r="L10062" s="313" t="s">
        <v>9033</v>
      </c>
    </row>
    <row r="10063" spans="2:12" ht="75" customHeight="1" x14ac:dyDescent="0.25">
      <c r="B10063" s="310">
        <v>26101205</v>
      </c>
      <c r="C10063" s="310" t="s">
        <v>9480</v>
      </c>
      <c r="D10063" s="311">
        <v>41654</v>
      </c>
      <c r="E10063" s="310">
        <v>11.5</v>
      </c>
      <c r="F10063" s="310" t="s">
        <v>9032</v>
      </c>
      <c r="G10063" s="310" t="s">
        <v>118</v>
      </c>
      <c r="H10063" s="312">
        <v>14427210</v>
      </c>
      <c r="I10063" s="312">
        <f t="shared" si="90"/>
        <v>14427210</v>
      </c>
      <c r="J10063" s="310" t="s">
        <v>241</v>
      </c>
      <c r="K10063" s="310" t="s">
        <v>241</v>
      </c>
      <c r="L10063" s="313" t="s">
        <v>9033</v>
      </c>
    </row>
    <row r="10064" spans="2:12" ht="75" customHeight="1" x14ac:dyDescent="0.25">
      <c r="B10064" s="310">
        <v>73152101</v>
      </c>
      <c r="C10064" s="310" t="s">
        <v>9481</v>
      </c>
      <c r="D10064" s="311">
        <v>41654</v>
      </c>
      <c r="E10064" s="310">
        <v>11.5</v>
      </c>
      <c r="F10064" s="310" t="s">
        <v>9032</v>
      </c>
      <c r="G10064" s="310" t="s">
        <v>118</v>
      </c>
      <c r="H10064" s="312">
        <v>1575000</v>
      </c>
      <c r="I10064" s="312">
        <f t="shared" si="90"/>
        <v>1575000</v>
      </c>
      <c r="J10064" s="310" t="s">
        <v>241</v>
      </c>
      <c r="K10064" s="310" t="s">
        <v>241</v>
      </c>
      <c r="L10064" s="313" t="s">
        <v>9033</v>
      </c>
    </row>
    <row r="10065" spans="2:12" ht="75" customHeight="1" x14ac:dyDescent="0.25">
      <c r="B10065" s="310">
        <v>12352310</v>
      </c>
      <c r="C10065" s="310" t="s">
        <v>9482</v>
      </c>
      <c r="D10065" s="311">
        <v>41654</v>
      </c>
      <c r="E10065" s="310">
        <v>11.5</v>
      </c>
      <c r="F10065" s="310" t="s">
        <v>9032</v>
      </c>
      <c r="G10065" s="310" t="s">
        <v>118</v>
      </c>
      <c r="H10065" s="312">
        <v>43260</v>
      </c>
      <c r="I10065" s="312">
        <f t="shared" si="90"/>
        <v>43260</v>
      </c>
      <c r="J10065" s="310" t="s">
        <v>241</v>
      </c>
      <c r="K10065" s="310" t="s">
        <v>241</v>
      </c>
      <c r="L10065" s="313" t="s">
        <v>9033</v>
      </c>
    </row>
    <row r="10066" spans="2:12" ht="75" customHeight="1" x14ac:dyDescent="0.25">
      <c r="B10066" s="310">
        <v>12352310</v>
      </c>
      <c r="C10066" s="310" t="s">
        <v>9483</v>
      </c>
      <c r="D10066" s="311">
        <v>41654</v>
      </c>
      <c r="E10066" s="310">
        <v>11.5</v>
      </c>
      <c r="F10066" s="310" t="s">
        <v>9032</v>
      </c>
      <c r="G10066" s="310" t="s">
        <v>118</v>
      </c>
      <c r="H10066" s="312">
        <v>147998.13</v>
      </c>
      <c r="I10066" s="312">
        <f t="shared" si="90"/>
        <v>147998.13</v>
      </c>
      <c r="J10066" s="310" t="s">
        <v>241</v>
      </c>
      <c r="K10066" s="310" t="s">
        <v>241</v>
      </c>
      <c r="L10066" s="313" t="s">
        <v>9033</v>
      </c>
    </row>
    <row r="10067" spans="2:12" ht="75" customHeight="1" x14ac:dyDescent="0.25">
      <c r="B10067" s="310">
        <v>12352310</v>
      </c>
      <c r="C10067" s="310" t="s">
        <v>9483</v>
      </c>
      <c r="D10067" s="311">
        <v>41654</v>
      </c>
      <c r="E10067" s="310">
        <v>11.5</v>
      </c>
      <c r="F10067" s="310" t="s">
        <v>9032</v>
      </c>
      <c r="G10067" s="310" t="s">
        <v>118</v>
      </c>
      <c r="H10067" s="312">
        <v>204750</v>
      </c>
      <c r="I10067" s="312">
        <f t="shared" si="90"/>
        <v>204750</v>
      </c>
      <c r="J10067" s="310" t="s">
        <v>241</v>
      </c>
      <c r="K10067" s="310" t="s">
        <v>241</v>
      </c>
      <c r="L10067" s="313" t="s">
        <v>9033</v>
      </c>
    </row>
    <row r="10068" spans="2:12" ht="75" customHeight="1" x14ac:dyDescent="0.25">
      <c r="B10068" s="310">
        <v>12352310</v>
      </c>
      <c r="C10068" s="310" t="s">
        <v>9484</v>
      </c>
      <c r="D10068" s="311">
        <v>41654</v>
      </c>
      <c r="E10068" s="310">
        <v>11.5</v>
      </c>
      <c r="F10068" s="310" t="s">
        <v>9032</v>
      </c>
      <c r="G10068" s="310" t="s">
        <v>118</v>
      </c>
      <c r="H10068" s="312">
        <v>569896.42500000005</v>
      </c>
      <c r="I10068" s="312">
        <f t="shared" si="90"/>
        <v>569896.42500000005</v>
      </c>
      <c r="J10068" s="310" t="s">
        <v>241</v>
      </c>
      <c r="K10068" s="310" t="s">
        <v>241</v>
      </c>
      <c r="L10068" s="313" t="s">
        <v>9033</v>
      </c>
    </row>
    <row r="10069" spans="2:12" ht="75" customHeight="1" x14ac:dyDescent="0.25">
      <c r="B10069" s="310">
        <v>56112104</v>
      </c>
      <c r="C10069" s="310" t="s">
        <v>9485</v>
      </c>
      <c r="D10069" s="311">
        <v>41654</v>
      </c>
      <c r="E10069" s="310">
        <v>11.5</v>
      </c>
      <c r="F10069" s="310" t="s">
        <v>9032</v>
      </c>
      <c r="G10069" s="310" t="s">
        <v>118</v>
      </c>
      <c r="H10069" s="312">
        <v>1067200</v>
      </c>
      <c r="I10069" s="312">
        <f t="shared" si="90"/>
        <v>1067200</v>
      </c>
      <c r="J10069" s="310" t="s">
        <v>241</v>
      </c>
      <c r="K10069" s="310" t="s">
        <v>241</v>
      </c>
      <c r="L10069" s="313" t="s">
        <v>9033</v>
      </c>
    </row>
    <row r="10070" spans="2:12" ht="75" customHeight="1" x14ac:dyDescent="0.25">
      <c r="B10070" s="310">
        <v>56112102</v>
      </c>
      <c r="C10070" s="310" t="s">
        <v>305</v>
      </c>
      <c r="D10070" s="311">
        <v>41654</v>
      </c>
      <c r="E10070" s="310">
        <v>11.5</v>
      </c>
      <c r="F10070" s="310" t="s">
        <v>9032</v>
      </c>
      <c r="G10070" s="310" t="s">
        <v>118</v>
      </c>
      <c r="H10070" s="312">
        <v>10036320</v>
      </c>
      <c r="I10070" s="312">
        <f t="shared" si="90"/>
        <v>10036320</v>
      </c>
      <c r="J10070" s="310" t="s">
        <v>241</v>
      </c>
      <c r="K10070" s="310" t="s">
        <v>241</v>
      </c>
      <c r="L10070" s="313" t="s">
        <v>9033</v>
      </c>
    </row>
    <row r="10071" spans="2:12" ht="75" customHeight="1" x14ac:dyDescent="0.25">
      <c r="B10071" s="310">
        <v>56112102</v>
      </c>
      <c r="C10071" s="310" t="s">
        <v>305</v>
      </c>
      <c r="D10071" s="311">
        <v>41654</v>
      </c>
      <c r="E10071" s="310">
        <v>11.5</v>
      </c>
      <c r="F10071" s="310" t="s">
        <v>9032</v>
      </c>
      <c r="G10071" s="310" t="s">
        <v>118</v>
      </c>
      <c r="H10071" s="312">
        <v>1260000</v>
      </c>
      <c r="I10071" s="312">
        <f t="shared" si="90"/>
        <v>1260000</v>
      </c>
      <c r="J10071" s="310" t="s">
        <v>241</v>
      </c>
      <c r="K10071" s="310" t="s">
        <v>241</v>
      </c>
      <c r="L10071" s="313" t="s">
        <v>9033</v>
      </c>
    </row>
    <row r="10072" spans="2:12" ht="75" customHeight="1" x14ac:dyDescent="0.25">
      <c r="B10072" s="310">
        <v>56112102</v>
      </c>
      <c r="C10072" s="310" t="s">
        <v>9486</v>
      </c>
      <c r="D10072" s="311">
        <v>41654</v>
      </c>
      <c r="E10072" s="310">
        <v>11.5</v>
      </c>
      <c r="F10072" s="310" t="s">
        <v>9032</v>
      </c>
      <c r="G10072" s="310" t="s">
        <v>118</v>
      </c>
      <c r="H10072" s="312">
        <v>8287500</v>
      </c>
      <c r="I10072" s="312">
        <f t="shared" si="90"/>
        <v>8287500</v>
      </c>
      <c r="J10072" s="310" t="s">
        <v>241</v>
      </c>
      <c r="K10072" s="310" t="s">
        <v>241</v>
      </c>
      <c r="L10072" s="313" t="s">
        <v>9033</v>
      </c>
    </row>
    <row r="10073" spans="2:12" ht="75" customHeight="1" x14ac:dyDescent="0.25">
      <c r="B10073" s="310">
        <v>56112106</v>
      </c>
      <c r="C10073" s="310" t="s">
        <v>9487</v>
      </c>
      <c r="D10073" s="311">
        <v>41654</v>
      </c>
      <c r="E10073" s="310">
        <v>11.5</v>
      </c>
      <c r="F10073" s="310" t="s">
        <v>9032</v>
      </c>
      <c r="G10073" s="310" t="s">
        <v>118</v>
      </c>
      <c r="H10073" s="312">
        <v>5443200</v>
      </c>
      <c r="I10073" s="312">
        <f t="shared" si="90"/>
        <v>5443200</v>
      </c>
      <c r="J10073" s="310" t="s">
        <v>241</v>
      </c>
      <c r="K10073" s="310" t="s">
        <v>241</v>
      </c>
      <c r="L10073" s="313" t="s">
        <v>9033</v>
      </c>
    </row>
    <row r="10074" spans="2:12" ht="75" customHeight="1" x14ac:dyDescent="0.25">
      <c r="B10074" s="310">
        <v>44121503</v>
      </c>
      <c r="C10074" s="310" t="s">
        <v>9488</v>
      </c>
      <c r="D10074" s="311">
        <v>41654</v>
      </c>
      <c r="E10074" s="310">
        <v>11.5</v>
      </c>
      <c r="F10074" s="310" t="s">
        <v>9032</v>
      </c>
      <c r="G10074" s="310" t="s">
        <v>118</v>
      </c>
      <c r="H10074" s="312">
        <v>16560.599999999999</v>
      </c>
      <c r="I10074" s="312">
        <f t="shared" si="90"/>
        <v>16560.599999999999</v>
      </c>
      <c r="J10074" s="310" t="s">
        <v>241</v>
      </c>
      <c r="K10074" s="310" t="s">
        <v>241</v>
      </c>
      <c r="L10074" s="313" t="s">
        <v>9033</v>
      </c>
    </row>
    <row r="10075" spans="2:12" ht="75" customHeight="1" x14ac:dyDescent="0.25">
      <c r="B10075" s="310">
        <v>44121503</v>
      </c>
      <c r="C10075" s="310" t="s">
        <v>9488</v>
      </c>
      <c r="D10075" s="311">
        <v>41654</v>
      </c>
      <c r="E10075" s="310">
        <v>11.5</v>
      </c>
      <c r="F10075" s="310" t="s">
        <v>9032</v>
      </c>
      <c r="G10075" s="310" t="s">
        <v>118</v>
      </c>
      <c r="H10075" s="312">
        <v>14802.9</v>
      </c>
      <c r="I10075" s="312">
        <f t="shared" si="90"/>
        <v>14802.9</v>
      </c>
      <c r="J10075" s="310" t="s">
        <v>241</v>
      </c>
      <c r="K10075" s="310" t="s">
        <v>241</v>
      </c>
      <c r="L10075" s="313" t="s">
        <v>9033</v>
      </c>
    </row>
    <row r="10076" spans="2:12" ht="75" customHeight="1" x14ac:dyDescent="0.25">
      <c r="B10076" s="310">
        <v>23271812</v>
      </c>
      <c r="C10076" s="310" t="s">
        <v>9489</v>
      </c>
      <c r="D10076" s="311">
        <v>41654</v>
      </c>
      <c r="E10076" s="310">
        <v>11.5</v>
      </c>
      <c r="F10076" s="310" t="s">
        <v>9032</v>
      </c>
      <c r="G10076" s="310" t="s">
        <v>118</v>
      </c>
      <c r="H10076" s="312">
        <v>353466.64500000002</v>
      </c>
      <c r="I10076" s="312">
        <f t="shared" si="90"/>
        <v>353466.64500000002</v>
      </c>
      <c r="J10076" s="310" t="s">
        <v>241</v>
      </c>
      <c r="K10076" s="310" t="s">
        <v>241</v>
      </c>
      <c r="L10076" s="313" t="s">
        <v>9033</v>
      </c>
    </row>
    <row r="10077" spans="2:12" ht="75" customHeight="1" x14ac:dyDescent="0.25">
      <c r="B10077" s="310">
        <v>23271812</v>
      </c>
      <c r="C10077" s="310" t="s">
        <v>9490</v>
      </c>
      <c r="D10077" s="311">
        <v>41654</v>
      </c>
      <c r="E10077" s="310">
        <v>11.5</v>
      </c>
      <c r="F10077" s="310" t="s">
        <v>9032</v>
      </c>
      <c r="G10077" s="310" t="s">
        <v>118</v>
      </c>
      <c r="H10077" s="312">
        <v>210000</v>
      </c>
      <c r="I10077" s="312">
        <f t="shared" si="90"/>
        <v>210000</v>
      </c>
      <c r="J10077" s="310" t="s">
        <v>241</v>
      </c>
      <c r="K10077" s="310" t="s">
        <v>241</v>
      </c>
      <c r="L10077" s="313" t="s">
        <v>9033</v>
      </c>
    </row>
    <row r="10078" spans="2:12" ht="75" customHeight="1" x14ac:dyDescent="0.25">
      <c r="B10078" s="310">
        <v>23271812</v>
      </c>
      <c r="C10078" s="310" t="s">
        <v>9491</v>
      </c>
      <c r="D10078" s="311">
        <v>41654</v>
      </c>
      <c r="E10078" s="310">
        <v>11.5</v>
      </c>
      <c r="F10078" s="310" t="s">
        <v>9032</v>
      </c>
      <c r="G10078" s="310" t="s">
        <v>118</v>
      </c>
      <c r="H10078" s="312">
        <v>1260000</v>
      </c>
      <c r="I10078" s="312">
        <f t="shared" si="90"/>
        <v>1260000</v>
      </c>
      <c r="J10078" s="310" t="s">
        <v>241</v>
      </c>
      <c r="K10078" s="310" t="s">
        <v>241</v>
      </c>
      <c r="L10078" s="313" t="s">
        <v>9033</v>
      </c>
    </row>
    <row r="10079" spans="2:12" ht="75" customHeight="1" x14ac:dyDescent="0.25">
      <c r="B10079" s="310">
        <v>23271812</v>
      </c>
      <c r="C10079" s="310" t="s">
        <v>9491</v>
      </c>
      <c r="D10079" s="311">
        <v>41654</v>
      </c>
      <c r="E10079" s="310">
        <v>11.5</v>
      </c>
      <c r="F10079" s="310" t="s">
        <v>9032</v>
      </c>
      <c r="G10079" s="310" t="s">
        <v>118</v>
      </c>
      <c r="H10079" s="312">
        <v>1260000</v>
      </c>
      <c r="I10079" s="312">
        <f t="shared" si="90"/>
        <v>1260000</v>
      </c>
      <c r="J10079" s="310" t="s">
        <v>241</v>
      </c>
      <c r="K10079" s="310" t="s">
        <v>241</v>
      </c>
      <c r="L10079" s="313" t="s">
        <v>9033</v>
      </c>
    </row>
    <row r="10080" spans="2:12" ht="75" customHeight="1" x14ac:dyDescent="0.25">
      <c r="B10080" s="310">
        <v>23291803</v>
      </c>
      <c r="C10080" s="310" t="s">
        <v>9492</v>
      </c>
      <c r="D10080" s="311">
        <v>41654</v>
      </c>
      <c r="E10080" s="310">
        <v>11.5</v>
      </c>
      <c r="F10080" s="310" t="s">
        <v>9032</v>
      </c>
      <c r="G10080" s="310" t="s">
        <v>118</v>
      </c>
      <c r="H10080" s="312">
        <v>360680.25</v>
      </c>
      <c r="I10080" s="312">
        <f t="shared" si="90"/>
        <v>360680.25</v>
      </c>
      <c r="J10080" s="310" t="s">
        <v>241</v>
      </c>
      <c r="K10080" s="310" t="s">
        <v>241</v>
      </c>
      <c r="L10080" s="313" t="s">
        <v>9033</v>
      </c>
    </row>
    <row r="10081" spans="2:12" ht="75" customHeight="1" x14ac:dyDescent="0.25">
      <c r="B10081" s="310">
        <v>20111611</v>
      </c>
      <c r="C10081" s="310" t="s">
        <v>9493</v>
      </c>
      <c r="D10081" s="311">
        <v>41654</v>
      </c>
      <c r="E10081" s="310">
        <v>11.5</v>
      </c>
      <c r="F10081" s="310" t="s">
        <v>9032</v>
      </c>
      <c r="G10081" s="310" t="s">
        <v>118</v>
      </c>
      <c r="H10081" s="312">
        <v>11792676</v>
      </c>
      <c r="I10081" s="312">
        <f t="shared" si="90"/>
        <v>11792676</v>
      </c>
      <c r="J10081" s="310" t="s">
        <v>241</v>
      </c>
      <c r="K10081" s="310" t="s">
        <v>241</v>
      </c>
      <c r="L10081" s="313" t="s">
        <v>9033</v>
      </c>
    </row>
    <row r="10082" spans="2:12" ht="75" customHeight="1" x14ac:dyDescent="0.25">
      <c r="B10082" s="310">
        <v>20111611</v>
      </c>
      <c r="C10082" s="310" t="s">
        <v>9494</v>
      </c>
      <c r="D10082" s="311">
        <v>41654</v>
      </c>
      <c r="E10082" s="310">
        <v>11.5</v>
      </c>
      <c r="F10082" s="310" t="s">
        <v>9032</v>
      </c>
      <c r="G10082" s="310" t="s">
        <v>118</v>
      </c>
      <c r="H10082" s="312">
        <v>1575000</v>
      </c>
      <c r="I10082" s="312">
        <f t="shared" si="90"/>
        <v>1575000</v>
      </c>
      <c r="J10082" s="310" t="s">
        <v>241</v>
      </c>
      <c r="K10082" s="310" t="s">
        <v>241</v>
      </c>
      <c r="L10082" s="313" t="s">
        <v>9033</v>
      </c>
    </row>
    <row r="10083" spans="2:12" ht="75" customHeight="1" x14ac:dyDescent="0.25">
      <c r="B10083" s="310">
        <v>20111611</v>
      </c>
      <c r="C10083" s="310" t="s">
        <v>9495</v>
      </c>
      <c r="D10083" s="311">
        <v>41654</v>
      </c>
      <c r="E10083" s="310">
        <v>11.5</v>
      </c>
      <c r="F10083" s="310" t="s">
        <v>9032</v>
      </c>
      <c r="G10083" s="310" t="s">
        <v>118</v>
      </c>
      <c r="H10083" s="312">
        <v>4200000</v>
      </c>
      <c r="I10083" s="312">
        <f t="shared" si="90"/>
        <v>4200000</v>
      </c>
      <c r="J10083" s="310" t="s">
        <v>241</v>
      </c>
      <c r="K10083" s="310" t="s">
        <v>241</v>
      </c>
      <c r="L10083" s="313" t="s">
        <v>9033</v>
      </c>
    </row>
    <row r="10084" spans="2:12" ht="75" customHeight="1" x14ac:dyDescent="0.25">
      <c r="B10084" s="310">
        <v>20111611</v>
      </c>
      <c r="C10084" s="310" t="s">
        <v>9496</v>
      </c>
      <c r="D10084" s="311">
        <v>41654</v>
      </c>
      <c r="E10084" s="310">
        <v>11.5</v>
      </c>
      <c r="F10084" s="310" t="s">
        <v>9032</v>
      </c>
      <c r="G10084" s="310" t="s">
        <v>118</v>
      </c>
      <c r="H10084" s="312">
        <v>2132718</v>
      </c>
      <c r="I10084" s="312">
        <f t="shared" si="90"/>
        <v>2132718</v>
      </c>
      <c r="J10084" s="310" t="s">
        <v>241</v>
      </c>
      <c r="K10084" s="310" t="s">
        <v>241</v>
      </c>
      <c r="L10084" s="313" t="s">
        <v>9033</v>
      </c>
    </row>
    <row r="10085" spans="2:12" ht="75" customHeight="1" x14ac:dyDescent="0.25">
      <c r="B10085" s="310">
        <v>20111611</v>
      </c>
      <c r="C10085" s="310" t="s">
        <v>9497</v>
      </c>
      <c r="D10085" s="311">
        <v>41654</v>
      </c>
      <c r="E10085" s="310">
        <v>11.5</v>
      </c>
      <c r="F10085" s="310" t="s">
        <v>9032</v>
      </c>
      <c r="G10085" s="310" t="s">
        <v>118</v>
      </c>
      <c r="H10085" s="312">
        <v>378000</v>
      </c>
      <c r="I10085" s="312">
        <f t="shared" si="90"/>
        <v>378000</v>
      </c>
      <c r="J10085" s="310" t="s">
        <v>241</v>
      </c>
      <c r="K10085" s="310" t="s">
        <v>241</v>
      </c>
      <c r="L10085" s="313" t="s">
        <v>9033</v>
      </c>
    </row>
    <row r="10086" spans="2:12" ht="75" customHeight="1" x14ac:dyDescent="0.25">
      <c r="B10086" s="310">
        <v>20111611</v>
      </c>
      <c r="C10086" s="310" t="s">
        <v>9498</v>
      </c>
      <c r="D10086" s="311">
        <v>41654</v>
      </c>
      <c r="E10086" s="310">
        <v>11.5</v>
      </c>
      <c r="F10086" s="310" t="s">
        <v>9032</v>
      </c>
      <c r="G10086" s="310" t="s">
        <v>118</v>
      </c>
      <c r="H10086" s="312">
        <v>1575000</v>
      </c>
      <c r="I10086" s="312">
        <f t="shared" si="90"/>
        <v>1575000</v>
      </c>
      <c r="J10086" s="310" t="s">
        <v>241</v>
      </c>
      <c r="K10086" s="310" t="s">
        <v>241</v>
      </c>
      <c r="L10086" s="313" t="s">
        <v>9033</v>
      </c>
    </row>
    <row r="10087" spans="2:12" ht="75" customHeight="1" x14ac:dyDescent="0.25">
      <c r="B10087" s="310">
        <v>24122004</v>
      </c>
      <c r="C10087" s="310" t="s">
        <v>9499</v>
      </c>
      <c r="D10087" s="311">
        <v>41654</v>
      </c>
      <c r="E10087" s="310">
        <v>11.5</v>
      </c>
      <c r="F10087" s="310" t="s">
        <v>9032</v>
      </c>
      <c r="G10087" s="310" t="s">
        <v>118</v>
      </c>
      <c r="H10087" s="312">
        <v>1104211.5</v>
      </c>
      <c r="I10087" s="312">
        <f t="shared" si="90"/>
        <v>1104211.5</v>
      </c>
      <c r="J10087" s="310" t="s">
        <v>241</v>
      </c>
      <c r="K10087" s="310" t="s">
        <v>241</v>
      </c>
      <c r="L10087" s="313" t="s">
        <v>9033</v>
      </c>
    </row>
    <row r="10088" spans="2:12" ht="75" customHeight="1" x14ac:dyDescent="0.25">
      <c r="B10088" s="310">
        <v>24122004</v>
      </c>
      <c r="C10088" s="310" t="s">
        <v>9500</v>
      </c>
      <c r="D10088" s="311">
        <v>41654</v>
      </c>
      <c r="E10088" s="310">
        <v>11.5</v>
      </c>
      <c r="F10088" s="310" t="s">
        <v>9032</v>
      </c>
      <c r="G10088" s="310" t="s">
        <v>118</v>
      </c>
      <c r="H10088" s="312">
        <v>735000</v>
      </c>
      <c r="I10088" s="312">
        <f t="shared" si="90"/>
        <v>735000</v>
      </c>
      <c r="J10088" s="310" t="s">
        <v>241</v>
      </c>
      <c r="K10088" s="310" t="s">
        <v>241</v>
      </c>
      <c r="L10088" s="313" t="s">
        <v>9033</v>
      </c>
    </row>
    <row r="10089" spans="2:12" ht="75" customHeight="1" x14ac:dyDescent="0.25">
      <c r="B10089" s="310">
        <v>25174404</v>
      </c>
      <c r="C10089" s="310" t="s">
        <v>9501</v>
      </c>
      <c r="D10089" s="311">
        <v>41654</v>
      </c>
      <c r="E10089" s="310">
        <v>11.5</v>
      </c>
      <c r="F10089" s="310" t="s">
        <v>9032</v>
      </c>
      <c r="G10089" s="310" t="s">
        <v>118</v>
      </c>
      <c r="H10089" s="312">
        <v>1102500</v>
      </c>
      <c r="I10089" s="312">
        <f t="shared" si="90"/>
        <v>1102500</v>
      </c>
      <c r="J10089" s="310" t="s">
        <v>241</v>
      </c>
      <c r="K10089" s="310" t="s">
        <v>241</v>
      </c>
      <c r="L10089" s="313" t="s">
        <v>9033</v>
      </c>
    </row>
    <row r="10090" spans="2:12" ht="75" customHeight="1" x14ac:dyDescent="0.25">
      <c r="B10090" s="310">
        <v>73181112</v>
      </c>
      <c r="C10090" s="310" t="s">
        <v>9502</v>
      </c>
      <c r="D10090" s="311">
        <v>41654</v>
      </c>
      <c r="E10090" s="310">
        <v>11.5</v>
      </c>
      <c r="F10090" s="310" t="s">
        <v>9032</v>
      </c>
      <c r="G10090" s="310" t="s">
        <v>118</v>
      </c>
      <c r="H10090" s="312">
        <v>10946489.4</v>
      </c>
      <c r="I10090" s="312">
        <f t="shared" ref="I10090:I10153" si="91">H10090</f>
        <v>10946489.4</v>
      </c>
      <c r="J10090" s="310" t="s">
        <v>241</v>
      </c>
      <c r="K10090" s="310" t="s">
        <v>241</v>
      </c>
      <c r="L10090" s="313" t="s">
        <v>9033</v>
      </c>
    </row>
    <row r="10091" spans="2:12" ht="75" customHeight="1" x14ac:dyDescent="0.25">
      <c r="B10091" s="310">
        <v>31371401</v>
      </c>
      <c r="C10091" s="310" t="s">
        <v>9503</v>
      </c>
      <c r="D10091" s="311">
        <v>41654</v>
      </c>
      <c r="E10091" s="310">
        <v>11.5</v>
      </c>
      <c r="F10091" s="310" t="s">
        <v>9032</v>
      </c>
      <c r="G10091" s="310" t="s">
        <v>118</v>
      </c>
      <c r="H10091" s="312">
        <v>4200000</v>
      </c>
      <c r="I10091" s="312">
        <f t="shared" si="91"/>
        <v>4200000</v>
      </c>
      <c r="J10091" s="310" t="s">
        <v>241</v>
      </c>
      <c r="K10091" s="310" t="s">
        <v>241</v>
      </c>
      <c r="L10091" s="313" t="s">
        <v>9033</v>
      </c>
    </row>
    <row r="10092" spans="2:12" ht="75" customHeight="1" x14ac:dyDescent="0.25">
      <c r="B10092" s="310">
        <v>41112239</v>
      </c>
      <c r="C10092" s="310" t="s">
        <v>9504</v>
      </c>
      <c r="D10092" s="311">
        <v>41654</v>
      </c>
      <c r="E10092" s="310">
        <v>11.5</v>
      </c>
      <c r="F10092" s="310" t="s">
        <v>9032</v>
      </c>
      <c r="G10092" s="310" t="s">
        <v>118</v>
      </c>
      <c r="H10092" s="312">
        <v>1050000</v>
      </c>
      <c r="I10092" s="312">
        <f t="shared" si="91"/>
        <v>1050000</v>
      </c>
      <c r="J10092" s="310" t="s">
        <v>241</v>
      </c>
      <c r="K10092" s="310" t="s">
        <v>241</v>
      </c>
      <c r="L10092" s="313" t="s">
        <v>9033</v>
      </c>
    </row>
    <row r="10093" spans="2:12" ht="75" customHeight="1" x14ac:dyDescent="0.25">
      <c r="B10093" s="310">
        <v>41112239</v>
      </c>
      <c r="C10093" s="310" t="s">
        <v>9505</v>
      </c>
      <c r="D10093" s="311">
        <v>41654</v>
      </c>
      <c r="E10093" s="310">
        <v>11.5</v>
      </c>
      <c r="F10093" s="310" t="s">
        <v>9032</v>
      </c>
      <c r="G10093" s="310" t="s">
        <v>118</v>
      </c>
      <c r="H10093" s="312">
        <v>194673.3075</v>
      </c>
      <c r="I10093" s="312">
        <f t="shared" si="91"/>
        <v>194673.3075</v>
      </c>
      <c r="J10093" s="310" t="s">
        <v>241</v>
      </c>
      <c r="K10093" s="310" t="s">
        <v>241</v>
      </c>
      <c r="L10093" s="313" t="s">
        <v>9033</v>
      </c>
    </row>
    <row r="10094" spans="2:12" ht="75" customHeight="1" x14ac:dyDescent="0.25">
      <c r="B10094" s="310">
        <v>60121214</v>
      </c>
      <c r="C10094" s="310" t="s">
        <v>9505</v>
      </c>
      <c r="D10094" s="311">
        <v>41654</v>
      </c>
      <c r="E10094" s="310">
        <v>11.5</v>
      </c>
      <c r="F10094" s="310" t="s">
        <v>9032</v>
      </c>
      <c r="G10094" s="310" t="s">
        <v>118</v>
      </c>
      <c r="H10094" s="312">
        <v>131726.70000000001</v>
      </c>
      <c r="I10094" s="312">
        <f t="shared" si="91"/>
        <v>131726.70000000001</v>
      </c>
      <c r="J10094" s="310" t="s">
        <v>241</v>
      </c>
      <c r="K10094" s="310" t="s">
        <v>241</v>
      </c>
      <c r="L10094" s="313" t="s">
        <v>9033</v>
      </c>
    </row>
    <row r="10095" spans="2:12" ht="75" customHeight="1" x14ac:dyDescent="0.25">
      <c r="B10095" s="310">
        <v>60121214</v>
      </c>
      <c r="C10095" s="310" t="s">
        <v>9506</v>
      </c>
      <c r="D10095" s="311">
        <v>41654</v>
      </c>
      <c r="E10095" s="310">
        <v>11.5</v>
      </c>
      <c r="F10095" s="310" t="s">
        <v>9032</v>
      </c>
      <c r="G10095" s="310" t="s">
        <v>118</v>
      </c>
      <c r="H10095" s="312">
        <v>719602.79999999993</v>
      </c>
      <c r="I10095" s="312">
        <f t="shared" si="91"/>
        <v>719602.79999999993</v>
      </c>
      <c r="J10095" s="310" t="s">
        <v>241</v>
      </c>
      <c r="K10095" s="310" t="s">
        <v>241</v>
      </c>
      <c r="L10095" s="313" t="s">
        <v>9033</v>
      </c>
    </row>
    <row r="10096" spans="2:12" ht="75" customHeight="1" x14ac:dyDescent="0.25">
      <c r="B10096" s="310">
        <v>44121618</v>
      </c>
      <c r="C10096" s="310" t="s">
        <v>9506</v>
      </c>
      <c r="D10096" s="311">
        <v>41654</v>
      </c>
      <c r="E10096" s="310">
        <v>11.5</v>
      </c>
      <c r="F10096" s="310" t="s">
        <v>9032</v>
      </c>
      <c r="G10096" s="310" t="s">
        <v>118</v>
      </c>
      <c r="H10096" s="312">
        <v>552105.75</v>
      </c>
      <c r="I10096" s="312">
        <f t="shared" si="91"/>
        <v>552105.75</v>
      </c>
      <c r="J10096" s="310" t="s">
        <v>241</v>
      </c>
      <c r="K10096" s="310" t="s">
        <v>241</v>
      </c>
      <c r="L10096" s="313" t="s">
        <v>9033</v>
      </c>
    </row>
    <row r="10097" spans="2:12" ht="75" customHeight="1" x14ac:dyDescent="0.25">
      <c r="B10097" s="310">
        <v>44121618</v>
      </c>
      <c r="C10097" s="310" t="s">
        <v>9507</v>
      </c>
      <c r="D10097" s="311">
        <v>41654</v>
      </c>
      <c r="E10097" s="310">
        <v>11.5</v>
      </c>
      <c r="F10097" s="310" t="s">
        <v>9032</v>
      </c>
      <c r="G10097" s="310" t="s">
        <v>118</v>
      </c>
      <c r="H10097" s="312">
        <v>813750</v>
      </c>
      <c r="I10097" s="312">
        <f t="shared" si="91"/>
        <v>813750</v>
      </c>
      <c r="J10097" s="310" t="s">
        <v>241</v>
      </c>
      <c r="K10097" s="310" t="s">
        <v>241</v>
      </c>
      <c r="L10097" s="313" t="s">
        <v>9033</v>
      </c>
    </row>
    <row r="10098" spans="2:12" ht="75" customHeight="1" x14ac:dyDescent="0.25">
      <c r="B10098" s="310">
        <v>31211706</v>
      </c>
      <c r="C10098" s="310" t="s">
        <v>9507</v>
      </c>
      <c r="D10098" s="311">
        <v>41654</v>
      </c>
      <c r="E10098" s="310">
        <v>11.5</v>
      </c>
      <c r="F10098" s="310" t="s">
        <v>9032</v>
      </c>
      <c r="G10098" s="310" t="s">
        <v>118</v>
      </c>
      <c r="H10098" s="312">
        <v>813750</v>
      </c>
      <c r="I10098" s="312">
        <f t="shared" si="91"/>
        <v>813750</v>
      </c>
      <c r="J10098" s="310" t="s">
        <v>241</v>
      </c>
      <c r="K10098" s="310" t="s">
        <v>241</v>
      </c>
      <c r="L10098" s="313" t="s">
        <v>9033</v>
      </c>
    </row>
    <row r="10099" spans="2:12" ht="75" customHeight="1" x14ac:dyDescent="0.25">
      <c r="B10099" s="310">
        <v>31211706</v>
      </c>
      <c r="C10099" s="310" t="s">
        <v>9508</v>
      </c>
      <c r="D10099" s="311">
        <v>41654</v>
      </c>
      <c r="E10099" s="310">
        <v>11.5</v>
      </c>
      <c r="F10099" s="310" t="s">
        <v>9032</v>
      </c>
      <c r="G10099" s="310" t="s">
        <v>118</v>
      </c>
      <c r="H10099" s="312">
        <v>2205000</v>
      </c>
      <c r="I10099" s="312">
        <f t="shared" si="91"/>
        <v>2205000</v>
      </c>
      <c r="J10099" s="310" t="s">
        <v>241</v>
      </c>
      <c r="K10099" s="310" t="s">
        <v>241</v>
      </c>
      <c r="L10099" s="313" t="s">
        <v>9033</v>
      </c>
    </row>
    <row r="10100" spans="2:12" ht="75" customHeight="1" x14ac:dyDescent="0.25">
      <c r="B10100" s="310">
        <v>52121704</v>
      </c>
      <c r="C10100" s="310" t="s">
        <v>9509</v>
      </c>
      <c r="D10100" s="311">
        <v>41654</v>
      </c>
      <c r="E10100" s="310">
        <v>11.5</v>
      </c>
      <c r="F10100" s="310" t="s">
        <v>9032</v>
      </c>
      <c r="G10100" s="310" t="s">
        <v>118</v>
      </c>
      <c r="H10100" s="312">
        <v>101012.09999999999</v>
      </c>
      <c r="I10100" s="312">
        <f t="shared" si="91"/>
        <v>101012.09999999999</v>
      </c>
      <c r="J10100" s="310" t="s">
        <v>241</v>
      </c>
      <c r="K10100" s="310" t="s">
        <v>241</v>
      </c>
      <c r="L10100" s="313" t="s">
        <v>9033</v>
      </c>
    </row>
    <row r="10101" spans="2:12" ht="75" customHeight="1" x14ac:dyDescent="0.25">
      <c r="B10101" s="310">
        <v>39121308</v>
      </c>
      <c r="C10101" s="310" t="s">
        <v>9510</v>
      </c>
      <c r="D10101" s="311">
        <v>41654</v>
      </c>
      <c r="E10101" s="310">
        <v>11.5</v>
      </c>
      <c r="F10101" s="310" t="s">
        <v>9032</v>
      </c>
      <c r="G10101" s="310" t="s">
        <v>118</v>
      </c>
      <c r="H10101" s="312">
        <v>1793992.2</v>
      </c>
      <c r="I10101" s="312">
        <f t="shared" si="91"/>
        <v>1793992.2</v>
      </c>
      <c r="J10101" s="310" t="s">
        <v>241</v>
      </c>
      <c r="K10101" s="310" t="s">
        <v>241</v>
      </c>
      <c r="L10101" s="313" t="s">
        <v>9033</v>
      </c>
    </row>
    <row r="10102" spans="2:12" ht="75" customHeight="1" x14ac:dyDescent="0.25">
      <c r="B10102" s="310">
        <v>44103105</v>
      </c>
      <c r="C10102" s="310" t="s">
        <v>9511</v>
      </c>
      <c r="D10102" s="311">
        <v>41654</v>
      </c>
      <c r="E10102" s="310">
        <v>11.5</v>
      </c>
      <c r="F10102" s="310" t="s">
        <v>9032</v>
      </c>
      <c r="G10102" s="310" t="s">
        <v>118</v>
      </c>
      <c r="H10102" s="312">
        <v>2885.4</v>
      </c>
      <c r="I10102" s="312">
        <f t="shared" si="91"/>
        <v>2885.4</v>
      </c>
      <c r="J10102" s="310" t="s">
        <v>241</v>
      </c>
      <c r="K10102" s="310" t="s">
        <v>241</v>
      </c>
      <c r="L10102" s="313" t="s">
        <v>9033</v>
      </c>
    </row>
    <row r="10103" spans="2:12" ht="75" customHeight="1" x14ac:dyDescent="0.25">
      <c r="B10103" s="310">
        <v>30131513</v>
      </c>
      <c r="C10103" s="310" t="s">
        <v>9512</v>
      </c>
      <c r="D10103" s="311">
        <v>41654</v>
      </c>
      <c r="E10103" s="310">
        <v>11.5</v>
      </c>
      <c r="F10103" s="310" t="s">
        <v>9032</v>
      </c>
      <c r="G10103" s="310" t="s">
        <v>118</v>
      </c>
      <c r="H10103" s="312">
        <v>131250</v>
      </c>
      <c r="I10103" s="312">
        <f t="shared" si="91"/>
        <v>131250</v>
      </c>
      <c r="J10103" s="310" t="s">
        <v>241</v>
      </c>
      <c r="K10103" s="310" t="s">
        <v>241</v>
      </c>
      <c r="L10103" s="313" t="s">
        <v>9033</v>
      </c>
    </row>
    <row r="10104" spans="2:12" ht="75" customHeight="1" x14ac:dyDescent="0.25">
      <c r="B10104" s="310">
        <v>23242307</v>
      </c>
      <c r="C10104" s="310" t="s">
        <v>9513</v>
      </c>
      <c r="D10104" s="311">
        <v>41654</v>
      </c>
      <c r="E10104" s="310">
        <v>11.5</v>
      </c>
      <c r="F10104" s="310" t="s">
        <v>9032</v>
      </c>
      <c r="G10104" s="310" t="s">
        <v>118</v>
      </c>
      <c r="H10104" s="312">
        <v>53550</v>
      </c>
      <c r="I10104" s="312">
        <f t="shared" si="91"/>
        <v>53550</v>
      </c>
      <c r="J10104" s="310" t="s">
        <v>241</v>
      </c>
      <c r="K10104" s="310" t="s">
        <v>241</v>
      </c>
      <c r="L10104" s="313" t="s">
        <v>9033</v>
      </c>
    </row>
    <row r="10105" spans="2:12" ht="75" customHeight="1" x14ac:dyDescent="0.25">
      <c r="B10105" s="310">
        <v>23242307</v>
      </c>
      <c r="C10105" s="310" t="s">
        <v>9514</v>
      </c>
      <c r="D10105" s="311">
        <v>41654</v>
      </c>
      <c r="E10105" s="310">
        <v>11.5</v>
      </c>
      <c r="F10105" s="310" t="s">
        <v>9032</v>
      </c>
      <c r="G10105" s="310" t="s">
        <v>118</v>
      </c>
      <c r="H10105" s="312">
        <v>96662.475000000006</v>
      </c>
      <c r="I10105" s="312">
        <f t="shared" si="91"/>
        <v>96662.475000000006</v>
      </c>
      <c r="J10105" s="310" t="s">
        <v>241</v>
      </c>
      <c r="K10105" s="310" t="s">
        <v>241</v>
      </c>
      <c r="L10105" s="313" t="s">
        <v>9033</v>
      </c>
    </row>
    <row r="10106" spans="2:12" ht="75" customHeight="1" x14ac:dyDescent="0.25">
      <c r="B10106" s="310">
        <v>27112156</v>
      </c>
      <c r="C10106" s="310" t="s">
        <v>9514</v>
      </c>
      <c r="D10106" s="311">
        <v>41654</v>
      </c>
      <c r="E10106" s="310">
        <v>11.5</v>
      </c>
      <c r="F10106" s="310" t="s">
        <v>9032</v>
      </c>
      <c r="G10106" s="310" t="s">
        <v>118</v>
      </c>
      <c r="H10106" s="312">
        <v>34186.424999999996</v>
      </c>
      <c r="I10106" s="312">
        <f t="shared" si="91"/>
        <v>34186.424999999996</v>
      </c>
      <c r="J10106" s="310" t="s">
        <v>241</v>
      </c>
      <c r="K10106" s="310" t="s">
        <v>241</v>
      </c>
      <c r="L10106" s="313" t="s">
        <v>9033</v>
      </c>
    </row>
    <row r="10107" spans="2:12" ht="75" customHeight="1" x14ac:dyDescent="0.25">
      <c r="B10107" s="310">
        <v>27112156</v>
      </c>
      <c r="C10107" s="310" t="s">
        <v>9514</v>
      </c>
      <c r="D10107" s="311">
        <v>41654</v>
      </c>
      <c r="E10107" s="310">
        <v>11.5</v>
      </c>
      <c r="F10107" s="310" t="s">
        <v>9032</v>
      </c>
      <c r="G10107" s="310" t="s">
        <v>118</v>
      </c>
      <c r="H10107" s="312">
        <v>3889.2</v>
      </c>
      <c r="I10107" s="312">
        <f t="shared" si="91"/>
        <v>3889.2</v>
      </c>
      <c r="J10107" s="310" t="s">
        <v>241</v>
      </c>
      <c r="K10107" s="310" t="s">
        <v>241</v>
      </c>
      <c r="L10107" s="313" t="s">
        <v>9033</v>
      </c>
    </row>
    <row r="10108" spans="2:12" ht="75" customHeight="1" x14ac:dyDescent="0.25">
      <c r="B10108" s="310">
        <v>27112156</v>
      </c>
      <c r="C10108" s="310" t="s">
        <v>9515</v>
      </c>
      <c r="D10108" s="311">
        <v>41654</v>
      </c>
      <c r="E10108" s="310">
        <v>11.5</v>
      </c>
      <c r="F10108" s="310" t="s">
        <v>9032</v>
      </c>
      <c r="G10108" s="310" t="s">
        <v>118</v>
      </c>
      <c r="H10108" s="312">
        <v>52500</v>
      </c>
      <c r="I10108" s="312">
        <f t="shared" si="91"/>
        <v>52500</v>
      </c>
      <c r="J10108" s="310" t="s">
        <v>241</v>
      </c>
      <c r="K10108" s="310" t="s">
        <v>241</v>
      </c>
      <c r="L10108" s="313" t="s">
        <v>9033</v>
      </c>
    </row>
    <row r="10109" spans="2:12" ht="75" customHeight="1" x14ac:dyDescent="0.25">
      <c r="B10109" s="310">
        <v>27112156</v>
      </c>
      <c r="C10109" s="310" t="s">
        <v>9516</v>
      </c>
      <c r="D10109" s="311">
        <v>41654</v>
      </c>
      <c r="E10109" s="310">
        <v>11.5</v>
      </c>
      <c r="F10109" s="310" t="s">
        <v>9032</v>
      </c>
      <c r="G10109" s="310" t="s">
        <v>118</v>
      </c>
      <c r="H10109" s="312">
        <v>31500</v>
      </c>
      <c r="I10109" s="312">
        <f t="shared" si="91"/>
        <v>31500</v>
      </c>
      <c r="J10109" s="310" t="s">
        <v>241</v>
      </c>
      <c r="K10109" s="310" t="s">
        <v>241</v>
      </c>
      <c r="L10109" s="313" t="s">
        <v>9033</v>
      </c>
    </row>
    <row r="10110" spans="2:12" ht="75" customHeight="1" x14ac:dyDescent="0.25">
      <c r="B10110" s="310">
        <v>27112156</v>
      </c>
      <c r="C10110" s="310" t="s">
        <v>9517</v>
      </c>
      <c r="D10110" s="311">
        <v>41654</v>
      </c>
      <c r="E10110" s="310">
        <v>11.5</v>
      </c>
      <c r="F10110" s="310" t="s">
        <v>9032</v>
      </c>
      <c r="G10110" s="310" t="s">
        <v>118</v>
      </c>
      <c r="H10110" s="312">
        <v>21000</v>
      </c>
      <c r="I10110" s="312">
        <f t="shared" si="91"/>
        <v>21000</v>
      </c>
      <c r="J10110" s="310" t="s">
        <v>241</v>
      </c>
      <c r="K10110" s="310" t="s">
        <v>241</v>
      </c>
      <c r="L10110" s="313" t="s">
        <v>9033</v>
      </c>
    </row>
    <row r="10111" spans="2:12" ht="75" customHeight="1" x14ac:dyDescent="0.25">
      <c r="B10111" s="310">
        <v>27112156</v>
      </c>
      <c r="C10111" s="310" t="s">
        <v>9518</v>
      </c>
      <c r="D10111" s="311">
        <v>41654</v>
      </c>
      <c r="E10111" s="310">
        <v>11.5</v>
      </c>
      <c r="F10111" s="310" t="s">
        <v>9032</v>
      </c>
      <c r="G10111" s="310" t="s">
        <v>118</v>
      </c>
      <c r="H10111" s="312">
        <v>84000</v>
      </c>
      <c r="I10111" s="312">
        <f t="shared" si="91"/>
        <v>84000</v>
      </c>
      <c r="J10111" s="310" t="s">
        <v>241</v>
      </c>
      <c r="K10111" s="310" t="s">
        <v>241</v>
      </c>
      <c r="L10111" s="313" t="s">
        <v>9033</v>
      </c>
    </row>
    <row r="10112" spans="2:12" ht="75" customHeight="1" x14ac:dyDescent="0.25">
      <c r="B10112" s="310">
        <v>27112156</v>
      </c>
      <c r="C10112" s="310" t="s">
        <v>9519</v>
      </c>
      <c r="D10112" s="311">
        <v>41654</v>
      </c>
      <c r="E10112" s="310">
        <v>11.5</v>
      </c>
      <c r="F10112" s="310" t="s">
        <v>9032</v>
      </c>
      <c r="G10112" s="310" t="s">
        <v>118</v>
      </c>
      <c r="H10112" s="312">
        <v>84000</v>
      </c>
      <c r="I10112" s="312">
        <f t="shared" si="91"/>
        <v>84000</v>
      </c>
      <c r="J10112" s="310" t="s">
        <v>241</v>
      </c>
      <c r="K10112" s="310" t="s">
        <v>241</v>
      </c>
      <c r="L10112" s="313" t="s">
        <v>9033</v>
      </c>
    </row>
    <row r="10113" spans="2:12" ht="75" customHeight="1" x14ac:dyDescent="0.25">
      <c r="B10113" s="310">
        <v>27112156</v>
      </c>
      <c r="C10113" s="310" t="s">
        <v>9520</v>
      </c>
      <c r="D10113" s="311">
        <v>41654</v>
      </c>
      <c r="E10113" s="310">
        <v>11.5</v>
      </c>
      <c r="F10113" s="310" t="s">
        <v>9032</v>
      </c>
      <c r="G10113" s="310" t="s">
        <v>118</v>
      </c>
      <c r="H10113" s="312">
        <v>84000</v>
      </c>
      <c r="I10113" s="312">
        <f t="shared" si="91"/>
        <v>84000</v>
      </c>
      <c r="J10113" s="310" t="s">
        <v>241</v>
      </c>
      <c r="K10113" s="310" t="s">
        <v>241</v>
      </c>
      <c r="L10113" s="313" t="s">
        <v>9033</v>
      </c>
    </row>
    <row r="10114" spans="2:12" ht="75" customHeight="1" x14ac:dyDescent="0.25">
      <c r="B10114" s="310">
        <v>27112156</v>
      </c>
      <c r="C10114" s="310" t="s">
        <v>9521</v>
      </c>
      <c r="D10114" s="311">
        <v>41654</v>
      </c>
      <c r="E10114" s="310">
        <v>11.5</v>
      </c>
      <c r="F10114" s="310" t="s">
        <v>9032</v>
      </c>
      <c r="G10114" s="310" t="s">
        <v>118</v>
      </c>
      <c r="H10114" s="312">
        <v>84000</v>
      </c>
      <c r="I10114" s="312">
        <f t="shared" si="91"/>
        <v>84000</v>
      </c>
      <c r="J10114" s="310" t="s">
        <v>241</v>
      </c>
      <c r="K10114" s="310" t="s">
        <v>241</v>
      </c>
      <c r="L10114" s="313" t="s">
        <v>9033</v>
      </c>
    </row>
    <row r="10115" spans="2:12" ht="75" customHeight="1" x14ac:dyDescent="0.25">
      <c r="B10115" s="310">
        <v>27112156</v>
      </c>
      <c r="C10115" s="310" t="s">
        <v>9522</v>
      </c>
      <c r="D10115" s="311">
        <v>41654</v>
      </c>
      <c r="E10115" s="310">
        <v>11.5</v>
      </c>
      <c r="F10115" s="310" t="s">
        <v>9032</v>
      </c>
      <c r="G10115" s="310" t="s">
        <v>118</v>
      </c>
      <c r="H10115" s="312">
        <v>84000</v>
      </c>
      <c r="I10115" s="312">
        <f t="shared" si="91"/>
        <v>84000</v>
      </c>
      <c r="J10115" s="310" t="s">
        <v>241</v>
      </c>
      <c r="K10115" s="310" t="s">
        <v>241</v>
      </c>
      <c r="L10115" s="313" t="s">
        <v>9033</v>
      </c>
    </row>
    <row r="10116" spans="2:12" ht="75" customHeight="1" x14ac:dyDescent="0.25">
      <c r="B10116" s="310">
        <v>27112156</v>
      </c>
      <c r="C10116" s="310" t="s">
        <v>9523</v>
      </c>
      <c r="D10116" s="311">
        <v>41654</v>
      </c>
      <c r="E10116" s="310">
        <v>11.5</v>
      </c>
      <c r="F10116" s="310" t="s">
        <v>9032</v>
      </c>
      <c r="G10116" s="310" t="s">
        <v>118</v>
      </c>
      <c r="H10116" s="312">
        <v>84000</v>
      </c>
      <c r="I10116" s="312">
        <f t="shared" si="91"/>
        <v>84000</v>
      </c>
      <c r="J10116" s="310" t="s">
        <v>241</v>
      </c>
      <c r="K10116" s="310" t="s">
        <v>241</v>
      </c>
      <c r="L10116" s="313" t="s">
        <v>9033</v>
      </c>
    </row>
    <row r="10117" spans="2:12" ht="75" customHeight="1" x14ac:dyDescent="0.25">
      <c r="B10117" s="310">
        <v>27112156</v>
      </c>
      <c r="C10117" s="310" t="s">
        <v>9524</v>
      </c>
      <c r="D10117" s="311">
        <v>41654</v>
      </c>
      <c r="E10117" s="310">
        <v>11.5</v>
      </c>
      <c r="F10117" s="310" t="s">
        <v>9032</v>
      </c>
      <c r="G10117" s="310" t="s">
        <v>118</v>
      </c>
      <c r="H10117" s="312">
        <v>84000</v>
      </c>
      <c r="I10117" s="312">
        <f t="shared" si="91"/>
        <v>84000</v>
      </c>
      <c r="J10117" s="310" t="s">
        <v>241</v>
      </c>
      <c r="K10117" s="310" t="s">
        <v>241</v>
      </c>
      <c r="L10117" s="313" t="s">
        <v>9033</v>
      </c>
    </row>
    <row r="10118" spans="2:12" ht="75" customHeight="1" x14ac:dyDescent="0.25">
      <c r="B10118" s="310">
        <v>27112156</v>
      </c>
      <c r="C10118" s="310" t="s">
        <v>9525</v>
      </c>
      <c r="D10118" s="311">
        <v>41654</v>
      </c>
      <c r="E10118" s="310">
        <v>11.5</v>
      </c>
      <c r="F10118" s="310" t="s">
        <v>9032</v>
      </c>
      <c r="G10118" s="310" t="s">
        <v>118</v>
      </c>
      <c r="H10118" s="312">
        <v>52500</v>
      </c>
      <c r="I10118" s="312">
        <f t="shared" si="91"/>
        <v>52500</v>
      </c>
      <c r="J10118" s="310" t="s">
        <v>241</v>
      </c>
      <c r="K10118" s="310" t="s">
        <v>241</v>
      </c>
      <c r="L10118" s="313" t="s">
        <v>9033</v>
      </c>
    </row>
    <row r="10119" spans="2:12" ht="75" customHeight="1" x14ac:dyDescent="0.25">
      <c r="B10119" s="310">
        <v>27112156</v>
      </c>
      <c r="C10119" s="310" t="s">
        <v>9526</v>
      </c>
      <c r="D10119" s="311">
        <v>41654</v>
      </c>
      <c r="E10119" s="310">
        <v>11.5</v>
      </c>
      <c r="F10119" s="310" t="s">
        <v>9032</v>
      </c>
      <c r="G10119" s="310" t="s">
        <v>118</v>
      </c>
      <c r="H10119" s="312">
        <v>52500</v>
      </c>
      <c r="I10119" s="312">
        <f t="shared" si="91"/>
        <v>52500</v>
      </c>
      <c r="J10119" s="310" t="s">
        <v>241</v>
      </c>
      <c r="K10119" s="310" t="s">
        <v>241</v>
      </c>
      <c r="L10119" s="313" t="s">
        <v>9033</v>
      </c>
    </row>
    <row r="10120" spans="2:12" ht="75" customHeight="1" x14ac:dyDescent="0.25">
      <c r="B10120" s="310">
        <v>27112156</v>
      </c>
      <c r="C10120" s="310" t="s">
        <v>9527</v>
      </c>
      <c r="D10120" s="311">
        <v>41654</v>
      </c>
      <c r="E10120" s="310">
        <v>11.5</v>
      </c>
      <c r="F10120" s="310" t="s">
        <v>9032</v>
      </c>
      <c r="G10120" s="310" t="s">
        <v>118</v>
      </c>
      <c r="H10120" s="312">
        <v>52500</v>
      </c>
      <c r="I10120" s="312">
        <f t="shared" si="91"/>
        <v>52500</v>
      </c>
      <c r="J10120" s="310" t="s">
        <v>241</v>
      </c>
      <c r="K10120" s="310" t="s">
        <v>241</v>
      </c>
      <c r="L10120" s="313" t="s">
        <v>9033</v>
      </c>
    </row>
    <row r="10121" spans="2:12" ht="75" customHeight="1" x14ac:dyDescent="0.25">
      <c r="B10121" s="310">
        <v>27112156</v>
      </c>
      <c r="C10121" s="310" t="s">
        <v>9528</v>
      </c>
      <c r="D10121" s="311">
        <v>41654</v>
      </c>
      <c r="E10121" s="310">
        <v>11.5</v>
      </c>
      <c r="F10121" s="310" t="s">
        <v>9032</v>
      </c>
      <c r="G10121" s="310" t="s">
        <v>118</v>
      </c>
      <c r="H10121" s="312">
        <v>52500</v>
      </c>
      <c r="I10121" s="312">
        <f t="shared" si="91"/>
        <v>52500</v>
      </c>
      <c r="J10121" s="310" t="s">
        <v>241</v>
      </c>
      <c r="K10121" s="310" t="s">
        <v>241</v>
      </c>
      <c r="L10121" s="313" t="s">
        <v>9033</v>
      </c>
    </row>
    <row r="10122" spans="2:12" ht="75" customHeight="1" x14ac:dyDescent="0.25">
      <c r="B10122" s="310">
        <v>27112156</v>
      </c>
      <c r="C10122" s="310" t="s">
        <v>9529</v>
      </c>
      <c r="D10122" s="311">
        <v>41654</v>
      </c>
      <c r="E10122" s="310">
        <v>11.5</v>
      </c>
      <c r="F10122" s="310" t="s">
        <v>9032</v>
      </c>
      <c r="G10122" s="310" t="s">
        <v>118</v>
      </c>
      <c r="H10122" s="312">
        <v>52500</v>
      </c>
      <c r="I10122" s="312">
        <f t="shared" si="91"/>
        <v>52500</v>
      </c>
      <c r="J10122" s="310" t="s">
        <v>241</v>
      </c>
      <c r="K10122" s="310" t="s">
        <v>241</v>
      </c>
      <c r="L10122" s="313" t="s">
        <v>9033</v>
      </c>
    </row>
    <row r="10123" spans="2:12" ht="75" customHeight="1" x14ac:dyDescent="0.25">
      <c r="B10123" s="310">
        <v>27112156</v>
      </c>
      <c r="C10123" s="310" t="s">
        <v>9530</v>
      </c>
      <c r="D10123" s="311">
        <v>41654</v>
      </c>
      <c r="E10123" s="310">
        <v>11.5</v>
      </c>
      <c r="F10123" s="310" t="s">
        <v>9032</v>
      </c>
      <c r="G10123" s="310" t="s">
        <v>118</v>
      </c>
      <c r="H10123" s="312">
        <v>52500</v>
      </c>
      <c r="I10123" s="312">
        <f t="shared" si="91"/>
        <v>52500</v>
      </c>
      <c r="J10123" s="310" t="s">
        <v>241</v>
      </c>
      <c r="K10123" s="310" t="s">
        <v>241</v>
      </c>
      <c r="L10123" s="313" t="s">
        <v>9033</v>
      </c>
    </row>
    <row r="10124" spans="2:12" ht="75" customHeight="1" x14ac:dyDescent="0.25">
      <c r="B10124" s="310">
        <v>27112156</v>
      </c>
      <c r="C10124" s="310" t="s">
        <v>9531</v>
      </c>
      <c r="D10124" s="311">
        <v>41654</v>
      </c>
      <c r="E10124" s="310">
        <v>11.5</v>
      </c>
      <c r="F10124" s="310" t="s">
        <v>9032</v>
      </c>
      <c r="G10124" s="310" t="s">
        <v>118</v>
      </c>
      <c r="H10124" s="312">
        <v>73516.800000000003</v>
      </c>
      <c r="I10124" s="312">
        <f t="shared" si="91"/>
        <v>73516.800000000003</v>
      </c>
      <c r="J10124" s="310" t="s">
        <v>241</v>
      </c>
      <c r="K10124" s="310" t="s">
        <v>241</v>
      </c>
      <c r="L10124" s="313" t="s">
        <v>9033</v>
      </c>
    </row>
    <row r="10125" spans="2:12" ht="75" customHeight="1" x14ac:dyDescent="0.25">
      <c r="B10125" s="310">
        <v>27112156</v>
      </c>
      <c r="C10125" s="310" t="s">
        <v>9531</v>
      </c>
      <c r="D10125" s="311">
        <v>41654</v>
      </c>
      <c r="E10125" s="310">
        <v>11.5</v>
      </c>
      <c r="F10125" s="310" t="s">
        <v>9032</v>
      </c>
      <c r="G10125" s="310" t="s">
        <v>118</v>
      </c>
      <c r="H10125" s="312">
        <v>124200.29999999999</v>
      </c>
      <c r="I10125" s="312">
        <f t="shared" si="91"/>
        <v>124200.29999999999</v>
      </c>
      <c r="J10125" s="310" t="s">
        <v>241</v>
      </c>
      <c r="K10125" s="310" t="s">
        <v>241</v>
      </c>
      <c r="L10125" s="313" t="s">
        <v>9033</v>
      </c>
    </row>
    <row r="10126" spans="2:12" ht="75" customHeight="1" x14ac:dyDescent="0.25">
      <c r="B10126" s="310">
        <v>27112156</v>
      </c>
      <c r="C10126" s="310" t="s">
        <v>9531</v>
      </c>
      <c r="D10126" s="311">
        <v>41654</v>
      </c>
      <c r="E10126" s="310">
        <v>11.5</v>
      </c>
      <c r="F10126" s="310" t="s">
        <v>9032</v>
      </c>
      <c r="G10126" s="310" t="s">
        <v>118</v>
      </c>
      <c r="H10126" s="312">
        <v>342239.10000000003</v>
      </c>
      <c r="I10126" s="312">
        <f t="shared" si="91"/>
        <v>342239.10000000003</v>
      </c>
      <c r="J10126" s="310" t="s">
        <v>241</v>
      </c>
      <c r="K10126" s="310" t="s">
        <v>241</v>
      </c>
      <c r="L10126" s="313" t="s">
        <v>9033</v>
      </c>
    </row>
    <row r="10127" spans="2:12" ht="75" customHeight="1" x14ac:dyDescent="0.25">
      <c r="B10127" s="310">
        <v>27112156</v>
      </c>
      <c r="C10127" s="310" t="s">
        <v>9531</v>
      </c>
      <c r="D10127" s="311">
        <v>41654</v>
      </c>
      <c r="E10127" s="310">
        <v>11.5</v>
      </c>
      <c r="F10127" s="310" t="s">
        <v>9032</v>
      </c>
      <c r="G10127" s="310" t="s">
        <v>118</v>
      </c>
      <c r="H10127" s="312">
        <v>442350.3</v>
      </c>
      <c r="I10127" s="312">
        <f t="shared" si="91"/>
        <v>442350.3</v>
      </c>
      <c r="J10127" s="310" t="s">
        <v>241</v>
      </c>
      <c r="K10127" s="310" t="s">
        <v>241</v>
      </c>
      <c r="L10127" s="313" t="s">
        <v>9033</v>
      </c>
    </row>
    <row r="10128" spans="2:12" ht="75" customHeight="1" x14ac:dyDescent="0.25">
      <c r="B10128" s="310">
        <v>27112156</v>
      </c>
      <c r="C10128" s="310" t="s">
        <v>9532</v>
      </c>
      <c r="D10128" s="311">
        <v>41654</v>
      </c>
      <c r="E10128" s="310">
        <v>11.5</v>
      </c>
      <c r="F10128" s="310" t="s">
        <v>9032</v>
      </c>
      <c r="G10128" s="310" t="s">
        <v>118</v>
      </c>
      <c r="H10128" s="312">
        <v>3150000</v>
      </c>
      <c r="I10128" s="312">
        <f t="shared" si="91"/>
        <v>3150000</v>
      </c>
      <c r="J10128" s="310" t="s">
        <v>241</v>
      </c>
      <c r="K10128" s="310" t="s">
        <v>241</v>
      </c>
      <c r="L10128" s="313" t="s">
        <v>9033</v>
      </c>
    </row>
    <row r="10129" spans="2:12" ht="75" customHeight="1" x14ac:dyDescent="0.25">
      <c r="B10129" s="310">
        <v>23242304</v>
      </c>
      <c r="C10129" s="310" t="s">
        <v>9533</v>
      </c>
      <c r="D10129" s="311">
        <v>41654</v>
      </c>
      <c r="E10129" s="310">
        <v>11.5</v>
      </c>
      <c r="F10129" s="310" t="s">
        <v>9032</v>
      </c>
      <c r="G10129" s="310" t="s">
        <v>118</v>
      </c>
      <c r="H10129" s="312">
        <v>1254540</v>
      </c>
      <c r="I10129" s="312">
        <f t="shared" si="91"/>
        <v>1254540</v>
      </c>
      <c r="J10129" s="310" t="s">
        <v>241</v>
      </c>
      <c r="K10129" s="310" t="s">
        <v>241</v>
      </c>
      <c r="L10129" s="313" t="s">
        <v>9033</v>
      </c>
    </row>
    <row r="10130" spans="2:12" ht="75" customHeight="1" x14ac:dyDescent="0.25">
      <c r="B10130" s="310">
        <v>73151703</v>
      </c>
      <c r="C10130" s="310" t="s">
        <v>9534</v>
      </c>
      <c r="D10130" s="311">
        <v>41654</v>
      </c>
      <c r="E10130" s="310">
        <v>11.5</v>
      </c>
      <c r="F10130" s="310" t="s">
        <v>9032</v>
      </c>
      <c r="G10130" s="310" t="s">
        <v>118</v>
      </c>
      <c r="H10130" s="312">
        <v>131801.98500000002</v>
      </c>
      <c r="I10130" s="312">
        <f t="shared" si="91"/>
        <v>131801.98500000002</v>
      </c>
      <c r="J10130" s="310" t="s">
        <v>241</v>
      </c>
      <c r="K10130" s="310" t="s">
        <v>241</v>
      </c>
      <c r="L10130" s="313" t="s">
        <v>9033</v>
      </c>
    </row>
    <row r="10131" spans="2:12" ht="75" customHeight="1" x14ac:dyDescent="0.25">
      <c r="B10131" s="310">
        <v>20111712</v>
      </c>
      <c r="C10131" s="310" t="s">
        <v>9535</v>
      </c>
      <c r="D10131" s="311">
        <v>41654</v>
      </c>
      <c r="E10131" s="310">
        <v>11.5</v>
      </c>
      <c r="F10131" s="310" t="s">
        <v>9032</v>
      </c>
      <c r="G10131" s="310" t="s">
        <v>118</v>
      </c>
      <c r="H10131" s="312">
        <v>12469695</v>
      </c>
      <c r="I10131" s="312">
        <f t="shared" si="91"/>
        <v>12469695</v>
      </c>
      <c r="J10131" s="310" t="s">
        <v>241</v>
      </c>
      <c r="K10131" s="310" t="s">
        <v>241</v>
      </c>
      <c r="L10131" s="313" t="s">
        <v>9033</v>
      </c>
    </row>
    <row r="10132" spans="2:12" ht="75" customHeight="1" x14ac:dyDescent="0.25">
      <c r="B10132" s="310">
        <v>20111712</v>
      </c>
      <c r="C10132" s="310" t="s">
        <v>9536</v>
      </c>
      <c r="D10132" s="311">
        <v>41654</v>
      </c>
      <c r="E10132" s="310">
        <v>11.5</v>
      </c>
      <c r="F10132" s="310" t="s">
        <v>9032</v>
      </c>
      <c r="G10132" s="310" t="s">
        <v>118</v>
      </c>
      <c r="H10132" s="312">
        <v>50127525</v>
      </c>
      <c r="I10132" s="312">
        <f t="shared" si="91"/>
        <v>50127525</v>
      </c>
      <c r="J10132" s="310" t="s">
        <v>241</v>
      </c>
      <c r="K10132" s="310" t="s">
        <v>241</v>
      </c>
      <c r="L10132" s="313" t="s">
        <v>9033</v>
      </c>
    </row>
    <row r="10133" spans="2:12" ht="75" customHeight="1" x14ac:dyDescent="0.25">
      <c r="B10133" s="310">
        <v>20111712</v>
      </c>
      <c r="C10133" s="310" t="s">
        <v>9537</v>
      </c>
      <c r="D10133" s="311">
        <v>41654</v>
      </c>
      <c r="E10133" s="310">
        <v>11.5</v>
      </c>
      <c r="F10133" s="310" t="s">
        <v>9032</v>
      </c>
      <c r="G10133" s="310" t="s">
        <v>118</v>
      </c>
      <c r="H10133" s="312">
        <v>121765.66499999999</v>
      </c>
      <c r="I10133" s="312">
        <f t="shared" si="91"/>
        <v>121765.66499999999</v>
      </c>
      <c r="J10133" s="310" t="s">
        <v>241</v>
      </c>
      <c r="K10133" s="310" t="s">
        <v>241</v>
      </c>
      <c r="L10133" s="313" t="s">
        <v>9033</v>
      </c>
    </row>
    <row r="10134" spans="2:12" ht="75" customHeight="1" x14ac:dyDescent="0.25">
      <c r="B10134" s="310">
        <v>20111712</v>
      </c>
      <c r="C10134" s="310" t="s">
        <v>9538</v>
      </c>
      <c r="D10134" s="311">
        <v>41654</v>
      </c>
      <c r="E10134" s="310">
        <v>11.5</v>
      </c>
      <c r="F10134" s="310" t="s">
        <v>9032</v>
      </c>
      <c r="G10134" s="310" t="s">
        <v>118</v>
      </c>
      <c r="H10134" s="312">
        <v>367500</v>
      </c>
      <c r="I10134" s="312">
        <f t="shared" si="91"/>
        <v>367500</v>
      </c>
      <c r="J10134" s="310" t="s">
        <v>241</v>
      </c>
      <c r="K10134" s="310" t="s">
        <v>241</v>
      </c>
      <c r="L10134" s="313" t="s">
        <v>9033</v>
      </c>
    </row>
    <row r="10135" spans="2:12" ht="75" customHeight="1" x14ac:dyDescent="0.25">
      <c r="B10135" s="310">
        <v>44111502</v>
      </c>
      <c r="C10135" s="310" t="s">
        <v>9539</v>
      </c>
      <c r="D10135" s="311">
        <v>41654</v>
      </c>
      <c r="E10135" s="310">
        <v>11.5</v>
      </c>
      <c r="F10135" s="310" t="s">
        <v>9032</v>
      </c>
      <c r="G10135" s="310" t="s">
        <v>118</v>
      </c>
      <c r="H10135" s="312">
        <v>5250000</v>
      </c>
      <c r="I10135" s="312">
        <f t="shared" si="91"/>
        <v>5250000</v>
      </c>
      <c r="J10135" s="310" t="s">
        <v>241</v>
      </c>
      <c r="K10135" s="310" t="s">
        <v>241</v>
      </c>
      <c r="L10135" s="313" t="s">
        <v>9033</v>
      </c>
    </row>
    <row r="10136" spans="2:12" ht="75" customHeight="1" x14ac:dyDescent="0.25">
      <c r="B10136" s="310">
        <v>41122409</v>
      </c>
      <c r="C10136" s="310" t="s">
        <v>9540</v>
      </c>
      <c r="D10136" s="311">
        <v>41654</v>
      </c>
      <c r="E10136" s="310">
        <v>11.5</v>
      </c>
      <c r="F10136" s="310" t="s">
        <v>9032</v>
      </c>
      <c r="G10136" s="310" t="s">
        <v>118</v>
      </c>
      <c r="H10136" s="312">
        <v>472500</v>
      </c>
      <c r="I10136" s="312">
        <f t="shared" si="91"/>
        <v>472500</v>
      </c>
      <c r="J10136" s="310" t="s">
        <v>241</v>
      </c>
      <c r="K10136" s="310" t="s">
        <v>241</v>
      </c>
      <c r="L10136" s="313" t="s">
        <v>9033</v>
      </c>
    </row>
    <row r="10137" spans="2:12" ht="75" customHeight="1" x14ac:dyDescent="0.25">
      <c r="B10137" s="310">
        <v>41122409</v>
      </c>
      <c r="C10137" s="310" t="s">
        <v>9540</v>
      </c>
      <c r="D10137" s="311">
        <v>41654</v>
      </c>
      <c r="E10137" s="310">
        <v>11.5</v>
      </c>
      <c r="F10137" s="310" t="s">
        <v>9032</v>
      </c>
      <c r="G10137" s="310" t="s">
        <v>118</v>
      </c>
      <c r="H10137" s="312">
        <v>630000</v>
      </c>
      <c r="I10137" s="312">
        <f t="shared" si="91"/>
        <v>630000</v>
      </c>
      <c r="J10137" s="310" t="s">
        <v>241</v>
      </c>
      <c r="K10137" s="310" t="s">
        <v>241</v>
      </c>
      <c r="L10137" s="313" t="s">
        <v>9033</v>
      </c>
    </row>
    <row r="10138" spans="2:12" ht="75" customHeight="1" x14ac:dyDescent="0.25">
      <c r="B10138" s="310">
        <v>20143002</v>
      </c>
      <c r="C10138" s="310" t="s">
        <v>9541</v>
      </c>
      <c r="D10138" s="311">
        <v>41654</v>
      </c>
      <c r="E10138" s="310">
        <v>11.5</v>
      </c>
      <c r="F10138" s="310" t="s">
        <v>9032</v>
      </c>
      <c r="G10138" s="310" t="s">
        <v>118</v>
      </c>
      <c r="H10138" s="312">
        <v>525000</v>
      </c>
      <c r="I10138" s="312">
        <f t="shared" si="91"/>
        <v>525000</v>
      </c>
      <c r="J10138" s="310" t="s">
        <v>241</v>
      </c>
      <c r="K10138" s="310" t="s">
        <v>241</v>
      </c>
      <c r="L10138" s="313" t="s">
        <v>9033</v>
      </c>
    </row>
    <row r="10139" spans="2:12" ht="75" customHeight="1" x14ac:dyDescent="0.25">
      <c r="B10139" s="310">
        <v>20143002</v>
      </c>
      <c r="C10139" s="310" t="s">
        <v>9541</v>
      </c>
      <c r="D10139" s="311">
        <v>41654</v>
      </c>
      <c r="E10139" s="310">
        <v>11.5</v>
      </c>
      <c r="F10139" s="310" t="s">
        <v>9032</v>
      </c>
      <c r="G10139" s="310" t="s">
        <v>118</v>
      </c>
      <c r="H10139" s="312">
        <v>525000</v>
      </c>
      <c r="I10139" s="312">
        <f t="shared" si="91"/>
        <v>525000</v>
      </c>
      <c r="J10139" s="310" t="s">
        <v>241</v>
      </c>
      <c r="K10139" s="310" t="s">
        <v>241</v>
      </c>
      <c r="L10139" s="313" t="s">
        <v>9033</v>
      </c>
    </row>
    <row r="10140" spans="2:12" ht="75" customHeight="1" x14ac:dyDescent="0.25">
      <c r="B10140" s="310">
        <v>20143002</v>
      </c>
      <c r="C10140" s="310" t="s">
        <v>9542</v>
      </c>
      <c r="D10140" s="311">
        <v>41654</v>
      </c>
      <c r="E10140" s="310">
        <v>11.5</v>
      </c>
      <c r="F10140" s="310" t="s">
        <v>9032</v>
      </c>
      <c r="G10140" s="310" t="s">
        <v>118</v>
      </c>
      <c r="H10140" s="312">
        <v>693000</v>
      </c>
      <c r="I10140" s="312">
        <f t="shared" si="91"/>
        <v>693000</v>
      </c>
      <c r="J10140" s="310" t="s">
        <v>241</v>
      </c>
      <c r="K10140" s="310" t="s">
        <v>241</v>
      </c>
      <c r="L10140" s="313" t="s">
        <v>9033</v>
      </c>
    </row>
    <row r="10141" spans="2:12" ht="75" customHeight="1" x14ac:dyDescent="0.25">
      <c r="B10141" s="310">
        <v>20143002</v>
      </c>
      <c r="C10141" s="310" t="s">
        <v>9543</v>
      </c>
      <c r="D10141" s="311">
        <v>41654</v>
      </c>
      <c r="E10141" s="310">
        <v>11.5</v>
      </c>
      <c r="F10141" s="310" t="s">
        <v>9032</v>
      </c>
      <c r="G10141" s="310" t="s">
        <v>118</v>
      </c>
      <c r="H10141" s="312">
        <v>1680000</v>
      </c>
      <c r="I10141" s="312">
        <f t="shared" si="91"/>
        <v>1680000</v>
      </c>
      <c r="J10141" s="310" t="s">
        <v>241</v>
      </c>
      <c r="K10141" s="310" t="s">
        <v>241</v>
      </c>
      <c r="L10141" s="313" t="s">
        <v>9033</v>
      </c>
    </row>
    <row r="10142" spans="2:12" ht="75" customHeight="1" x14ac:dyDescent="0.25">
      <c r="B10142" s="310">
        <v>20143002</v>
      </c>
      <c r="C10142" s="310" t="s">
        <v>9544</v>
      </c>
      <c r="D10142" s="311">
        <v>41654</v>
      </c>
      <c r="E10142" s="310">
        <v>11.5</v>
      </c>
      <c r="F10142" s="310" t="s">
        <v>9032</v>
      </c>
      <c r="G10142" s="310" t="s">
        <v>118</v>
      </c>
      <c r="H10142" s="312">
        <v>367500</v>
      </c>
      <c r="I10142" s="312">
        <f t="shared" si="91"/>
        <v>367500</v>
      </c>
      <c r="J10142" s="310" t="s">
        <v>241</v>
      </c>
      <c r="K10142" s="310" t="s">
        <v>241</v>
      </c>
      <c r="L10142" s="313" t="s">
        <v>9033</v>
      </c>
    </row>
    <row r="10143" spans="2:12" ht="75" customHeight="1" x14ac:dyDescent="0.25">
      <c r="B10143" s="310">
        <v>20143002</v>
      </c>
      <c r="C10143" s="310" t="s">
        <v>9545</v>
      </c>
      <c r="D10143" s="311">
        <v>41654</v>
      </c>
      <c r="E10143" s="310">
        <v>11.5</v>
      </c>
      <c r="F10143" s="310" t="s">
        <v>9032</v>
      </c>
      <c r="G10143" s="310" t="s">
        <v>118</v>
      </c>
      <c r="H10143" s="312">
        <v>50400</v>
      </c>
      <c r="I10143" s="312">
        <f t="shared" si="91"/>
        <v>50400</v>
      </c>
      <c r="J10143" s="310" t="s">
        <v>241</v>
      </c>
      <c r="K10143" s="310" t="s">
        <v>241</v>
      </c>
      <c r="L10143" s="313" t="s">
        <v>9033</v>
      </c>
    </row>
    <row r="10144" spans="2:12" ht="75" customHeight="1" x14ac:dyDescent="0.25">
      <c r="B10144" s="310">
        <v>20143002</v>
      </c>
      <c r="C10144" s="310" t="s">
        <v>3413</v>
      </c>
      <c r="D10144" s="311">
        <v>41654</v>
      </c>
      <c r="E10144" s="310">
        <v>11.5</v>
      </c>
      <c r="F10144" s="310" t="s">
        <v>9032</v>
      </c>
      <c r="G10144" s="310" t="s">
        <v>118</v>
      </c>
      <c r="H10144" s="312">
        <v>156817.5</v>
      </c>
      <c r="I10144" s="312">
        <f t="shared" si="91"/>
        <v>156817.5</v>
      </c>
      <c r="J10144" s="310" t="s">
        <v>241</v>
      </c>
      <c r="K10144" s="310" t="s">
        <v>241</v>
      </c>
      <c r="L10144" s="313" t="s">
        <v>9033</v>
      </c>
    </row>
    <row r="10145" spans="2:12" ht="75" customHeight="1" x14ac:dyDescent="0.25">
      <c r="B10145" s="310">
        <v>12191501</v>
      </c>
      <c r="C10145" s="310" t="s">
        <v>9546</v>
      </c>
      <c r="D10145" s="311">
        <v>41654</v>
      </c>
      <c r="E10145" s="310">
        <v>11.5</v>
      </c>
      <c r="F10145" s="310" t="s">
        <v>9032</v>
      </c>
      <c r="G10145" s="310" t="s">
        <v>118</v>
      </c>
      <c r="H10145" s="312">
        <v>262500</v>
      </c>
      <c r="I10145" s="312">
        <f t="shared" si="91"/>
        <v>262500</v>
      </c>
      <c r="J10145" s="310" t="s">
        <v>241</v>
      </c>
      <c r="K10145" s="310" t="s">
        <v>241</v>
      </c>
      <c r="L10145" s="313" t="s">
        <v>9033</v>
      </c>
    </row>
    <row r="10146" spans="2:12" ht="75" customHeight="1" x14ac:dyDescent="0.25">
      <c r="B10146" s="310">
        <v>52151504</v>
      </c>
      <c r="C10146" s="310" t="s">
        <v>9547</v>
      </c>
      <c r="D10146" s="311">
        <v>41654</v>
      </c>
      <c r="E10146" s="310">
        <v>11.5</v>
      </c>
      <c r="F10146" s="310" t="s">
        <v>9032</v>
      </c>
      <c r="G10146" s="310" t="s">
        <v>118</v>
      </c>
      <c r="H10146" s="312">
        <v>1819125</v>
      </c>
      <c r="I10146" s="312">
        <f t="shared" si="91"/>
        <v>1819125</v>
      </c>
      <c r="J10146" s="310" t="s">
        <v>241</v>
      </c>
      <c r="K10146" s="310" t="s">
        <v>241</v>
      </c>
      <c r="L10146" s="313" t="s">
        <v>9033</v>
      </c>
    </row>
    <row r="10147" spans="2:12" ht="75" customHeight="1" x14ac:dyDescent="0.25">
      <c r="B10147" s="310">
        <v>11162114</v>
      </c>
      <c r="C10147" s="310" t="s">
        <v>9548</v>
      </c>
      <c r="D10147" s="311">
        <v>41654</v>
      </c>
      <c r="E10147" s="310">
        <v>11.5</v>
      </c>
      <c r="F10147" s="310" t="s">
        <v>9032</v>
      </c>
      <c r="G10147" s="310" t="s">
        <v>118</v>
      </c>
      <c r="H10147" s="312">
        <v>525000</v>
      </c>
      <c r="I10147" s="312">
        <f t="shared" si="91"/>
        <v>525000</v>
      </c>
      <c r="J10147" s="310" t="s">
        <v>241</v>
      </c>
      <c r="K10147" s="310" t="s">
        <v>241</v>
      </c>
      <c r="L10147" s="313" t="s">
        <v>9033</v>
      </c>
    </row>
    <row r="10148" spans="2:12" ht="75" customHeight="1" x14ac:dyDescent="0.25">
      <c r="B10148" s="310">
        <v>11162114</v>
      </c>
      <c r="C10148" s="310" t="s">
        <v>9548</v>
      </c>
      <c r="D10148" s="311">
        <v>41654</v>
      </c>
      <c r="E10148" s="310">
        <v>11.5</v>
      </c>
      <c r="F10148" s="310" t="s">
        <v>9032</v>
      </c>
      <c r="G10148" s="310" t="s">
        <v>118</v>
      </c>
      <c r="H10148" s="312">
        <v>525000</v>
      </c>
      <c r="I10148" s="312">
        <f t="shared" si="91"/>
        <v>525000</v>
      </c>
      <c r="J10148" s="310" t="s">
        <v>241</v>
      </c>
      <c r="K10148" s="310" t="s">
        <v>241</v>
      </c>
      <c r="L10148" s="313" t="s">
        <v>9033</v>
      </c>
    </row>
    <row r="10149" spans="2:12" ht="75" customHeight="1" x14ac:dyDescent="0.25">
      <c r="B10149" s="310">
        <v>11162114</v>
      </c>
      <c r="C10149" s="310" t="s">
        <v>9549</v>
      </c>
      <c r="D10149" s="311">
        <v>41654</v>
      </c>
      <c r="E10149" s="310">
        <v>11.5</v>
      </c>
      <c r="F10149" s="310" t="s">
        <v>9032</v>
      </c>
      <c r="G10149" s="310" t="s">
        <v>118</v>
      </c>
      <c r="H10149" s="312">
        <v>525000</v>
      </c>
      <c r="I10149" s="312">
        <f t="shared" si="91"/>
        <v>525000</v>
      </c>
      <c r="J10149" s="310" t="s">
        <v>241</v>
      </c>
      <c r="K10149" s="310" t="s">
        <v>241</v>
      </c>
      <c r="L10149" s="313" t="s">
        <v>9033</v>
      </c>
    </row>
    <row r="10150" spans="2:12" ht="75" customHeight="1" x14ac:dyDescent="0.25">
      <c r="B10150" s="310">
        <v>11162114</v>
      </c>
      <c r="C10150" s="310" t="s">
        <v>9549</v>
      </c>
      <c r="D10150" s="311">
        <v>41654</v>
      </c>
      <c r="E10150" s="310">
        <v>11.5</v>
      </c>
      <c r="F10150" s="310" t="s">
        <v>9032</v>
      </c>
      <c r="G10150" s="310" t="s">
        <v>118</v>
      </c>
      <c r="H10150" s="312">
        <v>525000</v>
      </c>
      <c r="I10150" s="312">
        <f t="shared" si="91"/>
        <v>525000</v>
      </c>
      <c r="J10150" s="310" t="s">
        <v>241</v>
      </c>
      <c r="K10150" s="310" t="s">
        <v>241</v>
      </c>
      <c r="L10150" s="313" t="s">
        <v>9033</v>
      </c>
    </row>
    <row r="10151" spans="2:12" ht="75" customHeight="1" x14ac:dyDescent="0.25">
      <c r="B10151" s="310">
        <v>11162114</v>
      </c>
      <c r="C10151" s="310" t="s">
        <v>9550</v>
      </c>
      <c r="D10151" s="311">
        <v>41654</v>
      </c>
      <c r="E10151" s="310">
        <v>11.5</v>
      </c>
      <c r="F10151" s="310" t="s">
        <v>9032</v>
      </c>
      <c r="G10151" s="310" t="s">
        <v>118</v>
      </c>
      <c r="H10151" s="312">
        <v>262500</v>
      </c>
      <c r="I10151" s="312">
        <f t="shared" si="91"/>
        <v>262500</v>
      </c>
      <c r="J10151" s="310" t="s">
        <v>241</v>
      </c>
      <c r="K10151" s="310" t="s">
        <v>241</v>
      </c>
      <c r="L10151" s="313" t="s">
        <v>9033</v>
      </c>
    </row>
    <row r="10152" spans="2:12" ht="75" customHeight="1" x14ac:dyDescent="0.25">
      <c r="B10152" s="310">
        <v>11162114</v>
      </c>
      <c r="C10152" s="310" t="s">
        <v>9550</v>
      </c>
      <c r="D10152" s="311">
        <v>41654</v>
      </c>
      <c r="E10152" s="310">
        <v>11.5</v>
      </c>
      <c r="F10152" s="310" t="s">
        <v>9032</v>
      </c>
      <c r="G10152" s="310" t="s">
        <v>118</v>
      </c>
      <c r="H10152" s="312">
        <v>262500</v>
      </c>
      <c r="I10152" s="312">
        <f t="shared" si="91"/>
        <v>262500</v>
      </c>
      <c r="J10152" s="310" t="s">
        <v>241</v>
      </c>
      <c r="K10152" s="310" t="s">
        <v>241</v>
      </c>
      <c r="L10152" s="313" t="s">
        <v>9033</v>
      </c>
    </row>
    <row r="10153" spans="2:12" ht="75" customHeight="1" x14ac:dyDescent="0.25">
      <c r="B10153" s="310">
        <v>11162114</v>
      </c>
      <c r="C10153" s="310" t="s">
        <v>9551</v>
      </c>
      <c r="D10153" s="311">
        <v>41654</v>
      </c>
      <c r="E10153" s="310">
        <v>11.5</v>
      </c>
      <c r="F10153" s="310" t="s">
        <v>9032</v>
      </c>
      <c r="G10153" s="310" t="s">
        <v>118</v>
      </c>
      <c r="H10153" s="312">
        <v>262500</v>
      </c>
      <c r="I10153" s="312">
        <f t="shared" si="91"/>
        <v>262500</v>
      </c>
      <c r="J10153" s="310" t="s">
        <v>241</v>
      </c>
      <c r="K10153" s="310" t="s">
        <v>241</v>
      </c>
      <c r="L10153" s="313" t="s">
        <v>9033</v>
      </c>
    </row>
    <row r="10154" spans="2:12" ht="75" customHeight="1" x14ac:dyDescent="0.25">
      <c r="B10154" s="310">
        <v>11162114</v>
      </c>
      <c r="C10154" s="310" t="s">
        <v>9551</v>
      </c>
      <c r="D10154" s="311">
        <v>41654</v>
      </c>
      <c r="E10154" s="310">
        <v>11.5</v>
      </c>
      <c r="F10154" s="310" t="s">
        <v>9032</v>
      </c>
      <c r="G10154" s="310" t="s">
        <v>118</v>
      </c>
      <c r="H10154" s="312">
        <v>262500</v>
      </c>
      <c r="I10154" s="312">
        <f t="shared" ref="I10154:I10197" si="92">H10154</f>
        <v>262500</v>
      </c>
      <c r="J10154" s="310" t="s">
        <v>241</v>
      </c>
      <c r="K10154" s="310" t="s">
        <v>241</v>
      </c>
      <c r="L10154" s="313" t="s">
        <v>9033</v>
      </c>
    </row>
    <row r="10155" spans="2:12" ht="75" customHeight="1" x14ac:dyDescent="0.25">
      <c r="B10155" s="310">
        <v>11162114</v>
      </c>
      <c r="C10155" s="310" t="s">
        <v>9552</v>
      </c>
      <c r="D10155" s="311">
        <v>41654</v>
      </c>
      <c r="E10155" s="310">
        <v>11.5</v>
      </c>
      <c r="F10155" s="310" t="s">
        <v>9032</v>
      </c>
      <c r="G10155" s="310" t="s">
        <v>118</v>
      </c>
      <c r="H10155" s="312">
        <v>18900000</v>
      </c>
      <c r="I10155" s="312">
        <f t="shared" si="92"/>
        <v>18900000</v>
      </c>
      <c r="J10155" s="310" t="s">
        <v>241</v>
      </c>
      <c r="K10155" s="310" t="s">
        <v>241</v>
      </c>
      <c r="L10155" s="313" t="s">
        <v>9033</v>
      </c>
    </row>
    <row r="10156" spans="2:12" ht="75" customHeight="1" x14ac:dyDescent="0.25">
      <c r="B10156" s="310">
        <v>42311506</v>
      </c>
      <c r="C10156" s="310" t="s">
        <v>9553</v>
      </c>
      <c r="D10156" s="311">
        <v>41654</v>
      </c>
      <c r="E10156" s="310">
        <v>11.5</v>
      </c>
      <c r="F10156" s="310" t="s">
        <v>9032</v>
      </c>
      <c r="G10156" s="310" t="s">
        <v>118</v>
      </c>
      <c r="H10156" s="312">
        <v>22837500</v>
      </c>
      <c r="I10156" s="312">
        <f t="shared" si="92"/>
        <v>22837500</v>
      </c>
      <c r="J10156" s="310" t="s">
        <v>241</v>
      </c>
      <c r="K10156" s="310" t="s">
        <v>241</v>
      </c>
      <c r="L10156" s="313" t="s">
        <v>9033</v>
      </c>
    </row>
    <row r="10157" spans="2:12" ht="75" customHeight="1" x14ac:dyDescent="0.25">
      <c r="B10157" s="310">
        <v>42311506</v>
      </c>
      <c r="C10157" s="310" t="s">
        <v>9554</v>
      </c>
      <c r="D10157" s="311">
        <v>41654</v>
      </c>
      <c r="E10157" s="310">
        <v>11.5</v>
      </c>
      <c r="F10157" s="310" t="s">
        <v>9032</v>
      </c>
      <c r="G10157" s="310" t="s">
        <v>118</v>
      </c>
      <c r="H10157" s="312">
        <v>30082500</v>
      </c>
      <c r="I10157" s="312">
        <f t="shared" si="92"/>
        <v>30082500</v>
      </c>
      <c r="J10157" s="310" t="s">
        <v>241</v>
      </c>
      <c r="K10157" s="310" t="s">
        <v>241</v>
      </c>
      <c r="L10157" s="313" t="s">
        <v>9033</v>
      </c>
    </row>
    <row r="10158" spans="2:12" ht="75" customHeight="1" x14ac:dyDescent="0.25">
      <c r="B10158" s="310">
        <v>42311506</v>
      </c>
      <c r="C10158" s="310" t="s">
        <v>9555</v>
      </c>
      <c r="D10158" s="311">
        <v>41654</v>
      </c>
      <c r="E10158" s="310">
        <v>11.5</v>
      </c>
      <c r="F10158" s="310" t="s">
        <v>9032</v>
      </c>
      <c r="G10158" s="310" t="s">
        <v>118</v>
      </c>
      <c r="H10158" s="312">
        <v>57094.548000000003</v>
      </c>
      <c r="I10158" s="312">
        <f t="shared" si="92"/>
        <v>57094.548000000003</v>
      </c>
      <c r="J10158" s="310" t="s">
        <v>241</v>
      </c>
      <c r="K10158" s="310" t="s">
        <v>241</v>
      </c>
      <c r="L10158" s="313" t="s">
        <v>9033</v>
      </c>
    </row>
    <row r="10159" spans="2:12" ht="75" customHeight="1" x14ac:dyDescent="0.25">
      <c r="B10159" s="310">
        <v>13111035</v>
      </c>
      <c r="C10159" s="310" t="s">
        <v>6510</v>
      </c>
      <c r="D10159" s="311">
        <v>41654</v>
      </c>
      <c r="E10159" s="310">
        <v>11.5</v>
      </c>
      <c r="F10159" s="310" t="s">
        <v>9032</v>
      </c>
      <c r="G10159" s="310" t="s">
        <v>118</v>
      </c>
      <c r="H10159" s="312">
        <v>262575.22200000001</v>
      </c>
      <c r="I10159" s="312">
        <f t="shared" si="92"/>
        <v>262575.22200000001</v>
      </c>
      <c r="J10159" s="310" t="s">
        <v>241</v>
      </c>
      <c r="K10159" s="310" t="s">
        <v>241</v>
      </c>
      <c r="L10159" s="313" t="s">
        <v>9033</v>
      </c>
    </row>
    <row r="10160" spans="2:12" ht="75" customHeight="1" x14ac:dyDescent="0.25">
      <c r="B10160" s="310">
        <v>13111035</v>
      </c>
      <c r="C10160" s="310" t="s">
        <v>9556</v>
      </c>
      <c r="D10160" s="311">
        <v>41654</v>
      </c>
      <c r="E10160" s="310">
        <v>11.5</v>
      </c>
      <c r="F10160" s="310" t="s">
        <v>9032</v>
      </c>
      <c r="G10160" s="310" t="s">
        <v>118</v>
      </c>
      <c r="H10160" s="312">
        <v>525000</v>
      </c>
      <c r="I10160" s="312">
        <f t="shared" si="92"/>
        <v>525000</v>
      </c>
      <c r="J10160" s="310" t="s">
        <v>241</v>
      </c>
      <c r="K10160" s="310" t="s">
        <v>241</v>
      </c>
      <c r="L10160" s="313" t="s">
        <v>9033</v>
      </c>
    </row>
    <row r="10161" spans="2:12" ht="75" customHeight="1" x14ac:dyDescent="0.25">
      <c r="B10161" s="310">
        <v>56131603</v>
      </c>
      <c r="C10161" s="310" t="s">
        <v>9557</v>
      </c>
      <c r="D10161" s="311">
        <v>41654</v>
      </c>
      <c r="E10161" s="310">
        <v>11.5</v>
      </c>
      <c r="F10161" s="310" t="s">
        <v>9032</v>
      </c>
      <c r="G10161" s="310" t="s">
        <v>118</v>
      </c>
      <c r="H10161" s="312">
        <v>2625000</v>
      </c>
      <c r="I10161" s="312">
        <f t="shared" si="92"/>
        <v>2625000</v>
      </c>
      <c r="J10161" s="310" t="s">
        <v>241</v>
      </c>
      <c r="K10161" s="310" t="s">
        <v>241</v>
      </c>
      <c r="L10161" s="313" t="s">
        <v>9033</v>
      </c>
    </row>
    <row r="10162" spans="2:12" ht="75" customHeight="1" x14ac:dyDescent="0.25">
      <c r="B10162" s="310">
        <v>56101705</v>
      </c>
      <c r="C10162" s="310" t="s">
        <v>9558</v>
      </c>
      <c r="D10162" s="311">
        <v>41654</v>
      </c>
      <c r="E10162" s="310">
        <v>11.5</v>
      </c>
      <c r="F10162" s="310" t="s">
        <v>9032</v>
      </c>
      <c r="G10162" s="310" t="s">
        <v>118</v>
      </c>
      <c r="H10162" s="312">
        <v>252000</v>
      </c>
      <c r="I10162" s="312">
        <f t="shared" si="92"/>
        <v>252000</v>
      </c>
      <c r="J10162" s="310" t="s">
        <v>241</v>
      </c>
      <c r="K10162" s="310" t="s">
        <v>241</v>
      </c>
      <c r="L10162" s="313" t="s">
        <v>9033</v>
      </c>
    </row>
    <row r="10163" spans="2:12" ht="75" customHeight="1" x14ac:dyDescent="0.25">
      <c r="B10163" s="310">
        <v>20121128</v>
      </c>
      <c r="C10163" s="310" t="s">
        <v>9559</v>
      </c>
      <c r="D10163" s="311">
        <v>41654</v>
      </c>
      <c r="E10163" s="310">
        <v>11.5</v>
      </c>
      <c r="F10163" s="310" t="s">
        <v>9032</v>
      </c>
      <c r="G10163" s="310" t="s">
        <v>118</v>
      </c>
      <c r="H10163" s="312">
        <v>63000000</v>
      </c>
      <c r="I10163" s="312">
        <f t="shared" si="92"/>
        <v>63000000</v>
      </c>
      <c r="J10163" s="310" t="s">
        <v>241</v>
      </c>
      <c r="K10163" s="310" t="s">
        <v>241</v>
      </c>
      <c r="L10163" s="313" t="s">
        <v>9033</v>
      </c>
    </row>
    <row r="10164" spans="2:12" ht="75" customHeight="1" x14ac:dyDescent="0.25">
      <c r="B10164" s="310">
        <v>11111601</v>
      </c>
      <c r="C10164" s="310" t="s">
        <v>9560</v>
      </c>
      <c r="D10164" s="311">
        <v>41654</v>
      </c>
      <c r="E10164" s="310">
        <v>11.5</v>
      </c>
      <c r="F10164" s="310" t="s">
        <v>9032</v>
      </c>
      <c r="G10164" s="310" t="s">
        <v>118</v>
      </c>
      <c r="H10164" s="312">
        <v>18655.035</v>
      </c>
      <c r="I10164" s="312">
        <f t="shared" si="92"/>
        <v>18655.035</v>
      </c>
      <c r="J10164" s="310" t="s">
        <v>241</v>
      </c>
      <c r="K10164" s="310" t="s">
        <v>241</v>
      </c>
      <c r="L10164" s="313" t="s">
        <v>9033</v>
      </c>
    </row>
    <row r="10165" spans="2:12" ht="75" customHeight="1" x14ac:dyDescent="0.25">
      <c r="B10165" s="310">
        <v>321517006</v>
      </c>
      <c r="C10165" s="310" t="s">
        <v>9561</v>
      </c>
      <c r="D10165" s="311">
        <v>41654</v>
      </c>
      <c r="E10165" s="310">
        <v>11.5</v>
      </c>
      <c r="F10165" s="310" t="s">
        <v>9032</v>
      </c>
      <c r="G10165" s="310" t="s">
        <v>118</v>
      </c>
      <c r="H10165" s="312">
        <v>400000</v>
      </c>
      <c r="I10165" s="312">
        <f t="shared" si="92"/>
        <v>400000</v>
      </c>
      <c r="J10165" s="310" t="s">
        <v>241</v>
      </c>
      <c r="K10165" s="310" t="s">
        <v>241</v>
      </c>
      <c r="L10165" s="313" t="s">
        <v>9033</v>
      </c>
    </row>
    <row r="10166" spans="2:12" ht="75" customHeight="1" x14ac:dyDescent="0.25">
      <c r="B10166" s="310">
        <v>321517003</v>
      </c>
      <c r="C10166" s="310" t="s">
        <v>9562</v>
      </c>
      <c r="D10166" s="311">
        <v>41654</v>
      </c>
      <c r="E10166" s="310">
        <v>11.5</v>
      </c>
      <c r="F10166" s="310" t="s">
        <v>9032</v>
      </c>
      <c r="G10166" s="310" t="s">
        <v>118</v>
      </c>
      <c r="H10166" s="312">
        <v>10000</v>
      </c>
      <c r="I10166" s="312">
        <f t="shared" si="92"/>
        <v>10000</v>
      </c>
      <c r="J10166" s="310" t="s">
        <v>241</v>
      </c>
      <c r="K10166" s="310" t="s">
        <v>241</v>
      </c>
      <c r="L10166" s="313" t="s">
        <v>9033</v>
      </c>
    </row>
    <row r="10167" spans="2:12" ht="75" customHeight="1" x14ac:dyDescent="0.25">
      <c r="B10167" s="310">
        <v>321517003</v>
      </c>
      <c r="C10167" s="310" t="s">
        <v>9563</v>
      </c>
      <c r="D10167" s="311">
        <v>41654</v>
      </c>
      <c r="E10167" s="310">
        <v>11.5</v>
      </c>
      <c r="F10167" s="310" t="s">
        <v>9032</v>
      </c>
      <c r="G10167" s="310" t="s">
        <v>118</v>
      </c>
      <c r="H10167" s="312">
        <v>28000</v>
      </c>
      <c r="I10167" s="312">
        <f t="shared" si="92"/>
        <v>28000</v>
      </c>
      <c r="J10167" s="310" t="s">
        <v>241</v>
      </c>
      <c r="K10167" s="310" t="s">
        <v>241</v>
      </c>
      <c r="L10167" s="313" t="s">
        <v>9033</v>
      </c>
    </row>
    <row r="10168" spans="2:12" ht="75" customHeight="1" x14ac:dyDescent="0.25">
      <c r="B10168" s="310">
        <v>321517003</v>
      </c>
      <c r="C10168" s="310" t="s">
        <v>9564</v>
      </c>
      <c r="D10168" s="311">
        <v>41654</v>
      </c>
      <c r="E10168" s="310">
        <v>11.5</v>
      </c>
      <c r="F10168" s="310" t="s">
        <v>9032</v>
      </c>
      <c r="G10168" s="310" t="s">
        <v>118</v>
      </c>
      <c r="H10168" s="312">
        <v>40000</v>
      </c>
      <c r="I10168" s="312">
        <f t="shared" si="92"/>
        <v>40000</v>
      </c>
      <c r="J10168" s="310" t="s">
        <v>241</v>
      </c>
      <c r="K10168" s="310" t="s">
        <v>241</v>
      </c>
      <c r="L10168" s="313" t="s">
        <v>9033</v>
      </c>
    </row>
    <row r="10169" spans="2:12" ht="75" customHeight="1" x14ac:dyDescent="0.25">
      <c r="B10169" s="310">
        <v>321517005</v>
      </c>
      <c r="C10169" s="310" t="s">
        <v>9565</v>
      </c>
      <c r="D10169" s="311">
        <v>41654</v>
      </c>
      <c r="E10169" s="310">
        <v>11.5</v>
      </c>
      <c r="F10169" s="310" t="s">
        <v>9032</v>
      </c>
      <c r="G10169" s="310" t="s">
        <v>118</v>
      </c>
      <c r="H10169" s="312">
        <v>9500000</v>
      </c>
      <c r="I10169" s="312">
        <f t="shared" si="92"/>
        <v>9500000</v>
      </c>
      <c r="J10169" s="310" t="s">
        <v>241</v>
      </c>
      <c r="K10169" s="310" t="s">
        <v>241</v>
      </c>
      <c r="L10169" s="313" t="s">
        <v>9033</v>
      </c>
    </row>
    <row r="10170" spans="2:12" ht="75" customHeight="1" x14ac:dyDescent="0.25">
      <c r="B10170" s="310">
        <v>32101661</v>
      </c>
      <c r="C10170" s="310" t="s">
        <v>9566</v>
      </c>
      <c r="D10170" s="311">
        <v>41654</v>
      </c>
      <c r="E10170" s="310">
        <v>11.5</v>
      </c>
      <c r="F10170" s="310" t="s">
        <v>9032</v>
      </c>
      <c r="G10170" s="310" t="s">
        <v>118</v>
      </c>
      <c r="H10170" s="312">
        <v>180000</v>
      </c>
      <c r="I10170" s="312">
        <f t="shared" si="92"/>
        <v>180000</v>
      </c>
      <c r="J10170" s="310" t="s">
        <v>241</v>
      </c>
      <c r="K10170" s="310" t="s">
        <v>241</v>
      </c>
      <c r="L10170" s="313" t="s">
        <v>9033</v>
      </c>
    </row>
    <row r="10171" spans="2:12" ht="75" customHeight="1" x14ac:dyDescent="0.25">
      <c r="B10171" s="310">
        <v>321517003</v>
      </c>
      <c r="C10171" s="310" t="s">
        <v>9567</v>
      </c>
      <c r="D10171" s="311">
        <v>41654</v>
      </c>
      <c r="E10171" s="310">
        <v>11.5</v>
      </c>
      <c r="F10171" s="310" t="s">
        <v>9032</v>
      </c>
      <c r="G10171" s="310" t="s">
        <v>118</v>
      </c>
      <c r="H10171" s="312">
        <v>250000</v>
      </c>
      <c r="I10171" s="312">
        <f t="shared" si="92"/>
        <v>250000</v>
      </c>
      <c r="J10171" s="310" t="s">
        <v>241</v>
      </c>
      <c r="K10171" s="310" t="s">
        <v>241</v>
      </c>
      <c r="L10171" s="313" t="s">
        <v>9033</v>
      </c>
    </row>
    <row r="10172" spans="2:12" ht="75" customHeight="1" x14ac:dyDescent="0.25">
      <c r="B10172" s="310">
        <v>321517003</v>
      </c>
      <c r="C10172" s="310" t="s">
        <v>9568</v>
      </c>
      <c r="D10172" s="311">
        <v>41654</v>
      </c>
      <c r="E10172" s="310">
        <v>11.5</v>
      </c>
      <c r="F10172" s="310" t="s">
        <v>9032</v>
      </c>
      <c r="G10172" s="310" t="s">
        <v>118</v>
      </c>
      <c r="H10172" s="312">
        <v>350000</v>
      </c>
      <c r="I10172" s="312">
        <f t="shared" si="92"/>
        <v>350000</v>
      </c>
      <c r="J10172" s="310" t="s">
        <v>241</v>
      </c>
      <c r="K10172" s="310" t="s">
        <v>241</v>
      </c>
      <c r="L10172" s="313" t="s">
        <v>9033</v>
      </c>
    </row>
    <row r="10173" spans="2:12" ht="75" customHeight="1" x14ac:dyDescent="0.25">
      <c r="B10173" s="310">
        <v>321517003</v>
      </c>
      <c r="C10173" s="310" t="s">
        <v>9569</v>
      </c>
      <c r="D10173" s="311">
        <v>41654</v>
      </c>
      <c r="E10173" s="310">
        <v>11.5</v>
      </c>
      <c r="F10173" s="310" t="s">
        <v>9032</v>
      </c>
      <c r="G10173" s="310" t="s">
        <v>118</v>
      </c>
      <c r="H10173" s="312">
        <v>260000</v>
      </c>
      <c r="I10173" s="312">
        <f t="shared" si="92"/>
        <v>260000</v>
      </c>
      <c r="J10173" s="310" t="s">
        <v>241</v>
      </c>
      <c r="K10173" s="310" t="s">
        <v>241</v>
      </c>
      <c r="L10173" s="313" t="s">
        <v>9033</v>
      </c>
    </row>
    <row r="10174" spans="2:12" ht="75" customHeight="1" x14ac:dyDescent="0.25">
      <c r="B10174" s="310">
        <v>321515002</v>
      </c>
      <c r="C10174" s="310" t="s">
        <v>9570</v>
      </c>
      <c r="D10174" s="311">
        <v>41654</v>
      </c>
      <c r="E10174" s="310">
        <v>11.5</v>
      </c>
      <c r="F10174" s="310" t="s">
        <v>9032</v>
      </c>
      <c r="G10174" s="310" t="s">
        <v>118</v>
      </c>
      <c r="H10174" s="312">
        <v>30000</v>
      </c>
      <c r="I10174" s="312">
        <f t="shared" si="92"/>
        <v>30000</v>
      </c>
      <c r="J10174" s="310" t="s">
        <v>241</v>
      </c>
      <c r="K10174" s="310" t="s">
        <v>241</v>
      </c>
      <c r="L10174" s="313" t="s">
        <v>9033</v>
      </c>
    </row>
    <row r="10175" spans="2:12" ht="75" customHeight="1" x14ac:dyDescent="0.25">
      <c r="B10175" s="310">
        <v>32101671</v>
      </c>
      <c r="C10175" s="310" t="s">
        <v>9571</v>
      </c>
      <c r="D10175" s="311">
        <v>41654</v>
      </c>
      <c r="E10175" s="310">
        <v>11.5</v>
      </c>
      <c r="F10175" s="310" t="s">
        <v>9032</v>
      </c>
      <c r="G10175" s="310" t="s">
        <v>118</v>
      </c>
      <c r="H10175" s="312">
        <v>190000</v>
      </c>
      <c r="I10175" s="312">
        <f t="shared" si="92"/>
        <v>190000</v>
      </c>
      <c r="J10175" s="310" t="s">
        <v>241</v>
      </c>
      <c r="K10175" s="310" t="s">
        <v>241</v>
      </c>
      <c r="L10175" s="313" t="s">
        <v>9033</v>
      </c>
    </row>
    <row r="10176" spans="2:12" ht="75" customHeight="1" x14ac:dyDescent="0.25">
      <c r="B10176" s="310">
        <v>321517003</v>
      </c>
      <c r="C10176" s="310" t="s">
        <v>9572</v>
      </c>
      <c r="D10176" s="311">
        <v>41654</v>
      </c>
      <c r="E10176" s="310">
        <v>11.5</v>
      </c>
      <c r="F10176" s="310" t="s">
        <v>9032</v>
      </c>
      <c r="G10176" s="310" t="s">
        <v>118</v>
      </c>
      <c r="H10176" s="312">
        <v>200000</v>
      </c>
      <c r="I10176" s="312">
        <f t="shared" si="92"/>
        <v>200000</v>
      </c>
      <c r="J10176" s="310" t="s">
        <v>241</v>
      </c>
      <c r="K10176" s="310" t="s">
        <v>241</v>
      </c>
      <c r="L10176" s="313" t="s">
        <v>9033</v>
      </c>
    </row>
    <row r="10177" spans="2:12" ht="75" customHeight="1" x14ac:dyDescent="0.25">
      <c r="B10177" s="310">
        <v>321517003</v>
      </c>
      <c r="C10177" s="310" t="s">
        <v>9572</v>
      </c>
      <c r="D10177" s="311">
        <v>41654</v>
      </c>
      <c r="E10177" s="310">
        <v>11.5</v>
      </c>
      <c r="F10177" s="310" t="s">
        <v>9032</v>
      </c>
      <c r="G10177" s="310" t="s">
        <v>118</v>
      </c>
      <c r="H10177" s="312">
        <v>350000</v>
      </c>
      <c r="I10177" s="312">
        <f t="shared" si="92"/>
        <v>350000</v>
      </c>
      <c r="J10177" s="310" t="s">
        <v>241</v>
      </c>
      <c r="K10177" s="310" t="s">
        <v>241</v>
      </c>
      <c r="L10177" s="313" t="s">
        <v>9033</v>
      </c>
    </row>
    <row r="10178" spans="2:12" ht="75" customHeight="1" x14ac:dyDescent="0.25">
      <c r="B10178" s="310">
        <v>321517003</v>
      </c>
      <c r="C10178" s="310" t="s">
        <v>9573</v>
      </c>
      <c r="D10178" s="311">
        <v>41654</v>
      </c>
      <c r="E10178" s="310">
        <v>11.5</v>
      </c>
      <c r="F10178" s="310" t="s">
        <v>9032</v>
      </c>
      <c r="G10178" s="310" t="s">
        <v>118</v>
      </c>
      <c r="H10178" s="312">
        <v>200000</v>
      </c>
      <c r="I10178" s="312">
        <f t="shared" si="92"/>
        <v>200000</v>
      </c>
      <c r="J10178" s="310" t="s">
        <v>241</v>
      </c>
      <c r="K10178" s="310" t="s">
        <v>241</v>
      </c>
      <c r="L10178" s="313" t="s">
        <v>9033</v>
      </c>
    </row>
    <row r="10179" spans="2:12" ht="75" customHeight="1" x14ac:dyDescent="0.25">
      <c r="B10179" s="310">
        <v>32101663</v>
      </c>
      <c r="C10179" s="310" t="s">
        <v>9574</v>
      </c>
      <c r="D10179" s="311">
        <v>41654</v>
      </c>
      <c r="E10179" s="310">
        <v>11.5</v>
      </c>
      <c r="F10179" s="310" t="s">
        <v>9032</v>
      </c>
      <c r="G10179" s="310" t="s">
        <v>118</v>
      </c>
      <c r="H10179" s="312">
        <v>240000</v>
      </c>
      <c r="I10179" s="312">
        <f t="shared" si="92"/>
        <v>240000</v>
      </c>
      <c r="J10179" s="310" t="s">
        <v>241</v>
      </c>
      <c r="K10179" s="310" t="s">
        <v>241</v>
      </c>
      <c r="L10179" s="313" t="s">
        <v>9033</v>
      </c>
    </row>
    <row r="10180" spans="2:12" ht="75" customHeight="1" x14ac:dyDescent="0.25">
      <c r="B10180" s="310">
        <v>321216003</v>
      </c>
      <c r="C10180" s="310" t="s">
        <v>9575</v>
      </c>
      <c r="D10180" s="311">
        <v>41654</v>
      </c>
      <c r="E10180" s="310">
        <v>11.5</v>
      </c>
      <c r="F10180" s="310" t="s">
        <v>9032</v>
      </c>
      <c r="G10180" s="310" t="s">
        <v>118</v>
      </c>
      <c r="H10180" s="312">
        <v>40000</v>
      </c>
      <c r="I10180" s="312">
        <f t="shared" si="92"/>
        <v>40000</v>
      </c>
      <c r="J10180" s="310" t="s">
        <v>241</v>
      </c>
      <c r="K10180" s="310" t="s">
        <v>241</v>
      </c>
      <c r="L10180" s="313" t="s">
        <v>9033</v>
      </c>
    </row>
    <row r="10181" spans="2:12" ht="75" customHeight="1" x14ac:dyDescent="0.25">
      <c r="B10181" s="310">
        <v>32101664</v>
      </c>
      <c r="C10181" s="310" t="s">
        <v>9576</v>
      </c>
      <c r="D10181" s="311">
        <v>41654</v>
      </c>
      <c r="E10181" s="310">
        <v>11.5</v>
      </c>
      <c r="F10181" s="310" t="s">
        <v>9032</v>
      </c>
      <c r="G10181" s="310" t="s">
        <v>118</v>
      </c>
      <c r="H10181" s="312">
        <v>120000</v>
      </c>
      <c r="I10181" s="312">
        <f t="shared" si="92"/>
        <v>120000</v>
      </c>
      <c r="J10181" s="310" t="s">
        <v>241</v>
      </c>
      <c r="K10181" s="310" t="s">
        <v>241</v>
      </c>
      <c r="L10181" s="313" t="s">
        <v>9033</v>
      </c>
    </row>
    <row r="10182" spans="2:12" ht="75" customHeight="1" x14ac:dyDescent="0.25">
      <c r="B10182" s="310">
        <v>321517003</v>
      </c>
      <c r="C10182" s="310" t="s">
        <v>9577</v>
      </c>
      <c r="D10182" s="311">
        <v>41654</v>
      </c>
      <c r="E10182" s="310">
        <v>11.5</v>
      </c>
      <c r="F10182" s="310" t="s">
        <v>9032</v>
      </c>
      <c r="G10182" s="310" t="s">
        <v>118</v>
      </c>
      <c r="H10182" s="312">
        <v>100000</v>
      </c>
      <c r="I10182" s="312">
        <f t="shared" si="92"/>
        <v>100000</v>
      </c>
      <c r="J10182" s="310" t="s">
        <v>241</v>
      </c>
      <c r="K10182" s="310" t="s">
        <v>241</v>
      </c>
      <c r="L10182" s="313" t="s">
        <v>9033</v>
      </c>
    </row>
    <row r="10183" spans="2:12" ht="75" customHeight="1" x14ac:dyDescent="0.25">
      <c r="B10183" s="310">
        <v>321517003</v>
      </c>
      <c r="C10183" s="310" t="s">
        <v>9578</v>
      </c>
      <c r="D10183" s="311">
        <v>41654</v>
      </c>
      <c r="E10183" s="310">
        <v>11.5</v>
      </c>
      <c r="F10183" s="310" t="s">
        <v>9032</v>
      </c>
      <c r="G10183" s="310" t="s">
        <v>118</v>
      </c>
      <c r="H10183" s="312">
        <v>340000</v>
      </c>
      <c r="I10183" s="312">
        <f t="shared" si="92"/>
        <v>340000</v>
      </c>
      <c r="J10183" s="310" t="s">
        <v>241</v>
      </c>
      <c r="K10183" s="310" t="s">
        <v>241</v>
      </c>
      <c r="L10183" s="313" t="s">
        <v>9033</v>
      </c>
    </row>
    <row r="10184" spans="2:12" ht="75" customHeight="1" x14ac:dyDescent="0.25">
      <c r="B10184" s="310">
        <v>321517003</v>
      </c>
      <c r="C10184" s="310" t="s">
        <v>9579</v>
      </c>
      <c r="D10184" s="311">
        <v>41654</v>
      </c>
      <c r="E10184" s="310">
        <v>11.5</v>
      </c>
      <c r="F10184" s="310" t="s">
        <v>9032</v>
      </c>
      <c r="G10184" s="310" t="s">
        <v>118</v>
      </c>
      <c r="H10184" s="312">
        <v>40000</v>
      </c>
      <c r="I10184" s="312">
        <f t="shared" si="92"/>
        <v>40000</v>
      </c>
      <c r="J10184" s="310" t="s">
        <v>241</v>
      </c>
      <c r="K10184" s="310" t="s">
        <v>241</v>
      </c>
      <c r="L10184" s="313" t="s">
        <v>9033</v>
      </c>
    </row>
    <row r="10185" spans="2:12" ht="75" customHeight="1" x14ac:dyDescent="0.25">
      <c r="B10185" s="310">
        <v>321517003</v>
      </c>
      <c r="C10185" s="310" t="s">
        <v>9580</v>
      </c>
      <c r="D10185" s="311">
        <v>41654</v>
      </c>
      <c r="E10185" s="310">
        <v>11.5</v>
      </c>
      <c r="F10185" s="310" t="s">
        <v>9032</v>
      </c>
      <c r="G10185" s="310" t="s">
        <v>118</v>
      </c>
      <c r="H10185" s="312">
        <v>60000</v>
      </c>
      <c r="I10185" s="312">
        <f t="shared" si="92"/>
        <v>60000</v>
      </c>
      <c r="J10185" s="310" t="s">
        <v>241</v>
      </c>
      <c r="K10185" s="310" t="s">
        <v>241</v>
      </c>
      <c r="L10185" s="313" t="s">
        <v>9033</v>
      </c>
    </row>
    <row r="10186" spans="2:12" ht="75" customHeight="1" x14ac:dyDescent="0.25">
      <c r="B10186" s="310">
        <v>321517003</v>
      </c>
      <c r="C10186" s="310" t="s">
        <v>9581</v>
      </c>
      <c r="D10186" s="311">
        <v>41654</v>
      </c>
      <c r="E10186" s="310">
        <v>11.5</v>
      </c>
      <c r="F10186" s="310" t="s">
        <v>9032</v>
      </c>
      <c r="G10186" s="310" t="s">
        <v>118</v>
      </c>
      <c r="H10186" s="312">
        <v>75000</v>
      </c>
      <c r="I10186" s="312">
        <f t="shared" si="92"/>
        <v>75000</v>
      </c>
      <c r="J10186" s="310" t="s">
        <v>241</v>
      </c>
      <c r="K10186" s="310" t="s">
        <v>241</v>
      </c>
      <c r="L10186" s="313" t="s">
        <v>9033</v>
      </c>
    </row>
    <row r="10187" spans="2:12" ht="75" customHeight="1" x14ac:dyDescent="0.25">
      <c r="B10187" s="310">
        <v>32101625</v>
      </c>
      <c r="C10187" s="310" t="s">
        <v>9582</v>
      </c>
      <c r="D10187" s="311">
        <v>41654</v>
      </c>
      <c r="E10187" s="310">
        <v>11.5</v>
      </c>
      <c r="F10187" s="310" t="s">
        <v>9032</v>
      </c>
      <c r="G10187" s="310" t="s">
        <v>118</v>
      </c>
      <c r="H10187" s="312">
        <v>140000</v>
      </c>
      <c r="I10187" s="312">
        <f t="shared" si="92"/>
        <v>140000</v>
      </c>
      <c r="J10187" s="310" t="s">
        <v>241</v>
      </c>
      <c r="K10187" s="310" t="s">
        <v>241</v>
      </c>
      <c r="L10187" s="313" t="s">
        <v>9033</v>
      </c>
    </row>
    <row r="10188" spans="2:12" ht="75" customHeight="1" x14ac:dyDescent="0.25">
      <c r="B10188" s="310">
        <v>321517003</v>
      </c>
      <c r="C10188" s="310" t="s">
        <v>9583</v>
      </c>
      <c r="D10188" s="311">
        <v>41654</v>
      </c>
      <c r="E10188" s="310">
        <v>11.5</v>
      </c>
      <c r="F10188" s="310" t="s">
        <v>9032</v>
      </c>
      <c r="G10188" s="310" t="s">
        <v>118</v>
      </c>
      <c r="H10188" s="312">
        <v>300000</v>
      </c>
      <c r="I10188" s="312">
        <f t="shared" si="92"/>
        <v>300000</v>
      </c>
      <c r="J10188" s="310" t="s">
        <v>241</v>
      </c>
      <c r="K10188" s="310" t="s">
        <v>241</v>
      </c>
      <c r="L10188" s="313" t="s">
        <v>9033</v>
      </c>
    </row>
    <row r="10189" spans="2:12" ht="75" customHeight="1" x14ac:dyDescent="0.25">
      <c r="B10189" s="310">
        <v>321517003</v>
      </c>
      <c r="C10189" s="310" t="s">
        <v>9584</v>
      </c>
      <c r="D10189" s="311">
        <v>41654</v>
      </c>
      <c r="E10189" s="310">
        <v>11.5</v>
      </c>
      <c r="F10189" s="310" t="s">
        <v>9032</v>
      </c>
      <c r="G10189" s="310" t="s">
        <v>118</v>
      </c>
      <c r="H10189" s="312">
        <v>300000</v>
      </c>
      <c r="I10189" s="312">
        <f t="shared" si="92"/>
        <v>300000</v>
      </c>
      <c r="J10189" s="310" t="s">
        <v>241</v>
      </c>
      <c r="K10189" s="310" t="s">
        <v>241</v>
      </c>
      <c r="L10189" s="313" t="s">
        <v>9033</v>
      </c>
    </row>
    <row r="10190" spans="2:12" ht="75" customHeight="1" x14ac:dyDescent="0.25">
      <c r="B10190" s="310">
        <v>321517003</v>
      </c>
      <c r="C10190" s="310" t="s">
        <v>9585</v>
      </c>
      <c r="D10190" s="311">
        <v>41654</v>
      </c>
      <c r="E10190" s="310">
        <v>11.5</v>
      </c>
      <c r="F10190" s="310" t="s">
        <v>9032</v>
      </c>
      <c r="G10190" s="310" t="s">
        <v>118</v>
      </c>
      <c r="H10190" s="312">
        <v>150000</v>
      </c>
      <c r="I10190" s="312">
        <f t="shared" si="92"/>
        <v>150000</v>
      </c>
      <c r="J10190" s="310" t="s">
        <v>241</v>
      </c>
      <c r="K10190" s="310" t="s">
        <v>241</v>
      </c>
      <c r="L10190" s="313" t="s">
        <v>9033</v>
      </c>
    </row>
    <row r="10191" spans="2:12" ht="75" customHeight="1" x14ac:dyDescent="0.25">
      <c r="B10191" s="310">
        <v>321117001</v>
      </c>
      <c r="C10191" s="310" t="s">
        <v>9586</v>
      </c>
      <c r="D10191" s="311">
        <v>41654</v>
      </c>
      <c r="E10191" s="310">
        <v>11.5</v>
      </c>
      <c r="F10191" s="310" t="s">
        <v>9032</v>
      </c>
      <c r="G10191" s="310" t="s">
        <v>118</v>
      </c>
      <c r="H10191" s="312">
        <v>150000</v>
      </c>
      <c r="I10191" s="312">
        <f t="shared" si="92"/>
        <v>150000</v>
      </c>
      <c r="J10191" s="310" t="s">
        <v>241</v>
      </c>
      <c r="K10191" s="310" t="s">
        <v>241</v>
      </c>
      <c r="L10191" s="313" t="s">
        <v>9033</v>
      </c>
    </row>
    <row r="10192" spans="2:12" ht="75" customHeight="1" x14ac:dyDescent="0.25">
      <c r="B10192" s="310">
        <v>32101638</v>
      </c>
      <c r="C10192" s="310" t="s">
        <v>9587</v>
      </c>
      <c r="D10192" s="311">
        <v>41654</v>
      </c>
      <c r="E10192" s="310">
        <v>11.5</v>
      </c>
      <c r="F10192" s="310" t="s">
        <v>9032</v>
      </c>
      <c r="G10192" s="310" t="s">
        <v>118</v>
      </c>
      <c r="H10192" s="312">
        <v>400000</v>
      </c>
      <c r="I10192" s="312">
        <f t="shared" si="92"/>
        <v>400000</v>
      </c>
      <c r="J10192" s="310" t="s">
        <v>241</v>
      </c>
      <c r="K10192" s="310" t="s">
        <v>241</v>
      </c>
      <c r="L10192" s="313" t="s">
        <v>9033</v>
      </c>
    </row>
    <row r="10193" spans="2:12" ht="75" customHeight="1" x14ac:dyDescent="0.25">
      <c r="B10193" s="310">
        <v>32101628</v>
      </c>
      <c r="C10193" s="310" t="s">
        <v>9588</v>
      </c>
      <c r="D10193" s="311">
        <v>41654</v>
      </c>
      <c r="E10193" s="310">
        <v>11.5</v>
      </c>
      <c r="F10193" s="310" t="s">
        <v>9032</v>
      </c>
      <c r="G10193" s="310" t="s">
        <v>118</v>
      </c>
      <c r="H10193" s="312">
        <v>300000</v>
      </c>
      <c r="I10193" s="312">
        <f t="shared" si="92"/>
        <v>300000</v>
      </c>
      <c r="J10193" s="310" t="s">
        <v>241</v>
      </c>
      <c r="K10193" s="310" t="s">
        <v>241</v>
      </c>
      <c r="L10193" s="313" t="s">
        <v>9033</v>
      </c>
    </row>
    <row r="10194" spans="2:12" ht="75" customHeight="1" x14ac:dyDescent="0.25">
      <c r="B10194" s="310">
        <v>321517003</v>
      </c>
      <c r="C10194" s="310" t="s">
        <v>9589</v>
      </c>
      <c r="D10194" s="311">
        <v>41654</v>
      </c>
      <c r="E10194" s="310">
        <v>11.5</v>
      </c>
      <c r="F10194" s="310" t="s">
        <v>9032</v>
      </c>
      <c r="G10194" s="310" t="s">
        <v>118</v>
      </c>
      <c r="H10194" s="312">
        <v>1500000</v>
      </c>
      <c r="I10194" s="312">
        <f t="shared" si="92"/>
        <v>1500000</v>
      </c>
      <c r="J10194" s="310" t="s">
        <v>241</v>
      </c>
      <c r="K10194" s="310" t="s">
        <v>241</v>
      </c>
      <c r="L10194" s="313" t="s">
        <v>9033</v>
      </c>
    </row>
    <row r="10195" spans="2:12" ht="75" customHeight="1" x14ac:dyDescent="0.25">
      <c r="B10195" s="310">
        <v>32101513</v>
      </c>
      <c r="C10195" s="310" t="s">
        <v>9590</v>
      </c>
      <c r="D10195" s="311">
        <v>41654</v>
      </c>
      <c r="E10195" s="310">
        <v>11.5</v>
      </c>
      <c r="F10195" s="310" t="s">
        <v>9032</v>
      </c>
      <c r="G10195" s="310" t="s">
        <v>118</v>
      </c>
      <c r="H10195" s="312">
        <v>150000</v>
      </c>
      <c r="I10195" s="312">
        <f t="shared" si="92"/>
        <v>150000</v>
      </c>
      <c r="J10195" s="310" t="s">
        <v>241</v>
      </c>
      <c r="K10195" s="310" t="s">
        <v>241</v>
      </c>
      <c r="L10195" s="313" t="s">
        <v>9033</v>
      </c>
    </row>
    <row r="10196" spans="2:12" ht="75" customHeight="1" x14ac:dyDescent="0.25">
      <c r="B10196" s="310">
        <v>321517003</v>
      </c>
      <c r="C10196" s="310" t="s">
        <v>9591</v>
      </c>
      <c r="D10196" s="311">
        <v>41654</v>
      </c>
      <c r="E10196" s="310">
        <v>11.5</v>
      </c>
      <c r="F10196" s="310" t="s">
        <v>9032</v>
      </c>
      <c r="G10196" s="310" t="s">
        <v>118</v>
      </c>
      <c r="H10196" s="312">
        <v>300000</v>
      </c>
      <c r="I10196" s="312">
        <f t="shared" si="92"/>
        <v>300000</v>
      </c>
      <c r="J10196" s="310" t="s">
        <v>241</v>
      </c>
      <c r="K10196" s="310" t="s">
        <v>241</v>
      </c>
      <c r="L10196" s="313" t="s">
        <v>9033</v>
      </c>
    </row>
    <row r="10197" spans="2:12" ht="75" customHeight="1" x14ac:dyDescent="0.25">
      <c r="B10197" s="310">
        <v>25101503</v>
      </c>
      <c r="C10197" s="310" t="s">
        <v>9592</v>
      </c>
      <c r="D10197" s="311">
        <v>41654</v>
      </c>
      <c r="E10197" s="310">
        <v>11.5</v>
      </c>
      <c r="F10197" s="310" t="s">
        <v>9032</v>
      </c>
      <c r="G10197" s="310" t="s">
        <v>118</v>
      </c>
      <c r="H10197" s="312">
        <v>60000000</v>
      </c>
      <c r="I10197" s="312">
        <f t="shared" si="92"/>
        <v>60000000</v>
      </c>
      <c r="J10197" s="310" t="s">
        <v>241</v>
      </c>
      <c r="K10197" s="310" t="s">
        <v>241</v>
      </c>
      <c r="L10197" s="313" t="s">
        <v>9033</v>
      </c>
    </row>
    <row r="10198" spans="2:12" ht="75" customHeight="1" x14ac:dyDescent="0.25">
      <c r="B10198" s="310">
        <v>72103300</v>
      </c>
      <c r="C10198" s="310" t="s">
        <v>9593</v>
      </c>
      <c r="D10198" s="311">
        <v>41654</v>
      </c>
      <c r="E10198" s="310">
        <v>11.5</v>
      </c>
      <c r="F10198" s="310" t="s">
        <v>9032</v>
      </c>
      <c r="G10198" s="310" t="s">
        <v>118</v>
      </c>
      <c r="H10198" s="312">
        <v>76064818.294500008</v>
      </c>
      <c r="I10198" s="312">
        <f>H10198</f>
        <v>76064818.294500008</v>
      </c>
      <c r="J10198" s="310" t="s">
        <v>241</v>
      </c>
      <c r="K10198" s="310" t="s">
        <v>241</v>
      </c>
      <c r="L10198" s="313" t="s">
        <v>9033</v>
      </c>
    </row>
    <row r="10199" spans="2:12" ht="75" customHeight="1" x14ac:dyDescent="0.25">
      <c r="B10199" s="310">
        <v>80141902</v>
      </c>
      <c r="C10199" s="310" t="s">
        <v>9594</v>
      </c>
      <c r="D10199" s="311">
        <v>41654</v>
      </c>
      <c r="E10199" s="310">
        <v>11.5</v>
      </c>
      <c r="F10199" s="310" t="s">
        <v>9032</v>
      </c>
      <c r="G10199" s="310" t="s">
        <v>118</v>
      </c>
      <c r="H10199" s="312">
        <v>5219319</v>
      </c>
      <c r="I10199" s="312">
        <f t="shared" ref="I10199:I10265" si="93">H10199</f>
        <v>5219319</v>
      </c>
      <c r="J10199" s="310" t="s">
        <v>241</v>
      </c>
      <c r="K10199" s="310" t="s">
        <v>241</v>
      </c>
      <c r="L10199" s="313" t="s">
        <v>9033</v>
      </c>
    </row>
    <row r="10200" spans="2:12" ht="75" customHeight="1" x14ac:dyDescent="0.25">
      <c r="B10200" s="310">
        <v>80141902</v>
      </c>
      <c r="C10200" s="310" t="s">
        <v>9595</v>
      </c>
      <c r="D10200" s="311">
        <v>41654</v>
      </c>
      <c r="E10200" s="310">
        <v>11.5</v>
      </c>
      <c r="F10200" s="310" t="s">
        <v>9032</v>
      </c>
      <c r="G10200" s="310" t="s">
        <v>118</v>
      </c>
      <c r="H10200" s="312">
        <v>3500000</v>
      </c>
      <c r="I10200" s="312">
        <f t="shared" si="93"/>
        <v>3500000</v>
      </c>
      <c r="J10200" s="310" t="s">
        <v>241</v>
      </c>
      <c r="K10200" s="310" t="s">
        <v>241</v>
      </c>
      <c r="L10200" s="313" t="s">
        <v>9033</v>
      </c>
    </row>
    <row r="10201" spans="2:12" ht="75" customHeight="1" x14ac:dyDescent="0.25">
      <c r="B10201" s="310">
        <v>80141902</v>
      </c>
      <c r="C10201" s="310" t="s">
        <v>9596</v>
      </c>
      <c r="D10201" s="311">
        <v>41654</v>
      </c>
      <c r="E10201" s="310">
        <v>11.5</v>
      </c>
      <c r="F10201" s="310" t="s">
        <v>9032</v>
      </c>
      <c r="G10201" s="310" t="s">
        <v>118</v>
      </c>
      <c r="H10201" s="312">
        <v>10546290.51</v>
      </c>
      <c r="I10201" s="312">
        <f t="shared" si="93"/>
        <v>10546290.51</v>
      </c>
      <c r="J10201" s="310" t="s">
        <v>241</v>
      </c>
      <c r="K10201" s="310" t="s">
        <v>241</v>
      </c>
      <c r="L10201" s="313" t="s">
        <v>9033</v>
      </c>
    </row>
    <row r="10202" spans="2:12" ht="75" customHeight="1" x14ac:dyDescent="0.25">
      <c r="B10202" s="310">
        <v>80141902</v>
      </c>
      <c r="C10202" s="310" t="s">
        <v>9597</v>
      </c>
      <c r="D10202" s="311">
        <v>41654</v>
      </c>
      <c r="E10202" s="310">
        <v>11.5</v>
      </c>
      <c r="F10202" s="310" t="s">
        <v>9032</v>
      </c>
      <c r="G10202" s="310" t="s">
        <v>118</v>
      </c>
      <c r="H10202" s="312">
        <v>18028615.815000001</v>
      </c>
      <c r="I10202" s="312">
        <f t="shared" si="93"/>
        <v>18028615.815000001</v>
      </c>
      <c r="J10202" s="310" t="s">
        <v>241</v>
      </c>
      <c r="K10202" s="310" t="s">
        <v>241</v>
      </c>
      <c r="L10202" s="313" t="s">
        <v>9033</v>
      </c>
    </row>
    <row r="10203" spans="2:12" ht="75" customHeight="1" x14ac:dyDescent="0.25">
      <c r="B10203" s="310">
        <v>80141902</v>
      </c>
      <c r="C10203" s="310" t="s">
        <v>9597</v>
      </c>
      <c r="D10203" s="311">
        <v>41654</v>
      </c>
      <c r="E10203" s="310">
        <v>11.5</v>
      </c>
      <c r="F10203" s="310" t="s">
        <v>9032</v>
      </c>
      <c r="G10203" s="310" t="s">
        <v>118</v>
      </c>
      <c r="H10203" s="312">
        <v>15681750</v>
      </c>
      <c r="I10203" s="312">
        <f t="shared" si="93"/>
        <v>15681750</v>
      </c>
      <c r="J10203" s="310" t="s">
        <v>241</v>
      </c>
      <c r="K10203" s="310" t="s">
        <v>241</v>
      </c>
      <c r="L10203" s="313" t="s">
        <v>9033</v>
      </c>
    </row>
    <row r="10204" spans="2:12" ht="75" customHeight="1" x14ac:dyDescent="0.25">
      <c r="B10204" s="310">
        <v>73152100</v>
      </c>
      <c r="C10204" s="310" t="s">
        <v>9598</v>
      </c>
      <c r="D10204" s="311">
        <v>41654</v>
      </c>
      <c r="E10204" s="310">
        <v>11.5</v>
      </c>
      <c r="F10204" s="310" t="s">
        <v>9032</v>
      </c>
      <c r="G10204" s="310" t="s">
        <v>118</v>
      </c>
      <c r="H10204" s="312">
        <v>1500000</v>
      </c>
      <c r="I10204" s="312">
        <f t="shared" si="93"/>
        <v>1500000</v>
      </c>
      <c r="J10204" s="310" t="s">
        <v>241</v>
      </c>
      <c r="K10204" s="310" t="s">
        <v>241</v>
      </c>
      <c r="L10204" s="313" t="s">
        <v>9033</v>
      </c>
    </row>
    <row r="10205" spans="2:12" ht="75" customHeight="1" x14ac:dyDescent="0.25">
      <c r="B10205" s="310">
        <v>80131502</v>
      </c>
      <c r="C10205" s="310" t="s">
        <v>9599</v>
      </c>
      <c r="D10205" s="311">
        <v>41654</v>
      </c>
      <c r="E10205" s="310">
        <v>11.5</v>
      </c>
      <c r="F10205" s="310" t="s">
        <v>9032</v>
      </c>
      <c r="G10205" s="310" t="s">
        <v>118</v>
      </c>
      <c r="H10205" s="312">
        <v>6000000</v>
      </c>
      <c r="I10205" s="312">
        <f t="shared" si="93"/>
        <v>6000000</v>
      </c>
      <c r="J10205" s="310" t="s">
        <v>241</v>
      </c>
      <c r="K10205" s="310" t="s">
        <v>241</v>
      </c>
      <c r="L10205" s="313" t="s">
        <v>9033</v>
      </c>
    </row>
    <row r="10206" spans="2:12" ht="75" customHeight="1" x14ac:dyDescent="0.25">
      <c r="B10206" s="310">
        <v>81112401</v>
      </c>
      <c r="C10206" s="310" t="s">
        <v>9600</v>
      </c>
      <c r="D10206" s="311">
        <v>41654</v>
      </c>
      <c r="E10206" s="310">
        <v>11.5</v>
      </c>
      <c r="F10206" s="310" t="s">
        <v>9032</v>
      </c>
      <c r="G10206" s="310" t="s">
        <v>118</v>
      </c>
      <c r="H10206" s="312">
        <v>2000000</v>
      </c>
      <c r="I10206" s="312">
        <f t="shared" si="93"/>
        <v>2000000</v>
      </c>
      <c r="J10206" s="310" t="s">
        <v>241</v>
      </c>
      <c r="K10206" s="310" t="s">
        <v>241</v>
      </c>
      <c r="L10206" s="313" t="s">
        <v>9033</v>
      </c>
    </row>
    <row r="10207" spans="2:12" ht="75" customHeight="1" x14ac:dyDescent="0.25">
      <c r="B10207" s="310">
        <v>80141902</v>
      </c>
      <c r="C10207" s="310" t="s">
        <v>9601</v>
      </c>
      <c r="D10207" s="311">
        <v>41654</v>
      </c>
      <c r="E10207" s="310">
        <v>11.5</v>
      </c>
      <c r="F10207" s="310" t="s">
        <v>9032</v>
      </c>
      <c r="G10207" s="310" t="s">
        <v>118</v>
      </c>
      <c r="H10207" s="312">
        <v>2730787.5</v>
      </c>
      <c r="I10207" s="312">
        <f t="shared" si="93"/>
        <v>2730787.5</v>
      </c>
      <c r="J10207" s="310" t="s">
        <v>241</v>
      </c>
      <c r="K10207" s="310" t="s">
        <v>241</v>
      </c>
      <c r="L10207" s="313" t="s">
        <v>9033</v>
      </c>
    </row>
    <row r="10208" spans="2:12" ht="75" customHeight="1" x14ac:dyDescent="0.25">
      <c r="B10208" s="310">
        <v>73151904</v>
      </c>
      <c r="C10208" s="310" t="s">
        <v>9602</v>
      </c>
      <c r="D10208" s="311">
        <v>41654</v>
      </c>
      <c r="E10208" s="310">
        <v>11.5</v>
      </c>
      <c r="F10208" s="310" t="s">
        <v>9032</v>
      </c>
      <c r="G10208" s="310" t="s">
        <v>118</v>
      </c>
      <c r="H10208" s="312">
        <v>3298575</v>
      </c>
      <c r="I10208" s="312">
        <f t="shared" si="93"/>
        <v>3298575</v>
      </c>
      <c r="J10208" s="310" t="s">
        <v>241</v>
      </c>
      <c r="K10208" s="310" t="s">
        <v>241</v>
      </c>
      <c r="L10208" s="313" t="s">
        <v>9033</v>
      </c>
    </row>
    <row r="10209" spans="2:12" ht="75" customHeight="1" x14ac:dyDescent="0.25">
      <c r="B10209" s="310">
        <v>80141902</v>
      </c>
      <c r="C10209" s="310" t="s">
        <v>9603</v>
      </c>
      <c r="D10209" s="311">
        <v>41654</v>
      </c>
      <c r="E10209" s="310">
        <v>11.5</v>
      </c>
      <c r="F10209" s="310" t="s">
        <v>9032</v>
      </c>
      <c r="G10209" s="310" t="s">
        <v>118</v>
      </c>
      <c r="H10209" s="312">
        <v>2455005</v>
      </c>
      <c r="I10209" s="312">
        <f t="shared" si="93"/>
        <v>2455005</v>
      </c>
      <c r="J10209" s="310" t="s">
        <v>241</v>
      </c>
      <c r="K10209" s="310" t="s">
        <v>241</v>
      </c>
      <c r="L10209" s="313" t="s">
        <v>9033</v>
      </c>
    </row>
    <row r="10210" spans="2:12" ht="75" customHeight="1" x14ac:dyDescent="0.25">
      <c r="B10210" s="310">
        <v>90101603</v>
      </c>
      <c r="C10210" s="310" t="s">
        <v>9604</v>
      </c>
      <c r="D10210" s="311">
        <v>41654</v>
      </c>
      <c r="E10210" s="310">
        <v>11.5</v>
      </c>
      <c r="F10210" s="310" t="s">
        <v>9032</v>
      </c>
      <c r="G10210" s="310" t="s">
        <v>118</v>
      </c>
      <c r="H10210" s="312">
        <v>14671629</v>
      </c>
      <c r="I10210" s="312">
        <f t="shared" si="93"/>
        <v>14671629</v>
      </c>
      <c r="J10210" s="310" t="s">
        <v>241</v>
      </c>
      <c r="K10210" s="310" t="s">
        <v>241</v>
      </c>
      <c r="L10210" s="313" t="s">
        <v>9033</v>
      </c>
    </row>
    <row r="10211" spans="2:12" ht="75" customHeight="1" x14ac:dyDescent="0.25">
      <c r="B10211" s="310">
        <v>72103300</v>
      </c>
      <c r="C10211" s="310" t="s">
        <v>9605</v>
      </c>
      <c r="D10211" s="311">
        <v>41654</v>
      </c>
      <c r="E10211" s="310">
        <v>11.5</v>
      </c>
      <c r="F10211" s="310" t="s">
        <v>9032</v>
      </c>
      <c r="G10211" s="310" t="s">
        <v>118</v>
      </c>
      <c r="H10211" s="312">
        <v>1000000</v>
      </c>
      <c r="I10211" s="312">
        <f t="shared" si="93"/>
        <v>1000000</v>
      </c>
      <c r="J10211" s="310" t="s">
        <v>241</v>
      </c>
      <c r="K10211" s="310" t="s">
        <v>241</v>
      </c>
      <c r="L10211" s="313" t="s">
        <v>9033</v>
      </c>
    </row>
    <row r="10212" spans="2:12" ht="75" customHeight="1" x14ac:dyDescent="0.25">
      <c r="B10212" s="310">
        <v>72103300</v>
      </c>
      <c r="C10212" s="310" t="s">
        <v>9606</v>
      </c>
      <c r="D10212" s="311">
        <v>41654</v>
      </c>
      <c r="E10212" s="310">
        <v>11.5</v>
      </c>
      <c r="F10212" s="310" t="s">
        <v>9032</v>
      </c>
      <c r="G10212" s="310" t="s">
        <v>118</v>
      </c>
      <c r="H10212" s="312">
        <v>3150000</v>
      </c>
      <c r="I10212" s="312">
        <f t="shared" si="93"/>
        <v>3150000</v>
      </c>
      <c r="J10212" s="310" t="s">
        <v>241</v>
      </c>
      <c r="K10212" s="310" t="s">
        <v>241</v>
      </c>
      <c r="L10212" s="313" t="s">
        <v>9033</v>
      </c>
    </row>
    <row r="10213" spans="2:12" ht="75" customHeight="1" x14ac:dyDescent="0.25">
      <c r="B10213" s="310">
        <v>72103300</v>
      </c>
      <c r="C10213" s="310" t="s">
        <v>9607</v>
      </c>
      <c r="D10213" s="311">
        <v>41654</v>
      </c>
      <c r="E10213" s="310">
        <v>11.5</v>
      </c>
      <c r="F10213" s="310" t="s">
        <v>9032</v>
      </c>
      <c r="G10213" s="310" t="s">
        <v>118</v>
      </c>
      <c r="H10213" s="312">
        <v>23836260</v>
      </c>
      <c r="I10213" s="312">
        <f t="shared" si="93"/>
        <v>23836260</v>
      </c>
      <c r="J10213" s="310" t="s">
        <v>241</v>
      </c>
      <c r="K10213" s="310" t="s">
        <v>241</v>
      </c>
      <c r="L10213" s="313" t="s">
        <v>9033</v>
      </c>
    </row>
    <row r="10214" spans="2:12" ht="75" customHeight="1" x14ac:dyDescent="0.25">
      <c r="B10214" s="310">
        <v>72103300</v>
      </c>
      <c r="C10214" s="310" t="s">
        <v>9608</v>
      </c>
      <c r="D10214" s="311">
        <v>41654</v>
      </c>
      <c r="E10214" s="310">
        <v>11.5</v>
      </c>
      <c r="F10214" s="310" t="s">
        <v>9032</v>
      </c>
      <c r="G10214" s="310" t="s">
        <v>118</v>
      </c>
      <c r="H10214" s="312">
        <v>4305581.2799999993</v>
      </c>
      <c r="I10214" s="312">
        <f t="shared" si="93"/>
        <v>4305581.2799999993</v>
      </c>
      <c r="J10214" s="310" t="s">
        <v>241</v>
      </c>
      <c r="K10214" s="310" t="s">
        <v>241</v>
      </c>
      <c r="L10214" s="313" t="s">
        <v>9033</v>
      </c>
    </row>
    <row r="10215" spans="2:12" ht="75" customHeight="1" x14ac:dyDescent="0.25">
      <c r="B10215" s="310">
        <v>23261503</v>
      </c>
      <c r="C10215" s="310" t="s">
        <v>9609</v>
      </c>
      <c r="D10215" s="311">
        <v>41654</v>
      </c>
      <c r="E10215" s="310">
        <v>11.5</v>
      </c>
      <c r="F10215" s="310" t="s">
        <v>9032</v>
      </c>
      <c r="G10215" s="310" t="s">
        <v>118</v>
      </c>
      <c r="H10215" s="312">
        <v>36750000</v>
      </c>
      <c r="I10215" s="312">
        <f t="shared" si="93"/>
        <v>36750000</v>
      </c>
      <c r="J10215" s="310" t="s">
        <v>241</v>
      </c>
      <c r="K10215" s="310" t="s">
        <v>241</v>
      </c>
      <c r="L10215" s="313" t="s">
        <v>9033</v>
      </c>
    </row>
    <row r="10216" spans="2:12" ht="75" customHeight="1" x14ac:dyDescent="0.25">
      <c r="B10216" s="310">
        <v>24131514</v>
      </c>
      <c r="C10216" s="310" t="s">
        <v>9610</v>
      </c>
      <c r="D10216" s="311">
        <v>41654</v>
      </c>
      <c r="E10216" s="310">
        <v>11.5</v>
      </c>
      <c r="F10216" s="310" t="s">
        <v>9032</v>
      </c>
      <c r="G10216" s="310" t="s">
        <v>118</v>
      </c>
      <c r="H10216" s="312">
        <v>1575000</v>
      </c>
      <c r="I10216" s="312">
        <f t="shared" si="93"/>
        <v>1575000</v>
      </c>
      <c r="J10216" s="310" t="s">
        <v>241</v>
      </c>
      <c r="K10216" s="310" t="s">
        <v>241</v>
      </c>
      <c r="L10216" s="313" t="s">
        <v>9033</v>
      </c>
    </row>
    <row r="10217" spans="2:12" ht="75" customHeight="1" x14ac:dyDescent="0.25">
      <c r="B10217" s="310">
        <v>81141504</v>
      </c>
      <c r="C10217" s="310" t="s">
        <v>9611</v>
      </c>
      <c r="D10217" s="311">
        <v>41654</v>
      </c>
      <c r="E10217" s="310">
        <v>11.5</v>
      </c>
      <c r="F10217" s="310" t="s">
        <v>9032</v>
      </c>
      <c r="G10217" s="310" t="s">
        <v>118</v>
      </c>
      <c r="H10217" s="312">
        <v>5000000</v>
      </c>
      <c r="I10217" s="312">
        <f t="shared" si="93"/>
        <v>5000000</v>
      </c>
      <c r="J10217" s="310" t="s">
        <v>241</v>
      </c>
      <c r="K10217" s="310" t="s">
        <v>241</v>
      </c>
      <c r="L10217" s="313" t="s">
        <v>9033</v>
      </c>
    </row>
    <row r="10218" spans="2:12" ht="75" customHeight="1" x14ac:dyDescent="0.25">
      <c r="B10218" s="310">
        <v>78111803</v>
      </c>
      <c r="C10218" s="310" t="s">
        <v>9612</v>
      </c>
      <c r="D10218" s="311">
        <v>41654</v>
      </c>
      <c r="E10218" s="310">
        <v>11.5</v>
      </c>
      <c r="F10218" s="310" t="s">
        <v>9032</v>
      </c>
      <c r="G10218" s="310" t="s">
        <v>118</v>
      </c>
      <c r="H10218" s="312">
        <v>2000000</v>
      </c>
      <c r="I10218" s="312">
        <f t="shared" si="93"/>
        <v>2000000</v>
      </c>
      <c r="J10218" s="310" t="s">
        <v>241</v>
      </c>
      <c r="K10218" s="310" t="s">
        <v>241</v>
      </c>
      <c r="L10218" s="313" t="s">
        <v>9033</v>
      </c>
    </row>
    <row r="10219" spans="2:12" ht="75" customHeight="1" x14ac:dyDescent="0.25">
      <c r="B10219" s="310">
        <v>72103300</v>
      </c>
      <c r="C10219" s="310" t="s">
        <v>9613</v>
      </c>
      <c r="D10219" s="311">
        <v>41654</v>
      </c>
      <c r="E10219" s="310">
        <v>11.5</v>
      </c>
      <c r="F10219" s="310" t="s">
        <v>9032</v>
      </c>
      <c r="G10219" s="310" t="s">
        <v>118</v>
      </c>
      <c r="H10219" s="312">
        <v>85000000</v>
      </c>
      <c r="I10219" s="312">
        <f t="shared" si="93"/>
        <v>85000000</v>
      </c>
      <c r="J10219" s="310" t="s">
        <v>241</v>
      </c>
      <c r="K10219" s="310" t="s">
        <v>241</v>
      </c>
      <c r="L10219" s="313" t="s">
        <v>9033</v>
      </c>
    </row>
    <row r="10220" spans="2:12" ht="75" customHeight="1" x14ac:dyDescent="0.25">
      <c r="B10220" s="310">
        <v>72103300</v>
      </c>
      <c r="C10220" s="310" t="s">
        <v>9614</v>
      </c>
      <c r="D10220" s="311">
        <v>41654</v>
      </c>
      <c r="E10220" s="310">
        <v>11.5</v>
      </c>
      <c r="F10220" s="310" t="s">
        <v>9032</v>
      </c>
      <c r="G10220" s="310" t="s">
        <v>118</v>
      </c>
      <c r="H10220" s="312">
        <v>30000000</v>
      </c>
      <c r="I10220" s="312">
        <f t="shared" si="93"/>
        <v>30000000</v>
      </c>
      <c r="J10220" s="310" t="s">
        <v>241</v>
      </c>
      <c r="K10220" s="310" t="s">
        <v>241</v>
      </c>
      <c r="L10220" s="313" t="s">
        <v>9033</v>
      </c>
    </row>
    <row r="10221" spans="2:12" ht="75" customHeight="1" x14ac:dyDescent="0.25">
      <c r="B10221" s="310">
        <v>72103300</v>
      </c>
      <c r="C10221" s="310" t="s">
        <v>9615</v>
      </c>
      <c r="D10221" s="311">
        <v>41654</v>
      </c>
      <c r="E10221" s="310">
        <v>11.5</v>
      </c>
      <c r="F10221" s="310" t="s">
        <v>9032</v>
      </c>
      <c r="G10221" s="310" t="s">
        <v>118</v>
      </c>
      <c r="H10221" s="312">
        <v>25000000</v>
      </c>
      <c r="I10221" s="312">
        <f t="shared" si="93"/>
        <v>25000000</v>
      </c>
      <c r="J10221" s="310" t="s">
        <v>241</v>
      </c>
      <c r="K10221" s="310" t="s">
        <v>241</v>
      </c>
      <c r="L10221" s="313" t="s">
        <v>9033</v>
      </c>
    </row>
    <row r="10222" spans="2:12" ht="75" customHeight="1" x14ac:dyDescent="0.25">
      <c r="B10222" s="310">
        <v>73152100</v>
      </c>
      <c r="C10222" s="310" t="s">
        <v>9616</v>
      </c>
      <c r="D10222" s="311">
        <v>41654</v>
      </c>
      <c r="E10222" s="310">
        <v>11.5</v>
      </c>
      <c r="F10222" s="310" t="s">
        <v>9032</v>
      </c>
      <c r="G10222" s="310" t="s">
        <v>118</v>
      </c>
      <c r="H10222" s="312">
        <v>5000000</v>
      </c>
      <c r="I10222" s="312">
        <f t="shared" si="93"/>
        <v>5000000</v>
      </c>
      <c r="J10222" s="310" t="s">
        <v>241</v>
      </c>
      <c r="K10222" s="310" t="s">
        <v>241</v>
      </c>
      <c r="L10222" s="313" t="s">
        <v>9033</v>
      </c>
    </row>
    <row r="10223" spans="2:12" ht="75" customHeight="1" x14ac:dyDescent="0.25">
      <c r="B10223" s="310">
        <v>72103300</v>
      </c>
      <c r="C10223" s="310" t="s">
        <v>9617</v>
      </c>
      <c r="D10223" s="311">
        <v>41654</v>
      </c>
      <c r="E10223" s="310">
        <v>11.5</v>
      </c>
      <c r="F10223" s="310" t="s">
        <v>9032</v>
      </c>
      <c r="G10223" s="310" t="s">
        <v>118</v>
      </c>
      <c r="H10223" s="312">
        <v>15000000</v>
      </c>
      <c r="I10223" s="312">
        <f t="shared" si="93"/>
        <v>15000000</v>
      </c>
      <c r="J10223" s="310" t="s">
        <v>241</v>
      </c>
      <c r="K10223" s="310" t="s">
        <v>241</v>
      </c>
      <c r="L10223" s="313" t="s">
        <v>9033</v>
      </c>
    </row>
    <row r="10224" spans="2:12" ht="75" customHeight="1" x14ac:dyDescent="0.25">
      <c r="B10224" s="310">
        <v>72103300</v>
      </c>
      <c r="C10224" s="310" t="s">
        <v>9618</v>
      </c>
      <c r="D10224" s="311">
        <v>41654</v>
      </c>
      <c r="E10224" s="310">
        <v>11.5</v>
      </c>
      <c r="F10224" s="310" t="s">
        <v>9032</v>
      </c>
      <c r="G10224" s="310" t="s">
        <v>118</v>
      </c>
      <c r="H10224" s="312">
        <v>8000000</v>
      </c>
      <c r="I10224" s="312">
        <f t="shared" si="93"/>
        <v>8000000</v>
      </c>
      <c r="J10224" s="310" t="s">
        <v>241</v>
      </c>
      <c r="K10224" s="310" t="s">
        <v>241</v>
      </c>
      <c r="L10224" s="313" t="s">
        <v>9033</v>
      </c>
    </row>
    <row r="10225" spans="2:12" ht="75" customHeight="1" x14ac:dyDescent="0.25">
      <c r="B10225" s="310">
        <v>73152100</v>
      </c>
      <c r="C10225" s="310" t="s">
        <v>9619</v>
      </c>
      <c r="D10225" s="311">
        <v>41654</v>
      </c>
      <c r="E10225" s="310">
        <v>11.5</v>
      </c>
      <c r="F10225" s="310" t="s">
        <v>9032</v>
      </c>
      <c r="G10225" s="310" t="s">
        <v>118</v>
      </c>
      <c r="H10225" s="312">
        <v>5000000</v>
      </c>
      <c r="I10225" s="312">
        <f t="shared" si="93"/>
        <v>5000000</v>
      </c>
      <c r="J10225" s="310" t="s">
        <v>241</v>
      </c>
      <c r="K10225" s="310" t="s">
        <v>241</v>
      </c>
      <c r="L10225" s="313" t="s">
        <v>9033</v>
      </c>
    </row>
    <row r="10226" spans="2:12" ht="75" customHeight="1" x14ac:dyDescent="0.25">
      <c r="B10226" s="310">
        <v>72103300</v>
      </c>
      <c r="C10226" s="310" t="s">
        <v>9620</v>
      </c>
      <c r="D10226" s="311">
        <v>41654</v>
      </c>
      <c r="E10226" s="310">
        <v>11.5</v>
      </c>
      <c r="F10226" s="310" t="s">
        <v>9032</v>
      </c>
      <c r="G10226" s="310" t="s">
        <v>118</v>
      </c>
      <c r="H10226" s="312">
        <v>4000000</v>
      </c>
      <c r="I10226" s="312">
        <f t="shared" si="93"/>
        <v>4000000</v>
      </c>
      <c r="J10226" s="310" t="s">
        <v>241</v>
      </c>
      <c r="K10226" s="310" t="s">
        <v>241</v>
      </c>
      <c r="L10226" s="313" t="s">
        <v>9033</v>
      </c>
    </row>
    <row r="10227" spans="2:12" ht="75" customHeight="1" x14ac:dyDescent="0.25">
      <c r="B10227" s="310">
        <v>72103300</v>
      </c>
      <c r="C10227" s="310" t="s">
        <v>9621</v>
      </c>
      <c r="D10227" s="311">
        <v>41654</v>
      </c>
      <c r="E10227" s="310">
        <v>11.5</v>
      </c>
      <c r="F10227" s="310" t="s">
        <v>9032</v>
      </c>
      <c r="G10227" s="310" t="s">
        <v>118</v>
      </c>
      <c r="H10227" s="312">
        <v>25000000</v>
      </c>
      <c r="I10227" s="312">
        <f t="shared" si="93"/>
        <v>25000000</v>
      </c>
      <c r="J10227" s="310" t="s">
        <v>241</v>
      </c>
      <c r="K10227" s="310" t="s">
        <v>241</v>
      </c>
      <c r="L10227" s="313" t="s">
        <v>9033</v>
      </c>
    </row>
    <row r="10228" spans="2:12" ht="75" customHeight="1" x14ac:dyDescent="0.25">
      <c r="B10228" s="310">
        <v>72103300</v>
      </c>
      <c r="C10228" s="310" t="s">
        <v>9622</v>
      </c>
      <c r="D10228" s="311">
        <v>41654</v>
      </c>
      <c r="E10228" s="310">
        <v>11.5</v>
      </c>
      <c r="F10228" s="310" t="s">
        <v>9032</v>
      </c>
      <c r="G10228" s="310" t="s">
        <v>118</v>
      </c>
      <c r="H10228" s="312">
        <v>102000000</v>
      </c>
      <c r="I10228" s="312">
        <f t="shared" si="93"/>
        <v>102000000</v>
      </c>
      <c r="J10228" s="310" t="s">
        <v>241</v>
      </c>
      <c r="K10228" s="310" t="s">
        <v>241</v>
      </c>
      <c r="L10228" s="313" t="s">
        <v>9033</v>
      </c>
    </row>
    <row r="10229" spans="2:12" ht="75" customHeight="1" x14ac:dyDescent="0.25">
      <c r="B10229" s="310">
        <v>80161504</v>
      </c>
      <c r="C10229" s="310" t="s">
        <v>9623</v>
      </c>
      <c r="D10229" s="311">
        <v>41654</v>
      </c>
      <c r="E10229" s="310">
        <v>11.5</v>
      </c>
      <c r="F10229" s="310" t="s">
        <v>9032</v>
      </c>
      <c r="G10229" s="310" t="s">
        <v>118</v>
      </c>
      <c r="H10229" s="312">
        <v>38034210</v>
      </c>
      <c r="I10229" s="312">
        <f t="shared" si="93"/>
        <v>38034210</v>
      </c>
      <c r="J10229" s="310" t="s">
        <v>241</v>
      </c>
      <c r="K10229" s="310" t="s">
        <v>241</v>
      </c>
      <c r="L10229" s="313" t="s">
        <v>9033</v>
      </c>
    </row>
    <row r="10230" spans="2:12" ht="75" customHeight="1" x14ac:dyDescent="0.25">
      <c r="B10230" s="310">
        <v>80161504</v>
      </c>
      <c r="C10230" s="310" t="s">
        <v>9624</v>
      </c>
      <c r="D10230" s="311">
        <v>41654</v>
      </c>
      <c r="E10230" s="310">
        <v>11.5</v>
      </c>
      <c r="F10230" s="310" t="s">
        <v>9032</v>
      </c>
      <c r="G10230" s="310" t="s">
        <v>118</v>
      </c>
      <c r="H10230" s="312">
        <v>38034210</v>
      </c>
      <c r="I10230" s="312">
        <f t="shared" si="93"/>
        <v>38034210</v>
      </c>
      <c r="J10230" s="310" t="s">
        <v>241</v>
      </c>
      <c r="K10230" s="310" t="s">
        <v>241</v>
      </c>
      <c r="L10230" s="313" t="s">
        <v>9033</v>
      </c>
    </row>
    <row r="10231" spans="2:12" ht="75" customHeight="1" x14ac:dyDescent="0.25">
      <c r="B10231" s="310">
        <v>80161504</v>
      </c>
      <c r="C10231" s="310" t="s">
        <v>9625</v>
      </c>
      <c r="D10231" s="311">
        <v>41654</v>
      </c>
      <c r="E10231" s="310">
        <v>11.5</v>
      </c>
      <c r="F10231" s="310" t="s">
        <v>9032</v>
      </c>
      <c r="G10231" s="310" t="s">
        <v>118</v>
      </c>
      <c r="H10231" s="312">
        <v>19158209.605</v>
      </c>
      <c r="I10231" s="312">
        <v>19234839</v>
      </c>
      <c r="J10231" s="310" t="s">
        <v>241</v>
      </c>
      <c r="K10231" s="310" t="s">
        <v>241</v>
      </c>
      <c r="L10231" s="313" t="s">
        <v>9033</v>
      </c>
    </row>
    <row r="10232" spans="2:12" ht="75" customHeight="1" x14ac:dyDescent="0.25">
      <c r="B10232" s="310">
        <v>80161504</v>
      </c>
      <c r="C10232" s="310" t="s">
        <v>9626</v>
      </c>
      <c r="D10232" s="311">
        <v>41654</v>
      </c>
      <c r="E10232" s="310">
        <v>11.5</v>
      </c>
      <c r="F10232" s="310" t="s">
        <v>9032</v>
      </c>
      <c r="G10232" s="310" t="s">
        <v>118</v>
      </c>
      <c r="H10232" s="312">
        <v>25061759</v>
      </c>
      <c r="I10232" s="312">
        <f t="shared" si="93"/>
        <v>25061759</v>
      </c>
      <c r="J10232" s="310" t="s">
        <v>241</v>
      </c>
      <c r="K10232" s="310" t="s">
        <v>241</v>
      </c>
      <c r="L10232" s="313" t="s">
        <v>9033</v>
      </c>
    </row>
    <row r="10233" spans="2:12" ht="75" customHeight="1" x14ac:dyDescent="0.25">
      <c r="B10233" s="310">
        <v>80161504</v>
      </c>
      <c r="C10233" s="310" t="s">
        <v>9627</v>
      </c>
      <c r="D10233" s="311">
        <v>41654</v>
      </c>
      <c r="E10233" s="310">
        <v>11.5</v>
      </c>
      <c r="F10233" s="310" t="s">
        <v>9032</v>
      </c>
      <c r="G10233" s="310" t="s">
        <v>118</v>
      </c>
      <c r="H10233" s="312">
        <v>19234735</v>
      </c>
      <c r="I10233" s="312">
        <f t="shared" si="93"/>
        <v>19234735</v>
      </c>
      <c r="J10233" s="310" t="s">
        <v>241</v>
      </c>
      <c r="K10233" s="310" t="s">
        <v>241</v>
      </c>
      <c r="L10233" s="313" t="s">
        <v>9033</v>
      </c>
    </row>
    <row r="10234" spans="2:12" ht="75" customHeight="1" x14ac:dyDescent="0.25">
      <c r="B10234" s="310">
        <v>80161504</v>
      </c>
      <c r="C10234" s="310" t="s">
        <v>9628</v>
      </c>
      <c r="D10234" s="311">
        <v>41654</v>
      </c>
      <c r="E10234" s="310">
        <v>11.5</v>
      </c>
      <c r="F10234" s="310" t="s">
        <v>9032</v>
      </c>
      <c r="G10234" s="310" t="s">
        <v>118</v>
      </c>
      <c r="H10234" s="312">
        <v>38034210</v>
      </c>
      <c r="I10234" s="312">
        <f t="shared" si="93"/>
        <v>38034210</v>
      </c>
      <c r="J10234" s="310" t="s">
        <v>241</v>
      </c>
      <c r="K10234" s="310" t="s">
        <v>241</v>
      </c>
      <c r="L10234" s="313" t="s">
        <v>9033</v>
      </c>
    </row>
    <row r="10235" spans="2:12" ht="75" customHeight="1" x14ac:dyDescent="0.25">
      <c r="B10235" s="310">
        <v>80161504</v>
      </c>
      <c r="C10235" s="310" t="s">
        <v>9629</v>
      </c>
      <c r="D10235" s="311">
        <v>41654</v>
      </c>
      <c r="E10235" s="310">
        <v>11.5</v>
      </c>
      <c r="F10235" s="310" t="s">
        <v>9032</v>
      </c>
      <c r="G10235" s="310" t="s">
        <v>118</v>
      </c>
      <c r="H10235" s="312">
        <v>23273006</v>
      </c>
      <c r="I10235" s="312">
        <v>23273006</v>
      </c>
      <c r="J10235" s="310" t="s">
        <v>241</v>
      </c>
      <c r="K10235" s="310" t="s">
        <v>241</v>
      </c>
      <c r="L10235" s="313" t="s">
        <v>9033</v>
      </c>
    </row>
    <row r="10236" spans="2:12" ht="75" customHeight="1" x14ac:dyDescent="0.25">
      <c r="B10236" s="310">
        <v>80161504</v>
      </c>
      <c r="C10236" s="310" t="s">
        <v>9630</v>
      </c>
      <c r="D10236" s="311">
        <v>41654</v>
      </c>
      <c r="E10236" s="310">
        <v>11.5</v>
      </c>
      <c r="F10236" s="310" t="s">
        <v>9032</v>
      </c>
      <c r="G10236" s="310" t="s">
        <v>118</v>
      </c>
      <c r="H10236" s="312">
        <v>21320878</v>
      </c>
      <c r="I10236" s="312">
        <f t="shared" si="93"/>
        <v>21320878</v>
      </c>
      <c r="J10236" s="310" t="s">
        <v>241</v>
      </c>
      <c r="K10236" s="310" t="s">
        <v>241</v>
      </c>
      <c r="L10236" s="313" t="s">
        <v>9033</v>
      </c>
    </row>
    <row r="10237" spans="2:12" ht="75" customHeight="1" x14ac:dyDescent="0.25">
      <c r="B10237" s="310">
        <v>80161504</v>
      </c>
      <c r="C10237" s="310" t="s">
        <v>9631</v>
      </c>
      <c r="D10237" s="311">
        <v>41654</v>
      </c>
      <c r="E10237" s="310">
        <v>11.5</v>
      </c>
      <c r="F10237" s="310" t="s">
        <v>9032</v>
      </c>
      <c r="G10237" s="310" t="s">
        <v>118</v>
      </c>
      <c r="H10237" s="312">
        <v>14453999</v>
      </c>
      <c r="I10237" s="312">
        <f t="shared" si="93"/>
        <v>14453999</v>
      </c>
      <c r="J10237" s="310" t="s">
        <v>241</v>
      </c>
      <c r="K10237" s="310" t="s">
        <v>241</v>
      </c>
      <c r="L10237" s="313" t="s">
        <v>9033</v>
      </c>
    </row>
    <row r="10238" spans="2:12" ht="75" customHeight="1" x14ac:dyDescent="0.25">
      <c r="B10238" s="310">
        <v>80161504</v>
      </c>
      <c r="C10238" s="310" t="s">
        <v>9632</v>
      </c>
      <c r="D10238" s="311">
        <v>41654</v>
      </c>
      <c r="E10238" s="310">
        <v>11.5</v>
      </c>
      <c r="F10238" s="310" t="s">
        <v>9032</v>
      </c>
      <c r="G10238" s="310" t="s">
        <v>118</v>
      </c>
      <c r="H10238" s="312">
        <v>21647930</v>
      </c>
      <c r="I10238" s="312">
        <f t="shared" si="93"/>
        <v>21647930</v>
      </c>
      <c r="J10238" s="310" t="s">
        <v>241</v>
      </c>
      <c r="K10238" s="310" t="s">
        <v>241</v>
      </c>
      <c r="L10238" s="313" t="s">
        <v>9033</v>
      </c>
    </row>
    <row r="10239" spans="2:12" ht="75" customHeight="1" x14ac:dyDescent="0.25">
      <c r="B10239" s="310">
        <v>80161504</v>
      </c>
      <c r="C10239" s="310" t="s">
        <v>9633</v>
      </c>
      <c r="D10239" s="311">
        <v>41654</v>
      </c>
      <c r="E10239" s="310">
        <v>11.5</v>
      </c>
      <c r="F10239" s="310" t="s">
        <v>9032</v>
      </c>
      <c r="G10239" s="310" t="s">
        <v>118</v>
      </c>
      <c r="H10239" s="312">
        <v>38034210</v>
      </c>
      <c r="I10239" s="312">
        <f t="shared" si="93"/>
        <v>38034210</v>
      </c>
      <c r="J10239" s="310" t="s">
        <v>241</v>
      </c>
      <c r="K10239" s="310" t="s">
        <v>241</v>
      </c>
      <c r="L10239" s="313" t="s">
        <v>9033</v>
      </c>
    </row>
    <row r="10240" spans="2:12" ht="75" customHeight="1" x14ac:dyDescent="0.25">
      <c r="B10240" s="310">
        <v>80161504</v>
      </c>
      <c r="C10240" s="310" t="s">
        <v>9634</v>
      </c>
      <c r="D10240" s="311">
        <v>41654</v>
      </c>
      <c r="E10240" s="310">
        <v>11.5</v>
      </c>
      <c r="F10240" s="310" t="s">
        <v>9032</v>
      </c>
      <c r="G10240" s="310" t="s">
        <v>118</v>
      </c>
      <c r="H10240" s="312">
        <v>21647930</v>
      </c>
      <c r="I10240" s="312">
        <f t="shared" si="93"/>
        <v>21647930</v>
      </c>
      <c r="J10240" s="310" t="s">
        <v>241</v>
      </c>
      <c r="K10240" s="310" t="s">
        <v>241</v>
      </c>
      <c r="L10240" s="313" t="s">
        <v>9033</v>
      </c>
    </row>
    <row r="10241" spans="2:12" ht="75" customHeight="1" x14ac:dyDescent="0.25">
      <c r="B10241" s="310">
        <v>80161504</v>
      </c>
      <c r="C10241" s="310" t="s">
        <v>9635</v>
      </c>
      <c r="D10241" s="311">
        <v>41654</v>
      </c>
      <c r="E10241" s="310">
        <v>11.5</v>
      </c>
      <c r="F10241" s="310" t="s">
        <v>9032</v>
      </c>
      <c r="G10241" s="310" t="s">
        <v>118</v>
      </c>
      <c r="H10241" s="312">
        <v>76068419</v>
      </c>
      <c r="I10241" s="312">
        <f t="shared" si="93"/>
        <v>76068419</v>
      </c>
      <c r="J10241" s="310" t="s">
        <v>241</v>
      </c>
      <c r="K10241" s="310" t="s">
        <v>241</v>
      </c>
      <c r="L10241" s="313" t="s">
        <v>9033</v>
      </c>
    </row>
    <row r="10242" spans="2:12" ht="75" customHeight="1" x14ac:dyDescent="0.25">
      <c r="B10242" s="310">
        <v>80161504</v>
      </c>
      <c r="C10242" s="310" t="s">
        <v>9636</v>
      </c>
      <c r="D10242" s="311">
        <v>41654</v>
      </c>
      <c r="E10242" s="310">
        <v>11.5</v>
      </c>
      <c r="F10242" s="310" t="s">
        <v>9032</v>
      </c>
      <c r="G10242" s="310" t="s">
        <v>118</v>
      </c>
      <c r="H10242" s="312">
        <v>76068419</v>
      </c>
      <c r="I10242" s="312">
        <f t="shared" si="93"/>
        <v>76068419</v>
      </c>
      <c r="J10242" s="310" t="s">
        <v>241</v>
      </c>
      <c r="K10242" s="310" t="s">
        <v>241</v>
      </c>
      <c r="L10242" s="313" t="s">
        <v>9033</v>
      </c>
    </row>
    <row r="10243" spans="2:12" ht="75" customHeight="1" x14ac:dyDescent="0.25">
      <c r="B10243" s="310">
        <v>80161504</v>
      </c>
      <c r="C10243" s="310" t="s">
        <v>9637</v>
      </c>
      <c r="D10243" s="311">
        <v>41654</v>
      </c>
      <c r="E10243" s="310">
        <v>11.5</v>
      </c>
      <c r="F10243" s="310" t="s">
        <v>9032</v>
      </c>
      <c r="G10243" s="310" t="s">
        <v>118</v>
      </c>
      <c r="H10243" s="312">
        <v>38034210</v>
      </c>
      <c r="I10243" s="312">
        <f t="shared" si="93"/>
        <v>38034210</v>
      </c>
      <c r="J10243" s="310" t="s">
        <v>241</v>
      </c>
      <c r="K10243" s="310" t="s">
        <v>241</v>
      </c>
      <c r="L10243" s="313" t="s">
        <v>9033</v>
      </c>
    </row>
    <row r="10244" spans="2:12" ht="75" customHeight="1" x14ac:dyDescent="0.25">
      <c r="B10244" s="310">
        <v>80161504</v>
      </c>
      <c r="C10244" s="310" t="s">
        <v>9638</v>
      </c>
      <c r="D10244" s="311">
        <v>41654</v>
      </c>
      <c r="E10244" s="310">
        <v>11.5</v>
      </c>
      <c r="F10244" s="310" t="s">
        <v>9032</v>
      </c>
      <c r="G10244" s="310" t="s">
        <v>118</v>
      </c>
      <c r="H10244" s="312">
        <v>38034210</v>
      </c>
      <c r="I10244" s="312">
        <f t="shared" si="93"/>
        <v>38034210</v>
      </c>
      <c r="J10244" s="310" t="s">
        <v>241</v>
      </c>
      <c r="K10244" s="310" t="s">
        <v>241</v>
      </c>
      <c r="L10244" s="313" t="s">
        <v>9033</v>
      </c>
    </row>
    <row r="10245" spans="2:12" ht="75" customHeight="1" x14ac:dyDescent="0.25">
      <c r="B10245" s="310">
        <v>80161504</v>
      </c>
      <c r="C10245" s="310" t="s">
        <v>9639</v>
      </c>
      <c r="D10245" s="311">
        <v>41654</v>
      </c>
      <c r="E10245" s="310">
        <v>11.5</v>
      </c>
      <c r="F10245" s="310" t="s">
        <v>9032</v>
      </c>
      <c r="G10245" s="310" t="s">
        <v>118</v>
      </c>
      <c r="H10245" s="312">
        <v>38034210</v>
      </c>
      <c r="I10245" s="312">
        <f t="shared" si="93"/>
        <v>38034210</v>
      </c>
      <c r="J10245" s="310" t="s">
        <v>241</v>
      </c>
      <c r="K10245" s="310" t="s">
        <v>241</v>
      </c>
      <c r="L10245" s="313" t="s">
        <v>9033</v>
      </c>
    </row>
    <row r="10246" spans="2:12" ht="75" customHeight="1" x14ac:dyDescent="0.25">
      <c r="B10246" s="310">
        <v>80161504</v>
      </c>
      <c r="C10246" s="310" t="s">
        <v>9640</v>
      </c>
      <c r="D10246" s="311">
        <v>41654</v>
      </c>
      <c r="E10246" s="310">
        <v>11.5</v>
      </c>
      <c r="F10246" s="310" t="s">
        <v>9032</v>
      </c>
      <c r="G10246" s="310" t="s">
        <v>118</v>
      </c>
      <c r="H10246" s="312">
        <v>76068419</v>
      </c>
      <c r="I10246" s="312">
        <f t="shared" si="93"/>
        <v>76068419</v>
      </c>
      <c r="J10246" s="310" t="s">
        <v>241</v>
      </c>
      <c r="K10246" s="310" t="s">
        <v>241</v>
      </c>
      <c r="L10246" s="313" t="s">
        <v>9033</v>
      </c>
    </row>
    <row r="10247" spans="2:12" ht="75" customHeight="1" x14ac:dyDescent="0.25">
      <c r="B10247" s="310">
        <v>80161504</v>
      </c>
      <c r="C10247" s="310" t="s">
        <v>9641</v>
      </c>
      <c r="D10247" s="311">
        <v>41654</v>
      </c>
      <c r="E10247" s="310">
        <v>11.5</v>
      </c>
      <c r="F10247" s="310" t="s">
        <v>9032</v>
      </c>
      <c r="G10247" s="310" t="s">
        <v>118</v>
      </c>
      <c r="H10247" s="312">
        <v>31574269</v>
      </c>
      <c r="I10247" s="312">
        <f t="shared" si="93"/>
        <v>31574269</v>
      </c>
      <c r="J10247" s="310" t="s">
        <v>241</v>
      </c>
      <c r="K10247" s="310" t="s">
        <v>241</v>
      </c>
      <c r="L10247" s="313" t="s">
        <v>9033</v>
      </c>
    </row>
    <row r="10248" spans="2:12" ht="75" customHeight="1" x14ac:dyDescent="0.25">
      <c r="B10248" s="310">
        <v>80161504</v>
      </c>
      <c r="C10248" s="310" t="s">
        <v>9642</v>
      </c>
      <c r="D10248" s="311">
        <v>41654</v>
      </c>
      <c r="E10248" s="310">
        <v>11.5</v>
      </c>
      <c r="F10248" s="310" t="s">
        <v>9032</v>
      </c>
      <c r="G10248" s="310" t="s">
        <v>118</v>
      </c>
      <c r="H10248" s="312">
        <v>38034210</v>
      </c>
      <c r="I10248" s="312">
        <f t="shared" si="93"/>
        <v>38034210</v>
      </c>
      <c r="J10248" s="310" t="s">
        <v>241</v>
      </c>
      <c r="K10248" s="310" t="s">
        <v>241</v>
      </c>
      <c r="L10248" s="313" t="s">
        <v>9033</v>
      </c>
    </row>
    <row r="10249" spans="2:12" ht="75" customHeight="1" x14ac:dyDescent="0.25">
      <c r="B10249" s="310">
        <v>80161504</v>
      </c>
      <c r="C10249" s="310" t="s">
        <v>9643</v>
      </c>
      <c r="D10249" s="311">
        <v>41654</v>
      </c>
      <c r="E10249" s="310">
        <v>11.5</v>
      </c>
      <c r="F10249" s="310" t="s">
        <v>9032</v>
      </c>
      <c r="G10249" s="310" t="s">
        <v>118</v>
      </c>
      <c r="H10249" s="312">
        <v>25061759</v>
      </c>
      <c r="I10249" s="312">
        <f t="shared" si="93"/>
        <v>25061759</v>
      </c>
      <c r="J10249" s="310" t="s">
        <v>241</v>
      </c>
      <c r="K10249" s="310" t="s">
        <v>241</v>
      </c>
      <c r="L10249" s="313" t="s">
        <v>9033</v>
      </c>
    </row>
    <row r="10250" spans="2:12" ht="75" customHeight="1" x14ac:dyDescent="0.25">
      <c r="B10250" s="310">
        <v>80161504</v>
      </c>
      <c r="C10250" s="310" t="s">
        <v>9644</v>
      </c>
      <c r="D10250" s="311">
        <v>41654</v>
      </c>
      <c r="E10250" s="310">
        <v>11.5</v>
      </c>
      <c r="F10250" s="310" t="s">
        <v>9032</v>
      </c>
      <c r="G10250" s="310" t="s">
        <v>118</v>
      </c>
      <c r="H10250" s="312">
        <v>14453999</v>
      </c>
      <c r="I10250" s="312">
        <f t="shared" si="93"/>
        <v>14453999</v>
      </c>
      <c r="J10250" s="310" t="s">
        <v>241</v>
      </c>
      <c r="K10250" s="310" t="s">
        <v>241</v>
      </c>
      <c r="L10250" s="313" t="s">
        <v>9033</v>
      </c>
    </row>
    <row r="10251" spans="2:12" ht="75" customHeight="1" x14ac:dyDescent="0.25">
      <c r="B10251" s="310">
        <v>80161504</v>
      </c>
      <c r="C10251" s="314" t="s">
        <v>9645</v>
      </c>
      <c r="D10251" s="311">
        <v>41654</v>
      </c>
      <c r="E10251" s="310">
        <v>11.5</v>
      </c>
      <c r="F10251" s="310" t="s">
        <v>9032</v>
      </c>
      <c r="G10251" s="310" t="s">
        <v>118</v>
      </c>
      <c r="H10251" s="312">
        <v>38034210</v>
      </c>
      <c r="I10251" s="312">
        <f t="shared" si="93"/>
        <v>38034210</v>
      </c>
      <c r="J10251" s="310" t="s">
        <v>241</v>
      </c>
      <c r="K10251" s="310" t="s">
        <v>241</v>
      </c>
      <c r="L10251" s="313" t="s">
        <v>9033</v>
      </c>
    </row>
    <row r="10252" spans="2:12" ht="75" customHeight="1" x14ac:dyDescent="0.25">
      <c r="B10252" s="310">
        <v>80161504</v>
      </c>
      <c r="C10252" s="310" t="s">
        <v>9646</v>
      </c>
      <c r="D10252" s="311">
        <v>41654</v>
      </c>
      <c r="E10252" s="310">
        <v>11.5</v>
      </c>
      <c r="F10252" s="310" t="s">
        <v>9032</v>
      </c>
      <c r="G10252" s="310" t="s">
        <v>118</v>
      </c>
      <c r="H10252" s="312">
        <v>38034210</v>
      </c>
      <c r="I10252" s="312">
        <f t="shared" si="93"/>
        <v>38034210</v>
      </c>
      <c r="J10252" s="310" t="s">
        <v>241</v>
      </c>
      <c r="K10252" s="310" t="s">
        <v>241</v>
      </c>
      <c r="L10252" s="313" t="s">
        <v>9033</v>
      </c>
    </row>
    <row r="10253" spans="2:12" ht="75" customHeight="1" x14ac:dyDescent="0.25">
      <c r="B10253" s="310">
        <v>80161504</v>
      </c>
      <c r="C10253" s="310" t="s">
        <v>9647</v>
      </c>
      <c r="D10253" s="311">
        <v>41654</v>
      </c>
      <c r="E10253" s="310">
        <v>11.5</v>
      </c>
      <c r="F10253" s="310" t="s">
        <v>9032</v>
      </c>
      <c r="G10253" s="310" t="s">
        <v>118</v>
      </c>
      <c r="H10253" s="312">
        <v>14453999</v>
      </c>
      <c r="I10253" s="312">
        <f t="shared" si="93"/>
        <v>14453999</v>
      </c>
      <c r="J10253" s="310" t="s">
        <v>241</v>
      </c>
      <c r="K10253" s="310" t="s">
        <v>241</v>
      </c>
      <c r="L10253" s="313" t="s">
        <v>9033</v>
      </c>
    </row>
    <row r="10254" spans="2:12" ht="75" customHeight="1" x14ac:dyDescent="0.25">
      <c r="B10254" s="310">
        <v>80161504</v>
      </c>
      <c r="C10254" s="310" t="s">
        <v>9648</v>
      </c>
      <c r="D10254" s="311">
        <v>41654</v>
      </c>
      <c r="E10254" s="310">
        <v>11.5</v>
      </c>
      <c r="F10254" s="310" t="s">
        <v>9032</v>
      </c>
      <c r="G10254" s="310" t="s">
        <v>118</v>
      </c>
      <c r="H10254" s="312">
        <v>38034210</v>
      </c>
      <c r="I10254" s="312">
        <v>38034210</v>
      </c>
      <c r="J10254" s="310" t="s">
        <v>241</v>
      </c>
      <c r="K10254" s="310" t="s">
        <v>241</v>
      </c>
      <c r="L10254" s="313" t="s">
        <v>9033</v>
      </c>
    </row>
    <row r="10255" spans="2:12" ht="75" customHeight="1" x14ac:dyDescent="0.25">
      <c r="B10255" s="310">
        <v>80161504</v>
      </c>
      <c r="C10255" s="310" t="s">
        <v>9649</v>
      </c>
      <c r="D10255" s="311">
        <v>41654</v>
      </c>
      <c r="E10255" s="310">
        <v>11.5</v>
      </c>
      <c r="F10255" s="310" t="s">
        <v>9032</v>
      </c>
      <c r="G10255" s="310" t="s">
        <v>118</v>
      </c>
      <c r="H10255" s="312">
        <v>38034210</v>
      </c>
      <c r="I10255" s="312">
        <f t="shared" si="93"/>
        <v>38034210</v>
      </c>
      <c r="J10255" s="310" t="s">
        <v>241</v>
      </c>
      <c r="K10255" s="310" t="s">
        <v>241</v>
      </c>
      <c r="L10255" s="313" t="s">
        <v>9033</v>
      </c>
    </row>
    <row r="10256" spans="2:12" ht="75" customHeight="1" x14ac:dyDescent="0.25">
      <c r="B10256" s="310">
        <v>80161504</v>
      </c>
      <c r="C10256" s="310" t="s">
        <v>9650</v>
      </c>
      <c r="D10256" s="311">
        <v>41654</v>
      </c>
      <c r="E10256" s="310">
        <v>11.5</v>
      </c>
      <c r="F10256" s="310" t="s">
        <v>9032</v>
      </c>
      <c r="G10256" s="310" t="s">
        <v>118</v>
      </c>
      <c r="H10256" s="312">
        <v>38034210</v>
      </c>
      <c r="I10256" s="312">
        <f t="shared" si="93"/>
        <v>38034210</v>
      </c>
      <c r="J10256" s="310" t="s">
        <v>241</v>
      </c>
      <c r="K10256" s="310" t="s">
        <v>241</v>
      </c>
      <c r="L10256" s="313" t="s">
        <v>9033</v>
      </c>
    </row>
    <row r="10257" spans="2:12" ht="75" customHeight="1" x14ac:dyDescent="0.25">
      <c r="B10257" s="310">
        <v>80161504</v>
      </c>
      <c r="C10257" s="310" t="s">
        <v>9651</v>
      </c>
      <c r="D10257" s="311">
        <v>41654</v>
      </c>
      <c r="E10257" s="310">
        <v>11.5</v>
      </c>
      <c r="F10257" s="310" t="s">
        <v>9032</v>
      </c>
      <c r="G10257" s="310" t="s">
        <v>118</v>
      </c>
      <c r="H10257" s="312">
        <v>38034210</v>
      </c>
      <c r="I10257" s="312">
        <f t="shared" si="93"/>
        <v>38034210</v>
      </c>
      <c r="J10257" s="310" t="s">
        <v>241</v>
      </c>
      <c r="K10257" s="310" t="s">
        <v>241</v>
      </c>
      <c r="L10257" s="313" t="s">
        <v>9033</v>
      </c>
    </row>
    <row r="10258" spans="2:12" ht="75" customHeight="1" x14ac:dyDescent="0.25">
      <c r="B10258" s="310">
        <v>80161504</v>
      </c>
      <c r="C10258" s="310" t="s">
        <v>9652</v>
      </c>
      <c r="D10258" s="311">
        <v>41654</v>
      </c>
      <c r="E10258" s="310">
        <v>11.5</v>
      </c>
      <c r="F10258" s="310" t="s">
        <v>9032</v>
      </c>
      <c r="G10258" s="310" t="s">
        <v>118</v>
      </c>
      <c r="H10258" s="312">
        <v>38034210</v>
      </c>
      <c r="I10258" s="312">
        <f t="shared" si="93"/>
        <v>38034210</v>
      </c>
      <c r="J10258" s="310" t="s">
        <v>241</v>
      </c>
      <c r="K10258" s="310" t="s">
        <v>241</v>
      </c>
      <c r="L10258" s="313" t="s">
        <v>9033</v>
      </c>
    </row>
    <row r="10259" spans="2:12" ht="75" customHeight="1" x14ac:dyDescent="0.25">
      <c r="B10259" s="310">
        <v>80161504</v>
      </c>
      <c r="C10259" s="310" t="s">
        <v>9653</v>
      </c>
      <c r="D10259" s="311">
        <v>41654</v>
      </c>
      <c r="E10259" s="310">
        <v>11.5</v>
      </c>
      <c r="F10259" s="310" t="s">
        <v>9032</v>
      </c>
      <c r="G10259" s="310" t="s">
        <v>118</v>
      </c>
      <c r="H10259" s="312">
        <v>38034210</v>
      </c>
      <c r="I10259" s="312">
        <f t="shared" si="93"/>
        <v>38034210</v>
      </c>
      <c r="J10259" s="310" t="s">
        <v>241</v>
      </c>
      <c r="K10259" s="310" t="s">
        <v>241</v>
      </c>
      <c r="L10259" s="313" t="s">
        <v>9033</v>
      </c>
    </row>
    <row r="10260" spans="2:12" ht="75" customHeight="1" x14ac:dyDescent="0.25">
      <c r="B10260" s="310">
        <v>80161504</v>
      </c>
      <c r="C10260" s="310" t="s">
        <v>9654</v>
      </c>
      <c r="D10260" s="311">
        <v>41654</v>
      </c>
      <c r="E10260" s="310">
        <v>11.5</v>
      </c>
      <c r="F10260" s="310" t="s">
        <v>9032</v>
      </c>
      <c r="G10260" s="310" t="s">
        <v>118</v>
      </c>
      <c r="H10260" s="312">
        <v>38034210</v>
      </c>
      <c r="I10260" s="312">
        <f t="shared" si="93"/>
        <v>38034210</v>
      </c>
      <c r="J10260" s="310" t="s">
        <v>241</v>
      </c>
      <c r="K10260" s="310" t="s">
        <v>241</v>
      </c>
      <c r="L10260" s="313" t="s">
        <v>9033</v>
      </c>
    </row>
    <row r="10261" spans="2:12" ht="75" customHeight="1" x14ac:dyDescent="0.25">
      <c r="B10261" s="310">
        <v>80161504</v>
      </c>
      <c r="C10261" s="310" t="s">
        <v>9655</v>
      </c>
      <c r="D10261" s="311">
        <v>41654</v>
      </c>
      <c r="E10261" s="310">
        <v>11.5</v>
      </c>
      <c r="F10261" s="310" t="s">
        <v>9032</v>
      </c>
      <c r="G10261" s="310" t="s">
        <v>118</v>
      </c>
      <c r="H10261" s="312">
        <v>38034210</v>
      </c>
      <c r="I10261" s="312">
        <f t="shared" si="93"/>
        <v>38034210</v>
      </c>
      <c r="J10261" s="310" t="s">
        <v>241</v>
      </c>
      <c r="K10261" s="310" t="s">
        <v>241</v>
      </c>
      <c r="L10261" s="313" t="s">
        <v>9033</v>
      </c>
    </row>
    <row r="10262" spans="2:12" ht="75" customHeight="1" x14ac:dyDescent="0.25">
      <c r="B10262" s="310">
        <v>80161504</v>
      </c>
      <c r="C10262" s="310" t="s">
        <v>9656</v>
      </c>
      <c r="D10262" s="311">
        <v>41654</v>
      </c>
      <c r="E10262" s="310">
        <v>11.5</v>
      </c>
      <c r="F10262" s="310" t="s">
        <v>9032</v>
      </c>
      <c r="G10262" s="310" t="s">
        <v>118</v>
      </c>
      <c r="H10262" s="312">
        <v>38034210</v>
      </c>
      <c r="I10262" s="312">
        <f t="shared" si="93"/>
        <v>38034210</v>
      </c>
      <c r="J10262" s="310" t="s">
        <v>241</v>
      </c>
      <c r="K10262" s="310" t="s">
        <v>241</v>
      </c>
      <c r="L10262" s="313" t="s">
        <v>9033</v>
      </c>
    </row>
    <row r="10263" spans="2:12" ht="75" customHeight="1" x14ac:dyDescent="0.25">
      <c r="B10263" s="310">
        <v>80161504</v>
      </c>
      <c r="C10263" s="310" t="s">
        <v>9657</v>
      </c>
      <c r="D10263" s="311">
        <v>41654</v>
      </c>
      <c r="E10263" s="310">
        <v>11.5</v>
      </c>
      <c r="F10263" s="310" t="s">
        <v>9032</v>
      </c>
      <c r="G10263" s="310" t="s">
        <v>118</v>
      </c>
      <c r="H10263" s="312">
        <v>114102629</v>
      </c>
      <c r="I10263" s="312">
        <f t="shared" si="93"/>
        <v>114102629</v>
      </c>
      <c r="J10263" s="310" t="s">
        <v>241</v>
      </c>
      <c r="K10263" s="310" t="s">
        <v>241</v>
      </c>
      <c r="L10263" s="313" t="s">
        <v>9033</v>
      </c>
    </row>
    <row r="10264" spans="2:12" ht="75" customHeight="1" x14ac:dyDescent="0.25">
      <c r="B10264" s="310">
        <v>80161504</v>
      </c>
      <c r="C10264" s="310" t="s">
        <v>9658</v>
      </c>
      <c r="D10264" s="311">
        <v>41654</v>
      </c>
      <c r="E10264" s="310">
        <v>11.5</v>
      </c>
      <c r="F10264" s="310" t="s">
        <v>9032</v>
      </c>
      <c r="G10264" s="310" t="s">
        <v>118</v>
      </c>
      <c r="H10264" s="312">
        <v>38034210</v>
      </c>
      <c r="I10264" s="312">
        <f t="shared" si="93"/>
        <v>38034210</v>
      </c>
      <c r="J10264" s="310" t="s">
        <v>241</v>
      </c>
      <c r="K10264" s="310" t="s">
        <v>241</v>
      </c>
      <c r="L10264" s="313" t="s">
        <v>9033</v>
      </c>
    </row>
    <row r="10265" spans="2:12" ht="75" customHeight="1" x14ac:dyDescent="0.25">
      <c r="B10265" s="310">
        <v>86121803</v>
      </c>
      <c r="C10265" s="310" t="s">
        <v>9659</v>
      </c>
      <c r="D10265" s="311">
        <v>41654</v>
      </c>
      <c r="E10265" s="310">
        <v>11</v>
      </c>
      <c r="F10265" s="310" t="s">
        <v>9032</v>
      </c>
      <c r="G10265" s="310" t="s">
        <v>118</v>
      </c>
      <c r="H10265" s="312">
        <v>904837296</v>
      </c>
      <c r="I10265" s="312">
        <f t="shared" si="93"/>
        <v>904837296</v>
      </c>
      <c r="J10265" s="310" t="s">
        <v>241</v>
      </c>
      <c r="K10265" s="310" t="s">
        <v>241</v>
      </c>
      <c r="L10265" s="313" t="s">
        <v>9033</v>
      </c>
    </row>
    <row r="10266" spans="2:12" ht="75" customHeight="1" x14ac:dyDescent="0.25">
      <c r="B10266" s="310">
        <v>86121803</v>
      </c>
      <c r="C10266" s="310" t="s">
        <v>9660</v>
      </c>
      <c r="D10266" s="311">
        <v>41654</v>
      </c>
      <c r="E10266" s="310">
        <v>11</v>
      </c>
      <c r="F10266" s="310" t="s">
        <v>9032</v>
      </c>
      <c r="G10266" s="310" t="s">
        <v>118</v>
      </c>
      <c r="H10266" s="312">
        <v>209498045</v>
      </c>
      <c r="I10266" s="312">
        <f t="shared" ref="I10266:I10278" si="94">H10266</f>
        <v>209498045</v>
      </c>
      <c r="J10266" s="310" t="s">
        <v>241</v>
      </c>
      <c r="K10266" s="310" t="s">
        <v>241</v>
      </c>
      <c r="L10266" s="313" t="s">
        <v>9033</v>
      </c>
    </row>
    <row r="10267" spans="2:12" ht="75" customHeight="1" x14ac:dyDescent="0.25">
      <c r="B10267" s="310">
        <v>86121803</v>
      </c>
      <c r="C10267" s="310" t="s">
        <v>9661</v>
      </c>
      <c r="D10267" s="311">
        <v>41654</v>
      </c>
      <c r="E10267" s="310">
        <v>11</v>
      </c>
      <c r="F10267" s="310" t="s">
        <v>9032</v>
      </c>
      <c r="G10267" s="310" t="s">
        <v>118</v>
      </c>
      <c r="H10267" s="312">
        <v>104749023</v>
      </c>
      <c r="I10267" s="312">
        <f t="shared" si="94"/>
        <v>104749023</v>
      </c>
      <c r="J10267" s="310" t="s">
        <v>241</v>
      </c>
      <c r="K10267" s="310" t="s">
        <v>241</v>
      </c>
      <c r="L10267" s="313" t="s">
        <v>9033</v>
      </c>
    </row>
    <row r="10268" spans="2:12" ht="75" customHeight="1" x14ac:dyDescent="0.25">
      <c r="B10268" s="310">
        <v>86121803</v>
      </c>
      <c r="C10268" s="310" t="s">
        <v>9662</v>
      </c>
      <c r="D10268" s="311">
        <v>41654</v>
      </c>
      <c r="E10268" s="310">
        <v>11</v>
      </c>
      <c r="F10268" s="310" t="s">
        <v>9032</v>
      </c>
      <c r="G10268" s="310" t="s">
        <v>118</v>
      </c>
      <c r="H10268" s="312">
        <v>69832682</v>
      </c>
      <c r="I10268" s="312">
        <f t="shared" si="94"/>
        <v>69832682</v>
      </c>
      <c r="J10268" s="310" t="s">
        <v>241</v>
      </c>
      <c r="K10268" s="310" t="s">
        <v>241</v>
      </c>
      <c r="L10268" s="313" t="s">
        <v>9033</v>
      </c>
    </row>
    <row r="10269" spans="2:12" ht="75" customHeight="1" x14ac:dyDescent="0.25">
      <c r="B10269" s="310">
        <v>86121803</v>
      </c>
      <c r="C10269" s="310" t="s">
        <v>9663</v>
      </c>
      <c r="D10269" s="311">
        <v>41654</v>
      </c>
      <c r="E10269" s="310">
        <v>11</v>
      </c>
      <c r="F10269" s="310" t="s">
        <v>9032</v>
      </c>
      <c r="G10269" s="310" t="s">
        <v>118</v>
      </c>
      <c r="H10269" s="312">
        <v>34916341</v>
      </c>
      <c r="I10269" s="312">
        <f t="shared" si="94"/>
        <v>34916341</v>
      </c>
      <c r="J10269" s="310" t="s">
        <v>241</v>
      </c>
      <c r="K10269" s="310" t="s">
        <v>241</v>
      </c>
      <c r="L10269" s="313" t="s">
        <v>9033</v>
      </c>
    </row>
    <row r="10270" spans="2:12" ht="75" customHeight="1" x14ac:dyDescent="0.25">
      <c r="B10270" s="310">
        <v>86121803</v>
      </c>
      <c r="C10270" s="310" t="s">
        <v>9664</v>
      </c>
      <c r="D10270" s="311">
        <v>41654</v>
      </c>
      <c r="E10270" s="310">
        <v>11</v>
      </c>
      <c r="F10270" s="310" t="s">
        <v>9032</v>
      </c>
      <c r="G10270" s="310" t="s">
        <v>118</v>
      </c>
      <c r="H10270" s="312">
        <v>501712615</v>
      </c>
      <c r="I10270" s="312">
        <f t="shared" si="94"/>
        <v>501712615</v>
      </c>
      <c r="J10270" s="310" t="s">
        <v>241</v>
      </c>
      <c r="K10270" s="310" t="s">
        <v>241</v>
      </c>
      <c r="L10270" s="313" t="s">
        <v>9033</v>
      </c>
    </row>
    <row r="10271" spans="2:12" ht="75" customHeight="1" x14ac:dyDescent="0.25">
      <c r="B10271" s="310">
        <v>86121803</v>
      </c>
      <c r="C10271" s="310" t="s">
        <v>9665</v>
      </c>
      <c r="D10271" s="311">
        <v>41654</v>
      </c>
      <c r="E10271" s="310">
        <v>11</v>
      </c>
      <c r="F10271" s="310" t="s">
        <v>9032</v>
      </c>
      <c r="G10271" s="310" t="s">
        <v>118</v>
      </c>
      <c r="H10271" s="312">
        <v>139665363</v>
      </c>
      <c r="I10271" s="312">
        <f t="shared" si="94"/>
        <v>139665363</v>
      </c>
      <c r="J10271" s="310" t="s">
        <v>241</v>
      </c>
      <c r="K10271" s="310" t="s">
        <v>241</v>
      </c>
      <c r="L10271" s="313" t="s">
        <v>9033</v>
      </c>
    </row>
    <row r="10272" spans="2:12" ht="75" customHeight="1" x14ac:dyDescent="0.25">
      <c r="B10272" s="310">
        <v>86121803</v>
      </c>
      <c r="C10272" s="310" t="s">
        <v>9666</v>
      </c>
      <c r="D10272" s="311">
        <v>41654</v>
      </c>
      <c r="E10272" s="310">
        <v>11</v>
      </c>
      <c r="F10272" s="310" t="s">
        <v>9032</v>
      </c>
      <c r="G10272" s="310" t="s">
        <v>118</v>
      </c>
      <c r="H10272" s="312">
        <v>69832682</v>
      </c>
      <c r="I10272" s="312">
        <f t="shared" si="94"/>
        <v>69832682</v>
      </c>
      <c r="J10272" s="310" t="s">
        <v>241</v>
      </c>
      <c r="K10272" s="310" t="s">
        <v>241</v>
      </c>
      <c r="L10272" s="313" t="s">
        <v>9033</v>
      </c>
    </row>
    <row r="10273" spans="2:12" ht="75" customHeight="1" x14ac:dyDescent="0.25">
      <c r="B10273" s="310">
        <v>86121803</v>
      </c>
      <c r="C10273" s="310" t="s">
        <v>9667</v>
      </c>
      <c r="D10273" s="311">
        <v>41654</v>
      </c>
      <c r="E10273" s="310">
        <v>11</v>
      </c>
      <c r="F10273" s="310" t="s">
        <v>9032</v>
      </c>
      <c r="G10273" s="310" t="s">
        <v>118</v>
      </c>
      <c r="H10273" s="312">
        <v>279330726</v>
      </c>
      <c r="I10273" s="312">
        <f t="shared" si="94"/>
        <v>279330726</v>
      </c>
      <c r="J10273" s="310" t="s">
        <v>241</v>
      </c>
      <c r="K10273" s="310" t="s">
        <v>241</v>
      </c>
      <c r="L10273" s="313" t="s">
        <v>9033</v>
      </c>
    </row>
    <row r="10274" spans="2:12" ht="75" customHeight="1" x14ac:dyDescent="0.25">
      <c r="B10274" s="315">
        <v>86121803</v>
      </c>
      <c r="C10274" s="315" t="s">
        <v>9668</v>
      </c>
      <c r="D10274" s="316">
        <v>41654</v>
      </c>
      <c r="E10274" s="315">
        <v>11</v>
      </c>
      <c r="F10274" s="315" t="s">
        <v>9032</v>
      </c>
      <c r="G10274" s="315" t="s">
        <v>118</v>
      </c>
      <c r="H10274" s="317">
        <v>523745112</v>
      </c>
      <c r="I10274" s="317">
        <f t="shared" si="94"/>
        <v>523745112</v>
      </c>
      <c r="J10274" s="315" t="s">
        <v>241</v>
      </c>
      <c r="K10274" s="315" t="s">
        <v>241</v>
      </c>
      <c r="L10274" s="318" t="s">
        <v>9033</v>
      </c>
    </row>
    <row r="10275" spans="2:12" ht="75" customHeight="1" x14ac:dyDescent="0.25">
      <c r="B10275" s="310">
        <v>86121803</v>
      </c>
      <c r="C10275" s="310" t="s">
        <v>9669</v>
      </c>
      <c r="D10275" s="311">
        <v>41654</v>
      </c>
      <c r="E10275" s="310">
        <v>11</v>
      </c>
      <c r="F10275" s="310" t="s">
        <v>9032</v>
      </c>
      <c r="G10275" s="310" t="s">
        <v>118</v>
      </c>
      <c r="H10275" s="312">
        <v>104749022</v>
      </c>
      <c r="I10275" s="312">
        <f t="shared" si="94"/>
        <v>104749022</v>
      </c>
      <c r="J10275" s="310" t="s">
        <v>241</v>
      </c>
      <c r="K10275" s="310" t="s">
        <v>241</v>
      </c>
      <c r="L10275" s="313" t="s">
        <v>9033</v>
      </c>
    </row>
    <row r="10276" spans="2:12" ht="75" customHeight="1" x14ac:dyDescent="0.25">
      <c r="B10276" s="310">
        <v>86121803</v>
      </c>
      <c r="C10276" s="310" t="s">
        <v>9670</v>
      </c>
      <c r="D10276" s="311">
        <v>41654</v>
      </c>
      <c r="E10276" s="310">
        <v>11</v>
      </c>
      <c r="F10276" s="310" t="s">
        <v>9032</v>
      </c>
      <c r="G10276" s="310" t="s">
        <v>118</v>
      </c>
      <c r="H10276" s="312">
        <v>69832682</v>
      </c>
      <c r="I10276" s="312">
        <f t="shared" si="94"/>
        <v>69832682</v>
      </c>
      <c r="J10276" s="310" t="s">
        <v>241</v>
      </c>
      <c r="K10276" s="310" t="s">
        <v>241</v>
      </c>
      <c r="L10276" s="313" t="s">
        <v>9033</v>
      </c>
    </row>
    <row r="10277" spans="2:12" ht="75" customHeight="1" x14ac:dyDescent="0.25">
      <c r="B10277" s="310">
        <v>86121803</v>
      </c>
      <c r="C10277" s="310" t="s">
        <v>9671</v>
      </c>
      <c r="D10277" s="311">
        <v>41654</v>
      </c>
      <c r="E10277" s="310">
        <v>11</v>
      </c>
      <c r="F10277" s="310" t="s">
        <v>9032</v>
      </c>
      <c r="G10277" s="310" t="s">
        <v>118</v>
      </c>
      <c r="H10277" s="312">
        <v>69832682</v>
      </c>
      <c r="I10277" s="312">
        <f t="shared" si="94"/>
        <v>69832682</v>
      </c>
      <c r="J10277" s="310" t="s">
        <v>241</v>
      </c>
      <c r="K10277" s="310" t="s">
        <v>241</v>
      </c>
      <c r="L10277" s="313" t="s">
        <v>9033</v>
      </c>
    </row>
    <row r="10278" spans="2:12" ht="75" customHeight="1" x14ac:dyDescent="0.25">
      <c r="B10278" s="310">
        <v>86121803</v>
      </c>
      <c r="C10278" s="310" t="s">
        <v>9672</v>
      </c>
      <c r="D10278" s="311">
        <v>41654</v>
      </c>
      <c r="E10278" s="310">
        <v>11</v>
      </c>
      <c r="F10278" s="310" t="s">
        <v>9032</v>
      </c>
      <c r="G10278" s="310" t="s">
        <v>118</v>
      </c>
      <c r="H10278" s="312">
        <v>418996090</v>
      </c>
      <c r="I10278" s="312">
        <f t="shared" si="94"/>
        <v>418996090</v>
      </c>
      <c r="J10278" s="310" t="s">
        <v>241</v>
      </c>
      <c r="K10278" s="310" t="s">
        <v>241</v>
      </c>
      <c r="L10278" s="313" t="s">
        <v>9033</v>
      </c>
    </row>
    <row r="10279" spans="2:12" ht="75" customHeight="1" x14ac:dyDescent="0.25">
      <c r="B10279" s="105"/>
      <c r="C10279" s="105"/>
      <c r="D10279" s="319"/>
      <c r="E10279" s="105"/>
      <c r="F10279" s="105"/>
      <c r="G10279" s="105"/>
      <c r="H10279" s="320">
        <f>SUM(H9513:H10278)</f>
        <v>7451530938.8374996</v>
      </c>
      <c r="I10279" s="320"/>
      <c r="J10279" s="105"/>
      <c r="K10279" s="105"/>
      <c r="L10279" s="321"/>
    </row>
    <row r="10280" spans="2:12" ht="21" x14ac:dyDescent="0.35">
      <c r="B10280" s="739" t="s">
        <v>9673</v>
      </c>
      <c r="C10280" s="739"/>
      <c r="D10280" s="739"/>
      <c r="E10280" s="739"/>
      <c r="F10280" s="739"/>
      <c r="G10280" s="739"/>
      <c r="H10280" s="739"/>
      <c r="I10280" s="739"/>
      <c r="J10280" s="739"/>
      <c r="K10280" s="739"/>
      <c r="L10280" s="739"/>
    </row>
    <row r="10281" spans="2:12" ht="75" customHeight="1" x14ac:dyDescent="0.25">
      <c r="B10281" s="21">
        <v>72102900</v>
      </c>
      <c r="C10281" s="322" t="s">
        <v>9674</v>
      </c>
      <c r="D10281" s="73">
        <v>41659</v>
      </c>
      <c r="E10281" s="323" t="s">
        <v>667</v>
      </c>
      <c r="F10281" s="21" t="s">
        <v>9675</v>
      </c>
      <c r="G10281" s="21" t="s">
        <v>675</v>
      </c>
      <c r="H10281" s="324">
        <v>3524119033</v>
      </c>
      <c r="I10281" s="324">
        <v>3524119033</v>
      </c>
      <c r="J10281" s="21" t="s">
        <v>9676</v>
      </c>
      <c r="K10281" s="21" t="s">
        <v>40</v>
      </c>
      <c r="L10281" s="325" t="s">
        <v>9677</v>
      </c>
    </row>
    <row r="10282" spans="2:12" ht="75" customHeight="1" x14ac:dyDescent="0.25">
      <c r="B10282" s="21">
        <v>81131502</v>
      </c>
      <c r="C10282" s="326" t="s">
        <v>9678</v>
      </c>
      <c r="D10282" s="73">
        <v>41659</v>
      </c>
      <c r="E10282" s="73" t="s">
        <v>653</v>
      </c>
      <c r="F10282" s="21" t="s">
        <v>233</v>
      </c>
      <c r="G10282" s="21" t="s">
        <v>675</v>
      </c>
      <c r="H10282" s="327">
        <v>836591825</v>
      </c>
      <c r="I10282" s="327">
        <v>836591825</v>
      </c>
      <c r="J10282" s="21" t="s">
        <v>9676</v>
      </c>
      <c r="K10282" s="21" t="s">
        <v>40</v>
      </c>
      <c r="L10282" s="325" t="s">
        <v>9679</v>
      </c>
    </row>
    <row r="10283" spans="2:12" ht="75" customHeight="1" x14ac:dyDescent="0.25">
      <c r="B10283" s="328">
        <v>84111600</v>
      </c>
      <c r="C10283" s="326" t="s">
        <v>9680</v>
      </c>
      <c r="D10283" s="73">
        <v>41659</v>
      </c>
      <c r="E10283" s="73" t="s">
        <v>8354</v>
      </c>
      <c r="F10283" s="21" t="s">
        <v>9675</v>
      </c>
      <c r="G10283" s="21" t="s">
        <v>675</v>
      </c>
      <c r="H10283" s="327">
        <v>249866732</v>
      </c>
      <c r="I10283" s="327">
        <v>249866732</v>
      </c>
      <c r="J10283" s="21" t="s">
        <v>9676</v>
      </c>
      <c r="K10283" s="21" t="s">
        <v>40</v>
      </c>
      <c r="L10283" s="325" t="s">
        <v>9677</v>
      </c>
    </row>
    <row r="10284" spans="2:12" ht="75" customHeight="1" x14ac:dyDescent="0.25">
      <c r="B10284" s="21">
        <v>32150000</v>
      </c>
      <c r="C10284" s="326" t="s">
        <v>9681</v>
      </c>
      <c r="D10284" s="73">
        <v>41659</v>
      </c>
      <c r="E10284" s="73" t="s">
        <v>79</v>
      </c>
      <c r="F10284" s="21" t="s">
        <v>2568</v>
      </c>
      <c r="G10284" s="21" t="s">
        <v>675</v>
      </c>
      <c r="H10284" s="327">
        <v>402</v>
      </c>
      <c r="I10284" s="327">
        <v>402</v>
      </c>
      <c r="J10284" s="21" t="s">
        <v>9676</v>
      </c>
      <c r="K10284" s="21" t="s">
        <v>40</v>
      </c>
      <c r="L10284" s="325" t="s">
        <v>9682</v>
      </c>
    </row>
    <row r="10285" spans="2:12" ht="75" customHeight="1" x14ac:dyDescent="0.25">
      <c r="B10285" s="21">
        <v>32150000</v>
      </c>
      <c r="C10285" s="326" t="s">
        <v>9683</v>
      </c>
      <c r="D10285" s="73">
        <v>41659</v>
      </c>
      <c r="E10285" s="73" t="s">
        <v>79</v>
      </c>
      <c r="F10285" s="21" t="s">
        <v>2568</v>
      </c>
      <c r="G10285" s="21" t="s">
        <v>675</v>
      </c>
      <c r="H10285" s="327">
        <v>433</v>
      </c>
      <c r="I10285" s="327">
        <v>433</v>
      </c>
      <c r="J10285" s="21" t="s">
        <v>9676</v>
      </c>
      <c r="K10285" s="21" t="s">
        <v>40</v>
      </c>
      <c r="L10285" s="325" t="s">
        <v>9682</v>
      </c>
    </row>
    <row r="10286" spans="2:12" ht="75" customHeight="1" x14ac:dyDescent="0.25">
      <c r="B10286" s="21">
        <v>32150000</v>
      </c>
      <c r="C10286" s="326" t="s">
        <v>9684</v>
      </c>
      <c r="D10286" s="73">
        <v>41659</v>
      </c>
      <c r="E10286" s="73" t="s">
        <v>79</v>
      </c>
      <c r="F10286" s="21" t="s">
        <v>2568</v>
      </c>
      <c r="G10286" s="21" t="s">
        <v>675</v>
      </c>
      <c r="H10286" s="327">
        <v>824</v>
      </c>
      <c r="I10286" s="327">
        <v>824</v>
      </c>
      <c r="J10286" s="21" t="s">
        <v>9676</v>
      </c>
      <c r="K10286" s="21" t="s">
        <v>40</v>
      </c>
      <c r="L10286" s="325" t="s">
        <v>9682</v>
      </c>
    </row>
    <row r="10287" spans="2:12" ht="75" customHeight="1" x14ac:dyDescent="0.25">
      <c r="B10287" s="21">
        <v>32150000</v>
      </c>
      <c r="C10287" s="329" t="s">
        <v>9685</v>
      </c>
      <c r="D10287" s="73">
        <v>41659</v>
      </c>
      <c r="E10287" s="73" t="s">
        <v>79</v>
      </c>
      <c r="F10287" s="21" t="s">
        <v>2568</v>
      </c>
      <c r="G10287" s="21" t="s">
        <v>675</v>
      </c>
      <c r="H10287" s="327">
        <v>2318</v>
      </c>
      <c r="I10287" s="327">
        <v>2318</v>
      </c>
      <c r="J10287" s="21" t="s">
        <v>9676</v>
      </c>
      <c r="K10287" s="21" t="s">
        <v>40</v>
      </c>
      <c r="L10287" s="325" t="s">
        <v>9682</v>
      </c>
    </row>
    <row r="10288" spans="2:12" ht="75" customHeight="1" x14ac:dyDescent="0.25">
      <c r="B10288" s="21">
        <v>32150000</v>
      </c>
      <c r="C10288" s="329" t="s">
        <v>9686</v>
      </c>
      <c r="D10288" s="73">
        <v>41659</v>
      </c>
      <c r="E10288" s="73" t="s">
        <v>79</v>
      </c>
      <c r="F10288" s="21" t="s">
        <v>2568</v>
      </c>
      <c r="G10288" s="21" t="s">
        <v>675</v>
      </c>
      <c r="H10288" s="327">
        <v>12</v>
      </c>
      <c r="I10288" s="327">
        <v>12</v>
      </c>
      <c r="J10288" s="21" t="s">
        <v>9676</v>
      </c>
      <c r="K10288" s="21" t="s">
        <v>40</v>
      </c>
      <c r="L10288" s="325" t="s">
        <v>9682</v>
      </c>
    </row>
    <row r="10289" spans="2:12" ht="75" customHeight="1" x14ac:dyDescent="0.25">
      <c r="B10289" s="21">
        <v>32150000</v>
      </c>
      <c r="C10289" s="329" t="s">
        <v>9687</v>
      </c>
      <c r="D10289" s="73">
        <v>41659</v>
      </c>
      <c r="E10289" s="73" t="s">
        <v>79</v>
      </c>
      <c r="F10289" s="21" t="s">
        <v>2568</v>
      </c>
      <c r="G10289" s="21" t="s">
        <v>675</v>
      </c>
      <c r="H10289" s="327">
        <v>12</v>
      </c>
      <c r="I10289" s="327">
        <v>12</v>
      </c>
      <c r="J10289" s="21" t="s">
        <v>9676</v>
      </c>
      <c r="K10289" s="21" t="s">
        <v>40</v>
      </c>
      <c r="L10289" s="325" t="s">
        <v>9682</v>
      </c>
    </row>
    <row r="10290" spans="2:12" ht="75" customHeight="1" x14ac:dyDescent="0.25">
      <c r="B10290" s="21">
        <v>32150000</v>
      </c>
      <c r="C10290" s="329" t="s">
        <v>9688</v>
      </c>
      <c r="D10290" s="73">
        <v>41659</v>
      </c>
      <c r="E10290" s="73" t="s">
        <v>79</v>
      </c>
      <c r="F10290" s="21" t="s">
        <v>2568</v>
      </c>
      <c r="G10290" s="21" t="s">
        <v>675</v>
      </c>
      <c r="H10290" s="327">
        <v>12</v>
      </c>
      <c r="I10290" s="327">
        <v>12</v>
      </c>
      <c r="J10290" s="21" t="s">
        <v>9676</v>
      </c>
      <c r="K10290" s="21" t="s">
        <v>40</v>
      </c>
      <c r="L10290" s="325" t="s">
        <v>9682</v>
      </c>
    </row>
    <row r="10291" spans="2:12" ht="75" customHeight="1" x14ac:dyDescent="0.25">
      <c r="B10291" s="21">
        <v>32150000</v>
      </c>
      <c r="C10291" s="329" t="s">
        <v>9689</v>
      </c>
      <c r="D10291" s="73">
        <v>41659</v>
      </c>
      <c r="E10291" s="73" t="s">
        <v>79</v>
      </c>
      <c r="F10291" s="21" t="s">
        <v>2568</v>
      </c>
      <c r="G10291" s="21" t="s">
        <v>675</v>
      </c>
      <c r="H10291" s="327">
        <v>12</v>
      </c>
      <c r="I10291" s="327">
        <v>12</v>
      </c>
      <c r="J10291" s="21" t="s">
        <v>9676</v>
      </c>
      <c r="K10291" s="21" t="s">
        <v>40</v>
      </c>
      <c r="L10291" s="325" t="s">
        <v>9682</v>
      </c>
    </row>
    <row r="10292" spans="2:12" ht="75" customHeight="1" x14ac:dyDescent="0.25">
      <c r="B10292" s="21">
        <v>32150000</v>
      </c>
      <c r="C10292" s="329" t="s">
        <v>9690</v>
      </c>
      <c r="D10292" s="73">
        <v>41659</v>
      </c>
      <c r="E10292" s="73" t="s">
        <v>79</v>
      </c>
      <c r="F10292" s="21" t="s">
        <v>2568</v>
      </c>
      <c r="G10292" s="21" t="s">
        <v>675</v>
      </c>
      <c r="H10292" s="327">
        <v>12</v>
      </c>
      <c r="I10292" s="327">
        <v>12</v>
      </c>
      <c r="J10292" s="21" t="s">
        <v>9676</v>
      </c>
      <c r="K10292" s="21" t="s">
        <v>40</v>
      </c>
      <c r="L10292" s="325" t="s">
        <v>9682</v>
      </c>
    </row>
    <row r="10293" spans="2:12" ht="75" customHeight="1" x14ac:dyDescent="0.25">
      <c r="B10293" s="21">
        <v>32150000</v>
      </c>
      <c r="C10293" s="329" t="s">
        <v>9691</v>
      </c>
      <c r="D10293" s="73">
        <v>41659</v>
      </c>
      <c r="E10293" s="73" t="s">
        <v>79</v>
      </c>
      <c r="F10293" s="21" t="s">
        <v>2568</v>
      </c>
      <c r="G10293" s="21" t="s">
        <v>675</v>
      </c>
      <c r="H10293" s="327">
        <v>82</v>
      </c>
      <c r="I10293" s="327">
        <v>82</v>
      </c>
      <c r="J10293" s="21" t="s">
        <v>9676</v>
      </c>
      <c r="K10293" s="21" t="s">
        <v>40</v>
      </c>
      <c r="L10293" s="325" t="s">
        <v>9682</v>
      </c>
    </row>
    <row r="10294" spans="2:12" ht="75" customHeight="1" x14ac:dyDescent="0.25">
      <c r="B10294" s="21">
        <v>32150000</v>
      </c>
      <c r="C10294" s="329" t="s">
        <v>9692</v>
      </c>
      <c r="D10294" s="73">
        <v>41659</v>
      </c>
      <c r="E10294" s="73" t="s">
        <v>79</v>
      </c>
      <c r="F10294" s="21" t="s">
        <v>2568</v>
      </c>
      <c r="G10294" s="21" t="s">
        <v>675</v>
      </c>
      <c r="H10294" s="327">
        <v>464</v>
      </c>
      <c r="I10294" s="327">
        <v>464</v>
      </c>
      <c r="J10294" s="21" t="s">
        <v>9676</v>
      </c>
      <c r="K10294" s="21" t="s">
        <v>40</v>
      </c>
      <c r="L10294" s="325" t="s">
        <v>9682</v>
      </c>
    </row>
    <row r="10295" spans="2:12" ht="75" customHeight="1" x14ac:dyDescent="0.25">
      <c r="B10295" s="21">
        <v>32150000</v>
      </c>
      <c r="C10295" s="329" t="s">
        <v>9693</v>
      </c>
      <c r="D10295" s="73">
        <v>41659</v>
      </c>
      <c r="E10295" s="73" t="s">
        <v>79</v>
      </c>
      <c r="F10295" s="21" t="s">
        <v>2568</v>
      </c>
      <c r="G10295" s="21" t="s">
        <v>675</v>
      </c>
      <c r="H10295" s="327">
        <v>72306</v>
      </c>
      <c r="I10295" s="327">
        <v>72306</v>
      </c>
      <c r="J10295" s="21" t="s">
        <v>9676</v>
      </c>
      <c r="K10295" s="21" t="s">
        <v>40</v>
      </c>
      <c r="L10295" s="325" t="s">
        <v>9682</v>
      </c>
    </row>
    <row r="10296" spans="2:12" ht="75" customHeight="1" x14ac:dyDescent="0.25">
      <c r="B10296" s="21">
        <v>32150000</v>
      </c>
      <c r="C10296" s="329" t="s">
        <v>9694</v>
      </c>
      <c r="D10296" s="73">
        <v>41659</v>
      </c>
      <c r="E10296" s="73" t="s">
        <v>79</v>
      </c>
      <c r="F10296" s="21" t="s">
        <v>2568</v>
      </c>
      <c r="G10296" s="21" t="s">
        <v>675</v>
      </c>
      <c r="H10296" s="327">
        <v>464</v>
      </c>
      <c r="I10296" s="327">
        <v>464</v>
      </c>
      <c r="J10296" s="21" t="s">
        <v>9676</v>
      </c>
      <c r="K10296" s="21" t="s">
        <v>40</v>
      </c>
      <c r="L10296" s="325" t="s">
        <v>9682</v>
      </c>
    </row>
    <row r="10297" spans="2:12" ht="75" customHeight="1" x14ac:dyDescent="0.25">
      <c r="B10297" s="21">
        <v>32150000</v>
      </c>
      <c r="C10297" s="329" t="s">
        <v>9695</v>
      </c>
      <c r="D10297" s="73">
        <v>41659</v>
      </c>
      <c r="E10297" s="73" t="s">
        <v>79</v>
      </c>
      <c r="F10297" s="21" t="s">
        <v>2568</v>
      </c>
      <c r="G10297" s="21" t="s">
        <v>675</v>
      </c>
      <c r="H10297" s="327">
        <v>12</v>
      </c>
      <c r="I10297" s="327">
        <v>12</v>
      </c>
      <c r="J10297" s="21" t="s">
        <v>9676</v>
      </c>
      <c r="K10297" s="21" t="s">
        <v>40</v>
      </c>
      <c r="L10297" s="325" t="s">
        <v>9682</v>
      </c>
    </row>
    <row r="10298" spans="2:12" ht="75" customHeight="1" x14ac:dyDescent="0.25">
      <c r="B10298" s="21">
        <v>32150000</v>
      </c>
      <c r="C10298" s="329" t="s">
        <v>9696</v>
      </c>
      <c r="D10298" s="73">
        <v>41659</v>
      </c>
      <c r="E10298" s="73" t="s">
        <v>79</v>
      </c>
      <c r="F10298" s="21" t="s">
        <v>2568</v>
      </c>
      <c r="G10298" s="21" t="s">
        <v>675</v>
      </c>
      <c r="H10298" s="330">
        <v>72</v>
      </c>
      <c r="I10298" s="330">
        <v>72</v>
      </c>
      <c r="J10298" s="21" t="s">
        <v>9676</v>
      </c>
      <c r="K10298" s="21" t="s">
        <v>40</v>
      </c>
      <c r="L10298" s="325" t="s">
        <v>9682</v>
      </c>
    </row>
    <row r="10299" spans="2:12" ht="75" customHeight="1" x14ac:dyDescent="0.25">
      <c r="B10299" s="21">
        <v>32150000</v>
      </c>
      <c r="C10299" s="329" t="s">
        <v>9697</v>
      </c>
      <c r="D10299" s="73">
        <v>41659</v>
      </c>
      <c r="E10299" s="73" t="s">
        <v>79</v>
      </c>
      <c r="F10299" s="21" t="s">
        <v>2568</v>
      </c>
      <c r="G10299" s="21" t="s">
        <v>675</v>
      </c>
      <c r="H10299" s="330">
        <v>72</v>
      </c>
      <c r="I10299" s="330">
        <v>72</v>
      </c>
      <c r="J10299" s="21" t="s">
        <v>9676</v>
      </c>
      <c r="K10299" s="21" t="s">
        <v>40</v>
      </c>
      <c r="L10299" s="325" t="s">
        <v>9682</v>
      </c>
    </row>
    <row r="10300" spans="2:12" ht="75" customHeight="1" x14ac:dyDescent="0.25">
      <c r="B10300" s="21">
        <v>32150000</v>
      </c>
      <c r="C10300" s="329" t="s">
        <v>9698</v>
      </c>
      <c r="D10300" s="73">
        <v>41659</v>
      </c>
      <c r="E10300" s="73" t="s">
        <v>79</v>
      </c>
      <c r="F10300" s="21" t="s">
        <v>2568</v>
      </c>
      <c r="G10300" s="21" t="s">
        <v>675</v>
      </c>
      <c r="H10300" s="327">
        <v>824</v>
      </c>
      <c r="I10300" s="327">
        <v>824</v>
      </c>
      <c r="J10300" s="21" t="s">
        <v>9676</v>
      </c>
      <c r="K10300" s="21" t="s">
        <v>40</v>
      </c>
      <c r="L10300" s="325" t="s">
        <v>9682</v>
      </c>
    </row>
    <row r="10301" spans="2:12" ht="75" customHeight="1" x14ac:dyDescent="0.25">
      <c r="B10301" s="21">
        <v>32150000</v>
      </c>
      <c r="C10301" s="329" t="s">
        <v>9699</v>
      </c>
      <c r="D10301" s="73">
        <v>41659</v>
      </c>
      <c r="E10301" s="73" t="s">
        <v>79</v>
      </c>
      <c r="F10301" s="21" t="s">
        <v>2568</v>
      </c>
      <c r="G10301" s="21" t="s">
        <v>675</v>
      </c>
      <c r="H10301" s="327">
        <v>12</v>
      </c>
      <c r="I10301" s="327">
        <v>12</v>
      </c>
      <c r="J10301" s="21" t="s">
        <v>9676</v>
      </c>
      <c r="K10301" s="21" t="s">
        <v>40</v>
      </c>
      <c r="L10301" s="325" t="s">
        <v>9682</v>
      </c>
    </row>
    <row r="10302" spans="2:12" ht="75" customHeight="1" x14ac:dyDescent="0.25">
      <c r="B10302" s="21">
        <v>32150000</v>
      </c>
      <c r="C10302" s="329" t="s">
        <v>9700</v>
      </c>
      <c r="D10302" s="73">
        <v>41659</v>
      </c>
      <c r="E10302" s="73" t="s">
        <v>79</v>
      </c>
      <c r="F10302" s="21" t="s">
        <v>2568</v>
      </c>
      <c r="G10302" s="21" t="s">
        <v>675</v>
      </c>
      <c r="H10302" s="327">
        <v>2575</v>
      </c>
      <c r="I10302" s="327">
        <v>2575</v>
      </c>
      <c r="J10302" s="21" t="s">
        <v>9676</v>
      </c>
      <c r="K10302" s="21" t="s">
        <v>40</v>
      </c>
      <c r="L10302" s="325" t="s">
        <v>9682</v>
      </c>
    </row>
    <row r="10303" spans="2:12" ht="75" customHeight="1" x14ac:dyDescent="0.25">
      <c r="B10303" s="21">
        <v>32150000</v>
      </c>
      <c r="C10303" s="329" t="s">
        <v>9701</v>
      </c>
      <c r="D10303" s="73">
        <v>41659</v>
      </c>
      <c r="E10303" s="73" t="s">
        <v>79</v>
      </c>
      <c r="F10303" s="21" t="s">
        <v>2568</v>
      </c>
      <c r="G10303" s="21" t="s">
        <v>675</v>
      </c>
      <c r="H10303" s="327">
        <v>155</v>
      </c>
      <c r="I10303" s="327">
        <v>155</v>
      </c>
      <c r="J10303" s="21" t="s">
        <v>9676</v>
      </c>
      <c r="K10303" s="21" t="s">
        <v>40</v>
      </c>
      <c r="L10303" s="325" t="s">
        <v>9682</v>
      </c>
    </row>
    <row r="10304" spans="2:12" ht="75" customHeight="1" x14ac:dyDescent="0.25">
      <c r="B10304" s="21">
        <v>32150000</v>
      </c>
      <c r="C10304" s="329" t="s">
        <v>9702</v>
      </c>
      <c r="D10304" s="73">
        <v>41659</v>
      </c>
      <c r="E10304" s="73" t="s">
        <v>79</v>
      </c>
      <c r="F10304" s="21" t="s">
        <v>2568</v>
      </c>
      <c r="G10304" s="21" t="s">
        <v>675</v>
      </c>
      <c r="H10304" s="327">
        <v>21</v>
      </c>
      <c r="I10304" s="327">
        <v>21</v>
      </c>
      <c r="J10304" s="21" t="s">
        <v>9676</v>
      </c>
      <c r="K10304" s="21" t="s">
        <v>40</v>
      </c>
      <c r="L10304" s="325" t="s">
        <v>9682</v>
      </c>
    </row>
    <row r="10305" spans="2:12" ht="75" customHeight="1" x14ac:dyDescent="0.25">
      <c r="B10305" s="21">
        <v>32150000</v>
      </c>
      <c r="C10305" s="329" t="s">
        <v>9703</v>
      </c>
      <c r="D10305" s="73">
        <v>41659</v>
      </c>
      <c r="E10305" s="73" t="s">
        <v>79</v>
      </c>
      <c r="F10305" s="21" t="s">
        <v>2568</v>
      </c>
      <c r="G10305" s="21" t="s">
        <v>675</v>
      </c>
      <c r="H10305" s="327">
        <v>21</v>
      </c>
      <c r="I10305" s="327">
        <v>21</v>
      </c>
      <c r="J10305" s="21" t="s">
        <v>9676</v>
      </c>
      <c r="K10305" s="21" t="s">
        <v>40</v>
      </c>
      <c r="L10305" s="325" t="s">
        <v>9682</v>
      </c>
    </row>
    <row r="10306" spans="2:12" ht="75" customHeight="1" x14ac:dyDescent="0.25">
      <c r="B10306" s="21">
        <v>32150000</v>
      </c>
      <c r="C10306" s="329" t="s">
        <v>9704</v>
      </c>
      <c r="D10306" s="73">
        <v>41659</v>
      </c>
      <c r="E10306" s="73" t="s">
        <v>79</v>
      </c>
      <c r="F10306" s="21" t="s">
        <v>2568</v>
      </c>
      <c r="G10306" s="21" t="s">
        <v>675</v>
      </c>
      <c r="H10306" s="327">
        <v>41</v>
      </c>
      <c r="I10306" s="327">
        <v>41</v>
      </c>
      <c r="J10306" s="21" t="s">
        <v>9676</v>
      </c>
      <c r="K10306" s="21" t="s">
        <v>40</v>
      </c>
      <c r="L10306" s="325" t="s">
        <v>9682</v>
      </c>
    </row>
    <row r="10307" spans="2:12" ht="75" customHeight="1" x14ac:dyDescent="0.25">
      <c r="B10307" s="21">
        <v>32150000</v>
      </c>
      <c r="C10307" s="329" t="s">
        <v>9705</v>
      </c>
      <c r="D10307" s="73">
        <v>41660</v>
      </c>
      <c r="E10307" s="73" t="s">
        <v>79</v>
      </c>
      <c r="F10307" s="21" t="s">
        <v>2568</v>
      </c>
      <c r="G10307" s="21" t="s">
        <v>675</v>
      </c>
      <c r="H10307" s="327">
        <v>21</v>
      </c>
      <c r="I10307" s="327">
        <v>21</v>
      </c>
      <c r="J10307" s="21" t="s">
        <v>9676</v>
      </c>
      <c r="K10307" s="21" t="s">
        <v>40</v>
      </c>
      <c r="L10307" s="325" t="s">
        <v>9682</v>
      </c>
    </row>
    <row r="10308" spans="2:12" ht="75" customHeight="1" x14ac:dyDescent="0.25">
      <c r="B10308" s="21">
        <v>32150000</v>
      </c>
      <c r="C10308" s="329" t="s">
        <v>9706</v>
      </c>
      <c r="D10308" s="73">
        <v>41659</v>
      </c>
      <c r="E10308" s="73" t="s">
        <v>79</v>
      </c>
      <c r="F10308" s="21" t="s">
        <v>2568</v>
      </c>
      <c r="G10308" s="21" t="s">
        <v>675</v>
      </c>
      <c r="H10308" s="327">
        <v>21</v>
      </c>
      <c r="I10308" s="327">
        <v>21</v>
      </c>
      <c r="J10308" s="21" t="s">
        <v>9676</v>
      </c>
      <c r="K10308" s="21" t="s">
        <v>40</v>
      </c>
      <c r="L10308" s="325" t="s">
        <v>9682</v>
      </c>
    </row>
    <row r="10309" spans="2:12" ht="75" customHeight="1" x14ac:dyDescent="0.25">
      <c r="B10309" s="21">
        <v>32150000</v>
      </c>
      <c r="C10309" s="329" t="s">
        <v>9707</v>
      </c>
      <c r="D10309" s="73">
        <v>41659</v>
      </c>
      <c r="E10309" s="73" t="s">
        <v>79</v>
      </c>
      <c r="F10309" s="21" t="s">
        <v>2568</v>
      </c>
      <c r="G10309" s="21" t="s">
        <v>675</v>
      </c>
      <c r="H10309" s="327">
        <v>309</v>
      </c>
      <c r="I10309" s="327">
        <v>309</v>
      </c>
      <c r="J10309" s="21" t="s">
        <v>9676</v>
      </c>
      <c r="K10309" s="21" t="s">
        <v>40</v>
      </c>
      <c r="L10309" s="325" t="s">
        <v>9682</v>
      </c>
    </row>
    <row r="10310" spans="2:12" ht="75" customHeight="1" x14ac:dyDescent="0.25">
      <c r="B10310" s="21">
        <v>32150000</v>
      </c>
      <c r="C10310" s="329" t="s">
        <v>9708</v>
      </c>
      <c r="D10310" s="73">
        <v>41659</v>
      </c>
      <c r="E10310" s="73" t="s">
        <v>79</v>
      </c>
      <c r="F10310" s="21" t="s">
        <v>2568</v>
      </c>
      <c r="G10310" s="21" t="s">
        <v>675</v>
      </c>
      <c r="H10310" s="327">
        <v>31</v>
      </c>
      <c r="I10310" s="327">
        <v>31</v>
      </c>
      <c r="J10310" s="21" t="s">
        <v>9676</v>
      </c>
      <c r="K10310" s="21" t="s">
        <v>40</v>
      </c>
      <c r="L10310" s="325" t="s">
        <v>9682</v>
      </c>
    </row>
    <row r="10311" spans="2:12" ht="75" customHeight="1" x14ac:dyDescent="0.25">
      <c r="B10311" s="21">
        <v>32150000</v>
      </c>
      <c r="C10311" s="329" t="s">
        <v>9709</v>
      </c>
      <c r="D10311" s="73">
        <v>41659</v>
      </c>
      <c r="E10311" s="73" t="s">
        <v>79</v>
      </c>
      <c r="F10311" s="21" t="s">
        <v>2568</v>
      </c>
      <c r="G10311" s="21" t="s">
        <v>675</v>
      </c>
      <c r="H10311" s="327">
        <v>21</v>
      </c>
      <c r="I10311" s="327">
        <v>21</v>
      </c>
      <c r="J10311" s="21" t="s">
        <v>9676</v>
      </c>
      <c r="K10311" s="21" t="s">
        <v>40</v>
      </c>
      <c r="L10311" s="325" t="s">
        <v>9682</v>
      </c>
    </row>
    <row r="10312" spans="2:12" ht="75" customHeight="1" x14ac:dyDescent="0.25">
      <c r="B10312" s="21">
        <v>32150000</v>
      </c>
      <c r="C10312" s="329" t="s">
        <v>9710</v>
      </c>
      <c r="D10312" s="73">
        <v>41659</v>
      </c>
      <c r="E10312" s="73" t="s">
        <v>79</v>
      </c>
      <c r="F10312" s="21" t="s">
        <v>2568</v>
      </c>
      <c r="G10312" s="21" t="s">
        <v>675</v>
      </c>
      <c r="H10312" s="327">
        <v>52</v>
      </c>
      <c r="I10312" s="327">
        <v>52</v>
      </c>
      <c r="J10312" s="21" t="s">
        <v>9676</v>
      </c>
      <c r="K10312" s="21" t="s">
        <v>40</v>
      </c>
      <c r="L10312" s="325" t="s">
        <v>9682</v>
      </c>
    </row>
    <row r="10313" spans="2:12" ht="75" customHeight="1" x14ac:dyDescent="0.25">
      <c r="B10313" s="21">
        <v>32150000</v>
      </c>
      <c r="C10313" s="329" t="s">
        <v>9711</v>
      </c>
      <c r="D10313" s="73">
        <v>41659</v>
      </c>
      <c r="E10313" s="73" t="s">
        <v>79</v>
      </c>
      <c r="F10313" s="21" t="s">
        <v>2568</v>
      </c>
      <c r="G10313" s="21" t="s">
        <v>675</v>
      </c>
      <c r="H10313" s="327">
        <v>52</v>
      </c>
      <c r="I10313" s="327">
        <v>52</v>
      </c>
      <c r="J10313" s="21" t="s">
        <v>9676</v>
      </c>
      <c r="K10313" s="21" t="s">
        <v>40</v>
      </c>
      <c r="L10313" s="325" t="s">
        <v>9682</v>
      </c>
    </row>
    <row r="10314" spans="2:12" ht="75" customHeight="1" x14ac:dyDescent="0.25">
      <c r="B10314" s="21">
        <v>32150000</v>
      </c>
      <c r="C10314" s="329" t="s">
        <v>9712</v>
      </c>
      <c r="D10314" s="73">
        <v>41660</v>
      </c>
      <c r="E10314" s="73" t="s">
        <v>79</v>
      </c>
      <c r="F10314" s="21" t="s">
        <v>2568</v>
      </c>
      <c r="G10314" s="21" t="s">
        <v>675</v>
      </c>
      <c r="H10314" s="327">
        <v>21</v>
      </c>
      <c r="I10314" s="327">
        <v>21</v>
      </c>
      <c r="J10314" s="21" t="s">
        <v>9676</v>
      </c>
      <c r="K10314" s="21" t="s">
        <v>40</v>
      </c>
      <c r="L10314" s="325" t="s">
        <v>9682</v>
      </c>
    </row>
    <row r="10315" spans="2:12" ht="75" customHeight="1" x14ac:dyDescent="0.25">
      <c r="B10315" s="21">
        <v>32150000</v>
      </c>
      <c r="C10315" s="329" t="s">
        <v>9713</v>
      </c>
      <c r="D10315" s="73">
        <v>41659</v>
      </c>
      <c r="E10315" s="73" t="s">
        <v>79</v>
      </c>
      <c r="F10315" s="21" t="s">
        <v>2568</v>
      </c>
      <c r="G10315" s="21" t="s">
        <v>675</v>
      </c>
      <c r="H10315" s="327">
        <v>52</v>
      </c>
      <c r="I10315" s="327">
        <v>52</v>
      </c>
      <c r="J10315" s="21" t="s">
        <v>9676</v>
      </c>
      <c r="K10315" s="21" t="s">
        <v>40</v>
      </c>
      <c r="L10315" s="325" t="s">
        <v>9682</v>
      </c>
    </row>
    <row r="10316" spans="2:12" ht="75" customHeight="1" x14ac:dyDescent="0.25">
      <c r="B10316" s="21">
        <v>32150000</v>
      </c>
      <c r="C10316" s="329" t="s">
        <v>9714</v>
      </c>
      <c r="D10316" s="73">
        <v>41659</v>
      </c>
      <c r="E10316" s="73" t="s">
        <v>79</v>
      </c>
      <c r="F10316" s="21" t="s">
        <v>2568</v>
      </c>
      <c r="G10316" s="21" t="s">
        <v>675</v>
      </c>
      <c r="H10316" s="327">
        <v>21</v>
      </c>
      <c r="I10316" s="327">
        <v>21</v>
      </c>
      <c r="J10316" s="21" t="s">
        <v>9676</v>
      </c>
      <c r="K10316" s="21" t="s">
        <v>40</v>
      </c>
      <c r="L10316" s="325" t="s">
        <v>9682</v>
      </c>
    </row>
    <row r="10317" spans="2:12" ht="75" customHeight="1" x14ac:dyDescent="0.25">
      <c r="B10317" s="21">
        <v>32150000</v>
      </c>
      <c r="C10317" s="329" t="s">
        <v>9715</v>
      </c>
      <c r="D10317" s="73">
        <v>41659</v>
      </c>
      <c r="E10317" s="73" t="s">
        <v>79</v>
      </c>
      <c r="F10317" s="21" t="s">
        <v>2568</v>
      </c>
      <c r="G10317" s="21" t="s">
        <v>675</v>
      </c>
      <c r="H10317" s="327">
        <v>21</v>
      </c>
      <c r="I10317" s="327">
        <v>21</v>
      </c>
      <c r="J10317" s="21" t="s">
        <v>9676</v>
      </c>
      <c r="K10317" s="21" t="s">
        <v>40</v>
      </c>
      <c r="L10317" s="325" t="s">
        <v>9682</v>
      </c>
    </row>
    <row r="10318" spans="2:12" ht="75" customHeight="1" x14ac:dyDescent="0.25">
      <c r="B10318" s="21">
        <v>32150000</v>
      </c>
      <c r="C10318" s="329" t="s">
        <v>9716</v>
      </c>
      <c r="D10318" s="73">
        <v>41659</v>
      </c>
      <c r="E10318" s="73" t="s">
        <v>79</v>
      </c>
      <c r="F10318" s="21" t="s">
        <v>2568</v>
      </c>
      <c r="G10318" s="21" t="s">
        <v>675</v>
      </c>
      <c r="H10318" s="327">
        <v>2163</v>
      </c>
      <c r="I10318" s="327">
        <v>2163</v>
      </c>
      <c r="J10318" s="21" t="s">
        <v>9676</v>
      </c>
      <c r="K10318" s="21" t="s">
        <v>40</v>
      </c>
      <c r="L10318" s="325" t="s">
        <v>9682</v>
      </c>
    </row>
    <row r="10319" spans="2:12" ht="75" customHeight="1" x14ac:dyDescent="0.25">
      <c r="B10319" s="21">
        <v>32150000</v>
      </c>
      <c r="C10319" s="329" t="s">
        <v>9717</v>
      </c>
      <c r="D10319" s="73">
        <v>41659</v>
      </c>
      <c r="E10319" s="73" t="s">
        <v>79</v>
      </c>
      <c r="F10319" s="21" t="s">
        <v>2568</v>
      </c>
      <c r="G10319" s="21" t="s">
        <v>675</v>
      </c>
      <c r="H10319" s="327">
        <v>927</v>
      </c>
      <c r="I10319" s="327">
        <v>927</v>
      </c>
      <c r="J10319" s="21" t="s">
        <v>9676</v>
      </c>
      <c r="K10319" s="21" t="s">
        <v>40</v>
      </c>
      <c r="L10319" s="325" t="s">
        <v>9682</v>
      </c>
    </row>
    <row r="10320" spans="2:12" ht="75" customHeight="1" x14ac:dyDescent="0.25">
      <c r="B10320" s="21">
        <v>32150000</v>
      </c>
      <c r="C10320" s="329" t="s">
        <v>9718</v>
      </c>
      <c r="D10320" s="73">
        <v>41659</v>
      </c>
      <c r="E10320" s="73" t="s">
        <v>79</v>
      </c>
      <c r="F10320" s="21" t="s">
        <v>2568</v>
      </c>
      <c r="G10320" s="21" t="s">
        <v>675</v>
      </c>
      <c r="H10320" s="327">
        <v>783</v>
      </c>
      <c r="I10320" s="327">
        <v>783</v>
      </c>
      <c r="J10320" s="21" t="s">
        <v>9676</v>
      </c>
      <c r="K10320" s="21" t="s">
        <v>40</v>
      </c>
      <c r="L10320" s="325" t="s">
        <v>9682</v>
      </c>
    </row>
    <row r="10321" spans="2:12" ht="75" customHeight="1" x14ac:dyDescent="0.25">
      <c r="B10321" s="21">
        <v>72154055</v>
      </c>
      <c r="C10321" s="326" t="s">
        <v>9719</v>
      </c>
      <c r="D10321" s="73">
        <v>41659</v>
      </c>
      <c r="E10321" s="73" t="s">
        <v>9720</v>
      </c>
      <c r="F10321" s="21" t="s">
        <v>2568</v>
      </c>
      <c r="G10321" s="21" t="s">
        <v>675</v>
      </c>
      <c r="H10321" s="327">
        <v>8050720</v>
      </c>
      <c r="I10321" s="327">
        <v>8050720</v>
      </c>
      <c r="J10321" s="21" t="s">
        <v>9676</v>
      </c>
      <c r="K10321" s="21" t="s">
        <v>40</v>
      </c>
      <c r="L10321" s="325" t="s">
        <v>9682</v>
      </c>
    </row>
    <row r="10322" spans="2:12" ht="75" customHeight="1" x14ac:dyDescent="0.25">
      <c r="B10322" s="21">
        <v>84121804</v>
      </c>
      <c r="C10322" s="326" t="s">
        <v>9721</v>
      </c>
      <c r="D10322" s="73">
        <v>41659</v>
      </c>
      <c r="E10322" s="73" t="s">
        <v>105</v>
      </c>
      <c r="F10322" s="21" t="s">
        <v>2568</v>
      </c>
      <c r="G10322" s="21" t="s">
        <v>675</v>
      </c>
      <c r="H10322" s="327">
        <v>15450000</v>
      </c>
      <c r="I10322" s="327">
        <v>15450000</v>
      </c>
      <c r="J10322" s="21" t="s">
        <v>9676</v>
      </c>
      <c r="K10322" s="21" t="s">
        <v>40</v>
      </c>
      <c r="L10322" s="325" t="s">
        <v>9682</v>
      </c>
    </row>
    <row r="10323" spans="2:12" ht="75" customHeight="1" x14ac:dyDescent="0.25">
      <c r="B10323" s="331" t="s">
        <v>9722</v>
      </c>
      <c r="C10323" s="329" t="s">
        <v>9723</v>
      </c>
      <c r="D10323" s="73">
        <v>41659</v>
      </c>
      <c r="E10323" s="73" t="s">
        <v>54</v>
      </c>
      <c r="F10323" s="21" t="s">
        <v>2568</v>
      </c>
      <c r="G10323" s="21" t="s">
        <v>675</v>
      </c>
      <c r="H10323" s="327">
        <v>2966400</v>
      </c>
      <c r="I10323" s="327">
        <v>2966400</v>
      </c>
      <c r="J10323" s="21" t="s">
        <v>9676</v>
      </c>
      <c r="K10323" s="21" t="s">
        <v>40</v>
      </c>
      <c r="L10323" s="325" t="s">
        <v>9682</v>
      </c>
    </row>
    <row r="10324" spans="2:12" ht="75" customHeight="1" x14ac:dyDescent="0.25">
      <c r="B10324" s="331">
        <v>46181503</v>
      </c>
      <c r="C10324" s="329" t="s">
        <v>9724</v>
      </c>
      <c r="D10324" s="73">
        <v>41659</v>
      </c>
      <c r="E10324" s="73" t="s">
        <v>54</v>
      </c>
      <c r="F10324" s="21" t="s">
        <v>2568</v>
      </c>
      <c r="G10324" s="21" t="s">
        <v>675</v>
      </c>
      <c r="H10324" s="327">
        <v>3337200</v>
      </c>
      <c r="I10324" s="327">
        <v>3337200</v>
      </c>
      <c r="J10324" s="21" t="s">
        <v>9676</v>
      </c>
      <c r="K10324" s="21" t="s">
        <v>40</v>
      </c>
      <c r="L10324" s="325" t="s">
        <v>9682</v>
      </c>
    </row>
    <row r="10325" spans="2:12" ht="75" customHeight="1" x14ac:dyDescent="0.25">
      <c r="B10325" s="328">
        <v>46181604</v>
      </c>
      <c r="C10325" s="329" t="s">
        <v>9725</v>
      </c>
      <c r="D10325" s="73">
        <v>41659</v>
      </c>
      <c r="E10325" s="73" t="s">
        <v>54</v>
      </c>
      <c r="F10325" s="21" t="s">
        <v>2568</v>
      </c>
      <c r="G10325" s="21" t="s">
        <v>675</v>
      </c>
      <c r="H10325" s="327">
        <v>7508700</v>
      </c>
      <c r="I10325" s="327">
        <v>7508700</v>
      </c>
      <c r="J10325" s="21" t="s">
        <v>9676</v>
      </c>
      <c r="K10325" s="21" t="s">
        <v>40</v>
      </c>
      <c r="L10325" s="325" t="s">
        <v>9682</v>
      </c>
    </row>
    <row r="10326" spans="2:12" ht="75" customHeight="1" x14ac:dyDescent="0.25">
      <c r="B10326" s="328">
        <v>46181704</v>
      </c>
      <c r="C10326" s="329" t="s">
        <v>9726</v>
      </c>
      <c r="D10326" s="73">
        <v>41659</v>
      </c>
      <c r="E10326" s="73" t="s">
        <v>54</v>
      </c>
      <c r="F10326" s="21" t="s">
        <v>2568</v>
      </c>
      <c r="G10326" s="21" t="s">
        <v>675</v>
      </c>
      <c r="H10326" s="327">
        <v>1483200</v>
      </c>
      <c r="I10326" s="327">
        <v>1483200</v>
      </c>
      <c r="J10326" s="21" t="s">
        <v>9676</v>
      </c>
      <c r="K10326" s="21" t="s">
        <v>40</v>
      </c>
      <c r="L10326" s="325" t="s">
        <v>9682</v>
      </c>
    </row>
    <row r="10327" spans="2:12" ht="75" customHeight="1" x14ac:dyDescent="0.25">
      <c r="B10327" s="328">
        <v>46181537</v>
      </c>
      <c r="C10327" s="329" t="s">
        <v>9727</v>
      </c>
      <c r="D10327" s="73">
        <v>41659</v>
      </c>
      <c r="E10327" s="73" t="s">
        <v>54</v>
      </c>
      <c r="F10327" s="21" t="s">
        <v>2568</v>
      </c>
      <c r="G10327" s="21" t="s">
        <v>675</v>
      </c>
      <c r="H10327" s="327">
        <v>815760</v>
      </c>
      <c r="I10327" s="327">
        <v>815760</v>
      </c>
      <c r="J10327" s="21" t="s">
        <v>9676</v>
      </c>
      <c r="K10327" s="21" t="s">
        <v>40</v>
      </c>
      <c r="L10327" s="325" t="s">
        <v>9682</v>
      </c>
    </row>
    <row r="10328" spans="2:12" ht="75" customHeight="1" x14ac:dyDescent="0.25">
      <c r="B10328" s="328">
        <v>42142901</v>
      </c>
      <c r="C10328" s="329" t="s">
        <v>9728</v>
      </c>
      <c r="D10328" s="73">
        <v>41659</v>
      </c>
      <c r="E10328" s="73" t="s">
        <v>54</v>
      </c>
      <c r="F10328" s="21" t="s">
        <v>2568</v>
      </c>
      <c r="G10328" s="21" t="s">
        <v>675</v>
      </c>
      <c r="H10328" s="327">
        <v>436205</v>
      </c>
      <c r="I10328" s="327">
        <v>436205</v>
      </c>
      <c r="J10328" s="21" t="s">
        <v>9676</v>
      </c>
      <c r="K10328" s="21" t="s">
        <v>40</v>
      </c>
      <c r="L10328" s="325" t="s">
        <v>9682</v>
      </c>
    </row>
    <row r="10329" spans="2:12" ht="75" customHeight="1" x14ac:dyDescent="0.25">
      <c r="B10329" s="328">
        <v>46181537</v>
      </c>
      <c r="C10329" s="332" t="s">
        <v>9729</v>
      </c>
      <c r="D10329" s="73">
        <v>41659</v>
      </c>
      <c r="E10329" s="73" t="s">
        <v>54</v>
      </c>
      <c r="F10329" s="21" t="s">
        <v>2568</v>
      </c>
      <c r="G10329" s="21" t="s">
        <v>675</v>
      </c>
      <c r="H10329" s="327">
        <v>401700</v>
      </c>
      <c r="I10329" s="327">
        <v>401700</v>
      </c>
      <c r="J10329" s="21" t="s">
        <v>9676</v>
      </c>
      <c r="K10329" s="21" t="s">
        <v>40</v>
      </c>
      <c r="L10329" s="325" t="s">
        <v>9682</v>
      </c>
    </row>
    <row r="10330" spans="2:12" ht="75" customHeight="1" x14ac:dyDescent="0.25">
      <c r="B10330" s="328">
        <v>46181537</v>
      </c>
      <c r="C10330" s="332" t="s">
        <v>9730</v>
      </c>
      <c r="D10330" s="73">
        <v>41659</v>
      </c>
      <c r="E10330" s="73" t="s">
        <v>54</v>
      </c>
      <c r="F10330" s="21" t="s">
        <v>2568</v>
      </c>
      <c r="G10330" s="21" t="s">
        <v>675</v>
      </c>
      <c r="H10330" s="327">
        <v>18540</v>
      </c>
      <c r="I10330" s="327">
        <v>18540</v>
      </c>
      <c r="J10330" s="21" t="s">
        <v>9676</v>
      </c>
      <c r="K10330" s="21"/>
      <c r="L10330" s="325" t="s">
        <v>9682</v>
      </c>
    </row>
    <row r="10331" spans="2:12" ht="75" customHeight="1" x14ac:dyDescent="0.25">
      <c r="B10331" s="328">
        <v>46181537</v>
      </c>
      <c r="C10331" s="329" t="s">
        <v>9731</v>
      </c>
      <c r="D10331" s="73">
        <v>41659</v>
      </c>
      <c r="E10331" s="73" t="s">
        <v>54</v>
      </c>
      <c r="F10331" s="21" t="s">
        <v>2568</v>
      </c>
      <c r="G10331" s="21" t="s">
        <v>675</v>
      </c>
      <c r="H10331" s="327">
        <v>815760</v>
      </c>
      <c r="I10331" s="327">
        <v>815760</v>
      </c>
      <c r="J10331" s="21" t="s">
        <v>9676</v>
      </c>
      <c r="K10331" s="21" t="s">
        <v>40</v>
      </c>
      <c r="L10331" s="325" t="s">
        <v>9682</v>
      </c>
    </row>
    <row r="10332" spans="2:12" ht="75" customHeight="1" x14ac:dyDescent="0.25">
      <c r="B10332" s="328">
        <v>46182002</v>
      </c>
      <c r="C10332" s="329" t="s">
        <v>9732</v>
      </c>
      <c r="D10332" s="73">
        <v>41659</v>
      </c>
      <c r="E10332" s="73" t="s">
        <v>54</v>
      </c>
      <c r="F10332" s="21" t="s">
        <v>2568</v>
      </c>
      <c r="G10332" s="21" t="s">
        <v>675</v>
      </c>
      <c r="H10332" s="327">
        <v>467208</v>
      </c>
      <c r="I10332" s="327">
        <v>467208</v>
      </c>
      <c r="J10332" s="21" t="s">
        <v>9676</v>
      </c>
      <c r="K10332" s="21" t="s">
        <v>40</v>
      </c>
      <c r="L10332" s="325" t="s">
        <v>9682</v>
      </c>
    </row>
    <row r="10333" spans="2:12" ht="75" customHeight="1" x14ac:dyDescent="0.25">
      <c r="B10333" s="328">
        <v>46181501</v>
      </c>
      <c r="C10333" s="329" t="s">
        <v>9733</v>
      </c>
      <c r="D10333" s="73">
        <v>41659</v>
      </c>
      <c r="E10333" s="73" t="s">
        <v>54</v>
      </c>
      <c r="F10333" s="21" t="s">
        <v>2568</v>
      </c>
      <c r="G10333" s="21" t="s">
        <v>675</v>
      </c>
      <c r="H10333" s="327">
        <v>24720</v>
      </c>
      <c r="I10333" s="327">
        <v>24720</v>
      </c>
      <c r="J10333" s="21" t="s">
        <v>9676</v>
      </c>
      <c r="K10333" s="21" t="s">
        <v>40</v>
      </c>
      <c r="L10333" s="325" t="s">
        <v>9682</v>
      </c>
    </row>
    <row r="10334" spans="2:12" ht="75" customHeight="1" x14ac:dyDescent="0.25">
      <c r="B10334" s="328">
        <v>46181704</v>
      </c>
      <c r="C10334" s="326" t="s">
        <v>9734</v>
      </c>
      <c r="D10334" s="73">
        <v>41659</v>
      </c>
      <c r="E10334" s="73" t="s">
        <v>54</v>
      </c>
      <c r="F10334" s="21" t="s">
        <v>2568</v>
      </c>
      <c r="G10334" s="21" t="s">
        <v>675</v>
      </c>
      <c r="H10334" s="327">
        <v>22660</v>
      </c>
      <c r="I10334" s="327">
        <v>22660</v>
      </c>
      <c r="J10334" s="21" t="s">
        <v>9676</v>
      </c>
      <c r="K10334" s="21" t="s">
        <v>40</v>
      </c>
      <c r="L10334" s="325" t="s">
        <v>9682</v>
      </c>
    </row>
    <row r="10335" spans="2:12" ht="75" customHeight="1" x14ac:dyDescent="0.25">
      <c r="B10335" s="328">
        <v>46182002</v>
      </c>
      <c r="C10335" s="326" t="s">
        <v>9735</v>
      </c>
      <c r="D10335" s="73">
        <v>41659</v>
      </c>
      <c r="E10335" s="73" t="s">
        <v>54</v>
      </c>
      <c r="F10335" s="21" t="s">
        <v>2568</v>
      </c>
      <c r="G10335" s="21" t="s">
        <v>675</v>
      </c>
      <c r="H10335" s="327">
        <v>2121800</v>
      </c>
      <c r="I10335" s="327">
        <v>2121800</v>
      </c>
      <c r="J10335" s="21" t="s">
        <v>9676</v>
      </c>
      <c r="K10335" s="21" t="s">
        <v>40</v>
      </c>
      <c r="L10335" s="325" t="s">
        <v>9682</v>
      </c>
    </row>
    <row r="10336" spans="2:12" ht="75" customHeight="1" x14ac:dyDescent="0.25">
      <c r="B10336" s="21">
        <v>45101700</v>
      </c>
      <c r="C10336" s="326" t="s">
        <v>9736</v>
      </c>
      <c r="D10336" s="73">
        <v>41659</v>
      </c>
      <c r="E10336" s="73" t="s">
        <v>9737</v>
      </c>
      <c r="F10336" s="21" t="s">
        <v>2568</v>
      </c>
      <c r="G10336" s="21" t="s">
        <v>675</v>
      </c>
      <c r="H10336" s="327">
        <v>6947583</v>
      </c>
      <c r="I10336" s="327">
        <v>6947583</v>
      </c>
      <c r="J10336" s="21" t="s">
        <v>9676</v>
      </c>
      <c r="K10336" s="21" t="s">
        <v>40</v>
      </c>
      <c r="L10336" s="325" t="s">
        <v>9682</v>
      </c>
    </row>
    <row r="10337" spans="2:12" ht="75" customHeight="1" x14ac:dyDescent="0.25">
      <c r="B10337" s="328">
        <v>41103311</v>
      </c>
      <c r="C10337" s="332" t="s">
        <v>9738</v>
      </c>
      <c r="D10337" s="73">
        <v>41659</v>
      </c>
      <c r="E10337" s="73" t="s">
        <v>2488</v>
      </c>
      <c r="F10337" s="21" t="s">
        <v>3460</v>
      </c>
      <c r="G10337" s="21" t="s">
        <v>675</v>
      </c>
      <c r="H10337" s="327">
        <v>603718.02</v>
      </c>
      <c r="I10337" s="327">
        <v>603718.02</v>
      </c>
      <c r="J10337" s="21" t="s">
        <v>9676</v>
      </c>
      <c r="K10337" s="21" t="s">
        <v>40</v>
      </c>
      <c r="L10337" s="325" t="s">
        <v>9739</v>
      </c>
    </row>
    <row r="10338" spans="2:12" ht="75" customHeight="1" x14ac:dyDescent="0.25">
      <c r="B10338" s="21">
        <v>20111611</v>
      </c>
      <c r="C10338" s="329" t="s">
        <v>9740</v>
      </c>
      <c r="D10338" s="73">
        <v>41659</v>
      </c>
      <c r="E10338" s="73" t="s">
        <v>2488</v>
      </c>
      <c r="F10338" s="21" t="s">
        <v>3460</v>
      </c>
      <c r="G10338" s="21" t="s">
        <v>675</v>
      </c>
      <c r="H10338" s="327">
        <v>1194826.78</v>
      </c>
      <c r="I10338" s="327">
        <v>1194826.78</v>
      </c>
      <c r="J10338" s="21" t="s">
        <v>9676</v>
      </c>
      <c r="K10338" s="21" t="s">
        <v>40</v>
      </c>
      <c r="L10338" s="325" t="s">
        <v>9739</v>
      </c>
    </row>
    <row r="10339" spans="2:12" ht="75" customHeight="1" x14ac:dyDescent="0.25">
      <c r="B10339" s="21">
        <v>39121000</v>
      </c>
      <c r="C10339" s="329" t="s">
        <v>9741</v>
      </c>
      <c r="D10339" s="73">
        <v>41659</v>
      </c>
      <c r="E10339" s="73" t="s">
        <v>2488</v>
      </c>
      <c r="F10339" s="21" t="s">
        <v>3460</v>
      </c>
      <c r="G10339" s="21" t="s">
        <v>675</v>
      </c>
      <c r="H10339" s="327">
        <v>151889.98000000001</v>
      </c>
      <c r="I10339" s="327">
        <v>151889.98000000001</v>
      </c>
      <c r="J10339" s="21" t="s">
        <v>9676</v>
      </c>
      <c r="K10339" s="21" t="s">
        <v>40</v>
      </c>
      <c r="L10339" s="325" t="s">
        <v>9739</v>
      </c>
    </row>
    <row r="10340" spans="2:12" ht="75" customHeight="1" x14ac:dyDescent="0.25">
      <c r="B10340" s="328">
        <v>40141731</v>
      </c>
      <c r="C10340" s="329" t="s">
        <v>9742</v>
      </c>
      <c r="D10340" s="73">
        <v>41659</v>
      </c>
      <c r="E10340" s="73" t="s">
        <v>2488</v>
      </c>
      <c r="F10340" s="21" t="s">
        <v>3460</v>
      </c>
      <c r="G10340" s="21" t="s">
        <v>675</v>
      </c>
      <c r="H10340" s="327">
        <v>219017.14</v>
      </c>
      <c r="I10340" s="327">
        <v>219017.14</v>
      </c>
      <c r="J10340" s="21" t="s">
        <v>9676</v>
      </c>
      <c r="K10340" s="21" t="s">
        <v>40</v>
      </c>
      <c r="L10340" s="325" t="s">
        <v>9739</v>
      </c>
    </row>
    <row r="10341" spans="2:12" ht="75" customHeight="1" x14ac:dyDescent="0.25">
      <c r="B10341" s="328">
        <v>46171505</v>
      </c>
      <c r="C10341" s="329" t="s">
        <v>9743</v>
      </c>
      <c r="D10341" s="73">
        <v>41659</v>
      </c>
      <c r="E10341" s="73" t="s">
        <v>2488</v>
      </c>
      <c r="F10341" s="21" t="s">
        <v>3460</v>
      </c>
      <c r="G10341" s="21" t="s">
        <v>675</v>
      </c>
      <c r="H10341" s="327">
        <v>105472</v>
      </c>
      <c r="I10341" s="327">
        <v>105472</v>
      </c>
      <c r="J10341" s="21" t="s">
        <v>9676</v>
      </c>
      <c r="K10341" s="21" t="s">
        <v>40</v>
      </c>
      <c r="L10341" s="325" t="s">
        <v>9739</v>
      </c>
    </row>
    <row r="10342" spans="2:12" ht="75" customHeight="1" x14ac:dyDescent="0.25">
      <c r="B10342" s="328">
        <v>23251808</v>
      </c>
      <c r="C10342" s="329" t="s">
        <v>9744</v>
      </c>
      <c r="D10342" s="73">
        <v>41659</v>
      </c>
      <c r="E10342" s="73" t="s">
        <v>2488</v>
      </c>
      <c r="F10342" s="21" t="s">
        <v>3460</v>
      </c>
      <c r="G10342" s="21" t="s">
        <v>675</v>
      </c>
      <c r="H10342" s="327">
        <v>30576.58</v>
      </c>
      <c r="I10342" s="327">
        <v>30576.58</v>
      </c>
      <c r="J10342" s="21" t="s">
        <v>9676</v>
      </c>
      <c r="K10342" s="21" t="s">
        <v>40</v>
      </c>
      <c r="L10342" s="325" t="s">
        <v>9739</v>
      </c>
    </row>
    <row r="10343" spans="2:12" ht="75" customHeight="1" x14ac:dyDescent="0.25">
      <c r="B10343" s="328">
        <v>23251808</v>
      </c>
      <c r="C10343" s="329" t="s">
        <v>9745</v>
      </c>
      <c r="D10343" s="73">
        <v>41659</v>
      </c>
      <c r="E10343" s="73" t="s">
        <v>2488</v>
      </c>
      <c r="F10343" s="21" t="s">
        <v>3460</v>
      </c>
      <c r="G10343" s="21" t="s">
        <v>675</v>
      </c>
      <c r="H10343" s="327">
        <v>65503.880000000005</v>
      </c>
      <c r="I10343" s="327">
        <v>65503.880000000005</v>
      </c>
      <c r="J10343" s="21" t="s">
        <v>9676</v>
      </c>
      <c r="K10343" s="21" t="s">
        <v>40</v>
      </c>
      <c r="L10343" s="325" t="s">
        <v>9739</v>
      </c>
    </row>
    <row r="10344" spans="2:12" ht="75" customHeight="1" x14ac:dyDescent="0.25">
      <c r="B10344" s="328">
        <v>23151607</v>
      </c>
      <c r="C10344" s="329" t="s">
        <v>9746</v>
      </c>
      <c r="D10344" s="73">
        <v>41659</v>
      </c>
      <c r="E10344" s="73" t="s">
        <v>2488</v>
      </c>
      <c r="F10344" s="21" t="s">
        <v>3460</v>
      </c>
      <c r="G10344" s="21" t="s">
        <v>675</v>
      </c>
      <c r="H10344" s="327">
        <v>120112.42</v>
      </c>
      <c r="I10344" s="327">
        <v>120112.42</v>
      </c>
      <c r="J10344" s="21" t="s">
        <v>9676</v>
      </c>
      <c r="K10344" s="21" t="s">
        <v>40</v>
      </c>
      <c r="L10344" s="325" t="s">
        <v>9739</v>
      </c>
    </row>
    <row r="10345" spans="2:12" ht="75" customHeight="1" x14ac:dyDescent="0.25">
      <c r="B10345" s="328">
        <v>27111814</v>
      </c>
      <c r="C10345" s="329" t="s">
        <v>9747</v>
      </c>
      <c r="D10345" s="73">
        <v>41659</v>
      </c>
      <c r="E10345" s="73" t="s">
        <v>2488</v>
      </c>
      <c r="F10345" s="21" t="s">
        <v>3460</v>
      </c>
      <c r="G10345" s="21" t="s">
        <v>675</v>
      </c>
      <c r="H10345" s="327">
        <v>223089.76</v>
      </c>
      <c r="I10345" s="327">
        <v>223089.76</v>
      </c>
      <c r="J10345" s="21" t="s">
        <v>9676</v>
      </c>
      <c r="K10345" s="21" t="s">
        <v>40</v>
      </c>
      <c r="L10345" s="325" t="s">
        <v>9739</v>
      </c>
    </row>
    <row r="10346" spans="2:12" ht="75" customHeight="1" x14ac:dyDescent="0.25">
      <c r="B10346" s="328">
        <v>27112151</v>
      </c>
      <c r="C10346" s="329" t="s">
        <v>9748</v>
      </c>
      <c r="D10346" s="73">
        <v>41659</v>
      </c>
      <c r="E10346" s="73" t="s">
        <v>2488</v>
      </c>
      <c r="F10346" s="21" t="s">
        <v>3460</v>
      </c>
      <c r="G10346" s="21" t="s">
        <v>675</v>
      </c>
      <c r="H10346" s="327">
        <v>82673.98</v>
      </c>
      <c r="I10346" s="327">
        <v>82673.98</v>
      </c>
      <c r="J10346" s="21" t="s">
        <v>9676</v>
      </c>
      <c r="K10346" s="21" t="s">
        <v>40</v>
      </c>
      <c r="L10346" s="325" t="s">
        <v>9739</v>
      </c>
    </row>
    <row r="10347" spans="2:12" ht="75" customHeight="1" x14ac:dyDescent="0.25">
      <c r="B10347" s="21">
        <v>27113300</v>
      </c>
      <c r="C10347" s="329" t="s">
        <v>9749</v>
      </c>
      <c r="D10347" s="73">
        <v>41659</v>
      </c>
      <c r="E10347" s="73" t="s">
        <v>2488</v>
      </c>
      <c r="F10347" s="21" t="s">
        <v>3460</v>
      </c>
      <c r="G10347" s="21" t="s">
        <v>675</v>
      </c>
      <c r="H10347" s="324">
        <v>72645.900000000009</v>
      </c>
      <c r="I10347" s="324">
        <v>72645.900000000009</v>
      </c>
      <c r="J10347" s="21" t="s">
        <v>9676</v>
      </c>
      <c r="K10347" s="21" t="s">
        <v>40</v>
      </c>
      <c r="L10347" s="325" t="s">
        <v>9739</v>
      </c>
    </row>
    <row r="10348" spans="2:12" ht="75" customHeight="1" x14ac:dyDescent="0.25">
      <c r="B10348" s="328">
        <v>60106215</v>
      </c>
      <c r="C10348" s="329" t="s">
        <v>9750</v>
      </c>
      <c r="D10348" s="73">
        <v>41659</v>
      </c>
      <c r="E10348" s="73" t="s">
        <v>2488</v>
      </c>
      <c r="F10348" s="21" t="s">
        <v>3460</v>
      </c>
      <c r="G10348" s="21" t="s">
        <v>675</v>
      </c>
      <c r="H10348" s="327">
        <v>153748.1</v>
      </c>
      <c r="I10348" s="327">
        <v>153748.1</v>
      </c>
      <c r="J10348" s="21" t="s">
        <v>9676</v>
      </c>
      <c r="K10348" s="21" t="s">
        <v>40</v>
      </c>
      <c r="L10348" s="325" t="s">
        <v>9739</v>
      </c>
    </row>
    <row r="10349" spans="2:12" ht="75" customHeight="1" x14ac:dyDescent="0.25">
      <c r="B10349" s="21">
        <v>27113200</v>
      </c>
      <c r="C10349" s="329" t="s">
        <v>9751</v>
      </c>
      <c r="D10349" s="73">
        <v>41659</v>
      </c>
      <c r="E10349" s="73" t="s">
        <v>2488</v>
      </c>
      <c r="F10349" s="21" t="s">
        <v>3460</v>
      </c>
      <c r="G10349" s="21" t="s">
        <v>675</v>
      </c>
      <c r="H10349" s="327">
        <v>1121325.98</v>
      </c>
      <c r="I10349" s="327">
        <v>1121325.98</v>
      </c>
      <c r="J10349" s="21" t="s">
        <v>9676</v>
      </c>
      <c r="K10349" s="21" t="s">
        <v>40</v>
      </c>
      <c r="L10349" s="325" t="s">
        <v>9739</v>
      </c>
    </row>
    <row r="10350" spans="2:12" ht="75" customHeight="1" x14ac:dyDescent="0.25">
      <c r="B10350" s="21">
        <v>27113200</v>
      </c>
      <c r="C10350" s="329" t="s">
        <v>9752</v>
      </c>
      <c r="D10350" s="73">
        <v>41659</v>
      </c>
      <c r="E10350" s="73" t="s">
        <v>2488</v>
      </c>
      <c r="F10350" s="21" t="s">
        <v>3460</v>
      </c>
      <c r="G10350" s="21" t="s">
        <v>675</v>
      </c>
      <c r="H10350" s="327">
        <v>210805.98</v>
      </c>
      <c r="I10350" s="327">
        <v>210805.98</v>
      </c>
      <c r="J10350" s="21" t="s">
        <v>9676</v>
      </c>
      <c r="K10350" s="21" t="s">
        <v>40</v>
      </c>
      <c r="L10350" s="325" t="s">
        <v>9739</v>
      </c>
    </row>
    <row r="10351" spans="2:12" ht="75" customHeight="1" x14ac:dyDescent="0.25">
      <c r="B10351" s="328">
        <v>41111949</v>
      </c>
      <c r="C10351" s="329" t="s">
        <v>9753</v>
      </c>
      <c r="D10351" s="73">
        <v>41659</v>
      </c>
      <c r="E10351" s="73" t="s">
        <v>2488</v>
      </c>
      <c r="F10351" s="21" t="s">
        <v>3460</v>
      </c>
      <c r="G10351" s="21" t="s">
        <v>675</v>
      </c>
      <c r="H10351" s="327">
        <v>74641.009999999995</v>
      </c>
      <c r="I10351" s="327">
        <v>74641.009999999995</v>
      </c>
      <c r="J10351" s="21" t="s">
        <v>9676</v>
      </c>
      <c r="K10351" s="21" t="s">
        <v>40</v>
      </c>
      <c r="L10351" s="325" t="s">
        <v>9739</v>
      </c>
    </row>
    <row r="10352" spans="2:12" ht="75" customHeight="1" x14ac:dyDescent="0.25">
      <c r="B10352" s="21">
        <v>23210000</v>
      </c>
      <c r="C10352" s="329" t="s">
        <v>9754</v>
      </c>
      <c r="D10352" s="73">
        <v>41659</v>
      </c>
      <c r="E10352" s="73" t="s">
        <v>2488</v>
      </c>
      <c r="F10352" s="21" t="s">
        <v>3460</v>
      </c>
      <c r="G10352" s="21" t="s">
        <v>675</v>
      </c>
      <c r="H10352" s="327">
        <v>160319.5</v>
      </c>
      <c r="I10352" s="327">
        <v>160319.5</v>
      </c>
      <c r="J10352" s="21" t="s">
        <v>9676</v>
      </c>
      <c r="K10352" s="21" t="s">
        <v>40</v>
      </c>
      <c r="L10352" s="325" t="s">
        <v>9739</v>
      </c>
    </row>
    <row r="10353" spans="2:12" ht="75" customHeight="1" x14ac:dyDescent="0.25">
      <c r="B10353" s="21">
        <v>23210000</v>
      </c>
      <c r="C10353" s="329" t="s">
        <v>9755</v>
      </c>
      <c r="D10353" s="73">
        <v>41659</v>
      </c>
      <c r="E10353" s="73" t="s">
        <v>2488</v>
      </c>
      <c r="F10353" s="21" t="s">
        <v>3460</v>
      </c>
      <c r="G10353" s="21" t="s">
        <v>675</v>
      </c>
      <c r="H10353" s="327">
        <v>264285.64</v>
      </c>
      <c r="I10353" s="327">
        <v>264285.64</v>
      </c>
      <c r="J10353" s="21" t="s">
        <v>9676</v>
      </c>
      <c r="K10353" s="21" t="s">
        <v>40</v>
      </c>
      <c r="L10353" s="325" t="s">
        <v>9739</v>
      </c>
    </row>
    <row r="10354" spans="2:12" ht="75" customHeight="1" x14ac:dyDescent="0.25">
      <c r="B10354" s="21">
        <v>23210000</v>
      </c>
      <c r="C10354" s="329" t="s">
        <v>9756</v>
      </c>
      <c r="D10354" s="73">
        <v>41659</v>
      </c>
      <c r="E10354" s="73" t="s">
        <v>2488</v>
      </c>
      <c r="F10354" s="21" t="s">
        <v>3460</v>
      </c>
      <c r="G10354" s="21" t="s">
        <v>675</v>
      </c>
      <c r="H10354" s="327">
        <v>893086.22</v>
      </c>
      <c r="I10354" s="327">
        <v>893086.22</v>
      </c>
      <c r="J10354" s="21" t="s">
        <v>9676</v>
      </c>
      <c r="K10354" s="21" t="s">
        <v>40</v>
      </c>
      <c r="L10354" s="325" t="s">
        <v>9739</v>
      </c>
    </row>
    <row r="10355" spans="2:12" ht="75" customHeight="1" x14ac:dyDescent="0.25">
      <c r="B10355" s="21">
        <v>23210000</v>
      </c>
      <c r="C10355" s="329" t="s">
        <v>9757</v>
      </c>
      <c r="D10355" s="73">
        <v>41659</v>
      </c>
      <c r="E10355" s="73" t="s">
        <v>2488</v>
      </c>
      <c r="F10355" s="21" t="s">
        <v>3460</v>
      </c>
      <c r="G10355" s="21" t="s">
        <v>675</v>
      </c>
      <c r="H10355" s="327">
        <v>317476.90000000002</v>
      </c>
      <c r="I10355" s="327">
        <v>317476.90000000002</v>
      </c>
      <c r="J10355" s="21" t="s">
        <v>9676</v>
      </c>
      <c r="K10355" s="21" t="s">
        <v>40</v>
      </c>
      <c r="L10355" s="325" t="s">
        <v>9739</v>
      </c>
    </row>
    <row r="10356" spans="2:12" ht="75" customHeight="1" x14ac:dyDescent="0.25">
      <c r="B10356" s="21">
        <v>23210000</v>
      </c>
      <c r="C10356" s="329" t="s">
        <v>9758</v>
      </c>
      <c r="D10356" s="73">
        <v>41659</v>
      </c>
      <c r="E10356" s="73" t="s">
        <v>2488</v>
      </c>
      <c r="F10356" s="21" t="s">
        <v>3460</v>
      </c>
      <c r="G10356" s="21" t="s">
        <v>675</v>
      </c>
      <c r="H10356" s="327">
        <v>340458.26</v>
      </c>
      <c r="I10356" s="327">
        <v>340458.26</v>
      </c>
      <c r="J10356" s="21" t="s">
        <v>9676</v>
      </c>
      <c r="K10356" s="21" t="s">
        <v>40</v>
      </c>
      <c r="L10356" s="325" t="s">
        <v>9739</v>
      </c>
    </row>
    <row r="10357" spans="2:12" ht="75" customHeight="1" x14ac:dyDescent="0.25">
      <c r="B10357" s="21">
        <v>27113200</v>
      </c>
      <c r="C10357" s="329" t="s">
        <v>9759</v>
      </c>
      <c r="D10357" s="73">
        <v>41659</v>
      </c>
      <c r="E10357" s="73" t="s">
        <v>2488</v>
      </c>
      <c r="F10357" s="21" t="s">
        <v>3460</v>
      </c>
      <c r="G10357" s="21" t="s">
        <v>675</v>
      </c>
      <c r="H10357" s="327">
        <v>1847134.02</v>
      </c>
      <c r="I10357" s="327">
        <v>1847134.02</v>
      </c>
      <c r="J10357" s="21" t="s">
        <v>9676</v>
      </c>
      <c r="K10357" s="21" t="s">
        <v>40</v>
      </c>
      <c r="L10357" s="325" t="s">
        <v>9739</v>
      </c>
    </row>
    <row r="10358" spans="2:12" ht="75" customHeight="1" x14ac:dyDescent="0.25">
      <c r="B10358" s="21">
        <v>27113200</v>
      </c>
      <c r="C10358" s="329" t="s">
        <v>9760</v>
      </c>
      <c r="D10358" s="73">
        <v>41659</v>
      </c>
      <c r="E10358" s="73" t="s">
        <v>2488</v>
      </c>
      <c r="F10358" s="21" t="s">
        <v>3460</v>
      </c>
      <c r="G10358" s="21" t="s">
        <v>675</v>
      </c>
      <c r="H10358" s="327">
        <v>1573154.02</v>
      </c>
      <c r="I10358" s="327">
        <v>1573154.02</v>
      </c>
      <c r="J10358" s="21" t="s">
        <v>9676</v>
      </c>
      <c r="K10358" s="21" t="s">
        <v>40</v>
      </c>
      <c r="L10358" s="325" t="s">
        <v>9739</v>
      </c>
    </row>
    <row r="10359" spans="2:12" ht="75" customHeight="1" x14ac:dyDescent="0.25">
      <c r="B10359" s="21">
        <v>27113200</v>
      </c>
      <c r="C10359" s="329" t="s">
        <v>9761</v>
      </c>
      <c r="D10359" s="73">
        <v>41659</v>
      </c>
      <c r="E10359" s="73" t="s">
        <v>2488</v>
      </c>
      <c r="F10359" s="21" t="s">
        <v>3460</v>
      </c>
      <c r="G10359" s="21" t="s">
        <v>675</v>
      </c>
      <c r="H10359" s="327">
        <v>294419.32</v>
      </c>
      <c r="I10359" s="327">
        <v>294419.32</v>
      </c>
      <c r="J10359" s="21" t="s">
        <v>9676</v>
      </c>
      <c r="K10359" s="21" t="s">
        <v>40</v>
      </c>
      <c r="L10359" s="325" t="s">
        <v>9739</v>
      </c>
    </row>
    <row r="10360" spans="2:12" ht="75" customHeight="1" x14ac:dyDescent="0.25">
      <c r="B10360" s="21">
        <v>27113200</v>
      </c>
      <c r="C10360" s="329" t="s">
        <v>9762</v>
      </c>
      <c r="D10360" s="73">
        <v>41659</v>
      </c>
      <c r="E10360" s="73" t="s">
        <v>2488</v>
      </c>
      <c r="F10360" s="21" t="s">
        <v>3460</v>
      </c>
      <c r="G10360" s="21" t="s">
        <v>675</v>
      </c>
      <c r="H10360" s="327">
        <v>241640.06</v>
      </c>
      <c r="I10360" s="327">
        <v>241640.06</v>
      </c>
      <c r="J10360" s="21" t="s">
        <v>9676</v>
      </c>
      <c r="K10360" s="21" t="s">
        <v>40</v>
      </c>
      <c r="L10360" s="325" t="s">
        <v>9739</v>
      </c>
    </row>
    <row r="10361" spans="2:12" ht="75" customHeight="1" x14ac:dyDescent="0.25">
      <c r="B10361" s="21">
        <v>23271708</v>
      </c>
      <c r="C10361" s="329" t="s">
        <v>9763</v>
      </c>
      <c r="D10361" s="73">
        <v>41659</v>
      </c>
      <c r="E10361" s="73" t="s">
        <v>2488</v>
      </c>
      <c r="F10361" s="21" t="s">
        <v>3460</v>
      </c>
      <c r="G10361" s="21" t="s">
        <v>675</v>
      </c>
      <c r="H10361" s="327">
        <v>411260.46</v>
      </c>
      <c r="I10361" s="327">
        <v>411260.46</v>
      </c>
      <c r="J10361" s="21" t="s">
        <v>9676</v>
      </c>
      <c r="K10361" s="21" t="s">
        <v>40</v>
      </c>
      <c r="L10361" s="325" t="s">
        <v>9739</v>
      </c>
    </row>
    <row r="10362" spans="2:12" ht="75" customHeight="1" x14ac:dyDescent="0.25">
      <c r="B10362" s="21">
        <v>23271708</v>
      </c>
      <c r="C10362" s="329" t="s">
        <v>9764</v>
      </c>
      <c r="D10362" s="73">
        <v>41659</v>
      </c>
      <c r="E10362" s="73" t="s">
        <v>2488</v>
      </c>
      <c r="F10362" s="21" t="s">
        <v>3460</v>
      </c>
      <c r="G10362" s="21" t="s">
        <v>675</v>
      </c>
      <c r="H10362" s="327">
        <v>114737.88</v>
      </c>
      <c r="I10362" s="327">
        <v>114737.88</v>
      </c>
      <c r="J10362" s="21" t="s">
        <v>9676</v>
      </c>
      <c r="K10362" s="21" t="s">
        <v>40</v>
      </c>
      <c r="L10362" s="325" t="s">
        <v>9739</v>
      </c>
    </row>
    <row r="10363" spans="2:12" ht="75" customHeight="1" x14ac:dyDescent="0.25">
      <c r="B10363" s="328">
        <v>46171603</v>
      </c>
      <c r="C10363" s="329" t="s">
        <v>9765</v>
      </c>
      <c r="D10363" s="73">
        <v>41659</v>
      </c>
      <c r="E10363" s="73" t="s">
        <v>2488</v>
      </c>
      <c r="F10363" s="21" t="s">
        <v>3460</v>
      </c>
      <c r="G10363" s="21" t="s">
        <v>675</v>
      </c>
      <c r="H10363" s="327">
        <v>53835.01</v>
      </c>
      <c r="I10363" s="327">
        <v>53835.01</v>
      </c>
      <c r="J10363" s="21" t="s">
        <v>9676</v>
      </c>
      <c r="K10363" s="21" t="s">
        <v>40</v>
      </c>
      <c r="L10363" s="325" t="s">
        <v>9739</v>
      </c>
    </row>
    <row r="10364" spans="2:12" ht="75" customHeight="1" x14ac:dyDescent="0.25">
      <c r="B10364" s="21">
        <v>23201002</v>
      </c>
      <c r="C10364" s="329" t="s">
        <v>9766</v>
      </c>
      <c r="D10364" s="73">
        <v>41659</v>
      </c>
      <c r="E10364" s="73" t="s">
        <v>2488</v>
      </c>
      <c r="F10364" s="21" t="s">
        <v>3460</v>
      </c>
      <c r="G10364" s="21" t="s">
        <v>675</v>
      </c>
      <c r="H10364" s="327">
        <v>1798930.02</v>
      </c>
      <c r="I10364" s="327">
        <v>1798930.02</v>
      </c>
      <c r="J10364" s="21" t="s">
        <v>9676</v>
      </c>
      <c r="K10364" s="21" t="s">
        <v>40</v>
      </c>
      <c r="L10364" s="325" t="s">
        <v>9739</v>
      </c>
    </row>
    <row r="10365" spans="2:12" ht="75" customHeight="1" x14ac:dyDescent="0.25">
      <c r="B10365" s="21">
        <v>23201002</v>
      </c>
      <c r="C10365" s="329" t="s">
        <v>9767</v>
      </c>
      <c r="D10365" s="73">
        <v>41659</v>
      </c>
      <c r="E10365" s="73" t="s">
        <v>2488</v>
      </c>
      <c r="F10365" s="21" t="s">
        <v>3460</v>
      </c>
      <c r="G10365" s="21" t="s">
        <v>675</v>
      </c>
      <c r="H10365" s="327">
        <v>788568</v>
      </c>
      <c r="I10365" s="327">
        <v>788568</v>
      </c>
      <c r="J10365" s="21" t="s">
        <v>9676</v>
      </c>
      <c r="K10365" s="21" t="s">
        <v>40</v>
      </c>
      <c r="L10365" s="325" t="s">
        <v>9739</v>
      </c>
    </row>
    <row r="10366" spans="2:12" ht="75" customHeight="1" x14ac:dyDescent="0.25">
      <c r="B10366" s="21">
        <v>23271708</v>
      </c>
      <c r="C10366" s="329" t="s">
        <v>9768</v>
      </c>
      <c r="D10366" s="73">
        <v>41659</v>
      </c>
      <c r="E10366" s="73" t="s">
        <v>2488</v>
      </c>
      <c r="F10366" s="21" t="s">
        <v>3460</v>
      </c>
      <c r="G10366" s="21" t="s">
        <v>675</v>
      </c>
      <c r="H10366" s="327">
        <v>199214.36000000002</v>
      </c>
      <c r="I10366" s="327">
        <v>199214.36000000002</v>
      </c>
      <c r="J10366" s="21" t="s">
        <v>9676</v>
      </c>
      <c r="K10366" s="21" t="s">
        <v>40</v>
      </c>
      <c r="L10366" s="325" t="s">
        <v>9739</v>
      </c>
    </row>
    <row r="10367" spans="2:12" ht="75" customHeight="1" x14ac:dyDescent="0.25">
      <c r="B10367" s="21">
        <v>23271602</v>
      </c>
      <c r="C10367" s="329" t="s">
        <v>9769</v>
      </c>
      <c r="D10367" s="73">
        <v>41659</v>
      </c>
      <c r="E10367" s="73" t="s">
        <v>2488</v>
      </c>
      <c r="F10367" s="21" t="s">
        <v>3460</v>
      </c>
      <c r="G10367" s="21" t="s">
        <v>675</v>
      </c>
      <c r="H10367" s="327">
        <v>1542931.76</v>
      </c>
      <c r="I10367" s="327">
        <v>1542931.76</v>
      </c>
      <c r="J10367" s="21" t="s">
        <v>9676</v>
      </c>
      <c r="K10367" s="21" t="s">
        <v>40</v>
      </c>
      <c r="L10367" s="325" t="s">
        <v>9739</v>
      </c>
    </row>
    <row r="10368" spans="2:12" ht="75" customHeight="1" x14ac:dyDescent="0.25">
      <c r="B10368" s="21">
        <v>41151500</v>
      </c>
      <c r="C10368" s="329" t="s">
        <v>9770</v>
      </c>
      <c r="D10368" s="73">
        <v>41659</v>
      </c>
      <c r="E10368" s="73" t="s">
        <v>2488</v>
      </c>
      <c r="F10368" s="21" t="s">
        <v>3460</v>
      </c>
      <c r="G10368" s="21" t="s">
        <v>675</v>
      </c>
      <c r="H10368" s="327">
        <v>1525349.6600000001</v>
      </c>
      <c r="I10368" s="327">
        <v>1525349.6600000001</v>
      </c>
      <c r="J10368" s="21" t="s">
        <v>9676</v>
      </c>
      <c r="K10368" s="21" t="s">
        <v>40</v>
      </c>
      <c r="L10368" s="325" t="s">
        <v>9739</v>
      </c>
    </row>
    <row r="10369" spans="2:12" ht="75" customHeight="1" x14ac:dyDescent="0.25">
      <c r="B10369" s="21">
        <v>26101766</v>
      </c>
      <c r="C10369" s="329" t="s">
        <v>9771</v>
      </c>
      <c r="D10369" s="73">
        <v>41659</v>
      </c>
      <c r="E10369" s="73" t="s">
        <v>2488</v>
      </c>
      <c r="F10369" s="21" t="s">
        <v>3460</v>
      </c>
      <c r="G10369" s="21" t="s">
        <v>675</v>
      </c>
      <c r="H10369" s="327">
        <v>1524665.74</v>
      </c>
      <c r="I10369" s="327">
        <v>1524665.74</v>
      </c>
      <c r="J10369" s="21" t="s">
        <v>9676</v>
      </c>
      <c r="K10369" s="21" t="s">
        <v>40</v>
      </c>
      <c r="L10369" s="325" t="s">
        <v>9739</v>
      </c>
    </row>
    <row r="10370" spans="2:12" ht="75" customHeight="1" x14ac:dyDescent="0.25">
      <c r="B10370" s="21">
        <v>32101519</v>
      </c>
      <c r="C10370" s="329" t="s">
        <v>9772</v>
      </c>
      <c r="D10370" s="73">
        <v>41659</v>
      </c>
      <c r="E10370" s="73" t="s">
        <v>2488</v>
      </c>
      <c r="F10370" s="21" t="s">
        <v>3460</v>
      </c>
      <c r="G10370" s="21" t="s">
        <v>675</v>
      </c>
      <c r="H10370" s="327">
        <v>700482.4</v>
      </c>
      <c r="I10370" s="327">
        <v>700482.4</v>
      </c>
      <c r="J10370" s="21" t="s">
        <v>9676</v>
      </c>
      <c r="K10370" s="21" t="s">
        <v>40</v>
      </c>
      <c r="L10370" s="325" t="s">
        <v>9739</v>
      </c>
    </row>
    <row r="10371" spans="2:12" ht="75" customHeight="1" x14ac:dyDescent="0.25">
      <c r="B10371" s="21">
        <v>24131500</v>
      </c>
      <c r="C10371" s="329" t="s">
        <v>9773</v>
      </c>
      <c r="D10371" s="73">
        <v>41659</v>
      </c>
      <c r="E10371" s="73" t="s">
        <v>2488</v>
      </c>
      <c r="F10371" s="21" t="s">
        <v>3460</v>
      </c>
      <c r="G10371" s="21" t="s">
        <v>675</v>
      </c>
      <c r="H10371" s="327">
        <v>2679306.04</v>
      </c>
      <c r="I10371" s="327">
        <v>2679306.04</v>
      </c>
      <c r="J10371" s="21" t="s">
        <v>9676</v>
      </c>
      <c r="K10371" s="21" t="s">
        <v>40</v>
      </c>
      <c r="L10371" s="325" t="s">
        <v>9739</v>
      </c>
    </row>
    <row r="10372" spans="2:12" ht="75" customHeight="1" x14ac:dyDescent="0.25">
      <c r="B10372" s="21">
        <v>24131500</v>
      </c>
      <c r="C10372" s="329" t="s">
        <v>9774</v>
      </c>
      <c r="D10372" s="73">
        <v>41659</v>
      </c>
      <c r="E10372" s="73" t="s">
        <v>2488</v>
      </c>
      <c r="F10372" s="21" t="s">
        <v>3460</v>
      </c>
      <c r="G10372" s="21" t="s">
        <v>675</v>
      </c>
      <c r="H10372" s="327">
        <v>673080.28</v>
      </c>
      <c r="I10372" s="327">
        <v>673080.28</v>
      </c>
      <c r="J10372" s="21" t="s">
        <v>9676</v>
      </c>
      <c r="K10372" s="21" t="s">
        <v>40</v>
      </c>
      <c r="L10372" s="325" t="s">
        <v>9739</v>
      </c>
    </row>
    <row r="10373" spans="2:12" ht="75" customHeight="1" x14ac:dyDescent="0.25">
      <c r="B10373" s="21">
        <v>39121400</v>
      </c>
      <c r="C10373" s="329" t="s">
        <v>9775</v>
      </c>
      <c r="D10373" s="73">
        <v>41659</v>
      </c>
      <c r="E10373" s="73" t="s">
        <v>2488</v>
      </c>
      <c r="F10373" s="21" t="s">
        <v>3460</v>
      </c>
      <c r="G10373" s="21" t="s">
        <v>675</v>
      </c>
      <c r="H10373" s="327">
        <v>17757.2</v>
      </c>
      <c r="I10373" s="327">
        <v>17757.2</v>
      </c>
      <c r="J10373" s="21" t="s">
        <v>9676</v>
      </c>
      <c r="K10373" s="21" t="s">
        <v>40</v>
      </c>
      <c r="L10373" s="325" t="s">
        <v>9739</v>
      </c>
    </row>
    <row r="10374" spans="2:12" ht="75" customHeight="1" x14ac:dyDescent="0.25">
      <c r="B10374" s="21">
        <v>39121400</v>
      </c>
      <c r="C10374" s="329" t="s">
        <v>9776</v>
      </c>
      <c r="D10374" s="73">
        <v>41659</v>
      </c>
      <c r="E10374" s="73" t="s">
        <v>2488</v>
      </c>
      <c r="F10374" s="21" t="s">
        <v>3460</v>
      </c>
      <c r="G10374" s="21" t="s">
        <v>675</v>
      </c>
      <c r="H10374" s="327">
        <v>4107.6400000000003</v>
      </c>
      <c r="I10374" s="327">
        <v>4107.6400000000003</v>
      </c>
      <c r="J10374" s="21" t="s">
        <v>9676</v>
      </c>
      <c r="K10374" s="21" t="s">
        <v>40</v>
      </c>
      <c r="L10374" s="325" t="s">
        <v>9739</v>
      </c>
    </row>
    <row r="10375" spans="2:12" ht="75" customHeight="1" x14ac:dyDescent="0.25">
      <c r="B10375" s="21">
        <v>20121451</v>
      </c>
      <c r="C10375" s="329" t="s">
        <v>9777</v>
      </c>
      <c r="D10375" s="73">
        <v>41659</v>
      </c>
      <c r="E10375" s="73" t="s">
        <v>2488</v>
      </c>
      <c r="F10375" s="21" t="s">
        <v>3460</v>
      </c>
      <c r="G10375" s="21" t="s">
        <v>675</v>
      </c>
      <c r="H10375" s="327">
        <v>91447.52</v>
      </c>
      <c r="I10375" s="327">
        <v>91447.52</v>
      </c>
      <c r="J10375" s="21" t="s">
        <v>9676</v>
      </c>
      <c r="K10375" s="21" t="s">
        <v>40</v>
      </c>
      <c r="L10375" s="325" t="s">
        <v>9739</v>
      </c>
    </row>
    <row r="10376" spans="2:12" ht="75" customHeight="1" x14ac:dyDescent="0.25">
      <c r="B10376" s="21">
        <v>27113200</v>
      </c>
      <c r="C10376" s="329" t="s">
        <v>9778</v>
      </c>
      <c r="D10376" s="73">
        <v>41659</v>
      </c>
      <c r="E10376" s="73" t="s">
        <v>2488</v>
      </c>
      <c r="F10376" s="21" t="s">
        <v>3460</v>
      </c>
      <c r="G10376" s="21" t="s">
        <v>675</v>
      </c>
      <c r="H10376" s="327">
        <v>244934</v>
      </c>
      <c r="I10376" s="327">
        <v>244934</v>
      </c>
      <c r="J10376" s="21" t="s">
        <v>9676</v>
      </c>
      <c r="K10376" s="21" t="s">
        <v>40</v>
      </c>
      <c r="L10376" s="325" t="s">
        <v>9739</v>
      </c>
    </row>
    <row r="10377" spans="2:12" ht="75" customHeight="1" x14ac:dyDescent="0.25">
      <c r="B10377" s="21">
        <v>27113200</v>
      </c>
      <c r="C10377" s="329" t="s">
        <v>9779</v>
      </c>
      <c r="D10377" s="73">
        <v>41659</v>
      </c>
      <c r="E10377" s="73" t="s">
        <v>2488</v>
      </c>
      <c r="F10377" s="21" t="s">
        <v>3460</v>
      </c>
      <c r="G10377" s="21" t="s">
        <v>675</v>
      </c>
      <c r="H10377" s="327">
        <v>271508</v>
      </c>
      <c r="I10377" s="327">
        <v>271508</v>
      </c>
      <c r="J10377" s="21" t="s">
        <v>9676</v>
      </c>
      <c r="K10377" s="21" t="s">
        <v>40</v>
      </c>
      <c r="L10377" s="325" t="s">
        <v>9739</v>
      </c>
    </row>
    <row r="10378" spans="2:12" ht="75" customHeight="1" x14ac:dyDescent="0.25">
      <c r="B10378" s="21">
        <v>60106215</v>
      </c>
      <c r="C10378" s="329" t="s">
        <v>9780</v>
      </c>
      <c r="D10378" s="73">
        <v>41659</v>
      </c>
      <c r="E10378" s="73" t="s">
        <v>2488</v>
      </c>
      <c r="F10378" s="21" t="s">
        <v>3460</v>
      </c>
      <c r="G10378" s="21" t="s">
        <v>675</v>
      </c>
      <c r="H10378" s="327">
        <v>22966.940000000002</v>
      </c>
      <c r="I10378" s="327">
        <v>22966.940000000002</v>
      </c>
      <c r="J10378" s="21" t="s">
        <v>9676</v>
      </c>
      <c r="K10378" s="21" t="s">
        <v>40</v>
      </c>
      <c r="L10378" s="325" t="s">
        <v>9739</v>
      </c>
    </row>
    <row r="10379" spans="2:12" ht="75" customHeight="1" x14ac:dyDescent="0.25">
      <c r="B10379" s="21">
        <v>60106215</v>
      </c>
      <c r="C10379" s="329" t="s">
        <v>9781</v>
      </c>
      <c r="D10379" s="73">
        <v>41659</v>
      </c>
      <c r="E10379" s="73" t="s">
        <v>2488</v>
      </c>
      <c r="F10379" s="21" t="s">
        <v>3460</v>
      </c>
      <c r="G10379" s="21" t="s">
        <v>675</v>
      </c>
      <c r="H10379" s="327">
        <v>81845.86</v>
      </c>
      <c r="I10379" s="327">
        <v>81845.86</v>
      </c>
      <c r="J10379" s="21" t="s">
        <v>9676</v>
      </c>
      <c r="K10379" s="21" t="s">
        <v>40</v>
      </c>
      <c r="L10379" s="325" t="s">
        <v>9739</v>
      </c>
    </row>
    <row r="10380" spans="2:12" ht="75" customHeight="1" x14ac:dyDescent="0.25">
      <c r="B10380" s="21">
        <v>60106215</v>
      </c>
      <c r="C10380" s="329" t="s">
        <v>9782</v>
      </c>
      <c r="D10380" s="73">
        <v>41659</v>
      </c>
      <c r="E10380" s="73" t="s">
        <v>2488</v>
      </c>
      <c r="F10380" s="21" t="s">
        <v>3460</v>
      </c>
      <c r="G10380" s="21" t="s">
        <v>675</v>
      </c>
      <c r="H10380" s="327">
        <v>363025.56</v>
      </c>
      <c r="I10380" s="327">
        <v>363025.56</v>
      </c>
      <c r="J10380" s="21" t="s">
        <v>9676</v>
      </c>
      <c r="K10380" s="21" t="s">
        <v>40</v>
      </c>
      <c r="L10380" s="325" t="s">
        <v>9739</v>
      </c>
    </row>
    <row r="10381" spans="2:12" ht="75" customHeight="1" x14ac:dyDescent="0.25">
      <c r="B10381" s="21">
        <v>60106215</v>
      </c>
      <c r="C10381" s="329" t="s">
        <v>9783</v>
      </c>
      <c r="D10381" s="73">
        <v>41659</v>
      </c>
      <c r="E10381" s="73" t="s">
        <v>2488</v>
      </c>
      <c r="F10381" s="21" t="s">
        <v>3460</v>
      </c>
      <c r="G10381" s="21" t="s">
        <v>675</v>
      </c>
      <c r="H10381" s="327">
        <v>219045.98</v>
      </c>
      <c r="I10381" s="327">
        <v>219045.98</v>
      </c>
      <c r="J10381" s="21" t="s">
        <v>9676</v>
      </c>
      <c r="K10381" s="21" t="s">
        <v>40</v>
      </c>
      <c r="L10381" s="325" t="s">
        <v>9739</v>
      </c>
    </row>
    <row r="10382" spans="2:12" ht="75" customHeight="1" x14ac:dyDescent="0.25">
      <c r="B10382" s="21">
        <v>60106215</v>
      </c>
      <c r="C10382" s="329" t="s">
        <v>9784</v>
      </c>
      <c r="D10382" s="73">
        <v>41659</v>
      </c>
      <c r="E10382" s="73" t="s">
        <v>2488</v>
      </c>
      <c r="F10382" s="21" t="s">
        <v>3460</v>
      </c>
      <c r="G10382" s="21" t="s">
        <v>675</v>
      </c>
      <c r="H10382" s="327">
        <v>91737.98</v>
      </c>
      <c r="I10382" s="327">
        <v>91737.98</v>
      </c>
      <c r="J10382" s="21" t="s">
        <v>9676</v>
      </c>
      <c r="K10382" s="21" t="s">
        <v>40</v>
      </c>
      <c r="L10382" s="325" t="s">
        <v>9739</v>
      </c>
    </row>
    <row r="10383" spans="2:12" ht="75" customHeight="1" x14ac:dyDescent="0.25">
      <c r="B10383" s="21">
        <v>60106215</v>
      </c>
      <c r="C10383" s="329" t="s">
        <v>9785</v>
      </c>
      <c r="D10383" s="73">
        <v>41659</v>
      </c>
      <c r="E10383" s="73" t="s">
        <v>2488</v>
      </c>
      <c r="F10383" s="21" t="s">
        <v>3460</v>
      </c>
      <c r="G10383" s="21" t="s">
        <v>675</v>
      </c>
      <c r="H10383" s="327">
        <v>82921.180000000008</v>
      </c>
      <c r="I10383" s="327">
        <v>82921.180000000008</v>
      </c>
      <c r="J10383" s="21" t="s">
        <v>9676</v>
      </c>
      <c r="K10383" s="21" t="s">
        <v>40</v>
      </c>
      <c r="L10383" s="325" t="s">
        <v>9739</v>
      </c>
    </row>
    <row r="10384" spans="2:12" ht="75" customHeight="1" x14ac:dyDescent="0.25">
      <c r="B10384" s="21">
        <v>60106215</v>
      </c>
      <c r="C10384" s="329" t="s">
        <v>9786</v>
      </c>
      <c r="D10384" s="73">
        <v>41659</v>
      </c>
      <c r="E10384" s="73" t="s">
        <v>2488</v>
      </c>
      <c r="F10384" s="21" t="s">
        <v>3460</v>
      </c>
      <c r="G10384" s="21" t="s">
        <v>675</v>
      </c>
      <c r="H10384" s="327">
        <v>1353776.3800000001</v>
      </c>
      <c r="I10384" s="327">
        <v>1353776.3800000001</v>
      </c>
      <c r="J10384" s="21" t="s">
        <v>9676</v>
      </c>
      <c r="K10384" s="21" t="s">
        <v>40</v>
      </c>
      <c r="L10384" s="325" t="s">
        <v>9739</v>
      </c>
    </row>
    <row r="10385" spans="2:12" ht="75" customHeight="1" x14ac:dyDescent="0.25">
      <c r="B10385" s="21">
        <v>60106215</v>
      </c>
      <c r="C10385" s="329" t="s">
        <v>9787</v>
      </c>
      <c r="D10385" s="73">
        <v>41659</v>
      </c>
      <c r="E10385" s="73" t="s">
        <v>2488</v>
      </c>
      <c r="F10385" s="21" t="s">
        <v>3460</v>
      </c>
      <c r="G10385" s="21" t="s">
        <v>675</v>
      </c>
      <c r="H10385" s="327">
        <v>640386.02</v>
      </c>
      <c r="I10385" s="327">
        <v>640386.02</v>
      </c>
      <c r="J10385" s="21" t="s">
        <v>9676</v>
      </c>
      <c r="K10385" s="21" t="s">
        <v>40</v>
      </c>
      <c r="L10385" s="325" t="s">
        <v>9739</v>
      </c>
    </row>
    <row r="10386" spans="2:12" ht="75" customHeight="1" x14ac:dyDescent="0.25">
      <c r="B10386" s="21">
        <v>60106215</v>
      </c>
      <c r="C10386" s="329" t="s">
        <v>9788</v>
      </c>
      <c r="D10386" s="73">
        <v>41659</v>
      </c>
      <c r="E10386" s="73" t="s">
        <v>2488</v>
      </c>
      <c r="F10386" s="21" t="s">
        <v>3460</v>
      </c>
      <c r="G10386" s="21" t="s">
        <v>675</v>
      </c>
      <c r="H10386" s="327">
        <v>41818</v>
      </c>
      <c r="I10386" s="327">
        <v>41818</v>
      </c>
      <c r="J10386" s="21" t="s">
        <v>9676</v>
      </c>
      <c r="K10386" s="21" t="s">
        <v>40</v>
      </c>
      <c r="L10386" s="325" t="s">
        <v>9739</v>
      </c>
    </row>
    <row r="10387" spans="2:12" ht="75" customHeight="1" x14ac:dyDescent="0.25">
      <c r="B10387" s="21">
        <v>60106215</v>
      </c>
      <c r="C10387" s="329" t="s">
        <v>9789</v>
      </c>
      <c r="D10387" s="73">
        <v>41659</v>
      </c>
      <c r="E10387" s="73" t="s">
        <v>2488</v>
      </c>
      <c r="F10387" s="21" t="s">
        <v>3460</v>
      </c>
      <c r="G10387" s="21" t="s">
        <v>675</v>
      </c>
      <c r="H10387" s="327">
        <v>348360.42</v>
      </c>
      <c r="I10387" s="327">
        <v>348360.42</v>
      </c>
      <c r="J10387" s="21" t="s">
        <v>9676</v>
      </c>
      <c r="K10387" s="21" t="s">
        <v>40</v>
      </c>
      <c r="L10387" s="325" t="s">
        <v>9739</v>
      </c>
    </row>
    <row r="10388" spans="2:12" ht="75" customHeight="1" x14ac:dyDescent="0.25">
      <c r="B10388" s="21">
        <v>60106215</v>
      </c>
      <c r="C10388" s="329" t="s">
        <v>9790</v>
      </c>
      <c r="D10388" s="73">
        <v>41659</v>
      </c>
      <c r="E10388" s="73" t="s">
        <v>2488</v>
      </c>
      <c r="F10388" s="21" t="s">
        <v>3460</v>
      </c>
      <c r="G10388" s="21" t="s">
        <v>675</v>
      </c>
      <c r="H10388" s="327">
        <v>321360</v>
      </c>
      <c r="I10388" s="327">
        <v>321360</v>
      </c>
      <c r="J10388" s="21" t="s">
        <v>9676</v>
      </c>
      <c r="K10388" s="21" t="s">
        <v>40</v>
      </c>
      <c r="L10388" s="325" t="s">
        <v>9739</v>
      </c>
    </row>
    <row r="10389" spans="2:12" ht="75" customHeight="1" x14ac:dyDescent="0.25">
      <c r="B10389" s="21">
        <v>60106215</v>
      </c>
      <c r="C10389" s="329" t="s">
        <v>9791</v>
      </c>
      <c r="D10389" s="73">
        <v>41659</v>
      </c>
      <c r="E10389" s="73" t="s">
        <v>2488</v>
      </c>
      <c r="F10389" s="21" t="s">
        <v>3460</v>
      </c>
      <c r="G10389" s="21" t="s">
        <v>675</v>
      </c>
      <c r="H10389" s="327">
        <v>239856.1</v>
      </c>
      <c r="I10389" s="327">
        <v>239856.1</v>
      </c>
      <c r="J10389" s="21" t="s">
        <v>9676</v>
      </c>
      <c r="K10389" s="21" t="s">
        <v>40</v>
      </c>
      <c r="L10389" s="325" t="s">
        <v>9739</v>
      </c>
    </row>
    <row r="10390" spans="2:12" ht="75" customHeight="1" x14ac:dyDescent="0.25">
      <c r="B10390" s="21">
        <v>60106215</v>
      </c>
      <c r="C10390" s="329" t="s">
        <v>9792</v>
      </c>
      <c r="D10390" s="73">
        <v>41659</v>
      </c>
      <c r="E10390" s="73" t="s">
        <v>2488</v>
      </c>
      <c r="F10390" s="21" t="s">
        <v>3460</v>
      </c>
      <c r="G10390" s="21" t="s">
        <v>675</v>
      </c>
      <c r="H10390" s="327">
        <v>16702.48</v>
      </c>
      <c r="I10390" s="327">
        <v>16702.48</v>
      </c>
      <c r="J10390" s="21" t="s">
        <v>9676</v>
      </c>
      <c r="K10390" s="21" t="s">
        <v>40</v>
      </c>
      <c r="L10390" s="325" t="s">
        <v>9739</v>
      </c>
    </row>
    <row r="10391" spans="2:12" ht="75" customHeight="1" x14ac:dyDescent="0.25">
      <c r="B10391" s="21">
        <v>60106215</v>
      </c>
      <c r="C10391" s="329" t="s">
        <v>9793</v>
      </c>
      <c r="D10391" s="73">
        <v>41659</v>
      </c>
      <c r="E10391" s="73" t="s">
        <v>2488</v>
      </c>
      <c r="F10391" s="21" t="s">
        <v>3460</v>
      </c>
      <c r="G10391" s="21" t="s">
        <v>675</v>
      </c>
      <c r="H10391" s="327">
        <v>40514.020000000004</v>
      </c>
      <c r="I10391" s="327">
        <v>40514.020000000004</v>
      </c>
      <c r="J10391" s="21" t="s">
        <v>9676</v>
      </c>
      <c r="K10391" s="21" t="s">
        <v>40</v>
      </c>
      <c r="L10391" s="325" t="s">
        <v>9739</v>
      </c>
    </row>
    <row r="10392" spans="2:12" ht="75" customHeight="1" x14ac:dyDescent="0.25">
      <c r="B10392" s="21">
        <v>60106215</v>
      </c>
      <c r="C10392" s="329" t="s">
        <v>9794</v>
      </c>
      <c r="D10392" s="73">
        <v>41659</v>
      </c>
      <c r="E10392" s="73" t="s">
        <v>2488</v>
      </c>
      <c r="F10392" s="21" t="s">
        <v>3460</v>
      </c>
      <c r="G10392" s="21" t="s">
        <v>675</v>
      </c>
      <c r="H10392" s="327">
        <v>39937.22</v>
      </c>
      <c r="I10392" s="327">
        <v>39937.22</v>
      </c>
      <c r="J10392" s="21" t="s">
        <v>9676</v>
      </c>
      <c r="K10392" s="21" t="s">
        <v>40</v>
      </c>
      <c r="L10392" s="325" t="s">
        <v>9739</v>
      </c>
    </row>
    <row r="10393" spans="2:12" ht="75" customHeight="1" x14ac:dyDescent="0.25">
      <c r="B10393" s="21">
        <v>60106215</v>
      </c>
      <c r="C10393" s="329" t="s">
        <v>9795</v>
      </c>
      <c r="D10393" s="73">
        <v>41659</v>
      </c>
      <c r="E10393" s="73" t="s">
        <v>2488</v>
      </c>
      <c r="F10393" s="21" t="s">
        <v>3460</v>
      </c>
      <c r="G10393" s="21" t="s">
        <v>675</v>
      </c>
      <c r="H10393" s="327">
        <v>1205785.98</v>
      </c>
      <c r="I10393" s="327">
        <v>1205785.98</v>
      </c>
      <c r="J10393" s="21" t="s">
        <v>9676</v>
      </c>
      <c r="K10393" s="21" t="s">
        <v>40</v>
      </c>
      <c r="L10393" s="325" t="s">
        <v>9739</v>
      </c>
    </row>
    <row r="10394" spans="2:12" ht="75" customHeight="1" x14ac:dyDescent="0.25">
      <c r="B10394" s="21">
        <v>60106215</v>
      </c>
      <c r="C10394" s="329" t="s">
        <v>9796</v>
      </c>
      <c r="D10394" s="73">
        <v>41659</v>
      </c>
      <c r="E10394" s="73" t="s">
        <v>2488</v>
      </c>
      <c r="F10394" s="21" t="s">
        <v>3460</v>
      </c>
      <c r="G10394" s="21" t="s">
        <v>675</v>
      </c>
      <c r="H10394" s="327">
        <v>249533.98</v>
      </c>
      <c r="I10394" s="327">
        <v>249533.98</v>
      </c>
      <c r="J10394" s="21" t="s">
        <v>9676</v>
      </c>
      <c r="K10394" s="21" t="s">
        <v>40</v>
      </c>
      <c r="L10394" s="325" t="s">
        <v>9739</v>
      </c>
    </row>
    <row r="10395" spans="2:12" ht="75" customHeight="1" x14ac:dyDescent="0.25">
      <c r="B10395" s="21">
        <v>60106215</v>
      </c>
      <c r="C10395" s="329" t="s">
        <v>9797</v>
      </c>
      <c r="D10395" s="73">
        <v>41659</v>
      </c>
      <c r="E10395" s="73" t="s">
        <v>2488</v>
      </c>
      <c r="F10395" s="21" t="s">
        <v>3460</v>
      </c>
      <c r="G10395" s="21" t="s">
        <v>675</v>
      </c>
      <c r="H10395" s="327">
        <v>971903.88</v>
      </c>
      <c r="I10395" s="327">
        <v>971903.88</v>
      </c>
      <c r="J10395" s="21" t="s">
        <v>9676</v>
      </c>
      <c r="K10395" s="21" t="s">
        <v>40</v>
      </c>
      <c r="L10395" s="325" t="s">
        <v>9739</v>
      </c>
    </row>
    <row r="10396" spans="2:12" ht="75" customHeight="1" x14ac:dyDescent="0.25">
      <c r="B10396" s="21">
        <v>60106215</v>
      </c>
      <c r="C10396" s="329" t="s">
        <v>9798</v>
      </c>
      <c r="D10396" s="73">
        <v>41659</v>
      </c>
      <c r="E10396" s="73" t="s">
        <v>2488</v>
      </c>
      <c r="F10396" s="21" t="s">
        <v>3460</v>
      </c>
      <c r="G10396" s="21" t="s">
        <v>675</v>
      </c>
      <c r="H10396" s="327">
        <v>44772.04</v>
      </c>
      <c r="I10396" s="327">
        <v>44772.04</v>
      </c>
      <c r="J10396" s="21" t="s">
        <v>9676</v>
      </c>
      <c r="K10396" s="21" t="s">
        <v>40</v>
      </c>
      <c r="L10396" s="325" t="s">
        <v>9739</v>
      </c>
    </row>
    <row r="10397" spans="2:12" ht="75" customHeight="1" x14ac:dyDescent="0.25">
      <c r="B10397" s="21">
        <v>60106215</v>
      </c>
      <c r="C10397" s="329" t="s">
        <v>9799</v>
      </c>
      <c r="D10397" s="73">
        <v>41659</v>
      </c>
      <c r="E10397" s="73" t="s">
        <v>2488</v>
      </c>
      <c r="F10397" s="21" t="s">
        <v>3460</v>
      </c>
      <c r="G10397" s="21" t="s">
        <v>675</v>
      </c>
      <c r="H10397" s="327">
        <v>44772.04</v>
      </c>
      <c r="I10397" s="327">
        <v>44772.04</v>
      </c>
      <c r="J10397" s="21" t="s">
        <v>9676</v>
      </c>
      <c r="K10397" s="21" t="s">
        <v>40</v>
      </c>
      <c r="L10397" s="325" t="s">
        <v>9739</v>
      </c>
    </row>
    <row r="10398" spans="2:12" ht="75" customHeight="1" x14ac:dyDescent="0.25">
      <c r="B10398" s="21">
        <v>60106215</v>
      </c>
      <c r="C10398" s="329" t="s">
        <v>9800</v>
      </c>
      <c r="D10398" s="73">
        <v>41659</v>
      </c>
      <c r="E10398" s="73" t="s">
        <v>2488</v>
      </c>
      <c r="F10398" s="21" t="s">
        <v>3460</v>
      </c>
      <c r="G10398" s="21" t="s">
        <v>675</v>
      </c>
      <c r="H10398" s="327">
        <v>39072.020000000004</v>
      </c>
      <c r="I10398" s="327">
        <v>39072.020000000004</v>
      </c>
      <c r="J10398" s="21" t="s">
        <v>9676</v>
      </c>
      <c r="K10398" s="21" t="s">
        <v>40</v>
      </c>
      <c r="L10398" s="325" t="s">
        <v>9739</v>
      </c>
    </row>
    <row r="10399" spans="2:12" ht="75" customHeight="1" x14ac:dyDescent="0.25">
      <c r="B10399" s="21">
        <v>60106215</v>
      </c>
      <c r="C10399" s="329" t="s">
        <v>9801</v>
      </c>
      <c r="D10399" s="73">
        <v>41659</v>
      </c>
      <c r="E10399" s="73" t="s">
        <v>2488</v>
      </c>
      <c r="F10399" s="21" t="s">
        <v>3460</v>
      </c>
      <c r="G10399" s="21" t="s">
        <v>675</v>
      </c>
      <c r="H10399" s="327">
        <v>38810.400000000001</v>
      </c>
      <c r="I10399" s="327">
        <v>38810.400000000001</v>
      </c>
      <c r="J10399" s="21" t="s">
        <v>9676</v>
      </c>
      <c r="K10399" s="21" t="s">
        <v>40</v>
      </c>
      <c r="L10399" s="325" t="s">
        <v>9739</v>
      </c>
    </row>
    <row r="10400" spans="2:12" ht="75" customHeight="1" x14ac:dyDescent="0.25">
      <c r="B10400" s="21">
        <v>60106215</v>
      </c>
      <c r="C10400" s="329" t="s">
        <v>9802</v>
      </c>
      <c r="D10400" s="73">
        <v>41659</v>
      </c>
      <c r="E10400" s="73" t="s">
        <v>2488</v>
      </c>
      <c r="F10400" s="21" t="s">
        <v>3460</v>
      </c>
      <c r="G10400" s="21" t="s">
        <v>675</v>
      </c>
      <c r="H10400" s="327">
        <v>38810.400000000001</v>
      </c>
      <c r="I10400" s="327">
        <v>38810.400000000001</v>
      </c>
      <c r="J10400" s="21" t="s">
        <v>9676</v>
      </c>
      <c r="K10400" s="21" t="s">
        <v>40</v>
      </c>
      <c r="L10400" s="325" t="s">
        <v>9739</v>
      </c>
    </row>
    <row r="10401" spans="2:12" ht="75" customHeight="1" x14ac:dyDescent="0.25">
      <c r="B10401" s="21">
        <v>60106215</v>
      </c>
      <c r="C10401" s="329" t="s">
        <v>9803</v>
      </c>
      <c r="D10401" s="73">
        <v>41659</v>
      </c>
      <c r="E10401" s="73" t="s">
        <v>2488</v>
      </c>
      <c r="F10401" s="21" t="s">
        <v>3460</v>
      </c>
      <c r="G10401" s="21" t="s">
        <v>675</v>
      </c>
      <c r="H10401" s="327">
        <v>38810.400000000001</v>
      </c>
      <c r="I10401" s="327">
        <v>38810.400000000001</v>
      </c>
      <c r="J10401" s="21" t="s">
        <v>9676</v>
      </c>
      <c r="K10401" s="21" t="s">
        <v>40</v>
      </c>
      <c r="L10401" s="325" t="s">
        <v>9739</v>
      </c>
    </row>
    <row r="10402" spans="2:12" ht="75" customHeight="1" x14ac:dyDescent="0.25">
      <c r="B10402" s="21">
        <v>60106215</v>
      </c>
      <c r="C10402" s="329" t="s">
        <v>9804</v>
      </c>
      <c r="D10402" s="73">
        <v>41659</v>
      </c>
      <c r="E10402" s="73" t="s">
        <v>2488</v>
      </c>
      <c r="F10402" s="21" t="s">
        <v>3460</v>
      </c>
      <c r="G10402" s="21" t="s">
        <v>675</v>
      </c>
      <c r="H10402" s="327">
        <v>70791.900000000009</v>
      </c>
      <c r="I10402" s="327">
        <v>70791.900000000009</v>
      </c>
      <c r="J10402" s="21" t="s">
        <v>9676</v>
      </c>
      <c r="K10402" s="21" t="s">
        <v>40</v>
      </c>
      <c r="L10402" s="325" t="s">
        <v>9739</v>
      </c>
    </row>
    <row r="10403" spans="2:12" ht="75" customHeight="1" x14ac:dyDescent="0.25">
      <c r="B10403" s="21">
        <v>60106215</v>
      </c>
      <c r="C10403" s="329" t="s">
        <v>9805</v>
      </c>
      <c r="D10403" s="73">
        <v>41659</v>
      </c>
      <c r="E10403" s="73" t="s">
        <v>2488</v>
      </c>
      <c r="F10403" s="21" t="s">
        <v>3460</v>
      </c>
      <c r="G10403" s="21" t="s">
        <v>675</v>
      </c>
      <c r="H10403" s="327">
        <v>39861</v>
      </c>
      <c r="I10403" s="327">
        <v>39861</v>
      </c>
      <c r="J10403" s="21" t="s">
        <v>9676</v>
      </c>
      <c r="K10403" s="21" t="s">
        <v>40</v>
      </c>
      <c r="L10403" s="325" t="s">
        <v>9739</v>
      </c>
    </row>
    <row r="10404" spans="2:12" ht="75" customHeight="1" x14ac:dyDescent="0.25">
      <c r="B10404" s="21">
        <v>60106215</v>
      </c>
      <c r="C10404" s="329" t="s">
        <v>9806</v>
      </c>
      <c r="D10404" s="73">
        <v>41659</v>
      </c>
      <c r="E10404" s="73" t="s">
        <v>2488</v>
      </c>
      <c r="F10404" s="21" t="s">
        <v>3460</v>
      </c>
      <c r="G10404" s="21" t="s">
        <v>675</v>
      </c>
      <c r="H10404" s="327">
        <v>43878</v>
      </c>
      <c r="I10404" s="327">
        <v>43878</v>
      </c>
      <c r="J10404" s="21" t="s">
        <v>9676</v>
      </c>
      <c r="K10404" s="21" t="s">
        <v>40</v>
      </c>
      <c r="L10404" s="325" t="s">
        <v>9739</v>
      </c>
    </row>
    <row r="10405" spans="2:12" ht="75" customHeight="1" x14ac:dyDescent="0.25">
      <c r="B10405" s="21">
        <v>60106215</v>
      </c>
      <c r="C10405" s="329" t="s">
        <v>9807</v>
      </c>
      <c r="D10405" s="73">
        <v>41659</v>
      </c>
      <c r="E10405" s="73" t="s">
        <v>2488</v>
      </c>
      <c r="F10405" s="21" t="s">
        <v>3460</v>
      </c>
      <c r="G10405" s="21" t="s">
        <v>675</v>
      </c>
      <c r="H10405" s="327">
        <v>49149.54</v>
      </c>
      <c r="I10405" s="327">
        <v>49149.54</v>
      </c>
      <c r="J10405" s="21" t="s">
        <v>9676</v>
      </c>
      <c r="K10405" s="21" t="s">
        <v>40</v>
      </c>
      <c r="L10405" s="325" t="s">
        <v>9739</v>
      </c>
    </row>
    <row r="10406" spans="2:12" ht="75" customHeight="1" x14ac:dyDescent="0.25">
      <c r="B10406" s="21">
        <v>60106215</v>
      </c>
      <c r="C10406" s="329" t="s">
        <v>9808</v>
      </c>
      <c r="D10406" s="73">
        <v>41659</v>
      </c>
      <c r="E10406" s="73" t="s">
        <v>2488</v>
      </c>
      <c r="F10406" s="21" t="s">
        <v>3460</v>
      </c>
      <c r="G10406" s="21" t="s">
        <v>675</v>
      </c>
      <c r="H10406" s="327">
        <v>443724</v>
      </c>
      <c r="I10406" s="327">
        <v>443724</v>
      </c>
      <c r="J10406" s="21" t="s">
        <v>9676</v>
      </c>
      <c r="K10406" s="21" t="s">
        <v>40</v>
      </c>
      <c r="L10406" s="325" t="s">
        <v>9739</v>
      </c>
    </row>
    <row r="10407" spans="2:12" ht="75" customHeight="1" x14ac:dyDescent="0.25">
      <c r="B10407" s="21">
        <v>60106215</v>
      </c>
      <c r="C10407" s="329" t="s">
        <v>9809</v>
      </c>
      <c r="D10407" s="73">
        <v>41659</v>
      </c>
      <c r="E10407" s="73" t="s">
        <v>2488</v>
      </c>
      <c r="F10407" s="21" t="s">
        <v>3460</v>
      </c>
      <c r="G10407" s="21" t="s">
        <v>675</v>
      </c>
      <c r="H10407" s="327">
        <v>784103.98</v>
      </c>
      <c r="I10407" s="327">
        <v>784103.98</v>
      </c>
      <c r="J10407" s="21" t="s">
        <v>9676</v>
      </c>
      <c r="K10407" s="21" t="s">
        <v>40</v>
      </c>
      <c r="L10407" s="325" t="s">
        <v>9739</v>
      </c>
    </row>
    <row r="10408" spans="2:12" ht="75" customHeight="1" x14ac:dyDescent="0.25">
      <c r="B10408" s="21">
        <v>60106215</v>
      </c>
      <c r="C10408" s="329" t="s">
        <v>9810</v>
      </c>
      <c r="D10408" s="73">
        <v>41659</v>
      </c>
      <c r="E10408" s="73" t="s">
        <v>2488</v>
      </c>
      <c r="F10408" s="21" t="s">
        <v>3460</v>
      </c>
      <c r="G10408" s="21" t="s">
        <v>675</v>
      </c>
      <c r="H10408" s="327">
        <v>2178105.98</v>
      </c>
      <c r="I10408" s="327">
        <v>2178105.98</v>
      </c>
      <c r="J10408" s="21" t="s">
        <v>9676</v>
      </c>
      <c r="K10408" s="21" t="s">
        <v>40</v>
      </c>
      <c r="L10408" s="325" t="s">
        <v>9739</v>
      </c>
    </row>
    <row r="10409" spans="2:12" ht="75" customHeight="1" x14ac:dyDescent="0.25">
      <c r="B10409" s="21">
        <v>60106215</v>
      </c>
      <c r="C10409" s="329" t="s">
        <v>9811</v>
      </c>
      <c r="D10409" s="73">
        <v>41659</v>
      </c>
      <c r="E10409" s="73" t="s">
        <v>2488</v>
      </c>
      <c r="F10409" s="21" t="s">
        <v>3460</v>
      </c>
      <c r="G10409" s="21" t="s">
        <v>675</v>
      </c>
      <c r="H10409" s="327">
        <v>131428</v>
      </c>
      <c r="I10409" s="327">
        <v>131428</v>
      </c>
      <c r="J10409" s="21" t="s">
        <v>9676</v>
      </c>
      <c r="K10409" s="21" t="s">
        <v>40</v>
      </c>
      <c r="L10409" s="325" t="s">
        <v>9739</v>
      </c>
    </row>
    <row r="10410" spans="2:12" ht="75" customHeight="1" x14ac:dyDescent="0.25">
      <c r="B10410" s="21">
        <v>60106215</v>
      </c>
      <c r="C10410" s="329" t="s">
        <v>9812</v>
      </c>
      <c r="D10410" s="73">
        <v>41659</v>
      </c>
      <c r="E10410" s="73" t="s">
        <v>2488</v>
      </c>
      <c r="F10410" s="21" t="s">
        <v>3460</v>
      </c>
      <c r="G10410" s="21" t="s">
        <v>675</v>
      </c>
      <c r="H10410" s="327">
        <v>350029.02</v>
      </c>
      <c r="I10410" s="327">
        <v>350029.02</v>
      </c>
      <c r="J10410" s="21" t="s">
        <v>9676</v>
      </c>
      <c r="K10410" s="21" t="s">
        <v>40</v>
      </c>
      <c r="L10410" s="325" t="s">
        <v>9739</v>
      </c>
    </row>
    <row r="10411" spans="2:12" ht="75" customHeight="1" x14ac:dyDescent="0.25">
      <c r="B10411" s="21">
        <v>60106215</v>
      </c>
      <c r="C10411" s="329" t="s">
        <v>9813</v>
      </c>
      <c r="D10411" s="73">
        <v>41659</v>
      </c>
      <c r="E10411" s="73" t="s">
        <v>2488</v>
      </c>
      <c r="F10411" s="21" t="s">
        <v>3460</v>
      </c>
      <c r="G10411" s="21" t="s">
        <v>675</v>
      </c>
      <c r="H10411" s="327">
        <v>1612980</v>
      </c>
      <c r="I10411" s="327">
        <v>1612980</v>
      </c>
      <c r="J10411" s="21" t="s">
        <v>9676</v>
      </c>
      <c r="K10411" s="21" t="s">
        <v>40</v>
      </c>
      <c r="L10411" s="325" t="s">
        <v>9739</v>
      </c>
    </row>
    <row r="10412" spans="2:12" ht="75" customHeight="1" x14ac:dyDescent="0.25">
      <c r="B10412" s="21">
        <v>60106215</v>
      </c>
      <c r="C10412" s="329" t="s">
        <v>9814</v>
      </c>
      <c r="D10412" s="73">
        <v>41659</v>
      </c>
      <c r="E10412" s="73" t="s">
        <v>2488</v>
      </c>
      <c r="F10412" s="21" t="s">
        <v>3460</v>
      </c>
      <c r="G10412" s="21" t="s">
        <v>675</v>
      </c>
      <c r="H10412" s="327">
        <v>63309.98</v>
      </c>
      <c r="I10412" s="327">
        <v>63309.98</v>
      </c>
      <c r="J10412" s="21" t="s">
        <v>9676</v>
      </c>
      <c r="K10412" s="21" t="s">
        <v>40</v>
      </c>
      <c r="L10412" s="325" t="s">
        <v>9739</v>
      </c>
    </row>
    <row r="10413" spans="2:12" ht="75" customHeight="1" x14ac:dyDescent="0.25">
      <c r="B10413" s="21">
        <v>60106215</v>
      </c>
      <c r="C10413" s="329" t="s">
        <v>9815</v>
      </c>
      <c r="D10413" s="73">
        <v>41659</v>
      </c>
      <c r="E10413" s="73" t="s">
        <v>2488</v>
      </c>
      <c r="F10413" s="21" t="s">
        <v>3460</v>
      </c>
      <c r="G10413" s="21" t="s">
        <v>675</v>
      </c>
      <c r="H10413" s="327">
        <v>60934.8</v>
      </c>
      <c r="I10413" s="327">
        <v>60934.8</v>
      </c>
      <c r="J10413" s="21" t="s">
        <v>9676</v>
      </c>
      <c r="K10413" s="21" t="s">
        <v>40</v>
      </c>
      <c r="L10413" s="325" t="s">
        <v>9739</v>
      </c>
    </row>
    <row r="10414" spans="2:12" ht="75" customHeight="1" x14ac:dyDescent="0.25">
      <c r="B10414" s="21">
        <v>60106215</v>
      </c>
      <c r="C10414" s="329" t="s">
        <v>9816</v>
      </c>
      <c r="D10414" s="73">
        <v>41659</v>
      </c>
      <c r="E10414" s="73" t="s">
        <v>2488</v>
      </c>
      <c r="F10414" s="21" t="s">
        <v>3460</v>
      </c>
      <c r="G10414" s="21" t="s">
        <v>675</v>
      </c>
      <c r="H10414" s="327">
        <v>620999.36</v>
      </c>
      <c r="I10414" s="327">
        <v>620999.36</v>
      </c>
      <c r="J10414" s="21" t="s">
        <v>9676</v>
      </c>
      <c r="K10414" s="21" t="s">
        <v>40</v>
      </c>
      <c r="L10414" s="325" t="s">
        <v>9739</v>
      </c>
    </row>
    <row r="10415" spans="2:12" ht="75" customHeight="1" x14ac:dyDescent="0.25">
      <c r="B10415" s="21">
        <v>60106215</v>
      </c>
      <c r="C10415" s="329" t="s">
        <v>9817</v>
      </c>
      <c r="D10415" s="73">
        <v>41659</v>
      </c>
      <c r="E10415" s="73" t="s">
        <v>2488</v>
      </c>
      <c r="F10415" s="21" t="s">
        <v>3460</v>
      </c>
      <c r="G10415" s="21" t="s">
        <v>675</v>
      </c>
      <c r="H10415" s="327">
        <v>623798.9</v>
      </c>
      <c r="I10415" s="327">
        <v>623798.9</v>
      </c>
      <c r="J10415" s="21" t="s">
        <v>9676</v>
      </c>
      <c r="K10415" s="21" t="s">
        <v>40</v>
      </c>
      <c r="L10415" s="325" t="s">
        <v>9739</v>
      </c>
    </row>
    <row r="10416" spans="2:12" ht="75" customHeight="1" x14ac:dyDescent="0.25">
      <c r="B10416" s="21">
        <v>60106215</v>
      </c>
      <c r="C10416" s="329" t="s">
        <v>9818</v>
      </c>
      <c r="D10416" s="73">
        <v>41659</v>
      </c>
      <c r="E10416" s="73" t="s">
        <v>2488</v>
      </c>
      <c r="F10416" s="21" t="s">
        <v>3460</v>
      </c>
      <c r="G10416" s="21" t="s">
        <v>675</v>
      </c>
      <c r="H10416" s="327">
        <v>31742.54</v>
      </c>
      <c r="I10416" s="327">
        <v>31742.54</v>
      </c>
      <c r="J10416" s="21" t="s">
        <v>9676</v>
      </c>
      <c r="K10416" s="21" t="s">
        <v>40</v>
      </c>
      <c r="L10416" s="325" t="s">
        <v>9739</v>
      </c>
    </row>
    <row r="10417" spans="2:12" ht="75" customHeight="1" x14ac:dyDescent="0.25">
      <c r="B10417" s="21">
        <v>60106215</v>
      </c>
      <c r="C10417" s="333" t="s">
        <v>9819</v>
      </c>
      <c r="D10417" s="73">
        <v>41659</v>
      </c>
      <c r="E10417" s="73" t="s">
        <v>2488</v>
      </c>
      <c r="F10417" s="21" t="s">
        <v>3460</v>
      </c>
      <c r="G10417" s="21" t="s">
        <v>675</v>
      </c>
      <c r="H10417" s="327">
        <v>140087.21</v>
      </c>
      <c r="I10417" s="334">
        <v>140087.21</v>
      </c>
      <c r="J10417" s="21" t="s">
        <v>9676</v>
      </c>
      <c r="K10417" s="21" t="s">
        <v>40</v>
      </c>
      <c r="L10417" s="325" t="s">
        <v>9739</v>
      </c>
    </row>
    <row r="10418" spans="2:12" ht="75" customHeight="1" x14ac:dyDescent="0.25">
      <c r="B10418" s="21">
        <v>60106215</v>
      </c>
      <c r="C10418" s="329" t="s">
        <v>9820</v>
      </c>
      <c r="D10418" s="73">
        <v>41659</v>
      </c>
      <c r="E10418" s="73" t="s">
        <v>2488</v>
      </c>
      <c r="F10418" s="21" t="s">
        <v>3460</v>
      </c>
      <c r="G10418" s="21" t="s">
        <v>675</v>
      </c>
      <c r="H10418" s="327">
        <v>159646.91</v>
      </c>
      <c r="I10418" s="327">
        <v>159646.91</v>
      </c>
      <c r="J10418" s="21" t="s">
        <v>9676</v>
      </c>
      <c r="K10418" s="21" t="s">
        <v>40</v>
      </c>
      <c r="L10418" s="325" t="s">
        <v>9739</v>
      </c>
    </row>
    <row r="10419" spans="2:12" ht="75" customHeight="1" x14ac:dyDescent="0.25">
      <c r="B10419" s="21">
        <v>60106215</v>
      </c>
      <c r="C10419" s="329" t="s">
        <v>9821</v>
      </c>
      <c r="D10419" s="73">
        <v>41659</v>
      </c>
      <c r="E10419" s="73" t="s">
        <v>2488</v>
      </c>
      <c r="F10419" s="21" t="s">
        <v>3460</v>
      </c>
      <c r="G10419" s="21" t="s">
        <v>675</v>
      </c>
      <c r="H10419" s="327">
        <v>656622.94000000006</v>
      </c>
      <c r="I10419" s="327">
        <v>656622.94000000006</v>
      </c>
      <c r="J10419" s="21" t="s">
        <v>9676</v>
      </c>
      <c r="K10419" s="21" t="s">
        <v>40</v>
      </c>
      <c r="L10419" s="325" t="s">
        <v>9739</v>
      </c>
    </row>
    <row r="10420" spans="2:12" ht="75" customHeight="1" x14ac:dyDescent="0.25">
      <c r="B10420" s="21">
        <v>60106215</v>
      </c>
      <c r="C10420" s="329" t="s">
        <v>9822</v>
      </c>
      <c r="D10420" s="73">
        <v>41659</v>
      </c>
      <c r="E10420" s="73" t="s">
        <v>2488</v>
      </c>
      <c r="F10420" s="21" t="s">
        <v>3460</v>
      </c>
      <c r="G10420" s="21" t="s">
        <v>675</v>
      </c>
      <c r="H10420" s="327">
        <v>1323713.77</v>
      </c>
      <c r="I10420" s="327">
        <v>1323713.77</v>
      </c>
      <c r="J10420" s="21" t="s">
        <v>9676</v>
      </c>
      <c r="K10420" s="21" t="s">
        <v>40</v>
      </c>
      <c r="L10420" s="325" t="s">
        <v>9739</v>
      </c>
    </row>
    <row r="10421" spans="2:12" ht="75" customHeight="1" x14ac:dyDescent="0.25">
      <c r="B10421" s="21">
        <v>60106215</v>
      </c>
      <c r="C10421" s="329" t="s">
        <v>9823</v>
      </c>
      <c r="D10421" s="73">
        <v>41659</v>
      </c>
      <c r="E10421" s="73" t="s">
        <v>2488</v>
      </c>
      <c r="F10421" s="21" t="s">
        <v>3460</v>
      </c>
      <c r="G10421" s="21" t="s">
        <v>675</v>
      </c>
      <c r="H10421" s="327">
        <v>461303.01</v>
      </c>
      <c r="I10421" s="327">
        <v>461303.01</v>
      </c>
      <c r="J10421" s="21" t="s">
        <v>9676</v>
      </c>
      <c r="K10421" s="21" t="s">
        <v>40</v>
      </c>
      <c r="L10421" s="325" t="s">
        <v>9739</v>
      </c>
    </row>
    <row r="10422" spans="2:12" ht="75" customHeight="1" x14ac:dyDescent="0.25">
      <c r="B10422" s="21">
        <v>60106215</v>
      </c>
      <c r="C10422" s="329" t="s">
        <v>9824</v>
      </c>
      <c r="D10422" s="73">
        <v>41659</v>
      </c>
      <c r="E10422" s="73" t="s">
        <v>2488</v>
      </c>
      <c r="F10422" s="21" t="s">
        <v>3460</v>
      </c>
      <c r="G10422" s="21" t="s">
        <v>675</v>
      </c>
      <c r="H10422" s="327">
        <v>107480.5</v>
      </c>
      <c r="I10422" s="327">
        <v>107480.5</v>
      </c>
      <c r="J10422" s="21" t="s">
        <v>9676</v>
      </c>
      <c r="K10422" s="21" t="s">
        <v>40</v>
      </c>
      <c r="L10422" s="325" t="s">
        <v>9739</v>
      </c>
    </row>
    <row r="10423" spans="2:12" ht="75" customHeight="1" x14ac:dyDescent="0.25">
      <c r="B10423" s="21">
        <v>60106215</v>
      </c>
      <c r="C10423" s="329" t="s">
        <v>9825</v>
      </c>
      <c r="D10423" s="73">
        <v>41659</v>
      </c>
      <c r="E10423" s="73" t="s">
        <v>2488</v>
      </c>
      <c r="F10423" s="21" t="s">
        <v>3460</v>
      </c>
      <c r="G10423" s="21" t="s">
        <v>675</v>
      </c>
      <c r="H10423" s="327">
        <v>31724</v>
      </c>
      <c r="I10423" s="327">
        <v>31724</v>
      </c>
      <c r="J10423" s="21" t="s">
        <v>9676</v>
      </c>
      <c r="K10423" s="21" t="s">
        <v>40</v>
      </c>
      <c r="L10423" s="325" t="s">
        <v>9739</v>
      </c>
    </row>
    <row r="10424" spans="2:12" ht="75" customHeight="1" x14ac:dyDescent="0.25">
      <c r="B10424" s="21">
        <v>60106215</v>
      </c>
      <c r="C10424" s="329" t="s">
        <v>9826</v>
      </c>
      <c r="D10424" s="73">
        <v>41659</v>
      </c>
      <c r="E10424" s="73" t="s">
        <v>2488</v>
      </c>
      <c r="F10424" s="21" t="s">
        <v>3460</v>
      </c>
      <c r="G10424" s="21" t="s">
        <v>675</v>
      </c>
      <c r="H10424" s="327">
        <v>44784.4</v>
      </c>
      <c r="I10424" s="327">
        <v>44784.4</v>
      </c>
      <c r="J10424" s="21" t="s">
        <v>9676</v>
      </c>
      <c r="K10424" s="21" t="s">
        <v>40</v>
      </c>
      <c r="L10424" s="325" t="s">
        <v>9739</v>
      </c>
    </row>
    <row r="10425" spans="2:12" ht="75" customHeight="1" x14ac:dyDescent="0.25">
      <c r="B10425" s="21">
        <v>60106215</v>
      </c>
      <c r="C10425" s="329" t="s">
        <v>9827</v>
      </c>
      <c r="D10425" s="73">
        <v>41659</v>
      </c>
      <c r="E10425" s="73" t="s">
        <v>2488</v>
      </c>
      <c r="F10425" s="21" t="s">
        <v>3460</v>
      </c>
      <c r="G10425" s="21" t="s">
        <v>675</v>
      </c>
      <c r="H10425" s="327">
        <v>34690.400000000001</v>
      </c>
      <c r="I10425" s="327">
        <v>34690.400000000001</v>
      </c>
      <c r="J10425" s="21" t="s">
        <v>9676</v>
      </c>
      <c r="K10425" s="21" t="s">
        <v>40</v>
      </c>
      <c r="L10425" s="325" t="s">
        <v>9739</v>
      </c>
    </row>
    <row r="10426" spans="2:12" ht="75" customHeight="1" x14ac:dyDescent="0.25">
      <c r="B10426" s="21">
        <v>60106215</v>
      </c>
      <c r="C10426" s="329" t="s">
        <v>9828</v>
      </c>
      <c r="D10426" s="73">
        <v>41659</v>
      </c>
      <c r="E10426" s="73" t="s">
        <v>2488</v>
      </c>
      <c r="F10426" s="21" t="s">
        <v>3460</v>
      </c>
      <c r="G10426" s="21" t="s">
        <v>675</v>
      </c>
      <c r="H10426" s="327">
        <v>362421.98</v>
      </c>
      <c r="I10426" s="327">
        <v>362421.98</v>
      </c>
      <c r="J10426" s="21" t="s">
        <v>9676</v>
      </c>
      <c r="K10426" s="21" t="s">
        <v>40</v>
      </c>
      <c r="L10426" s="325" t="s">
        <v>9739</v>
      </c>
    </row>
    <row r="10427" spans="2:12" ht="75" customHeight="1" x14ac:dyDescent="0.25">
      <c r="B10427" s="21">
        <v>60106215</v>
      </c>
      <c r="C10427" s="329" t="s">
        <v>9829</v>
      </c>
      <c r="D10427" s="73">
        <v>41659</v>
      </c>
      <c r="E10427" s="73" t="s">
        <v>2488</v>
      </c>
      <c r="F10427" s="21" t="s">
        <v>3460</v>
      </c>
      <c r="G10427" s="21" t="s">
        <v>675</v>
      </c>
      <c r="H10427" s="327">
        <v>199134.02000000002</v>
      </c>
      <c r="I10427" s="327">
        <v>199134.02000000002</v>
      </c>
      <c r="J10427" s="21" t="s">
        <v>9676</v>
      </c>
      <c r="K10427" s="21" t="s">
        <v>40</v>
      </c>
      <c r="L10427" s="325" t="s">
        <v>9739</v>
      </c>
    </row>
    <row r="10428" spans="2:12" ht="75" customHeight="1" x14ac:dyDescent="0.25">
      <c r="B10428" s="21">
        <v>60106215</v>
      </c>
      <c r="C10428" s="329" t="s">
        <v>9830</v>
      </c>
      <c r="D10428" s="73">
        <v>41659</v>
      </c>
      <c r="E10428" s="73" t="s">
        <v>2488</v>
      </c>
      <c r="F10428" s="21" t="s">
        <v>3460</v>
      </c>
      <c r="G10428" s="21" t="s">
        <v>675</v>
      </c>
      <c r="H10428" s="327">
        <v>43808.99</v>
      </c>
      <c r="I10428" s="327">
        <v>43808.99</v>
      </c>
      <c r="J10428" s="21" t="s">
        <v>9676</v>
      </c>
      <c r="K10428" s="21" t="s">
        <v>40</v>
      </c>
      <c r="L10428" s="325" t="s">
        <v>9739</v>
      </c>
    </row>
    <row r="10429" spans="2:12" ht="75" customHeight="1" x14ac:dyDescent="0.25">
      <c r="B10429" s="21">
        <v>60106215</v>
      </c>
      <c r="C10429" s="329" t="s">
        <v>9831</v>
      </c>
      <c r="D10429" s="73">
        <v>41659</v>
      </c>
      <c r="E10429" s="73" t="s">
        <v>2488</v>
      </c>
      <c r="F10429" s="21" t="s">
        <v>3460</v>
      </c>
      <c r="G10429" s="21" t="s">
        <v>675</v>
      </c>
      <c r="H10429" s="327">
        <v>99401.180000000008</v>
      </c>
      <c r="I10429" s="327">
        <v>99401.180000000008</v>
      </c>
      <c r="J10429" s="21" t="s">
        <v>9676</v>
      </c>
      <c r="K10429" s="21" t="s">
        <v>40</v>
      </c>
      <c r="L10429" s="325" t="s">
        <v>9739</v>
      </c>
    </row>
    <row r="10430" spans="2:12" ht="75" customHeight="1" x14ac:dyDescent="0.25">
      <c r="B10430" s="21">
        <v>60106215</v>
      </c>
      <c r="C10430" s="329" t="s">
        <v>9832</v>
      </c>
      <c r="D10430" s="73">
        <v>41659</v>
      </c>
      <c r="E10430" s="73" t="s">
        <v>2488</v>
      </c>
      <c r="F10430" s="21" t="s">
        <v>3460</v>
      </c>
      <c r="G10430" s="21" t="s">
        <v>675</v>
      </c>
      <c r="H10430" s="327">
        <v>20616.48</v>
      </c>
      <c r="I10430" s="327">
        <v>20616.48</v>
      </c>
      <c r="J10430" s="21" t="s">
        <v>9676</v>
      </c>
      <c r="K10430" s="21" t="s">
        <v>40</v>
      </c>
      <c r="L10430" s="325" t="s">
        <v>9739</v>
      </c>
    </row>
    <row r="10431" spans="2:12" ht="75" customHeight="1" x14ac:dyDescent="0.25">
      <c r="B10431" s="21">
        <v>60106215</v>
      </c>
      <c r="C10431" s="335" t="s">
        <v>9833</v>
      </c>
      <c r="D10431" s="73">
        <v>41659</v>
      </c>
      <c r="E10431" s="73" t="s">
        <v>2488</v>
      </c>
      <c r="F10431" s="21" t="s">
        <v>3460</v>
      </c>
      <c r="G10431" s="21" t="s">
        <v>675</v>
      </c>
      <c r="H10431" s="327">
        <v>142306.86000000002</v>
      </c>
      <c r="I10431" s="327">
        <v>142306.86000000002</v>
      </c>
      <c r="J10431" s="21" t="s">
        <v>9676</v>
      </c>
      <c r="K10431" s="21" t="s">
        <v>40</v>
      </c>
      <c r="L10431" s="325" t="s">
        <v>9739</v>
      </c>
    </row>
    <row r="10432" spans="2:12" ht="75" customHeight="1" x14ac:dyDescent="0.25">
      <c r="B10432" s="21">
        <v>60106215</v>
      </c>
      <c r="C10432" s="335" t="s">
        <v>9834</v>
      </c>
      <c r="D10432" s="73">
        <v>41659</v>
      </c>
      <c r="E10432" s="73" t="s">
        <v>2488</v>
      </c>
      <c r="F10432" s="21" t="s">
        <v>3460</v>
      </c>
      <c r="G10432" s="21" t="s">
        <v>675</v>
      </c>
      <c r="H10432" s="327">
        <v>121702.74</v>
      </c>
      <c r="I10432" s="327">
        <v>121702.74</v>
      </c>
      <c r="J10432" s="21" t="s">
        <v>9676</v>
      </c>
      <c r="K10432" s="21" t="s">
        <v>40</v>
      </c>
      <c r="L10432" s="325" t="s">
        <v>9739</v>
      </c>
    </row>
    <row r="10433" spans="2:12" ht="75" customHeight="1" x14ac:dyDescent="0.25">
      <c r="B10433" s="21">
        <v>60106215</v>
      </c>
      <c r="C10433" s="336" t="s">
        <v>9835</v>
      </c>
      <c r="D10433" s="73">
        <v>41659</v>
      </c>
      <c r="E10433" s="73" t="s">
        <v>2488</v>
      </c>
      <c r="F10433" s="21" t="s">
        <v>3460</v>
      </c>
      <c r="G10433" s="21" t="s">
        <v>675</v>
      </c>
      <c r="H10433" s="337">
        <v>345394.02</v>
      </c>
      <c r="I10433" s="337">
        <v>345394.02</v>
      </c>
      <c r="J10433" s="21" t="s">
        <v>9676</v>
      </c>
      <c r="K10433" s="21" t="s">
        <v>40</v>
      </c>
      <c r="L10433" s="325" t="s">
        <v>9739</v>
      </c>
    </row>
    <row r="10434" spans="2:12" ht="75" customHeight="1" x14ac:dyDescent="0.25">
      <c r="B10434" s="21">
        <v>60106215</v>
      </c>
      <c r="C10434" s="338" t="s">
        <v>9836</v>
      </c>
      <c r="D10434" s="73">
        <v>41659</v>
      </c>
      <c r="E10434" s="73" t="s">
        <v>2488</v>
      </c>
      <c r="F10434" s="21" t="s">
        <v>3460</v>
      </c>
      <c r="G10434" s="21" t="s">
        <v>675</v>
      </c>
      <c r="H10434" s="337">
        <v>39718.86</v>
      </c>
      <c r="I10434" s="337">
        <v>39718.86</v>
      </c>
      <c r="J10434" s="21" t="s">
        <v>9676</v>
      </c>
      <c r="K10434" s="21" t="s">
        <v>40</v>
      </c>
      <c r="L10434" s="325" t="s">
        <v>9739</v>
      </c>
    </row>
    <row r="10435" spans="2:12" ht="75" customHeight="1" x14ac:dyDescent="0.25">
      <c r="B10435" s="328">
        <v>60131001</v>
      </c>
      <c r="C10435" s="339" t="s">
        <v>9837</v>
      </c>
      <c r="D10435" s="73">
        <v>41659</v>
      </c>
      <c r="E10435" s="73" t="s">
        <v>2488</v>
      </c>
      <c r="F10435" s="21" t="s">
        <v>2568</v>
      </c>
      <c r="G10435" s="21" t="s">
        <v>675</v>
      </c>
      <c r="H10435" s="337">
        <v>3837637.86</v>
      </c>
      <c r="I10435" s="337">
        <v>3837637.86</v>
      </c>
      <c r="J10435" s="21" t="s">
        <v>9676</v>
      </c>
      <c r="K10435" s="21" t="s">
        <v>40</v>
      </c>
      <c r="L10435" s="21" t="s">
        <v>9838</v>
      </c>
    </row>
    <row r="10436" spans="2:12" ht="75" customHeight="1" x14ac:dyDescent="0.25">
      <c r="B10436" s="328">
        <v>24112411</v>
      </c>
      <c r="C10436" s="340" t="s">
        <v>9839</v>
      </c>
      <c r="D10436" s="73">
        <v>41659</v>
      </c>
      <c r="E10436" s="73" t="s">
        <v>2488</v>
      </c>
      <c r="F10436" s="21" t="s">
        <v>2568</v>
      </c>
      <c r="G10436" s="21" t="s">
        <v>675</v>
      </c>
      <c r="H10436" s="337">
        <v>26637.86</v>
      </c>
      <c r="I10436" s="337">
        <v>26637.86</v>
      </c>
      <c r="J10436" s="21" t="s">
        <v>9676</v>
      </c>
      <c r="K10436" s="21" t="s">
        <v>40</v>
      </c>
      <c r="L10436" s="21" t="s">
        <v>9838</v>
      </c>
    </row>
    <row r="10437" spans="2:12" ht="75" customHeight="1" x14ac:dyDescent="0.25">
      <c r="B10437" s="328">
        <v>23231901</v>
      </c>
      <c r="C10437" s="341" t="s">
        <v>9840</v>
      </c>
      <c r="D10437" s="73">
        <v>41659</v>
      </c>
      <c r="E10437" s="73" t="s">
        <v>2488</v>
      </c>
      <c r="F10437" s="21" t="s">
        <v>2568</v>
      </c>
      <c r="G10437" s="21" t="s">
        <v>675</v>
      </c>
      <c r="H10437" s="337">
        <v>24862.14</v>
      </c>
      <c r="I10437" s="337">
        <v>24862.14</v>
      </c>
      <c r="J10437" s="21" t="s">
        <v>9676</v>
      </c>
      <c r="K10437" s="21" t="s">
        <v>40</v>
      </c>
      <c r="L10437" s="21" t="s">
        <v>9838</v>
      </c>
    </row>
    <row r="10438" spans="2:12" ht="75" customHeight="1" x14ac:dyDescent="0.25">
      <c r="B10438" s="328">
        <v>60131303</v>
      </c>
      <c r="C10438" s="342" t="s">
        <v>9841</v>
      </c>
      <c r="D10438" s="73">
        <v>41659</v>
      </c>
      <c r="E10438" s="73" t="s">
        <v>2488</v>
      </c>
      <c r="F10438" s="21" t="s">
        <v>2568</v>
      </c>
      <c r="G10438" s="21" t="s">
        <v>675</v>
      </c>
      <c r="H10438" s="337">
        <v>529206.79</v>
      </c>
      <c r="I10438" s="337">
        <v>529206.79</v>
      </c>
      <c r="J10438" s="21" t="s">
        <v>9676</v>
      </c>
      <c r="K10438" s="21" t="s">
        <v>40</v>
      </c>
      <c r="L10438" s="21" t="s">
        <v>9838</v>
      </c>
    </row>
    <row r="10439" spans="2:12" ht="75" customHeight="1" x14ac:dyDescent="0.25">
      <c r="B10439" s="328">
        <v>60131002</v>
      </c>
      <c r="C10439" s="341" t="s">
        <v>9842</v>
      </c>
      <c r="D10439" s="73">
        <v>41659</v>
      </c>
      <c r="E10439" s="73" t="s">
        <v>2488</v>
      </c>
      <c r="F10439" s="21" t="s">
        <v>2568</v>
      </c>
      <c r="G10439" s="21" t="s">
        <v>675</v>
      </c>
      <c r="H10439" s="337">
        <v>950086.42</v>
      </c>
      <c r="I10439" s="337">
        <v>950086.42</v>
      </c>
      <c r="J10439" s="21" t="s">
        <v>9676</v>
      </c>
      <c r="K10439" s="21" t="s">
        <v>40</v>
      </c>
      <c r="L10439" s="21" t="s">
        <v>9838</v>
      </c>
    </row>
    <row r="10440" spans="2:12" ht="75" customHeight="1" x14ac:dyDescent="0.25">
      <c r="B10440" s="328">
        <v>60131446</v>
      </c>
      <c r="C10440" s="342" t="s">
        <v>9843</v>
      </c>
      <c r="D10440" s="73">
        <v>41659</v>
      </c>
      <c r="E10440" s="73" t="s">
        <v>2488</v>
      </c>
      <c r="F10440" s="21" t="s">
        <v>2568</v>
      </c>
      <c r="G10440" s="21" t="s">
        <v>675</v>
      </c>
      <c r="H10440" s="337">
        <v>657068.93000000005</v>
      </c>
      <c r="I10440" s="337">
        <v>657068.93000000005</v>
      </c>
      <c r="J10440" s="21" t="s">
        <v>9676</v>
      </c>
      <c r="K10440" s="21" t="s">
        <v>40</v>
      </c>
      <c r="L10440" s="21" t="s">
        <v>9838</v>
      </c>
    </row>
    <row r="10441" spans="2:12" ht="75" customHeight="1" x14ac:dyDescent="0.25">
      <c r="B10441" s="328">
        <v>60131445</v>
      </c>
      <c r="C10441" s="341" t="s">
        <v>9844</v>
      </c>
      <c r="D10441" s="73">
        <v>41659</v>
      </c>
      <c r="E10441" s="73" t="s">
        <v>2488</v>
      </c>
      <c r="F10441" s="21" t="s">
        <v>2568</v>
      </c>
      <c r="G10441" s="21" t="s">
        <v>675</v>
      </c>
      <c r="H10441" s="337">
        <v>177586.42</v>
      </c>
      <c r="I10441" s="337">
        <v>177586.42</v>
      </c>
      <c r="J10441" s="21" t="s">
        <v>9676</v>
      </c>
      <c r="K10441" s="21" t="s">
        <v>40</v>
      </c>
      <c r="L10441" s="21" t="s">
        <v>9838</v>
      </c>
    </row>
    <row r="10442" spans="2:12" ht="75" customHeight="1" x14ac:dyDescent="0.25">
      <c r="B10442" s="328">
        <v>60131457</v>
      </c>
      <c r="C10442" s="341" t="s">
        <v>9845</v>
      </c>
      <c r="D10442" s="73">
        <v>41659</v>
      </c>
      <c r="E10442" s="73" t="s">
        <v>2488</v>
      </c>
      <c r="F10442" s="21" t="s">
        <v>2568</v>
      </c>
      <c r="G10442" s="21" t="s">
        <v>675</v>
      </c>
      <c r="H10442" s="337">
        <v>457284.98000000004</v>
      </c>
      <c r="I10442" s="337">
        <v>457284.98000000004</v>
      </c>
      <c r="J10442" s="21" t="s">
        <v>9676</v>
      </c>
      <c r="K10442" s="21" t="s">
        <v>40</v>
      </c>
      <c r="L10442" s="21" t="s">
        <v>9838</v>
      </c>
    </row>
    <row r="10443" spans="2:12" ht="75" customHeight="1" x14ac:dyDescent="0.25">
      <c r="B10443" s="328">
        <v>60131405</v>
      </c>
      <c r="C10443" s="341" t="s">
        <v>9846</v>
      </c>
      <c r="D10443" s="73">
        <v>41659</v>
      </c>
      <c r="E10443" s="73" t="s">
        <v>2488</v>
      </c>
      <c r="F10443" s="21" t="s">
        <v>2568</v>
      </c>
      <c r="G10443" s="21" t="s">
        <v>675</v>
      </c>
      <c r="H10443" s="337">
        <v>603793.21</v>
      </c>
      <c r="I10443" s="337">
        <v>603793.21</v>
      </c>
      <c r="J10443" s="21" t="s">
        <v>9676</v>
      </c>
      <c r="K10443" s="21" t="s">
        <v>40</v>
      </c>
      <c r="L10443" s="21" t="s">
        <v>9838</v>
      </c>
    </row>
    <row r="10444" spans="2:12" ht="75" customHeight="1" x14ac:dyDescent="0.25">
      <c r="B10444" s="328">
        <v>60131402</v>
      </c>
      <c r="C10444" s="341" t="s">
        <v>9847</v>
      </c>
      <c r="D10444" s="73">
        <v>41659</v>
      </c>
      <c r="E10444" s="73" t="s">
        <v>2488</v>
      </c>
      <c r="F10444" s="21" t="s">
        <v>2568</v>
      </c>
      <c r="G10444" s="21" t="s">
        <v>675</v>
      </c>
      <c r="H10444" s="337">
        <v>33741.770000000004</v>
      </c>
      <c r="I10444" s="337">
        <v>33741.770000000004</v>
      </c>
      <c r="J10444" s="21" t="s">
        <v>9676</v>
      </c>
      <c r="K10444" s="21" t="s">
        <v>40</v>
      </c>
      <c r="L10444" s="21" t="s">
        <v>9838</v>
      </c>
    </row>
    <row r="10445" spans="2:12" ht="75" customHeight="1" x14ac:dyDescent="0.25">
      <c r="B10445" s="328">
        <v>60131400</v>
      </c>
      <c r="C10445" s="341" t="s">
        <v>9848</v>
      </c>
      <c r="D10445" s="73">
        <v>41659</v>
      </c>
      <c r="E10445" s="73" t="s">
        <v>2488</v>
      </c>
      <c r="F10445" s="21" t="s">
        <v>2568</v>
      </c>
      <c r="G10445" s="21" t="s">
        <v>675</v>
      </c>
      <c r="H10445" s="337">
        <v>7813.58</v>
      </c>
      <c r="I10445" s="337">
        <v>7813.58</v>
      </c>
      <c r="J10445" s="21" t="s">
        <v>9676</v>
      </c>
      <c r="K10445" s="21" t="s">
        <v>40</v>
      </c>
      <c r="L10445" s="21" t="s">
        <v>9838</v>
      </c>
    </row>
    <row r="10446" spans="2:12" ht="75" customHeight="1" x14ac:dyDescent="0.25">
      <c r="B10446" s="328">
        <v>60131400</v>
      </c>
      <c r="C10446" s="341" t="s">
        <v>9849</v>
      </c>
      <c r="D10446" s="73">
        <v>41659</v>
      </c>
      <c r="E10446" s="73" t="s">
        <v>2488</v>
      </c>
      <c r="F10446" s="21" t="s">
        <v>2568</v>
      </c>
      <c r="G10446" s="21" t="s">
        <v>675</v>
      </c>
      <c r="H10446" s="337">
        <v>142068.93</v>
      </c>
      <c r="I10446" s="337">
        <v>142068.93</v>
      </c>
      <c r="J10446" s="21" t="s">
        <v>9676</v>
      </c>
      <c r="K10446" s="21" t="s">
        <v>40</v>
      </c>
      <c r="L10446" s="21" t="s">
        <v>9838</v>
      </c>
    </row>
    <row r="10447" spans="2:12" ht="75" customHeight="1" x14ac:dyDescent="0.25">
      <c r="B10447" s="328">
        <v>60131400</v>
      </c>
      <c r="C10447" s="341" t="s">
        <v>9850</v>
      </c>
      <c r="D10447" s="73">
        <v>41659</v>
      </c>
      <c r="E10447" s="73" t="s">
        <v>2488</v>
      </c>
      <c r="F10447" s="21" t="s">
        <v>2568</v>
      </c>
      <c r="G10447" s="21" t="s">
        <v>675</v>
      </c>
      <c r="H10447" s="337">
        <v>24862.14</v>
      </c>
      <c r="I10447" s="337">
        <v>24862.14</v>
      </c>
      <c r="J10447" s="21" t="s">
        <v>9676</v>
      </c>
      <c r="K10447" s="21" t="s">
        <v>40</v>
      </c>
      <c r="L10447" s="21" t="s">
        <v>9838</v>
      </c>
    </row>
    <row r="10448" spans="2:12" ht="75" customHeight="1" x14ac:dyDescent="0.25">
      <c r="B10448" s="328">
        <v>60131400</v>
      </c>
      <c r="C10448" s="341" t="s">
        <v>9851</v>
      </c>
      <c r="D10448" s="73">
        <v>41659</v>
      </c>
      <c r="E10448" s="73" t="s">
        <v>2488</v>
      </c>
      <c r="F10448" s="21" t="s">
        <v>2568</v>
      </c>
      <c r="G10448" s="21" t="s">
        <v>675</v>
      </c>
      <c r="H10448" s="337">
        <v>55939.3</v>
      </c>
      <c r="I10448" s="337">
        <v>55939.3</v>
      </c>
      <c r="J10448" s="21" t="s">
        <v>9676</v>
      </c>
      <c r="K10448" s="21" t="s">
        <v>40</v>
      </c>
      <c r="L10448" s="21" t="s">
        <v>9838</v>
      </c>
    </row>
    <row r="10449" spans="2:12" ht="75" customHeight="1" x14ac:dyDescent="0.25">
      <c r="B10449" s="328">
        <v>60131400</v>
      </c>
      <c r="C10449" s="341" t="s">
        <v>9852</v>
      </c>
      <c r="D10449" s="73">
        <v>41659</v>
      </c>
      <c r="E10449" s="73" t="s">
        <v>2488</v>
      </c>
      <c r="F10449" s="21" t="s">
        <v>2568</v>
      </c>
      <c r="G10449" s="21" t="s">
        <v>675</v>
      </c>
      <c r="H10449" s="337">
        <v>61267.49</v>
      </c>
      <c r="I10449" s="337">
        <v>61267.49</v>
      </c>
      <c r="J10449" s="21" t="s">
        <v>9676</v>
      </c>
      <c r="K10449" s="21" t="s">
        <v>40</v>
      </c>
      <c r="L10449" s="21" t="s">
        <v>9838</v>
      </c>
    </row>
    <row r="10450" spans="2:12" ht="75" customHeight="1" x14ac:dyDescent="0.25">
      <c r="B10450" s="328">
        <v>60131400</v>
      </c>
      <c r="C10450" s="341" t="s">
        <v>9853</v>
      </c>
      <c r="D10450" s="73">
        <v>41659</v>
      </c>
      <c r="E10450" s="73" t="s">
        <v>2488</v>
      </c>
      <c r="F10450" s="21" t="s">
        <v>2568</v>
      </c>
      <c r="G10450" s="21" t="s">
        <v>675</v>
      </c>
      <c r="H10450" s="337">
        <v>53275.72</v>
      </c>
      <c r="I10450" s="337">
        <v>53275.72</v>
      </c>
      <c r="J10450" s="21" t="s">
        <v>9676</v>
      </c>
      <c r="K10450" s="21" t="s">
        <v>40</v>
      </c>
      <c r="L10450" s="21" t="s">
        <v>9838</v>
      </c>
    </row>
    <row r="10451" spans="2:12" ht="75" customHeight="1" x14ac:dyDescent="0.25">
      <c r="B10451" s="328">
        <v>60131400</v>
      </c>
      <c r="C10451" s="341" t="s">
        <v>9854</v>
      </c>
      <c r="D10451" s="73">
        <v>41659</v>
      </c>
      <c r="E10451" s="73" t="s">
        <v>2488</v>
      </c>
      <c r="F10451" s="21" t="s">
        <v>2568</v>
      </c>
      <c r="G10451" s="21" t="s">
        <v>675</v>
      </c>
      <c r="H10451" s="337">
        <v>168706.79</v>
      </c>
      <c r="I10451" s="337">
        <v>168706.79</v>
      </c>
      <c r="J10451" s="21" t="s">
        <v>9676</v>
      </c>
      <c r="K10451" s="21" t="s">
        <v>40</v>
      </c>
      <c r="L10451" s="21" t="s">
        <v>9838</v>
      </c>
    </row>
    <row r="10452" spans="2:12" ht="75" customHeight="1" x14ac:dyDescent="0.25">
      <c r="B10452" s="328">
        <v>60131400</v>
      </c>
      <c r="C10452" s="341" t="s">
        <v>9855</v>
      </c>
      <c r="D10452" s="73">
        <v>41659</v>
      </c>
      <c r="E10452" s="73" t="s">
        <v>2488</v>
      </c>
      <c r="F10452" s="21" t="s">
        <v>2568</v>
      </c>
      <c r="G10452" s="21" t="s">
        <v>675</v>
      </c>
      <c r="H10452" s="337">
        <v>495465.02</v>
      </c>
      <c r="I10452" s="337">
        <v>495465.02</v>
      </c>
      <c r="J10452" s="21" t="s">
        <v>9676</v>
      </c>
      <c r="K10452" s="21" t="s">
        <v>40</v>
      </c>
      <c r="L10452" s="21" t="s">
        <v>9838</v>
      </c>
    </row>
    <row r="10453" spans="2:12" ht="75" customHeight="1" x14ac:dyDescent="0.25">
      <c r="B10453" s="328">
        <v>60131400</v>
      </c>
      <c r="C10453" s="341" t="s">
        <v>9856</v>
      </c>
      <c r="D10453" s="73">
        <v>41659</v>
      </c>
      <c r="E10453" s="73" t="s">
        <v>2488</v>
      </c>
      <c r="F10453" s="21" t="s">
        <v>2568</v>
      </c>
      <c r="G10453" s="21" t="s">
        <v>675</v>
      </c>
      <c r="H10453" s="337">
        <v>355172.84</v>
      </c>
      <c r="I10453" s="337">
        <v>355172.84</v>
      </c>
      <c r="J10453" s="21" t="s">
        <v>9676</v>
      </c>
      <c r="K10453" s="21" t="s">
        <v>40</v>
      </c>
      <c r="L10453" s="21" t="s">
        <v>9838</v>
      </c>
    </row>
    <row r="10454" spans="2:12" ht="75" customHeight="1" x14ac:dyDescent="0.25">
      <c r="B10454" s="328">
        <v>60131400</v>
      </c>
      <c r="C10454" s="341" t="s">
        <v>9857</v>
      </c>
      <c r="D10454" s="73">
        <v>41659</v>
      </c>
      <c r="E10454" s="73" t="s">
        <v>2488</v>
      </c>
      <c r="F10454" s="21" t="s">
        <v>2568</v>
      </c>
      <c r="G10454" s="21" t="s">
        <v>675</v>
      </c>
      <c r="H10454" s="343">
        <v>277034.98</v>
      </c>
      <c r="I10454" s="343">
        <v>277034.98</v>
      </c>
      <c r="J10454" s="21" t="s">
        <v>9676</v>
      </c>
      <c r="K10454" s="21" t="s">
        <v>40</v>
      </c>
      <c r="L10454" s="21" t="s">
        <v>9838</v>
      </c>
    </row>
    <row r="10455" spans="2:12" ht="75" customHeight="1" x14ac:dyDescent="0.25">
      <c r="B10455" s="328">
        <v>60131400</v>
      </c>
      <c r="C10455" s="341" t="s">
        <v>9858</v>
      </c>
      <c r="D10455" s="73">
        <v>41659</v>
      </c>
      <c r="E10455" s="73" t="s">
        <v>2488</v>
      </c>
      <c r="F10455" s="21" t="s">
        <v>2568</v>
      </c>
      <c r="G10455" s="21" t="s">
        <v>675</v>
      </c>
      <c r="H10455" s="343">
        <v>319655.35000000003</v>
      </c>
      <c r="I10455" s="343">
        <v>319655.35000000003</v>
      </c>
      <c r="J10455" s="21" t="s">
        <v>9676</v>
      </c>
      <c r="K10455" s="21" t="s">
        <v>40</v>
      </c>
      <c r="L10455" s="21" t="s">
        <v>9838</v>
      </c>
    </row>
    <row r="10456" spans="2:12" ht="75" customHeight="1" x14ac:dyDescent="0.25">
      <c r="B10456" s="328">
        <v>60131400</v>
      </c>
      <c r="C10456" s="341" t="s">
        <v>9859</v>
      </c>
      <c r="D10456" s="73">
        <v>41659</v>
      </c>
      <c r="E10456" s="73" t="s">
        <v>2488</v>
      </c>
      <c r="F10456" s="21" t="s">
        <v>2568</v>
      </c>
      <c r="G10456" s="21" t="s">
        <v>675</v>
      </c>
      <c r="H10456" s="343">
        <v>106551.44</v>
      </c>
      <c r="I10456" s="343">
        <v>106551.44</v>
      </c>
      <c r="J10456" s="21" t="s">
        <v>9676</v>
      </c>
      <c r="K10456" s="21" t="s">
        <v>40</v>
      </c>
      <c r="L10456" s="21" t="s">
        <v>9838</v>
      </c>
    </row>
    <row r="10457" spans="2:12" ht="75" customHeight="1" x14ac:dyDescent="0.25">
      <c r="B10457" s="328">
        <v>60131400</v>
      </c>
      <c r="C10457" s="341" t="s">
        <v>9860</v>
      </c>
      <c r="D10457" s="73">
        <v>41659</v>
      </c>
      <c r="E10457" s="73" t="s">
        <v>2488</v>
      </c>
      <c r="F10457" s="21" t="s">
        <v>2568</v>
      </c>
      <c r="G10457" s="21" t="s">
        <v>675</v>
      </c>
      <c r="H10457" s="343">
        <v>71034.98</v>
      </c>
      <c r="I10457" s="343">
        <v>71034.98</v>
      </c>
      <c r="J10457" s="21" t="s">
        <v>9676</v>
      </c>
      <c r="K10457" s="21" t="s">
        <v>40</v>
      </c>
      <c r="L10457" s="21" t="s">
        <v>9838</v>
      </c>
    </row>
    <row r="10458" spans="2:12" ht="75" customHeight="1" x14ac:dyDescent="0.25">
      <c r="B10458" s="328">
        <v>60131400</v>
      </c>
      <c r="C10458" s="341" t="s">
        <v>9861</v>
      </c>
      <c r="D10458" s="73">
        <v>41659</v>
      </c>
      <c r="E10458" s="73" t="s">
        <v>2488</v>
      </c>
      <c r="F10458" s="21" t="s">
        <v>2568</v>
      </c>
      <c r="G10458" s="21" t="s">
        <v>675</v>
      </c>
      <c r="H10458" s="343">
        <v>53275.72</v>
      </c>
      <c r="I10458" s="343">
        <v>53275.72</v>
      </c>
      <c r="J10458" s="21" t="s">
        <v>9676</v>
      </c>
      <c r="K10458" s="21" t="s">
        <v>40</v>
      </c>
      <c r="L10458" s="21" t="s">
        <v>9838</v>
      </c>
    </row>
    <row r="10459" spans="2:12" ht="75" customHeight="1" x14ac:dyDescent="0.25">
      <c r="B10459" s="328">
        <v>60131400</v>
      </c>
      <c r="C10459" s="341" t="s">
        <v>9862</v>
      </c>
      <c r="D10459" s="73">
        <v>41659</v>
      </c>
      <c r="E10459" s="73" t="s">
        <v>2488</v>
      </c>
      <c r="F10459" s="21" t="s">
        <v>2568</v>
      </c>
      <c r="G10459" s="21" t="s">
        <v>675</v>
      </c>
      <c r="H10459" s="21">
        <v>103887.86</v>
      </c>
      <c r="I10459" s="21">
        <v>103887.86</v>
      </c>
      <c r="J10459" s="21" t="s">
        <v>9676</v>
      </c>
      <c r="K10459" s="21" t="s">
        <v>40</v>
      </c>
      <c r="L10459" s="21" t="s">
        <v>9838</v>
      </c>
    </row>
    <row r="10460" spans="2:12" ht="75" customHeight="1" x14ac:dyDescent="0.25">
      <c r="B10460" s="328">
        <v>60131400</v>
      </c>
      <c r="C10460" s="341" t="s">
        <v>9863</v>
      </c>
      <c r="D10460" s="73">
        <v>41659</v>
      </c>
      <c r="E10460" s="73" t="s">
        <v>2488</v>
      </c>
      <c r="F10460" s="21" t="s">
        <v>2568</v>
      </c>
      <c r="G10460" s="21" t="s">
        <v>675</v>
      </c>
      <c r="H10460" s="21">
        <v>488362.14</v>
      </c>
      <c r="I10460" s="21">
        <v>488362.14</v>
      </c>
      <c r="J10460" s="21" t="s">
        <v>9676</v>
      </c>
      <c r="K10460" s="21" t="s">
        <v>40</v>
      </c>
      <c r="L10460" s="21" t="s">
        <v>9838</v>
      </c>
    </row>
    <row r="10461" spans="2:12" ht="75" customHeight="1" x14ac:dyDescent="0.25">
      <c r="B10461" s="328">
        <v>60131400</v>
      </c>
      <c r="C10461" s="341" t="s">
        <v>9864</v>
      </c>
      <c r="D10461" s="73">
        <v>41659</v>
      </c>
      <c r="E10461" s="73" t="s">
        <v>2488</v>
      </c>
      <c r="F10461" s="21" t="s">
        <v>2568</v>
      </c>
      <c r="G10461" s="21" t="s">
        <v>675</v>
      </c>
      <c r="H10461" s="21">
        <v>1317298.93</v>
      </c>
      <c r="I10461" s="21">
        <v>1317298.93</v>
      </c>
      <c r="J10461" s="21" t="s">
        <v>9676</v>
      </c>
      <c r="K10461" s="21" t="s">
        <v>40</v>
      </c>
      <c r="L10461" s="21" t="s">
        <v>9838</v>
      </c>
    </row>
    <row r="10462" spans="2:12" ht="75" customHeight="1" x14ac:dyDescent="0.25">
      <c r="B10462" s="328">
        <v>60131400</v>
      </c>
      <c r="C10462" s="341" t="s">
        <v>9865</v>
      </c>
      <c r="D10462" s="73">
        <v>41659</v>
      </c>
      <c r="E10462" s="73" t="s">
        <v>2488</v>
      </c>
      <c r="F10462" s="21" t="s">
        <v>2568</v>
      </c>
      <c r="G10462" s="21" t="s">
        <v>675</v>
      </c>
      <c r="H10462" s="21">
        <v>71034.98</v>
      </c>
      <c r="I10462" s="21">
        <v>71034.98</v>
      </c>
      <c r="J10462" s="21" t="s">
        <v>9676</v>
      </c>
      <c r="K10462" s="21" t="s">
        <v>40</v>
      </c>
      <c r="L10462" s="21" t="s">
        <v>9838</v>
      </c>
    </row>
    <row r="10463" spans="2:12" ht="75" customHeight="1" x14ac:dyDescent="0.25">
      <c r="B10463" s="328">
        <v>60131400</v>
      </c>
      <c r="C10463" s="341" t="s">
        <v>9866</v>
      </c>
      <c r="D10463" s="73">
        <v>41659</v>
      </c>
      <c r="E10463" s="73" t="s">
        <v>2488</v>
      </c>
      <c r="F10463" s="21" t="s">
        <v>2568</v>
      </c>
      <c r="G10463" s="21" t="s">
        <v>675</v>
      </c>
      <c r="H10463" s="21">
        <v>412887.86</v>
      </c>
      <c r="I10463" s="21">
        <v>412887.86</v>
      </c>
      <c r="J10463" s="21" t="s">
        <v>9676</v>
      </c>
      <c r="K10463" s="21" t="s">
        <v>40</v>
      </c>
      <c r="L10463" s="21" t="s">
        <v>9838</v>
      </c>
    </row>
    <row r="10464" spans="2:12" ht="75" customHeight="1" x14ac:dyDescent="0.25">
      <c r="B10464" s="328">
        <v>60131400</v>
      </c>
      <c r="C10464" s="341" t="s">
        <v>9867</v>
      </c>
      <c r="D10464" s="73">
        <v>41659</v>
      </c>
      <c r="E10464" s="73" t="s">
        <v>2488</v>
      </c>
      <c r="F10464" s="21" t="s">
        <v>2568</v>
      </c>
      <c r="G10464" s="21" t="s">
        <v>675</v>
      </c>
      <c r="H10464" s="21">
        <v>301896.09000000003</v>
      </c>
      <c r="I10464" s="21">
        <v>301896.09000000003</v>
      </c>
      <c r="J10464" s="21" t="s">
        <v>9676</v>
      </c>
      <c r="K10464" s="21" t="s">
        <v>40</v>
      </c>
      <c r="L10464" s="21" t="s">
        <v>9838</v>
      </c>
    </row>
    <row r="10465" spans="2:12" ht="75" customHeight="1" x14ac:dyDescent="0.25">
      <c r="B10465" s="328">
        <v>60131400</v>
      </c>
      <c r="C10465" s="341" t="s">
        <v>9868</v>
      </c>
      <c r="D10465" s="73">
        <v>41659</v>
      </c>
      <c r="E10465" s="73" t="s">
        <v>2488</v>
      </c>
      <c r="F10465" s="21" t="s">
        <v>2568</v>
      </c>
      <c r="G10465" s="21" t="s">
        <v>675</v>
      </c>
      <c r="H10465" s="21">
        <v>93232.510000000009</v>
      </c>
      <c r="I10465" s="21">
        <v>93232.510000000009</v>
      </c>
      <c r="J10465" s="21" t="s">
        <v>9676</v>
      </c>
      <c r="K10465" s="21" t="s">
        <v>40</v>
      </c>
      <c r="L10465" s="21" t="s">
        <v>9838</v>
      </c>
    </row>
    <row r="10466" spans="2:12" ht="75" customHeight="1" x14ac:dyDescent="0.25">
      <c r="B10466" s="328">
        <v>60131400</v>
      </c>
      <c r="C10466" s="341" t="s">
        <v>9869</v>
      </c>
      <c r="D10466" s="73">
        <v>41659</v>
      </c>
      <c r="E10466" s="73" t="s">
        <v>2488</v>
      </c>
      <c r="F10466" s="21" t="s">
        <v>2568</v>
      </c>
      <c r="G10466" s="21" t="s">
        <v>675</v>
      </c>
      <c r="H10466" s="21">
        <v>48836.42</v>
      </c>
      <c r="I10466" s="21">
        <v>48836.42</v>
      </c>
      <c r="J10466" s="21" t="s">
        <v>9676</v>
      </c>
      <c r="K10466" s="21" t="s">
        <v>40</v>
      </c>
      <c r="L10466" s="21" t="s">
        <v>9838</v>
      </c>
    </row>
    <row r="10467" spans="2:12" ht="75" customHeight="1" x14ac:dyDescent="0.25">
      <c r="B10467" s="328">
        <v>60131400</v>
      </c>
      <c r="C10467" s="341" t="s">
        <v>9870</v>
      </c>
      <c r="D10467" s="73">
        <v>41659</v>
      </c>
      <c r="E10467" s="73" t="s">
        <v>2488</v>
      </c>
      <c r="F10467" s="21" t="s">
        <v>2568</v>
      </c>
      <c r="G10467" s="21" t="s">
        <v>675</v>
      </c>
      <c r="H10467" s="21">
        <v>65706.790000000008</v>
      </c>
      <c r="I10467" s="21">
        <v>65706.790000000008</v>
      </c>
      <c r="J10467" s="21" t="s">
        <v>9676</v>
      </c>
      <c r="K10467" s="21" t="s">
        <v>40</v>
      </c>
      <c r="L10467" s="21" t="s">
        <v>9838</v>
      </c>
    </row>
    <row r="10468" spans="2:12" ht="75" customHeight="1" x14ac:dyDescent="0.25">
      <c r="B10468" s="328">
        <v>60131400</v>
      </c>
      <c r="C10468" s="341" t="s">
        <v>9871</v>
      </c>
      <c r="D10468" s="73">
        <v>41659</v>
      </c>
      <c r="E10468" s="73" t="s">
        <v>2488</v>
      </c>
      <c r="F10468" s="21" t="s">
        <v>2568</v>
      </c>
      <c r="G10468" s="21" t="s">
        <v>675</v>
      </c>
      <c r="H10468" s="21">
        <v>29301.440000000002</v>
      </c>
      <c r="I10468" s="21">
        <v>29301.440000000002</v>
      </c>
      <c r="J10468" s="21" t="s">
        <v>9676</v>
      </c>
      <c r="K10468" s="21" t="s">
        <v>40</v>
      </c>
      <c r="L10468" s="21" t="s">
        <v>9838</v>
      </c>
    </row>
    <row r="10469" spans="2:12" ht="75" customHeight="1" x14ac:dyDescent="0.25">
      <c r="B10469" s="328">
        <v>60131400</v>
      </c>
      <c r="C10469" s="341" t="s">
        <v>9872</v>
      </c>
      <c r="D10469" s="73">
        <v>41659</v>
      </c>
      <c r="E10469" s="73" t="s">
        <v>2488</v>
      </c>
      <c r="F10469" s="21" t="s">
        <v>2568</v>
      </c>
      <c r="G10469" s="21" t="s">
        <v>675</v>
      </c>
      <c r="H10469" s="21">
        <v>173146.09</v>
      </c>
      <c r="I10469" s="21">
        <v>173146.09</v>
      </c>
      <c r="J10469" s="21" t="s">
        <v>9676</v>
      </c>
      <c r="K10469" s="21" t="s">
        <v>40</v>
      </c>
      <c r="L10469" s="21" t="s">
        <v>9838</v>
      </c>
    </row>
    <row r="10470" spans="2:12" ht="75" customHeight="1" x14ac:dyDescent="0.25">
      <c r="B10470" s="328">
        <v>60131400</v>
      </c>
      <c r="C10470" s="341" t="s">
        <v>9873</v>
      </c>
      <c r="D10470" s="73">
        <v>41659</v>
      </c>
      <c r="E10470" s="73" t="s">
        <v>2488</v>
      </c>
      <c r="F10470" s="21" t="s">
        <v>2568</v>
      </c>
      <c r="G10470" s="21" t="s">
        <v>675</v>
      </c>
      <c r="H10470" s="21">
        <v>124310.7</v>
      </c>
      <c r="I10470" s="21">
        <v>124310.7</v>
      </c>
      <c r="J10470" s="21" t="s">
        <v>9676</v>
      </c>
      <c r="K10470" s="21" t="s">
        <v>40</v>
      </c>
      <c r="L10470" s="21" t="s">
        <v>9838</v>
      </c>
    </row>
    <row r="10471" spans="2:12" ht="75" customHeight="1" x14ac:dyDescent="0.25">
      <c r="B10471" s="328">
        <v>60131400</v>
      </c>
      <c r="C10471" s="339" t="s">
        <v>9874</v>
      </c>
      <c r="D10471" s="73">
        <v>41659</v>
      </c>
      <c r="E10471" s="73" t="s">
        <v>2488</v>
      </c>
      <c r="F10471" s="21" t="s">
        <v>2568</v>
      </c>
      <c r="G10471" s="21" t="s">
        <v>675</v>
      </c>
      <c r="H10471" s="21">
        <v>124310.7</v>
      </c>
      <c r="I10471" s="21">
        <v>124310.7</v>
      </c>
      <c r="J10471" s="21" t="s">
        <v>9676</v>
      </c>
      <c r="K10471" s="21" t="s">
        <v>40</v>
      </c>
      <c r="L10471" s="21" t="s">
        <v>9838</v>
      </c>
    </row>
    <row r="10472" spans="2:12" ht="75" customHeight="1" x14ac:dyDescent="0.25">
      <c r="B10472" s="21">
        <v>51191603</v>
      </c>
      <c r="C10472" s="21" t="s">
        <v>9875</v>
      </c>
      <c r="D10472" s="73">
        <v>41659</v>
      </c>
      <c r="E10472" s="21" t="s">
        <v>8354</v>
      </c>
      <c r="F10472" s="21" t="s">
        <v>2568</v>
      </c>
      <c r="G10472" s="21" t="s">
        <v>675</v>
      </c>
      <c r="H10472" s="21">
        <v>40775756.390000001</v>
      </c>
      <c r="I10472" s="21">
        <v>40775756.390000001</v>
      </c>
      <c r="J10472" s="21" t="s">
        <v>9676</v>
      </c>
      <c r="K10472" s="21" t="s">
        <v>40</v>
      </c>
      <c r="L10472" s="21" t="s">
        <v>9876</v>
      </c>
    </row>
    <row r="10473" spans="2:12" ht="75" customHeight="1" x14ac:dyDescent="0.25">
      <c r="B10473" s="21">
        <v>42170000</v>
      </c>
      <c r="C10473" s="21" t="s">
        <v>9877</v>
      </c>
      <c r="D10473" s="73">
        <v>41659</v>
      </c>
      <c r="E10473" s="21" t="s">
        <v>54</v>
      </c>
      <c r="F10473" s="21" t="s">
        <v>2568</v>
      </c>
      <c r="G10473" s="21" t="s">
        <v>675</v>
      </c>
      <c r="H10473" s="21">
        <v>3041127</v>
      </c>
      <c r="I10473" s="21">
        <v>3041127</v>
      </c>
      <c r="J10473" s="21" t="s">
        <v>9676</v>
      </c>
      <c r="K10473" s="21" t="s">
        <v>40</v>
      </c>
      <c r="L10473" s="21" t="s">
        <v>9876</v>
      </c>
    </row>
    <row r="10474" spans="2:12" ht="75" customHeight="1" x14ac:dyDescent="0.25">
      <c r="B10474" s="344" t="s">
        <v>9878</v>
      </c>
      <c r="C10474" s="21" t="s">
        <v>9879</v>
      </c>
      <c r="D10474" s="73">
        <v>41659</v>
      </c>
      <c r="E10474" s="21" t="s">
        <v>2488</v>
      </c>
      <c r="F10474" s="21" t="s">
        <v>2568</v>
      </c>
      <c r="G10474" s="21" t="s">
        <v>675</v>
      </c>
      <c r="H10474" s="21">
        <v>4387305.6000000006</v>
      </c>
      <c r="I10474" s="21">
        <v>4387305.6000000006</v>
      </c>
      <c r="J10474" s="21" t="s">
        <v>9676</v>
      </c>
      <c r="K10474" s="21" t="s">
        <v>40</v>
      </c>
      <c r="L10474" s="21" t="s">
        <v>9876</v>
      </c>
    </row>
    <row r="10475" spans="2:12" ht="75" customHeight="1" x14ac:dyDescent="0.25">
      <c r="B10475" s="328">
        <v>49161608</v>
      </c>
      <c r="C10475" s="341" t="s">
        <v>9880</v>
      </c>
      <c r="D10475" s="73">
        <v>41659</v>
      </c>
      <c r="E10475" s="21" t="s">
        <v>2488</v>
      </c>
      <c r="F10475" s="21" t="s">
        <v>2568</v>
      </c>
      <c r="G10475" s="21" t="s">
        <v>675</v>
      </c>
      <c r="H10475" s="21">
        <v>910167.74</v>
      </c>
      <c r="I10475" s="21">
        <v>910167.74</v>
      </c>
      <c r="J10475" s="21" t="s">
        <v>9676</v>
      </c>
      <c r="K10475" s="21" t="s">
        <v>40</v>
      </c>
      <c r="L10475" s="21" t="s">
        <v>9876</v>
      </c>
    </row>
    <row r="10476" spans="2:12" ht="75" customHeight="1" x14ac:dyDescent="0.25">
      <c r="B10476" s="328">
        <v>49161504</v>
      </c>
      <c r="C10476" s="341" t="s">
        <v>9881</v>
      </c>
      <c r="D10476" s="73">
        <v>41659</v>
      </c>
      <c r="E10476" s="21" t="s">
        <v>2488</v>
      </c>
      <c r="F10476" s="21" t="s">
        <v>2568</v>
      </c>
      <c r="G10476" s="21" t="s">
        <v>675</v>
      </c>
      <c r="H10476" s="21">
        <v>972493.04</v>
      </c>
      <c r="I10476" s="21">
        <v>972493.04</v>
      </c>
      <c r="J10476" s="21" t="s">
        <v>9676</v>
      </c>
      <c r="K10476" s="21" t="s">
        <v>40</v>
      </c>
      <c r="L10476" s="21" t="s">
        <v>9876</v>
      </c>
    </row>
    <row r="10477" spans="2:12" ht="75" customHeight="1" x14ac:dyDescent="0.25">
      <c r="B10477" s="328">
        <v>49181508</v>
      </c>
      <c r="C10477" s="341" t="s">
        <v>9882</v>
      </c>
      <c r="D10477" s="73">
        <v>41659</v>
      </c>
      <c r="E10477" s="21" t="s">
        <v>2488</v>
      </c>
      <c r="F10477" s="21" t="s">
        <v>2568</v>
      </c>
      <c r="G10477" s="21" t="s">
        <v>675</v>
      </c>
      <c r="H10477" s="21">
        <v>171548.56</v>
      </c>
      <c r="I10477" s="21">
        <v>171548.56</v>
      </c>
      <c r="J10477" s="21" t="s">
        <v>9676</v>
      </c>
      <c r="K10477" s="21" t="s">
        <v>40</v>
      </c>
      <c r="L10477" s="21" t="s">
        <v>9876</v>
      </c>
    </row>
    <row r="10478" spans="2:12" ht="75" customHeight="1" x14ac:dyDescent="0.25">
      <c r="B10478" s="328">
        <v>49161504</v>
      </c>
      <c r="C10478" s="341" t="s">
        <v>9883</v>
      </c>
      <c r="D10478" s="73">
        <v>41659</v>
      </c>
      <c r="E10478" s="21" t="s">
        <v>2488</v>
      </c>
      <c r="F10478" s="21" t="s">
        <v>2568</v>
      </c>
      <c r="G10478" s="21" t="s">
        <v>675</v>
      </c>
      <c r="H10478" s="21">
        <v>671611.5</v>
      </c>
      <c r="I10478" s="21">
        <v>671611.5</v>
      </c>
      <c r="J10478" s="21" t="s">
        <v>9676</v>
      </c>
      <c r="K10478" s="21" t="s">
        <v>40</v>
      </c>
      <c r="L10478" s="21" t="s">
        <v>9876</v>
      </c>
    </row>
    <row r="10479" spans="2:12" ht="75" customHeight="1" x14ac:dyDescent="0.25">
      <c r="B10479" s="328">
        <v>49181507</v>
      </c>
      <c r="C10479" s="341" t="s">
        <v>9884</v>
      </c>
      <c r="D10479" s="73">
        <v>41659</v>
      </c>
      <c r="E10479" s="21" t="s">
        <v>2488</v>
      </c>
      <c r="F10479" s="21" t="s">
        <v>2568</v>
      </c>
      <c r="G10479" s="21" t="s">
        <v>675</v>
      </c>
      <c r="H10479" s="21">
        <v>10648512.859999999</v>
      </c>
      <c r="I10479" s="21">
        <v>10648512.859999999</v>
      </c>
      <c r="J10479" s="21" t="s">
        <v>9676</v>
      </c>
      <c r="K10479" s="21" t="s">
        <v>40</v>
      </c>
      <c r="L10479" s="21" t="s">
        <v>9876</v>
      </c>
    </row>
    <row r="10480" spans="2:12" ht="75" customHeight="1" x14ac:dyDescent="0.25">
      <c r="B10480" s="328">
        <v>49201512</v>
      </c>
      <c r="C10480" s="341" t="s">
        <v>9885</v>
      </c>
      <c r="D10480" s="73">
        <v>41659</v>
      </c>
      <c r="E10480" s="21" t="s">
        <v>2488</v>
      </c>
      <c r="F10480" s="21" t="s">
        <v>2568</v>
      </c>
      <c r="G10480" s="21" t="s">
        <v>675</v>
      </c>
      <c r="H10480" s="21">
        <v>119397.6</v>
      </c>
      <c r="I10480" s="21">
        <v>119397.6</v>
      </c>
      <c r="J10480" s="21" t="s">
        <v>9676</v>
      </c>
      <c r="K10480" s="21" t="s">
        <v>40</v>
      </c>
      <c r="L10480" s="21" t="s">
        <v>9876</v>
      </c>
    </row>
    <row r="10481" spans="2:12" ht="75" customHeight="1" x14ac:dyDescent="0.25">
      <c r="B10481" s="21">
        <v>27000000</v>
      </c>
      <c r="C10481" s="341" t="s">
        <v>9886</v>
      </c>
      <c r="D10481" s="73">
        <v>41659</v>
      </c>
      <c r="E10481" s="21" t="s">
        <v>2488</v>
      </c>
      <c r="F10481" s="21" t="s">
        <v>2568</v>
      </c>
      <c r="G10481" s="21" t="s">
        <v>675</v>
      </c>
      <c r="H10481" s="21">
        <v>326758.23</v>
      </c>
      <c r="I10481" s="21">
        <v>326758.23</v>
      </c>
      <c r="J10481" s="21" t="s">
        <v>9676</v>
      </c>
      <c r="K10481" s="21" t="s">
        <v>40</v>
      </c>
      <c r="L10481" s="21" t="s">
        <v>9876</v>
      </c>
    </row>
    <row r="10482" spans="2:12" ht="75" customHeight="1" x14ac:dyDescent="0.25">
      <c r="B10482" s="328">
        <v>53102301</v>
      </c>
      <c r="C10482" s="341" t="s">
        <v>9887</v>
      </c>
      <c r="D10482" s="73">
        <v>41659</v>
      </c>
      <c r="E10482" s="21" t="s">
        <v>2488</v>
      </c>
      <c r="F10482" s="21" t="s">
        <v>2568</v>
      </c>
      <c r="G10482" s="21" t="s">
        <v>675</v>
      </c>
      <c r="H10482" s="21">
        <v>1895200</v>
      </c>
      <c r="I10482" s="21">
        <v>1895200</v>
      </c>
      <c r="J10482" s="21" t="s">
        <v>9676</v>
      </c>
      <c r="K10482" s="21" t="s">
        <v>40</v>
      </c>
      <c r="L10482" s="21" t="s">
        <v>9876</v>
      </c>
    </row>
    <row r="10483" spans="2:12" ht="75" customHeight="1" x14ac:dyDescent="0.25">
      <c r="B10483" s="328">
        <v>53101502</v>
      </c>
      <c r="C10483" s="341" t="s">
        <v>9888</v>
      </c>
      <c r="D10483" s="73">
        <v>41659</v>
      </c>
      <c r="E10483" s="21" t="s">
        <v>2488</v>
      </c>
      <c r="F10483" s="21" t="s">
        <v>2568</v>
      </c>
      <c r="G10483" s="21" t="s">
        <v>675</v>
      </c>
      <c r="H10483" s="21">
        <v>1125275</v>
      </c>
      <c r="I10483" s="21">
        <v>1125275</v>
      </c>
      <c r="J10483" s="21" t="s">
        <v>9676</v>
      </c>
      <c r="K10483" s="21" t="s">
        <v>40</v>
      </c>
      <c r="L10483" s="21" t="s">
        <v>9876</v>
      </c>
    </row>
    <row r="10484" spans="2:12" ht="75" customHeight="1" x14ac:dyDescent="0.25">
      <c r="B10484" s="328">
        <v>53102401</v>
      </c>
      <c r="C10484" s="341" t="s">
        <v>9889</v>
      </c>
      <c r="D10484" s="73">
        <v>41659</v>
      </c>
      <c r="E10484" s="21" t="s">
        <v>2488</v>
      </c>
      <c r="F10484" s="21" t="s">
        <v>2568</v>
      </c>
      <c r="G10484" s="21" t="s">
        <v>675</v>
      </c>
      <c r="H10484" s="21">
        <v>402730</v>
      </c>
      <c r="I10484" s="21">
        <v>402730</v>
      </c>
      <c r="J10484" s="21" t="s">
        <v>9676</v>
      </c>
      <c r="K10484" s="21" t="s">
        <v>40</v>
      </c>
      <c r="L10484" s="21" t="s">
        <v>9876</v>
      </c>
    </row>
    <row r="10485" spans="2:12" ht="75" customHeight="1" x14ac:dyDescent="0.25">
      <c r="B10485" s="21">
        <v>27000000</v>
      </c>
      <c r="C10485" s="21" t="s">
        <v>9890</v>
      </c>
      <c r="D10485" s="73">
        <v>41659</v>
      </c>
      <c r="E10485" s="21" t="s">
        <v>71</v>
      </c>
      <c r="F10485" s="21" t="s">
        <v>2568</v>
      </c>
      <c r="G10485" s="21" t="s">
        <v>675</v>
      </c>
      <c r="H10485" s="21">
        <v>1068913</v>
      </c>
      <c r="I10485" s="21">
        <v>1068913</v>
      </c>
      <c r="J10485" s="21" t="s">
        <v>9676</v>
      </c>
      <c r="K10485" s="21" t="s">
        <v>40</v>
      </c>
      <c r="L10485" s="21" t="s">
        <v>9838</v>
      </c>
    </row>
    <row r="10486" spans="2:12" ht="75" customHeight="1" x14ac:dyDescent="0.25">
      <c r="B10486" s="328">
        <v>40183109</v>
      </c>
      <c r="C10486" s="345" t="s">
        <v>9891</v>
      </c>
      <c r="D10486" s="73">
        <v>41659</v>
      </c>
      <c r="E10486" s="21" t="s">
        <v>8354</v>
      </c>
      <c r="F10486" s="21" t="s">
        <v>2568</v>
      </c>
      <c r="G10486" s="21" t="s">
        <v>675</v>
      </c>
      <c r="H10486" s="21">
        <v>4820.4000000000005</v>
      </c>
      <c r="I10486" s="21">
        <v>4820.4000000000005</v>
      </c>
      <c r="J10486" s="21" t="s">
        <v>9676</v>
      </c>
      <c r="K10486" s="21" t="s">
        <v>40</v>
      </c>
      <c r="L10486" s="21" t="s">
        <v>9677</v>
      </c>
    </row>
    <row r="10487" spans="2:12" ht="75" customHeight="1" x14ac:dyDescent="0.25">
      <c r="B10487" s="328">
        <v>40183109</v>
      </c>
      <c r="C10487" s="346" t="s">
        <v>9892</v>
      </c>
      <c r="D10487" s="73">
        <v>41659</v>
      </c>
      <c r="E10487" s="21" t="s">
        <v>8354</v>
      </c>
      <c r="F10487" s="21" t="s">
        <v>2568</v>
      </c>
      <c r="G10487" s="21" t="s">
        <v>675</v>
      </c>
      <c r="H10487" s="21">
        <v>1442</v>
      </c>
      <c r="I10487" s="21">
        <v>1442</v>
      </c>
      <c r="J10487" s="21" t="s">
        <v>9676</v>
      </c>
      <c r="K10487" s="21" t="s">
        <v>40</v>
      </c>
      <c r="L10487" s="21" t="s">
        <v>9677</v>
      </c>
    </row>
    <row r="10488" spans="2:12" ht="75" customHeight="1" x14ac:dyDescent="0.25">
      <c r="B10488" s="328">
        <v>40183109</v>
      </c>
      <c r="C10488" s="346" t="s">
        <v>9893</v>
      </c>
      <c r="D10488" s="73">
        <v>41659</v>
      </c>
      <c r="E10488" s="21" t="s">
        <v>8354</v>
      </c>
      <c r="F10488" s="21" t="s">
        <v>2568</v>
      </c>
      <c r="G10488" s="21" t="s">
        <v>675</v>
      </c>
      <c r="H10488" s="21">
        <v>14708.4</v>
      </c>
      <c r="I10488" s="21">
        <v>14708.4</v>
      </c>
      <c r="J10488" s="21" t="s">
        <v>9676</v>
      </c>
      <c r="K10488" s="21" t="s">
        <v>40</v>
      </c>
      <c r="L10488" s="21" t="s">
        <v>9677</v>
      </c>
    </row>
    <row r="10489" spans="2:12" ht="75" customHeight="1" x14ac:dyDescent="0.25">
      <c r="B10489" s="328">
        <v>40183109</v>
      </c>
      <c r="C10489" s="346" t="s">
        <v>9894</v>
      </c>
      <c r="D10489" s="73">
        <v>41659</v>
      </c>
      <c r="E10489" s="21" t="s">
        <v>8354</v>
      </c>
      <c r="F10489" s="21" t="s">
        <v>2568</v>
      </c>
      <c r="G10489" s="21" t="s">
        <v>675</v>
      </c>
      <c r="H10489" s="21">
        <v>7034.9000000000005</v>
      </c>
      <c r="I10489" s="21">
        <v>7034.9000000000005</v>
      </c>
      <c r="J10489" s="21" t="s">
        <v>9676</v>
      </c>
      <c r="K10489" s="21" t="s">
        <v>40</v>
      </c>
      <c r="L10489" s="21" t="s">
        <v>9677</v>
      </c>
    </row>
    <row r="10490" spans="2:12" ht="75" customHeight="1" x14ac:dyDescent="0.25">
      <c r="B10490" s="328">
        <v>40183109</v>
      </c>
      <c r="C10490" s="346" t="s">
        <v>9895</v>
      </c>
      <c r="D10490" s="73">
        <v>41659</v>
      </c>
      <c r="E10490" s="21" t="s">
        <v>8354</v>
      </c>
      <c r="F10490" s="21" t="s">
        <v>2568</v>
      </c>
      <c r="G10490" s="21" t="s">
        <v>675</v>
      </c>
      <c r="H10490" s="21">
        <v>17510</v>
      </c>
      <c r="I10490" s="21">
        <v>17510</v>
      </c>
      <c r="J10490" s="21" t="s">
        <v>9676</v>
      </c>
      <c r="K10490" s="21" t="s">
        <v>40</v>
      </c>
      <c r="L10490" s="21" t="s">
        <v>9677</v>
      </c>
    </row>
    <row r="10491" spans="2:12" ht="75" customHeight="1" x14ac:dyDescent="0.25">
      <c r="B10491" s="328">
        <v>44111810</v>
      </c>
      <c r="C10491" s="346" t="s">
        <v>9896</v>
      </c>
      <c r="D10491" s="73">
        <v>41659</v>
      </c>
      <c r="E10491" s="21" t="s">
        <v>8354</v>
      </c>
      <c r="F10491" s="21" t="s">
        <v>2568</v>
      </c>
      <c r="G10491" s="21" t="s">
        <v>675</v>
      </c>
      <c r="H10491" s="21">
        <v>543376.5</v>
      </c>
      <c r="I10491" s="21">
        <v>543376.5</v>
      </c>
      <c r="J10491" s="21" t="s">
        <v>9676</v>
      </c>
      <c r="K10491" s="21" t="s">
        <v>40</v>
      </c>
      <c r="L10491" s="21" t="s">
        <v>9677</v>
      </c>
    </row>
    <row r="10492" spans="2:12" ht="75" customHeight="1" x14ac:dyDescent="0.25">
      <c r="B10492" s="328">
        <v>44111810</v>
      </c>
      <c r="C10492" s="346" t="s">
        <v>9897</v>
      </c>
      <c r="D10492" s="73">
        <v>41659</v>
      </c>
      <c r="E10492" s="21" t="s">
        <v>8354</v>
      </c>
      <c r="F10492" s="21" t="s">
        <v>2568</v>
      </c>
      <c r="G10492" s="21" t="s">
        <v>675</v>
      </c>
      <c r="H10492" s="21">
        <v>111858</v>
      </c>
      <c r="I10492" s="21">
        <v>111858</v>
      </c>
      <c r="J10492" s="21" t="s">
        <v>9676</v>
      </c>
      <c r="K10492" s="21" t="s">
        <v>40</v>
      </c>
      <c r="L10492" s="21" t="s">
        <v>9677</v>
      </c>
    </row>
    <row r="10493" spans="2:12" ht="75" customHeight="1" x14ac:dyDescent="0.25">
      <c r="B10493" s="328">
        <v>44111810</v>
      </c>
      <c r="C10493" s="346" t="s">
        <v>9898</v>
      </c>
      <c r="D10493" s="73">
        <v>41659</v>
      </c>
      <c r="E10493" s="21" t="s">
        <v>8354</v>
      </c>
      <c r="F10493" s="21" t="s">
        <v>2568</v>
      </c>
      <c r="G10493" s="21" t="s">
        <v>675</v>
      </c>
      <c r="H10493" s="21">
        <v>47895</v>
      </c>
      <c r="I10493" s="21">
        <v>47895</v>
      </c>
      <c r="J10493" s="21" t="s">
        <v>9676</v>
      </c>
      <c r="K10493" s="21" t="s">
        <v>40</v>
      </c>
      <c r="L10493" s="21" t="s">
        <v>9677</v>
      </c>
    </row>
    <row r="10494" spans="2:12" ht="75" customHeight="1" x14ac:dyDescent="0.25">
      <c r="B10494" s="21">
        <v>30130000</v>
      </c>
      <c r="C10494" s="346" t="s">
        <v>1553</v>
      </c>
      <c r="D10494" s="73">
        <v>41659</v>
      </c>
      <c r="E10494" s="21" t="s">
        <v>8354</v>
      </c>
      <c r="F10494" s="21" t="s">
        <v>2568</v>
      </c>
      <c r="G10494" s="21" t="s">
        <v>675</v>
      </c>
      <c r="H10494" s="21">
        <v>14935</v>
      </c>
      <c r="I10494" s="21">
        <v>14935</v>
      </c>
      <c r="J10494" s="21" t="s">
        <v>9676</v>
      </c>
      <c r="K10494" s="21" t="s">
        <v>40</v>
      </c>
      <c r="L10494" s="21" t="s">
        <v>9677</v>
      </c>
    </row>
    <row r="10495" spans="2:12" ht="75" customHeight="1" x14ac:dyDescent="0.25">
      <c r="B10495" s="21">
        <v>32000000</v>
      </c>
      <c r="C10495" s="346" t="s">
        <v>9899</v>
      </c>
      <c r="D10495" s="73">
        <v>41659</v>
      </c>
      <c r="E10495" s="21" t="s">
        <v>8354</v>
      </c>
      <c r="F10495" s="21" t="s">
        <v>2568</v>
      </c>
      <c r="G10495" s="21" t="s">
        <v>675</v>
      </c>
      <c r="H10495" s="21">
        <v>8961</v>
      </c>
      <c r="I10495" s="21">
        <v>8961</v>
      </c>
      <c r="J10495" s="21" t="s">
        <v>9676</v>
      </c>
      <c r="K10495" s="21" t="s">
        <v>40</v>
      </c>
      <c r="L10495" s="21" t="s">
        <v>9677</v>
      </c>
    </row>
    <row r="10496" spans="2:12" ht="75" customHeight="1" x14ac:dyDescent="0.25">
      <c r="B10496" s="21">
        <v>32000000</v>
      </c>
      <c r="C10496" s="346" t="s">
        <v>9900</v>
      </c>
      <c r="D10496" s="73">
        <v>41659</v>
      </c>
      <c r="E10496" s="21" t="s">
        <v>8354</v>
      </c>
      <c r="F10496" s="21" t="s">
        <v>2568</v>
      </c>
      <c r="G10496" s="21" t="s">
        <v>675</v>
      </c>
      <c r="H10496" s="21">
        <v>8961</v>
      </c>
      <c r="I10496" s="21">
        <v>8961</v>
      </c>
      <c r="J10496" s="21" t="s">
        <v>9676</v>
      </c>
      <c r="K10496" s="21" t="s">
        <v>40</v>
      </c>
      <c r="L10496" s="21" t="s">
        <v>9677</v>
      </c>
    </row>
    <row r="10497" spans="2:12" ht="75" customHeight="1" x14ac:dyDescent="0.25">
      <c r="B10497" s="21">
        <v>32000000</v>
      </c>
      <c r="C10497" s="346" t="s">
        <v>9901</v>
      </c>
      <c r="D10497" s="73">
        <v>41659</v>
      </c>
      <c r="E10497" s="21" t="s">
        <v>8354</v>
      </c>
      <c r="F10497" s="21" t="s">
        <v>2568</v>
      </c>
      <c r="G10497" s="21" t="s">
        <v>675</v>
      </c>
      <c r="H10497" s="21">
        <v>4480.5</v>
      </c>
      <c r="I10497" s="21">
        <v>4480.5</v>
      </c>
      <c r="J10497" s="21" t="s">
        <v>9676</v>
      </c>
      <c r="K10497" s="21" t="s">
        <v>40</v>
      </c>
      <c r="L10497" s="21" t="s">
        <v>9677</v>
      </c>
    </row>
    <row r="10498" spans="2:12" ht="75" customHeight="1" x14ac:dyDescent="0.25">
      <c r="B10498" s="21">
        <v>32000000</v>
      </c>
      <c r="C10498" s="346" t="s">
        <v>9902</v>
      </c>
      <c r="D10498" s="73">
        <v>41659</v>
      </c>
      <c r="E10498" s="21" t="s">
        <v>8354</v>
      </c>
      <c r="F10498" s="21" t="s">
        <v>2568</v>
      </c>
      <c r="G10498" s="21" t="s">
        <v>675</v>
      </c>
      <c r="H10498" s="21">
        <v>4480.5</v>
      </c>
      <c r="I10498" s="21">
        <v>4480.5</v>
      </c>
      <c r="J10498" s="21" t="s">
        <v>9676</v>
      </c>
      <c r="K10498" s="21" t="s">
        <v>40</v>
      </c>
      <c r="L10498" s="21" t="s">
        <v>9677</v>
      </c>
    </row>
    <row r="10499" spans="2:12" ht="75" customHeight="1" x14ac:dyDescent="0.25">
      <c r="B10499" s="328">
        <v>39111801</v>
      </c>
      <c r="C10499" s="346" t="s">
        <v>9903</v>
      </c>
      <c r="D10499" s="73">
        <v>41659</v>
      </c>
      <c r="E10499" s="21" t="s">
        <v>8354</v>
      </c>
      <c r="F10499" s="21" t="s">
        <v>2568</v>
      </c>
      <c r="G10499" s="21" t="s">
        <v>675</v>
      </c>
      <c r="H10499" s="21">
        <v>296640</v>
      </c>
      <c r="I10499" s="21">
        <v>296640</v>
      </c>
      <c r="J10499" s="21" t="s">
        <v>9676</v>
      </c>
      <c r="K10499" s="21" t="s">
        <v>40</v>
      </c>
      <c r="L10499" s="21" t="s">
        <v>9677</v>
      </c>
    </row>
    <row r="10500" spans="2:12" ht="75" customHeight="1" x14ac:dyDescent="0.25">
      <c r="B10500" s="328">
        <v>39111801</v>
      </c>
      <c r="C10500" s="346" t="s">
        <v>9904</v>
      </c>
      <c r="D10500" s="73">
        <v>41659</v>
      </c>
      <c r="E10500" s="21" t="s">
        <v>8354</v>
      </c>
      <c r="F10500" s="21" t="s">
        <v>2568</v>
      </c>
      <c r="G10500" s="21" t="s">
        <v>675</v>
      </c>
      <c r="H10500" s="21">
        <v>177160</v>
      </c>
      <c r="I10500" s="21">
        <v>177160</v>
      </c>
      <c r="J10500" s="21" t="s">
        <v>9676</v>
      </c>
      <c r="K10500" s="21" t="s">
        <v>40</v>
      </c>
      <c r="L10500" s="21" t="s">
        <v>9677</v>
      </c>
    </row>
    <row r="10501" spans="2:12" ht="75" customHeight="1" x14ac:dyDescent="0.25">
      <c r="B10501" s="328">
        <v>39111801</v>
      </c>
      <c r="C10501" s="346" t="s">
        <v>9905</v>
      </c>
      <c r="D10501" s="73">
        <v>41659</v>
      </c>
      <c r="E10501" s="21" t="s">
        <v>8354</v>
      </c>
      <c r="F10501" s="21" t="s">
        <v>2568</v>
      </c>
      <c r="G10501" s="21" t="s">
        <v>675</v>
      </c>
      <c r="H10501" s="21">
        <v>193125</v>
      </c>
      <c r="I10501" s="21">
        <v>193125</v>
      </c>
      <c r="J10501" s="21" t="s">
        <v>9676</v>
      </c>
      <c r="K10501" s="21" t="s">
        <v>40</v>
      </c>
      <c r="L10501" s="21" t="s">
        <v>9677</v>
      </c>
    </row>
    <row r="10502" spans="2:12" ht="75" customHeight="1" x14ac:dyDescent="0.25">
      <c r="B10502" s="328">
        <v>39111801</v>
      </c>
      <c r="C10502" s="346" t="s">
        <v>9906</v>
      </c>
      <c r="D10502" s="73">
        <v>41659</v>
      </c>
      <c r="E10502" s="21" t="s">
        <v>8354</v>
      </c>
      <c r="F10502" s="21" t="s">
        <v>2568</v>
      </c>
      <c r="G10502" s="21" t="s">
        <v>675</v>
      </c>
      <c r="H10502" s="21">
        <v>927000</v>
      </c>
      <c r="I10502" s="21">
        <v>927000</v>
      </c>
      <c r="J10502" s="21" t="s">
        <v>9676</v>
      </c>
      <c r="K10502" s="21" t="s">
        <v>40</v>
      </c>
      <c r="L10502" s="21" t="s">
        <v>9677</v>
      </c>
    </row>
    <row r="10503" spans="2:12" ht="75" customHeight="1" x14ac:dyDescent="0.25">
      <c r="B10503" s="21">
        <v>95120000</v>
      </c>
      <c r="C10503" s="346" t="s">
        <v>9907</v>
      </c>
      <c r="D10503" s="73">
        <v>41659</v>
      </c>
      <c r="E10503" s="21" t="s">
        <v>8354</v>
      </c>
      <c r="F10503" s="21" t="s">
        <v>2568</v>
      </c>
      <c r="G10503" s="21" t="s">
        <v>675</v>
      </c>
      <c r="H10503" s="21">
        <v>14677.5</v>
      </c>
      <c r="I10503" s="21">
        <v>14677.5</v>
      </c>
      <c r="J10503" s="21" t="s">
        <v>9676</v>
      </c>
      <c r="K10503" s="21" t="s">
        <v>40</v>
      </c>
      <c r="L10503" s="21" t="s">
        <v>9677</v>
      </c>
    </row>
    <row r="10504" spans="2:12" ht="75" customHeight="1" x14ac:dyDescent="0.25">
      <c r="B10504" s="21">
        <v>95120000</v>
      </c>
      <c r="C10504" s="346" t="s">
        <v>9908</v>
      </c>
      <c r="D10504" s="73">
        <v>41659</v>
      </c>
      <c r="E10504" s="21" t="s">
        <v>8354</v>
      </c>
      <c r="F10504" s="21" t="s">
        <v>2568</v>
      </c>
      <c r="G10504" s="21" t="s">
        <v>675</v>
      </c>
      <c r="H10504" s="21">
        <v>14677.5</v>
      </c>
      <c r="I10504" s="21">
        <v>14677.5</v>
      </c>
      <c r="J10504" s="21" t="s">
        <v>9676</v>
      </c>
      <c r="K10504" s="21" t="s">
        <v>40</v>
      </c>
      <c r="L10504" s="21" t="s">
        <v>9677</v>
      </c>
    </row>
    <row r="10505" spans="2:12" ht="75" customHeight="1" x14ac:dyDescent="0.25">
      <c r="B10505" s="328">
        <v>39101601</v>
      </c>
      <c r="C10505" s="346" t="s">
        <v>9909</v>
      </c>
      <c r="D10505" s="73">
        <v>41659</v>
      </c>
      <c r="E10505" s="21" t="s">
        <v>8354</v>
      </c>
      <c r="F10505" s="21" t="s">
        <v>2568</v>
      </c>
      <c r="G10505" s="21" t="s">
        <v>675</v>
      </c>
      <c r="H10505" s="21">
        <v>8652</v>
      </c>
      <c r="I10505" s="21">
        <v>8652</v>
      </c>
      <c r="J10505" s="21" t="s">
        <v>9676</v>
      </c>
      <c r="K10505" s="21" t="s">
        <v>40</v>
      </c>
      <c r="L10505" s="21" t="s">
        <v>9677</v>
      </c>
    </row>
    <row r="10506" spans="2:12" ht="75" customHeight="1" x14ac:dyDescent="0.25">
      <c r="B10506" s="328">
        <v>23153401</v>
      </c>
      <c r="C10506" s="346" t="s">
        <v>9910</v>
      </c>
      <c r="D10506" s="73">
        <v>41659</v>
      </c>
      <c r="E10506" s="21" t="s">
        <v>8354</v>
      </c>
      <c r="F10506" s="21" t="s">
        <v>2568</v>
      </c>
      <c r="G10506" s="21" t="s">
        <v>675</v>
      </c>
      <c r="H10506" s="21">
        <v>25574.9</v>
      </c>
      <c r="I10506" s="21">
        <v>25574.9</v>
      </c>
      <c r="J10506" s="21" t="s">
        <v>9676</v>
      </c>
      <c r="K10506" s="21" t="s">
        <v>40</v>
      </c>
      <c r="L10506" s="21" t="s">
        <v>9677</v>
      </c>
    </row>
    <row r="10507" spans="2:12" ht="75" customHeight="1" x14ac:dyDescent="0.25">
      <c r="B10507" s="328">
        <v>31211904</v>
      </c>
      <c r="C10507" s="346" t="s">
        <v>9911</v>
      </c>
      <c r="D10507" s="73">
        <v>41659</v>
      </c>
      <c r="E10507" s="21" t="s">
        <v>8354</v>
      </c>
      <c r="F10507" s="21" t="s">
        <v>2568</v>
      </c>
      <c r="G10507" s="21" t="s">
        <v>675</v>
      </c>
      <c r="H10507" s="21">
        <v>3738.9</v>
      </c>
      <c r="I10507" s="21">
        <v>3738.9</v>
      </c>
      <c r="J10507" s="21" t="s">
        <v>9676</v>
      </c>
      <c r="K10507" s="21" t="s">
        <v>40</v>
      </c>
      <c r="L10507" s="21" t="s">
        <v>9677</v>
      </c>
    </row>
    <row r="10508" spans="2:12" ht="75" customHeight="1" x14ac:dyDescent="0.25">
      <c r="B10508" s="328">
        <v>31211904</v>
      </c>
      <c r="C10508" s="346" t="s">
        <v>9912</v>
      </c>
      <c r="D10508" s="73">
        <v>41659</v>
      </c>
      <c r="E10508" s="21" t="s">
        <v>8354</v>
      </c>
      <c r="F10508" s="21" t="s">
        <v>2568</v>
      </c>
      <c r="G10508" s="21" t="s">
        <v>675</v>
      </c>
      <c r="H10508" s="21">
        <v>5592.9000000000005</v>
      </c>
      <c r="I10508" s="21">
        <v>5592.9000000000005</v>
      </c>
      <c r="J10508" s="21" t="s">
        <v>9676</v>
      </c>
      <c r="K10508" s="21" t="s">
        <v>40</v>
      </c>
      <c r="L10508" s="21" t="s">
        <v>9677</v>
      </c>
    </row>
    <row r="10509" spans="2:12" ht="75" customHeight="1" x14ac:dyDescent="0.25">
      <c r="B10509" s="21">
        <v>30130000</v>
      </c>
      <c r="C10509" s="346" t="s">
        <v>9913</v>
      </c>
      <c r="D10509" s="73">
        <v>41659</v>
      </c>
      <c r="E10509" s="21" t="s">
        <v>8354</v>
      </c>
      <c r="F10509" s="21" t="s">
        <v>2568</v>
      </c>
      <c r="G10509" s="21" t="s">
        <v>675</v>
      </c>
      <c r="H10509" s="21">
        <v>9270</v>
      </c>
      <c r="I10509" s="21">
        <v>9270</v>
      </c>
      <c r="J10509" s="21" t="s">
        <v>9676</v>
      </c>
      <c r="K10509" s="21" t="s">
        <v>40</v>
      </c>
      <c r="L10509" s="21" t="s">
        <v>9677</v>
      </c>
    </row>
    <row r="10510" spans="2:12" ht="75" customHeight="1" x14ac:dyDescent="0.25">
      <c r="B10510" s="21">
        <v>30130000</v>
      </c>
      <c r="C10510" s="346" t="s">
        <v>9914</v>
      </c>
      <c r="D10510" s="73">
        <v>41659</v>
      </c>
      <c r="E10510" s="21" t="s">
        <v>8354</v>
      </c>
      <c r="F10510" s="21" t="s">
        <v>2568</v>
      </c>
      <c r="G10510" s="21" t="s">
        <v>675</v>
      </c>
      <c r="H10510" s="21">
        <v>9270</v>
      </c>
      <c r="I10510" s="21">
        <v>9270</v>
      </c>
      <c r="J10510" s="21" t="s">
        <v>9676</v>
      </c>
      <c r="K10510" s="21" t="s">
        <v>40</v>
      </c>
      <c r="L10510" s="21" t="s">
        <v>9677</v>
      </c>
    </row>
    <row r="10511" spans="2:12" ht="75" customHeight="1" x14ac:dyDescent="0.25">
      <c r="B10511" s="21">
        <v>30130000</v>
      </c>
      <c r="C10511" s="346" t="s">
        <v>9915</v>
      </c>
      <c r="D10511" s="73">
        <v>41659</v>
      </c>
      <c r="E10511" s="21" t="s">
        <v>8354</v>
      </c>
      <c r="F10511" s="21" t="s">
        <v>2568</v>
      </c>
      <c r="G10511" s="21" t="s">
        <v>675</v>
      </c>
      <c r="H10511" s="21">
        <v>117162.5</v>
      </c>
      <c r="I10511" s="21">
        <v>117162.5</v>
      </c>
      <c r="J10511" s="21" t="s">
        <v>9676</v>
      </c>
      <c r="K10511" s="21" t="s">
        <v>40</v>
      </c>
      <c r="L10511" s="21" t="s">
        <v>9677</v>
      </c>
    </row>
    <row r="10512" spans="2:12" ht="75" customHeight="1" x14ac:dyDescent="0.25">
      <c r="B10512" s="21">
        <v>30130000</v>
      </c>
      <c r="C10512" s="346" t="s">
        <v>9916</v>
      </c>
      <c r="D10512" s="73">
        <v>41659</v>
      </c>
      <c r="E10512" s="21" t="s">
        <v>8354</v>
      </c>
      <c r="F10512" s="21" t="s">
        <v>2568</v>
      </c>
      <c r="G10512" s="21" t="s">
        <v>675</v>
      </c>
      <c r="H10512" s="21">
        <v>136784</v>
      </c>
      <c r="I10512" s="21">
        <v>136784</v>
      </c>
      <c r="J10512" s="21" t="s">
        <v>9676</v>
      </c>
      <c r="K10512" s="21" t="s">
        <v>40</v>
      </c>
      <c r="L10512" s="21" t="s">
        <v>9677</v>
      </c>
    </row>
    <row r="10513" spans="2:12" ht="75" customHeight="1" x14ac:dyDescent="0.25">
      <c r="B10513" s="21">
        <v>30130000</v>
      </c>
      <c r="C10513" s="346" t="s">
        <v>9917</v>
      </c>
      <c r="D10513" s="73">
        <v>41659</v>
      </c>
      <c r="E10513" s="21" t="s">
        <v>8354</v>
      </c>
      <c r="F10513" s="21" t="s">
        <v>2568</v>
      </c>
      <c r="G10513" s="21" t="s">
        <v>675</v>
      </c>
      <c r="H10513" s="21">
        <v>482040</v>
      </c>
      <c r="I10513" s="21">
        <v>482040</v>
      </c>
      <c r="J10513" s="21" t="s">
        <v>9676</v>
      </c>
      <c r="K10513" s="21" t="s">
        <v>40</v>
      </c>
      <c r="L10513" s="21" t="s">
        <v>9677</v>
      </c>
    </row>
    <row r="10514" spans="2:12" ht="75" customHeight="1" x14ac:dyDescent="0.25">
      <c r="B10514" s="328">
        <v>24112404</v>
      </c>
      <c r="C10514" s="346" t="s">
        <v>9918</v>
      </c>
      <c r="D10514" s="73">
        <v>41659</v>
      </c>
      <c r="E10514" s="21" t="s">
        <v>8354</v>
      </c>
      <c r="F10514" s="21" t="s">
        <v>2568</v>
      </c>
      <c r="G10514" s="21" t="s">
        <v>675</v>
      </c>
      <c r="H10514" s="21">
        <v>1699.5</v>
      </c>
      <c r="I10514" s="21">
        <v>1699.5</v>
      </c>
      <c r="J10514" s="21" t="s">
        <v>9676</v>
      </c>
      <c r="K10514" s="21" t="s">
        <v>40</v>
      </c>
      <c r="L10514" s="21" t="s">
        <v>9677</v>
      </c>
    </row>
    <row r="10515" spans="2:12" ht="75" customHeight="1" x14ac:dyDescent="0.25">
      <c r="B10515" s="328">
        <v>24112404</v>
      </c>
      <c r="C10515" s="346" t="s">
        <v>9919</v>
      </c>
      <c r="D10515" s="73">
        <v>41659</v>
      </c>
      <c r="E10515" s="21" t="s">
        <v>8354</v>
      </c>
      <c r="F10515" s="21" t="s">
        <v>2568</v>
      </c>
      <c r="G10515" s="21" t="s">
        <v>675</v>
      </c>
      <c r="H10515" s="21">
        <v>602550</v>
      </c>
      <c r="I10515" s="21">
        <v>602550</v>
      </c>
      <c r="J10515" s="21" t="s">
        <v>9676</v>
      </c>
      <c r="K10515" s="21" t="s">
        <v>40</v>
      </c>
      <c r="L10515" s="21" t="s">
        <v>9677</v>
      </c>
    </row>
    <row r="10516" spans="2:12" ht="75" customHeight="1" x14ac:dyDescent="0.25">
      <c r="B10516" s="328">
        <v>24112404</v>
      </c>
      <c r="C10516" s="346" t="s">
        <v>9920</v>
      </c>
      <c r="D10516" s="73">
        <v>41659</v>
      </c>
      <c r="E10516" s="21" t="s">
        <v>8354</v>
      </c>
      <c r="F10516" s="21" t="s">
        <v>2568</v>
      </c>
      <c r="G10516" s="21" t="s">
        <v>675</v>
      </c>
      <c r="H10516" s="21">
        <v>301275</v>
      </c>
      <c r="I10516" s="21">
        <v>301275</v>
      </c>
      <c r="J10516" s="21" t="s">
        <v>9676</v>
      </c>
      <c r="K10516" s="21" t="s">
        <v>40</v>
      </c>
      <c r="L10516" s="21" t="s">
        <v>9677</v>
      </c>
    </row>
    <row r="10517" spans="2:12" ht="75" customHeight="1" x14ac:dyDescent="0.25">
      <c r="B10517" s="328">
        <v>30151703</v>
      </c>
      <c r="C10517" s="346" t="s">
        <v>9921</v>
      </c>
      <c r="D10517" s="73">
        <v>41659</v>
      </c>
      <c r="E10517" s="21" t="s">
        <v>8354</v>
      </c>
      <c r="F10517" s="21" t="s">
        <v>2568</v>
      </c>
      <c r="G10517" s="21" t="s">
        <v>675</v>
      </c>
      <c r="H10517" s="21">
        <v>155736</v>
      </c>
      <c r="I10517" s="21">
        <v>155736</v>
      </c>
      <c r="J10517" s="21" t="s">
        <v>9676</v>
      </c>
      <c r="K10517" s="21" t="s">
        <v>40</v>
      </c>
      <c r="L10517" s="21" t="s">
        <v>9677</v>
      </c>
    </row>
    <row r="10518" spans="2:12" ht="75" customHeight="1" x14ac:dyDescent="0.25">
      <c r="B10518" s="21">
        <v>30130000</v>
      </c>
      <c r="C10518" s="346" t="s">
        <v>9922</v>
      </c>
      <c r="D10518" s="73">
        <v>41659</v>
      </c>
      <c r="E10518" s="21" t="s">
        <v>8354</v>
      </c>
      <c r="F10518" s="21" t="s">
        <v>2568</v>
      </c>
      <c r="G10518" s="21" t="s">
        <v>675</v>
      </c>
      <c r="H10518" s="21">
        <v>1344150</v>
      </c>
      <c r="I10518" s="21">
        <v>1344150</v>
      </c>
      <c r="J10518" s="21" t="s">
        <v>9676</v>
      </c>
      <c r="K10518" s="21" t="s">
        <v>40</v>
      </c>
      <c r="L10518" s="21" t="s">
        <v>9677</v>
      </c>
    </row>
    <row r="10519" spans="2:12" ht="75" customHeight="1" x14ac:dyDescent="0.25">
      <c r="B10519" s="21">
        <v>30130000</v>
      </c>
      <c r="C10519" s="346" t="s">
        <v>9923</v>
      </c>
      <c r="D10519" s="73">
        <v>41659</v>
      </c>
      <c r="E10519" s="21" t="s">
        <v>8354</v>
      </c>
      <c r="F10519" s="21" t="s">
        <v>2568</v>
      </c>
      <c r="G10519" s="21" t="s">
        <v>675</v>
      </c>
      <c r="H10519" s="21">
        <v>1030000</v>
      </c>
      <c r="I10519" s="21">
        <v>1030000</v>
      </c>
      <c r="J10519" s="21" t="s">
        <v>9676</v>
      </c>
      <c r="K10519" s="21" t="s">
        <v>40</v>
      </c>
      <c r="L10519" s="21" t="s">
        <v>9677</v>
      </c>
    </row>
    <row r="10520" spans="2:12" ht="75" customHeight="1" x14ac:dyDescent="0.25">
      <c r="B10520" s="328">
        <v>31162402</v>
      </c>
      <c r="C10520" s="346" t="s">
        <v>9924</v>
      </c>
      <c r="D10520" s="73">
        <v>41659</v>
      </c>
      <c r="E10520" s="21" t="s">
        <v>8354</v>
      </c>
      <c r="F10520" s="21" t="s">
        <v>2568</v>
      </c>
      <c r="G10520" s="21" t="s">
        <v>675</v>
      </c>
      <c r="H10520" s="21">
        <v>79413</v>
      </c>
      <c r="I10520" s="21">
        <v>79413</v>
      </c>
      <c r="J10520" s="21" t="s">
        <v>9676</v>
      </c>
      <c r="K10520" s="21" t="s">
        <v>40</v>
      </c>
      <c r="L10520" s="21" t="s">
        <v>9677</v>
      </c>
    </row>
    <row r="10521" spans="2:12" ht="75" customHeight="1" x14ac:dyDescent="0.25">
      <c r="B10521" s="328">
        <v>31162402</v>
      </c>
      <c r="C10521" s="346" t="s">
        <v>9925</v>
      </c>
      <c r="D10521" s="73">
        <v>41659</v>
      </c>
      <c r="E10521" s="21" t="s">
        <v>8354</v>
      </c>
      <c r="F10521" s="21" t="s">
        <v>2568</v>
      </c>
      <c r="G10521" s="21" t="s">
        <v>675</v>
      </c>
      <c r="H10521" s="21">
        <v>38563.200000000004</v>
      </c>
      <c r="I10521" s="21">
        <v>38563.200000000004</v>
      </c>
      <c r="J10521" s="21" t="s">
        <v>9676</v>
      </c>
      <c r="K10521" s="21" t="s">
        <v>40</v>
      </c>
      <c r="L10521" s="21" t="s">
        <v>9677</v>
      </c>
    </row>
    <row r="10522" spans="2:12" ht="75" customHeight="1" x14ac:dyDescent="0.25">
      <c r="B10522" s="328">
        <v>31162402</v>
      </c>
      <c r="C10522" s="346" t="s">
        <v>9926</v>
      </c>
      <c r="D10522" s="73">
        <v>41659</v>
      </c>
      <c r="E10522" s="21" t="s">
        <v>8354</v>
      </c>
      <c r="F10522" s="21" t="s">
        <v>2568</v>
      </c>
      <c r="G10522" s="21" t="s">
        <v>675</v>
      </c>
      <c r="H10522" s="21">
        <v>42642</v>
      </c>
      <c r="I10522" s="21">
        <v>42642</v>
      </c>
      <c r="J10522" s="21" t="s">
        <v>9676</v>
      </c>
      <c r="K10522" s="21" t="s">
        <v>40</v>
      </c>
      <c r="L10522" s="21" t="s">
        <v>9677</v>
      </c>
    </row>
    <row r="10523" spans="2:12" ht="75" customHeight="1" x14ac:dyDescent="0.25">
      <c r="B10523" s="21">
        <v>30130000</v>
      </c>
      <c r="C10523" s="346" t="s">
        <v>9927</v>
      </c>
      <c r="D10523" s="73">
        <v>41659</v>
      </c>
      <c r="E10523" s="21" t="s">
        <v>8354</v>
      </c>
      <c r="F10523" s="21" t="s">
        <v>2568</v>
      </c>
      <c r="G10523" s="21" t="s">
        <v>675</v>
      </c>
      <c r="H10523" s="21">
        <v>12360</v>
      </c>
      <c r="I10523" s="21">
        <v>12360</v>
      </c>
      <c r="J10523" s="21" t="s">
        <v>9676</v>
      </c>
      <c r="K10523" s="21" t="s">
        <v>40</v>
      </c>
      <c r="L10523" s="21" t="s">
        <v>9677</v>
      </c>
    </row>
    <row r="10524" spans="2:12" ht="75" customHeight="1" x14ac:dyDescent="0.25">
      <c r="B10524" s="21">
        <v>30130000</v>
      </c>
      <c r="C10524" s="346" t="s">
        <v>9928</v>
      </c>
      <c r="D10524" s="73">
        <v>41659</v>
      </c>
      <c r="E10524" s="21" t="s">
        <v>8354</v>
      </c>
      <c r="F10524" s="21" t="s">
        <v>2568</v>
      </c>
      <c r="G10524" s="21" t="s">
        <v>675</v>
      </c>
      <c r="H10524" s="21">
        <v>7725</v>
      </c>
      <c r="I10524" s="21">
        <v>7725</v>
      </c>
      <c r="J10524" s="21" t="s">
        <v>9676</v>
      </c>
      <c r="K10524" s="21" t="s">
        <v>40</v>
      </c>
      <c r="L10524" s="21" t="s">
        <v>9677</v>
      </c>
    </row>
    <row r="10525" spans="2:12" ht="75" customHeight="1" x14ac:dyDescent="0.25">
      <c r="B10525" s="328">
        <v>31201522</v>
      </c>
      <c r="C10525" s="346" t="s">
        <v>9929</v>
      </c>
      <c r="D10525" s="73">
        <v>41659</v>
      </c>
      <c r="E10525" s="21" t="s">
        <v>8354</v>
      </c>
      <c r="F10525" s="21" t="s">
        <v>2568</v>
      </c>
      <c r="G10525" s="21" t="s">
        <v>675</v>
      </c>
      <c r="H10525" s="21">
        <v>31930</v>
      </c>
      <c r="I10525" s="21">
        <v>31930</v>
      </c>
      <c r="J10525" s="21" t="s">
        <v>9676</v>
      </c>
      <c r="K10525" s="21" t="s">
        <v>40</v>
      </c>
      <c r="L10525" s="21" t="s">
        <v>9677</v>
      </c>
    </row>
    <row r="10526" spans="2:12" ht="75" customHeight="1" x14ac:dyDescent="0.25">
      <c r="B10526" s="328">
        <v>60131504</v>
      </c>
      <c r="C10526" s="346" t="s">
        <v>9930</v>
      </c>
      <c r="D10526" s="73">
        <v>41659</v>
      </c>
      <c r="E10526" s="21" t="s">
        <v>8354</v>
      </c>
      <c r="F10526" s="21" t="s">
        <v>2568</v>
      </c>
      <c r="G10526" s="21" t="s">
        <v>675</v>
      </c>
      <c r="H10526" s="21">
        <v>54384</v>
      </c>
      <c r="I10526" s="21">
        <v>54384</v>
      </c>
      <c r="J10526" s="21" t="s">
        <v>9676</v>
      </c>
      <c r="K10526" s="21" t="s">
        <v>40</v>
      </c>
      <c r="L10526" s="21" t="s">
        <v>9677</v>
      </c>
    </row>
    <row r="10527" spans="2:12" ht="75" customHeight="1" x14ac:dyDescent="0.25">
      <c r="B10527" s="328">
        <v>60131504</v>
      </c>
      <c r="C10527" s="346" t="s">
        <v>9931</v>
      </c>
      <c r="D10527" s="73">
        <v>41659</v>
      </c>
      <c r="E10527" s="21" t="s">
        <v>8354</v>
      </c>
      <c r="F10527" s="21" t="s">
        <v>2568</v>
      </c>
      <c r="G10527" s="21" t="s">
        <v>675</v>
      </c>
      <c r="H10527" s="21">
        <v>54384</v>
      </c>
      <c r="I10527" s="21">
        <v>54384</v>
      </c>
      <c r="J10527" s="21" t="s">
        <v>9676</v>
      </c>
      <c r="K10527" s="21" t="s">
        <v>40</v>
      </c>
      <c r="L10527" s="21" t="s">
        <v>9677</v>
      </c>
    </row>
    <row r="10528" spans="2:12" ht="75" customHeight="1" x14ac:dyDescent="0.25">
      <c r="B10528" s="328">
        <v>40183002</v>
      </c>
      <c r="C10528" s="346" t="s">
        <v>9932</v>
      </c>
      <c r="D10528" s="73">
        <v>41659</v>
      </c>
      <c r="E10528" s="21" t="s">
        <v>8354</v>
      </c>
      <c r="F10528" s="21" t="s">
        <v>2568</v>
      </c>
      <c r="G10528" s="21" t="s">
        <v>675</v>
      </c>
      <c r="H10528" s="21">
        <v>6180</v>
      </c>
      <c r="I10528" s="21">
        <v>6180</v>
      </c>
      <c r="J10528" s="21" t="s">
        <v>9676</v>
      </c>
      <c r="K10528" s="21" t="s">
        <v>40</v>
      </c>
      <c r="L10528" s="21" t="s">
        <v>9677</v>
      </c>
    </row>
    <row r="10529" spans="2:12" ht="75" customHeight="1" x14ac:dyDescent="0.25">
      <c r="B10529" s="328">
        <v>40183002</v>
      </c>
      <c r="C10529" s="346" t="s">
        <v>9933</v>
      </c>
      <c r="D10529" s="73">
        <v>41659</v>
      </c>
      <c r="E10529" s="21" t="s">
        <v>8354</v>
      </c>
      <c r="F10529" s="21" t="s">
        <v>2568</v>
      </c>
      <c r="G10529" s="21" t="s">
        <v>675</v>
      </c>
      <c r="H10529" s="21">
        <v>61285</v>
      </c>
      <c r="I10529" s="21">
        <v>61285</v>
      </c>
      <c r="J10529" s="21" t="s">
        <v>9676</v>
      </c>
      <c r="K10529" s="21" t="s">
        <v>40</v>
      </c>
      <c r="L10529" s="21" t="s">
        <v>9677</v>
      </c>
    </row>
    <row r="10530" spans="2:12" ht="75" customHeight="1" x14ac:dyDescent="0.25">
      <c r="B10530" s="328">
        <v>40183002</v>
      </c>
      <c r="C10530" s="346" t="s">
        <v>9934</v>
      </c>
      <c r="D10530" s="73">
        <v>41659</v>
      </c>
      <c r="E10530" s="21" t="s">
        <v>8354</v>
      </c>
      <c r="F10530" s="21" t="s">
        <v>2568</v>
      </c>
      <c r="G10530" s="21" t="s">
        <v>675</v>
      </c>
      <c r="H10530" s="21">
        <v>14811.4</v>
      </c>
      <c r="I10530" s="21">
        <v>14811.4</v>
      </c>
      <c r="J10530" s="21" t="s">
        <v>9676</v>
      </c>
      <c r="K10530" s="21" t="s">
        <v>40</v>
      </c>
      <c r="L10530" s="21" t="s">
        <v>9677</v>
      </c>
    </row>
    <row r="10531" spans="2:12" ht="75" customHeight="1" x14ac:dyDescent="0.25">
      <c r="B10531" s="328">
        <v>40183002</v>
      </c>
      <c r="C10531" s="346" t="s">
        <v>9935</v>
      </c>
      <c r="D10531" s="73">
        <v>41659</v>
      </c>
      <c r="E10531" s="21" t="s">
        <v>8354</v>
      </c>
      <c r="F10531" s="21" t="s">
        <v>2568</v>
      </c>
      <c r="G10531" s="21" t="s">
        <v>675</v>
      </c>
      <c r="H10531" s="21">
        <v>30900</v>
      </c>
      <c r="I10531" s="21">
        <v>30900</v>
      </c>
      <c r="J10531" s="21" t="s">
        <v>9676</v>
      </c>
      <c r="K10531" s="21" t="s">
        <v>40</v>
      </c>
      <c r="L10531" s="21" t="s">
        <v>9677</v>
      </c>
    </row>
    <row r="10532" spans="2:12" ht="75" customHeight="1" x14ac:dyDescent="0.25">
      <c r="B10532" s="328">
        <v>40183002</v>
      </c>
      <c r="C10532" s="346" t="s">
        <v>9936</v>
      </c>
      <c r="D10532" s="73">
        <v>41659</v>
      </c>
      <c r="E10532" s="21" t="s">
        <v>8354</v>
      </c>
      <c r="F10532" s="21" t="s">
        <v>2568</v>
      </c>
      <c r="G10532" s="21" t="s">
        <v>675</v>
      </c>
      <c r="H10532" s="21">
        <v>2060</v>
      </c>
      <c r="I10532" s="21">
        <v>2060</v>
      </c>
      <c r="J10532" s="21" t="s">
        <v>9676</v>
      </c>
      <c r="K10532" s="21" t="s">
        <v>40</v>
      </c>
      <c r="L10532" s="21" t="s">
        <v>9677</v>
      </c>
    </row>
    <row r="10533" spans="2:12" ht="75" customHeight="1" x14ac:dyDescent="0.25">
      <c r="B10533" s="328">
        <v>40183002</v>
      </c>
      <c r="C10533" s="346" t="s">
        <v>9937</v>
      </c>
      <c r="D10533" s="73">
        <v>41659</v>
      </c>
      <c r="E10533" s="21" t="s">
        <v>8354</v>
      </c>
      <c r="F10533" s="21" t="s">
        <v>2568</v>
      </c>
      <c r="G10533" s="21" t="s">
        <v>675</v>
      </c>
      <c r="H10533" s="21">
        <v>3502</v>
      </c>
      <c r="I10533" s="21">
        <v>3502</v>
      </c>
      <c r="J10533" s="21" t="s">
        <v>9676</v>
      </c>
      <c r="K10533" s="21" t="s">
        <v>40</v>
      </c>
      <c r="L10533" s="21" t="s">
        <v>9677</v>
      </c>
    </row>
    <row r="10534" spans="2:12" ht="75" customHeight="1" x14ac:dyDescent="0.25">
      <c r="B10534" s="328">
        <v>40183002</v>
      </c>
      <c r="C10534" s="346" t="s">
        <v>9938</v>
      </c>
      <c r="D10534" s="73">
        <v>41659</v>
      </c>
      <c r="E10534" s="21" t="s">
        <v>8354</v>
      </c>
      <c r="F10534" s="21" t="s">
        <v>2568</v>
      </c>
      <c r="G10534" s="21" t="s">
        <v>675</v>
      </c>
      <c r="H10534" s="21">
        <v>5356</v>
      </c>
      <c r="I10534" s="21">
        <v>5356</v>
      </c>
      <c r="J10534" s="21" t="s">
        <v>9676</v>
      </c>
      <c r="K10534" s="21" t="s">
        <v>40</v>
      </c>
      <c r="L10534" s="21" t="s">
        <v>9677</v>
      </c>
    </row>
    <row r="10535" spans="2:12" ht="75" customHeight="1" x14ac:dyDescent="0.25">
      <c r="B10535" s="328">
        <v>40183002</v>
      </c>
      <c r="C10535" s="346" t="s">
        <v>9939</v>
      </c>
      <c r="D10535" s="73">
        <v>41659</v>
      </c>
      <c r="E10535" s="21" t="s">
        <v>8354</v>
      </c>
      <c r="F10535" s="21" t="s">
        <v>2568</v>
      </c>
      <c r="G10535" s="21" t="s">
        <v>675</v>
      </c>
      <c r="H10535" s="21">
        <v>270807.60000000003</v>
      </c>
      <c r="I10535" s="21">
        <v>270807.60000000003</v>
      </c>
      <c r="J10535" s="21" t="s">
        <v>9676</v>
      </c>
      <c r="K10535" s="21" t="s">
        <v>40</v>
      </c>
      <c r="L10535" s="21" t="s">
        <v>9677</v>
      </c>
    </row>
    <row r="10536" spans="2:12" ht="75" customHeight="1" x14ac:dyDescent="0.25">
      <c r="B10536" s="328">
        <v>40183002</v>
      </c>
      <c r="C10536" s="346" t="s">
        <v>8469</v>
      </c>
      <c r="D10536" s="73">
        <v>41659</v>
      </c>
      <c r="E10536" s="21" t="s">
        <v>8354</v>
      </c>
      <c r="F10536" s="21" t="s">
        <v>2568</v>
      </c>
      <c r="G10536" s="21" t="s">
        <v>675</v>
      </c>
      <c r="H10536" s="21">
        <v>659200</v>
      </c>
      <c r="I10536" s="21">
        <v>659200</v>
      </c>
      <c r="J10536" s="21" t="s">
        <v>9676</v>
      </c>
      <c r="K10536" s="21" t="s">
        <v>40</v>
      </c>
      <c r="L10536" s="21" t="s">
        <v>9677</v>
      </c>
    </row>
    <row r="10537" spans="2:12" ht="75" customHeight="1" x14ac:dyDescent="0.25">
      <c r="B10537" s="328">
        <v>40183002</v>
      </c>
      <c r="C10537" s="346" t="s">
        <v>9940</v>
      </c>
      <c r="D10537" s="73">
        <v>41659</v>
      </c>
      <c r="E10537" s="21" t="s">
        <v>8354</v>
      </c>
      <c r="F10537" s="21" t="s">
        <v>2568</v>
      </c>
      <c r="G10537" s="21" t="s">
        <v>675</v>
      </c>
      <c r="H10537" s="21">
        <v>849750</v>
      </c>
      <c r="I10537" s="21">
        <v>849750</v>
      </c>
      <c r="J10537" s="21" t="s">
        <v>9676</v>
      </c>
      <c r="K10537" s="21" t="s">
        <v>40</v>
      </c>
      <c r="L10537" s="21" t="s">
        <v>9677</v>
      </c>
    </row>
    <row r="10538" spans="2:12" ht="75" customHeight="1" x14ac:dyDescent="0.25">
      <c r="B10538" s="328">
        <v>31401501</v>
      </c>
      <c r="C10538" s="346" t="s">
        <v>9941</v>
      </c>
      <c r="D10538" s="73">
        <v>41659</v>
      </c>
      <c r="E10538" s="21" t="s">
        <v>8354</v>
      </c>
      <c r="F10538" s="21" t="s">
        <v>2568</v>
      </c>
      <c r="G10538" s="21" t="s">
        <v>675</v>
      </c>
      <c r="H10538" s="21">
        <v>53560</v>
      </c>
      <c r="I10538" s="21">
        <v>53560</v>
      </c>
      <c r="J10538" s="21" t="s">
        <v>9676</v>
      </c>
      <c r="K10538" s="21" t="s">
        <v>40</v>
      </c>
      <c r="L10538" s="21" t="s">
        <v>9677</v>
      </c>
    </row>
    <row r="10539" spans="2:12" ht="75" customHeight="1" x14ac:dyDescent="0.25">
      <c r="B10539" s="21">
        <v>30130000</v>
      </c>
      <c r="C10539" s="346" t="s">
        <v>9942</v>
      </c>
      <c r="D10539" s="73">
        <v>41659</v>
      </c>
      <c r="E10539" s="21" t="s">
        <v>8354</v>
      </c>
      <c r="F10539" s="21" t="s">
        <v>2568</v>
      </c>
      <c r="G10539" s="21" t="s">
        <v>675</v>
      </c>
      <c r="H10539" s="21">
        <v>304880</v>
      </c>
      <c r="I10539" s="21">
        <v>304880</v>
      </c>
      <c r="J10539" s="21" t="s">
        <v>9676</v>
      </c>
      <c r="K10539" s="21" t="s">
        <v>40</v>
      </c>
      <c r="L10539" s="21" t="s">
        <v>9677</v>
      </c>
    </row>
    <row r="10540" spans="2:12" ht="75" customHeight="1" x14ac:dyDescent="0.25">
      <c r="B10540" s="328">
        <v>27111909</v>
      </c>
      <c r="C10540" s="346" t="s">
        <v>9943</v>
      </c>
      <c r="D10540" s="73">
        <v>41659</v>
      </c>
      <c r="E10540" s="21" t="s">
        <v>8354</v>
      </c>
      <c r="F10540" s="21" t="s">
        <v>2568</v>
      </c>
      <c r="G10540" s="21" t="s">
        <v>675</v>
      </c>
      <c r="H10540" s="21">
        <v>9321.5</v>
      </c>
      <c r="I10540" s="21">
        <v>9321.5</v>
      </c>
      <c r="J10540" s="21" t="s">
        <v>9676</v>
      </c>
      <c r="K10540" s="21" t="s">
        <v>40</v>
      </c>
      <c r="L10540" s="21" t="s">
        <v>9677</v>
      </c>
    </row>
    <row r="10541" spans="2:12" ht="75" customHeight="1" x14ac:dyDescent="0.25">
      <c r="B10541" s="328">
        <v>27111909</v>
      </c>
      <c r="C10541" s="346" t="s">
        <v>9944</v>
      </c>
      <c r="D10541" s="73">
        <v>41659</v>
      </c>
      <c r="E10541" s="21" t="s">
        <v>8354</v>
      </c>
      <c r="F10541" s="21" t="s">
        <v>2568</v>
      </c>
      <c r="G10541" s="21" t="s">
        <v>675</v>
      </c>
      <c r="H10541" s="21">
        <v>9888</v>
      </c>
      <c r="I10541" s="21">
        <v>9888</v>
      </c>
      <c r="J10541" s="21" t="s">
        <v>9676</v>
      </c>
      <c r="K10541" s="21" t="s">
        <v>40</v>
      </c>
      <c r="L10541" s="21" t="s">
        <v>9677</v>
      </c>
    </row>
    <row r="10542" spans="2:12" ht="75" customHeight="1" x14ac:dyDescent="0.25">
      <c r="B10542" s="328">
        <v>27111909</v>
      </c>
      <c r="C10542" s="346" t="s">
        <v>9945</v>
      </c>
      <c r="D10542" s="73">
        <v>41659</v>
      </c>
      <c r="E10542" s="21" t="s">
        <v>8354</v>
      </c>
      <c r="F10542" s="21" t="s">
        <v>2568</v>
      </c>
      <c r="G10542" s="21" t="s">
        <v>675</v>
      </c>
      <c r="H10542" s="21">
        <v>11742</v>
      </c>
      <c r="I10542" s="21">
        <v>11742</v>
      </c>
      <c r="J10542" s="21" t="s">
        <v>9676</v>
      </c>
      <c r="K10542" s="21" t="s">
        <v>40</v>
      </c>
      <c r="L10542" s="21" t="s">
        <v>9677</v>
      </c>
    </row>
    <row r="10543" spans="2:12" ht="75" customHeight="1" x14ac:dyDescent="0.25">
      <c r="B10543" s="328">
        <v>27111909</v>
      </c>
      <c r="C10543" s="346" t="s">
        <v>9946</v>
      </c>
      <c r="D10543" s="73">
        <v>41659</v>
      </c>
      <c r="E10543" s="21" t="s">
        <v>8354</v>
      </c>
      <c r="F10543" s="21" t="s">
        <v>2568</v>
      </c>
      <c r="G10543" s="21" t="s">
        <v>675</v>
      </c>
      <c r="H10543" s="21">
        <v>12360</v>
      </c>
      <c r="I10543" s="21">
        <v>12360</v>
      </c>
      <c r="J10543" s="21" t="s">
        <v>9676</v>
      </c>
      <c r="K10543" s="21" t="s">
        <v>40</v>
      </c>
      <c r="L10543" s="21" t="s">
        <v>9677</v>
      </c>
    </row>
    <row r="10544" spans="2:12" ht="75" customHeight="1" x14ac:dyDescent="0.25">
      <c r="B10544" s="328">
        <v>31211501</v>
      </c>
      <c r="C10544" s="346" t="s">
        <v>9947</v>
      </c>
      <c r="D10544" s="73">
        <v>41659</v>
      </c>
      <c r="E10544" s="21" t="s">
        <v>8354</v>
      </c>
      <c r="F10544" s="21" t="s">
        <v>2568</v>
      </c>
      <c r="G10544" s="21" t="s">
        <v>675</v>
      </c>
      <c r="H10544" s="21">
        <v>179014</v>
      </c>
      <c r="I10544" s="21">
        <v>179014</v>
      </c>
      <c r="J10544" s="21" t="s">
        <v>9676</v>
      </c>
      <c r="K10544" s="21" t="s">
        <v>40</v>
      </c>
      <c r="L10544" s="21" t="s">
        <v>9677</v>
      </c>
    </row>
    <row r="10545" spans="2:12" ht="75" customHeight="1" x14ac:dyDescent="0.25">
      <c r="B10545" s="328">
        <v>31211604</v>
      </c>
      <c r="C10545" s="346" t="s">
        <v>9948</v>
      </c>
      <c r="D10545" s="73">
        <v>41659</v>
      </c>
      <c r="E10545" s="21" t="s">
        <v>8354</v>
      </c>
      <c r="F10545" s="21" t="s">
        <v>2568</v>
      </c>
      <c r="G10545" s="21" t="s">
        <v>675</v>
      </c>
      <c r="H10545" s="21">
        <v>144457.5</v>
      </c>
      <c r="I10545" s="21">
        <v>144457.5</v>
      </c>
      <c r="J10545" s="21" t="s">
        <v>9676</v>
      </c>
      <c r="K10545" s="21" t="s">
        <v>40</v>
      </c>
      <c r="L10545" s="21" t="s">
        <v>9677</v>
      </c>
    </row>
    <row r="10546" spans="2:12" ht="75" customHeight="1" x14ac:dyDescent="0.25">
      <c r="B10546" s="328">
        <v>31211604</v>
      </c>
      <c r="C10546" s="346" t="s">
        <v>9949</v>
      </c>
      <c r="D10546" s="73">
        <v>41659</v>
      </c>
      <c r="E10546" s="21" t="s">
        <v>8354</v>
      </c>
      <c r="F10546" s="21" t="s">
        <v>2568</v>
      </c>
      <c r="G10546" s="21" t="s">
        <v>675</v>
      </c>
      <c r="H10546" s="21">
        <v>55105</v>
      </c>
      <c r="I10546" s="21">
        <v>55105</v>
      </c>
      <c r="J10546" s="21" t="s">
        <v>9676</v>
      </c>
      <c r="K10546" s="21" t="s">
        <v>40</v>
      </c>
      <c r="L10546" s="21" t="s">
        <v>9677</v>
      </c>
    </row>
    <row r="10547" spans="2:12" ht="75" customHeight="1" x14ac:dyDescent="0.25">
      <c r="B10547" s="328">
        <v>31211501</v>
      </c>
      <c r="C10547" s="346" t="s">
        <v>9950</v>
      </c>
      <c r="D10547" s="73">
        <v>41659</v>
      </c>
      <c r="E10547" s="21" t="s">
        <v>8354</v>
      </c>
      <c r="F10547" s="21" t="s">
        <v>2568</v>
      </c>
      <c r="G10547" s="21" t="s">
        <v>675</v>
      </c>
      <c r="H10547" s="21">
        <v>11021</v>
      </c>
      <c r="I10547" s="21">
        <v>11021</v>
      </c>
      <c r="J10547" s="21" t="s">
        <v>9676</v>
      </c>
      <c r="K10547" s="21" t="s">
        <v>40</v>
      </c>
      <c r="L10547" s="21" t="s">
        <v>9677</v>
      </c>
    </row>
    <row r="10548" spans="2:12" ht="75" customHeight="1" x14ac:dyDescent="0.25">
      <c r="B10548" s="21">
        <v>30130000</v>
      </c>
      <c r="C10548" s="346" t="s">
        <v>9951</v>
      </c>
      <c r="D10548" s="73">
        <v>41659</v>
      </c>
      <c r="E10548" s="21" t="s">
        <v>8354</v>
      </c>
      <c r="F10548" s="21" t="s">
        <v>2568</v>
      </c>
      <c r="G10548" s="21" t="s">
        <v>675</v>
      </c>
      <c r="H10548" s="21">
        <v>5356</v>
      </c>
      <c r="I10548" s="21">
        <v>5356</v>
      </c>
      <c r="J10548" s="21" t="s">
        <v>9676</v>
      </c>
      <c r="K10548" s="21" t="s">
        <v>40</v>
      </c>
      <c r="L10548" s="21" t="s">
        <v>9677</v>
      </c>
    </row>
    <row r="10549" spans="2:12" ht="75" customHeight="1" x14ac:dyDescent="0.25">
      <c r="B10549" s="328">
        <v>39122205</v>
      </c>
      <c r="C10549" s="346" t="s">
        <v>6428</v>
      </c>
      <c r="D10549" s="73">
        <v>41659</v>
      </c>
      <c r="E10549" s="21" t="s">
        <v>8354</v>
      </c>
      <c r="F10549" s="21" t="s">
        <v>2568</v>
      </c>
      <c r="G10549" s="21" t="s">
        <v>675</v>
      </c>
      <c r="H10549" s="21">
        <v>43507.200000000004</v>
      </c>
      <c r="I10549" s="21">
        <v>43507.200000000004</v>
      </c>
      <c r="J10549" s="21" t="s">
        <v>9676</v>
      </c>
      <c r="K10549" s="21" t="s">
        <v>40</v>
      </c>
      <c r="L10549" s="21" t="s">
        <v>9677</v>
      </c>
    </row>
    <row r="10550" spans="2:12" ht="75" customHeight="1" x14ac:dyDescent="0.25">
      <c r="B10550" s="328">
        <v>39122205</v>
      </c>
      <c r="C10550" s="346" t="s">
        <v>6429</v>
      </c>
      <c r="D10550" s="73">
        <v>41659</v>
      </c>
      <c r="E10550" s="21" t="s">
        <v>8354</v>
      </c>
      <c r="F10550" s="21" t="s">
        <v>2568</v>
      </c>
      <c r="G10550" s="21" t="s">
        <v>675</v>
      </c>
      <c r="H10550" s="21">
        <v>35226</v>
      </c>
      <c r="I10550" s="21">
        <v>35226</v>
      </c>
      <c r="J10550" s="21" t="s">
        <v>9676</v>
      </c>
      <c r="K10550" s="21" t="s">
        <v>40</v>
      </c>
      <c r="L10550" s="21" t="s">
        <v>9677</v>
      </c>
    </row>
    <row r="10551" spans="2:12" ht="75" customHeight="1" x14ac:dyDescent="0.25">
      <c r="B10551" s="328">
        <v>20122361</v>
      </c>
      <c r="C10551" s="347" t="s">
        <v>9952</v>
      </c>
      <c r="D10551" s="73">
        <v>41659</v>
      </c>
      <c r="E10551" s="21" t="s">
        <v>8354</v>
      </c>
      <c r="F10551" s="21" t="s">
        <v>2568</v>
      </c>
      <c r="G10551" s="21" t="s">
        <v>675</v>
      </c>
      <c r="H10551" s="21">
        <v>350200</v>
      </c>
      <c r="I10551" s="21">
        <v>350200</v>
      </c>
      <c r="J10551" s="21" t="s">
        <v>9676</v>
      </c>
      <c r="K10551" s="21" t="s">
        <v>40</v>
      </c>
      <c r="L10551" s="21" t="s">
        <v>9677</v>
      </c>
    </row>
    <row r="10552" spans="2:12" ht="75" customHeight="1" x14ac:dyDescent="0.25">
      <c r="B10552" s="328">
        <v>30161503</v>
      </c>
      <c r="C10552" s="348" t="s">
        <v>9953</v>
      </c>
      <c r="D10552" s="73">
        <v>41659</v>
      </c>
      <c r="E10552" s="21" t="s">
        <v>8354</v>
      </c>
      <c r="F10552" s="21" t="s">
        <v>2568</v>
      </c>
      <c r="G10552" s="21" t="s">
        <v>675</v>
      </c>
      <c r="H10552" s="21">
        <v>466075</v>
      </c>
      <c r="I10552" s="21">
        <v>466075</v>
      </c>
      <c r="J10552" s="21" t="s">
        <v>9676</v>
      </c>
      <c r="K10552" s="21" t="s">
        <v>40</v>
      </c>
      <c r="L10552" s="21" t="s">
        <v>9677</v>
      </c>
    </row>
    <row r="10553" spans="2:12" ht="75" customHeight="1" x14ac:dyDescent="0.25">
      <c r="B10553" s="328">
        <v>39111818</v>
      </c>
      <c r="C10553" s="348" t="s">
        <v>9954</v>
      </c>
      <c r="D10553" s="73">
        <v>41659</v>
      </c>
      <c r="E10553" s="21" t="s">
        <v>8354</v>
      </c>
      <c r="F10553" s="21" t="s">
        <v>2568</v>
      </c>
      <c r="G10553" s="21" t="s">
        <v>675</v>
      </c>
      <c r="H10553" s="21">
        <v>515000</v>
      </c>
      <c r="I10553" s="21">
        <v>515000</v>
      </c>
      <c r="J10553" s="21" t="s">
        <v>9676</v>
      </c>
      <c r="K10553" s="21" t="s">
        <v>40</v>
      </c>
      <c r="L10553" s="21" t="s">
        <v>9677</v>
      </c>
    </row>
    <row r="10554" spans="2:12" ht="75" customHeight="1" x14ac:dyDescent="0.25">
      <c r="B10554" s="328">
        <v>39111818</v>
      </c>
      <c r="C10554" s="348" t="s">
        <v>9955</v>
      </c>
      <c r="D10554" s="73">
        <v>41659</v>
      </c>
      <c r="E10554" s="21" t="s">
        <v>8354</v>
      </c>
      <c r="F10554" s="21" t="s">
        <v>2568</v>
      </c>
      <c r="G10554" s="21" t="s">
        <v>675</v>
      </c>
      <c r="H10554" s="21">
        <v>1066050</v>
      </c>
      <c r="I10554" s="21">
        <v>1066050</v>
      </c>
      <c r="J10554" s="21" t="s">
        <v>9676</v>
      </c>
      <c r="K10554" s="21" t="s">
        <v>40</v>
      </c>
      <c r="L10554" s="21" t="s">
        <v>9677</v>
      </c>
    </row>
    <row r="10555" spans="2:12" ht="75" customHeight="1" x14ac:dyDescent="0.25">
      <c r="B10555" s="328">
        <v>39111818</v>
      </c>
      <c r="C10555" s="348" t="s">
        <v>9956</v>
      </c>
      <c r="D10555" s="73">
        <v>41659</v>
      </c>
      <c r="E10555" s="21" t="s">
        <v>8354</v>
      </c>
      <c r="F10555" s="21" t="s">
        <v>2568</v>
      </c>
      <c r="G10555" s="21" t="s">
        <v>675</v>
      </c>
      <c r="H10555" s="21">
        <v>1001160</v>
      </c>
      <c r="I10555" s="21">
        <v>1001160</v>
      </c>
      <c r="J10555" s="21" t="s">
        <v>9676</v>
      </c>
      <c r="K10555" s="21" t="s">
        <v>40</v>
      </c>
      <c r="L10555" s="21" t="s">
        <v>9677</v>
      </c>
    </row>
    <row r="10556" spans="2:12" ht="75" customHeight="1" x14ac:dyDescent="0.25">
      <c r="B10556" s="328">
        <v>39111818</v>
      </c>
      <c r="C10556" s="348" t="s">
        <v>9957</v>
      </c>
      <c r="D10556" s="73">
        <v>41659</v>
      </c>
      <c r="E10556" s="21" t="s">
        <v>8354</v>
      </c>
      <c r="F10556" s="21" t="s">
        <v>2568</v>
      </c>
      <c r="G10556" s="21" t="s">
        <v>675</v>
      </c>
      <c r="H10556" s="21">
        <v>795366</v>
      </c>
      <c r="I10556" s="21">
        <v>795366</v>
      </c>
      <c r="J10556" s="21" t="s">
        <v>9676</v>
      </c>
      <c r="K10556" s="21" t="s">
        <v>40</v>
      </c>
      <c r="L10556" s="21" t="s">
        <v>9677</v>
      </c>
    </row>
    <row r="10557" spans="2:12" ht="75" customHeight="1" x14ac:dyDescent="0.25">
      <c r="B10557" s="328">
        <v>30161503</v>
      </c>
      <c r="C10557" s="348" t="s">
        <v>9958</v>
      </c>
      <c r="D10557" s="73">
        <v>41659</v>
      </c>
      <c r="E10557" s="21" t="s">
        <v>8354</v>
      </c>
      <c r="F10557" s="21" t="s">
        <v>2568</v>
      </c>
      <c r="G10557" s="21" t="s">
        <v>675</v>
      </c>
      <c r="H10557" s="21">
        <v>89764.5</v>
      </c>
      <c r="I10557" s="21">
        <v>89764.5</v>
      </c>
      <c r="J10557" s="21" t="s">
        <v>9676</v>
      </c>
      <c r="K10557" s="21" t="s">
        <v>40</v>
      </c>
      <c r="L10557" s="21" t="s">
        <v>9677</v>
      </c>
    </row>
    <row r="10558" spans="2:12" ht="75" customHeight="1" x14ac:dyDescent="0.25">
      <c r="B10558" s="328">
        <v>23153145</v>
      </c>
      <c r="C10558" s="348" t="s">
        <v>9959</v>
      </c>
      <c r="D10558" s="73">
        <v>41659</v>
      </c>
      <c r="E10558" s="21" t="s">
        <v>8354</v>
      </c>
      <c r="F10558" s="21" t="s">
        <v>2568</v>
      </c>
      <c r="G10558" s="21" t="s">
        <v>675</v>
      </c>
      <c r="H10558" s="21">
        <v>49028</v>
      </c>
      <c r="I10558" s="21">
        <v>49028</v>
      </c>
      <c r="J10558" s="21" t="s">
        <v>9676</v>
      </c>
      <c r="K10558" s="21" t="s">
        <v>40</v>
      </c>
      <c r="L10558" s="21" t="s">
        <v>9677</v>
      </c>
    </row>
    <row r="10559" spans="2:12" ht="75" customHeight="1" x14ac:dyDescent="0.25">
      <c r="B10559" s="328">
        <v>41112211</v>
      </c>
      <c r="C10559" s="348" t="s">
        <v>9960</v>
      </c>
      <c r="D10559" s="73">
        <v>41659</v>
      </c>
      <c r="E10559" s="21" t="s">
        <v>8354</v>
      </c>
      <c r="F10559" s="21" t="s">
        <v>2568</v>
      </c>
      <c r="G10559" s="21" t="s">
        <v>675</v>
      </c>
      <c r="H10559" s="21">
        <v>63963</v>
      </c>
      <c r="I10559" s="21">
        <v>63963</v>
      </c>
      <c r="J10559" s="21" t="s">
        <v>9676</v>
      </c>
      <c r="K10559" s="21" t="s">
        <v>40</v>
      </c>
      <c r="L10559" s="21" t="s">
        <v>9677</v>
      </c>
    </row>
    <row r="10560" spans="2:12" ht="75" customHeight="1" x14ac:dyDescent="0.25">
      <c r="B10560" s="328">
        <v>23153134</v>
      </c>
      <c r="C10560" s="348" t="s">
        <v>9961</v>
      </c>
      <c r="D10560" s="73">
        <v>41659</v>
      </c>
      <c r="E10560" s="21" t="s">
        <v>8354</v>
      </c>
      <c r="F10560" s="21" t="s">
        <v>2568</v>
      </c>
      <c r="G10560" s="21" t="s">
        <v>675</v>
      </c>
      <c r="H10560" s="21">
        <v>10094</v>
      </c>
      <c r="I10560" s="21">
        <v>10094</v>
      </c>
      <c r="J10560" s="21" t="s">
        <v>9676</v>
      </c>
      <c r="K10560" s="21" t="s">
        <v>40</v>
      </c>
      <c r="L10560" s="21" t="s">
        <v>9677</v>
      </c>
    </row>
    <row r="10561" spans="2:12" ht="75" customHeight="1" x14ac:dyDescent="0.25">
      <c r="B10561" s="328">
        <v>23153134</v>
      </c>
      <c r="C10561" s="348" t="s">
        <v>9962</v>
      </c>
      <c r="D10561" s="73">
        <v>41659</v>
      </c>
      <c r="E10561" s="21" t="s">
        <v>8354</v>
      </c>
      <c r="F10561" s="21" t="s">
        <v>2568</v>
      </c>
      <c r="G10561" s="21" t="s">
        <v>675</v>
      </c>
      <c r="H10561" s="21">
        <v>11536</v>
      </c>
      <c r="I10561" s="21">
        <v>11536</v>
      </c>
      <c r="J10561" s="21" t="s">
        <v>9676</v>
      </c>
      <c r="K10561" s="21" t="s">
        <v>40</v>
      </c>
      <c r="L10561" s="21" t="s">
        <v>9677</v>
      </c>
    </row>
    <row r="10562" spans="2:12" ht="75" customHeight="1" x14ac:dyDescent="0.25">
      <c r="B10562" s="328">
        <v>23153134</v>
      </c>
      <c r="C10562" s="348" t="s">
        <v>9963</v>
      </c>
      <c r="D10562" s="73">
        <v>41659</v>
      </c>
      <c r="E10562" s="21" t="s">
        <v>8354</v>
      </c>
      <c r="F10562" s="21" t="s">
        <v>2568</v>
      </c>
      <c r="G10562" s="21" t="s">
        <v>675</v>
      </c>
      <c r="H10562" s="21">
        <v>14420</v>
      </c>
      <c r="I10562" s="21">
        <v>14420</v>
      </c>
      <c r="J10562" s="21" t="s">
        <v>9676</v>
      </c>
      <c r="K10562" s="21" t="s">
        <v>40</v>
      </c>
      <c r="L10562" s="21" t="s">
        <v>9677</v>
      </c>
    </row>
    <row r="10563" spans="2:12" ht="75" customHeight="1" x14ac:dyDescent="0.25">
      <c r="B10563" s="328">
        <v>31201522</v>
      </c>
      <c r="C10563" s="348" t="s">
        <v>9964</v>
      </c>
      <c r="D10563" s="73">
        <v>41659</v>
      </c>
      <c r="E10563" s="21" t="s">
        <v>8354</v>
      </c>
      <c r="F10563" s="21" t="s">
        <v>2568</v>
      </c>
      <c r="G10563" s="21" t="s">
        <v>675</v>
      </c>
      <c r="H10563" s="21">
        <v>81988</v>
      </c>
      <c r="I10563" s="21">
        <v>81988</v>
      </c>
      <c r="J10563" s="21" t="s">
        <v>9676</v>
      </c>
      <c r="K10563" s="21" t="s">
        <v>40</v>
      </c>
      <c r="L10563" s="21" t="s">
        <v>9677</v>
      </c>
    </row>
    <row r="10564" spans="2:12" ht="75" customHeight="1" x14ac:dyDescent="0.25">
      <c r="B10564" s="328">
        <v>31201522</v>
      </c>
      <c r="C10564" s="348" t="s">
        <v>9965</v>
      </c>
      <c r="D10564" s="73">
        <v>41659</v>
      </c>
      <c r="E10564" s="21" t="s">
        <v>8354</v>
      </c>
      <c r="F10564" s="21" t="s">
        <v>2568</v>
      </c>
      <c r="G10564" s="21" t="s">
        <v>675</v>
      </c>
      <c r="H10564" s="21">
        <v>12617.5</v>
      </c>
      <c r="I10564" s="21">
        <v>12617.5</v>
      </c>
      <c r="J10564" s="21" t="s">
        <v>9676</v>
      </c>
      <c r="K10564" s="21" t="s">
        <v>40</v>
      </c>
      <c r="L10564" s="21" t="s">
        <v>9677</v>
      </c>
    </row>
    <row r="10565" spans="2:12" ht="75" customHeight="1" x14ac:dyDescent="0.25">
      <c r="B10565" s="328">
        <v>31201522</v>
      </c>
      <c r="C10565" s="348" t="s">
        <v>9966</v>
      </c>
      <c r="D10565" s="73">
        <v>41659</v>
      </c>
      <c r="E10565" s="21" t="s">
        <v>8354</v>
      </c>
      <c r="F10565" s="21" t="s">
        <v>2568</v>
      </c>
      <c r="G10565" s="21" t="s">
        <v>675</v>
      </c>
      <c r="H10565" s="21">
        <v>10815</v>
      </c>
      <c r="I10565" s="21">
        <v>10815</v>
      </c>
      <c r="J10565" s="21" t="s">
        <v>9676</v>
      </c>
      <c r="K10565" s="21" t="s">
        <v>40</v>
      </c>
      <c r="L10565" s="21" t="s">
        <v>9677</v>
      </c>
    </row>
    <row r="10566" spans="2:12" ht="75" customHeight="1" x14ac:dyDescent="0.25">
      <c r="B10566" s="328">
        <v>31201522</v>
      </c>
      <c r="C10566" s="348" t="s">
        <v>9967</v>
      </c>
      <c r="D10566" s="73">
        <v>41659</v>
      </c>
      <c r="E10566" s="21" t="s">
        <v>8354</v>
      </c>
      <c r="F10566" s="21" t="s">
        <v>2568</v>
      </c>
      <c r="G10566" s="21" t="s">
        <v>675</v>
      </c>
      <c r="H10566" s="21">
        <v>10300</v>
      </c>
      <c r="I10566" s="21">
        <v>10300</v>
      </c>
      <c r="J10566" s="21" t="s">
        <v>9676</v>
      </c>
      <c r="K10566" s="21" t="s">
        <v>40</v>
      </c>
      <c r="L10566" s="21" t="s">
        <v>9677</v>
      </c>
    </row>
    <row r="10567" spans="2:12" ht="75" customHeight="1" x14ac:dyDescent="0.25">
      <c r="B10567" s="328">
        <v>31201522</v>
      </c>
      <c r="C10567" s="348" t="s">
        <v>9968</v>
      </c>
      <c r="D10567" s="73">
        <v>41659</v>
      </c>
      <c r="E10567" s="21" t="s">
        <v>8354</v>
      </c>
      <c r="F10567" s="21" t="s">
        <v>2568</v>
      </c>
      <c r="G10567" s="21" t="s">
        <v>675</v>
      </c>
      <c r="H10567" s="21">
        <v>23896</v>
      </c>
      <c r="I10567" s="21">
        <v>23896</v>
      </c>
      <c r="J10567" s="21" t="s">
        <v>9676</v>
      </c>
      <c r="K10567" s="21" t="s">
        <v>40</v>
      </c>
      <c r="L10567" s="21" t="s">
        <v>9677</v>
      </c>
    </row>
    <row r="10568" spans="2:12" ht="75" customHeight="1" x14ac:dyDescent="0.25">
      <c r="B10568" s="328">
        <v>31201522</v>
      </c>
      <c r="C10568" s="348" t="s">
        <v>9969</v>
      </c>
      <c r="D10568" s="73">
        <v>41659</v>
      </c>
      <c r="E10568" s="21" t="s">
        <v>8354</v>
      </c>
      <c r="F10568" s="21" t="s">
        <v>2568</v>
      </c>
      <c r="G10568" s="21" t="s">
        <v>675</v>
      </c>
      <c r="H10568" s="21">
        <v>10815</v>
      </c>
      <c r="I10568" s="21">
        <v>10815</v>
      </c>
      <c r="J10568" s="21" t="s">
        <v>9676</v>
      </c>
      <c r="K10568" s="21" t="s">
        <v>40</v>
      </c>
      <c r="L10568" s="21" t="s">
        <v>9677</v>
      </c>
    </row>
    <row r="10569" spans="2:12" ht="75" customHeight="1" x14ac:dyDescent="0.25">
      <c r="B10569" s="328">
        <v>31201522</v>
      </c>
      <c r="C10569" s="348" t="s">
        <v>9970</v>
      </c>
      <c r="D10569" s="73">
        <v>41659</v>
      </c>
      <c r="E10569" s="21" t="s">
        <v>8354</v>
      </c>
      <c r="F10569" s="21" t="s">
        <v>2568</v>
      </c>
      <c r="G10569" s="21" t="s">
        <v>675</v>
      </c>
      <c r="H10569" s="21">
        <v>61079</v>
      </c>
      <c r="I10569" s="21">
        <v>61079</v>
      </c>
      <c r="J10569" s="21" t="s">
        <v>9676</v>
      </c>
      <c r="K10569" s="21" t="s">
        <v>40</v>
      </c>
      <c r="L10569" s="21" t="s">
        <v>9677</v>
      </c>
    </row>
    <row r="10570" spans="2:12" ht="75" customHeight="1" x14ac:dyDescent="0.25">
      <c r="B10570" s="328">
        <v>31201522</v>
      </c>
      <c r="C10570" s="348" t="s">
        <v>9971</v>
      </c>
      <c r="D10570" s="73">
        <v>41659</v>
      </c>
      <c r="E10570" s="21" t="s">
        <v>8354</v>
      </c>
      <c r="F10570" s="21" t="s">
        <v>2568</v>
      </c>
      <c r="G10570" s="21" t="s">
        <v>675</v>
      </c>
      <c r="H10570" s="21">
        <v>222480</v>
      </c>
      <c r="I10570" s="21">
        <v>222480</v>
      </c>
      <c r="J10570" s="21" t="s">
        <v>9676</v>
      </c>
      <c r="K10570" s="21" t="s">
        <v>40</v>
      </c>
      <c r="L10570" s="21" t="s">
        <v>9677</v>
      </c>
    </row>
    <row r="10571" spans="2:12" ht="75" customHeight="1" x14ac:dyDescent="0.25">
      <c r="B10571" s="328">
        <v>31201522</v>
      </c>
      <c r="C10571" s="348" t="s">
        <v>9972</v>
      </c>
      <c r="D10571" s="73">
        <v>41659</v>
      </c>
      <c r="E10571" s="21" t="s">
        <v>8354</v>
      </c>
      <c r="F10571" s="21" t="s">
        <v>2568</v>
      </c>
      <c r="G10571" s="21" t="s">
        <v>675</v>
      </c>
      <c r="H10571" s="21">
        <v>291078</v>
      </c>
      <c r="I10571" s="21">
        <v>291078</v>
      </c>
      <c r="J10571" s="21" t="s">
        <v>9676</v>
      </c>
      <c r="K10571" s="21" t="s">
        <v>40</v>
      </c>
      <c r="L10571" s="21" t="s">
        <v>9677</v>
      </c>
    </row>
    <row r="10572" spans="2:12" ht="75" customHeight="1" x14ac:dyDescent="0.25">
      <c r="B10572" s="328">
        <v>31201522</v>
      </c>
      <c r="C10572" s="348" t="s">
        <v>9973</v>
      </c>
      <c r="D10572" s="73">
        <v>41659</v>
      </c>
      <c r="E10572" s="21" t="s">
        <v>8354</v>
      </c>
      <c r="F10572" s="21" t="s">
        <v>2568</v>
      </c>
      <c r="G10572" s="21" t="s">
        <v>675</v>
      </c>
      <c r="H10572" s="21">
        <v>291078</v>
      </c>
      <c r="I10572" s="21">
        <v>291078</v>
      </c>
      <c r="J10572" s="21" t="s">
        <v>9676</v>
      </c>
      <c r="K10572" s="21" t="s">
        <v>40</v>
      </c>
      <c r="L10572" s="21" t="s">
        <v>9677</v>
      </c>
    </row>
    <row r="10573" spans="2:12" ht="75" customHeight="1" x14ac:dyDescent="0.25">
      <c r="B10573" s="328">
        <v>31201522</v>
      </c>
      <c r="C10573" s="348" t="s">
        <v>9974</v>
      </c>
      <c r="D10573" s="73">
        <v>41659</v>
      </c>
      <c r="E10573" s="21" t="s">
        <v>8354</v>
      </c>
      <c r="F10573" s="21" t="s">
        <v>2568</v>
      </c>
      <c r="G10573" s="21" t="s">
        <v>675</v>
      </c>
      <c r="H10573" s="21">
        <v>404996</v>
      </c>
      <c r="I10573" s="21">
        <v>404996</v>
      </c>
      <c r="J10573" s="21" t="s">
        <v>9676</v>
      </c>
      <c r="K10573" s="21" t="s">
        <v>40</v>
      </c>
      <c r="L10573" s="21" t="s">
        <v>9677</v>
      </c>
    </row>
    <row r="10574" spans="2:12" ht="75" customHeight="1" x14ac:dyDescent="0.25">
      <c r="B10574" s="328">
        <v>31201522</v>
      </c>
      <c r="C10574" s="348" t="s">
        <v>9975</v>
      </c>
      <c r="D10574" s="73">
        <v>41659</v>
      </c>
      <c r="E10574" s="21" t="s">
        <v>8354</v>
      </c>
      <c r="F10574" s="21" t="s">
        <v>2568</v>
      </c>
      <c r="G10574" s="21" t="s">
        <v>675</v>
      </c>
      <c r="H10574" s="21">
        <v>291078</v>
      </c>
      <c r="I10574" s="21">
        <v>291078</v>
      </c>
      <c r="J10574" s="21" t="s">
        <v>9676</v>
      </c>
      <c r="K10574" s="21" t="s">
        <v>40</v>
      </c>
      <c r="L10574" s="21" t="s">
        <v>9677</v>
      </c>
    </row>
    <row r="10575" spans="2:12" ht="75" customHeight="1" x14ac:dyDescent="0.25">
      <c r="B10575" s="328">
        <v>31201522</v>
      </c>
      <c r="C10575" s="348" t="s">
        <v>9976</v>
      </c>
      <c r="D10575" s="73">
        <v>41659</v>
      </c>
      <c r="E10575" s="21" t="s">
        <v>8354</v>
      </c>
      <c r="F10575" s="21" t="s">
        <v>2568</v>
      </c>
      <c r="G10575" s="21" t="s">
        <v>675</v>
      </c>
      <c r="H10575" s="21">
        <v>404996</v>
      </c>
      <c r="I10575" s="21">
        <v>404996</v>
      </c>
      <c r="J10575" s="21" t="s">
        <v>9676</v>
      </c>
      <c r="K10575" s="21" t="s">
        <v>40</v>
      </c>
      <c r="L10575" s="21" t="s">
        <v>9677</v>
      </c>
    </row>
    <row r="10576" spans="2:12" ht="75" customHeight="1" x14ac:dyDescent="0.25">
      <c r="B10576" s="328">
        <v>31201522</v>
      </c>
      <c r="C10576" s="348" t="s">
        <v>9977</v>
      </c>
      <c r="D10576" s="73">
        <v>41659</v>
      </c>
      <c r="E10576" s="21" t="s">
        <v>8354</v>
      </c>
      <c r="F10576" s="21" t="s">
        <v>2568</v>
      </c>
      <c r="G10576" s="21" t="s">
        <v>675</v>
      </c>
      <c r="H10576" s="21">
        <v>404996</v>
      </c>
      <c r="I10576" s="21">
        <v>404996</v>
      </c>
      <c r="J10576" s="21" t="s">
        <v>9676</v>
      </c>
      <c r="K10576" s="21" t="s">
        <v>40</v>
      </c>
      <c r="L10576" s="21" t="s">
        <v>9677</v>
      </c>
    </row>
    <row r="10577" spans="2:12" ht="75" customHeight="1" x14ac:dyDescent="0.25">
      <c r="B10577" s="328">
        <v>23271412</v>
      </c>
      <c r="C10577" s="348" t="s">
        <v>9978</v>
      </c>
      <c r="D10577" s="73">
        <v>41659</v>
      </c>
      <c r="E10577" s="21" t="s">
        <v>8354</v>
      </c>
      <c r="F10577" s="21" t="s">
        <v>2568</v>
      </c>
      <c r="G10577" s="21" t="s">
        <v>675</v>
      </c>
      <c r="H10577" s="21">
        <v>322390</v>
      </c>
      <c r="I10577" s="21">
        <v>322390</v>
      </c>
      <c r="J10577" s="21" t="s">
        <v>9676</v>
      </c>
      <c r="K10577" s="21" t="s">
        <v>40</v>
      </c>
      <c r="L10577" s="21" t="s">
        <v>9677</v>
      </c>
    </row>
    <row r="10578" spans="2:12" ht="75" customHeight="1" x14ac:dyDescent="0.25">
      <c r="B10578" s="328">
        <v>23271412</v>
      </c>
      <c r="C10578" s="348" t="s">
        <v>9979</v>
      </c>
      <c r="D10578" s="73">
        <v>41659</v>
      </c>
      <c r="E10578" s="21" t="s">
        <v>8354</v>
      </c>
      <c r="F10578" s="21" t="s">
        <v>2568</v>
      </c>
      <c r="G10578" s="21" t="s">
        <v>675</v>
      </c>
      <c r="H10578" s="21">
        <v>83430</v>
      </c>
      <c r="I10578" s="21">
        <v>83430</v>
      </c>
      <c r="J10578" s="21" t="s">
        <v>9676</v>
      </c>
      <c r="K10578" s="21" t="s">
        <v>40</v>
      </c>
      <c r="L10578" s="21" t="s">
        <v>9677</v>
      </c>
    </row>
    <row r="10579" spans="2:12" ht="75" customHeight="1" x14ac:dyDescent="0.25">
      <c r="B10579" s="328">
        <v>40171517</v>
      </c>
      <c r="C10579" s="348" t="s">
        <v>9980</v>
      </c>
      <c r="D10579" s="73">
        <v>41659</v>
      </c>
      <c r="E10579" s="21" t="s">
        <v>8354</v>
      </c>
      <c r="F10579" s="21" t="s">
        <v>2568</v>
      </c>
      <c r="G10579" s="21" t="s">
        <v>675</v>
      </c>
      <c r="H10579" s="21">
        <v>8961</v>
      </c>
      <c r="I10579" s="21">
        <v>8961</v>
      </c>
      <c r="J10579" s="21" t="s">
        <v>9676</v>
      </c>
      <c r="K10579" s="21" t="s">
        <v>40</v>
      </c>
      <c r="L10579" s="21" t="s">
        <v>9677</v>
      </c>
    </row>
    <row r="10580" spans="2:12" ht="75" customHeight="1" x14ac:dyDescent="0.25">
      <c r="B10580" s="328">
        <v>40171517</v>
      </c>
      <c r="C10580" s="348" t="s">
        <v>9981</v>
      </c>
      <c r="D10580" s="73">
        <v>41659</v>
      </c>
      <c r="E10580" s="21" t="s">
        <v>8354</v>
      </c>
      <c r="F10580" s="21" t="s">
        <v>2568</v>
      </c>
      <c r="G10580" s="21" t="s">
        <v>675</v>
      </c>
      <c r="H10580" s="21">
        <v>4017</v>
      </c>
      <c r="I10580" s="21">
        <v>4017</v>
      </c>
      <c r="J10580" s="21" t="s">
        <v>9676</v>
      </c>
      <c r="K10580" s="21" t="s">
        <v>40</v>
      </c>
      <c r="L10580" s="21" t="s">
        <v>9677</v>
      </c>
    </row>
    <row r="10581" spans="2:12" ht="75" customHeight="1" x14ac:dyDescent="0.25">
      <c r="B10581" s="328">
        <v>40171517</v>
      </c>
      <c r="C10581" s="348" t="s">
        <v>9982</v>
      </c>
      <c r="D10581" s="73">
        <v>41659</v>
      </c>
      <c r="E10581" s="21" t="s">
        <v>8354</v>
      </c>
      <c r="F10581" s="21" t="s">
        <v>2568</v>
      </c>
      <c r="G10581" s="21" t="s">
        <v>675</v>
      </c>
      <c r="H10581" s="21">
        <v>58710</v>
      </c>
      <c r="I10581" s="21">
        <v>58710</v>
      </c>
      <c r="J10581" s="21" t="s">
        <v>9676</v>
      </c>
      <c r="K10581" s="21" t="s">
        <v>40</v>
      </c>
      <c r="L10581" s="21" t="s">
        <v>9677</v>
      </c>
    </row>
    <row r="10582" spans="2:12" ht="75" customHeight="1" x14ac:dyDescent="0.25">
      <c r="B10582" s="328">
        <v>40171517</v>
      </c>
      <c r="C10582" s="348" t="s">
        <v>9983</v>
      </c>
      <c r="D10582" s="73">
        <v>41659</v>
      </c>
      <c r="E10582" s="21" t="s">
        <v>8354</v>
      </c>
      <c r="F10582" s="21" t="s">
        <v>2568</v>
      </c>
      <c r="G10582" s="21" t="s">
        <v>675</v>
      </c>
      <c r="H10582" s="21">
        <v>18231</v>
      </c>
      <c r="I10582" s="21">
        <v>18231</v>
      </c>
      <c r="J10582" s="21" t="s">
        <v>9676</v>
      </c>
      <c r="K10582" s="21" t="s">
        <v>40</v>
      </c>
      <c r="L10582" s="21" t="s">
        <v>9677</v>
      </c>
    </row>
    <row r="10583" spans="2:12" ht="75" customHeight="1" x14ac:dyDescent="0.25">
      <c r="B10583" s="328">
        <v>40171517</v>
      </c>
      <c r="C10583" s="348" t="s">
        <v>9984</v>
      </c>
      <c r="D10583" s="73">
        <v>41659</v>
      </c>
      <c r="E10583" s="21" t="s">
        <v>8354</v>
      </c>
      <c r="F10583" s="21" t="s">
        <v>2568</v>
      </c>
      <c r="G10583" s="21" t="s">
        <v>675</v>
      </c>
      <c r="H10583" s="21">
        <v>31672.5</v>
      </c>
      <c r="I10583" s="21">
        <v>31672.5</v>
      </c>
      <c r="J10583" s="21" t="s">
        <v>9676</v>
      </c>
      <c r="K10583" s="21" t="s">
        <v>40</v>
      </c>
      <c r="L10583" s="21" t="s">
        <v>9677</v>
      </c>
    </row>
    <row r="10584" spans="2:12" ht="75" customHeight="1" x14ac:dyDescent="0.25">
      <c r="B10584" s="328">
        <v>25191730</v>
      </c>
      <c r="C10584" s="348" t="s">
        <v>9985</v>
      </c>
      <c r="D10584" s="73">
        <v>41659</v>
      </c>
      <c r="E10584" s="21" t="s">
        <v>8354</v>
      </c>
      <c r="F10584" s="21" t="s">
        <v>2568</v>
      </c>
      <c r="G10584" s="21" t="s">
        <v>675</v>
      </c>
      <c r="H10584" s="21">
        <v>17510</v>
      </c>
      <c r="I10584" s="21">
        <v>17510</v>
      </c>
      <c r="J10584" s="21" t="s">
        <v>9676</v>
      </c>
      <c r="K10584" s="21" t="s">
        <v>40</v>
      </c>
      <c r="L10584" s="21" t="s">
        <v>9677</v>
      </c>
    </row>
    <row r="10585" spans="2:12" ht="75" customHeight="1" x14ac:dyDescent="0.25">
      <c r="B10585" s="328">
        <v>40171617</v>
      </c>
      <c r="C10585" s="348" t="s">
        <v>9986</v>
      </c>
      <c r="D10585" s="73">
        <v>41659</v>
      </c>
      <c r="E10585" s="21" t="s">
        <v>8354</v>
      </c>
      <c r="F10585" s="21" t="s">
        <v>2568</v>
      </c>
      <c r="G10585" s="21" t="s">
        <v>675</v>
      </c>
      <c r="H10585" s="21">
        <v>18128</v>
      </c>
      <c r="I10585" s="21">
        <v>18128</v>
      </c>
      <c r="J10585" s="21" t="s">
        <v>9676</v>
      </c>
      <c r="K10585" s="21" t="s">
        <v>40</v>
      </c>
      <c r="L10585" s="21" t="s">
        <v>9677</v>
      </c>
    </row>
    <row r="10586" spans="2:12" ht="75" customHeight="1" x14ac:dyDescent="0.25">
      <c r="B10586" s="328">
        <v>40171617</v>
      </c>
      <c r="C10586" s="348" t="s">
        <v>9987</v>
      </c>
      <c r="D10586" s="73">
        <v>41659</v>
      </c>
      <c r="E10586" s="21" t="s">
        <v>8354</v>
      </c>
      <c r="F10586" s="21" t="s">
        <v>2568</v>
      </c>
      <c r="G10586" s="21" t="s">
        <v>675</v>
      </c>
      <c r="H10586" s="21">
        <v>10660.5</v>
      </c>
      <c r="I10586" s="21">
        <v>10660.5</v>
      </c>
      <c r="J10586" s="21" t="s">
        <v>9676</v>
      </c>
      <c r="K10586" s="21" t="s">
        <v>40</v>
      </c>
      <c r="L10586" s="21" t="s">
        <v>9677</v>
      </c>
    </row>
    <row r="10587" spans="2:12" ht="75" customHeight="1" x14ac:dyDescent="0.25">
      <c r="B10587" s="328">
        <v>40171617</v>
      </c>
      <c r="C10587" s="348" t="s">
        <v>9988</v>
      </c>
      <c r="D10587" s="73">
        <v>41659</v>
      </c>
      <c r="E10587" s="21" t="s">
        <v>8354</v>
      </c>
      <c r="F10587" s="21" t="s">
        <v>2568</v>
      </c>
      <c r="G10587" s="21" t="s">
        <v>675</v>
      </c>
      <c r="H10587" s="21">
        <v>32702.5</v>
      </c>
      <c r="I10587" s="21">
        <v>32702.5</v>
      </c>
      <c r="J10587" s="21" t="s">
        <v>9676</v>
      </c>
      <c r="K10587" s="21" t="s">
        <v>40</v>
      </c>
      <c r="L10587" s="21" t="s">
        <v>9677</v>
      </c>
    </row>
    <row r="10588" spans="2:12" ht="75" customHeight="1" x14ac:dyDescent="0.25">
      <c r="B10588" s="328">
        <v>40171617</v>
      </c>
      <c r="C10588" s="348" t="s">
        <v>9989</v>
      </c>
      <c r="D10588" s="73">
        <v>41659</v>
      </c>
      <c r="E10588" s="21" t="s">
        <v>8354</v>
      </c>
      <c r="F10588" s="21" t="s">
        <v>2568</v>
      </c>
      <c r="G10588" s="21" t="s">
        <v>675</v>
      </c>
      <c r="H10588" s="21">
        <v>184164</v>
      </c>
      <c r="I10588" s="21">
        <v>184164</v>
      </c>
      <c r="J10588" s="21" t="s">
        <v>9676</v>
      </c>
      <c r="K10588" s="21" t="s">
        <v>40</v>
      </c>
      <c r="L10588" s="21" t="s">
        <v>9677</v>
      </c>
    </row>
    <row r="10589" spans="2:12" ht="75" customHeight="1" x14ac:dyDescent="0.25">
      <c r="B10589" s="328">
        <v>40171617</v>
      </c>
      <c r="C10589" s="348" t="s">
        <v>9990</v>
      </c>
      <c r="D10589" s="73">
        <v>41659</v>
      </c>
      <c r="E10589" s="21" t="s">
        <v>8354</v>
      </c>
      <c r="F10589" s="21" t="s">
        <v>2568</v>
      </c>
      <c r="G10589" s="21" t="s">
        <v>675</v>
      </c>
      <c r="H10589" s="21">
        <v>89455.5</v>
      </c>
      <c r="I10589" s="21">
        <v>89455.5</v>
      </c>
      <c r="J10589" s="21" t="s">
        <v>9676</v>
      </c>
      <c r="K10589" s="21" t="s">
        <v>40</v>
      </c>
      <c r="L10589" s="21" t="s">
        <v>9677</v>
      </c>
    </row>
    <row r="10590" spans="2:12" ht="75" customHeight="1" x14ac:dyDescent="0.25">
      <c r="B10590" s="328">
        <v>40171617</v>
      </c>
      <c r="C10590" s="348" t="s">
        <v>9991</v>
      </c>
      <c r="D10590" s="73">
        <v>41659</v>
      </c>
      <c r="E10590" s="21" t="s">
        <v>8354</v>
      </c>
      <c r="F10590" s="21" t="s">
        <v>2568</v>
      </c>
      <c r="G10590" s="21" t="s">
        <v>675</v>
      </c>
      <c r="H10590" s="21">
        <v>12257</v>
      </c>
      <c r="I10590" s="21">
        <v>12257</v>
      </c>
      <c r="J10590" s="21" t="s">
        <v>9676</v>
      </c>
      <c r="K10590" s="21" t="s">
        <v>40</v>
      </c>
      <c r="L10590" s="21" t="s">
        <v>9677</v>
      </c>
    </row>
    <row r="10591" spans="2:12" ht="75" customHeight="1" x14ac:dyDescent="0.25">
      <c r="B10591" s="328">
        <v>40171617</v>
      </c>
      <c r="C10591" s="348" t="s">
        <v>9992</v>
      </c>
      <c r="D10591" s="73">
        <v>41659</v>
      </c>
      <c r="E10591" s="21" t="s">
        <v>8354</v>
      </c>
      <c r="F10591" s="21" t="s">
        <v>2568</v>
      </c>
      <c r="G10591" s="21" t="s">
        <v>675</v>
      </c>
      <c r="H10591" s="21">
        <v>166654</v>
      </c>
      <c r="I10591" s="21">
        <v>166654</v>
      </c>
      <c r="J10591" s="21" t="s">
        <v>9676</v>
      </c>
      <c r="K10591" s="21" t="s">
        <v>40</v>
      </c>
      <c r="L10591" s="21" t="s">
        <v>9677</v>
      </c>
    </row>
    <row r="10592" spans="2:12" ht="75" customHeight="1" x14ac:dyDescent="0.25">
      <c r="B10592" s="328">
        <v>40171617</v>
      </c>
      <c r="C10592" s="348" t="s">
        <v>9993</v>
      </c>
      <c r="D10592" s="73">
        <v>41659</v>
      </c>
      <c r="E10592" s="21" t="s">
        <v>8354</v>
      </c>
      <c r="F10592" s="21" t="s">
        <v>2568</v>
      </c>
      <c r="G10592" s="21" t="s">
        <v>675</v>
      </c>
      <c r="H10592" s="21">
        <v>34247.5</v>
      </c>
      <c r="I10592" s="21">
        <v>34247.5</v>
      </c>
      <c r="J10592" s="21" t="s">
        <v>9676</v>
      </c>
      <c r="K10592" s="21" t="s">
        <v>40</v>
      </c>
      <c r="L10592" s="21" t="s">
        <v>9677</v>
      </c>
    </row>
    <row r="10593" spans="2:12" ht="75" customHeight="1" x14ac:dyDescent="0.25">
      <c r="B10593" s="328">
        <v>40171617</v>
      </c>
      <c r="C10593" s="348" t="s">
        <v>9994</v>
      </c>
      <c r="D10593" s="73">
        <v>41659</v>
      </c>
      <c r="E10593" s="21" t="s">
        <v>8354</v>
      </c>
      <c r="F10593" s="21" t="s">
        <v>2568</v>
      </c>
      <c r="G10593" s="21" t="s">
        <v>675</v>
      </c>
      <c r="H10593" s="21">
        <v>191889</v>
      </c>
      <c r="I10593" s="21">
        <v>191889</v>
      </c>
      <c r="J10593" s="21" t="s">
        <v>9676</v>
      </c>
      <c r="K10593" s="21" t="s">
        <v>40</v>
      </c>
      <c r="L10593" s="21" t="s">
        <v>9677</v>
      </c>
    </row>
    <row r="10594" spans="2:12" ht="75" customHeight="1" x14ac:dyDescent="0.25">
      <c r="B10594" s="328">
        <v>40171617</v>
      </c>
      <c r="C10594" s="348" t="s">
        <v>9995</v>
      </c>
      <c r="D10594" s="73">
        <v>41659</v>
      </c>
      <c r="E10594" s="21" t="s">
        <v>8354</v>
      </c>
      <c r="F10594" s="21" t="s">
        <v>2568</v>
      </c>
      <c r="G10594" s="21" t="s">
        <v>675</v>
      </c>
      <c r="H10594" s="21">
        <v>24977.5</v>
      </c>
      <c r="I10594" s="21">
        <v>24977.5</v>
      </c>
      <c r="J10594" s="21" t="s">
        <v>9676</v>
      </c>
      <c r="K10594" s="21" t="s">
        <v>40</v>
      </c>
      <c r="L10594" s="21" t="s">
        <v>9677</v>
      </c>
    </row>
    <row r="10595" spans="2:12" ht="75" customHeight="1" x14ac:dyDescent="0.25">
      <c r="B10595" s="328">
        <v>40171617</v>
      </c>
      <c r="C10595" s="348" t="s">
        <v>9996</v>
      </c>
      <c r="D10595" s="73">
        <v>41659</v>
      </c>
      <c r="E10595" s="21" t="s">
        <v>8354</v>
      </c>
      <c r="F10595" s="21" t="s">
        <v>2568</v>
      </c>
      <c r="G10595" s="21" t="s">
        <v>675</v>
      </c>
      <c r="H10595" s="21">
        <v>72615</v>
      </c>
      <c r="I10595" s="21">
        <v>72615</v>
      </c>
      <c r="J10595" s="21" t="s">
        <v>9676</v>
      </c>
      <c r="K10595" s="21" t="s">
        <v>40</v>
      </c>
      <c r="L10595" s="21" t="s">
        <v>9677</v>
      </c>
    </row>
    <row r="10596" spans="2:12" ht="75" customHeight="1" x14ac:dyDescent="0.25">
      <c r="B10596" s="328">
        <v>40171617</v>
      </c>
      <c r="C10596" s="348" t="s">
        <v>9997</v>
      </c>
      <c r="D10596" s="73">
        <v>41659</v>
      </c>
      <c r="E10596" s="21" t="s">
        <v>8354</v>
      </c>
      <c r="F10596" s="21" t="s">
        <v>2568</v>
      </c>
      <c r="G10596" s="21" t="s">
        <v>675</v>
      </c>
      <c r="H10596" s="21">
        <v>254925</v>
      </c>
      <c r="I10596" s="21">
        <v>254925</v>
      </c>
      <c r="J10596" s="21" t="s">
        <v>9676</v>
      </c>
      <c r="K10596" s="21" t="s">
        <v>40</v>
      </c>
      <c r="L10596" s="21" t="s">
        <v>9677</v>
      </c>
    </row>
    <row r="10597" spans="2:12" ht="75" customHeight="1" x14ac:dyDescent="0.25">
      <c r="B10597" s="328">
        <v>40171617</v>
      </c>
      <c r="C10597" s="348" t="s">
        <v>9998</v>
      </c>
      <c r="D10597" s="73">
        <v>41659</v>
      </c>
      <c r="E10597" s="21" t="s">
        <v>8354</v>
      </c>
      <c r="F10597" s="21" t="s">
        <v>2568</v>
      </c>
      <c r="G10597" s="21" t="s">
        <v>675</v>
      </c>
      <c r="H10597" s="21">
        <v>5098.5</v>
      </c>
      <c r="I10597" s="21">
        <v>5098.5</v>
      </c>
      <c r="J10597" s="21" t="s">
        <v>9676</v>
      </c>
      <c r="K10597" s="21" t="s">
        <v>40</v>
      </c>
      <c r="L10597" s="21" t="s">
        <v>9677</v>
      </c>
    </row>
    <row r="10598" spans="2:12" ht="75" customHeight="1" x14ac:dyDescent="0.25">
      <c r="B10598" s="328">
        <v>40171617</v>
      </c>
      <c r="C10598" s="348" t="s">
        <v>9999</v>
      </c>
      <c r="D10598" s="73">
        <v>41659</v>
      </c>
      <c r="E10598" s="21" t="s">
        <v>8354</v>
      </c>
      <c r="F10598" s="21" t="s">
        <v>2568</v>
      </c>
      <c r="G10598" s="21" t="s">
        <v>675</v>
      </c>
      <c r="H10598" s="21">
        <v>2008.5</v>
      </c>
      <c r="I10598" s="21">
        <v>2008.5</v>
      </c>
      <c r="J10598" s="21" t="s">
        <v>9676</v>
      </c>
      <c r="K10598" s="21" t="s">
        <v>40</v>
      </c>
      <c r="L10598" s="21" t="s">
        <v>9677</v>
      </c>
    </row>
    <row r="10599" spans="2:12" ht="75" customHeight="1" x14ac:dyDescent="0.25">
      <c r="B10599" s="328">
        <v>40171617</v>
      </c>
      <c r="C10599" s="348" t="s">
        <v>10000</v>
      </c>
      <c r="D10599" s="73">
        <v>41659</v>
      </c>
      <c r="E10599" s="21" t="s">
        <v>8354</v>
      </c>
      <c r="F10599" s="21" t="s">
        <v>2568</v>
      </c>
      <c r="G10599" s="21" t="s">
        <v>675</v>
      </c>
      <c r="H10599" s="21">
        <v>28273.5</v>
      </c>
      <c r="I10599" s="21">
        <v>28273.5</v>
      </c>
      <c r="J10599" s="21" t="s">
        <v>9676</v>
      </c>
      <c r="K10599" s="21" t="s">
        <v>40</v>
      </c>
      <c r="L10599" s="21" t="s">
        <v>9677</v>
      </c>
    </row>
    <row r="10600" spans="2:12" ht="75" customHeight="1" x14ac:dyDescent="0.25">
      <c r="B10600" s="328">
        <v>40171617</v>
      </c>
      <c r="C10600" s="348" t="s">
        <v>10001</v>
      </c>
      <c r="D10600" s="73">
        <v>41659</v>
      </c>
      <c r="E10600" s="21" t="s">
        <v>8354</v>
      </c>
      <c r="F10600" s="21" t="s">
        <v>2568</v>
      </c>
      <c r="G10600" s="21" t="s">
        <v>675</v>
      </c>
      <c r="H10600" s="21">
        <v>6931.9000000000005</v>
      </c>
      <c r="I10600" s="21">
        <v>6931.9000000000005</v>
      </c>
      <c r="J10600" s="21" t="s">
        <v>9676</v>
      </c>
      <c r="K10600" s="21" t="s">
        <v>40</v>
      </c>
      <c r="L10600" s="21" t="s">
        <v>9677</v>
      </c>
    </row>
    <row r="10601" spans="2:12" ht="75" customHeight="1" x14ac:dyDescent="0.25">
      <c r="B10601" s="328">
        <v>40171617</v>
      </c>
      <c r="C10601" s="348" t="s">
        <v>10002</v>
      </c>
      <c r="D10601" s="73">
        <v>41659</v>
      </c>
      <c r="E10601" s="21" t="s">
        <v>8354</v>
      </c>
      <c r="F10601" s="21" t="s">
        <v>2568</v>
      </c>
      <c r="G10601" s="21" t="s">
        <v>675</v>
      </c>
      <c r="H10601" s="21">
        <v>11227</v>
      </c>
      <c r="I10601" s="21">
        <v>11227</v>
      </c>
      <c r="J10601" s="21" t="s">
        <v>9676</v>
      </c>
      <c r="K10601" s="21" t="s">
        <v>40</v>
      </c>
      <c r="L10601" s="21" t="s">
        <v>9677</v>
      </c>
    </row>
    <row r="10602" spans="2:12" ht="75" customHeight="1" x14ac:dyDescent="0.25">
      <c r="B10602" s="328">
        <v>20143002</v>
      </c>
      <c r="C10602" s="348" t="s">
        <v>10003</v>
      </c>
      <c r="D10602" s="73">
        <v>41659</v>
      </c>
      <c r="E10602" s="21" t="s">
        <v>8354</v>
      </c>
      <c r="F10602" s="21" t="s">
        <v>2568</v>
      </c>
      <c r="G10602" s="21" t="s">
        <v>675</v>
      </c>
      <c r="H10602" s="21">
        <v>216300</v>
      </c>
      <c r="I10602" s="21">
        <v>216300</v>
      </c>
      <c r="J10602" s="21" t="s">
        <v>9676</v>
      </c>
      <c r="K10602" s="21" t="s">
        <v>40</v>
      </c>
      <c r="L10602" s="21" t="s">
        <v>9677</v>
      </c>
    </row>
    <row r="10603" spans="2:12" ht="75" customHeight="1" x14ac:dyDescent="0.25">
      <c r="B10603" s="328">
        <v>30161503</v>
      </c>
      <c r="C10603" s="348" t="s">
        <v>10004</v>
      </c>
      <c r="D10603" s="73">
        <v>41659</v>
      </c>
      <c r="E10603" s="21" t="s">
        <v>8354</v>
      </c>
      <c r="F10603" s="21" t="s">
        <v>2568</v>
      </c>
      <c r="G10603" s="21" t="s">
        <v>675</v>
      </c>
      <c r="H10603" s="21">
        <v>51500</v>
      </c>
      <c r="I10603" s="21">
        <v>51500</v>
      </c>
      <c r="J10603" s="21" t="s">
        <v>9676</v>
      </c>
      <c r="K10603" s="21" t="s">
        <v>40</v>
      </c>
      <c r="L10603" s="21" t="s">
        <v>9677</v>
      </c>
    </row>
    <row r="10604" spans="2:12" ht="75" customHeight="1" x14ac:dyDescent="0.25">
      <c r="B10604" s="328">
        <v>14111609</v>
      </c>
      <c r="C10604" s="348" t="s">
        <v>10005</v>
      </c>
      <c r="D10604" s="73">
        <v>41659</v>
      </c>
      <c r="E10604" s="21" t="s">
        <v>8354</v>
      </c>
      <c r="F10604" s="21" t="s">
        <v>2568</v>
      </c>
      <c r="G10604" s="21" t="s">
        <v>675</v>
      </c>
      <c r="H10604" s="21">
        <v>96099</v>
      </c>
      <c r="I10604" s="21">
        <v>96099</v>
      </c>
      <c r="J10604" s="21" t="s">
        <v>9676</v>
      </c>
      <c r="K10604" s="21" t="s">
        <v>40</v>
      </c>
      <c r="L10604" s="21" t="s">
        <v>9677</v>
      </c>
    </row>
    <row r="10605" spans="2:12" ht="75" customHeight="1" x14ac:dyDescent="0.25">
      <c r="B10605" s="328">
        <v>71161202</v>
      </c>
      <c r="C10605" s="21" t="s">
        <v>10006</v>
      </c>
      <c r="D10605" s="73">
        <v>41659</v>
      </c>
      <c r="E10605" s="21" t="s">
        <v>36</v>
      </c>
      <c r="F10605" s="21" t="s">
        <v>3542</v>
      </c>
      <c r="G10605" s="21" t="s">
        <v>675</v>
      </c>
      <c r="H10605" s="21">
        <v>383741435</v>
      </c>
      <c r="I10605" s="21">
        <v>383741435</v>
      </c>
      <c r="J10605" s="21" t="s">
        <v>9676</v>
      </c>
      <c r="K10605" s="21" t="s">
        <v>40</v>
      </c>
      <c r="L10605" s="21" t="s">
        <v>9677</v>
      </c>
    </row>
    <row r="10606" spans="2:12" ht="75" customHeight="1" x14ac:dyDescent="0.25">
      <c r="B10606" s="328">
        <v>44102902</v>
      </c>
      <c r="C10606" s="21" t="s">
        <v>10007</v>
      </c>
      <c r="D10606" s="73">
        <v>41659</v>
      </c>
      <c r="E10606" s="21" t="s">
        <v>10008</v>
      </c>
      <c r="F10606" s="21" t="s">
        <v>2568</v>
      </c>
      <c r="G10606" s="21" t="s">
        <v>675</v>
      </c>
      <c r="H10606" s="21">
        <v>11326704</v>
      </c>
      <c r="I10606" s="21">
        <v>11326704</v>
      </c>
      <c r="J10606" s="21" t="s">
        <v>9676</v>
      </c>
      <c r="K10606" s="21" t="s">
        <v>40</v>
      </c>
      <c r="L10606" s="21" t="s">
        <v>9838</v>
      </c>
    </row>
    <row r="10607" spans="2:12" ht="75" customHeight="1" x14ac:dyDescent="0.25">
      <c r="B10607" s="328">
        <v>46171619</v>
      </c>
      <c r="C10607" s="21" t="s">
        <v>10009</v>
      </c>
      <c r="D10607" s="73">
        <v>41659</v>
      </c>
      <c r="E10607" s="21" t="s">
        <v>54</v>
      </c>
      <c r="F10607" s="21" t="s">
        <v>2568</v>
      </c>
      <c r="G10607" s="21" t="s">
        <v>675</v>
      </c>
      <c r="H10607" s="21">
        <v>10538374.960000001</v>
      </c>
      <c r="I10607" s="21">
        <v>10538374.960000001</v>
      </c>
      <c r="J10607" s="21" t="s">
        <v>9676</v>
      </c>
      <c r="K10607" s="21" t="s">
        <v>40</v>
      </c>
      <c r="L10607" s="21" t="s">
        <v>9838</v>
      </c>
    </row>
    <row r="10608" spans="2:12" ht="75" customHeight="1" x14ac:dyDescent="0.25">
      <c r="B10608" s="328">
        <v>32151705</v>
      </c>
      <c r="C10608" s="21" t="s">
        <v>10010</v>
      </c>
      <c r="D10608" s="73">
        <v>41659</v>
      </c>
      <c r="E10608" s="21" t="s">
        <v>51</v>
      </c>
      <c r="F10608" s="21" t="s">
        <v>3542</v>
      </c>
      <c r="G10608" s="21" t="s">
        <v>675</v>
      </c>
      <c r="H10608" s="21">
        <v>122938229.12</v>
      </c>
      <c r="I10608" s="21">
        <v>122938229.12</v>
      </c>
      <c r="J10608" s="21" t="s">
        <v>9676</v>
      </c>
      <c r="K10608" s="21" t="s">
        <v>40</v>
      </c>
      <c r="L10608" s="21" t="s">
        <v>9682</v>
      </c>
    </row>
    <row r="10609" spans="2:12" ht="75" customHeight="1" x14ac:dyDescent="0.25">
      <c r="B10609" s="328">
        <v>20111614</v>
      </c>
      <c r="C10609" s="21" t="s">
        <v>10011</v>
      </c>
      <c r="D10609" s="73">
        <v>41659</v>
      </c>
      <c r="E10609" s="21" t="s">
        <v>71</v>
      </c>
      <c r="F10609" s="21" t="s">
        <v>2568</v>
      </c>
      <c r="G10609" s="21" t="s">
        <v>675</v>
      </c>
      <c r="H10609" s="21">
        <v>4823168.6399999997</v>
      </c>
      <c r="I10609" s="21">
        <v>4823168.6399999997</v>
      </c>
      <c r="J10609" s="21" t="s">
        <v>9676</v>
      </c>
      <c r="K10609" s="21" t="s">
        <v>40</v>
      </c>
      <c r="L10609" s="21" t="s">
        <v>9682</v>
      </c>
    </row>
    <row r="10610" spans="2:12" ht="75" customHeight="1" x14ac:dyDescent="0.25">
      <c r="B10610" s="328">
        <v>39111801</v>
      </c>
      <c r="C10610" s="147" t="s">
        <v>10012</v>
      </c>
      <c r="D10610" s="73">
        <v>41659</v>
      </c>
      <c r="E10610" s="21" t="s">
        <v>2488</v>
      </c>
      <c r="F10610" s="21" t="s">
        <v>3460</v>
      </c>
      <c r="G10610" s="21" t="s">
        <v>675</v>
      </c>
      <c r="H10610" s="349">
        <v>33303</v>
      </c>
      <c r="I10610" s="349">
        <v>33303</v>
      </c>
      <c r="J10610" s="21" t="s">
        <v>9676</v>
      </c>
      <c r="K10610" s="21" t="s">
        <v>40</v>
      </c>
      <c r="L10610" s="21" t="s">
        <v>9682</v>
      </c>
    </row>
    <row r="10611" spans="2:12" ht="75" customHeight="1" x14ac:dyDescent="0.25">
      <c r="B10611" s="21">
        <v>95120000</v>
      </c>
      <c r="C10611" s="350" t="s">
        <v>10013</v>
      </c>
      <c r="D10611" s="73">
        <v>41659</v>
      </c>
      <c r="E10611" s="21" t="s">
        <v>2488</v>
      </c>
      <c r="F10611" s="21" t="s">
        <v>3460</v>
      </c>
      <c r="G10611" s="21" t="s">
        <v>675</v>
      </c>
      <c r="H10611" s="351">
        <v>28710</v>
      </c>
      <c r="I10611" s="351">
        <v>28710</v>
      </c>
      <c r="J10611" s="21" t="s">
        <v>9676</v>
      </c>
      <c r="K10611" s="21" t="s">
        <v>40</v>
      </c>
      <c r="L10611" s="21" t="s">
        <v>9682</v>
      </c>
    </row>
    <row r="10612" spans="2:12" ht="75" customHeight="1" x14ac:dyDescent="0.25">
      <c r="B10612" s="21">
        <v>95120000</v>
      </c>
      <c r="C10612" s="350" t="s">
        <v>10014</v>
      </c>
      <c r="D10612" s="73">
        <v>41659</v>
      </c>
      <c r="E10612" s="21" t="s">
        <v>2488</v>
      </c>
      <c r="F10612" s="21" t="s">
        <v>3460</v>
      </c>
      <c r="G10612" s="21" t="s">
        <v>675</v>
      </c>
      <c r="H10612" s="351">
        <v>435328</v>
      </c>
      <c r="I10612" s="351">
        <v>435328</v>
      </c>
      <c r="J10612" s="21" t="s">
        <v>9676</v>
      </c>
      <c r="K10612" s="21" t="s">
        <v>40</v>
      </c>
      <c r="L10612" s="21" t="s">
        <v>9682</v>
      </c>
    </row>
    <row r="10613" spans="2:12" ht="75" customHeight="1" x14ac:dyDescent="0.25">
      <c r="B10613" s="21">
        <v>60106215</v>
      </c>
      <c r="C10613" s="350" t="s">
        <v>10015</v>
      </c>
      <c r="D10613" s="73">
        <v>41659</v>
      </c>
      <c r="E10613" s="21" t="s">
        <v>2488</v>
      </c>
      <c r="F10613" s="21" t="s">
        <v>3460</v>
      </c>
      <c r="G10613" s="21" t="s">
        <v>675</v>
      </c>
      <c r="H10613" s="351">
        <v>1309916</v>
      </c>
      <c r="I10613" s="351">
        <v>1309916</v>
      </c>
      <c r="J10613" s="21" t="s">
        <v>9676</v>
      </c>
      <c r="K10613" s="21" t="s">
        <v>40</v>
      </c>
      <c r="L10613" s="21" t="s">
        <v>9682</v>
      </c>
    </row>
    <row r="10614" spans="2:12" ht="75" customHeight="1" x14ac:dyDescent="0.25">
      <c r="B10614" s="21">
        <v>60106215</v>
      </c>
      <c r="C10614" s="350" t="s">
        <v>10016</v>
      </c>
      <c r="D10614" s="73">
        <v>41659</v>
      </c>
      <c r="E10614" s="21" t="s">
        <v>2488</v>
      </c>
      <c r="F10614" s="21" t="s">
        <v>3460</v>
      </c>
      <c r="G10614" s="21" t="s">
        <v>675</v>
      </c>
      <c r="H10614" s="351">
        <v>174655</v>
      </c>
      <c r="I10614" s="351">
        <v>174655</v>
      </c>
      <c r="J10614" s="21" t="s">
        <v>9676</v>
      </c>
      <c r="K10614" s="21" t="s">
        <v>40</v>
      </c>
      <c r="L10614" s="21" t="s">
        <v>9682</v>
      </c>
    </row>
    <row r="10615" spans="2:12" ht="75" customHeight="1" x14ac:dyDescent="0.25">
      <c r="B10615" s="21">
        <v>60106215</v>
      </c>
      <c r="C10615" s="350" t="s">
        <v>10017</v>
      </c>
      <c r="D10615" s="73">
        <v>41659</v>
      </c>
      <c r="E10615" s="21" t="s">
        <v>2488</v>
      </c>
      <c r="F10615" s="21" t="s">
        <v>3460</v>
      </c>
      <c r="G10615" s="21" t="s">
        <v>675</v>
      </c>
      <c r="H10615" s="351">
        <v>206856</v>
      </c>
      <c r="I10615" s="351">
        <v>206856</v>
      </c>
      <c r="J10615" s="21" t="s">
        <v>9676</v>
      </c>
      <c r="K10615" s="21" t="s">
        <v>40</v>
      </c>
      <c r="L10615" s="21" t="s">
        <v>9682</v>
      </c>
    </row>
    <row r="10616" spans="2:12" ht="75" customHeight="1" x14ac:dyDescent="0.25">
      <c r="B10616" s="21">
        <v>60106215</v>
      </c>
      <c r="C10616" s="350" t="s">
        <v>10018</v>
      </c>
      <c r="D10616" s="73">
        <v>41659</v>
      </c>
      <c r="E10616" s="21" t="s">
        <v>2488</v>
      </c>
      <c r="F10616" s="21" t="s">
        <v>3460</v>
      </c>
      <c r="G10616" s="21" t="s">
        <v>675</v>
      </c>
      <c r="H10616" s="351">
        <v>1319224</v>
      </c>
      <c r="I10616" s="351">
        <v>1319224</v>
      </c>
      <c r="J10616" s="21" t="s">
        <v>9676</v>
      </c>
      <c r="K10616" s="21" t="s">
        <v>40</v>
      </c>
      <c r="L10616" s="21" t="s">
        <v>9682</v>
      </c>
    </row>
    <row r="10617" spans="2:12" ht="75" customHeight="1" x14ac:dyDescent="0.25">
      <c r="B10617" s="21">
        <v>60106215</v>
      </c>
      <c r="C10617" s="350" t="s">
        <v>10019</v>
      </c>
      <c r="D10617" s="73">
        <v>41659</v>
      </c>
      <c r="E10617" s="21" t="s">
        <v>2488</v>
      </c>
      <c r="F10617" s="21" t="s">
        <v>3460</v>
      </c>
      <c r="G10617" s="21" t="s">
        <v>675</v>
      </c>
      <c r="H10617" s="351">
        <v>36318</v>
      </c>
      <c r="I10617" s="351">
        <v>36318</v>
      </c>
      <c r="J10617" s="21" t="s">
        <v>9676</v>
      </c>
      <c r="K10617" s="21" t="s">
        <v>40</v>
      </c>
      <c r="L10617" s="21" t="s">
        <v>9682</v>
      </c>
    </row>
    <row r="10618" spans="2:12" ht="75" customHeight="1" x14ac:dyDescent="0.25">
      <c r="B10618" s="21">
        <v>60106215</v>
      </c>
      <c r="C10618" s="350" t="s">
        <v>10020</v>
      </c>
      <c r="D10618" s="73">
        <v>41659</v>
      </c>
      <c r="E10618" s="21" t="s">
        <v>2488</v>
      </c>
      <c r="F10618" s="21" t="s">
        <v>3460</v>
      </c>
      <c r="G10618" s="21" t="s">
        <v>675</v>
      </c>
      <c r="H10618" s="351">
        <v>1670405</v>
      </c>
      <c r="I10618" s="351">
        <v>1670405</v>
      </c>
      <c r="J10618" s="21" t="s">
        <v>9676</v>
      </c>
      <c r="K10618" s="21" t="s">
        <v>40</v>
      </c>
      <c r="L10618" s="21" t="s">
        <v>9682</v>
      </c>
    </row>
    <row r="10619" spans="2:12" ht="75" customHeight="1" x14ac:dyDescent="0.25">
      <c r="B10619" s="21">
        <v>60106215</v>
      </c>
      <c r="C10619" s="350" t="s">
        <v>10021</v>
      </c>
      <c r="D10619" s="73">
        <v>41659</v>
      </c>
      <c r="E10619" s="21" t="s">
        <v>2488</v>
      </c>
      <c r="F10619" s="21" t="s">
        <v>3460</v>
      </c>
      <c r="G10619" s="21" t="s">
        <v>675</v>
      </c>
      <c r="H10619" s="351">
        <v>68968</v>
      </c>
      <c r="I10619" s="351">
        <v>68968</v>
      </c>
      <c r="J10619" s="21" t="s">
        <v>9676</v>
      </c>
      <c r="K10619" s="21" t="s">
        <v>40</v>
      </c>
      <c r="L10619" s="21" t="s">
        <v>9682</v>
      </c>
    </row>
    <row r="10620" spans="2:12" ht="75" customHeight="1" x14ac:dyDescent="0.25">
      <c r="B10620" s="21">
        <v>60106215</v>
      </c>
      <c r="C10620" s="350" t="s">
        <v>10022</v>
      </c>
      <c r="D10620" s="73">
        <v>41659</v>
      </c>
      <c r="E10620" s="21" t="s">
        <v>2488</v>
      </c>
      <c r="F10620" s="21" t="s">
        <v>3460</v>
      </c>
      <c r="G10620" s="21" t="s">
        <v>675</v>
      </c>
      <c r="H10620" s="351">
        <v>63162</v>
      </c>
      <c r="I10620" s="351">
        <v>63162</v>
      </c>
      <c r="J10620" s="21" t="s">
        <v>9676</v>
      </c>
      <c r="K10620" s="21" t="s">
        <v>40</v>
      </c>
      <c r="L10620" s="21" t="s">
        <v>9682</v>
      </c>
    </row>
    <row r="10621" spans="2:12" ht="75" customHeight="1" x14ac:dyDescent="0.25">
      <c r="B10621" s="328">
        <v>26101751</v>
      </c>
      <c r="C10621" s="350" t="s">
        <v>10023</v>
      </c>
      <c r="D10621" s="73">
        <v>41659</v>
      </c>
      <c r="E10621" s="21" t="s">
        <v>2488</v>
      </c>
      <c r="F10621" s="21" t="s">
        <v>3460</v>
      </c>
      <c r="G10621" s="21" t="s">
        <v>675</v>
      </c>
      <c r="H10621" s="351">
        <v>92589</v>
      </c>
      <c r="I10621" s="351">
        <v>92589</v>
      </c>
      <c r="J10621" s="21" t="s">
        <v>9676</v>
      </c>
      <c r="K10621" s="21" t="s">
        <v>40</v>
      </c>
      <c r="L10621" s="21" t="s">
        <v>9682</v>
      </c>
    </row>
    <row r="10622" spans="2:12" ht="75" customHeight="1" x14ac:dyDescent="0.25">
      <c r="B10622" s="328">
        <v>26101751</v>
      </c>
      <c r="C10622" s="350" t="s">
        <v>10024</v>
      </c>
      <c r="D10622" s="73">
        <v>41659</v>
      </c>
      <c r="E10622" s="21" t="s">
        <v>2488</v>
      </c>
      <c r="F10622" s="21" t="s">
        <v>3460</v>
      </c>
      <c r="G10622" s="21" t="s">
        <v>675</v>
      </c>
      <c r="H10622" s="351">
        <v>81823</v>
      </c>
      <c r="I10622" s="351">
        <v>81823</v>
      </c>
      <c r="J10622" s="21" t="s">
        <v>9676</v>
      </c>
      <c r="K10622" s="21" t="s">
        <v>40</v>
      </c>
      <c r="L10622" s="21" t="s">
        <v>9682</v>
      </c>
    </row>
    <row r="10623" spans="2:12" ht="75" customHeight="1" x14ac:dyDescent="0.25">
      <c r="B10623" s="328">
        <v>26101751</v>
      </c>
      <c r="C10623" s="350" t="s">
        <v>10025</v>
      </c>
      <c r="D10623" s="73">
        <v>41659</v>
      </c>
      <c r="E10623" s="21" t="s">
        <v>2488</v>
      </c>
      <c r="F10623" s="21" t="s">
        <v>3460</v>
      </c>
      <c r="G10623" s="21" t="s">
        <v>675</v>
      </c>
      <c r="H10623" s="351">
        <v>1175846</v>
      </c>
      <c r="I10623" s="351">
        <v>1175846</v>
      </c>
      <c r="J10623" s="21" t="s">
        <v>9676</v>
      </c>
      <c r="K10623" s="21" t="s">
        <v>40</v>
      </c>
      <c r="L10623" s="21" t="s">
        <v>9682</v>
      </c>
    </row>
    <row r="10624" spans="2:12" ht="75" customHeight="1" x14ac:dyDescent="0.25">
      <c r="B10624" s="328">
        <v>26101751</v>
      </c>
      <c r="C10624" s="350" t="s">
        <v>10026</v>
      </c>
      <c r="D10624" s="73">
        <v>41659</v>
      </c>
      <c r="E10624" s="21" t="s">
        <v>2488</v>
      </c>
      <c r="F10624" s="21" t="s">
        <v>3460</v>
      </c>
      <c r="G10624" s="21" t="s">
        <v>675</v>
      </c>
      <c r="H10624" s="351">
        <v>1119690</v>
      </c>
      <c r="I10624" s="351">
        <v>1119690</v>
      </c>
      <c r="J10624" s="21" t="s">
        <v>9676</v>
      </c>
      <c r="K10624" s="21" t="s">
        <v>40</v>
      </c>
      <c r="L10624" s="21" t="s">
        <v>9682</v>
      </c>
    </row>
    <row r="10625" spans="2:12" ht="75" customHeight="1" x14ac:dyDescent="0.25">
      <c r="B10625" s="328">
        <v>26101751</v>
      </c>
      <c r="C10625" s="350" t="s">
        <v>10027</v>
      </c>
      <c r="D10625" s="73">
        <v>41659</v>
      </c>
      <c r="E10625" s="21" t="s">
        <v>2488</v>
      </c>
      <c r="F10625" s="21" t="s">
        <v>3460</v>
      </c>
      <c r="G10625" s="21" t="s">
        <v>675</v>
      </c>
      <c r="H10625" s="351">
        <v>602910</v>
      </c>
      <c r="I10625" s="351">
        <v>602910</v>
      </c>
      <c r="J10625" s="21" t="s">
        <v>9676</v>
      </c>
      <c r="K10625" s="21" t="s">
        <v>40</v>
      </c>
      <c r="L10625" s="21" t="s">
        <v>9682</v>
      </c>
    </row>
    <row r="10626" spans="2:12" ht="75" customHeight="1" x14ac:dyDescent="0.25">
      <c r="B10626" s="328">
        <v>39121640</v>
      </c>
      <c r="C10626" s="350" t="s">
        <v>10028</v>
      </c>
      <c r="D10626" s="73">
        <v>41659</v>
      </c>
      <c r="E10626" s="21" t="s">
        <v>2488</v>
      </c>
      <c r="F10626" s="21" t="s">
        <v>3460</v>
      </c>
      <c r="G10626" s="21" t="s">
        <v>675</v>
      </c>
      <c r="H10626" s="351">
        <v>112451</v>
      </c>
      <c r="I10626" s="351">
        <v>112451</v>
      </c>
      <c r="J10626" s="21" t="s">
        <v>9676</v>
      </c>
      <c r="K10626" s="21" t="s">
        <v>40</v>
      </c>
      <c r="L10626" s="21" t="s">
        <v>9682</v>
      </c>
    </row>
    <row r="10627" spans="2:12" ht="75" customHeight="1" x14ac:dyDescent="0.25">
      <c r="B10627" s="328">
        <v>39121640</v>
      </c>
      <c r="C10627" s="350" t="s">
        <v>10029</v>
      </c>
      <c r="D10627" s="73">
        <v>41659</v>
      </c>
      <c r="E10627" s="21" t="s">
        <v>2488</v>
      </c>
      <c r="F10627" s="21" t="s">
        <v>3460</v>
      </c>
      <c r="G10627" s="21" t="s">
        <v>675</v>
      </c>
      <c r="H10627" s="351">
        <v>359219</v>
      </c>
      <c r="I10627" s="351">
        <v>359219</v>
      </c>
      <c r="J10627" s="21" t="s">
        <v>9676</v>
      </c>
      <c r="K10627" s="21" t="s">
        <v>40</v>
      </c>
      <c r="L10627" s="21" t="s">
        <v>9682</v>
      </c>
    </row>
    <row r="10628" spans="2:12" ht="75" customHeight="1" x14ac:dyDescent="0.25">
      <c r="B10628" s="21">
        <v>60106215</v>
      </c>
      <c r="C10628" s="350" t="s">
        <v>10030</v>
      </c>
      <c r="D10628" s="73">
        <v>41659</v>
      </c>
      <c r="E10628" s="21" t="s">
        <v>2488</v>
      </c>
      <c r="F10628" s="21" t="s">
        <v>3460</v>
      </c>
      <c r="G10628" s="21" t="s">
        <v>675</v>
      </c>
      <c r="H10628" s="351">
        <v>43785</v>
      </c>
      <c r="I10628" s="351">
        <v>43785</v>
      </c>
      <c r="J10628" s="21" t="s">
        <v>9676</v>
      </c>
      <c r="K10628" s="21" t="s">
        <v>40</v>
      </c>
      <c r="L10628" s="21" t="s">
        <v>9682</v>
      </c>
    </row>
    <row r="10629" spans="2:12" ht="75" customHeight="1" x14ac:dyDescent="0.25">
      <c r="B10629" s="21">
        <v>60106215</v>
      </c>
      <c r="C10629" s="350" t="s">
        <v>10031</v>
      </c>
      <c r="D10629" s="73">
        <v>41659</v>
      </c>
      <c r="E10629" s="21" t="s">
        <v>2488</v>
      </c>
      <c r="F10629" s="21" t="s">
        <v>3460</v>
      </c>
      <c r="G10629" s="21" t="s">
        <v>675</v>
      </c>
      <c r="H10629" s="351">
        <v>214750</v>
      </c>
      <c r="I10629" s="351">
        <v>214750</v>
      </c>
      <c r="J10629" s="21" t="s">
        <v>9676</v>
      </c>
      <c r="K10629" s="21" t="s">
        <v>40</v>
      </c>
      <c r="L10629" s="21" t="s">
        <v>9682</v>
      </c>
    </row>
    <row r="10630" spans="2:12" ht="75" customHeight="1" x14ac:dyDescent="0.25">
      <c r="B10630" s="21">
        <v>60106215</v>
      </c>
      <c r="C10630" s="350" t="s">
        <v>10032</v>
      </c>
      <c r="D10630" s="73">
        <v>41659</v>
      </c>
      <c r="E10630" s="21" t="s">
        <v>2488</v>
      </c>
      <c r="F10630" s="21" t="s">
        <v>3460</v>
      </c>
      <c r="G10630" s="21" t="s">
        <v>675</v>
      </c>
      <c r="H10630" s="351">
        <v>939724</v>
      </c>
      <c r="I10630" s="351">
        <v>939724</v>
      </c>
      <c r="J10630" s="21" t="s">
        <v>9676</v>
      </c>
      <c r="K10630" s="21" t="s">
        <v>40</v>
      </c>
      <c r="L10630" s="21" t="s">
        <v>9682</v>
      </c>
    </row>
    <row r="10631" spans="2:12" ht="75" customHeight="1" x14ac:dyDescent="0.25">
      <c r="B10631" s="21">
        <v>60106215</v>
      </c>
      <c r="C10631" s="350" t="s">
        <v>10033</v>
      </c>
      <c r="D10631" s="73">
        <v>41659</v>
      </c>
      <c r="E10631" s="21" t="s">
        <v>2488</v>
      </c>
      <c r="F10631" s="21" t="s">
        <v>3460</v>
      </c>
      <c r="G10631" s="21" t="s">
        <v>675</v>
      </c>
      <c r="H10631" s="351">
        <v>287329</v>
      </c>
      <c r="I10631" s="351">
        <v>287329</v>
      </c>
      <c r="J10631" s="21" t="s">
        <v>9676</v>
      </c>
      <c r="K10631" s="21" t="s">
        <v>40</v>
      </c>
      <c r="L10631" s="21" t="s">
        <v>9682</v>
      </c>
    </row>
    <row r="10632" spans="2:12" ht="75" customHeight="1" x14ac:dyDescent="0.25">
      <c r="B10632" s="21">
        <v>60106215</v>
      </c>
      <c r="C10632" s="350" t="s">
        <v>10034</v>
      </c>
      <c r="D10632" s="73">
        <v>41659</v>
      </c>
      <c r="E10632" s="21" t="s">
        <v>2488</v>
      </c>
      <c r="F10632" s="21" t="s">
        <v>3460</v>
      </c>
      <c r="G10632" s="21" t="s">
        <v>675</v>
      </c>
      <c r="H10632" s="351">
        <v>287329</v>
      </c>
      <c r="I10632" s="351">
        <v>287329</v>
      </c>
      <c r="J10632" s="21" t="s">
        <v>9676</v>
      </c>
      <c r="K10632" s="21" t="s">
        <v>40</v>
      </c>
      <c r="L10632" s="21" t="s">
        <v>9682</v>
      </c>
    </row>
    <row r="10633" spans="2:12" ht="75" customHeight="1" x14ac:dyDescent="0.25">
      <c r="B10633" s="21">
        <v>60106215</v>
      </c>
      <c r="C10633" s="350" t="s">
        <v>10035</v>
      </c>
      <c r="D10633" s="73">
        <v>41659</v>
      </c>
      <c r="E10633" s="21" t="s">
        <v>2488</v>
      </c>
      <c r="F10633" s="21" t="s">
        <v>3460</v>
      </c>
      <c r="G10633" s="21" t="s">
        <v>675</v>
      </c>
      <c r="H10633" s="351">
        <v>185000</v>
      </c>
      <c r="I10633" s="351">
        <v>185000</v>
      </c>
      <c r="J10633" s="21" t="s">
        <v>9676</v>
      </c>
      <c r="K10633" s="21" t="s">
        <v>40</v>
      </c>
      <c r="L10633" s="21" t="s">
        <v>9682</v>
      </c>
    </row>
    <row r="10634" spans="2:12" ht="75" customHeight="1" x14ac:dyDescent="0.25">
      <c r="B10634" s="21">
        <v>60106215</v>
      </c>
      <c r="C10634" s="350" t="s">
        <v>10036</v>
      </c>
      <c r="D10634" s="73">
        <v>41659</v>
      </c>
      <c r="E10634" s="21" t="s">
        <v>2488</v>
      </c>
      <c r="F10634" s="21" t="s">
        <v>3460</v>
      </c>
      <c r="G10634" s="21" t="s">
        <v>675</v>
      </c>
      <c r="H10634" s="351">
        <v>185000</v>
      </c>
      <c r="I10634" s="351">
        <v>185000</v>
      </c>
      <c r="J10634" s="21" t="s">
        <v>9676</v>
      </c>
      <c r="K10634" s="21" t="s">
        <v>40</v>
      </c>
      <c r="L10634" s="21" t="s">
        <v>9682</v>
      </c>
    </row>
    <row r="10635" spans="2:12" ht="75" customHeight="1" x14ac:dyDescent="0.25">
      <c r="B10635" s="21">
        <v>60106215</v>
      </c>
      <c r="C10635" s="350" t="s">
        <v>10037</v>
      </c>
      <c r="D10635" s="73">
        <v>41659</v>
      </c>
      <c r="E10635" s="21" t="s">
        <v>2488</v>
      </c>
      <c r="F10635" s="21" t="s">
        <v>3460</v>
      </c>
      <c r="G10635" s="21" t="s">
        <v>675</v>
      </c>
      <c r="H10635" s="351">
        <v>185000</v>
      </c>
      <c r="I10635" s="351">
        <v>185000</v>
      </c>
      <c r="J10635" s="21" t="s">
        <v>9676</v>
      </c>
      <c r="K10635" s="21" t="s">
        <v>40</v>
      </c>
      <c r="L10635" s="21" t="s">
        <v>9682</v>
      </c>
    </row>
    <row r="10636" spans="2:12" ht="75" customHeight="1" x14ac:dyDescent="0.25">
      <c r="B10636" s="21">
        <v>60106215</v>
      </c>
      <c r="C10636" s="350" t="s">
        <v>10038</v>
      </c>
      <c r="D10636" s="73">
        <v>41659</v>
      </c>
      <c r="E10636" s="21" t="s">
        <v>2488</v>
      </c>
      <c r="F10636" s="21" t="s">
        <v>3460</v>
      </c>
      <c r="G10636" s="21" t="s">
        <v>675</v>
      </c>
      <c r="H10636" s="351">
        <v>185000</v>
      </c>
      <c r="I10636" s="351">
        <v>185000</v>
      </c>
      <c r="J10636" s="21" t="s">
        <v>9676</v>
      </c>
      <c r="K10636" s="21" t="s">
        <v>40</v>
      </c>
      <c r="L10636" s="21" t="s">
        <v>9682</v>
      </c>
    </row>
    <row r="10637" spans="2:12" ht="75" customHeight="1" x14ac:dyDescent="0.25">
      <c r="B10637" s="21">
        <v>60106215</v>
      </c>
      <c r="C10637" s="350" t="s">
        <v>10039</v>
      </c>
      <c r="D10637" s="73">
        <v>41659</v>
      </c>
      <c r="E10637" s="21" t="s">
        <v>2488</v>
      </c>
      <c r="F10637" s="21" t="s">
        <v>3460</v>
      </c>
      <c r="G10637" s="21" t="s">
        <v>675</v>
      </c>
      <c r="H10637" s="351">
        <v>185000</v>
      </c>
      <c r="I10637" s="351">
        <v>185000</v>
      </c>
      <c r="J10637" s="21" t="s">
        <v>9676</v>
      </c>
      <c r="K10637" s="21" t="s">
        <v>40</v>
      </c>
      <c r="L10637" s="21" t="s">
        <v>9682</v>
      </c>
    </row>
    <row r="10638" spans="2:12" ht="75" customHeight="1" x14ac:dyDescent="0.25">
      <c r="B10638" s="21">
        <v>60106215</v>
      </c>
      <c r="C10638" s="350" t="s">
        <v>10040</v>
      </c>
      <c r="D10638" s="73">
        <v>41659</v>
      </c>
      <c r="E10638" s="21" t="s">
        <v>2488</v>
      </c>
      <c r="F10638" s="21" t="s">
        <v>3460</v>
      </c>
      <c r="G10638" s="21" t="s">
        <v>675</v>
      </c>
      <c r="H10638" s="351">
        <v>662397</v>
      </c>
      <c r="I10638" s="351">
        <v>662397</v>
      </c>
      <c r="J10638" s="21" t="s">
        <v>9676</v>
      </c>
      <c r="K10638" s="21" t="s">
        <v>40</v>
      </c>
      <c r="L10638" s="21" t="s">
        <v>9682</v>
      </c>
    </row>
    <row r="10639" spans="2:12" ht="75" customHeight="1" x14ac:dyDescent="0.25">
      <c r="B10639" s="21">
        <v>60106215</v>
      </c>
      <c r="C10639" s="350" t="s">
        <v>10041</v>
      </c>
      <c r="D10639" s="73">
        <v>41659</v>
      </c>
      <c r="E10639" s="21" t="s">
        <v>2488</v>
      </c>
      <c r="F10639" s="21" t="s">
        <v>3460</v>
      </c>
      <c r="G10639" s="21" t="s">
        <v>675</v>
      </c>
      <c r="H10639" s="351">
        <v>662397</v>
      </c>
      <c r="I10639" s="351">
        <v>662397</v>
      </c>
      <c r="J10639" s="21" t="s">
        <v>9676</v>
      </c>
      <c r="K10639" s="21" t="s">
        <v>40</v>
      </c>
      <c r="L10639" s="21" t="s">
        <v>9682</v>
      </c>
    </row>
    <row r="10640" spans="2:12" ht="75" customHeight="1" x14ac:dyDescent="0.25">
      <c r="B10640" s="21">
        <v>60106215</v>
      </c>
      <c r="C10640" s="350" t="s">
        <v>10042</v>
      </c>
      <c r="D10640" s="73">
        <v>41659</v>
      </c>
      <c r="E10640" s="21" t="s">
        <v>2488</v>
      </c>
      <c r="F10640" s="21" t="s">
        <v>3460</v>
      </c>
      <c r="G10640" s="21" t="s">
        <v>675</v>
      </c>
      <c r="H10640" s="351">
        <v>2110414</v>
      </c>
      <c r="I10640" s="351">
        <v>2110414</v>
      </c>
      <c r="J10640" s="21" t="s">
        <v>9676</v>
      </c>
      <c r="K10640" s="21" t="s">
        <v>40</v>
      </c>
      <c r="L10640" s="21" t="s">
        <v>9682</v>
      </c>
    </row>
    <row r="10641" spans="2:12" ht="75" customHeight="1" x14ac:dyDescent="0.25">
      <c r="B10641" s="21">
        <v>60106215</v>
      </c>
      <c r="C10641" s="350" t="s">
        <v>10043</v>
      </c>
      <c r="D10641" s="73">
        <v>41659</v>
      </c>
      <c r="E10641" s="21" t="s">
        <v>2488</v>
      </c>
      <c r="F10641" s="21" t="s">
        <v>3460</v>
      </c>
      <c r="G10641" s="21" t="s">
        <v>675</v>
      </c>
      <c r="H10641" s="351">
        <v>2110414</v>
      </c>
      <c r="I10641" s="351">
        <v>2110414</v>
      </c>
      <c r="J10641" s="21" t="s">
        <v>9676</v>
      </c>
      <c r="K10641" s="21" t="s">
        <v>40</v>
      </c>
      <c r="L10641" s="21" t="s">
        <v>9682</v>
      </c>
    </row>
    <row r="10642" spans="2:12" ht="75" customHeight="1" x14ac:dyDescent="0.25">
      <c r="B10642" s="21">
        <v>60106215</v>
      </c>
      <c r="C10642" s="350" t="s">
        <v>10044</v>
      </c>
      <c r="D10642" s="73">
        <v>41659</v>
      </c>
      <c r="E10642" s="21" t="s">
        <v>2488</v>
      </c>
      <c r="F10642" s="21" t="s">
        <v>3460</v>
      </c>
      <c r="G10642" s="21" t="s">
        <v>675</v>
      </c>
      <c r="H10642" s="351">
        <v>1376357</v>
      </c>
      <c r="I10642" s="351">
        <v>1376357</v>
      </c>
      <c r="J10642" s="21" t="s">
        <v>9676</v>
      </c>
      <c r="K10642" s="21" t="s">
        <v>40</v>
      </c>
      <c r="L10642" s="21" t="s">
        <v>9682</v>
      </c>
    </row>
    <row r="10643" spans="2:12" ht="75" customHeight="1" x14ac:dyDescent="0.25">
      <c r="B10643" s="21">
        <v>60106215</v>
      </c>
      <c r="C10643" s="350" t="s">
        <v>10045</v>
      </c>
      <c r="D10643" s="73">
        <v>41659</v>
      </c>
      <c r="E10643" s="21" t="s">
        <v>2488</v>
      </c>
      <c r="F10643" s="21" t="s">
        <v>3460</v>
      </c>
      <c r="G10643" s="21" t="s">
        <v>675</v>
      </c>
      <c r="H10643" s="351">
        <v>642300</v>
      </c>
      <c r="I10643" s="351">
        <v>642300</v>
      </c>
      <c r="J10643" s="21" t="s">
        <v>9676</v>
      </c>
      <c r="K10643" s="21" t="s">
        <v>40</v>
      </c>
      <c r="L10643" s="21" t="s">
        <v>9682</v>
      </c>
    </row>
    <row r="10644" spans="2:12" ht="75" customHeight="1" x14ac:dyDescent="0.25">
      <c r="B10644" s="21">
        <v>60106215</v>
      </c>
      <c r="C10644" s="350" t="s">
        <v>10046</v>
      </c>
      <c r="D10644" s="73">
        <v>41659</v>
      </c>
      <c r="E10644" s="21" t="s">
        <v>2488</v>
      </c>
      <c r="F10644" s="21" t="s">
        <v>3460</v>
      </c>
      <c r="G10644" s="21" t="s">
        <v>675</v>
      </c>
      <c r="H10644" s="351">
        <v>3912885</v>
      </c>
      <c r="I10644" s="351">
        <v>3912885</v>
      </c>
      <c r="J10644" s="21" t="s">
        <v>9676</v>
      </c>
      <c r="K10644" s="21" t="s">
        <v>40</v>
      </c>
      <c r="L10644" s="21" t="s">
        <v>9682</v>
      </c>
    </row>
    <row r="10645" spans="2:12" ht="75" customHeight="1" x14ac:dyDescent="0.25">
      <c r="B10645" s="21">
        <v>60106215</v>
      </c>
      <c r="C10645" s="350" t="s">
        <v>10047</v>
      </c>
      <c r="D10645" s="73">
        <v>41659</v>
      </c>
      <c r="E10645" s="21" t="s">
        <v>2488</v>
      </c>
      <c r="F10645" s="21" t="s">
        <v>3460</v>
      </c>
      <c r="G10645" s="21" t="s">
        <v>675</v>
      </c>
      <c r="H10645" s="351">
        <v>76827</v>
      </c>
      <c r="I10645" s="351">
        <v>76827</v>
      </c>
      <c r="J10645" s="21" t="s">
        <v>9676</v>
      </c>
      <c r="K10645" s="21" t="s">
        <v>40</v>
      </c>
      <c r="L10645" s="21" t="s">
        <v>9682</v>
      </c>
    </row>
    <row r="10646" spans="2:12" ht="75" customHeight="1" x14ac:dyDescent="0.25">
      <c r="B10646" s="21">
        <v>60106215</v>
      </c>
      <c r="C10646" s="350" t="s">
        <v>10048</v>
      </c>
      <c r="D10646" s="73">
        <v>41659</v>
      </c>
      <c r="E10646" s="21" t="s">
        <v>2488</v>
      </c>
      <c r="F10646" s="21" t="s">
        <v>3460</v>
      </c>
      <c r="G10646" s="21" t="s">
        <v>675</v>
      </c>
      <c r="H10646" s="351">
        <v>76827</v>
      </c>
      <c r="I10646" s="351">
        <v>76827</v>
      </c>
      <c r="J10646" s="21" t="s">
        <v>9676</v>
      </c>
      <c r="K10646" s="21" t="s">
        <v>40</v>
      </c>
      <c r="L10646" s="21" t="s">
        <v>9682</v>
      </c>
    </row>
    <row r="10647" spans="2:12" ht="75" customHeight="1" x14ac:dyDescent="0.25">
      <c r="B10647" s="21">
        <v>60106215</v>
      </c>
      <c r="C10647" s="350" t="s">
        <v>10049</v>
      </c>
      <c r="D10647" s="73">
        <v>41659</v>
      </c>
      <c r="E10647" s="21" t="s">
        <v>2488</v>
      </c>
      <c r="F10647" s="21" t="s">
        <v>3460</v>
      </c>
      <c r="G10647" s="21" t="s">
        <v>675</v>
      </c>
      <c r="H10647" s="351">
        <v>470901</v>
      </c>
      <c r="I10647" s="351">
        <v>470901</v>
      </c>
      <c r="J10647" s="21" t="s">
        <v>9676</v>
      </c>
      <c r="K10647" s="21" t="s">
        <v>40</v>
      </c>
      <c r="L10647" s="21" t="s">
        <v>9682</v>
      </c>
    </row>
    <row r="10648" spans="2:12" ht="75" customHeight="1" x14ac:dyDescent="0.25">
      <c r="B10648" s="21">
        <v>60106215</v>
      </c>
      <c r="C10648" s="350" t="s">
        <v>10050</v>
      </c>
      <c r="D10648" s="73">
        <v>41659</v>
      </c>
      <c r="E10648" s="21" t="s">
        <v>2488</v>
      </c>
      <c r="F10648" s="21" t="s">
        <v>3460</v>
      </c>
      <c r="G10648" s="21" t="s">
        <v>675</v>
      </c>
      <c r="H10648" s="351">
        <v>1214433</v>
      </c>
      <c r="I10648" s="351">
        <v>1214433</v>
      </c>
      <c r="J10648" s="21" t="s">
        <v>9676</v>
      </c>
      <c r="K10648" s="21" t="s">
        <v>40</v>
      </c>
      <c r="L10648" s="21" t="s">
        <v>9682</v>
      </c>
    </row>
    <row r="10649" spans="2:12" ht="75" customHeight="1" x14ac:dyDescent="0.25">
      <c r="B10649" s="21">
        <v>60106215</v>
      </c>
      <c r="C10649" s="350" t="s">
        <v>10051</v>
      </c>
      <c r="D10649" s="73">
        <v>41659</v>
      </c>
      <c r="E10649" s="21" t="s">
        <v>2488</v>
      </c>
      <c r="F10649" s="21" t="s">
        <v>3460</v>
      </c>
      <c r="G10649" s="21" t="s">
        <v>675</v>
      </c>
      <c r="H10649" s="351">
        <v>1214433</v>
      </c>
      <c r="I10649" s="351">
        <v>1214433</v>
      </c>
      <c r="J10649" s="21" t="s">
        <v>9676</v>
      </c>
      <c r="K10649" s="21" t="s">
        <v>40</v>
      </c>
      <c r="L10649" s="21" t="s">
        <v>9682</v>
      </c>
    </row>
    <row r="10650" spans="2:12" ht="75" customHeight="1" x14ac:dyDescent="0.25">
      <c r="B10650" s="21">
        <v>60106215</v>
      </c>
      <c r="C10650" s="350" t="s">
        <v>10052</v>
      </c>
      <c r="D10650" s="73">
        <v>41659</v>
      </c>
      <c r="E10650" s="21" t="s">
        <v>2488</v>
      </c>
      <c r="F10650" s="21" t="s">
        <v>3460</v>
      </c>
      <c r="G10650" s="21" t="s">
        <v>675</v>
      </c>
      <c r="H10650" s="351">
        <v>290258</v>
      </c>
      <c r="I10650" s="351">
        <v>290258</v>
      </c>
      <c r="J10650" s="21" t="s">
        <v>9676</v>
      </c>
      <c r="K10650" s="21" t="s">
        <v>40</v>
      </c>
      <c r="L10650" s="21" t="s">
        <v>9682</v>
      </c>
    </row>
    <row r="10651" spans="2:12" ht="75" customHeight="1" x14ac:dyDescent="0.25">
      <c r="B10651" s="21">
        <v>60106215</v>
      </c>
      <c r="C10651" s="350" t="s">
        <v>10053</v>
      </c>
      <c r="D10651" s="73">
        <v>41659</v>
      </c>
      <c r="E10651" s="21" t="s">
        <v>2488</v>
      </c>
      <c r="F10651" s="21" t="s">
        <v>3460</v>
      </c>
      <c r="G10651" s="21" t="s">
        <v>675</v>
      </c>
      <c r="H10651" s="351">
        <v>387010</v>
      </c>
      <c r="I10651" s="351">
        <v>387010</v>
      </c>
      <c r="J10651" s="21" t="s">
        <v>9676</v>
      </c>
      <c r="K10651" s="21" t="s">
        <v>40</v>
      </c>
      <c r="L10651" s="21" t="s">
        <v>9682</v>
      </c>
    </row>
    <row r="10652" spans="2:12" ht="75" customHeight="1" x14ac:dyDescent="0.25">
      <c r="B10652" s="21">
        <v>60106215</v>
      </c>
      <c r="C10652" s="350" t="s">
        <v>10054</v>
      </c>
      <c r="D10652" s="73">
        <v>41659</v>
      </c>
      <c r="E10652" s="21" t="s">
        <v>2488</v>
      </c>
      <c r="F10652" s="21" t="s">
        <v>3460</v>
      </c>
      <c r="G10652" s="21" t="s">
        <v>675</v>
      </c>
      <c r="H10652" s="351">
        <v>67985</v>
      </c>
      <c r="I10652" s="351">
        <v>67985</v>
      </c>
      <c r="J10652" s="21" t="s">
        <v>9676</v>
      </c>
      <c r="K10652" s="21" t="s">
        <v>40</v>
      </c>
      <c r="L10652" s="21" t="s">
        <v>9682</v>
      </c>
    </row>
    <row r="10653" spans="2:12" ht="75" customHeight="1" x14ac:dyDescent="0.25">
      <c r="B10653" s="21">
        <v>60106215</v>
      </c>
      <c r="C10653" s="350" t="s">
        <v>10055</v>
      </c>
      <c r="D10653" s="73">
        <v>41659</v>
      </c>
      <c r="E10653" s="21" t="s">
        <v>2488</v>
      </c>
      <c r="F10653" s="21" t="s">
        <v>3460</v>
      </c>
      <c r="G10653" s="21" t="s">
        <v>675</v>
      </c>
      <c r="H10653" s="351">
        <v>67985</v>
      </c>
      <c r="I10653" s="351">
        <v>67985</v>
      </c>
      <c r="J10653" s="21" t="s">
        <v>9676</v>
      </c>
      <c r="K10653" s="21" t="s">
        <v>40</v>
      </c>
      <c r="L10653" s="21" t="s">
        <v>9682</v>
      </c>
    </row>
    <row r="10654" spans="2:12" ht="75" customHeight="1" x14ac:dyDescent="0.25">
      <c r="B10654" s="21">
        <v>60106215</v>
      </c>
      <c r="C10654" s="350" t="s">
        <v>10056</v>
      </c>
      <c r="D10654" s="73">
        <v>41659</v>
      </c>
      <c r="E10654" s="21" t="s">
        <v>2488</v>
      </c>
      <c r="F10654" s="21" t="s">
        <v>3460</v>
      </c>
      <c r="G10654" s="21" t="s">
        <v>675</v>
      </c>
      <c r="H10654" s="351">
        <v>67985</v>
      </c>
      <c r="I10654" s="351">
        <v>67985</v>
      </c>
      <c r="J10654" s="21" t="s">
        <v>9676</v>
      </c>
      <c r="K10654" s="21" t="s">
        <v>40</v>
      </c>
      <c r="L10654" s="21" t="s">
        <v>9682</v>
      </c>
    </row>
    <row r="10655" spans="2:12" ht="75" customHeight="1" x14ac:dyDescent="0.25">
      <c r="B10655" s="21">
        <v>60106215</v>
      </c>
      <c r="C10655" s="350" t="s">
        <v>10057</v>
      </c>
      <c r="D10655" s="73">
        <v>41659</v>
      </c>
      <c r="E10655" s="21" t="s">
        <v>2488</v>
      </c>
      <c r="F10655" s="21" t="s">
        <v>3460</v>
      </c>
      <c r="G10655" s="21" t="s">
        <v>675</v>
      </c>
      <c r="H10655" s="351">
        <v>67985</v>
      </c>
      <c r="I10655" s="351">
        <v>67985</v>
      </c>
      <c r="J10655" s="21" t="s">
        <v>9676</v>
      </c>
      <c r="K10655" s="21" t="s">
        <v>40</v>
      </c>
      <c r="L10655" s="21" t="s">
        <v>9682</v>
      </c>
    </row>
    <row r="10656" spans="2:12" ht="75" customHeight="1" x14ac:dyDescent="0.25">
      <c r="B10656" s="21">
        <v>60106215</v>
      </c>
      <c r="C10656" s="350" t="s">
        <v>10058</v>
      </c>
      <c r="D10656" s="73">
        <v>41659</v>
      </c>
      <c r="E10656" s="21" t="s">
        <v>2488</v>
      </c>
      <c r="F10656" s="21" t="s">
        <v>3460</v>
      </c>
      <c r="G10656" s="21" t="s">
        <v>675</v>
      </c>
      <c r="H10656" s="351">
        <v>67985</v>
      </c>
      <c r="I10656" s="351">
        <v>67985</v>
      </c>
      <c r="J10656" s="21" t="s">
        <v>9676</v>
      </c>
      <c r="K10656" s="21" t="s">
        <v>40</v>
      </c>
      <c r="L10656" s="21" t="s">
        <v>9682</v>
      </c>
    </row>
    <row r="10657" spans="2:12" ht="75" customHeight="1" x14ac:dyDescent="0.25">
      <c r="B10657" s="21">
        <v>60106215</v>
      </c>
      <c r="C10657" s="350" t="s">
        <v>10059</v>
      </c>
      <c r="D10657" s="73">
        <v>41659</v>
      </c>
      <c r="E10657" s="21" t="s">
        <v>2488</v>
      </c>
      <c r="F10657" s="21" t="s">
        <v>3460</v>
      </c>
      <c r="G10657" s="21" t="s">
        <v>675</v>
      </c>
      <c r="H10657" s="351">
        <v>303924</v>
      </c>
      <c r="I10657" s="351">
        <v>303924</v>
      </c>
      <c r="J10657" s="21" t="s">
        <v>9676</v>
      </c>
      <c r="K10657" s="21" t="s">
        <v>40</v>
      </c>
      <c r="L10657" s="21" t="s">
        <v>9682</v>
      </c>
    </row>
    <row r="10658" spans="2:12" ht="75" customHeight="1" x14ac:dyDescent="0.25">
      <c r="B10658" s="21">
        <v>60106215</v>
      </c>
      <c r="C10658" s="350" t="s">
        <v>10060</v>
      </c>
      <c r="D10658" s="73">
        <v>41659</v>
      </c>
      <c r="E10658" s="21" t="s">
        <v>2488</v>
      </c>
      <c r="F10658" s="21" t="s">
        <v>3460</v>
      </c>
      <c r="G10658" s="21" t="s">
        <v>675</v>
      </c>
      <c r="H10658" s="351">
        <v>199132</v>
      </c>
      <c r="I10658" s="351">
        <v>199132</v>
      </c>
      <c r="J10658" s="21" t="s">
        <v>9676</v>
      </c>
      <c r="K10658" s="21" t="s">
        <v>40</v>
      </c>
      <c r="L10658" s="21" t="s">
        <v>9682</v>
      </c>
    </row>
    <row r="10659" spans="2:12" ht="75" customHeight="1" x14ac:dyDescent="0.25">
      <c r="B10659" s="21">
        <v>60106215</v>
      </c>
      <c r="C10659" s="350" t="s">
        <v>10061</v>
      </c>
      <c r="D10659" s="73">
        <v>41659</v>
      </c>
      <c r="E10659" s="21" t="s">
        <v>2488</v>
      </c>
      <c r="F10659" s="21" t="s">
        <v>3460</v>
      </c>
      <c r="G10659" s="21" t="s">
        <v>675</v>
      </c>
      <c r="H10659" s="351">
        <v>243862</v>
      </c>
      <c r="I10659" s="351">
        <v>243862</v>
      </c>
      <c r="J10659" s="21" t="s">
        <v>9676</v>
      </c>
      <c r="K10659" s="21" t="s">
        <v>40</v>
      </c>
      <c r="L10659" s="21" t="s">
        <v>9682</v>
      </c>
    </row>
    <row r="10660" spans="2:12" ht="75" customHeight="1" x14ac:dyDescent="0.25">
      <c r="B10660" s="21">
        <v>60106215</v>
      </c>
      <c r="C10660" s="350" t="s">
        <v>10062</v>
      </c>
      <c r="D10660" s="73">
        <v>41659</v>
      </c>
      <c r="E10660" s="21" t="s">
        <v>2488</v>
      </c>
      <c r="F10660" s="21" t="s">
        <v>3460</v>
      </c>
      <c r="G10660" s="21" t="s">
        <v>675</v>
      </c>
      <c r="H10660" s="351">
        <v>132295</v>
      </c>
      <c r="I10660" s="351">
        <v>132295</v>
      </c>
      <c r="J10660" s="21" t="s">
        <v>9676</v>
      </c>
      <c r="K10660" s="21" t="s">
        <v>40</v>
      </c>
      <c r="L10660" s="21" t="s">
        <v>9682</v>
      </c>
    </row>
    <row r="10661" spans="2:12" ht="75" customHeight="1" x14ac:dyDescent="0.25">
      <c r="B10661" s="328">
        <v>24112404</v>
      </c>
      <c r="C10661" s="350" t="s">
        <v>10063</v>
      </c>
      <c r="D10661" s="73">
        <v>41659</v>
      </c>
      <c r="E10661" s="21" t="s">
        <v>2488</v>
      </c>
      <c r="F10661" s="21" t="s">
        <v>3460</v>
      </c>
      <c r="G10661" s="21" t="s">
        <v>675</v>
      </c>
      <c r="H10661" s="351">
        <v>510923</v>
      </c>
      <c r="I10661" s="351">
        <v>510923</v>
      </c>
      <c r="J10661" s="21" t="s">
        <v>9676</v>
      </c>
      <c r="K10661" s="21" t="s">
        <v>40</v>
      </c>
      <c r="L10661" s="21" t="s">
        <v>9682</v>
      </c>
    </row>
    <row r="10662" spans="2:12" ht="75" customHeight="1" x14ac:dyDescent="0.25">
      <c r="B10662" s="328">
        <v>24112404</v>
      </c>
      <c r="C10662" s="350" t="s">
        <v>10064</v>
      </c>
      <c r="D10662" s="73">
        <v>41659</v>
      </c>
      <c r="E10662" s="21" t="s">
        <v>2488</v>
      </c>
      <c r="F10662" s="21" t="s">
        <v>3460</v>
      </c>
      <c r="G10662" s="21" t="s">
        <v>675</v>
      </c>
      <c r="H10662" s="351">
        <v>335907</v>
      </c>
      <c r="I10662" s="351">
        <v>335907</v>
      </c>
      <c r="J10662" s="21" t="s">
        <v>9676</v>
      </c>
      <c r="K10662" s="21" t="s">
        <v>40</v>
      </c>
      <c r="L10662" s="21" t="s">
        <v>9682</v>
      </c>
    </row>
    <row r="10663" spans="2:12" ht="75" customHeight="1" x14ac:dyDescent="0.25">
      <c r="B10663" s="328">
        <v>24112404</v>
      </c>
      <c r="C10663" s="350" t="s">
        <v>10065</v>
      </c>
      <c r="D10663" s="73">
        <v>41659</v>
      </c>
      <c r="E10663" s="21" t="s">
        <v>2488</v>
      </c>
      <c r="F10663" s="21" t="s">
        <v>3460</v>
      </c>
      <c r="G10663" s="21" t="s">
        <v>675</v>
      </c>
      <c r="H10663" s="351">
        <v>4582116</v>
      </c>
      <c r="I10663" s="351">
        <v>4582116</v>
      </c>
      <c r="J10663" s="21" t="s">
        <v>9676</v>
      </c>
      <c r="K10663" s="21" t="s">
        <v>40</v>
      </c>
      <c r="L10663" s="21" t="s">
        <v>9682</v>
      </c>
    </row>
    <row r="10664" spans="2:12" ht="75" customHeight="1" x14ac:dyDescent="0.25">
      <c r="B10664" s="328">
        <v>24112404</v>
      </c>
      <c r="C10664" s="350" t="s">
        <v>10066</v>
      </c>
      <c r="D10664" s="73">
        <v>41659</v>
      </c>
      <c r="E10664" s="21" t="s">
        <v>2488</v>
      </c>
      <c r="F10664" s="21" t="s">
        <v>3460</v>
      </c>
      <c r="G10664" s="21" t="s">
        <v>675</v>
      </c>
      <c r="H10664" s="351">
        <v>84705</v>
      </c>
      <c r="I10664" s="351">
        <v>84705</v>
      </c>
      <c r="J10664" s="21" t="s">
        <v>9676</v>
      </c>
      <c r="K10664" s="21" t="s">
        <v>40</v>
      </c>
      <c r="L10664" s="21" t="s">
        <v>9682</v>
      </c>
    </row>
    <row r="10665" spans="2:12" ht="75" customHeight="1" x14ac:dyDescent="0.25">
      <c r="B10665" s="328">
        <v>24112404</v>
      </c>
      <c r="C10665" s="350" t="s">
        <v>10067</v>
      </c>
      <c r="D10665" s="73">
        <v>41659</v>
      </c>
      <c r="E10665" s="21" t="s">
        <v>2488</v>
      </c>
      <c r="F10665" s="21" t="s">
        <v>3460</v>
      </c>
      <c r="G10665" s="21" t="s">
        <v>675</v>
      </c>
      <c r="H10665" s="351">
        <v>28135</v>
      </c>
      <c r="I10665" s="351">
        <v>28135</v>
      </c>
      <c r="J10665" s="21" t="s">
        <v>9676</v>
      </c>
      <c r="K10665" s="21" t="s">
        <v>40</v>
      </c>
      <c r="L10665" s="21" t="s">
        <v>9682</v>
      </c>
    </row>
    <row r="10666" spans="2:12" ht="75" customHeight="1" x14ac:dyDescent="0.25">
      <c r="B10666" s="328">
        <v>24112404</v>
      </c>
      <c r="C10666" s="350" t="s">
        <v>10068</v>
      </c>
      <c r="D10666" s="73">
        <v>41659</v>
      </c>
      <c r="E10666" s="21" t="s">
        <v>2488</v>
      </c>
      <c r="F10666" s="21" t="s">
        <v>3460</v>
      </c>
      <c r="G10666" s="21" t="s">
        <v>675</v>
      </c>
      <c r="H10666" s="351">
        <v>666072</v>
      </c>
      <c r="I10666" s="351">
        <v>666072</v>
      </c>
      <c r="J10666" s="21" t="s">
        <v>9676</v>
      </c>
      <c r="K10666" s="21" t="s">
        <v>40</v>
      </c>
      <c r="L10666" s="21" t="s">
        <v>9682</v>
      </c>
    </row>
    <row r="10667" spans="2:12" ht="75" customHeight="1" x14ac:dyDescent="0.25">
      <c r="B10667" s="328">
        <v>24112404</v>
      </c>
      <c r="C10667" s="350" t="s">
        <v>10069</v>
      </c>
      <c r="D10667" s="73">
        <v>41659</v>
      </c>
      <c r="E10667" s="21" t="s">
        <v>2488</v>
      </c>
      <c r="F10667" s="21" t="s">
        <v>3460</v>
      </c>
      <c r="G10667" s="21" t="s">
        <v>675</v>
      </c>
      <c r="H10667" s="351">
        <v>81938</v>
      </c>
      <c r="I10667" s="351">
        <v>81938</v>
      </c>
      <c r="J10667" s="21" t="s">
        <v>9676</v>
      </c>
      <c r="K10667" s="21" t="s">
        <v>40</v>
      </c>
      <c r="L10667" s="21" t="s">
        <v>9682</v>
      </c>
    </row>
    <row r="10668" spans="2:12" ht="75" customHeight="1" x14ac:dyDescent="0.25">
      <c r="B10668" s="328">
        <v>24112404</v>
      </c>
      <c r="C10668" s="350" t="s">
        <v>10070</v>
      </c>
      <c r="D10668" s="73">
        <v>41659</v>
      </c>
      <c r="E10668" s="21" t="s">
        <v>2488</v>
      </c>
      <c r="F10668" s="21" t="s">
        <v>3460</v>
      </c>
      <c r="G10668" s="21" t="s">
        <v>675</v>
      </c>
      <c r="H10668" s="351">
        <v>313995</v>
      </c>
      <c r="I10668" s="351">
        <v>313995</v>
      </c>
      <c r="J10668" s="21" t="s">
        <v>9676</v>
      </c>
      <c r="K10668" s="21" t="s">
        <v>40</v>
      </c>
      <c r="L10668" s="21" t="s">
        <v>9682</v>
      </c>
    </row>
    <row r="10669" spans="2:12" ht="75" customHeight="1" x14ac:dyDescent="0.25">
      <c r="B10669" s="328">
        <v>30151703</v>
      </c>
      <c r="C10669" s="350" t="s">
        <v>10071</v>
      </c>
      <c r="D10669" s="73">
        <v>41659</v>
      </c>
      <c r="E10669" s="21" t="s">
        <v>2488</v>
      </c>
      <c r="F10669" s="21" t="s">
        <v>3460</v>
      </c>
      <c r="G10669" s="21" t="s">
        <v>675</v>
      </c>
      <c r="H10669" s="351">
        <v>101575</v>
      </c>
      <c r="I10669" s="351">
        <v>101575</v>
      </c>
      <c r="J10669" s="21" t="s">
        <v>9676</v>
      </c>
      <c r="K10669" s="21" t="s">
        <v>40</v>
      </c>
      <c r="L10669" s="21" t="s">
        <v>9682</v>
      </c>
    </row>
    <row r="10670" spans="2:12" ht="75" customHeight="1" x14ac:dyDescent="0.25">
      <c r="B10670" s="328">
        <v>31201502</v>
      </c>
      <c r="C10670" s="350" t="s">
        <v>10072</v>
      </c>
      <c r="D10670" s="73">
        <v>41659</v>
      </c>
      <c r="E10670" s="21" t="s">
        <v>2488</v>
      </c>
      <c r="F10670" s="21" t="s">
        <v>3460</v>
      </c>
      <c r="G10670" s="21" t="s">
        <v>675</v>
      </c>
      <c r="H10670" s="351">
        <v>895062</v>
      </c>
      <c r="I10670" s="351">
        <v>895062</v>
      </c>
      <c r="J10670" s="21" t="s">
        <v>9676</v>
      </c>
      <c r="K10670" s="21" t="s">
        <v>40</v>
      </c>
      <c r="L10670" s="21" t="s">
        <v>9682</v>
      </c>
    </row>
    <row r="10671" spans="2:12" ht="75" customHeight="1" x14ac:dyDescent="0.25">
      <c r="B10671" s="328">
        <v>31201502</v>
      </c>
      <c r="C10671" s="350" t="s">
        <v>10073</v>
      </c>
      <c r="D10671" s="73">
        <v>41659</v>
      </c>
      <c r="E10671" s="21" t="s">
        <v>2488</v>
      </c>
      <c r="F10671" s="21" t="s">
        <v>3460</v>
      </c>
      <c r="G10671" s="21" t="s">
        <v>675</v>
      </c>
      <c r="H10671" s="351">
        <v>194998</v>
      </c>
      <c r="I10671" s="351">
        <v>194998</v>
      </c>
      <c r="J10671" s="21" t="s">
        <v>9676</v>
      </c>
      <c r="K10671" s="21" t="s">
        <v>40</v>
      </c>
      <c r="L10671" s="21" t="s">
        <v>9682</v>
      </c>
    </row>
    <row r="10672" spans="2:12" ht="75" customHeight="1" x14ac:dyDescent="0.25">
      <c r="B10672" s="328">
        <v>31201502</v>
      </c>
      <c r="C10672" s="350" t="s">
        <v>10074</v>
      </c>
      <c r="D10672" s="73">
        <v>41659</v>
      </c>
      <c r="E10672" s="21" t="s">
        <v>2488</v>
      </c>
      <c r="F10672" s="21" t="s">
        <v>3460</v>
      </c>
      <c r="G10672" s="21" t="s">
        <v>675</v>
      </c>
      <c r="H10672" s="351">
        <v>321402</v>
      </c>
      <c r="I10672" s="351">
        <v>321402</v>
      </c>
      <c r="J10672" s="21" t="s">
        <v>9676</v>
      </c>
      <c r="K10672" s="21" t="s">
        <v>40</v>
      </c>
      <c r="L10672" s="21" t="s">
        <v>9682</v>
      </c>
    </row>
    <row r="10673" spans="2:12" ht="75" customHeight="1" x14ac:dyDescent="0.25">
      <c r="B10673" s="328">
        <v>31201502</v>
      </c>
      <c r="C10673" s="350" t="s">
        <v>10075</v>
      </c>
      <c r="D10673" s="73">
        <v>41659</v>
      </c>
      <c r="E10673" s="21" t="s">
        <v>2488</v>
      </c>
      <c r="F10673" s="21" t="s">
        <v>3460</v>
      </c>
      <c r="G10673" s="21" t="s">
        <v>675</v>
      </c>
      <c r="H10673" s="351">
        <v>831441</v>
      </c>
      <c r="I10673" s="351">
        <v>831441</v>
      </c>
      <c r="J10673" s="21" t="s">
        <v>9676</v>
      </c>
      <c r="K10673" s="21" t="s">
        <v>40</v>
      </c>
      <c r="L10673" s="21" t="s">
        <v>9682</v>
      </c>
    </row>
    <row r="10674" spans="2:12" ht="75" customHeight="1" x14ac:dyDescent="0.25">
      <c r="B10674" s="328">
        <v>31201502</v>
      </c>
      <c r="C10674" s="350" t="s">
        <v>10076</v>
      </c>
      <c r="D10674" s="73">
        <v>41659</v>
      </c>
      <c r="E10674" s="21" t="s">
        <v>2488</v>
      </c>
      <c r="F10674" s="21" t="s">
        <v>3460</v>
      </c>
      <c r="G10674" s="21" t="s">
        <v>675</v>
      </c>
      <c r="H10674" s="351">
        <v>12592</v>
      </c>
      <c r="I10674" s="351">
        <v>12592</v>
      </c>
      <c r="J10674" s="21" t="s">
        <v>9676</v>
      </c>
      <c r="K10674" s="21" t="s">
        <v>40</v>
      </c>
      <c r="L10674" s="21" t="s">
        <v>9682</v>
      </c>
    </row>
    <row r="10675" spans="2:12" ht="75" customHeight="1" x14ac:dyDescent="0.25">
      <c r="B10675" s="328">
        <v>31201502</v>
      </c>
      <c r="C10675" s="350" t="s">
        <v>10077</v>
      </c>
      <c r="D10675" s="73">
        <v>41659</v>
      </c>
      <c r="E10675" s="21" t="s">
        <v>2488</v>
      </c>
      <c r="F10675" s="21" t="s">
        <v>3460</v>
      </c>
      <c r="G10675" s="21" t="s">
        <v>675</v>
      </c>
      <c r="H10675" s="351">
        <v>12592</v>
      </c>
      <c r="I10675" s="351">
        <v>12592</v>
      </c>
      <c r="J10675" s="21" t="s">
        <v>9676</v>
      </c>
      <c r="K10675" s="21" t="s">
        <v>40</v>
      </c>
      <c r="L10675" s="21" t="s">
        <v>9682</v>
      </c>
    </row>
    <row r="10676" spans="2:12" ht="75" customHeight="1" x14ac:dyDescent="0.25">
      <c r="B10676" s="328">
        <v>32141108</v>
      </c>
      <c r="C10676" s="350" t="s">
        <v>10078</v>
      </c>
      <c r="D10676" s="73">
        <v>41659</v>
      </c>
      <c r="E10676" s="21" t="s">
        <v>2488</v>
      </c>
      <c r="F10676" s="21" t="s">
        <v>3460</v>
      </c>
      <c r="G10676" s="21" t="s">
        <v>675</v>
      </c>
      <c r="H10676" s="351">
        <v>12592</v>
      </c>
      <c r="I10676" s="351">
        <v>12592</v>
      </c>
      <c r="J10676" s="21" t="s">
        <v>9676</v>
      </c>
      <c r="K10676" s="21" t="s">
        <v>40</v>
      </c>
      <c r="L10676" s="21" t="s">
        <v>9682</v>
      </c>
    </row>
    <row r="10677" spans="2:12" ht="75" customHeight="1" x14ac:dyDescent="0.25">
      <c r="B10677" s="328">
        <v>20122706</v>
      </c>
      <c r="C10677" s="350" t="s">
        <v>10079</v>
      </c>
      <c r="D10677" s="73">
        <v>41659</v>
      </c>
      <c r="E10677" s="21" t="s">
        <v>2488</v>
      </c>
      <c r="F10677" s="21" t="s">
        <v>3460</v>
      </c>
      <c r="G10677" s="21" t="s">
        <v>675</v>
      </c>
      <c r="H10677" s="351">
        <v>12592</v>
      </c>
      <c r="I10677" s="351">
        <v>12592</v>
      </c>
      <c r="J10677" s="21" t="s">
        <v>9676</v>
      </c>
      <c r="K10677" s="21" t="s">
        <v>40</v>
      </c>
      <c r="L10677" s="21" t="s">
        <v>9682</v>
      </c>
    </row>
    <row r="10678" spans="2:12" ht="75" customHeight="1" x14ac:dyDescent="0.25">
      <c r="B10678" s="328">
        <v>20122706</v>
      </c>
      <c r="C10678" s="350" t="s">
        <v>10080</v>
      </c>
      <c r="D10678" s="73">
        <v>41659</v>
      </c>
      <c r="E10678" s="21" t="s">
        <v>2488</v>
      </c>
      <c r="F10678" s="21" t="s">
        <v>3460</v>
      </c>
      <c r="G10678" s="21" t="s">
        <v>675</v>
      </c>
      <c r="H10678" s="351">
        <v>22640</v>
      </c>
      <c r="I10678" s="351">
        <v>22640</v>
      </c>
      <c r="J10678" s="21" t="s">
        <v>9676</v>
      </c>
      <c r="K10678" s="21" t="s">
        <v>40</v>
      </c>
      <c r="L10678" s="21" t="s">
        <v>9682</v>
      </c>
    </row>
    <row r="10679" spans="2:12" ht="75" customHeight="1" x14ac:dyDescent="0.25">
      <c r="B10679" s="328">
        <v>20122706</v>
      </c>
      <c r="C10679" s="350" t="s">
        <v>10081</v>
      </c>
      <c r="D10679" s="73">
        <v>41659</v>
      </c>
      <c r="E10679" s="21" t="s">
        <v>2488</v>
      </c>
      <c r="F10679" s="21" t="s">
        <v>3460</v>
      </c>
      <c r="G10679" s="21" t="s">
        <v>675</v>
      </c>
      <c r="H10679" s="351">
        <v>378231</v>
      </c>
      <c r="I10679" s="351">
        <v>378231</v>
      </c>
      <c r="J10679" s="21" t="s">
        <v>9676</v>
      </c>
      <c r="K10679" s="21" t="s">
        <v>40</v>
      </c>
      <c r="L10679" s="21" t="s">
        <v>9682</v>
      </c>
    </row>
    <row r="10680" spans="2:12" ht="75" customHeight="1" x14ac:dyDescent="0.25">
      <c r="B10680" s="328">
        <v>20122706</v>
      </c>
      <c r="C10680" s="350" t="s">
        <v>10082</v>
      </c>
      <c r="D10680" s="73">
        <v>41659</v>
      </c>
      <c r="E10680" s="21" t="s">
        <v>2488</v>
      </c>
      <c r="F10680" s="21" t="s">
        <v>3460</v>
      </c>
      <c r="G10680" s="21" t="s">
        <v>675</v>
      </c>
      <c r="H10680" s="351">
        <v>122304</v>
      </c>
      <c r="I10680" s="351">
        <v>122304</v>
      </c>
      <c r="J10680" s="21" t="s">
        <v>9676</v>
      </c>
      <c r="K10680" s="21" t="s">
        <v>40</v>
      </c>
      <c r="L10680" s="21" t="s">
        <v>9682</v>
      </c>
    </row>
    <row r="10681" spans="2:12" ht="75" customHeight="1" x14ac:dyDescent="0.25">
      <c r="B10681" s="328">
        <v>20122706</v>
      </c>
      <c r="C10681" s="350" t="s">
        <v>10083</v>
      </c>
      <c r="D10681" s="73">
        <v>41659</v>
      </c>
      <c r="E10681" s="21" t="s">
        <v>2488</v>
      </c>
      <c r="F10681" s="21" t="s">
        <v>3460</v>
      </c>
      <c r="G10681" s="21" t="s">
        <v>675</v>
      </c>
      <c r="H10681" s="351">
        <v>664234</v>
      </c>
      <c r="I10681" s="351">
        <v>664234</v>
      </c>
      <c r="J10681" s="21" t="s">
        <v>9676</v>
      </c>
      <c r="K10681" s="21" t="s">
        <v>40</v>
      </c>
      <c r="L10681" s="21" t="s">
        <v>9682</v>
      </c>
    </row>
    <row r="10682" spans="2:12" ht="75" customHeight="1" x14ac:dyDescent="0.25">
      <c r="B10682" s="328">
        <v>20122706</v>
      </c>
      <c r="C10682" s="350" t="s">
        <v>10084</v>
      </c>
      <c r="D10682" s="73">
        <v>41659</v>
      </c>
      <c r="E10682" s="21" t="s">
        <v>2488</v>
      </c>
      <c r="F10682" s="21" t="s">
        <v>3460</v>
      </c>
      <c r="G10682" s="21" t="s">
        <v>675</v>
      </c>
      <c r="H10682" s="351">
        <v>172489</v>
      </c>
      <c r="I10682" s="351">
        <v>172489</v>
      </c>
      <c r="J10682" s="21" t="s">
        <v>9676</v>
      </c>
      <c r="K10682" s="21" t="s">
        <v>40</v>
      </c>
      <c r="L10682" s="21" t="s">
        <v>9682</v>
      </c>
    </row>
    <row r="10683" spans="2:12" ht="75" customHeight="1" x14ac:dyDescent="0.25">
      <c r="B10683" s="328">
        <v>20122706</v>
      </c>
      <c r="C10683" s="350" t="s">
        <v>10085</v>
      </c>
      <c r="D10683" s="73">
        <v>41659</v>
      </c>
      <c r="E10683" s="21" t="s">
        <v>2488</v>
      </c>
      <c r="F10683" s="21" t="s">
        <v>3460</v>
      </c>
      <c r="G10683" s="21" t="s">
        <v>675</v>
      </c>
      <c r="H10683" s="351">
        <v>189026</v>
      </c>
      <c r="I10683" s="351">
        <v>189026</v>
      </c>
      <c r="J10683" s="21" t="s">
        <v>9676</v>
      </c>
      <c r="K10683" s="21" t="s">
        <v>40</v>
      </c>
      <c r="L10683" s="21" t="s">
        <v>9682</v>
      </c>
    </row>
    <row r="10684" spans="2:12" ht="75" customHeight="1" x14ac:dyDescent="0.25">
      <c r="B10684" s="328">
        <v>20122706</v>
      </c>
      <c r="C10684" s="350" t="s">
        <v>10086</v>
      </c>
      <c r="D10684" s="73">
        <v>41659</v>
      </c>
      <c r="E10684" s="21" t="s">
        <v>2488</v>
      </c>
      <c r="F10684" s="21" t="s">
        <v>3460</v>
      </c>
      <c r="G10684" s="21" t="s">
        <v>675</v>
      </c>
      <c r="H10684" s="351">
        <v>189026</v>
      </c>
      <c r="I10684" s="351">
        <v>189026</v>
      </c>
      <c r="J10684" s="21" t="s">
        <v>9676</v>
      </c>
      <c r="K10684" s="21" t="s">
        <v>40</v>
      </c>
      <c r="L10684" s="21" t="s">
        <v>9682</v>
      </c>
    </row>
    <row r="10685" spans="2:12" ht="75" customHeight="1" x14ac:dyDescent="0.25">
      <c r="B10685" s="328">
        <v>27112729</v>
      </c>
      <c r="C10685" s="350" t="s">
        <v>10087</v>
      </c>
      <c r="D10685" s="73">
        <v>41659</v>
      </c>
      <c r="E10685" s="21" t="s">
        <v>2488</v>
      </c>
      <c r="F10685" s="21" t="s">
        <v>3460</v>
      </c>
      <c r="G10685" s="21" t="s">
        <v>675</v>
      </c>
      <c r="H10685" s="351">
        <v>189026</v>
      </c>
      <c r="I10685" s="351">
        <v>189026</v>
      </c>
      <c r="J10685" s="21" t="s">
        <v>9676</v>
      </c>
      <c r="K10685" s="21" t="s">
        <v>40</v>
      </c>
      <c r="L10685" s="21" t="s">
        <v>9682</v>
      </c>
    </row>
    <row r="10686" spans="2:12" ht="75" customHeight="1" x14ac:dyDescent="0.25">
      <c r="B10686" s="328">
        <v>39121529</v>
      </c>
      <c r="C10686" s="350" t="s">
        <v>10088</v>
      </c>
      <c r="D10686" s="73">
        <v>41659</v>
      </c>
      <c r="E10686" s="21" t="s">
        <v>2488</v>
      </c>
      <c r="F10686" s="21" t="s">
        <v>3460</v>
      </c>
      <c r="G10686" s="21" t="s">
        <v>675</v>
      </c>
      <c r="H10686" s="351">
        <v>189026</v>
      </c>
      <c r="I10686" s="351">
        <v>189026</v>
      </c>
      <c r="J10686" s="21" t="s">
        <v>9676</v>
      </c>
      <c r="K10686" s="21" t="s">
        <v>40</v>
      </c>
      <c r="L10686" s="21" t="s">
        <v>9682</v>
      </c>
    </row>
    <row r="10687" spans="2:12" ht="75" customHeight="1" x14ac:dyDescent="0.25">
      <c r="B10687" s="328">
        <v>39121529</v>
      </c>
      <c r="C10687" s="350" t="s">
        <v>10089</v>
      </c>
      <c r="D10687" s="73">
        <v>41659</v>
      </c>
      <c r="E10687" s="21" t="s">
        <v>2488</v>
      </c>
      <c r="F10687" s="21" t="s">
        <v>3460</v>
      </c>
      <c r="G10687" s="21" t="s">
        <v>675</v>
      </c>
      <c r="H10687" s="351">
        <v>189026</v>
      </c>
      <c r="I10687" s="351">
        <v>189026</v>
      </c>
      <c r="J10687" s="21" t="s">
        <v>9676</v>
      </c>
      <c r="K10687" s="21" t="s">
        <v>40</v>
      </c>
      <c r="L10687" s="21" t="s">
        <v>9682</v>
      </c>
    </row>
    <row r="10688" spans="2:12" ht="75" customHeight="1" x14ac:dyDescent="0.25">
      <c r="B10688" s="328">
        <v>39121311</v>
      </c>
      <c r="C10688" s="350" t="s">
        <v>10090</v>
      </c>
      <c r="D10688" s="73">
        <v>41659</v>
      </c>
      <c r="E10688" s="21" t="s">
        <v>2488</v>
      </c>
      <c r="F10688" s="21" t="s">
        <v>3460</v>
      </c>
      <c r="G10688" s="21" t="s">
        <v>675</v>
      </c>
      <c r="H10688" s="351">
        <v>16049</v>
      </c>
      <c r="I10688" s="351">
        <v>16049</v>
      </c>
      <c r="J10688" s="21" t="s">
        <v>9676</v>
      </c>
      <c r="K10688" s="21" t="s">
        <v>40</v>
      </c>
      <c r="L10688" s="21" t="s">
        <v>9682</v>
      </c>
    </row>
    <row r="10689" spans="2:12" ht="75" customHeight="1" x14ac:dyDescent="0.25">
      <c r="B10689" s="328">
        <v>44111805</v>
      </c>
      <c r="C10689" s="350" t="s">
        <v>10091</v>
      </c>
      <c r="D10689" s="73">
        <v>41659</v>
      </c>
      <c r="E10689" s="21" t="s">
        <v>2488</v>
      </c>
      <c r="F10689" s="21" t="s">
        <v>3460</v>
      </c>
      <c r="G10689" s="21" t="s">
        <v>675</v>
      </c>
      <c r="H10689" s="351">
        <v>3691462</v>
      </c>
      <c r="I10689" s="351">
        <v>3691462</v>
      </c>
      <c r="J10689" s="21" t="s">
        <v>9676</v>
      </c>
      <c r="K10689" s="21" t="s">
        <v>40</v>
      </c>
      <c r="L10689" s="21" t="s">
        <v>9682</v>
      </c>
    </row>
    <row r="10690" spans="2:12" ht="75" customHeight="1" x14ac:dyDescent="0.25">
      <c r="B10690" s="328">
        <v>44111805</v>
      </c>
      <c r="C10690" s="350" t="s">
        <v>10092</v>
      </c>
      <c r="D10690" s="73">
        <v>41659</v>
      </c>
      <c r="E10690" s="21" t="s">
        <v>2488</v>
      </c>
      <c r="F10690" s="21" t="s">
        <v>3460</v>
      </c>
      <c r="G10690" s="21" t="s">
        <v>675</v>
      </c>
      <c r="H10690" s="351">
        <v>524111</v>
      </c>
      <c r="I10690" s="351">
        <v>524111</v>
      </c>
      <c r="J10690" s="21" t="s">
        <v>9676</v>
      </c>
      <c r="K10690" s="21" t="s">
        <v>40</v>
      </c>
      <c r="L10690" s="21" t="s">
        <v>9682</v>
      </c>
    </row>
    <row r="10691" spans="2:12" ht="75" customHeight="1" x14ac:dyDescent="0.25">
      <c r="B10691" s="328">
        <v>44111805</v>
      </c>
      <c r="C10691" s="350" t="s">
        <v>10093</v>
      </c>
      <c r="D10691" s="73">
        <v>41659</v>
      </c>
      <c r="E10691" s="21" t="s">
        <v>2488</v>
      </c>
      <c r="F10691" s="21" t="s">
        <v>3460</v>
      </c>
      <c r="G10691" s="21" t="s">
        <v>675</v>
      </c>
      <c r="H10691" s="351">
        <v>183715</v>
      </c>
      <c r="I10691" s="351">
        <v>183715</v>
      </c>
      <c r="J10691" s="21" t="s">
        <v>9676</v>
      </c>
      <c r="K10691" s="21" t="s">
        <v>40</v>
      </c>
      <c r="L10691" s="21" t="s">
        <v>9682</v>
      </c>
    </row>
    <row r="10692" spans="2:12" ht="75" customHeight="1" x14ac:dyDescent="0.25">
      <c r="B10692" s="328">
        <v>39121311</v>
      </c>
      <c r="C10692" s="350" t="s">
        <v>10094</v>
      </c>
      <c r="D10692" s="73">
        <v>41659</v>
      </c>
      <c r="E10692" s="21" t="s">
        <v>2488</v>
      </c>
      <c r="F10692" s="21" t="s">
        <v>3460</v>
      </c>
      <c r="G10692" s="21" t="s">
        <v>675</v>
      </c>
      <c r="H10692" s="351">
        <v>6890000</v>
      </c>
      <c r="I10692" s="351">
        <v>6890000</v>
      </c>
      <c r="J10692" s="21" t="s">
        <v>9676</v>
      </c>
      <c r="K10692" s="21" t="s">
        <v>40</v>
      </c>
      <c r="L10692" s="21" t="s">
        <v>9682</v>
      </c>
    </row>
    <row r="10693" spans="2:12" ht="75" customHeight="1" x14ac:dyDescent="0.25">
      <c r="B10693" s="328">
        <v>39121311</v>
      </c>
      <c r="C10693" s="350" t="s">
        <v>10095</v>
      </c>
      <c r="D10693" s="73">
        <v>41659</v>
      </c>
      <c r="E10693" s="21" t="s">
        <v>2488</v>
      </c>
      <c r="F10693" s="21" t="s">
        <v>3460</v>
      </c>
      <c r="G10693" s="21" t="s">
        <v>675</v>
      </c>
      <c r="H10693" s="351">
        <v>31144</v>
      </c>
      <c r="I10693" s="351">
        <v>31144</v>
      </c>
      <c r="J10693" s="21" t="s">
        <v>9676</v>
      </c>
      <c r="K10693" s="21" t="s">
        <v>40</v>
      </c>
      <c r="L10693" s="21" t="s">
        <v>9682</v>
      </c>
    </row>
    <row r="10694" spans="2:12" ht="75" customHeight="1" x14ac:dyDescent="0.25">
      <c r="B10694" s="328">
        <v>44111805</v>
      </c>
      <c r="C10694" s="350" t="s">
        <v>10096</v>
      </c>
      <c r="D10694" s="73">
        <v>41659</v>
      </c>
      <c r="E10694" s="21" t="s">
        <v>2488</v>
      </c>
      <c r="F10694" s="21" t="s">
        <v>3460</v>
      </c>
      <c r="G10694" s="21" t="s">
        <v>675</v>
      </c>
      <c r="H10694" s="351">
        <v>233584</v>
      </c>
      <c r="I10694" s="351">
        <v>233584</v>
      </c>
      <c r="J10694" s="21" t="s">
        <v>9676</v>
      </c>
      <c r="K10694" s="21" t="s">
        <v>40</v>
      </c>
      <c r="L10694" s="21" t="s">
        <v>9682</v>
      </c>
    </row>
    <row r="10695" spans="2:12" ht="75" customHeight="1" x14ac:dyDescent="0.25">
      <c r="B10695" s="328">
        <v>39121311</v>
      </c>
      <c r="C10695" s="350" t="s">
        <v>10097</v>
      </c>
      <c r="D10695" s="73">
        <v>41659</v>
      </c>
      <c r="E10695" s="21" t="s">
        <v>2488</v>
      </c>
      <c r="F10695" s="21" t="s">
        <v>3460</v>
      </c>
      <c r="G10695" s="21" t="s">
        <v>675</v>
      </c>
      <c r="H10695" s="351">
        <v>241370</v>
      </c>
      <c r="I10695" s="351">
        <v>241370</v>
      </c>
      <c r="J10695" s="21" t="s">
        <v>9676</v>
      </c>
      <c r="K10695" s="21" t="s">
        <v>40</v>
      </c>
      <c r="L10695" s="21" t="s">
        <v>9682</v>
      </c>
    </row>
    <row r="10696" spans="2:12" ht="75" customHeight="1" x14ac:dyDescent="0.25">
      <c r="B10696" s="328">
        <v>39121311</v>
      </c>
      <c r="C10696" s="350" t="s">
        <v>10098</v>
      </c>
      <c r="D10696" s="73">
        <v>41659</v>
      </c>
      <c r="E10696" s="21" t="s">
        <v>2488</v>
      </c>
      <c r="F10696" s="21" t="s">
        <v>3460</v>
      </c>
      <c r="G10696" s="21" t="s">
        <v>675</v>
      </c>
      <c r="H10696" s="351">
        <v>486060</v>
      </c>
      <c r="I10696" s="351">
        <v>486060</v>
      </c>
      <c r="J10696" s="21" t="s">
        <v>9676</v>
      </c>
      <c r="K10696" s="21" t="s">
        <v>40</v>
      </c>
      <c r="L10696" s="21" t="s">
        <v>9682</v>
      </c>
    </row>
    <row r="10697" spans="2:12" ht="75" customHeight="1" x14ac:dyDescent="0.25">
      <c r="B10697" s="328">
        <v>39121311</v>
      </c>
      <c r="C10697" s="350" t="s">
        <v>10099</v>
      </c>
      <c r="D10697" s="73">
        <v>41659</v>
      </c>
      <c r="E10697" s="21" t="s">
        <v>2488</v>
      </c>
      <c r="F10697" s="21" t="s">
        <v>3460</v>
      </c>
      <c r="G10697" s="21" t="s">
        <v>675</v>
      </c>
      <c r="H10697" s="351">
        <v>1637462</v>
      </c>
      <c r="I10697" s="351">
        <v>1637462</v>
      </c>
      <c r="J10697" s="21" t="s">
        <v>9676</v>
      </c>
      <c r="K10697" s="21" t="s">
        <v>40</v>
      </c>
      <c r="L10697" s="21" t="s">
        <v>9682</v>
      </c>
    </row>
    <row r="10698" spans="2:12" ht="75" customHeight="1" x14ac:dyDescent="0.25">
      <c r="B10698" s="328">
        <v>39121311</v>
      </c>
      <c r="C10698" s="350" t="s">
        <v>10100</v>
      </c>
      <c r="D10698" s="73">
        <v>41659</v>
      </c>
      <c r="E10698" s="21" t="s">
        <v>2488</v>
      </c>
      <c r="F10698" s="21" t="s">
        <v>3460</v>
      </c>
      <c r="G10698" s="21" t="s">
        <v>675</v>
      </c>
      <c r="H10698" s="351">
        <v>2325165</v>
      </c>
      <c r="I10698" s="351">
        <v>2325165</v>
      </c>
      <c r="J10698" s="21" t="s">
        <v>9676</v>
      </c>
      <c r="K10698" s="21" t="s">
        <v>40</v>
      </c>
      <c r="L10698" s="21" t="s">
        <v>9682</v>
      </c>
    </row>
    <row r="10699" spans="2:12" ht="75" customHeight="1" x14ac:dyDescent="0.25">
      <c r="B10699" s="328">
        <v>39121311</v>
      </c>
      <c r="C10699" s="350" t="s">
        <v>10101</v>
      </c>
      <c r="D10699" s="73">
        <v>41659</v>
      </c>
      <c r="E10699" s="21" t="s">
        <v>2488</v>
      </c>
      <c r="F10699" s="21" t="s">
        <v>3460</v>
      </c>
      <c r="G10699" s="21" t="s">
        <v>675</v>
      </c>
      <c r="H10699" s="351">
        <v>1056528</v>
      </c>
      <c r="I10699" s="351">
        <v>1056528</v>
      </c>
      <c r="J10699" s="21" t="s">
        <v>9676</v>
      </c>
      <c r="K10699" s="21" t="s">
        <v>40</v>
      </c>
      <c r="L10699" s="21" t="s">
        <v>9682</v>
      </c>
    </row>
    <row r="10700" spans="2:12" ht="75" customHeight="1" x14ac:dyDescent="0.25">
      <c r="B10700" s="328">
        <v>39121311</v>
      </c>
      <c r="C10700" s="350" t="s">
        <v>10102</v>
      </c>
      <c r="D10700" s="73">
        <v>41659</v>
      </c>
      <c r="E10700" s="21" t="s">
        <v>2488</v>
      </c>
      <c r="F10700" s="21" t="s">
        <v>3460</v>
      </c>
      <c r="G10700" s="21" t="s">
        <v>675</v>
      </c>
      <c r="H10700" s="351">
        <v>73497</v>
      </c>
      <c r="I10700" s="351">
        <v>73497</v>
      </c>
      <c r="J10700" s="21" t="s">
        <v>9676</v>
      </c>
      <c r="K10700" s="21" t="s">
        <v>40</v>
      </c>
      <c r="L10700" s="21" t="s">
        <v>9682</v>
      </c>
    </row>
    <row r="10701" spans="2:12" ht="75" customHeight="1" x14ac:dyDescent="0.25">
      <c r="B10701" s="328">
        <v>39121311</v>
      </c>
      <c r="C10701" s="350" t="s">
        <v>10103</v>
      </c>
      <c r="D10701" s="73">
        <v>41659</v>
      </c>
      <c r="E10701" s="21" t="s">
        <v>2488</v>
      </c>
      <c r="F10701" s="21" t="s">
        <v>3460</v>
      </c>
      <c r="G10701" s="21" t="s">
        <v>675</v>
      </c>
      <c r="H10701" s="351">
        <v>56271</v>
      </c>
      <c r="I10701" s="351">
        <v>56271</v>
      </c>
      <c r="J10701" s="21" t="s">
        <v>9676</v>
      </c>
      <c r="K10701" s="21" t="s">
        <v>40</v>
      </c>
      <c r="L10701" s="21" t="s">
        <v>9682</v>
      </c>
    </row>
    <row r="10702" spans="2:12" ht="75" customHeight="1" x14ac:dyDescent="0.25">
      <c r="B10702" s="328">
        <v>39121311</v>
      </c>
      <c r="C10702" s="350" t="s">
        <v>10104</v>
      </c>
      <c r="D10702" s="73">
        <v>41659</v>
      </c>
      <c r="E10702" s="21" t="s">
        <v>2488</v>
      </c>
      <c r="F10702" s="21" t="s">
        <v>3460</v>
      </c>
      <c r="G10702" s="21" t="s">
        <v>675</v>
      </c>
      <c r="H10702" s="351">
        <v>56271</v>
      </c>
      <c r="I10702" s="351">
        <v>56271</v>
      </c>
      <c r="J10702" s="21" t="s">
        <v>9676</v>
      </c>
      <c r="K10702" s="21" t="s">
        <v>40</v>
      </c>
      <c r="L10702" s="21" t="s">
        <v>9682</v>
      </c>
    </row>
    <row r="10703" spans="2:12" ht="75" customHeight="1" x14ac:dyDescent="0.25">
      <c r="B10703" s="328">
        <v>39121311</v>
      </c>
      <c r="C10703" s="350" t="s">
        <v>10105</v>
      </c>
      <c r="D10703" s="73">
        <v>41659</v>
      </c>
      <c r="E10703" s="21" t="s">
        <v>2488</v>
      </c>
      <c r="F10703" s="21" t="s">
        <v>3460</v>
      </c>
      <c r="G10703" s="21" t="s">
        <v>675</v>
      </c>
      <c r="H10703" s="351">
        <v>267577</v>
      </c>
      <c r="I10703" s="351">
        <v>267577</v>
      </c>
      <c r="J10703" s="21" t="s">
        <v>9676</v>
      </c>
      <c r="K10703" s="21" t="s">
        <v>40</v>
      </c>
      <c r="L10703" s="21" t="s">
        <v>9682</v>
      </c>
    </row>
    <row r="10704" spans="2:12" ht="75" customHeight="1" x14ac:dyDescent="0.25">
      <c r="B10704" s="328">
        <v>39121311</v>
      </c>
      <c r="C10704" s="350" t="s">
        <v>10106</v>
      </c>
      <c r="D10704" s="73">
        <v>41659</v>
      </c>
      <c r="E10704" s="21" t="s">
        <v>2488</v>
      </c>
      <c r="F10704" s="21" t="s">
        <v>3460</v>
      </c>
      <c r="G10704" s="21" t="s">
        <v>675</v>
      </c>
      <c r="H10704" s="351">
        <v>1776574</v>
      </c>
      <c r="I10704" s="351">
        <v>1776574</v>
      </c>
      <c r="J10704" s="21" t="s">
        <v>9676</v>
      </c>
      <c r="K10704" s="21" t="s">
        <v>40</v>
      </c>
      <c r="L10704" s="21" t="s">
        <v>9682</v>
      </c>
    </row>
    <row r="10705" spans="2:12" ht="75" customHeight="1" x14ac:dyDescent="0.25">
      <c r="B10705" s="328">
        <v>39121311</v>
      </c>
      <c r="C10705" s="350" t="s">
        <v>10107</v>
      </c>
      <c r="D10705" s="73">
        <v>41659</v>
      </c>
      <c r="E10705" s="21" t="s">
        <v>2488</v>
      </c>
      <c r="F10705" s="21" t="s">
        <v>3460</v>
      </c>
      <c r="G10705" s="21" t="s">
        <v>675</v>
      </c>
      <c r="H10705" s="351">
        <v>84407</v>
      </c>
      <c r="I10705" s="351">
        <v>84407</v>
      </c>
      <c r="J10705" s="21" t="s">
        <v>9676</v>
      </c>
      <c r="K10705" s="21" t="s">
        <v>40</v>
      </c>
      <c r="L10705" s="21" t="s">
        <v>9682</v>
      </c>
    </row>
    <row r="10706" spans="2:12" ht="75" customHeight="1" x14ac:dyDescent="0.25">
      <c r="B10706" s="328">
        <v>39121311</v>
      </c>
      <c r="C10706" s="350" t="s">
        <v>10108</v>
      </c>
      <c r="D10706" s="73">
        <v>41659</v>
      </c>
      <c r="E10706" s="21" t="s">
        <v>2488</v>
      </c>
      <c r="F10706" s="21" t="s">
        <v>3460</v>
      </c>
      <c r="G10706" s="21" t="s">
        <v>675</v>
      </c>
      <c r="H10706" s="351">
        <v>84407</v>
      </c>
      <c r="I10706" s="351">
        <v>84407</v>
      </c>
      <c r="J10706" s="21" t="s">
        <v>9676</v>
      </c>
      <c r="K10706" s="21" t="s">
        <v>40</v>
      </c>
      <c r="L10706" s="21" t="s">
        <v>9682</v>
      </c>
    </row>
    <row r="10707" spans="2:12" ht="75" customHeight="1" x14ac:dyDescent="0.25">
      <c r="B10707" s="328">
        <v>39121311</v>
      </c>
      <c r="C10707" s="350" t="s">
        <v>10109</v>
      </c>
      <c r="D10707" s="73">
        <v>41659</v>
      </c>
      <c r="E10707" s="21" t="s">
        <v>2488</v>
      </c>
      <c r="F10707" s="21" t="s">
        <v>3460</v>
      </c>
      <c r="G10707" s="21" t="s">
        <v>675</v>
      </c>
      <c r="H10707" s="351">
        <v>56271</v>
      </c>
      <c r="I10707" s="351">
        <v>56271</v>
      </c>
      <c r="J10707" s="21" t="s">
        <v>9676</v>
      </c>
      <c r="K10707" s="21" t="s">
        <v>40</v>
      </c>
      <c r="L10707" s="21" t="s">
        <v>9682</v>
      </c>
    </row>
    <row r="10708" spans="2:12" ht="75" customHeight="1" x14ac:dyDescent="0.25">
      <c r="B10708" s="328">
        <v>39121311</v>
      </c>
      <c r="C10708" s="350" t="s">
        <v>10110</v>
      </c>
      <c r="D10708" s="73">
        <v>41659</v>
      </c>
      <c r="E10708" s="21" t="s">
        <v>2488</v>
      </c>
      <c r="F10708" s="21" t="s">
        <v>3460</v>
      </c>
      <c r="G10708" s="21" t="s">
        <v>675</v>
      </c>
      <c r="H10708" s="351">
        <v>4019</v>
      </c>
      <c r="I10708" s="351">
        <v>4019</v>
      </c>
      <c r="J10708" s="21" t="s">
        <v>9676</v>
      </c>
      <c r="K10708" s="21" t="s">
        <v>40</v>
      </c>
      <c r="L10708" s="21" t="s">
        <v>9682</v>
      </c>
    </row>
    <row r="10709" spans="2:12" ht="75" customHeight="1" x14ac:dyDescent="0.25">
      <c r="B10709" s="328">
        <v>39121311</v>
      </c>
      <c r="C10709" s="350" t="s">
        <v>10111</v>
      </c>
      <c r="D10709" s="73">
        <v>41659</v>
      </c>
      <c r="E10709" s="21" t="s">
        <v>2488</v>
      </c>
      <c r="F10709" s="21" t="s">
        <v>3460</v>
      </c>
      <c r="G10709" s="21" t="s">
        <v>675</v>
      </c>
      <c r="H10709" s="351">
        <v>25839</v>
      </c>
      <c r="I10709" s="351">
        <v>25839</v>
      </c>
      <c r="J10709" s="21" t="s">
        <v>9676</v>
      </c>
      <c r="K10709" s="21" t="s">
        <v>40</v>
      </c>
      <c r="L10709" s="21" t="s">
        <v>9682</v>
      </c>
    </row>
    <row r="10710" spans="2:12" ht="75" customHeight="1" x14ac:dyDescent="0.25">
      <c r="B10710" s="328">
        <v>39121311</v>
      </c>
      <c r="C10710" s="352" t="s">
        <v>10112</v>
      </c>
      <c r="D10710" s="73">
        <v>41659</v>
      </c>
      <c r="E10710" s="21" t="s">
        <v>2488</v>
      </c>
      <c r="F10710" s="21" t="s">
        <v>3460</v>
      </c>
      <c r="G10710" s="21" t="s">
        <v>675</v>
      </c>
      <c r="H10710" s="351">
        <v>341074</v>
      </c>
      <c r="I10710" s="351">
        <v>341074</v>
      </c>
      <c r="J10710" s="21" t="s">
        <v>9676</v>
      </c>
      <c r="K10710" s="21" t="s">
        <v>40</v>
      </c>
      <c r="L10710" s="21" t="s">
        <v>9682</v>
      </c>
    </row>
    <row r="10711" spans="2:12" ht="75" customHeight="1" x14ac:dyDescent="0.25">
      <c r="B10711" s="328">
        <v>39121311</v>
      </c>
      <c r="C10711" s="350" t="s">
        <v>10113</v>
      </c>
      <c r="D10711" s="73">
        <v>41659</v>
      </c>
      <c r="E10711" s="21" t="s">
        <v>2488</v>
      </c>
      <c r="F10711" s="21" t="s">
        <v>3460</v>
      </c>
      <c r="G10711" s="21" t="s">
        <v>675</v>
      </c>
      <c r="H10711" s="351">
        <v>5167</v>
      </c>
      <c r="I10711" s="351">
        <v>5167</v>
      </c>
      <c r="J10711" s="21" t="s">
        <v>9676</v>
      </c>
      <c r="K10711" s="21" t="s">
        <v>40</v>
      </c>
      <c r="L10711" s="21" t="s">
        <v>9682</v>
      </c>
    </row>
    <row r="10712" spans="2:12" ht="75" customHeight="1" x14ac:dyDescent="0.25">
      <c r="B10712" s="328">
        <v>39121311</v>
      </c>
      <c r="C10712" s="350" t="s">
        <v>10114</v>
      </c>
      <c r="D10712" s="73">
        <v>41659</v>
      </c>
      <c r="E10712" s="21" t="s">
        <v>2488</v>
      </c>
      <c r="F10712" s="21" t="s">
        <v>3460</v>
      </c>
      <c r="G10712" s="21" t="s">
        <v>675</v>
      </c>
      <c r="H10712" s="351">
        <v>132640</v>
      </c>
      <c r="I10712" s="351">
        <v>132640</v>
      </c>
      <c r="J10712" s="21" t="s">
        <v>9676</v>
      </c>
      <c r="K10712" s="21" t="s">
        <v>40</v>
      </c>
      <c r="L10712" s="21" t="s">
        <v>9682</v>
      </c>
    </row>
    <row r="10713" spans="2:12" ht="75" customHeight="1" x14ac:dyDescent="0.25">
      <c r="B10713" s="328">
        <v>39121311</v>
      </c>
      <c r="C10713" s="350" t="s">
        <v>10115</v>
      </c>
      <c r="D10713" s="73">
        <v>41659</v>
      </c>
      <c r="E10713" s="21" t="s">
        <v>2488</v>
      </c>
      <c r="F10713" s="21" t="s">
        <v>3460</v>
      </c>
      <c r="G10713" s="21" t="s">
        <v>675</v>
      </c>
      <c r="H10713" s="351">
        <v>236943</v>
      </c>
      <c r="I10713" s="351">
        <v>236943</v>
      </c>
      <c r="J10713" s="21" t="s">
        <v>9676</v>
      </c>
      <c r="K10713" s="21" t="s">
        <v>40</v>
      </c>
      <c r="L10713" s="21" t="s">
        <v>9682</v>
      </c>
    </row>
    <row r="10714" spans="2:12" ht="75" customHeight="1" x14ac:dyDescent="0.25">
      <c r="B10714" s="328">
        <v>39121311</v>
      </c>
      <c r="C10714" s="350" t="s">
        <v>10116</v>
      </c>
      <c r="D10714" s="73">
        <v>41659</v>
      </c>
      <c r="E10714" s="21" t="s">
        <v>2488</v>
      </c>
      <c r="F10714" s="21" t="s">
        <v>3460</v>
      </c>
      <c r="G10714" s="21" t="s">
        <v>675</v>
      </c>
      <c r="H10714" s="351">
        <v>91872</v>
      </c>
      <c r="I10714" s="351">
        <v>91872</v>
      </c>
      <c r="J10714" s="21" t="s">
        <v>9676</v>
      </c>
      <c r="K10714" s="21" t="s">
        <v>40</v>
      </c>
      <c r="L10714" s="21" t="s">
        <v>9682</v>
      </c>
    </row>
    <row r="10715" spans="2:12" ht="75" customHeight="1" x14ac:dyDescent="0.25">
      <c r="B10715" s="328">
        <v>39121311</v>
      </c>
      <c r="C10715" s="350" t="s">
        <v>10117</v>
      </c>
      <c r="D10715" s="73">
        <v>41659</v>
      </c>
      <c r="E10715" s="21" t="s">
        <v>2488</v>
      </c>
      <c r="F10715" s="21" t="s">
        <v>3460</v>
      </c>
      <c r="G10715" s="21" t="s">
        <v>675</v>
      </c>
      <c r="H10715" s="351">
        <v>122878</v>
      </c>
      <c r="I10715" s="351">
        <v>122878</v>
      </c>
      <c r="J10715" s="21" t="s">
        <v>9676</v>
      </c>
      <c r="K10715" s="21" t="s">
        <v>40</v>
      </c>
      <c r="L10715" s="21" t="s">
        <v>9682</v>
      </c>
    </row>
    <row r="10716" spans="2:12" ht="75" customHeight="1" x14ac:dyDescent="0.25">
      <c r="B10716" s="328">
        <v>39121311</v>
      </c>
      <c r="C10716" s="350" t="s">
        <v>10118</v>
      </c>
      <c r="D10716" s="73">
        <v>41659</v>
      </c>
      <c r="E10716" s="21" t="s">
        <v>2488</v>
      </c>
      <c r="F10716" s="21" t="s">
        <v>3460</v>
      </c>
      <c r="G10716" s="21" t="s">
        <v>675</v>
      </c>
      <c r="H10716" s="351">
        <v>259722</v>
      </c>
      <c r="I10716" s="351">
        <v>259722</v>
      </c>
      <c r="J10716" s="21" t="s">
        <v>9676</v>
      </c>
      <c r="K10716" s="21" t="s">
        <v>40</v>
      </c>
      <c r="L10716" s="21" t="s">
        <v>9682</v>
      </c>
    </row>
    <row r="10717" spans="2:12" ht="75" customHeight="1" x14ac:dyDescent="0.25">
      <c r="B10717" s="328">
        <v>39121311</v>
      </c>
      <c r="C10717" s="350" t="s">
        <v>10119</v>
      </c>
      <c r="D10717" s="73">
        <v>41659</v>
      </c>
      <c r="E10717" s="21" t="s">
        <v>2488</v>
      </c>
      <c r="F10717" s="21" t="s">
        <v>3460</v>
      </c>
      <c r="G10717" s="21" t="s">
        <v>675</v>
      </c>
      <c r="H10717" s="351">
        <v>36346</v>
      </c>
      <c r="I10717" s="351">
        <v>36346</v>
      </c>
      <c r="J10717" s="21" t="s">
        <v>9676</v>
      </c>
      <c r="K10717" s="21" t="s">
        <v>40</v>
      </c>
      <c r="L10717" s="21" t="s">
        <v>9682</v>
      </c>
    </row>
    <row r="10718" spans="2:12" ht="75" customHeight="1" x14ac:dyDescent="0.25">
      <c r="B10718" s="328">
        <v>39121311</v>
      </c>
      <c r="C10718" s="350" t="s">
        <v>10120</v>
      </c>
      <c r="D10718" s="73">
        <v>41659</v>
      </c>
      <c r="E10718" s="21" t="s">
        <v>2488</v>
      </c>
      <c r="F10718" s="21" t="s">
        <v>3460</v>
      </c>
      <c r="G10718" s="21" t="s">
        <v>675</v>
      </c>
      <c r="H10718" s="351">
        <v>952179</v>
      </c>
      <c r="I10718" s="351">
        <v>952179</v>
      </c>
      <c r="J10718" s="21" t="s">
        <v>9676</v>
      </c>
      <c r="K10718" s="21" t="s">
        <v>40</v>
      </c>
      <c r="L10718" s="21" t="s">
        <v>9682</v>
      </c>
    </row>
    <row r="10719" spans="2:12" ht="75" customHeight="1" x14ac:dyDescent="0.25">
      <c r="B10719" s="328">
        <v>39121311</v>
      </c>
      <c r="C10719" s="350" t="s">
        <v>10121</v>
      </c>
      <c r="D10719" s="73">
        <v>41659</v>
      </c>
      <c r="E10719" s="21" t="s">
        <v>2488</v>
      </c>
      <c r="F10719" s="21" t="s">
        <v>3460</v>
      </c>
      <c r="G10719" s="21" t="s">
        <v>675</v>
      </c>
      <c r="H10719" s="351">
        <v>408830</v>
      </c>
      <c r="I10719" s="351">
        <v>408830</v>
      </c>
      <c r="J10719" s="21" t="s">
        <v>9676</v>
      </c>
      <c r="K10719" s="21" t="s">
        <v>40</v>
      </c>
      <c r="L10719" s="21" t="s">
        <v>9682</v>
      </c>
    </row>
    <row r="10720" spans="2:12" ht="75" customHeight="1" x14ac:dyDescent="0.25">
      <c r="B10720" s="328">
        <v>39121311</v>
      </c>
      <c r="C10720" s="350" t="s">
        <v>10122</v>
      </c>
      <c r="D10720" s="73">
        <v>41659</v>
      </c>
      <c r="E10720" s="21" t="s">
        <v>2488</v>
      </c>
      <c r="F10720" s="21" t="s">
        <v>3460</v>
      </c>
      <c r="G10720" s="21" t="s">
        <v>675</v>
      </c>
      <c r="H10720" s="351">
        <v>88323</v>
      </c>
      <c r="I10720" s="351">
        <v>88323</v>
      </c>
      <c r="J10720" s="21" t="s">
        <v>9676</v>
      </c>
      <c r="K10720" s="21" t="s">
        <v>40</v>
      </c>
      <c r="L10720" s="21" t="s">
        <v>9682</v>
      </c>
    </row>
    <row r="10721" spans="2:12" ht="75" customHeight="1" x14ac:dyDescent="0.25">
      <c r="B10721" s="328">
        <v>39121311</v>
      </c>
      <c r="C10721" s="350" t="s">
        <v>10123</v>
      </c>
      <c r="D10721" s="73">
        <v>41659</v>
      </c>
      <c r="E10721" s="21" t="s">
        <v>2488</v>
      </c>
      <c r="F10721" s="21" t="s">
        <v>3460</v>
      </c>
      <c r="G10721" s="21" t="s">
        <v>675</v>
      </c>
      <c r="H10721" s="351">
        <v>136589</v>
      </c>
      <c r="I10721" s="351">
        <v>136589</v>
      </c>
      <c r="J10721" s="21" t="s">
        <v>9676</v>
      </c>
      <c r="K10721" s="21" t="s">
        <v>40</v>
      </c>
      <c r="L10721" s="21" t="s">
        <v>9682</v>
      </c>
    </row>
    <row r="10722" spans="2:12" ht="75" customHeight="1" x14ac:dyDescent="0.25">
      <c r="B10722" s="328">
        <v>39121311</v>
      </c>
      <c r="C10722" s="350" t="s">
        <v>10124</v>
      </c>
      <c r="D10722" s="73">
        <v>41659</v>
      </c>
      <c r="E10722" s="21" t="s">
        <v>2488</v>
      </c>
      <c r="F10722" s="21" t="s">
        <v>3460</v>
      </c>
      <c r="G10722" s="21" t="s">
        <v>675</v>
      </c>
      <c r="H10722" s="351">
        <v>383910</v>
      </c>
      <c r="I10722" s="351">
        <v>383910</v>
      </c>
      <c r="J10722" s="21" t="s">
        <v>9676</v>
      </c>
      <c r="K10722" s="21" t="s">
        <v>40</v>
      </c>
      <c r="L10722" s="21" t="s">
        <v>9682</v>
      </c>
    </row>
    <row r="10723" spans="2:12" ht="75" customHeight="1" x14ac:dyDescent="0.25">
      <c r="B10723" s="328">
        <v>39121311</v>
      </c>
      <c r="C10723" s="350" t="s">
        <v>10125</v>
      </c>
      <c r="D10723" s="73">
        <v>41659</v>
      </c>
      <c r="E10723" s="21" t="s">
        <v>2488</v>
      </c>
      <c r="F10723" s="21" t="s">
        <v>3460</v>
      </c>
      <c r="G10723" s="21" t="s">
        <v>675</v>
      </c>
      <c r="H10723" s="351">
        <v>224856</v>
      </c>
      <c r="I10723" s="351">
        <v>224856</v>
      </c>
      <c r="J10723" s="21" t="s">
        <v>9676</v>
      </c>
      <c r="K10723" s="21" t="s">
        <v>40</v>
      </c>
      <c r="L10723" s="21" t="s">
        <v>9682</v>
      </c>
    </row>
    <row r="10724" spans="2:12" ht="75" customHeight="1" x14ac:dyDescent="0.25">
      <c r="B10724" s="328">
        <v>39121311</v>
      </c>
      <c r="C10724" s="350" t="s">
        <v>10126</v>
      </c>
      <c r="D10724" s="73">
        <v>41659</v>
      </c>
      <c r="E10724" s="21" t="s">
        <v>2488</v>
      </c>
      <c r="F10724" s="21" t="s">
        <v>3460</v>
      </c>
      <c r="G10724" s="21" t="s">
        <v>675</v>
      </c>
      <c r="H10724" s="351">
        <v>38563</v>
      </c>
      <c r="I10724" s="351">
        <v>38563</v>
      </c>
      <c r="J10724" s="21" t="s">
        <v>9676</v>
      </c>
      <c r="K10724" s="21" t="s">
        <v>40</v>
      </c>
      <c r="L10724" s="21" t="s">
        <v>9682</v>
      </c>
    </row>
    <row r="10725" spans="2:12" ht="75" customHeight="1" x14ac:dyDescent="0.25">
      <c r="B10725" s="328">
        <v>39121311</v>
      </c>
      <c r="C10725" s="350" t="s">
        <v>10127</v>
      </c>
      <c r="D10725" s="73">
        <v>41659</v>
      </c>
      <c r="E10725" s="21" t="s">
        <v>2488</v>
      </c>
      <c r="F10725" s="21" t="s">
        <v>3460</v>
      </c>
      <c r="G10725" s="21" t="s">
        <v>675</v>
      </c>
      <c r="H10725" s="351">
        <v>91297</v>
      </c>
      <c r="I10725" s="351">
        <v>91297</v>
      </c>
      <c r="J10725" s="21" t="s">
        <v>9676</v>
      </c>
      <c r="K10725" s="21" t="s">
        <v>40</v>
      </c>
      <c r="L10725" s="21" t="s">
        <v>9682</v>
      </c>
    </row>
    <row r="10726" spans="2:12" ht="75" customHeight="1" x14ac:dyDescent="0.25">
      <c r="B10726" s="328">
        <v>39121311</v>
      </c>
      <c r="C10726" s="350" t="s">
        <v>10128</v>
      </c>
      <c r="D10726" s="73">
        <v>41659</v>
      </c>
      <c r="E10726" s="21" t="s">
        <v>2488</v>
      </c>
      <c r="F10726" s="21" t="s">
        <v>3460</v>
      </c>
      <c r="G10726" s="21" t="s">
        <v>675</v>
      </c>
      <c r="H10726" s="351">
        <v>1814586</v>
      </c>
      <c r="I10726" s="351">
        <v>1814586</v>
      </c>
      <c r="J10726" s="21" t="s">
        <v>9676</v>
      </c>
      <c r="K10726" s="21" t="s">
        <v>40</v>
      </c>
      <c r="L10726" s="21" t="s">
        <v>9682</v>
      </c>
    </row>
    <row r="10727" spans="2:12" ht="75" customHeight="1" x14ac:dyDescent="0.25">
      <c r="B10727" s="328">
        <v>39121311</v>
      </c>
      <c r="C10727" s="350" t="s">
        <v>10129</v>
      </c>
      <c r="D10727" s="73">
        <v>41659</v>
      </c>
      <c r="E10727" s="21" t="s">
        <v>2488</v>
      </c>
      <c r="F10727" s="21" t="s">
        <v>3460</v>
      </c>
      <c r="G10727" s="21" t="s">
        <v>675</v>
      </c>
      <c r="H10727" s="351">
        <v>320630</v>
      </c>
      <c r="I10727" s="351">
        <v>320630</v>
      </c>
      <c r="J10727" s="21" t="s">
        <v>9676</v>
      </c>
      <c r="K10727" s="21" t="s">
        <v>40</v>
      </c>
      <c r="L10727" s="21" t="s">
        <v>9682</v>
      </c>
    </row>
    <row r="10728" spans="2:12" ht="75" customHeight="1" x14ac:dyDescent="0.25">
      <c r="B10728" s="328">
        <v>39121311</v>
      </c>
      <c r="C10728" s="350" t="s">
        <v>10130</v>
      </c>
      <c r="D10728" s="73">
        <v>41659</v>
      </c>
      <c r="E10728" s="21" t="s">
        <v>2488</v>
      </c>
      <c r="F10728" s="21" t="s">
        <v>3460</v>
      </c>
      <c r="G10728" s="21" t="s">
        <v>675</v>
      </c>
      <c r="H10728" s="351">
        <v>223938</v>
      </c>
      <c r="I10728" s="351">
        <v>223938</v>
      </c>
      <c r="J10728" s="21" t="s">
        <v>9676</v>
      </c>
      <c r="K10728" s="21" t="s">
        <v>40</v>
      </c>
      <c r="L10728" s="21" t="s">
        <v>9682</v>
      </c>
    </row>
    <row r="10729" spans="2:12" ht="75" customHeight="1" x14ac:dyDescent="0.25">
      <c r="B10729" s="328">
        <v>39101612</v>
      </c>
      <c r="C10729" s="350" t="s">
        <v>10131</v>
      </c>
      <c r="D10729" s="73">
        <v>41659</v>
      </c>
      <c r="E10729" s="21" t="s">
        <v>2488</v>
      </c>
      <c r="F10729" s="21" t="s">
        <v>3460</v>
      </c>
      <c r="G10729" s="21" t="s">
        <v>675</v>
      </c>
      <c r="H10729" s="351">
        <v>676981</v>
      </c>
      <c r="I10729" s="351">
        <v>676981</v>
      </c>
      <c r="J10729" s="21" t="s">
        <v>9676</v>
      </c>
      <c r="K10729" s="21" t="s">
        <v>40</v>
      </c>
      <c r="L10729" s="21" t="s">
        <v>9682</v>
      </c>
    </row>
    <row r="10730" spans="2:12" ht="75" customHeight="1" x14ac:dyDescent="0.25">
      <c r="B10730" s="328">
        <v>39101612</v>
      </c>
      <c r="C10730" s="350" t="s">
        <v>10132</v>
      </c>
      <c r="D10730" s="73">
        <v>41659</v>
      </c>
      <c r="E10730" s="21" t="s">
        <v>2488</v>
      </c>
      <c r="F10730" s="21" t="s">
        <v>3460</v>
      </c>
      <c r="G10730" s="21" t="s">
        <v>675</v>
      </c>
      <c r="H10730" s="351">
        <v>174068</v>
      </c>
      <c r="I10730" s="351">
        <v>174068</v>
      </c>
      <c r="J10730" s="21" t="s">
        <v>9676</v>
      </c>
      <c r="K10730" s="21" t="s">
        <v>40</v>
      </c>
      <c r="L10730" s="21" t="s">
        <v>9682</v>
      </c>
    </row>
    <row r="10731" spans="2:12" ht="75" customHeight="1" x14ac:dyDescent="0.25">
      <c r="B10731" s="328">
        <v>39101612</v>
      </c>
      <c r="C10731" s="350" t="s">
        <v>10133</v>
      </c>
      <c r="D10731" s="73">
        <v>41659</v>
      </c>
      <c r="E10731" s="21" t="s">
        <v>2488</v>
      </c>
      <c r="F10731" s="21" t="s">
        <v>3460</v>
      </c>
      <c r="G10731" s="21" t="s">
        <v>675</v>
      </c>
      <c r="H10731" s="351">
        <v>60865</v>
      </c>
      <c r="I10731" s="351">
        <v>60865</v>
      </c>
      <c r="J10731" s="21" t="s">
        <v>9676</v>
      </c>
      <c r="K10731" s="21" t="s">
        <v>40</v>
      </c>
      <c r="L10731" s="21" t="s">
        <v>9682</v>
      </c>
    </row>
    <row r="10732" spans="2:12" ht="75" customHeight="1" x14ac:dyDescent="0.25">
      <c r="B10732" s="328">
        <v>39101612</v>
      </c>
      <c r="C10732" s="350" t="s">
        <v>10134</v>
      </c>
      <c r="D10732" s="73">
        <v>41659</v>
      </c>
      <c r="E10732" s="21" t="s">
        <v>2488</v>
      </c>
      <c r="F10732" s="21" t="s">
        <v>3460</v>
      </c>
      <c r="G10732" s="21" t="s">
        <v>675</v>
      </c>
      <c r="H10732" s="351">
        <v>58568</v>
      </c>
      <c r="I10732" s="351">
        <v>58568</v>
      </c>
      <c r="J10732" s="21" t="s">
        <v>9676</v>
      </c>
      <c r="K10732" s="21" t="s">
        <v>40</v>
      </c>
      <c r="L10732" s="21" t="s">
        <v>9682</v>
      </c>
    </row>
    <row r="10733" spans="2:12" ht="75" customHeight="1" x14ac:dyDescent="0.25">
      <c r="B10733" s="328">
        <v>39101612</v>
      </c>
      <c r="C10733" s="350" t="s">
        <v>10135</v>
      </c>
      <c r="D10733" s="73">
        <v>41659</v>
      </c>
      <c r="E10733" s="21" t="s">
        <v>2488</v>
      </c>
      <c r="F10733" s="21" t="s">
        <v>3460</v>
      </c>
      <c r="G10733" s="21" t="s">
        <v>675</v>
      </c>
      <c r="H10733" s="351">
        <v>58568</v>
      </c>
      <c r="I10733" s="351">
        <v>58568</v>
      </c>
      <c r="J10733" s="21" t="s">
        <v>9676</v>
      </c>
      <c r="K10733" s="21" t="s">
        <v>40</v>
      </c>
      <c r="L10733" s="21" t="s">
        <v>9682</v>
      </c>
    </row>
    <row r="10734" spans="2:12" ht="75" customHeight="1" x14ac:dyDescent="0.25">
      <c r="B10734" s="328">
        <v>39101612</v>
      </c>
      <c r="C10734" s="350" t="s">
        <v>10136</v>
      </c>
      <c r="D10734" s="73">
        <v>41659</v>
      </c>
      <c r="E10734" s="21" t="s">
        <v>2488</v>
      </c>
      <c r="F10734" s="21" t="s">
        <v>3460</v>
      </c>
      <c r="G10734" s="21" t="s">
        <v>675</v>
      </c>
      <c r="H10734" s="351">
        <v>58568</v>
      </c>
      <c r="I10734" s="351">
        <v>58568</v>
      </c>
      <c r="J10734" s="21" t="s">
        <v>9676</v>
      </c>
      <c r="K10734" s="21" t="s">
        <v>40</v>
      </c>
      <c r="L10734" s="21" t="s">
        <v>9682</v>
      </c>
    </row>
    <row r="10735" spans="2:12" ht="75" customHeight="1" x14ac:dyDescent="0.25">
      <c r="B10735" s="328">
        <v>39101612</v>
      </c>
      <c r="C10735" s="353" t="s">
        <v>10137</v>
      </c>
      <c r="D10735" s="73">
        <v>41659</v>
      </c>
      <c r="E10735" s="21" t="s">
        <v>2488</v>
      </c>
      <c r="F10735" s="21" t="s">
        <v>3460</v>
      </c>
      <c r="G10735" s="21" t="s">
        <v>675</v>
      </c>
      <c r="H10735" s="351">
        <v>58568</v>
      </c>
      <c r="I10735" s="351">
        <v>58568</v>
      </c>
      <c r="J10735" s="21" t="s">
        <v>9676</v>
      </c>
      <c r="K10735" s="21" t="s">
        <v>40</v>
      </c>
      <c r="L10735" s="21" t="s">
        <v>9682</v>
      </c>
    </row>
    <row r="10736" spans="2:12" ht="75" customHeight="1" x14ac:dyDescent="0.25">
      <c r="B10736" s="328">
        <v>39101612</v>
      </c>
      <c r="C10736" s="353" t="s">
        <v>10138</v>
      </c>
      <c r="D10736" s="73">
        <v>41659</v>
      </c>
      <c r="E10736" s="21" t="s">
        <v>2488</v>
      </c>
      <c r="F10736" s="21" t="s">
        <v>3460</v>
      </c>
      <c r="G10736" s="21" t="s">
        <v>675</v>
      </c>
      <c r="H10736" s="351">
        <v>366964</v>
      </c>
      <c r="I10736" s="351">
        <v>366964</v>
      </c>
      <c r="J10736" s="21" t="s">
        <v>9676</v>
      </c>
      <c r="K10736" s="21" t="s">
        <v>40</v>
      </c>
      <c r="L10736" s="21" t="s">
        <v>9682</v>
      </c>
    </row>
    <row r="10737" spans="2:12" ht="75" customHeight="1" x14ac:dyDescent="0.25">
      <c r="B10737" s="328">
        <v>39101612</v>
      </c>
      <c r="C10737" s="353" t="s">
        <v>10139</v>
      </c>
      <c r="D10737" s="73">
        <v>41659</v>
      </c>
      <c r="E10737" s="21" t="s">
        <v>2488</v>
      </c>
      <c r="F10737" s="21" t="s">
        <v>3460</v>
      </c>
      <c r="G10737" s="21" t="s">
        <v>675</v>
      </c>
      <c r="H10737" s="351">
        <v>194079</v>
      </c>
      <c r="I10737" s="351">
        <v>194079</v>
      </c>
      <c r="J10737" s="21" t="s">
        <v>9676</v>
      </c>
      <c r="K10737" s="21" t="s">
        <v>40</v>
      </c>
      <c r="L10737" s="21" t="s">
        <v>9682</v>
      </c>
    </row>
    <row r="10738" spans="2:12" ht="75" customHeight="1" x14ac:dyDescent="0.25">
      <c r="B10738" s="328">
        <v>39101612</v>
      </c>
      <c r="C10738" s="350" t="s">
        <v>10140</v>
      </c>
      <c r="D10738" s="73">
        <v>41659</v>
      </c>
      <c r="E10738" s="21" t="s">
        <v>2488</v>
      </c>
      <c r="F10738" s="21" t="s">
        <v>3460</v>
      </c>
      <c r="G10738" s="21" t="s">
        <v>675</v>
      </c>
      <c r="H10738" s="351">
        <v>194079</v>
      </c>
      <c r="I10738" s="351">
        <v>194079</v>
      </c>
      <c r="J10738" s="21" t="s">
        <v>9676</v>
      </c>
      <c r="K10738" s="21" t="s">
        <v>40</v>
      </c>
      <c r="L10738" s="21" t="s">
        <v>9682</v>
      </c>
    </row>
    <row r="10739" spans="2:12" ht="75" customHeight="1" x14ac:dyDescent="0.25">
      <c r="B10739" s="328">
        <v>39101612</v>
      </c>
      <c r="C10739" s="350" t="s">
        <v>10141</v>
      </c>
      <c r="D10739" s="73">
        <v>41659</v>
      </c>
      <c r="E10739" s="21" t="s">
        <v>2488</v>
      </c>
      <c r="F10739" s="21" t="s">
        <v>3460</v>
      </c>
      <c r="G10739" s="21" t="s">
        <v>675</v>
      </c>
      <c r="H10739" s="351">
        <v>194079</v>
      </c>
      <c r="I10739" s="351">
        <v>194079</v>
      </c>
      <c r="J10739" s="21" t="s">
        <v>9676</v>
      </c>
      <c r="K10739" s="21" t="s">
        <v>40</v>
      </c>
      <c r="L10739" s="21" t="s">
        <v>9682</v>
      </c>
    </row>
    <row r="10740" spans="2:12" ht="75" customHeight="1" x14ac:dyDescent="0.25">
      <c r="B10740" s="328">
        <v>39101612</v>
      </c>
      <c r="C10740" s="350" t="s">
        <v>10142</v>
      </c>
      <c r="D10740" s="73">
        <v>41659</v>
      </c>
      <c r="E10740" s="21" t="s">
        <v>2488</v>
      </c>
      <c r="F10740" s="21" t="s">
        <v>3460</v>
      </c>
      <c r="G10740" s="21" t="s">
        <v>675</v>
      </c>
      <c r="H10740" s="351">
        <v>145559</v>
      </c>
      <c r="I10740" s="351">
        <v>145559</v>
      </c>
      <c r="J10740" s="21" t="s">
        <v>9676</v>
      </c>
      <c r="K10740" s="21" t="s">
        <v>40</v>
      </c>
      <c r="L10740" s="21" t="s">
        <v>9682</v>
      </c>
    </row>
    <row r="10741" spans="2:12" ht="75" customHeight="1" x14ac:dyDescent="0.25">
      <c r="B10741" s="328">
        <v>39121311</v>
      </c>
      <c r="C10741" s="350" t="s">
        <v>10143</v>
      </c>
      <c r="D10741" s="73">
        <v>41659</v>
      </c>
      <c r="E10741" s="21" t="s">
        <v>2488</v>
      </c>
      <c r="F10741" s="21" t="s">
        <v>3460</v>
      </c>
      <c r="G10741" s="21" t="s">
        <v>675</v>
      </c>
      <c r="H10741" s="351">
        <v>145559</v>
      </c>
      <c r="I10741" s="351">
        <v>145559</v>
      </c>
      <c r="J10741" s="21" t="s">
        <v>9676</v>
      </c>
      <c r="K10741" s="21" t="s">
        <v>40</v>
      </c>
      <c r="L10741" s="21" t="s">
        <v>9682</v>
      </c>
    </row>
    <row r="10742" spans="2:12" ht="75" customHeight="1" x14ac:dyDescent="0.25">
      <c r="B10742" s="328">
        <v>39121311</v>
      </c>
      <c r="C10742" s="350" t="s">
        <v>10144</v>
      </c>
      <c r="D10742" s="73">
        <v>41659</v>
      </c>
      <c r="E10742" s="21" t="s">
        <v>2488</v>
      </c>
      <c r="F10742" s="21" t="s">
        <v>3460</v>
      </c>
      <c r="G10742" s="21" t="s">
        <v>675</v>
      </c>
      <c r="H10742" s="351">
        <v>145559</v>
      </c>
      <c r="I10742" s="351">
        <v>145559</v>
      </c>
      <c r="J10742" s="21" t="s">
        <v>9676</v>
      </c>
      <c r="K10742" s="21" t="s">
        <v>40</v>
      </c>
      <c r="L10742" s="21" t="s">
        <v>9682</v>
      </c>
    </row>
    <row r="10743" spans="2:12" ht="75" customHeight="1" x14ac:dyDescent="0.25">
      <c r="B10743" s="328">
        <v>39121311</v>
      </c>
      <c r="C10743" s="350" t="s">
        <v>10145</v>
      </c>
      <c r="D10743" s="73">
        <v>41659</v>
      </c>
      <c r="E10743" s="21" t="s">
        <v>2488</v>
      </c>
      <c r="F10743" s="21" t="s">
        <v>3460</v>
      </c>
      <c r="G10743" s="21" t="s">
        <v>675</v>
      </c>
      <c r="H10743" s="351">
        <v>194079</v>
      </c>
      <c r="I10743" s="351">
        <v>194079</v>
      </c>
      <c r="J10743" s="21" t="s">
        <v>9676</v>
      </c>
      <c r="K10743" s="21" t="s">
        <v>40</v>
      </c>
      <c r="L10743" s="21" t="s">
        <v>9682</v>
      </c>
    </row>
    <row r="10744" spans="2:12" ht="75" customHeight="1" x14ac:dyDescent="0.25">
      <c r="B10744" s="328">
        <v>39121311</v>
      </c>
      <c r="C10744" s="350" t="s">
        <v>10146</v>
      </c>
      <c r="D10744" s="73">
        <v>41659</v>
      </c>
      <c r="E10744" s="21" t="s">
        <v>2488</v>
      </c>
      <c r="F10744" s="21" t="s">
        <v>3460</v>
      </c>
      <c r="G10744" s="21" t="s">
        <v>675</v>
      </c>
      <c r="H10744" s="351">
        <v>194079</v>
      </c>
      <c r="I10744" s="351">
        <v>194079</v>
      </c>
      <c r="J10744" s="21" t="s">
        <v>9676</v>
      </c>
      <c r="K10744" s="21" t="s">
        <v>40</v>
      </c>
      <c r="L10744" s="21" t="s">
        <v>9682</v>
      </c>
    </row>
    <row r="10745" spans="2:12" ht="75" customHeight="1" x14ac:dyDescent="0.25">
      <c r="B10745" s="328">
        <v>39121311</v>
      </c>
      <c r="C10745" s="350" t="s">
        <v>10147</v>
      </c>
      <c r="D10745" s="73">
        <v>41659</v>
      </c>
      <c r="E10745" s="21" t="s">
        <v>2488</v>
      </c>
      <c r="F10745" s="21" t="s">
        <v>3460</v>
      </c>
      <c r="G10745" s="21" t="s">
        <v>675</v>
      </c>
      <c r="H10745" s="351">
        <v>194079</v>
      </c>
      <c r="I10745" s="351">
        <v>194079</v>
      </c>
      <c r="J10745" s="21" t="s">
        <v>9676</v>
      </c>
      <c r="K10745" s="21" t="s">
        <v>40</v>
      </c>
      <c r="L10745" s="21" t="s">
        <v>9682</v>
      </c>
    </row>
    <row r="10746" spans="2:12" ht="75" customHeight="1" x14ac:dyDescent="0.25">
      <c r="B10746" s="328">
        <v>39121311</v>
      </c>
      <c r="C10746" s="350" t="s">
        <v>10148</v>
      </c>
      <c r="D10746" s="73">
        <v>41659</v>
      </c>
      <c r="E10746" s="21" t="s">
        <v>2488</v>
      </c>
      <c r="F10746" s="21" t="s">
        <v>3460</v>
      </c>
      <c r="G10746" s="21" t="s">
        <v>675</v>
      </c>
      <c r="H10746" s="351">
        <v>145872</v>
      </c>
      <c r="I10746" s="351">
        <v>145872</v>
      </c>
      <c r="J10746" s="21" t="s">
        <v>9676</v>
      </c>
      <c r="K10746" s="21" t="s">
        <v>40</v>
      </c>
      <c r="L10746" s="21" t="s">
        <v>9682</v>
      </c>
    </row>
    <row r="10747" spans="2:12" ht="75" customHeight="1" x14ac:dyDescent="0.25">
      <c r="B10747" s="328">
        <v>39121311</v>
      </c>
      <c r="C10747" s="350" t="s">
        <v>10149</v>
      </c>
      <c r="D10747" s="73">
        <v>41659</v>
      </c>
      <c r="E10747" s="21" t="s">
        <v>2488</v>
      </c>
      <c r="F10747" s="21" t="s">
        <v>3460</v>
      </c>
      <c r="G10747" s="21" t="s">
        <v>675</v>
      </c>
      <c r="H10747" s="351">
        <v>2510885</v>
      </c>
      <c r="I10747" s="351">
        <v>2510885</v>
      </c>
      <c r="J10747" s="21" t="s">
        <v>9676</v>
      </c>
      <c r="K10747" s="21" t="s">
        <v>40</v>
      </c>
      <c r="L10747" s="21" t="s">
        <v>9682</v>
      </c>
    </row>
    <row r="10748" spans="2:12" ht="75" customHeight="1" x14ac:dyDescent="0.25">
      <c r="B10748" s="328">
        <v>39121311</v>
      </c>
      <c r="C10748" s="350" t="s">
        <v>10150</v>
      </c>
      <c r="D10748" s="73">
        <v>41659</v>
      </c>
      <c r="E10748" s="21" t="s">
        <v>2488</v>
      </c>
      <c r="F10748" s="21" t="s">
        <v>3460</v>
      </c>
      <c r="G10748" s="21" t="s">
        <v>675</v>
      </c>
      <c r="H10748" s="351">
        <v>19151866</v>
      </c>
      <c r="I10748" s="351">
        <v>19151866</v>
      </c>
      <c r="J10748" s="21" t="s">
        <v>9676</v>
      </c>
      <c r="K10748" s="21" t="s">
        <v>40</v>
      </c>
      <c r="L10748" s="21" t="s">
        <v>9682</v>
      </c>
    </row>
    <row r="10749" spans="2:12" ht="75" customHeight="1" x14ac:dyDescent="0.25">
      <c r="B10749" s="328">
        <v>39121311</v>
      </c>
      <c r="C10749" s="350" t="s">
        <v>10151</v>
      </c>
      <c r="D10749" s="73">
        <v>41659</v>
      </c>
      <c r="E10749" s="21" t="s">
        <v>2488</v>
      </c>
      <c r="F10749" s="21" t="s">
        <v>3460</v>
      </c>
      <c r="G10749" s="21" t="s">
        <v>675</v>
      </c>
      <c r="H10749" s="351">
        <v>1280397</v>
      </c>
      <c r="I10749" s="351">
        <v>1280397</v>
      </c>
      <c r="J10749" s="21" t="s">
        <v>9676</v>
      </c>
      <c r="K10749" s="21" t="s">
        <v>40</v>
      </c>
      <c r="L10749" s="21" t="s">
        <v>9682</v>
      </c>
    </row>
    <row r="10750" spans="2:12" ht="75" customHeight="1" x14ac:dyDescent="0.25">
      <c r="B10750" s="328">
        <v>39121311</v>
      </c>
      <c r="C10750" s="350" t="s">
        <v>10152</v>
      </c>
      <c r="D10750" s="73">
        <v>41659</v>
      </c>
      <c r="E10750" s="21" t="s">
        <v>2488</v>
      </c>
      <c r="F10750" s="21" t="s">
        <v>3460</v>
      </c>
      <c r="G10750" s="21" t="s">
        <v>675</v>
      </c>
      <c r="H10750" s="351">
        <v>165874</v>
      </c>
      <c r="I10750" s="351">
        <v>165874</v>
      </c>
      <c r="J10750" s="21" t="s">
        <v>9676</v>
      </c>
      <c r="K10750" s="21" t="s">
        <v>40</v>
      </c>
      <c r="L10750" s="21" t="s">
        <v>9682</v>
      </c>
    </row>
    <row r="10751" spans="2:12" ht="75" customHeight="1" x14ac:dyDescent="0.25">
      <c r="B10751" s="328">
        <v>39121311</v>
      </c>
      <c r="C10751" s="350" t="s">
        <v>10153</v>
      </c>
      <c r="D10751" s="73">
        <v>41659</v>
      </c>
      <c r="E10751" s="21" t="s">
        <v>2488</v>
      </c>
      <c r="F10751" s="21" t="s">
        <v>3460</v>
      </c>
      <c r="G10751" s="21" t="s">
        <v>675</v>
      </c>
      <c r="H10751" s="351">
        <v>992969</v>
      </c>
      <c r="I10751" s="351">
        <v>992969</v>
      </c>
      <c r="J10751" s="21" t="s">
        <v>9676</v>
      </c>
      <c r="K10751" s="21" t="s">
        <v>40</v>
      </c>
      <c r="L10751" s="21" t="s">
        <v>9682</v>
      </c>
    </row>
    <row r="10752" spans="2:12" ht="75" customHeight="1" x14ac:dyDescent="0.25">
      <c r="B10752" s="328">
        <v>39121311</v>
      </c>
      <c r="C10752" s="350" t="s">
        <v>10154</v>
      </c>
      <c r="D10752" s="73">
        <v>41659</v>
      </c>
      <c r="E10752" s="21" t="s">
        <v>2488</v>
      </c>
      <c r="F10752" s="21" t="s">
        <v>3460</v>
      </c>
      <c r="G10752" s="21" t="s">
        <v>675</v>
      </c>
      <c r="H10752" s="351">
        <v>980159</v>
      </c>
      <c r="I10752" s="351">
        <v>980159</v>
      </c>
      <c r="J10752" s="21" t="s">
        <v>9676</v>
      </c>
      <c r="K10752" s="21" t="s">
        <v>40</v>
      </c>
      <c r="L10752" s="21" t="s">
        <v>9682</v>
      </c>
    </row>
    <row r="10753" spans="2:12" ht="75" customHeight="1" x14ac:dyDescent="0.25">
      <c r="B10753" s="328">
        <v>39121311</v>
      </c>
      <c r="C10753" s="350" t="s">
        <v>10155</v>
      </c>
      <c r="D10753" s="73">
        <v>41659</v>
      </c>
      <c r="E10753" s="21" t="s">
        <v>2488</v>
      </c>
      <c r="F10753" s="21" t="s">
        <v>3460</v>
      </c>
      <c r="G10753" s="21" t="s">
        <v>675</v>
      </c>
      <c r="H10753" s="351">
        <v>145731</v>
      </c>
      <c r="I10753" s="351">
        <v>145731</v>
      </c>
      <c r="J10753" s="21" t="s">
        <v>9676</v>
      </c>
      <c r="K10753" s="21" t="s">
        <v>40</v>
      </c>
      <c r="L10753" s="21" t="s">
        <v>9682</v>
      </c>
    </row>
    <row r="10754" spans="2:12" ht="75" customHeight="1" x14ac:dyDescent="0.25">
      <c r="B10754" s="328">
        <v>39121311</v>
      </c>
      <c r="C10754" s="350" t="s">
        <v>10156</v>
      </c>
      <c r="D10754" s="73">
        <v>41659</v>
      </c>
      <c r="E10754" s="21" t="s">
        <v>2488</v>
      </c>
      <c r="F10754" s="21" t="s">
        <v>3460</v>
      </c>
      <c r="G10754" s="21" t="s">
        <v>675</v>
      </c>
      <c r="H10754" s="351">
        <v>983214</v>
      </c>
      <c r="I10754" s="351">
        <v>983214</v>
      </c>
      <c r="J10754" s="21" t="s">
        <v>9676</v>
      </c>
      <c r="K10754" s="21" t="s">
        <v>40</v>
      </c>
      <c r="L10754" s="21" t="s">
        <v>9682</v>
      </c>
    </row>
    <row r="10755" spans="2:12" ht="75" customHeight="1" x14ac:dyDescent="0.25">
      <c r="B10755" s="328">
        <v>39122331</v>
      </c>
      <c r="C10755" s="350" t="s">
        <v>10157</v>
      </c>
      <c r="D10755" s="73">
        <v>41659</v>
      </c>
      <c r="E10755" s="21" t="s">
        <v>2488</v>
      </c>
      <c r="F10755" s="21" t="s">
        <v>3460</v>
      </c>
      <c r="G10755" s="21" t="s">
        <v>675</v>
      </c>
      <c r="H10755" s="351">
        <v>329016</v>
      </c>
      <c r="I10755" s="351">
        <v>329016</v>
      </c>
      <c r="J10755" s="21" t="s">
        <v>9676</v>
      </c>
      <c r="K10755" s="21" t="s">
        <v>40</v>
      </c>
      <c r="L10755" s="21" t="s">
        <v>9682</v>
      </c>
    </row>
    <row r="10756" spans="2:12" ht="75" customHeight="1" x14ac:dyDescent="0.25">
      <c r="B10756" s="328">
        <v>39122331</v>
      </c>
      <c r="C10756" s="350" t="s">
        <v>10158</v>
      </c>
      <c r="D10756" s="73">
        <v>41659</v>
      </c>
      <c r="E10756" s="21" t="s">
        <v>2488</v>
      </c>
      <c r="F10756" s="21" t="s">
        <v>3460</v>
      </c>
      <c r="G10756" s="21" t="s">
        <v>675</v>
      </c>
      <c r="H10756" s="351">
        <v>329016</v>
      </c>
      <c r="I10756" s="351">
        <v>329016</v>
      </c>
      <c r="J10756" s="21" t="s">
        <v>9676</v>
      </c>
      <c r="K10756" s="21" t="s">
        <v>40</v>
      </c>
      <c r="L10756" s="21" t="s">
        <v>9682</v>
      </c>
    </row>
    <row r="10757" spans="2:12" ht="75" customHeight="1" x14ac:dyDescent="0.25">
      <c r="B10757" s="328">
        <v>39122331</v>
      </c>
      <c r="C10757" s="350" t="s">
        <v>10159</v>
      </c>
      <c r="D10757" s="73">
        <v>41659</v>
      </c>
      <c r="E10757" s="21" t="s">
        <v>2488</v>
      </c>
      <c r="F10757" s="21" t="s">
        <v>3460</v>
      </c>
      <c r="G10757" s="21" t="s">
        <v>675</v>
      </c>
      <c r="H10757" s="351">
        <v>219344</v>
      </c>
      <c r="I10757" s="351">
        <v>219344</v>
      </c>
      <c r="J10757" s="21" t="s">
        <v>9676</v>
      </c>
      <c r="K10757" s="21" t="s">
        <v>40</v>
      </c>
      <c r="L10757" s="21" t="s">
        <v>9682</v>
      </c>
    </row>
    <row r="10758" spans="2:12" ht="75" customHeight="1" x14ac:dyDescent="0.25">
      <c r="B10758" s="328">
        <v>39122331</v>
      </c>
      <c r="C10758" s="350" t="s">
        <v>10160</v>
      </c>
      <c r="D10758" s="73">
        <v>41659</v>
      </c>
      <c r="E10758" s="21" t="s">
        <v>2488</v>
      </c>
      <c r="F10758" s="21" t="s">
        <v>3460</v>
      </c>
      <c r="G10758" s="21" t="s">
        <v>675</v>
      </c>
      <c r="H10758" s="351">
        <v>538835</v>
      </c>
      <c r="I10758" s="351">
        <v>538835</v>
      </c>
      <c r="J10758" s="21" t="s">
        <v>9676</v>
      </c>
      <c r="K10758" s="21" t="s">
        <v>40</v>
      </c>
      <c r="L10758" s="21" t="s">
        <v>9682</v>
      </c>
    </row>
    <row r="10759" spans="2:12" ht="75" customHeight="1" x14ac:dyDescent="0.25">
      <c r="B10759" s="328">
        <v>39122331</v>
      </c>
      <c r="C10759" s="350" t="s">
        <v>10161</v>
      </c>
      <c r="D10759" s="73">
        <v>41659</v>
      </c>
      <c r="E10759" s="21" t="s">
        <v>2488</v>
      </c>
      <c r="F10759" s="21" t="s">
        <v>3460</v>
      </c>
      <c r="G10759" s="21" t="s">
        <v>675</v>
      </c>
      <c r="H10759" s="351">
        <v>151060</v>
      </c>
      <c r="I10759" s="351">
        <v>151060</v>
      </c>
      <c r="J10759" s="21" t="s">
        <v>9676</v>
      </c>
      <c r="K10759" s="21" t="s">
        <v>40</v>
      </c>
      <c r="L10759" s="21" t="s">
        <v>9682</v>
      </c>
    </row>
    <row r="10760" spans="2:12" ht="75" customHeight="1" x14ac:dyDescent="0.25">
      <c r="B10760" s="328">
        <v>39122331</v>
      </c>
      <c r="C10760" s="350" t="s">
        <v>10162</v>
      </c>
      <c r="D10760" s="73">
        <v>41659</v>
      </c>
      <c r="E10760" s="21" t="s">
        <v>2488</v>
      </c>
      <c r="F10760" s="21" t="s">
        <v>3460</v>
      </c>
      <c r="G10760" s="21" t="s">
        <v>675</v>
      </c>
      <c r="H10760" s="351">
        <v>219344</v>
      </c>
      <c r="I10760" s="351">
        <v>219344</v>
      </c>
      <c r="J10760" s="21" t="s">
        <v>9676</v>
      </c>
      <c r="K10760" s="21" t="s">
        <v>40</v>
      </c>
      <c r="L10760" s="21" t="s">
        <v>9682</v>
      </c>
    </row>
    <row r="10761" spans="2:12" ht="75" customHeight="1" x14ac:dyDescent="0.25">
      <c r="B10761" s="328">
        <v>39122331</v>
      </c>
      <c r="C10761" s="350" t="s">
        <v>10163</v>
      </c>
      <c r="D10761" s="73">
        <v>41659</v>
      </c>
      <c r="E10761" s="21" t="s">
        <v>2488</v>
      </c>
      <c r="F10761" s="21" t="s">
        <v>3460</v>
      </c>
      <c r="G10761" s="21" t="s">
        <v>675</v>
      </c>
      <c r="H10761" s="351">
        <v>219344</v>
      </c>
      <c r="I10761" s="351">
        <v>219344</v>
      </c>
      <c r="J10761" s="21" t="s">
        <v>9676</v>
      </c>
      <c r="K10761" s="21" t="s">
        <v>40</v>
      </c>
      <c r="L10761" s="21" t="s">
        <v>9682</v>
      </c>
    </row>
    <row r="10762" spans="2:12" ht="75" customHeight="1" x14ac:dyDescent="0.25">
      <c r="B10762" s="328">
        <v>39122331</v>
      </c>
      <c r="C10762" s="350" t="s">
        <v>10164</v>
      </c>
      <c r="D10762" s="73">
        <v>41659</v>
      </c>
      <c r="E10762" s="21" t="s">
        <v>2488</v>
      </c>
      <c r="F10762" s="21" t="s">
        <v>3460</v>
      </c>
      <c r="G10762" s="21" t="s">
        <v>675</v>
      </c>
      <c r="H10762" s="351">
        <v>219344</v>
      </c>
      <c r="I10762" s="351">
        <v>219344</v>
      </c>
      <c r="J10762" s="21" t="s">
        <v>9676</v>
      </c>
      <c r="K10762" s="21" t="s">
        <v>40</v>
      </c>
      <c r="L10762" s="21" t="s">
        <v>9682</v>
      </c>
    </row>
    <row r="10763" spans="2:12" ht="75" customHeight="1" x14ac:dyDescent="0.25">
      <c r="B10763" s="328">
        <v>39122331</v>
      </c>
      <c r="C10763" s="350" t="s">
        <v>10165</v>
      </c>
      <c r="D10763" s="73">
        <v>41659</v>
      </c>
      <c r="E10763" s="21" t="s">
        <v>2488</v>
      </c>
      <c r="F10763" s="21" t="s">
        <v>3460</v>
      </c>
      <c r="G10763" s="21" t="s">
        <v>675</v>
      </c>
      <c r="H10763" s="351">
        <v>559753</v>
      </c>
      <c r="I10763" s="351">
        <v>559753</v>
      </c>
      <c r="J10763" s="21" t="s">
        <v>9676</v>
      </c>
      <c r="K10763" s="21" t="s">
        <v>40</v>
      </c>
      <c r="L10763" s="21" t="s">
        <v>9682</v>
      </c>
    </row>
    <row r="10764" spans="2:12" ht="75" customHeight="1" x14ac:dyDescent="0.25">
      <c r="B10764" s="328">
        <v>39122331</v>
      </c>
      <c r="C10764" s="350" t="s">
        <v>10166</v>
      </c>
      <c r="D10764" s="73">
        <v>41659</v>
      </c>
      <c r="E10764" s="21" t="s">
        <v>2488</v>
      </c>
      <c r="F10764" s="21" t="s">
        <v>3460</v>
      </c>
      <c r="G10764" s="21" t="s">
        <v>675</v>
      </c>
      <c r="H10764" s="351">
        <v>1034708</v>
      </c>
      <c r="I10764" s="351">
        <v>1034708</v>
      </c>
      <c r="J10764" s="21" t="s">
        <v>9676</v>
      </c>
      <c r="K10764" s="21" t="s">
        <v>40</v>
      </c>
      <c r="L10764" s="21" t="s">
        <v>9682</v>
      </c>
    </row>
    <row r="10765" spans="2:12" ht="75" customHeight="1" x14ac:dyDescent="0.25">
      <c r="B10765" s="328">
        <v>25121713</v>
      </c>
      <c r="C10765" s="350" t="s">
        <v>10167</v>
      </c>
      <c r="D10765" s="73">
        <v>41659</v>
      </c>
      <c r="E10765" s="21" t="s">
        <v>2488</v>
      </c>
      <c r="F10765" s="21" t="s">
        <v>3460</v>
      </c>
      <c r="G10765" s="21" t="s">
        <v>675</v>
      </c>
      <c r="H10765" s="351">
        <v>6354786</v>
      </c>
      <c r="I10765" s="351">
        <v>6354786</v>
      </c>
      <c r="J10765" s="21" t="s">
        <v>9676</v>
      </c>
      <c r="K10765" s="21" t="s">
        <v>40</v>
      </c>
      <c r="L10765" s="21" t="s">
        <v>9682</v>
      </c>
    </row>
    <row r="10766" spans="2:12" ht="75" customHeight="1" x14ac:dyDescent="0.25">
      <c r="B10766" s="328">
        <v>25121713</v>
      </c>
      <c r="C10766" s="354" t="s">
        <v>10168</v>
      </c>
      <c r="D10766" s="73">
        <v>41659</v>
      </c>
      <c r="E10766" s="21" t="s">
        <v>2488</v>
      </c>
      <c r="F10766" s="21" t="s">
        <v>3460</v>
      </c>
      <c r="G10766" s="355" t="s">
        <v>675</v>
      </c>
      <c r="H10766" s="351">
        <v>1010354</v>
      </c>
      <c r="I10766" s="351">
        <v>1010354</v>
      </c>
      <c r="J10766" s="21" t="s">
        <v>9676</v>
      </c>
      <c r="K10766" s="355" t="s">
        <v>40</v>
      </c>
      <c r="L10766" s="21" t="s">
        <v>9682</v>
      </c>
    </row>
    <row r="10767" spans="2:12" ht="75" customHeight="1" x14ac:dyDescent="0.25">
      <c r="B10767" s="328">
        <v>25121713</v>
      </c>
      <c r="C10767" s="350" t="s">
        <v>10169</v>
      </c>
      <c r="D10767" s="73">
        <v>41659</v>
      </c>
      <c r="E10767" s="21" t="s">
        <v>2488</v>
      </c>
      <c r="F10767" s="21" t="s">
        <v>3460</v>
      </c>
      <c r="G10767" s="21" t="s">
        <v>675</v>
      </c>
      <c r="H10767" s="351">
        <v>1042517</v>
      </c>
      <c r="I10767" s="351">
        <v>1042517</v>
      </c>
      <c r="J10767" s="21" t="s">
        <v>9676</v>
      </c>
      <c r="K10767" s="21" t="s">
        <v>40</v>
      </c>
      <c r="L10767" s="21" t="s">
        <v>9682</v>
      </c>
    </row>
    <row r="10768" spans="2:12" ht="75" customHeight="1" x14ac:dyDescent="0.25">
      <c r="B10768" s="328">
        <v>25121713</v>
      </c>
      <c r="C10768" s="350" t="s">
        <v>10170</v>
      </c>
      <c r="D10768" s="73">
        <v>41659</v>
      </c>
      <c r="E10768" s="21" t="s">
        <v>2488</v>
      </c>
      <c r="F10768" s="21" t="s">
        <v>3460</v>
      </c>
      <c r="G10768" s="21" t="s">
        <v>675</v>
      </c>
      <c r="H10768" s="351">
        <v>2006829</v>
      </c>
      <c r="I10768" s="351">
        <v>2006829</v>
      </c>
      <c r="J10768" s="21" t="s">
        <v>9676</v>
      </c>
      <c r="K10768" s="21" t="s">
        <v>40</v>
      </c>
      <c r="L10768" s="21" t="s">
        <v>9682</v>
      </c>
    </row>
    <row r="10769" spans="2:12" ht="75" customHeight="1" x14ac:dyDescent="0.25">
      <c r="B10769" s="328">
        <v>25121713</v>
      </c>
      <c r="C10769" s="350" t="s">
        <v>10171</v>
      </c>
      <c r="D10769" s="73">
        <v>41659</v>
      </c>
      <c r="E10769" s="21" t="s">
        <v>2488</v>
      </c>
      <c r="F10769" s="21" t="s">
        <v>3460</v>
      </c>
      <c r="G10769" s="21" t="s">
        <v>675</v>
      </c>
      <c r="H10769" s="351">
        <v>2434355</v>
      </c>
      <c r="I10769" s="351">
        <v>2434355</v>
      </c>
      <c r="J10769" s="21" t="s">
        <v>9676</v>
      </c>
      <c r="K10769" s="21" t="s">
        <v>40</v>
      </c>
      <c r="L10769" s="21" t="s">
        <v>9682</v>
      </c>
    </row>
    <row r="10770" spans="2:12" ht="75" customHeight="1" x14ac:dyDescent="0.25">
      <c r="B10770" s="328">
        <v>39121311</v>
      </c>
      <c r="C10770" s="350" t="s">
        <v>10172</v>
      </c>
      <c r="D10770" s="73">
        <v>41659</v>
      </c>
      <c r="E10770" s="21" t="s">
        <v>2488</v>
      </c>
      <c r="F10770" s="21" t="s">
        <v>3460</v>
      </c>
      <c r="G10770" s="21" t="s">
        <v>675</v>
      </c>
      <c r="H10770" s="351">
        <v>26987</v>
      </c>
      <c r="I10770" s="351">
        <v>26987</v>
      </c>
      <c r="J10770" s="21" t="s">
        <v>9676</v>
      </c>
      <c r="K10770" s="21" t="s">
        <v>40</v>
      </c>
      <c r="L10770" s="21" t="s">
        <v>9682</v>
      </c>
    </row>
    <row r="10771" spans="2:12" ht="75" customHeight="1" x14ac:dyDescent="0.25">
      <c r="B10771" s="328">
        <v>39121311</v>
      </c>
      <c r="C10771" s="350" t="s">
        <v>10173</v>
      </c>
      <c r="D10771" s="73">
        <v>41659</v>
      </c>
      <c r="E10771" s="21" t="s">
        <v>2488</v>
      </c>
      <c r="F10771" s="21" t="s">
        <v>3460</v>
      </c>
      <c r="G10771" s="21" t="s">
        <v>675</v>
      </c>
      <c r="H10771" s="351">
        <v>26987</v>
      </c>
      <c r="I10771" s="351">
        <v>26987</v>
      </c>
      <c r="J10771" s="21" t="s">
        <v>9676</v>
      </c>
      <c r="K10771" s="21" t="s">
        <v>40</v>
      </c>
      <c r="L10771" s="21" t="s">
        <v>9682</v>
      </c>
    </row>
    <row r="10772" spans="2:12" ht="75" customHeight="1" x14ac:dyDescent="0.25">
      <c r="B10772" s="328">
        <v>39121311</v>
      </c>
      <c r="C10772" s="350" t="s">
        <v>10174</v>
      </c>
      <c r="D10772" s="73">
        <v>41659</v>
      </c>
      <c r="E10772" s="21" t="s">
        <v>2488</v>
      </c>
      <c r="F10772" s="21" t="s">
        <v>3460</v>
      </c>
      <c r="G10772" s="21" t="s">
        <v>675</v>
      </c>
      <c r="H10772" s="351">
        <v>486222</v>
      </c>
      <c r="I10772" s="351">
        <v>486222</v>
      </c>
      <c r="J10772" s="21" t="s">
        <v>9676</v>
      </c>
      <c r="K10772" s="21" t="s">
        <v>40</v>
      </c>
      <c r="L10772" s="21" t="s">
        <v>9682</v>
      </c>
    </row>
    <row r="10773" spans="2:12" ht="75" customHeight="1" x14ac:dyDescent="0.25">
      <c r="B10773" s="328">
        <v>39121311</v>
      </c>
      <c r="C10773" s="350" t="s">
        <v>10175</v>
      </c>
      <c r="D10773" s="73">
        <v>41659</v>
      </c>
      <c r="E10773" s="21" t="s">
        <v>2488</v>
      </c>
      <c r="F10773" s="21" t="s">
        <v>3460</v>
      </c>
      <c r="G10773" s="21" t="s">
        <v>675</v>
      </c>
      <c r="H10773" s="351">
        <v>223817</v>
      </c>
      <c r="I10773" s="351">
        <v>223817</v>
      </c>
      <c r="J10773" s="21" t="s">
        <v>9676</v>
      </c>
      <c r="K10773" s="21" t="s">
        <v>40</v>
      </c>
      <c r="L10773" s="21" t="s">
        <v>9682</v>
      </c>
    </row>
    <row r="10774" spans="2:12" ht="75" customHeight="1" x14ac:dyDescent="0.25">
      <c r="B10774" s="328">
        <v>39121311</v>
      </c>
      <c r="C10774" s="350" t="s">
        <v>10176</v>
      </c>
      <c r="D10774" s="73">
        <v>41659</v>
      </c>
      <c r="E10774" s="21" t="s">
        <v>2488</v>
      </c>
      <c r="F10774" s="21" t="s">
        <v>3460</v>
      </c>
      <c r="G10774" s="21" t="s">
        <v>675</v>
      </c>
      <c r="H10774" s="351">
        <v>173362</v>
      </c>
      <c r="I10774" s="351">
        <v>173362</v>
      </c>
      <c r="J10774" s="21" t="s">
        <v>9676</v>
      </c>
      <c r="K10774" s="21" t="s">
        <v>40</v>
      </c>
      <c r="L10774" s="21" t="s">
        <v>9682</v>
      </c>
    </row>
    <row r="10775" spans="2:12" ht="75" customHeight="1" x14ac:dyDescent="0.25">
      <c r="B10775" s="328">
        <v>39121311</v>
      </c>
      <c r="C10775" s="353" t="s">
        <v>10177</v>
      </c>
      <c r="D10775" s="73">
        <v>41659</v>
      </c>
      <c r="E10775" s="21" t="s">
        <v>2488</v>
      </c>
      <c r="F10775" s="21" t="s">
        <v>3460</v>
      </c>
      <c r="G10775" s="21" t="s">
        <v>675</v>
      </c>
      <c r="H10775" s="351">
        <v>237615</v>
      </c>
      <c r="I10775" s="351">
        <v>237615</v>
      </c>
      <c r="J10775" s="21" t="s">
        <v>9676</v>
      </c>
      <c r="K10775" s="21" t="s">
        <v>40</v>
      </c>
      <c r="L10775" s="21" t="s">
        <v>9682</v>
      </c>
    </row>
    <row r="10776" spans="2:12" ht="75" customHeight="1" x14ac:dyDescent="0.25">
      <c r="B10776" s="328">
        <v>39121311</v>
      </c>
      <c r="C10776" s="141" t="s">
        <v>10178</v>
      </c>
      <c r="D10776" s="73">
        <v>41659</v>
      </c>
      <c r="E10776" s="21" t="s">
        <v>2488</v>
      </c>
      <c r="F10776" s="21" t="s">
        <v>3460</v>
      </c>
      <c r="G10776" s="21" t="s">
        <v>675</v>
      </c>
      <c r="H10776" s="351">
        <v>54985</v>
      </c>
      <c r="I10776" s="351">
        <v>54985</v>
      </c>
      <c r="J10776" s="21" t="s">
        <v>9676</v>
      </c>
      <c r="K10776" s="21" t="s">
        <v>40</v>
      </c>
      <c r="L10776" s="21" t="s">
        <v>9682</v>
      </c>
    </row>
    <row r="10777" spans="2:12" ht="75" customHeight="1" x14ac:dyDescent="0.25">
      <c r="B10777" s="328">
        <v>39121311</v>
      </c>
      <c r="C10777" s="353" t="s">
        <v>10179</v>
      </c>
      <c r="D10777" s="73">
        <v>41659</v>
      </c>
      <c r="E10777" s="21" t="s">
        <v>2488</v>
      </c>
      <c r="F10777" s="21" t="s">
        <v>3460</v>
      </c>
      <c r="G10777" s="21" t="s">
        <v>675</v>
      </c>
      <c r="H10777" s="351">
        <v>127242</v>
      </c>
      <c r="I10777" s="351">
        <v>127242</v>
      </c>
      <c r="J10777" s="21" t="s">
        <v>9676</v>
      </c>
      <c r="K10777" s="21" t="s">
        <v>40</v>
      </c>
      <c r="L10777" s="21" t="s">
        <v>9682</v>
      </c>
    </row>
    <row r="10778" spans="2:12" ht="75" customHeight="1" x14ac:dyDescent="0.25">
      <c r="B10778" s="328">
        <v>39121311</v>
      </c>
      <c r="C10778" s="350" t="s">
        <v>10180</v>
      </c>
      <c r="D10778" s="73">
        <v>41659</v>
      </c>
      <c r="E10778" s="21" t="s">
        <v>2488</v>
      </c>
      <c r="F10778" s="21" t="s">
        <v>3460</v>
      </c>
      <c r="G10778" s="21"/>
      <c r="H10778" s="351">
        <v>151014</v>
      </c>
      <c r="I10778" s="351">
        <v>151014</v>
      </c>
      <c r="J10778" s="21" t="s">
        <v>9676</v>
      </c>
      <c r="K10778" s="21" t="s">
        <v>40</v>
      </c>
      <c r="L10778" s="21" t="s">
        <v>9682</v>
      </c>
    </row>
    <row r="10779" spans="2:12" ht="75" customHeight="1" x14ac:dyDescent="0.25">
      <c r="B10779" s="328">
        <v>39121311</v>
      </c>
      <c r="C10779" s="353" t="s">
        <v>10181</v>
      </c>
      <c r="D10779" s="73">
        <v>41659</v>
      </c>
      <c r="E10779" s="21" t="s">
        <v>2488</v>
      </c>
      <c r="F10779" s="21" t="s">
        <v>3460</v>
      </c>
      <c r="G10779" s="21"/>
      <c r="H10779" s="351">
        <v>229909</v>
      </c>
      <c r="I10779" s="351">
        <v>229909</v>
      </c>
      <c r="J10779" s="21" t="s">
        <v>9676</v>
      </c>
      <c r="K10779" s="21" t="s">
        <v>40</v>
      </c>
      <c r="L10779" s="21" t="s">
        <v>9682</v>
      </c>
    </row>
    <row r="10780" spans="2:12" ht="75" customHeight="1" x14ac:dyDescent="0.25">
      <c r="B10780" s="328">
        <v>39121311</v>
      </c>
      <c r="C10780" s="350" t="s">
        <v>10182</v>
      </c>
      <c r="D10780" s="73">
        <v>41659</v>
      </c>
      <c r="E10780" s="21" t="s">
        <v>2488</v>
      </c>
      <c r="F10780" s="21" t="s">
        <v>3460</v>
      </c>
      <c r="G10780" s="21"/>
      <c r="H10780" s="351">
        <v>2087331</v>
      </c>
      <c r="I10780" s="351">
        <v>2087331</v>
      </c>
      <c r="J10780" s="21" t="s">
        <v>9676</v>
      </c>
      <c r="K10780" s="21" t="s">
        <v>40</v>
      </c>
      <c r="L10780" s="21" t="s">
        <v>9682</v>
      </c>
    </row>
    <row r="10781" spans="2:12" ht="75" customHeight="1" x14ac:dyDescent="0.25">
      <c r="B10781" s="328">
        <v>25172608</v>
      </c>
      <c r="C10781" s="350" t="s">
        <v>10183</v>
      </c>
      <c r="D10781" s="73">
        <v>41659</v>
      </c>
      <c r="E10781" s="21" t="s">
        <v>2488</v>
      </c>
      <c r="F10781" s="21" t="s">
        <v>3460</v>
      </c>
      <c r="G10781" s="21"/>
      <c r="H10781" s="351">
        <v>1778050</v>
      </c>
      <c r="I10781" s="351">
        <v>1778050</v>
      </c>
      <c r="J10781" s="21" t="s">
        <v>9676</v>
      </c>
      <c r="K10781" s="21" t="s">
        <v>40</v>
      </c>
      <c r="L10781" s="21" t="s">
        <v>9682</v>
      </c>
    </row>
    <row r="10782" spans="2:12" ht="75" customHeight="1" x14ac:dyDescent="0.25">
      <c r="B10782" s="328">
        <v>25172608</v>
      </c>
      <c r="C10782" s="350" t="s">
        <v>10184</v>
      </c>
      <c r="D10782" s="73">
        <v>41659</v>
      </c>
      <c r="E10782" s="21" t="s">
        <v>2488</v>
      </c>
      <c r="F10782" s="21" t="s">
        <v>3460</v>
      </c>
      <c r="G10782" s="21"/>
      <c r="H10782" s="351">
        <v>733827</v>
      </c>
      <c r="I10782" s="351">
        <v>733827</v>
      </c>
      <c r="J10782" s="21" t="s">
        <v>9676</v>
      </c>
      <c r="K10782" s="21" t="s">
        <v>40</v>
      </c>
      <c r="L10782" s="21" t="s">
        <v>9682</v>
      </c>
    </row>
    <row r="10783" spans="2:12" ht="75" customHeight="1" x14ac:dyDescent="0.25">
      <c r="B10783" s="328">
        <v>25172608</v>
      </c>
      <c r="C10783" s="350" t="s">
        <v>10185</v>
      </c>
      <c r="D10783" s="73">
        <v>41659</v>
      </c>
      <c r="E10783" s="21" t="s">
        <v>2488</v>
      </c>
      <c r="F10783" s="21" t="s">
        <v>3460</v>
      </c>
      <c r="G10783" s="21"/>
      <c r="H10783" s="351">
        <v>2829657</v>
      </c>
      <c r="I10783" s="351">
        <v>2829657</v>
      </c>
      <c r="J10783" s="21" t="s">
        <v>9676</v>
      </c>
      <c r="K10783" s="21" t="s">
        <v>40</v>
      </c>
      <c r="L10783" s="21" t="s">
        <v>9682</v>
      </c>
    </row>
    <row r="10784" spans="2:12" ht="75" customHeight="1" x14ac:dyDescent="0.25">
      <c r="B10784" s="328">
        <v>39121432</v>
      </c>
      <c r="C10784" s="350" t="s">
        <v>10186</v>
      </c>
      <c r="D10784" s="73">
        <v>41659</v>
      </c>
      <c r="E10784" s="21" t="s">
        <v>2488</v>
      </c>
      <c r="F10784" s="21" t="s">
        <v>3460</v>
      </c>
      <c r="G10784" s="21"/>
      <c r="H10784" s="351">
        <v>881917</v>
      </c>
      <c r="I10784" s="351">
        <v>881917</v>
      </c>
      <c r="J10784" s="21" t="s">
        <v>9676</v>
      </c>
      <c r="K10784" s="21" t="s">
        <v>40</v>
      </c>
      <c r="L10784" s="21" t="s">
        <v>9682</v>
      </c>
    </row>
    <row r="10785" spans="2:12" ht="75" customHeight="1" x14ac:dyDescent="0.25">
      <c r="B10785" s="328">
        <v>39121432</v>
      </c>
      <c r="C10785" s="350" t="s">
        <v>10187</v>
      </c>
      <c r="D10785" s="73">
        <v>41659</v>
      </c>
      <c r="E10785" s="21" t="s">
        <v>2488</v>
      </c>
      <c r="F10785" s="21" t="s">
        <v>3460</v>
      </c>
      <c r="G10785" s="21"/>
      <c r="H10785" s="351">
        <v>373631</v>
      </c>
      <c r="I10785" s="351">
        <v>373631</v>
      </c>
      <c r="J10785" s="21" t="s">
        <v>9676</v>
      </c>
      <c r="K10785" s="21" t="s">
        <v>40</v>
      </c>
      <c r="L10785" s="21" t="s">
        <v>9682</v>
      </c>
    </row>
    <row r="10786" spans="2:12" ht="75" customHeight="1" x14ac:dyDescent="0.25">
      <c r="B10786" s="328">
        <v>39121432</v>
      </c>
      <c r="C10786" s="350" t="s">
        <v>10188</v>
      </c>
      <c r="D10786" s="73">
        <v>41659</v>
      </c>
      <c r="E10786" s="21" t="s">
        <v>2488</v>
      </c>
      <c r="F10786" s="21" t="s">
        <v>3460</v>
      </c>
      <c r="G10786" s="21"/>
      <c r="H10786" s="351">
        <v>3736319</v>
      </c>
      <c r="I10786" s="351">
        <v>3736319</v>
      </c>
      <c r="J10786" s="21" t="s">
        <v>9676</v>
      </c>
      <c r="K10786" s="21" t="s">
        <v>40</v>
      </c>
      <c r="L10786" s="21" t="s">
        <v>9682</v>
      </c>
    </row>
    <row r="10787" spans="2:12" ht="75" customHeight="1" x14ac:dyDescent="0.25">
      <c r="B10787" s="328">
        <v>39121432</v>
      </c>
      <c r="C10787" s="350" t="s">
        <v>10189</v>
      </c>
      <c r="D10787" s="73">
        <v>41659</v>
      </c>
      <c r="E10787" s="21" t="s">
        <v>2488</v>
      </c>
      <c r="F10787" s="21" t="s">
        <v>3460</v>
      </c>
      <c r="G10787" s="21"/>
      <c r="H10787" s="351">
        <v>973269</v>
      </c>
      <c r="I10787" s="351">
        <v>973269</v>
      </c>
      <c r="J10787" s="21" t="s">
        <v>9676</v>
      </c>
      <c r="K10787" s="21" t="s">
        <v>40</v>
      </c>
      <c r="L10787" s="21" t="s">
        <v>9682</v>
      </c>
    </row>
    <row r="10788" spans="2:12" ht="75" customHeight="1" x14ac:dyDescent="0.25">
      <c r="B10788" s="328">
        <v>39121432</v>
      </c>
      <c r="C10788" s="350" t="s">
        <v>10190</v>
      </c>
      <c r="D10788" s="73">
        <v>41659</v>
      </c>
      <c r="E10788" s="21" t="s">
        <v>2488</v>
      </c>
      <c r="F10788" s="21" t="s">
        <v>3460</v>
      </c>
      <c r="G10788" s="21"/>
      <c r="H10788" s="351">
        <v>2422609</v>
      </c>
      <c r="I10788" s="351">
        <v>2422609</v>
      </c>
      <c r="J10788" s="21" t="s">
        <v>9676</v>
      </c>
      <c r="K10788" s="21" t="s">
        <v>40</v>
      </c>
      <c r="L10788" s="21" t="s">
        <v>9682</v>
      </c>
    </row>
    <row r="10789" spans="2:12" ht="75" customHeight="1" x14ac:dyDescent="0.25">
      <c r="B10789" s="328">
        <v>39121432</v>
      </c>
      <c r="C10789" s="350" t="s">
        <v>10191</v>
      </c>
      <c r="D10789" s="73">
        <v>41659</v>
      </c>
      <c r="E10789" s="21" t="s">
        <v>2488</v>
      </c>
      <c r="F10789" s="21" t="s">
        <v>3460</v>
      </c>
      <c r="G10789" s="21"/>
      <c r="H10789" s="351">
        <v>775170</v>
      </c>
      <c r="I10789" s="351">
        <v>775170</v>
      </c>
      <c r="J10789" s="21" t="s">
        <v>9676</v>
      </c>
      <c r="K10789" s="21" t="s">
        <v>40</v>
      </c>
      <c r="L10789" s="21" t="s">
        <v>9682</v>
      </c>
    </row>
    <row r="10790" spans="2:12" ht="75" customHeight="1" x14ac:dyDescent="0.25">
      <c r="B10790" s="328">
        <v>39121432</v>
      </c>
      <c r="C10790" s="350" t="s">
        <v>10192</v>
      </c>
      <c r="D10790" s="73">
        <v>41659</v>
      </c>
      <c r="E10790" s="21" t="s">
        <v>2488</v>
      </c>
      <c r="F10790" s="21" t="s">
        <v>3460</v>
      </c>
      <c r="G10790" s="21"/>
      <c r="H10790" s="351">
        <v>764148</v>
      </c>
      <c r="I10790" s="351">
        <v>764148</v>
      </c>
      <c r="J10790" s="21" t="s">
        <v>9676</v>
      </c>
      <c r="K10790" s="21" t="s">
        <v>40</v>
      </c>
      <c r="L10790" s="21" t="s">
        <v>9682</v>
      </c>
    </row>
    <row r="10791" spans="2:12" ht="75" customHeight="1" x14ac:dyDescent="0.25">
      <c r="B10791" s="328">
        <v>39121432</v>
      </c>
      <c r="C10791" s="350" t="s">
        <v>10193</v>
      </c>
      <c r="D10791" s="73">
        <v>41659</v>
      </c>
      <c r="E10791" s="21" t="s">
        <v>2488</v>
      </c>
      <c r="F10791" s="21" t="s">
        <v>3460</v>
      </c>
      <c r="G10791" s="21"/>
      <c r="H10791" s="351">
        <v>34164</v>
      </c>
      <c r="I10791" s="351">
        <v>34164</v>
      </c>
      <c r="J10791" s="21" t="s">
        <v>9676</v>
      </c>
      <c r="K10791" s="21" t="s">
        <v>40</v>
      </c>
      <c r="L10791" s="21" t="s">
        <v>9682</v>
      </c>
    </row>
    <row r="10792" spans="2:12" ht="75" customHeight="1" x14ac:dyDescent="0.25">
      <c r="B10792" s="328">
        <v>39121432</v>
      </c>
      <c r="C10792" s="350" t="s">
        <v>10194</v>
      </c>
      <c r="D10792" s="73">
        <v>41659</v>
      </c>
      <c r="E10792" s="21" t="s">
        <v>2488</v>
      </c>
      <c r="F10792" s="21" t="s">
        <v>3460</v>
      </c>
      <c r="G10792" s="21"/>
      <c r="H10792" s="351">
        <v>17363</v>
      </c>
      <c r="I10792" s="351">
        <v>17363</v>
      </c>
      <c r="J10792" s="21" t="s">
        <v>9676</v>
      </c>
      <c r="K10792" s="21" t="s">
        <v>40</v>
      </c>
      <c r="L10792" s="21" t="s">
        <v>9682</v>
      </c>
    </row>
    <row r="10793" spans="2:12" ht="75" customHeight="1" x14ac:dyDescent="0.25">
      <c r="B10793" s="328">
        <v>39121432</v>
      </c>
      <c r="C10793" s="350" t="s">
        <v>10195</v>
      </c>
      <c r="D10793" s="73">
        <v>41659</v>
      </c>
      <c r="E10793" s="21" t="s">
        <v>2488</v>
      </c>
      <c r="F10793" s="21" t="s">
        <v>3460</v>
      </c>
      <c r="G10793" s="21"/>
      <c r="H10793" s="351">
        <v>22020</v>
      </c>
      <c r="I10793" s="351">
        <v>22020</v>
      </c>
      <c r="J10793" s="21" t="s">
        <v>9676</v>
      </c>
      <c r="K10793" s="21" t="s">
        <v>40</v>
      </c>
      <c r="L10793" s="21" t="s">
        <v>9682</v>
      </c>
    </row>
    <row r="10794" spans="2:12" ht="75" customHeight="1" x14ac:dyDescent="0.25">
      <c r="B10794" s="328">
        <v>39121432</v>
      </c>
      <c r="C10794" s="350" t="s">
        <v>10196</v>
      </c>
      <c r="D10794" s="73">
        <v>41659</v>
      </c>
      <c r="E10794" s="21" t="s">
        <v>2488</v>
      </c>
      <c r="F10794" s="21" t="s">
        <v>3460</v>
      </c>
      <c r="G10794" s="21"/>
      <c r="H10794" s="351">
        <v>106456</v>
      </c>
      <c r="I10794" s="351">
        <v>106456</v>
      </c>
      <c r="J10794" s="21" t="s">
        <v>9676</v>
      </c>
      <c r="K10794" s="21" t="s">
        <v>40</v>
      </c>
      <c r="L10794" s="21" t="s">
        <v>9682</v>
      </c>
    </row>
    <row r="10795" spans="2:12" ht="75" customHeight="1" x14ac:dyDescent="0.25">
      <c r="B10795" s="328">
        <v>39121432</v>
      </c>
      <c r="C10795" s="350" t="s">
        <v>10197</v>
      </c>
      <c r="D10795" s="73">
        <v>41659</v>
      </c>
      <c r="E10795" s="21" t="s">
        <v>2488</v>
      </c>
      <c r="F10795" s="21" t="s">
        <v>3460</v>
      </c>
      <c r="G10795" s="21"/>
      <c r="H10795" s="351">
        <v>1317789</v>
      </c>
      <c r="I10795" s="351">
        <v>1317789</v>
      </c>
      <c r="J10795" s="21" t="s">
        <v>9676</v>
      </c>
      <c r="K10795" s="21" t="s">
        <v>40</v>
      </c>
      <c r="L10795" s="21" t="s">
        <v>9682</v>
      </c>
    </row>
    <row r="10796" spans="2:12" ht="75" customHeight="1" x14ac:dyDescent="0.25">
      <c r="B10796" s="328">
        <v>39121432</v>
      </c>
      <c r="C10796" s="350" t="s">
        <v>10198</v>
      </c>
      <c r="D10796" s="73">
        <v>41659</v>
      </c>
      <c r="E10796" s="21" t="s">
        <v>2488</v>
      </c>
      <c r="F10796" s="21" t="s">
        <v>3460</v>
      </c>
      <c r="G10796" s="21"/>
      <c r="H10796" s="351">
        <v>5464</v>
      </c>
      <c r="I10796" s="351">
        <v>5464</v>
      </c>
      <c r="J10796" s="21" t="s">
        <v>9676</v>
      </c>
      <c r="K10796" s="21" t="s">
        <v>40</v>
      </c>
      <c r="L10796" s="21" t="s">
        <v>9682</v>
      </c>
    </row>
    <row r="10797" spans="2:12" ht="75" customHeight="1" x14ac:dyDescent="0.25">
      <c r="B10797" s="328">
        <v>39121432</v>
      </c>
      <c r="C10797" s="350" t="s">
        <v>10199</v>
      </c>
      <c r="D10797" s="73">
        <v>41659</v>
      </c>
      <c r="E10797" s="21" t="s">
        <v>2488</v>
      </c>
      <c r="F10797" s="21" t="s">
        <v>3460</v>
      </c>
      <c r="G10797" s="21"/>
      <c r="H10797" s="351">
        <v>20722</v>
      </c>
      <c r="I10797" s="351">
        <v>20722</v>
      </c>
      <c r="J10797" s="21" t="s">
        <v>9676</v>
      </c>
      <c r="K10797" s="21" t="s">
        <v>40</v>
      </c>
      <c r="L10797" s="21" t="s">
        <v>9682</v>
      </c>
    </row>
    <row r="10798" spans="2:12" ht="75" customHeight="1" x14ac:dyDescent="0.25">
      <c r="B10798" s="328">
        <v>39121311</v>
      </c>
      <c r="C10798" s="350" t="s">
        <v>10200</v>
      </c>
      <c r="D10798" s="73">
        <v>41659</v>
      </c>
      <c r="E10798" s="21" t="s">
        <v>2488</v>
      </c>
      <c r="F10798" s="21" t="s">
        <v>3460</v>
      </c>
      <c r="G10798" s="21"/>
      <c r="H10798" s="351">
        <v>11943</v>
      </c>
      <c r="I10798" s="351">
        <v>11943</v>
      </c>
      <c r="J10798" s="21" t="s">
        <v>9676</v>
      </c>
      <c r="K10798" s="21" t="s">
        <v>40</v>
      </c>
      <c r="L10798" s="21" t="s">
        <v>9682</v>
      </c>
    </row>
    <row r="10799" spans="2:12" ht="75" customHeight="1" x14ac:dyDescent="0.25">
      <c r="B10799" s="328">
        <v>39121311</v>
      </c>
      <c r="C10799" s="350" t="s">
        <v>10201</v>
      </c>
      <c r="D10799" s="73">
        <v>41659</v>
      </c>
      <c r="E10799" s="21" t="s">
        <v>2488</v>
      </c>
      <c r="F10799" s="21" t="s">
        <v>3460</v>
      </c>
      <c r="G10799" s="21"/>
      <c r="H10799" s="351">
        <v>165082</v>
      </c>
      <c r="I10799" s="351">
        <v>165082</v>
      </c>
      <c r="J10799" s="21" t="s">
        <v>9676</v>
      </c>
      <c r="K10799" s="21" t="s">
        <v>40</v>
      </c>
      <c r="L10799" s="21" t="s">
        <v>9682</v>
      </c>
    </row>
    <row r="10800" spans="2:12" ht="75" customHeight="1" x14ac:dyDescent="0.25">
      <c r="B10800" s="328">
        <v>39121311</v>
      </c>
      <c r="C10800" s="350" t="s">
        <v>10202</v>
      </c>
      <c r="D10800" s="73">
        <v>41659</v>
      </c>
      <c r="E10800" s="21" t="s">
        <v>2488</v>
      </c>
      <c r="F10800" s="21" t="s">
        <v>3460</v>
      </c>
      <c r="G10800" s="21"/>
      <c r="H10800" s="351">
        <v>94168</v>
      </c>
      <c r="I10800" s="351">
        <v>94168</v>
      </c>
      <c r="J10800" s="21" t="s">
        <v>9676</v>
      </c>
      <c r="K10800" s="21" t="s">
        <v>40</v>
      </c>
      <c r="L10800" s="21" t="s">
        <v>9682</v>
      </c>
    </row>
    <row r="10801" spans="2:12" ht="75" customHeight="1" x14ac:dyDescent="0.25">
      <c r="B10801" s="328">
        <v>39121311</v>
      </c>
      <c r="C10801" s="350" t="s">
        <v>10203</v>
      </c>
      <c r="D10801" s="73">
        <v>41659</v>
      </c>
      <c r="E10801" s="21" t="s">
        <v>2488</v>
      </c>
      <c r="F10801" s="21" t="s">
        <v>3460</v>
      </c>
      <c r="G10801" s="21"/>
      <c r="H10801" s="351">
        <v>1108</v>
      </c>
      <c r="I10801" s="351">
        <v>1108</v>
      </c>
      <c r="J10801" s="21" t="s">
        <v>9676</v>
      </c>
      <c r="K10801" s="21" t="s">
        <v>40</v>
      </c>
      <c r="L10801" s="21" t="s">
        <v>9682</v>
      </c>
    </row>
    <row r="10802" spans="2:12" ht="75" customHeight="1" x14ac:dyDescent="0.25">
      <c r="B10802" s="328">
        <v>39121311</v>
      </c>
      <c r="C10802" s="350" t="s">
        <v>10204</v>
      </c>
      <c r="D10802" s="73">
        <v>41659</v>
      </c>
      <c r="E10802" s="21" t="s">
        <v>2488</v>
      </c>
      <c r="F10802" s="21" t="s">
        <v>3460</v>
      </c>
      <c r="G10802" s="21"/>
      <c r="H10802" s="351">
        <v>1286208</v>
      </c>
      <c r="I10802" s="351">
        <v>1286208</v>
      </c>
      <c r="J10802" s="21" t="s">
        <v>9676</v>
      </c>
      <c r="K10802" s="21" t="s">
        <v>40</v>
      </c>
      <c r="L10802" s="21" t="s">
        <v>9682</v>
      </c>
    </row>
    <row r="10803" spans="2:12" ht="75" customHeight="1" x14ac:dyDescent="0.25">
      <c r="B10803" s="328">
        <v>20122824</v>
      </c>
      <c r="C10803" s="350" t="s">
        <v>10205</v>
      </c>
      <c r="D10803" s="73">
        <v>41659</v>
      </c>
      <c r="E10803" s="21" t="s">
        <v>2488</v>
      </c>
      <c r="F10803" s="21" t="s">
        <v>3460</v>
      </c>
      <c r="G10803" s="21"/>
      <c r="H10803" s="351">
        <v>251499</v>
      </c>
      <c r="I10803" s="351">
        <v>251499</v>
      </c>
      <c r="J10803" s="21" t="s">
        <v>9676</v>
      </c>
      <c r="K10803" s="21" t="s">
        <v>40</v>
      </c>
      <c r="L10803" s="21" t="s">
        <v>9682</v>
      </c>
    </row>
    <row r="10804" spans="2:12" ht="75" customHeight="1" x14ac:dyDescent="0.25">
      <c r="B10804" s="328">
        <v>20122824</v>
      </c>
      <c r="C10804" s="350" t="s">
        <v>10206</v>
      </c>
      <c r="D10804" s="73">
        <v>41659</v>
      </c>
      <c r="E10804" s="21" t="s">
        <v>2488</v>
      </c>
      <c r="F10804" s="21" t="s">
        <v>3460</v>
      </c>
      <c r="G10804" s="21"/>
      <c r="H10804" s="351">
        <v>10404</v>
      </c>
      <c r="I10804" s="351">
        <v>10404</v>
      </c>
      <c r="J10804" s="21" t="s">
        <v>9676</v>
      </c>
      <c r="K10804" s="21" t="s">
        <v>40</v>
      </c>
      <c r="L10804" s="21" t="s">
        <v>9682</v>
      </c>
    </row>
    <row r="10805" spans="2:12" ht="75" customHeight="1" x14ac:dyDescent="0.25">
      <c r="B10805" s="328">
        <v>20122824</v>
      </c>
      <c r="C10805" s="350" t="s">
        <v>10207</v>
      </c>
      <c r="D10805" s="73">
        <v>41659</v>
      </c>
      <c r="E10805" s="21" t="s">
        <v>2488</v>
      </c>
      <c r="F10805" s="21" t="s">
        <v>3460</v>
      </c>
      <c r="G10805" s="21"/>
      <c r="H10805" s="351">
        <v>454996</v>
      </c>
      <c r="I10805" s="351">
        <v>454996</v>
      </c>
      <c r="J10805" s="21" t="s">
        <v>9676</v>
      </c>
      <c r="K10805" s="21" t="s">
        <v>40</v>
      </c>
      <c r="L10805" s="21" t="s">
        <v>9682</v>
      </c>
    </row>
    <row r="10806" spans="2:12" ht="75" customHeight="1" x14ac:dyDescent="0.25">
      <c r="B10806" s="328">
        <v>20122824</v>
      </c>
      <c r="C10806" s="350" t="s">
        <v>10208</v>
      </c>
      <c r="D10806" s="73">
        <v>41659</v>
      </c>
      <c r="E10806" s="21" t="s">
        <v>2488</v>
      </c>
      <c r="F10806" s="21" t="s">
        <v>3460</v>
      </c>
      <c r="G10806" s="21"/>
      <c r="H10806" s="351">
        <v>195584</v>
      </c>
      <c r="I10806" s="351">
        <v>195584</v>
      </c>
      <c r="J10806" s="21" t="s">
        <v>9676</v>
      </c>
      <c r="K10806" s="21" t="s">
        <v>40</v>
      </c>
      <c r="L10806" s="21" t="s">
        <v>9682</v>
      </c>
    </row>
    <row r="10807" spans="2:12" ht="75" customHeight="1" x14ac:dyDescent="0.25">
      <c r="B10807" s="328">
        <v>20122824</v>
      </c>
      <c r="C10807" s="350" t="s">
        <v>10209</v>
      </c>
      <c r="D10807" s="73">
        <v>41659</v>
      </c>
      <c r="E10807" s="21" t="s">
        <v>2488</v>
      </c>
      <c r="F10807" s="21" t="s">
        <v>3460</v>
      </c>
      <c r="G10807" s="21"/>
      <c r="H10807" s="351">
        <v>73153</v>
      </c>
      <c r="I10807" s="351">
        <v>73153</v>
      </c>
      <c r="J10807" s="21" t="s">
        <v>9676</v>
      </c>
      <c r="K10807" s="21" t="s">
        <v>40</v>
      </c>
      <c r="L10807" s="21" t="s">
        <v>9682</v>
      </c>
    </row>
    <row r="10808" spans="2:12" ht="75" customHeight="1" x14ac:dyDescent="0.25">
      <c r="B10808" s="328">
        <v>20122824</v>
      </c>
      <c r="C10808" s="350" t="s">
        <v>10210</v>
      </c>
      <c r="D10808" s="73">
        <v>41659</v>
      </c>
      <c r="E10808" s="21" t="s">
        <v>2488</v>
      </c>
      <c r="F10808" s="21" t="s">
        <v>3460</v>
      </c>
      <c r="G10808" s="21"/>
      <c r="H10808" s="351">
        <v>268725</v>
      </c>
      <c r="I10808" s="351">
        <v>268725</v>
      </c>
      <c r="J10808" s="21" t="s">
        <v>9676</v>
      </c>
      <c r="K10808" s="21" t="s">
        <v>40</v>
      </c>
      <c r="L10808" s="21" t="s">
        <v>9682</v>
      </c>
    </row>
    <row r="10809" spans="2:12" ht="75" customHeight="1" x14ac:dyDescent="0.25">
      <c r="B10809" s="328">
        <v>20122824</v>
      </c>
      <c r="C10809" s="350" t="s">
        <v>10211</v>
      </c>
      <c r="D10809" s="73">
        <v>41659</v>
      </c>
      <c r="E10809" s="21" t="s">
        <v>2488</v>
      </c>
      <c r="F10809" s="21" t="s">
        <v>3460</v>
      </c>
      <c r="G10809" s="21"/>
      <c r="H10809" s="351">
        <v>680771</v>
      </c>
      <c r="I10809" s="351">
        <v>680771</v>
      </c>
      <c r="J10809" s="21" t="s">
        <v>9676</v>
      </c>
      <c r="K10809" s="21" t="s">
        <v>40</v>
      </c>
      <c r="L10809" s="21" t="s">
        <v>9682</v>
      </c>
    </row>
    <row r="10810" spans="2:12" ht="75" customHeight="1" x14ac:dyDescent="0.25">
      <c r="B10810" s="328">
        <v>20122824</v>
      </c>
      <c r="C10810" s="350" t="s">
        <v>10212</v>
      </c>
      <c r="D10810" s="73">
        <v>41659</v>
      </c>
      <c r="E10810" s="21" t="s">
        <v>2488</v>
      </c>
      <c r="F10810" s="21" t="s">
        <v>3460</v>
      </c>
      <c r="G10810" s="21"/>
      <c r="H10810" s="351">
        <v>173638</v>
      </c>
      <c r="I10810" s="351">
        <v>173638</v>
      </c>
      <c r="J10810" s="21" t="s">
        <v>9676</v>
      </c>
      <c r="K10810" s="21" t="s">
        <v>40</v>
      </c>
      <c r="L10810" s="21" t="s">
        <v>9682</v>
      </c>
    </row>
    <row r="10811" spans="2:12" ht="75" customHeight="1" x14ac:dyDescent="0.25">
      <c r="B10811" s="328">
        <v>39121311</v>
      </c>
      <c r="C10811" s="350" t="s">
        <v>10213</v>
      </c>
      <c r="D10811" s="73">
        <v>41659</v>
      </c>
      <c r="E10811" s="21" t="s">
        <v>2488</v>
      </c>
      <c r="F10811" s="21" t="s">
        <v>3460</v>
      </c>
      <c r="G10811" s="21"/>
      <c r="H10811" s="351">
        <v>74071</v>
      </c>
      <c r="I10811" s="351">
        <v>74071</v>
      </c>
      <c r="J10811" s="21" t="s">
        <v>9676</v>
      </c>
      <c r="K10811" s="21" t="s">
        <v>40</v>
      </c>
      <c r="L10811" s="21" t="s">
        <v>9682</v>
      </c>
    </row>
    <row r="10812" spans="2:12" ht="75" customHeight="1" x14ac:dyDescent="0.25">
      <c r="B10812" s="328">
        <v>12352104</v>
      </c>
      <c r="C10812" s="350" t="s">
        <v>10214</v>
      </c>
      <c r="D10812" s="73">
        <v>41659</v>
      </c>
      <c r="E10812" s="21" t="s">
        <v>2488</v>
      </c>
      <c r="F10812" s="21" t="s">
        <v>3460</v>
      </c>
      <c r="G10812" s="21"/>
      <c r="H10812" s="351">
        <v>48496</v>
      </c>
      <c r="I10812" s="351">
        <v>48496</v>
      </c>
      <c r="J10812" s="21" t="s">
        <v>9676</v>
      </c>
      <c r="K10812" s="21" t="s">
        <v>40</v>
      </c>
      <c r="L10812" s="21" t="s">
        <v>9682</v>
      </c>
    </row>
    <row r="10813" spans="2:12" ht="75" customHeight="1" x14ac:dyDescent="0.25">
      <c r="B10813" s="21">
        <v>27113200</v>
      </c>
      <c r="C10813" s="350" t="s">
        <v>10215</v>
      </c>
      <c r="D10813" s="73">
        <v>41659</v>
      </c>
      <c r="E10813" s="21" t="s">
        <v>2488</v>
      </c>
      <c r="F10813" s="21" t="s">
        <v>3460</v>
      </c>
      <c r="G10813" s="21"/>
      <c r="H10813" s="351">
        <v>118514</v>
      </c>
      <c r="I10813" s="351">
        <v>118514</v>
      </c>
      <c r="J10813" s="21" t="s">
        <v>9676</v>
      </c>
      <c r="K10813" s="21" t="s">
        <v>40</v>
      </c>
      <c r="L10813" s="21" t="s">
        <v>9682</v>
      </c>
    </row>
    <row r="10814" spans="2:12" ht="75" customHeight="1" x14ac:dyDescent="0.25">
      <c r="B10814" s="21">
        <v>27113200</v>
      </c>
      <c r="C10814" s="350" t="s">
        <v>10216</v>
      </c>
      <c r="D10814" s="73">
        <v>41659</v>
      </c>
      <c r="E10814" s="21" t="s">
        <v>2488</v>
      </c>
      <c r="F10814" s="21" t="s">
        <v>3460</v>
      </c>
      <c r="G10814" s="21"/>
      <c r="H10814" s="351">
        <v>417937</v>
      </c>
      <c r="I10814" s="351">
        <v>417937</v>
      </c>
      <c r="J10814" s="21" t="s">
        <v>9676</v>
      </c>
      <c r="K10814" s="21" t="s">
        <v>40</v>
      </c>
      <c r="L10814" s="21" t="s">
        <v>9682</v>
      </c>
    </row>
    <row r="10815" spans="2:12" ht="75" customHeight="1" x14ac:dyDescent="0.25">
      <c r="B10815" s="21">
        <v>27113200</v>
      </c>
      <c r="C10815" s="350" t="s">
        <v>10217</v>
      </c>
      <c r="D10815" s="73">
        <v>41659</v>
      </c>
      <c r="E10815" s="21" t="s">
        <v>2488</v>
      </c>
      <c r="F10815" s="21" t="s">
        <v>3460</v>
      </c>
      <c r="G10815" s="21"/>
      <c r="H10815" s="351">
        <v>263127</v>
      </c>
      <c r="I10815" s="351">
        <v>263127</v>
      </c>
      <c r="J10815" s="21" t="s">
        <v>9676</v>
      </c>
      <c r="K10815" s="21" t="s">
        <v>40</v>
      </c>
      <c r="L10815" s="21" t="s">
        <v>9682</v>
      </c>
    </row>
    <row r="10816" spans="2:12" ht="75" customHeight="1" x14ac:dyDescent="0.25">
      <c r="B10816" s="21">
        <v>27113200</v>
      </c>
      <c r="C10816" s="350" t="s">
        <v>10217</v>
      </c>
      <c r="D10816" s="73">
        <v>41659</v>
      </c>
      <c r="E10816" s="21" t="s">
        <v>2488</v>
      </c>
      <c r="F10816" s="21" t="s">
        <v>3460</v>
      </c>
      <c r="G10816" s="21"/>
      <c r="H10816" s="351">
        <v>41623</v>
      </c>
      <c r="I10816" s="351">
        <v>41623</v>
      </c>
      <c r="J10816" s="21" t="s">
        <v>9676</v>
      </c>
      <c r="K10816" s="21" t="s">
        <v>40</v>
      </c>
      <c r="L10816" s="21" t="s">
        <v>9682</v>
      </c>
    </row>
    <row r="10817" spans="2:12" ht="75" customHeight="1" x14ac:dyDescent="0.25">
      <c r="B10817" s="21">
        <v>27113200</v>
      </c>
      <c r="C10817" s="350" t="s">
        <v>10218</v>
      </c>
      <c r="D10817" s="73">
        <v>41659</v>
      </c>
      <c r="E10817" s="21" t="s">
        <v>2488</v>
      </c>
      <c r="F10817" s="21" t="s">
        <v>3460</v>
      </c>
      <c r="G10817" s="21"/>
      <c r="H10817" s="351">
        <v>832475</v>
      </c>
      <c r="I10817" s="351">
        <v>832475</v>
      </c>
      <c r="J10817" s="21" t="s">
        <v>9676</v>
      </c>
      <c r="K10817" s="21" t="s">
        <v>40</v>
      </c>
      <c r="L10817" s="21" t="s">
        <v>9682</v>
      </c>
    </row>
    <row r="10818" spans="2:12" ht="75" customHeight="1" x14ac:dyDescent="0.25">
      <c r="B10818" s="21">
        <v>27113200</v>
      </c>
      <c r="C10818" s="350" t="s">
        <v>10219</v>
      </c>
      <c r="D10818" s="73">
        <v>41659</v>
      </c>
      <c r="E10818" s="21" t="s">
        <v>2488</v>
      </c>
      <c r="F10818" s="21" t="s">
        <v>3460</v>
      </c>
      <c r="G10818" s="21"/>
      <c r="H10818" s="351">
        <v>203037</v>
      </c>
      <c r="I10818" s="351">
        <v>203037</v>
      </c>
      <c r="J10818" s="21" t="s">
        <v>9676</v>
      </c>
      <c r="K10818" s="21" t="s">
        <v>40</v>
      </c>
      <c r="L10818" s="21" t="s">
        <v>9682</v>
      </c>
    </row>
    <row r="10819" spans="2:12" ht="75" customHeight="1" x14ac:dyDescent="0.25">
      <c r="B10819" s="21">
        <v>27113200</v>
      </c>
      <c r="C10819" s="350" t="s">
        <v>10220</v>
      </c>
      <c r="D10819" s="73">
        <v>41659</v>
      </c>
      <c r="E10819" s="21" t="s">
        <v>2488</v>
      </c>
      <c r="F10819" s="21" t="s">
        <v>3460</v>
      </c>
      <c r="G10819" s="21"/>
      <c r="H10819" s="21">
        <v>909532</v>
      </c>
      <c r="I10819" s="21">
        <v>909532</v>
      </c>
      <c r="J10819" s="21" t="s">
        <v>9676</v>
      </c>
      <c r="K10819" s="21" t="s">
        <v>40</v>
      </c>
      <c r="L10819" s="21" t="s">
        <v>9682</v>
      </c>
    </row>
    <row r="10820" spans="2:12" ht="75" customHeight="1" x14ac:dyDescent="0.25">
      <c r="B10820" s="21">
        <v>27113200</v>
      </c>
      <c r="C10820" s="350" t="s">
        <v>10221</v>
      </c>
      <c r="D10820" s="73">
        <v>41659</v>
      </c>
      <c r="E10820" s="21" t="s">
        <v>2488</v>
      </c>
      <c r="F10820" s="21" t="s">
        <v>3460</v>
      </c>
      <c r="G10820" s="21"/>
      <c r="H10820" s="21">
        <v>41342</v>
      </c>
      <c r="I10820" s="21">
        <v>41342</v>
      </c>
      <c r="J10820" s="21" t="s">
        <v>9676</v>
      </c>
      <c r="K10820" s="21" t="s">
        <v>40</v>
      </c>
      <c r="L10820" s="21" t="s">
        <v>9682</v>
      </c>
    </row>
    <row r="10821" spans="2:12" ht="75" customHeight="1" x14ac:dyDescent="0.25">
      <c r="B10821" s="21">
        <v>27113200</v>
      </c>
      <c r="C10821" s="350" t="s">
        <v>10221</v>
      </c>
      <c r="D10821" s="73">
        <v>41659</v>
      </c>
      <c r="E10821" s="21" t="s">
        <v>2488</v>
      </c>
      <c r="F10821" s="21" t="s">
        <v>3460</v>
      </c>
      <c r="G10821" s="21"/>
      <c r="H10821" s="21">
        <v>137808</v>
      </c>
      <c r="I10821" s="21">
        <v>137808</v>
      </c>
      <c r="J10821" s="21" t="s">
        <v>9676</v>
      </c>
      <c r="K10821" s="21" t="s">
        <v>40</v>
      </c>
      <c r="L10821" s="21" t="s">
        <v>9682</v>
      </c>
    </row>
    <row r="10822" spans="2:12" ht="75" customHeight="1" x14ac:dyDescent="0.25">
      <c r="B10822" s="21">
        <v>27113200</v>
      </c>
      <c r="C10822" s="350" t="s">
        <v>10222</v>
      </c>
      <c r="D10822" s="73">
        <v>41659</v>
      </c>
      <c r="E10822" s="21" t="s">
        <v>2488</v>
      </c>
      <c r="F10822" s="21" t="s">
        <v>3460</v>
      </c>
      <c r="G10822" s="21"/>
      <c r="H10822" s="21">
        <v>38758</v>
      </c>
      <c r="I10822" s="21">
        <v>38758</v>
      </c>
      <c r="J10822" s="21" t="s">
        <v>9676</v>
      </c>
      <c r="K10822" s="21" t="s">
        <v>40</v>
      </c>
      <c r="L10822" s="21" t="s">
        <v>9682</v>
      </c>
    </row>
    <row r="10823" spans="2:12" ht="75" customHeight="1" x14ac:dyDescent="0.25">
      <c r="B10823" s="21">
        <v>27113200</v>
      </c>
      <c r="C10823" s="350" t="s">
        <v>10222</v>
      </c>
      <c r="D10823" s="73">
        <v>41659</v>
      </c>
      <c r="E10823" s="21" t="s">
        <v>2488</v>
      </c>
      <c r="F10823" s="21" t="s">
        <v>3460</v>
      </c>
      <c r="G10823" s="21"/>
      <c r="H10823" s="21">
        <v>46510</v>
      </c>
      <c r="I10823" s="21">
        <v>46510</v>
      </c>
      <c r="J10823" s="21" t="s">
        <v>9676</v>
      </c>
      <c r="K10823" s="21" t="s">
        <v>40</v>
      </c>
      <c r="L10823" s="21" t="s">
        <v>9682</v>
      </c>
    </row>
    <row r="10824" spans="2:12" ht="75" customHeight="1" x14ac:dyDescent="0.25">
      <c r="B10824" s="21">
        <v>27113200</v>
      </c>
      <c r="C10824" s="350" t="s">
        <v>10223</v>
      </c>
      <c r="D10824" s="73">
        <v>41659</v>
      </c>
      <c r="E10824" s="21" t="s">
        <v>2488</v>
      </c>
      <c r="F10824" s="21" t="s">
        <v>3460</v>
      </c>
      <c r="G10824" s="21"/>
      <c r="H10824" s="21">
        <v>172260</v>
      </c>
      <c r="I10824" s="21">
        <v>172260</v>
      </c>
      <c r="J10824" s="21" t="s">
        <v>9676</v>
      </c>
      <c r="K10824" s="21" t="s">
        <v>40</v>
      </c>
      <c r="L10824" s="21" t="s">
        <v>9682</v>
      </c>
    </row>
    <row r="10825" spans="2:12" ht="75" customHeight="1" x14ac:dyDescent="0.25">
      <c r="B10825" s="21">
        <v>27113200</v>
      </c>
      <c r="C10825" s="350" t="s">
        <v>10224</v>
      </c>
      <c r="D10825" s="73">
        <v>41659</v>
      </c>
      <c r="E10825" s="21" t="s">
        <v>2488</v>
      </c>
      <c r="F10825" s="21" t="s">
        <v>3460</v>
      </c>
      <c r="G10825" s="21"/>
      <c r="H10825" s="21">
        <v>168814</v>
      </c>
      <c r="I10825" s="21">
        <v>168814</v>
      </c>
      <c r="J10825" s="21" t="s">
        <v>9676</v>
      </c>
      <c r="K10825" s="21" t="s">
        <v>40</v>
      </c>
      <c r="L10825" s="21" t="s">
        <v>9682</v>
      </c>
    </row>
    <row r="10826" spans="2:12" ht="75" customHeight="1" x14ac:dyDescent="0.25">
      <c r="B10826" s="21">
        <v>27113200</v>
      </c>
      <c r="C10826" s="350" t="s">
        <v>9233</v>
      </c>
      <c r="D10826" s="73">
        <v>41659</v>
      </c>
      <c r="E10826" s="21" t="s">
        <v>2488</v>
      </c>
      <c r="F10826" s="21" t="s">
        <v>3460</v>
      </c>
      <c r="G10826" s="21"/>
      <c r="H10826" s="21">
        <v>297435</v>
      </c>
      <c r="I10826" s="21">
        <v>297435</v>
      </c>
      <c r="J10826" s="21" t="s">
        <v>9676</v>
      </c>
      <c r="K10826" s="21" t="s">
        <v>40</v>
      </c>
      <c r="L10826" s="21" t="s">
        <v>9682</v>
      </c>
    </row>
    <row r="10827" spans="2:12" ht="75" customHeight="1" x14ac:dyDescent="0.25">
      <c r="B10827" s="21">
        <v>27113200</v>
      </c>
      <c r="C10827" s="350" t="s">
        <v>10225</v>
      </c>
      <c r="D10827" s="73">
        <v>41659</v>
      </c>
      <c r="E10827" s="21" t="s">
        <v>2488</v>
      </c>
      <c r="F10827" s="21" t="s">
        <v>3460</v>
      </c>
      <c r="G10827" s="21"/>
      <c r="H10827" s="21">
        <v>128161</v>
      </c>
      <c r="I10827" s="21">
        <v>128161</v>
      </c>
      <c r="J10827" s="21" t="s">
        <v>9676</v>
      </c>
      <c r="K10827" s="21" t="s">
        <v>40</v>
      </c>
      <c r="L10827" s="21" t="s">
        <v>9682</v>
      </c>
    </row>
    <row r="10828" spans="2:12" ht="75" customHeight="1" x14ac:dyDescent="0.25">
      <c r="B10828" s="21">
        <v>27113200</v>
      </c>
      <c r="C10828" s="350" t="s">
        <v>10226</v>
      </c>
      <c r="D10828" s="73">
        <v>41659</v>
      </c>
      <c r="E10828" s="21" t="s">
        <v>2488</v>
      </c>
      <c r="F10828" s="21" t="s">
        <v>3460</v>
      </c>
      <c r="G10828" s="21"/>
      <c r="H10828" s="21">
        <v>356004</v>
      </c>
      <c r="I10828" s="21">
        <v>356004</v>
      </c>
      <c r="J10828" s="21" t="s">
        <v>9676</v>
      </c>
      <c r="K10828" s="21" t="s">
        <v>40</v>
      </c>
      <c r="L10828" s="21" t="s">
        <v>9682</v>
      </c>
    </row>
    <row r="10829" spans="2:12" ht="75" customHeight="1" x14ac:dyDescent="0.25">
      <c r="B10829" s="21">
        <v>27113200</v>
      </c>
      <c r="C10829" s="350" t="s">
        <v>10227</v>
      </c>
      <c r="D10829" s="73">
        <v>41659</v>
      </c>
      <c r="E10829" s="21" t="s">
        <v>2488</v>
      </c>
      <c r="F10829" s="21" t="s">
        <v>3460</v>
      </c>
      <c r="G10829" s="21"/>
      <c r="H10829" s="21">
        <v>76827</v>
      </c>
      <c r="I10829" s="21">
        <v>76827</v>
      </c>
      <c r="J10829" s="21" t="s">
        <v>9676</v>
      </c>
      <c r="K10829" s="21" t="s">
        <v>40</v>
      </c>
      <c r="L10829" s="21" t="s">
        <v>9682</v>
      </c>
    </row>
    <row r="10830" spans="2:12" ht="75" customHeight="1" x14ac:dyDescent="0.25">
      <c r="B10830" s="21">
        <v>27113200</v>
      </c>
      <c r="C10830" s="350" t="s">
        <v>10228</v>
      </c>
      <c r="D10830" s="73">
        <v>41659</v>
      </c>
      <c r="E10830" s="21" t="s">
        <v>2488</v>
      </c>
      <c r="F10830" s="21" t="s">
        <v>3460</v>
      </c>
      <c r="G10830" s="21"/>
      <c r="H10830" s="21">
        <v>99681</v>
      </c>
      <c r="I10830" s="21">
        <v>99681</v>
      </c>
      <c r="J10830" s="21" t="s">
        <v>9676</v>
      </c>
      <c r="K10830" s="21" t="s">
        <v>40</v>
      </c>
      <c r="L10830" s="21" t="s">
        <v>9682</v>
      </c>
    </row>
    <row r="10831" spans="2:12" ht="75" customHeight="1" x14ac:dyDescent="0.25">
      <c r="B10831" s="328">
        <v>11122005</v>
      </c>
      <c r="C10831" s="350" t="s">
        <v>10229</v>
      </c>
      <c r="D10831" s="73">
        <v>41659</v>
      </c>
      <c r="E10831" s="21" t="s">
        <v>2488</v>
      </c>
      <c r="F10831" s="21" t="s">
        <v>3460</v>
      </c>
      <c r="G10831" s="21"/>
      <c r="H10831" s="21">
        <v>1618554</v>
      </c>
      <c r="I10831" s="21">
        <v>1618554</v>
      </c>
      <c r="J10831" s="21" t="s">
        <v>9676</v>
      </c>
      <c r="K10831" s="21" t="s">
        <v>40</v>
      </c>
      <c r="L10831" s="21" t="s">
        <v>9682</v>
      </c>
    </row>
    <row r="10832" spans="2:12" ht="75" customHeight="1" x14ac:dyDescent="0.25">
      <c r="B10832" s="328">
        <v>24113003</v>
      </c>
      <c r="C10832" s="350" t="s">
        <v>10230</v>
      </c>
      <c r="D10832" s="73">
        <v>41659</v>
      </c>
      <c r="E10832" s="21" t="s">
        <v>2488</v>
      </c>
      <c r="F10832" s="21" t="s">
        <v>3460</v>
      </c>
      <c r="G10832" s="21"/>
      <c r="H10832" s="21">
        <v>2095830</v>
      </c>
      <c r="I10832" s="21">
        <v>2095830</v>
      </c>
      <c r="J10832" s="21" t="s">
        <v>9676</v>
      </c>
      <c r="K10832" s="21" t="s">
        <v>40</v>
      </c>
      <c r="L10832" s="21" t="s">
        <v>9682</v>
      </c>
    </row>
    <row r="10833" spans="2:12" ht="75" customHeight="1" x14ac:dyDescent="0.25">
      <c r="B10833" s="328">
        <v>39121552</v>
      </c>
      <c r="C10833" s="350" t="s">
        <v>10231</v>
      </c>
      <c r="D10833" s="73">
        <v>41659</v>
      </c>
      <c r="E10833" s="21" t="s">
        <v>2488</v>
      </c>
      <c r="F10833" s="21" t="s">
        <v>3460</v>
      </c>
      <c r="G10833" s="21"/>
      <c r="H10833" s="21">
        <v>937094</v>
      </c>
      <c r="I10833" s="21">
        <v>937094</v>
      </c>
      <c r="J10833" s="21" t="s">
        <v>9676</v>
      </c>
      <c r="K10833" s="21" t="s">
        <v>40</v>
      </c>
      <c r="L10833" s="21" t="s">
        <v>9682</v>
      </c>
    </row>
    <row r="10834" spans="2:12" ht="75" customHeight="1" x14ac:dyDescent="0.25">
      <c r="B10834" s="21">
        <v>27113200</v>
      </c>
      <c r="C10834" s="350" t="s">
        <v>10232</v>
      </c>
      <c r="D10834" s="73">
        <v>41659</v>
      </c>
      <c r="E10834" s="21" t="s">
        <v>2488</v>
      </c>
      <c r="F10834" s="21" t="s">
        <v>3460</v>
      </c>
      <c r="G10834" s="21"/>
      <c r="H10834" s="21">
        <v>223938</v>
      </c>
      <c r="I10834" s="21">
        <v>223938</v>
      </c>
      <c r="J10834" s="21" t="s">
        <v>9676</v>
      </c>
      <c r="K10834" s="21" t="s">
        <v>40</v>
      </c>
      <c r="L10834" s="21" t="s">
        <v>9682</v>
      </c>
    </row>
    <row r="10835" spans="2:12" ht="75" customHeight="1" x14ac:dyDescent="0.25">
      <c r="B10835" s="328">
        <v>11101716</v>
      </c>
      <c r="C10835" s="350" t="s">
        <v>10233</v>
      </c>
      <c r="D10835" s="73">
        <v>41659</v>
      </c>
      <c r="E10835" s="21" t="s">
        <v>2488</v>
      </c>
      <c r="F10835" s="21" t="s">
        <v>3460</v>
      </c>
      <c r="G10835" s="21"/>
      <c r="H10835" s="21">
        <v>281358</v>
      </c>
      <c r="I10835" s="21">
        <v>281358</v>
      </c>
      <c r="J10835" s="21" t="s">
        <v>9676</v>
      </c>
      <c r="K10835" s="21" t="s">
        <v>40</v>
      </c>
      <c r="L10835" s="21" t="s">
        <v>9682</v>
      </c>
    </row>
    <row r="10836" spans="2:12" ht="75" customHeight="1" x14ac:dyDescent="0.25">
      <c r="B10836" s="328">
        <v>23242307</v>
      </c>
      <c r="C10836" s="350" t="s">
        <v>10234</v>
      </c>
      <c r="D10836" s="73">
        <v>41659</v>
      </c>
      <c r="E10836" s="21" t="s">
        <v>2488</v>
      </c>
      <c r="F10836" s="21" t="s">
        <v>3460</v>
      </c>
      <c r="G10836" s="21"/>
      <c r="H10836" s="21">
        <v>516780</v>
      </c>
      <c r="I10836" s="21">
        <v>516780</v>
      </c>
      <c r="J10836" s="21" t="s">
        <v>9676</v>
      </c>
      <c r="K10836" s="21" t="s">
        <v>40</v>
      </c>
      <c r="L10836" s="21" t="s">
        <v>9682</v>
      </c>
    </row>
    <row r="10837" spans="2:12" ht="75" customHeight="1" x14ac:dyDescent="0.25">
      <c r="B10837" s="328">
        <v>23242307</v>
      </c>
      <c r="C10837" s="350" t="s">
        <v>10235</v>
      </c>
      <c r="D10837" s="73">
        <v>41659</v>
      </c>
      <c r="E10837" s="21" t="s">
        <v>2488</v>
      </c>
      <c r="F10837" s="21" t="s">
        <v>3460</v>
      </c>
      <c r="G10837" s="21"/>
      <c r="H10837" s="21">
        <v>539748</v>
      </c>
      <c r="I10837" s="21">
        <v>539748</v>
      </c>
      <c r="J10837" s="21" t="s">
        <v>9676</v>
      </c>
      <c r="K10837" s="21" t="s">
        <v>40</v>
      </c>
      <c r="L10837" s="21" t="s">
        <v>9682</v>
      </c>
    </row>
    <row r="10838" spans="2:12" ht="75" customHeight="1" x14ac:dyDescent="0.25">
      <c r="B10838" s="328">
        <v>23242307</v>
      </c>
      <c r="C10838" s="350" t="s">
        <v>8550</v>
      </c>
      <c r="D10838" s="73">
        <v>41659</v>
      </c>
      <c r="E10838" s="21" t="s">
        <v>2488</v>
      </c>
      <c r="F10838" s="21" t="s">
        <v>3460</v>
      </c>
      <c r="G10838" s="21"/>
      <c r="H10838" s="21">
        <v>264132</v>
      </c>
      <c r="I10838" s="21">
        <v>264132</v>
      </c>
      <c r="J10838" s="21" t="s">
        <v>9676</v>
      </c>
      <c r="K10838" s="21" t="s">
        <v>40</v>
      </c>
      <c r="L10838" s="21" t="s">
        <v>9682</v>
      </c>
    </row>
    <row r="10839" spans="2:12" ht="75" customHeight="1" x14ac:dyDescent="0.25">
      <c r="B10839" s="328">
        <v>20111712</v>
      </c>
      <c r="C10839" s="350" t="s">
        <v>10236</v>
      </c>
      <c r="D10839" s="73">
        <v>41659</v>
      </c>
      <c r="E10839" s="21" t="s">
        <v>2488</v>
      </c>
      <c r="F10839" s="21" t="s">
        <v>3460</v>
      </c>
      <c r="G10839" s="21"/>
      <c r="H10839" s="21">
        <v>257241</v>
      </c>
      <c r="I10839" s="21">
        <v>257241</v>
      </c>
      <c r="J10839" s="21" t="s">
        <v>9676</v>
      </c>
      <c r="K10839" s="21" t="s">
        <v>40</v>
      </c>
      <c r="L10839" s="21" t="s">
        <v>9682</v>
      </c>
    </row>
    <row r="10840" spans="2:12" ht="75" customHeight="1" x14ac:dyDescent="0.25">
      <c r="B10840" s="21">
        <v>14111807</v>
      </c>
      <c r="C10840" s="21" t="s">
        <v>10237</v>
      </c>
      <c r="D10840" s="73">
        <v>41659</v>
      </c>
      <c r="E10840" s="21" t="s">
        <v>54</v>
      </c>
      <c r="F10840" s="21" t="s">
        <v>2568</v>
      </c>
      <c r="G10840" s="21"/>
      <c r="H10840" s="21">
        <v>24411000</v>
      </c>
      <c r="I10840" s="21">
        <v>24411000</v>
      </c>
      <c r="J10840" s="21" t="s">
        <v>9676</v>
      </c>
      <c r="K10840" s="21" t="s">
        <v>40</v>
      </c>
      <c r="L10840" s="21" t="s">
        <v>9876</v>
      </c>
    </row>
    <row r="10841" spans="2:12" ht="75" customHeight="1" x14ac:dyDescent="0.25">
      <c r="B10841" s="21">
        <v>32131010</v>
      </c>
      <c r="C10841" s="21" t="s">
        <v>10238</v>
      </c>
      <c r="D10841" s="73">
        <v>41659</v>
      </c>
      <c r="E10841" s="21" t="s">
        <v>9737</v>
      </c>
      <c r="F10841" s="21" t="s">
        <v>2568</v>
      </c>
      <c r="G10841" s="21"/>
      <c r="H10841" s="21">
        <v>5362262.4000000004</v>
      </c>
      <c r="I10841" s="21">
        <v>5362262.4000000004</v>
      </c>
      <c r="J10841" s="21" t="s">
        <v>9676</v>
      </c>
      <c r="K10841" s="21" t="s">
        <v>40</v>
      </c>
      <c r="L10841" s="21" t="s">
        <v>9838</v>
      </c>
    </row>
    <row r="10842" spans="2:12" ht="75" customHeight="1" x14ac:dyDescent="0.25">
      <c r="B10842" s="21">
        <v>39120000</v>
      </c>
      <c r="C10842" s="21" t="s">
        <v>10239</v>
      </c>
      <c r="D10842" s="73">
        <v>41659</v>
      </c>
      <c r="E10842" s="21"/>
      <c r="F10842" s="21" t="s">
        <v>3460</v>
      </c>
      <c r="G10842" s="21"/>
      <c r="H10842" s="21">
        <v>173668444.20000002</v>
      </c>
      <c r="I10842" s="21">
        <v>173668444.20000002</v>
      </c>
      <c r="J10842" s="21" t="s">
        <v>9676</v>
      </c>
      <c r="K10842" s="21" t="s">
        <v>40</v>
      </c>
      <c r="L10842" s="21" t="s">
        <v>9739</v>
      </c>
    </row>
    <row r="10843" spans="2:12" ht="75" customHeight="1" x14ac:dyDescent="0.25">
      <c r="B10843" s="356">
        <v>86101600</v>
      </c>
      <c r="C10843" s="27" t="s">
        <v>10240</v>
      </c>
      <c r="D10843" s="357">
        <v>41282</v>
      </c>
      <c r="E10843" s="358" t="s">
        <v>679</v>
      </c>
      <c r="F10843" s="358" t="s">
        <v>674</v>
      </c>
      <c r="G10843" s="358" t="s">
        <v>675</v>
      </c>
      <c r="H10843" s="359">
        <v>21235716</v>
      </c>
      <c r="I10843" s="359">
        <v>21235716</v>
      </c>
      <c r="J10843" s="27" t="s">
        <v>9676</v>
      </c>
      <c r="K10843" s="27" t="s">
        <v>40</v>
      </c>
      <c r="L10843" s="27" t="s">
        <v>9876</v>
      </c>
    </row>
    <row r="10844" spans="2:12" ht="75" customHeight="1" x14ac:dyDescent="0.25">
      <c r="B10844" s="27">
        <v>86101600</v>
      </c>
      <c r="C10844" s="360" t="s">
        <v>10241</v>
      </c>
      <c r="D10844" s="361">
        <v>41647</v>
      </c>
      <c r="E10844" s="362" t="s">
        <v>301</v>
      </c>
      <c r="F10844" s="363" t="s">
        <v>3542</v>
      </c>
      <c r="G10844" s="363" t="s">
        <v>10242</v>
      </c>
      <c r="H10844" s="364">
        <v>279329600</v>
      </c>
      <c r="I10844" s="364">
        <v>279329600</v>
      </c>
      <c r="J10844" s="21" t="s">
        <v>9676</v>
      </c>
      <c r="K10844" s="365" t="s">
        <v>40</v>
      </c>
      <c r="L10844" s="21" t="s">
        <v>10243</v>
      </c>
    </row>
    <row r="10845" spans="2:12" ht="75" customHeight="1" x14ac:dyDescent="0.25">
      <c r="B10845" s="27">
        <v>86101600</v>
      </c>
      <c r="C10845" s="360" t="s">
        <v>10241</v>
      </c>
      <c r="D10845" s="361">
        <v>41647</v>
      </c>
      <c r="E10845" s="362" t="s">
        <v>301</v>
      </c>
      <c r="F10845" s="363" t="s">
        <v>3542</v>
      </c>
      <c r="G10845" s="363" t="s">
        <v>10242</v>
      </c>
      <c r="H10845" s="364">
        <v>144707200</v>
      </c>
      <c r="I10845" s="364">
        <v>144707200</v>
      </c>
      <c r="J10845" s="21" t="s">
        <v>9676</v>
      </c>
      <c r="K10845" s="365" t="s">
        <v>40</v>
      </c>
      <c r="L10845" s="21" t="s">
        <v>10243</v>
      </c>
    </row>
    <row r="10846" spans="2:12" ht="75" customHeight="1" x14ac:dyDescent="0.25">
      <c r="B10846" s="27">
        <v>86101600</v>
      </c>
      <c r="C10846" s="360" t="s">
        <v>10244</v>
      </c>
      <c r="D10846" s="361">
        <v>41647</v>
      </c>
      <c r="E10846" s="362" t="s">
        <v>301</v>
      </c>
      <c r="F10846" s="363" t="s">
        <v>3542</v>
      </c>
      <c r="G10846" s="363" t="s">
        <v>10242</v>
      </c>
      <c r="H10846" s="364">
        <v>34916200</v>
      </c>
      <c r="I10846" s="364">
        <v>34916200</v>
      </c>
      <c r="J10846" s="21" t="s">
        <v>9676</v>
      </c>
      <c r="K10846" s="365" t="s">
        <v>40</v>
      </c>
      <c r="L10846" s="21" t="s">
        <v>10245</v>
      </c>
    </row>
    <row r="10847" spans="2:12" ht="75" customHeight="1" x14ac:dyDescent="0.25">
      <c r="B10847" s="27">
        <v>86101600</v>
      </c>
      <c r="C10847" s="360" t="s">
        <v>10244</v>
      </c>
      <c r="D10847" s="361">
        <v>41647</v>
      </c>
      <c r="E10847" s="362" t="s">
        <v>301</v>
      </c>
      <c r="F10847" s="363" t="s">
        <v>3542</v>
      </c>
      <c r="G10847" s="363" t="s">
        <v>10242</v>
      </c>
      <c r="H10847" s="364">
        <v>1082402200</v>
      </c>
      <c r="I10847" s="364">
        <v>1082402200</v>
      </c>
      <c r="J10847" s="21" t="s">
        <v>9676</v>
      </c>
      <c r="K10847" s="365" t="s">
        <v>40</v>
      </c>
      <c r="L10847" s="21" t="s">
        <v>10245</v>
      </c>
    </row>
    <row r="10848" spans="2:12" ht="75" customHeight="1" x14ac:dyDescent="0.25">
      <c r="B10848" s="27">
        <v>86101600</v>
      </c>
      <c r="C10848" s="360" t="s">
        <v>10244</v>
      </c>
      <c r="D10848" s="361">
        <v>41647</v>
      </c>
      <c r="E10848" s="362" t="s">
        <v>301</v>
      </c>
      <c r="F10848" s="363" t="s">
        <v>3542</v>
      </c>
      <c r="G10848" s="363" t="s">
        <v>10242</v>
      </c>
      <c r="H10848" s="364">
        <v>470298400</v>
      </c>
      <c r="I10848" s="364">
        <v>470298400</v>
      </c>
      <c r="J10848" s="21" t="s">
        <v>9676</v>
      </c>
      <c r="K10848" s="365" t="s">
        <v>40</v>
      </c>
      <c r="L10848" s="21" t="s">
        <v>10245</v>
      </c>
    </row>
    <row r="10849" spans="2:12" ht="75" customHeight="1" x14ac:dyDescent="0.25">
      <c r="B10849" s="27">
        <v>86101600</v>
      </c>
      <c r="C10849" s="360" t="s">
        <v>10246</v>
      </c>
      <c r="D10849" s="361">
        <v>41647</v>
      </c>
      <c r="E10849" s="362" t="s">
        <v>301</v>
      </c>
      <c r="F10849" s="363" t="s">
        <v>3542</v>
      </c>
      <c r="G10849" s="363" t="s">
        <v>10242</v>
      </c>
      <c r="H10849" s="364">
        <v>1326815600</v>
      </c>
      <c r="I10849" s="364">
        <v>1326815600</v>
      </c>
      <c r="J10849" s="21" t="s">
        <v>9676</v>
      </c>
      <c r="K10849" s="365" t="s">
        <v>40</v>
      </c>
      <c r="L10849" s="21" t="s">
        <v>10243</v>
      </c>
    </row>
    <row r="10850" spans="2:12" ht="75" customHeight="1" x14ac:dyDescent="0.25">
      <c r="B10850" s="27">
        <v>86101600</v>
      </c>
      <c r="C10850" s="360" t="s">
        <v>10246</v>
      </c>
      <c r="D10850" s="361">
        <v>41647</v>
      </c>
      <c r="E10850" s="362" t="s">
        <v>301</v>
      </c>
      <c r="F10850" s="363" t="s">
        <v>3542</v>
      </c>
      <c r="G10850" s="363" t="s">
        <v>10242</v>
      </c>
      <c r="H10850" s="364">
        <v>180884000</v>
      </c>
      <c r="I10850" s="364">
        <v>180884000</v>
      </c>
      <c r="J10850" s="21" t="s">
        <v>9676</v>
      </c>
      <c r="K10850" s="365" t="s">
        <v>40</v>
      </c>
      <c r="L10850" s="21" t="s">
        <v>10243</v>
      </c>
    </row>
    <row r="10851" spans="2:12" ht="75" customHeight="1" x14ac:dyDescent="0.25">
      <c r="B10851" s="27">
        <v>86101600</v>
      </c>
      <c r="C10851" s="360" t="s">
        <v>10247</v>
      </c>
      <c r="D10851" s="361">
        <v>41647</v>
      </c>
      <c r="E10851" s="362" t="s">
        <v>301</v>
      </c>
      <c r="F10851" s="363" t="s">
        <v>3542</v>
      </c>
      <c r="G10851" s="363" t="s">
        <v>10242</v>
      </c>
      <c r="H10851" s="364">
        <v>384078200</v>
      </c>
      <c r="I10851" s="364">
        <v>384078200</v>
      </c>
      <c r="J10851" s="21" t="s">
        <v>9676</v>
      </c>
      <c r="K10851" s="365" t="s">
        <v>40</v>
      </c>
      <c r="L10851" s="21" t="s">
        <v>9677</v>
      </c>
    </row>
    <row r="10852" spans="2:12" ht="75" customHeight="1" x14ac:dyDescent="0.25">
      <c r="B10852" s="27">
        <v>86101600</v>
      </c>
      <c r="C10852" s="360" t="s">
        <v>10247</v>
      </c>
      <c r="D10852" s="361">
        <v>41647</v>
      </c>
      <c r="E10852" s="362" t="s">
        <v>301</v>
      </c>
      <c r="F10852" s="363" t="s">
        <v>3542</v>
      </c>
      <c r="G10852" s="363" t="s">
        <v>10242</v>
      </c>
      <c r="H10852" s="364">
        <v>72353600</v>
      </c>
      <c r="I10852" s="364">
        <v>72353600</v>
      </c>
      <c r="J10852" s="21" t="s">
        <v>9676</v>
      </c>
      <c r="K10852" s="365" t="s">
        <v>40</v>
      </c>
      <c r="L10852" s="21" t="s">
        <v>9677</v>
      </c>
    </row>
    <row r="10853" spans="2:12" ht="75" customHeight="1" x14ac:dyDescent="0.25">
      <c r="B10853" s="27">
        <v>86101600</v>
      </c>
      <c r="C10853" s="360" t="s">
        <v>10248</v>
      </c>
      <c r="D10853" s="361">
        <v>41647</v>
      </c>
      <c r="E10853" s="362" t="s">
        <v>301</v>
      </c>
      <c r="F10853" s="363" t="s">
        <v>3542</v>
      </c>
      <c r="G10853" s="363" t="s">
        <v>10242</v>
      </c>
      <c r="H10853" s="364">
        <v>384078200</v>
      </c>
      <c r="I10853" s="364">
        <v>384078200</v>
      </c>
      <c r="J10853" s="21" t="s">
        <v>9676</v>
      </c>
      <c r="K10853" s="365" t="s">
        <v>40</v>
      </c>
      <c r="L10853" s="21" t="s">
        <v>9677</v>
      </c>
    </row>
    <row r="10854" spans="2:12" ht="75" customHeight="1" x14ac:dyDescent="0.25">
      <c r="B10854" s="27">
        <v>86101600</v>
      </c>
      <c r="C10854" s="360" t="s">
        <v>10248</v>
      </c>
      <c r="D10854" s="361">
        <v>41647</v>
      </c>
      <c r="E10854" s="362" t="s">
        <v>301</v>
      </c>
      <c r="F10854" s="363" t="s">
        <v>3542</v>
      </c>
      <c r="G10854" s="363" t="s">
        <v>10242</v>
      </c>
      <c r="H10854" s="364">
        <v>72353600</v>
      </c>
      <c r="I10854" s="364">
        <v>72353600</v>
      </c>
      <c r="J10854" s="21" t="s">
        <v>9676</v>
      </c>
      <c r="K10854" s="365" t="s">
        <v>40</v>
      </c>
      <c r="L10854" s="21" t="s">
        <v>9677</v>
      </c>
    </row>
    <row r="10855" spans="2:12" ht="75" customHeight="1" x14ac:dyDescent="0.25">
      <c r="B10855" s="27">
        <v>86101600</v>
      </c>
      <c r="C10855" s="360" t="s">
        <v>10249</v>
      </c>
      <c r="D10855" s="361">
        <v>41647</v>
      </c>
      <c r="E10855" s="362" t="s">
        <v>301</v>
      </c>
      <c r="F10855" s="363" t="s">
        <v>3542</v>
      </c>
      <c r="G10855" s="363" t="s">
        <v>10242</v>
      </c>
      <c r="H10855" s="364">
        <v>104748600</v>
      </c>
      <c r="I10855" s="364">
        <v>104748600</v>
      </c>
      <c r="J10855" s="21" t="s">
        <v>9676</v>
      </c>
      <c r="K10855" s="365" t="s">
        <v>40</v>
      </c>
      <c r="L10855" s="21" t="s">
        <v>9677</v>
      </c>
    </row>
    <row r="10856" spans="2:12" ht="75" customHeight="1" x14ac:dyDescent="0.25">
      <c r="B10856" s="27">
        <v>86101600</v>
      </c>
      <c r="C10856" s="360" t="s">
        <v>10249</v>
      </c>
      <c r="D10856" s="361">
        <v>41647</v>
      </c>
      <c r="E10856" s="362" t="s">
        <v>301</v>
      </c>
      <c r="F10856" s="363" t="s">
        <v>3542</v>
      </c>
      <c r="G10856" s="363" t="s">
        <v>10242</v>
      </c>
      <c r="H10856" s="364">
        <v>108530400</v>
      </c>
      <c r="I10856" s="364">
        <v>108530400</v>
      </c>
      <c r="J10856" s="21" t="s">
        <v>9676</v>
      </c>
      <c r="K10856" s="365" t="s">
        <v>40</v>
      </c>
      <c r="L10856" s="21" t="s">
        <v>9677</v>
      </c>
    </row>
    <row r="10857" spans="2:12" ht="75" customHeight="1" x14ac:dyDescent="0.25">
      <c r="B10857" s="27">
        <v>86101600</v>
      </c>
      <c r="C10857" s="360" t="s">
        <v>10250</v>
      </c>
      <c r="D10857" s="361">
        <v>41647</v>
      </c>
      <c r="E10857" s="362" t="s">
        <v>301</v>
      </c>
      <c r="F10857" s="363" t="s">
        <v>3542</v>
      </c>
      <c r="G10857" s="363" t="s">
        <v>10242</v>
      </c>
      <c r="H10857" s="364">
        <v>453910600</v>
      </c>
      <c r="I10857" s="364">
        <v>453910600</v>
      </c>
      <c r="J10857" s="21" t="s">
        <v>9676</v>
      </c>
      <c r="K10857" s="365" t="s">
        <v>40</v>
      </c>
      <c r="L10857" s="21" t="s">
        <v>10251</v>
      </c>
    </row>
    <row r="10858" spans="2:12" ht="75" customHeight="1" x14ac:dyDescent="0.25">
      <c r="B10858" s="27">
        <v>86101600</v>
      </c>
      <c r="C10858" s="360" t="s">
        <v>10250</v>
      </c>
      <c r="D10858" s="361">
        <v>41647</v>
      </c>
      <c r="E10858" s="362" t="s">
        <v>301</v>
      </c>
      <c r="F10858" s="363" t="s">
        <v>3542</v>
      </c>
      <c r="G10858" s="363" t="s">
        <v>10242</v>
      </c>
      <c r="H10858" s="364">
        <v>36176800</v>
      </c>
      <c r="I10858" s="364">
        <v>36176800</v>
      </c>
      <c r="J10858" s="21" t="s">
        <v>9676</v>
      </c>
      <c r="K10858" s="365" t="s">
        <v>40</v>
      </c>
      <c r="L10858" s="21" t="s">
        <v>10251</v>
      </c>
    </row>
    <row r="10859" spans="2:12" ht="75" customHeight="1" x14ac:dyDescent="0.25">
      <c r="B10859" s="27">
        <v>86101600</v>
      </c>
      <c r="C10859" s="360" t="s">
        <v>10252</v>
      </c>
      <c r="D10859" s="361">
        <v>41647</v>
      </c>
      <c r="E10859" s="362" t="s">
        <v>301</v>
      </c>
      <c r="F10859" s="363" t="s">
        <v>3542</v>
      </c>
      <c r="G10859" s="363" t="s">
        <v>10242</v>
      </c>
      <c r="H10859" s="364">
        <v>314245800</v>
      </c>
      <c r="I10859" s="364">
        <v>314245800</v>
      </c>
      <c r="J10859" s="21" t="s">
        <v>9676</v>
      </c>
      <c r="K10859" s="365" t="s">
        <v>40</v>
      </c>
      <c r="L10859" s="21" t="s">
        <v>10251</v>
      </c>
    </row>
    <row r="10860" spans="2:12" ht="75" customHeight="1" x14ac:dyDescent="0.25">
      <c r="B10860" s="27">
        <v>86101600</v>
      </c>
      <c r="C10860" s="360" t="s">
        <v>10253</v>
      </c>
      <c r="D10860" s="361">
        <v>41647</v>
      </c>
      <c r="E10860" s="362" t="s">
        <v>301</v>
      </c>
      <c r="F10860" s="363" t="s">
        <v>3542</v>
      </c>
      <c r="G10860" s="363" t="s">
        <v>10242</v>
      </c>
      <c r="H10860" s="364">
        <v>17458100</v>
      </c>
      <c r="I10860" s="364">
        <v>17458100</v>
      </c>
      <c r="J10860" s="21" t="s">
        <v>9676</v>
      </c>
      <c r="K10860" s="365" t="s">
        <v>40</v>
      </c>
      <c r="L10860" s="21" t="s">
        <v>10251</v>
      </c>
    </row>
    <row r="10861" spans="2:12" ht="75" customHeight="1" x14ac:dyDescent="0.25">
      <c r="B10861" s="27">
        <v>86101600</v>
      </c>
      <c r="C10861" s="360" t="s">
        <v>10253</v>
      </c>
      <c r="D10861" s="361">
        <v>41647</v>
      </c>
      <c r="E10861" s="362" t="s">
        <v>301</v>
      </c>
      <c r="F10861" s="363" t="s">
        <v>3542</v>
      </c>
      <c r="G10861" s="363" t="s">
        <v>10242</v>
      </c>
      <c r="H10861" s="364">
        <v>663407800</v>
      </c>
      <c r="I10861" s="364">
        <v>663407800</v>
      </c>
      <c r="J10861" s="21" t="s">
        <v>9676</v>
      </c>
      <c r="K10861" s="365" t="s">
        <v>40</v>
      </c>
      <c r="L10861" s="21" t="s">
        <v>10251</v>
      </c>
    </row>
    <row r="10862" spans="2:12" ht="75" customHeight="1" x14ac:dyDescent="0.25">
      <c r="B10862" s="27">
        <v>86101600</v>
      </c>
      <c r="C10862" s="360" t="s">
        <v>10253</v>
      </c>
      <c r="D10862" s="361">
        <v>41647</v>
      </c>
      <c r="E10862" s="362" t="s">
        <v>301</v>
      </c>
      <c r="F10862" s="363" t="s">
        <v>3542</v>
      </c>
      <c r="G10862" s="363" t="s">
        <v>10242</v>
      </c>
      <c r="H10862" s="364">
        <v>180884000</v>
      </c>
      <c r="I10862" s="364">
        <v>180884000</v>
      </c>
      <c r="J10862" s="21" t="s">
        <v>9676</v>
      </c>
      <c r="K10862" s="365" t="s">
        <v>40</v>
      </c>
      <c r="L10862" s="21" t="s">
        <v>10251</v>
      </c>
    </row>
    <row r="10863" spans="2:12" ht="75" customHeight="1" x14ac:dyDescent="0.25">
      <c r="B10863" s="27">
        <v>86101600</v>
      </c>
      <c r="C10863" s="360" t="s">
        <v>10254</v>
      </c>
      <c r="D10863" s="361">
        <v>41647</v>
      </c>
      <c r="E10863" s="362" t="s">
        <v>301</v>
      </c>
      <c r="F10863" s="363" t="s">
        <v>3542</v>
      </c>
      <c r="G10863" s="363" t="s">
        <v>10242</v>
      </c>
      <c r="H10863" s="364">
        <v>17458100</v>
      </c>
      <c r="I10863" s="364">
        <v>17458100</v>
      </c>
      <c r="J10863" s="21" t="s">
        <v>9676</v>
      </c>
      <c r="K10863" s="365" t="s">
        <v>40</v>
      </c>
      <c r="L10863" s="21" t="s">
        <v>10243</v>
      </c>
    </row>
    <row r="10864" spans="2:12" ht="75" customHeight="1" x14ac:dyDescent="0.25">
      <c r="B10864" s="27">
        <v>86101600</v>
      </c>
      <c r="C10864" s="360" t="s">
        <v>10254</v>
      </c>
      <c r="D10864" s="361">
        <v>41647</v>
      </c>
      <c r="E10864" s="362" t="s">
        <v>301</v>
      </c>
      <c r="F10864" s="363" t="s">
        <v>3542</v>
      </c>
      <c r="G10864" s="363" t="s">
        <v>10242</v>
      </c>
      <c r="H10864" s="364">
        <v>54381800</v>
      </c>
      <c r="I10864" s="364">
        <v>54381800</v>
      </c>
      <c r="J10864" s="21" t="s">
        <v>9676</v>
      </c>
      <c r="K10864" s="365" t="s">
        <v>40</v>
      </c>
      <c r="L10864" s="21" t="s">
        <v>10243</v>
      </c>
    </row>
    <row r="10865" spans="2:12" ht="75" customHeight="1" x14ac:dyDescent="0.25">
      <c r="B10865" s="27">
        <v>86101600</v>
      </c>
      <c r="C10865" s="360" t="s">
        <v>10254</v>
      </c>
      <c r="D10865" s="361">
        <v>41647</v>
      </c>
      <c r="E10865" s="362" t="s">
        <v>301</v>
      </c>
      <c r="F10865" s="363" t="s">
        <v>3542</v>
      </c>
      <c r="G10865" s="363" t="s">
        <v>10242</v>
      </c>
      <c r="H10865" s="364">
        <v>384078200</v>
      </c>
      <c r="I10865" s="364">
        <v>384078200</v>
      </c>
      <c r="J10865" s="21" t="s">
        <v>9676</v>
      </c>
      <c r="K10865" s="365" t="s">
        <v>40</v>
      </c>
      <c r="L10865" s="21" t="s">
        <v>10243</v>
      </c>
    </row>
    <row r="10866" spans="2:12" ht="75" customHeight="1" x14ac:dyDescent="0.25">
      <c r="B10866" s="27">
        <v>86101600</v>
      </c>
      <c r="C10866" s="360" t="s">
        <v>10254</v>
      </c>
      <c r="D10866" s="361">
        <v>41647</v>
      </c>
      <c r="E10866" s="362" t="s">
        <v>301</v>
      </c>
      <c r="F10866" s="363" t="s">
        <v>3542</v>
      </c>
      <c r="G10866" s="363" t="s">
        <v>10242</v>
      </c>
      <c r="H10866" s="364">
        <v>36176800</v>
      </c>
      <c r="I10866" s="364">
        <v>36176800</v>
      </c>
      <c r="J10866" s="21" t="s">
        <v>9676</v>
      </c>
      <c r="K10866" s="365" t="s">
        <v>40</v>
      </c>
      <c r="L10866" s="21" t="s">
        <v>10243</v>
      </c>
    </row>
    <row r="10867" spans="2:12" ht="75" customHeight="1" x14ac:dyDescent="0.25">
      <c r="B10867" s="27">
        <v>86101600</v>
      </c>
      <c r="C10867" s="360" t="s">
        <v>10255</v>
      </c>
      <c r="D10867" s="361">
        <v>41647</v>
      </c>
      <c r="E10867" s="362" t="s">
        <v>301</v>
      </c>
      <c r="F10867" s="363" t="s">
        <v>3542</v>
      </c>
      <c r="G10867" s="363" t="s">
        <v>10242</v>
      </c>
      <c r="H10867" s="364">
        <v>34916200</v>
      </c>
      <c r="I10867" s="364">
        <v>34916200</v>
      </c>
      <c r="J10867" s="21" t="s">
        <v>9676</v>
      </c>
      <c r="K10867" s="365" t="s">
        <v>40</v>
      </c>
      <c r="L10867" s="21" t="s">
        <v>9679</v>
      </c>
    </row>
    <row r="10868" spans="2:12" ht="75" customHeight="1" x14ac:dyDescent="0.25">
      <c r="B10868" s="27">
        <v>86101600</v>
      </c>
      <c r="C10868" s="360" t="s">
        <v>10255</v>
      </c>
      <c r="D10868" s="361">
        <v>41647</v>
      </c>
      <c r="E10868" s="362" t="s">
        <v>301</v>
      </c>
      <c r="F10868" s="363" t="s">
        <v>3542</v>
      </c>
      <c r="G10868" s="363" t="s">
        <v>10242</v>
      </c>
      <c r="H10868" s="364">
        <v>18088400</v>
      </c>
      <c r="I10868" s="364">
        <v>18088400</v>
      </c>
      <c r="J10868" s="21" t="s">
        <v>9676</v>
      </c>
      <c r="K10868" s="365" t="s">
        <v>40</v>
      </c>
      <c r="L10868" s="21" t="s">
        <v>9679</v>
      </c>
    </row>
    <row r="10869" spans="2:12" ht="75" customHeight="1" x14ac:dyDescent="0.25">
      <c r="B10869" s="27">
        <v>86101600</v>
      </c>
      <c r="C10869" s="360" t="s">
        <v>10255</v>
      </c>
      <c r="D10869" s="361">
        <v>41647</v>
      </c>
      <c r="E10869" s="362" t="s">
        <v>301</v>
      </c>
      <c r="F10869" s="363" t="s">
        <v>3542</v>
      </c>
      <c r="G10869" s="363" t="s">
        <v>10242</v>
      </c>
      <c r="H10869" s="364">
        <v>1222067000</v>
      </c>
      <c r="I10869" s="364">
        <v>1222067000</v>
      </c>
      <c r="J10869" s="21" t="s">
        <v>9676</v>
      </c>
      <c r="K10869" s="365" t="s">
        <v>40</v>
      </c>
      <c r="L10869" s="21" t="s">
        <v>9679</v>
      </c>
    </row>
    <row r="10870" spans="2:12" ht="75" customHeight="1" x14ac:dyDescent="0.25">
      <c r="B10870" s="27">
        <v>86101600</v>
      </c>
      <c r="C10870" s="360" t="s">
        <v>10255</v>
      </c>
      <c r="D10870" s="361">
        <v>41647</v>
      </c>
      <c r="E10870" s="362" t="s">
        <v>301</v>
      </c>
      <c r="F10870" s="363" t="s">
        <v>3542</v>
      </c>
      <c r="G10870" s="363" t="s">
        <v>10242</v>
      </c>
      <c r="H10870" s="364">
        <v>361768000</v>
      </c>
      <c r="I10870" s="364">
        <v>361768000</v>
      </c>
      <c r="J10870" s="21" t="s">
        <v>9676</v>
      </c>
      <c r="K10870" s="365" t="s">
        <v>40</v>
      </c>
      <c r="L10870" s="21" t="s">
        <v>9679</v>
      </c>
    </row>
    <row r="10871" spans="2:12" ht="75" customHeight="1" x14ac:dyDescent="0.25">
      <c r="B10871" s="27">
        <v>86101600</v>
      </c>
      <c r="C10871" s="360" t="s">
        <v>10256</v>
      </c>
      <c r="D10871" s="361">
        <v>41647</v>
      </c>
      <c r="E10871" s="362" t="s">
        <v>301</v>
      </c>
      <c r="F10871" s="363" t="s">
        <v>3542</v>
      </c>
      <c r="G10871" s="363" t="s">
        <v>10242</v>
      </c>
      <c r="H10871" s="364">
        <v>52374300</v>
      </c>
      <c r="I10871" s="364">
        <v>52374300</v>
      </c>
      <c r="J10871" s="21" t="s">
        <v>9676</v>
      </c>
      <c r="K10871" s="365" t="s">
        <v>40</v>
      </c>
      <c r="L10871" s="21" t="s">
        <v>9679</v>
      </c>
    </row>
    <row r="10872" spans="2:12" ht="75" customHeight="1" x14ac:dyDescent="0.25">
      <c r="B10872" s="27">
        <v>86101600</v>
      </c>
      <c r="C10872" s="360" t="s">
        <v>10256</v>
      </c>
      <c r="D10872" s="361">
        <v>41647</v>
      </c>
      <c r="E10872" s="362" t="s">
        <v>301</v>
      </c>
      <c r="F10872" s="363" t="s">
        <v>3542</v>
      </c>
      <c r="G10872" s="363" t="s">
        <v>10242</v>
      </c>
      <c r="H10872" s="364">
        <v>2548882600</v>
      </c>
      <c r="I10872" s="364">
        <v>2548882600</v>
      </c>
      <c r="J10872" s="21" t="s">
        <v>9676</v>
      </c>
      <c r="K10872" s="365" t="s">
        <v>40</v>
      </c>
      <c r="L10872" s="21" t="s">
        <v>9679</v>
      </c>
    </row>
    <row r="10873" spans="2:12" ht="75" customHeight="1" x14ac:dyDescent="0.25">
      <c r="B10873" s="27">
        <v>86101600</v>
      </c>
      <c r="C10873" s="360" t="s">
        <v>10256</v>
      </c>
      <c r="D10873" s="361">
        <v>41647</v>
      </c>
      <c r="E10873" s="362" t="s">
        <v>301</v>
      </c>
      <c r="F10873" s="363" t="s">
        <v>3542</v>
      </c>
      <c r="G10873" s="363" t="s">
        <v>10242</v>
      </c>
      <c r="H10873" s="364">
        <v>687359200</v>
      </c>
      <c r="I10873" s="364">
        <v>687359200</v>
      </c>
      <c r="J10873" s="21" t="s">
        <v>9676</v>
      </c>
      <c r="K10873" s="365" t="s">
        <v>40</v>
      </c>
      <c r="L10873" s="21" t="s">
        <v>9679</v>
      </c>
    </row>
    <row r="10874" spans="2:12" ht="75" customHeight="1" x14ac:dyDescent="0.25">
      <c r="B10874" s="27">
        <v>86101600</v>
      </c>
      <c r="C10874" s="360" t="s">
        <v>10257</v>
      </c>
      <c r="D10874" s="361">
        <v>41282</v>
      </c>
      <c r="E10874" s="362" t="s">
        <v>679</v>
      </c>
      <c r="F10874" s="363" t="s">
        <v>674</v>
      </c>
      <c r="G10874" s="363" t="s">
        <v>675</v>
      </c>
      <c r="H10874" s="364">
        <v>42642000</v>
      </c>
      <c r="I10874" s="364">
        <v>42642000</v>
      </c>
      <c r="J10874" s="21" t="s">
        <v>9676</v>
      </c>
      <c r="K10874" s="365" t="s">
        <v>40</v>
      </c>
      <c r="L10874" s="21" t="s">
        <v>10251</v>
      </c>
    </row>
    <row r="10875" spans="2:12" ht="75" customHeight="1" x14ac:dyDescent="0.25">
      <c r="B10875" s="27">
        <v>86101600</v>
      </c>
      <c r="C10875" s="360" t="s">
        <v>10258</v>
      </c>
      <c r="D10875" s="361">
        <v>41282</v>
      </c>
      <c r="E10875" s="362" t="s">
        <v>679</v>
      </c>
      <c r="F10875" s="363" t="s">
        <v>674</v>
      </c>
      <c r="G10875" s="363" t="s">
        <v>675</v>
      </c>
      <c r="H10875" s="364">
        <v>99920866.5</v>
      </c>
      <c r="I10875" s="364">
        <v>99920866.5</v>
      </c>
      <c r="J10875" s="21" t="s">
        <v>9676</v>
      </c>
      <c r="K10875" s="365" t="s">
        <v>40</v>
      </c>
      <c r="L10875" s="21" t="s">
        <v>9677</v>
      </c>
    </row>
    <row r="10876" spans="2:12" ht="75" customHeight="1" x14ac:dyDescent="0.25">
      <c r="B10876" s="27">
        <v>86101600</v>
      </c>
      <c r="C10876" s="360" t="s">
        <v>10259</v>
      </c>
      <c r="D10876" s="361">
        <v>41282</v>
      </c>
      <c r="E10876" s="362" t="s">
        <v>679</v>
      </c>
      <c r="F10876" s="363" t="s">
        <v>674</v>
      </c>
      <c r="G10876" s="363" t="s">
        <v>675</v>
      </c>
      <c r="H10876" s="364">
        <v>76992500</v>
      </c>
      <c r="I10876" s="364">
        <v>76992500</v>
      </c>
      <c r="J10876" s="21" t="s">
        <v>9676</v>
      </c>
      <c r="K10876" s="365" t="s">
        <v>40</v>
      </c>
      <c r="L10876" s="21" t="s">
        <v>9677</v>
      </c>
    </row>
    <row r="10877" spans="2:12" ht="75" customHeight="1" x14ac:dyDescent="0.25">
      <c r="B10877" s="27">
        <v>86101600</v>
      </c>
      <c r="C10877" s="360" t="s">
        <v>10260</v>
      </c>
      <c r="D10877" s="361">
        <v>41282</v>
      </c>
      <c r="E10877" s="362" t="s">
        <v>679</v>
      </c>
      <c r="F10877" s="363" t="s">
        <v>674</v>
      </c>
      <c r="G10877" s="363" t="s">
        <v>675</v>
      </c>
      <c r="H10877" s="364">
        <v>38496250</v>
      </c>
      <c r="I10877" s="364">
        <v>38496250</v>
      </c>
      <c r="J10877" s="21" t="s">
        <v>9676</v>
      </c>
      <c r="K10877" s="365" t="s">
        <v>40</v>
      </c>
      <c r="L10877" s="21" t="s">
        <v>9677</v>
      </c>
    </row>
    <row r="10878" spans="2:12" ht="75" customHeight="1" x14ac:dyDescent="0.25">
      <c r="B10878" s="27">
        <v>86101600</v>
      </c>
      <c r="C10878" s="360" t="s">
        <v>10261</v>
      </c>
      <c r="D10878" s="361">
        <v>41282</v>
      </c>
      <c r="E10878" s="362" t="s">
        <v>679</v>
      </c>
      <c r="F10878" s="363" t="s">
        <v>674</v>
      </c>
      <c r="G10878" s="363" t="s">
        <v>675</v>
      </c>
      <c r="H10878" s="364">
        <v>133227822</v>
      </c>
      <c r="I10878" s="364">
        <v>133227822</v>
      </c>
      <c r="J10878" s="21" t="s">
        <v>9676</v>
      </c>
      <c r="K10878" s="365" t="s">
        <v>40</v>
      </c>
      <c r="L10878" s="21" t="s">
        <v>9677</v>
      </c>
    </row>
    <row r="10879" spans="2:12" ht="75" customHeight="1" x14ac:dyDescent="0.25">
      <c r="B10879" s="27">
        <v>86101600</v>
      </c>
      <c r="C10879" s="360" t="s">
        <v>10262</v>
      </c>
      <c r="D10879" s="361">
        <v>41282</v>
      </c>
      <c r="E10879" s="362" t="s">
        <v>679</v>
      </c>
      <c r="F10879" s="363" t="s">
        <v>674</v>
      </c>
      <c r="G10879" s="363" t="s">
        <v>675</v>
      </c>
      <c r="H10879" s="364">
        <v>33306955.5</v>
      </c>
      <c r="I10879" s="364">
        <v>33306955.5</v>
      </c>
      <c r="J10879" s="21" t="s">
        <v>9676</v>
      </c>
      <c r="K10879" s="365" t="s">
        <v>40</v>
      </c>
      <c r="L10879" s="21" t="s">
        <v>9677</v>
      </c>
    </row>
    <row r="10880" spans="2:12" ht="75" customHeight="1" x14ac:dyDescent="0.25">
      <c r="B10880" s="27">
        <v>86101600</v>
      </c>
      <c r="C10880" s="360" t="s">
        <v>10263</v>
      </c>
      <c r="D10880" s="361">
        <v>41282</v>
      </c>
      <c r="E10880" s="362" t="s">
        <v>679</v>
      </c>
      <c r="F10880" s="363" t="s">
        <v>674</v>
      </c>
      <c r="G10880" s="363" t="s">
        <v>675</v>
      </c>
      <c r="H10880" s="364">
        <v>91197024</v>
      </c>
      <c r="I10880" s="364">
        <v>91197024</v>
      </c>
      <c r="J10880" s="21" t="s">
        <v>9676</v>
      </c>
      <c r="K10880" s="365" t="s">
        <v>40</v>
      </c>
      <c r="L10880" s="21" t="s">
        <v>9677</v>
      </c>
    </row>
    <row r="10881" spans="2:12" ht="75" customHeight="1" x14ac:dyDescent="0.25">
      <c r="B10881" s="27">
        <v>86101600</v>
      </c>
      <c r="C10881" s="360" t="s">
        <v>10264</v>
      </c>
      <c r="D10881" s="361">
        <v>41282</v>
      </c>
      <c r="E10881" s="362" t="s">
        <v>679</v>
      </c>
      <c r="F10881" s="363" t="s">
        <v>674</v>
      </c>
      <c r="G10881" s="363" t="s">
        <v>675</v>
      </c>
      <c r="H10881" s="364">
        <v>24400700</v>
      </c>
      <c r="I10881" s="364">
        <v>24400700</v>
      </c>
      <c r="J10881" s="21" t="s">
        <v>9676</v>
      </c>
      <c r="K10881" s="365" t="s">
        <v>40</v>
      </c>
      <c r="L10881" s="21" t="s">
        <v>9677</v>
      </c>
    </row>
    <row r="10882" spans="2:12" ht="75" customHeight="1" x14ac:dyDescent="0.25">
      <c r="B10882" s="27">
        <v>86101600</v>
      </c>
      <c r="C10882" s="360" t="s">
        <v>10265</v>
      </c>
      <c r="D10882" s="361">
        <v>41282</v>
      </c>
      <c r="E10882" s="362" t="s">
        <v>679</v>
      </c>
      <c r="F10882" s="363" t="s">
        <v>674</v>
      </c>
      <c r="G10882" s="363" t="s">
        <v>675</v>
      </c>
      <c r="H10882" s="364">
        <v>22799256</v>
      </c>
      <c r="I10882" s="364">
        <v>22799256</v>
      </c>
      <c r="J10882" s="21" t="s">
        <v>9676</v>
      </c>
      <c r="K10882" s="365" t="s">
        <v>40</v>
      </c>
      <c r="L10882" s="21" t="s">
        <v>9677</v>
      </c>
    </row>
    <row r="10883" spans="2:12" ht="75" customHeight="1" x14ac:dyDescent="0.25">
      <c r="B10883" s="27">
        <v>86101600</v>
      </c>
      <c r="C10883" s="360" t="s">
        <v>10266</v>
      </c>
      <c r="D10883" s="361">
        <v>41282</v>
      </c>
      <c r="E10883" s="362" t="s">
        <v>679</v>
      </c>
      <c r="F10883" s="363" t="s">
        <v>674</v>
      </c>
      <c r="G10883" s="363" t="s">
        <v>675</v>
      </c>
      <c r="H10883" s="364">
        <v>21235716</v>
      </c>
      <c r="I10883" s="364">
        <v>21235716</v>
      </c>
      <c r="J10883" s="21" t="s">
        <v>9676</v>
      </c>
      <c r="K10883" s="365" t="s">
        <v>40</v>
      </c>
      <c r="L10883" s="21" t="s">
        <v>9677</v>
      </c>
    </row>
    <row r="10884" spans="2:12" ht="75" customHeight="1" x14ac:dyDescent="0.25">
      <c r="B10884" s="27">
        <v>86101600</v>
      </c>
      <c r="C10884" s="360" t="s">
        <v>10267</v>
      </c>
      <c r="D10884" s="361">
        <v>41282</v>
      </c>
      <c r="E10884" s="362" t="s">
        <v>679</v>
      </c>
      <c r="F10884" s="363" t="s">
        <v>674</v>
      </c>
      <c r="G10884" s="363" t="s">
        <v>675</v>
      </c>
      <c r="H10884" s="364">
        <v>38496250</v>
      </c>
      <c r="I10884" s="364">
        <v>38496250</v>
      </c>
      <c r="J10884" s="21" t="s">
        <v>9676</v>
      </c>
      <c r="K10884" s="365" t="s">
        <v>40</v>
      </c>
      <c r="L10884" s="21" t="s">
        <v>9677</v>
      </c>
    </row>
    <row r="10885" spans="2:12" ht="75" customHeight="1" x14ac:dyDescent="0.25">
      <c r="B10885" s="27">
        <v>86101600</v>
      </c>
      <c r="C10885" s="360" t="s">
        <v>10268</v>
      </c>
      <c r="D10885" s="361">
        <v>41282</v>
      </c>
      <c r="E10885" s="362" t="s">
        <v>679</v>
      </c>
      <c r="F10885" s="363" t="s">
        <v>674</v>
      </c>
      <c r="G10885" s="363" t="s">
        <v>675</v>
      </c>
      <c r="H10885" s="364">
        <v>23180665</v>
      </c>
      <c r="I10885" s="364">
        <v>23180665</v>
      </c>
      <c r="J10885" s="21" t="s">
        <v>9676</v>
      </c>
      <c r="K10885" s="365" t="s">
        <v>40</v>
      </c>
      <c r="L10885" s="21" t="s">
        <v>9677</v>
      </c>
    </row>
    <row r="10886" spans="2:12" ht="75" customHeight="1" x14ac:dyDescent="0.25">
      <c r="B10886" s="27">
        <v>86101600</v>
      </c>
      <c r="C10886" s="360" t="s">
        <v>10269</v>
      </c>
      <c r="D10886" s="361">
        <v>41282</v>
      </c>
      <c r="E10886" s="362" t="s">
        <v>679</v>
      </c>
      <c r="F10886" s="363" t="s">
        <v>674</v>
      </c>
      <c r="G10886" s="363" t="s">
        <v>675</v>
      </c>
      <c r="H10886" s="364">
        <v>39088500</v>
      </c>
      <c r="I10886" s="364">
        <v>39088500</v>
      </c>
      <c r="J10886" s="21" t="s">
        <v>9676</v>
      </c>
      <c r="K10886" s="365" t="s">
        <v>40</v>
      </c>
      <c r="L10886" s="21" t="s">
        <v>9876</v>
      </c>
    </row>
    <row r="10887" spans="2:12" ht="75" customHeight="1" x14ac:dyDescent="0.25">
      <c r="B10887" s="27">
        <v>86101600</v>
      </c>
      <c r="C10887" s="360" t="s">
        <v>10270</v>
      </c>
      <c r="D10887" s="361">
        <v>41282</v>
      </c>
      <c r="E10887" s="362" t="s">
        <v>679</v>
      </c>
      <c r="F10887" s="363" t="s">
        <v>674</v>
      </c>
      <c r="G10887" s="363" t="s">
        <v>675</v>
      </c>
      <c r="H10887" s="364">
        <v>21235716</v>
      </c>
      <c r="I10887" s="364">
        <v>21235716</v>
      </c>
      <c r="J10887" s="21" t="s">
        <v>9676</v>
      </c>
      <c r="K10887" s="365" t="s">
        <v>40</v>
      </c>
      <c r="L10887" s="21" t="s">
        <v>9677</v>
      </c>
    </row>
    <row r="10888" spans="2:12" ht="75" customHeight="1" x14ac:dyDescent="0.25">
      <c r="B10888" s="27">
        <v>86101600</v>
      </c>
      <c r="C10888" s="360" t="s">
        <v>10271</v>
      </c>
      <c r="D10888" s="361">
        <v>41282</v>
      </c>
      <c r="E10888" s="362" t="s">
        <v>679</v>
      </c>
      <c r="F10888" s="363" t="s">
        <v>674</v>
      </c>
      <c r="G10888" s="363" t="s">
        <v>675</v>
      </c>
      <c r="H10888" s="364">
        <v>16100000</v>
      </c>
      <c r="I10888" s="364">
        <v>16100000</v>
      </c>
      <c r="J10888" s="21" t="s">
        <v>9676</v>
      </c>
      <c r="K10888" s="365" t="s">
        <v>40</v>
      </c>
      <c r="L10888" s="21" t="s">
        <v>9677</v>
      </c>
    </row>
    <row r="10889" spans="2:12" ht="75" customHeight="1" x14ac:dyDescent="0.25">
      <c r="B10889" s="27">
        <v>86101600</v>
      </c>
      <c r="C10889" s="360" t="s">
        <v>10272</v>
      </c>
      <c r="D10889" s="361">
        <v>41282</v>
      </c>
      <c r="E10889" s="362" t="s">
        <v>679</v>
      </c>
      <c r="F10889" s="363" t="s">
        <v>674</v>
      </c>
      <c r="G10889" s="363" t="s">
        <v>675</v>
      </c>
      <c r="H10889" s="364">
        <v>35031955.5</v>
      </c>
      <c r="I10889" s="364">
        <v>35031955.5</v>
      </c>
      <c r="J10889" s="21" t="s">
        <v>9676</v>
      </c>
      <c r="K10889" s="365" t="s">
        <v>40</v>
      </c>
      <c r="L10889" s="21" t="s">
        <v>9677</v>
      </c>
    </row>
    <row r="10890" spans="2:12" ht="75" customHeight="1" x14ac:dyDescent="0.25">
      <c r="B10890" s="27">
        <v>86101600</v>
      </c>
      <c r="C10890" s="360" t="s">
        <v>10273</v>
      </c>
      <c r="D10890" s="361">
        <v>41282</v>
      </c>
      <c r="E10890" s="362" t="s">
        <v>679</v>
      </c>
      <c r="F10890" s="363" t="s">
        <v>674</v>
      </c>
      <c r="G10890" s="363" t="s">
        <v>675</v>
      </c>
      <c r="H10890" s="364">
        <v>33306955.5</v>
      </c>
      <c r="I10890" s="364">
        <v>33306955.5</v>
      </c>
      <c r="J10890" s="21" t="s">
        <v>9676</v>
      </c>
      <c r="K10890" s="365" t="s">
        <v>40</v>
      </c>
      <c r="L10890" s="21" t="s">
        <v>9677</v>
      </c>
    </row>
    <row r="10891" spans="2:12" ht="75" customHeight="1" x14ac:dyDescent="0.25">
      <c r="B10891" s="27">
        <v>86101600</v>
      </c>
      <c r="C10891" s="360" t="s">
        <v>10274</v>
      </c>
      <c r="D10891" s="361">
        <v>41282</v>
      </c>
      <c r="E10891" s="362" t="s">
        <v>679</v>
      </c>
      <c r="F10891" s="363" t="s">
        <v>674</v>
      </c>
      <c r="G10891" s="363" t="s">
        <v>675</v>
      </c>
      <c r="H10891" s="364">
        <v>22799256</v>
      </c>
      <c r="I10891" s="364">
        <v>22799256</v>
      </c>
      <c r="J10891" s="21" t="s">
        <v>9676</v>
      </c>
      <c r="K10891" s="365" t="s">
        <v>40</v>
      </c>
      <c r="L10891" s="21" t="s">
        <v>9677</v>
      </c>
    </row>
    <row r="10892" spans="2:12" ht="75" customHeight="1" x14ac:dyDescent="0.25">
      <c r="B10892" s="27">
        <v>86101600</v>
      </c>
      <c r="C10892" s="360" t="s">
        <v>10275</v>
      </c>
      <c r="D10892" s="361">
        <v>41282</v>
      </c>
      <c r="E10892" s="362" t="s">
        <v>679</v>
      </c>
      <c r="F10892" s="363" t="s">
        <v>674</v>
      </c>
      <c r="G10892" s="363" t="s">
        <v>675</v>
      </c>
      <c r="H10892" s="364">
        <v>45598512</v>
      </c>
      <c r="I10892" s="364">
        <v>45598512</v>
      </c>
      <c r="J10892" s="21" t="s">
        <v>9676</v>
      </c>
      <c r="K10892" s="365" t="s">
        <v>40</v>
      </c>
      <c r="L10892" s="21" t="s">
        <v>9876</v>
      </c>
    </row>
    <row r="10893" spans="2:12" ht="75" customHeight="1" x14ac:dyDescent="0.25">
      <c r="B10893" s="27">
        <v>86101600</v>
      </c>
      <c r="C10893" s="360" t="s">
        <v>10276</v>
      </c>
      <c r="D10893" s="361">
        <v>41282</v>
      </c>
      <c r="E10893" s="362" t="s">
        <v>679</v>
      </c>
      <c r="F10893" s="363" t="s">
        <v>674</v>
      </c>
      <c r="G10893" s="363" t="s">
        <v>675</v>
      </c>
      <c r="H10893" s="364">
        <v>22799256</v>
      </c>
      <c r="I10893" s="364">
        <v>22799256</v>
      </c>
      <c r="J10893" s="21" t="s">
        <v>9676</v>
      </c>
      <c r="K10893" s="365" t="s">
        <v>40</v>
      </c>
      <c r="L10893" s="21" t="s">
        <v>9677</v>
      </c>
    </row>
    <row r="10894" spans="2:12" ht="75" customHeight="1" x14ac:dyDescent="0.25">
      <c r="B10894" s="27">
        <v>86101600</v>
      </c>
      <c r="C10894" s="360" t="s">
        <v>10277</v>
      </c>
      <c r="D10894" s="361">
        <v>41282</v>
      </c>
      <c r="E10894" s="362" t="s">
        <v>679</v>
      </c>
      <c r="F10894" s="363" t="s">
        <v>674</v>
      </c>
      <c r="G10894" s="363" t="s">
        <v>675</v>
      </c>
      <c r="H10894" s="364">
        <v>99920866.5</v>
      </c>
      <c r="I10894" s="364">
        <v>99920866.5</v>
      </c>
      <c r="J10894" s="21" t="s">
        <v>9676</v>
      </c>
      <c r="K10894" s="365" t="s">
        <v>40</v>
      </c>
      <c r="L10894" s="21" t="s">
        <v>9677</v>
      </c>
    </row>
    <row r="10895" spans="2:12" ht="75" customHeight="1" x14ac:dyDescent="0.25">
      <c r="B10895" s="27">
        <v>86101600</v>
      </c>
      <c r="C10895" s="360" t="s">
        <v>10278</v>
      </c>
      <c r="D10895" s="361">
        <v>41282</v>
      </c>
      <c r="E10895" s="362" t="s">
        <v>679</v>
      </c>
      <c r="F10895" s="363" t="s">
        <v>674</v>
      </c>
      <c r="G10895" s="363" t="s">
        <v>675</v>
      </c>
      <c r="H10895" s="364">
        <v>45598512</v>
      </c>
      <c r="I10895" s="364">
        <v>45598512</v>
      </c>
      <c r="J10895" s="21" t="s">
        <v>9676</v>
      </c>
      <c r="K10895" s="365" t="s">
        <v>40</v>
      </c>
      <c r="L10895" s="21" t="s">
        <v>9677</v>
      </c>
    </row>
    <row r="10896" spans="2:12" ht="75" customHeight="1" x14ac:dyDescent="0.25">
      <c r="B10896" s="27">
        <v>86101600</v>
      </c>
      <c r="C10896" s="360" t="s">
        <v>10279</v>
      </c>
      <c r="D10896" s="361">
        <v>41282</v>
      </c>
      <c r="E10896" s="362" t="s">
        <v>679</v>
      </c>
      <c r="F10896" s="363" t="s">
        <v>674</v>
      </c>
      <c r="G10896" s="363" t="s">
        <v>675</v>
      </c>
      <c r="H10896" s="364">
        <v>42471432</v>
      </c>
      <c r="I10896" s="364">
        <v>42471432</v>
      </c>
      <c r="J10896" s="21" t="s">
        <v>9676</v>
      </c>
      <c r="K10896" s="365" t="s">
        <v>40</v>
      </c>
      <c r="L10896" s="21" t="s">
        <v>9677</v>
      </c>
    </row>
    <row r="10897" spans="2:12" ht="75" customHeight="1" x14ac:dyDescent="0.25">
      <c r="B10897" s="27">
        <v>86101600</v>
      </c>
      <c r="C10897" s="360" t="s">
        <v>10280</v>
      </c>
      <c r="D10897" s="361">
        <v>41282</v>
      </c>
      <c r="E10897" s="362" t="s">
        <v>679</v>
      </c>
      <c r="F10897" s="363" t="s">
        <v>674</v>
      </c>
      <c r="G10897" s="363" t="s">
        <v>675</v>
      </c>
      <c r="H10897" s="364">
        <v>22799256</v>
      </c>
      <c r="I10897" s="364">
        <v>22799256</v>
      </c>
      <c r="J10897" s="21" t="s">
        <v>9676</v>
      </c>
      <c r="K10897" s="365" t="s">
        <v>40</v>
      </c>
      <c r="L10897" s="21" t="s">
        <v>9677</v>
      </c>
    </row>
    <row r="10898" spans="2:12" ht="75" customHeight="1" x14ac:dyDescent="0.25">
      <c r="B10898" s="27">
        <v>86101600</v>
      </c>
      <c r="C10898" s="360" t="s">
        <v>10281</v>
      </c>
      <c r="D10898" s="361">
        <v>41282</v>
      </c>
      <c r="E10898" s="362" t="s">
        <v>679</v>
      </c>
      <c r="F10898" s="363" t="s">
        <v>674</v>
      </c>
      <c r="G10898" s="363" t="s">
        <v>675</v>
      </c>
      <c r="H10898" s="364">
        <v>46200000</v>
      </c>
      <c r="I10898" s="364">
        <v>46200000</v>
      </c>
      <c r="J10898" s="21" t="s">
        <v>9676</v>
      </c>
      <c r="K10898" s="365" t="s">
        <v>40</v>
      </c>
      <c r="L10898" s="21" t="s">
        <v>9876</v>
      </c>
    </row>
    <row r="10899" spans="2:12" ht="75" customHeight="1" x14ac:dyDescent="0.25">
      <c r="B10899" s="27">
        <v>86101600</v>
      </c>
      <c r="C10899" s="360" t="s">
        <v>10282</v>
      </c>
      <c r="D10899" s="361">
        <v>41282</v>
      </c>
      <c r="E10899" s="362" t="s">
        <v>679</v>
      </c>
      <c r="F10899" s="363" t="s">
        <v>674</v>
      </c>
      <c r="G10899" s="363" t="s">
        <v>675</v>
      </c>
      <c r="H10899" s="364">
        <v>66521911</v>
      </c>
      <c r="I10899" s="364">
        <v>66521911</v>
      </c>
      <c r="J10899" s="21" t="s">
        <v>9676</v>
      </c>
      <c r="K10899" s="365" t="s">
        <v>40</v>
      </c>
      <c r="L10899" s="21" t="s">
        <v>9677</v>
      </c>
    </row>
    <row r="10900" spans="2:12" ht="75" customHeight="1" x14ac:dyDescent="0.25">
      <c r="B10900" s="27">
        <v>86101600</v>
      </c>
      <c r="C10900" s="360" t="s">
        <v>10283</v>
      </c>
      <c r="D10900" s="361">
        <v>41282</v>
      </c>
      <c r="E10900" s="362" t="s">
        <v>679</v>
      </c>
      <c r="F10900" s="363" t="s">
        <v>674</v>
      </c>
      <c r="G10900" s="363" t="s">
        <v>675</v>
      </c>
      <c r="H10900" s="364">
        <v>33260955.5</v>
      </c>
      <c r="I10900" s="364">
        <v>33260955.5</v>
      </c>
      <c r="J10900" s="21" t="s">
        <v>9676</v>
      </c>
      <c r="K10900" s="365" t="s">
        <v>40</v>
      </c>
      <c r="L10900" s="21" t="s">
        <v>9677</v>
      </c>
    </row>
    <row r="10901" spans="2:12" ht="75" customHeight="1" x14ac:dyDescent="0.25">
      <c r="B10901" s="27">
        <v>86101600</v>
      </c>
      <c r="C10901" s="360" t="s">
        <v>10284</v>
      </c>
      <c r="D10901" s="361">
        <v>41282</v>
      </c>
      <c r="E10901" s="362" t="s">
        <v>679</v>
      </c>
      <c r="F10901" s="363" t="s">
        <v>674</v>
      </c>
      <c r="G10901" s="363" t="s">
        <v>675</v>
      </c>
      <c r="H10901" s="364">
        <v>33260955.5</v>
      </c>
      <c r="I10901" s="364">
        <v>33260955.5</v>
      </c>
      <c r="J10901" s="21" t="s">
        <v>9676</v>
      </c>
      <c r="K10901" s="365" t="s">
        <v>40</v>
      </c>
      <c r="L10901" s="21" t="s">
        <v>9677</v>
      </c>
    </row>
    <row r="10902" spans="2:12" ht="75" customHeight="1" x14ac:dyDescent="0.25">
      <c r="B10902" s="27">
        <v>86101600</v>
      </c>
      <c r="C10902" s="360" t="s">
        <v>10285</v>
      </c>
      <c r="D10902" s="361">
        <v>41282</v>
      </c>
      <c r="E10902" s="362" t="s">
        <v>679</v>
      </c>
      <c r="F10902" s="363" t="s">
        <v>674</v>
      </c>
      <c r="G10902" s="363" t="s">
        <v>675</v>
      </c>
      <c r="H10902" s="364">
        <v>68397768</v>
      </c>
      <c r="I10902" s="364">
        <v>68397768</v>
      </c>
      <c r="J10902" s="21" t="s">
        <v>9676</v>
      </c>
      <c r="K10902" s="365" t="s">
        <v>40</v>
      </c>
      <c r="L10902" s="21" t="s">
        <v>9677</v>
      </c>
    </row>
    <row r="10903" spans="2:12" ht="75" customHeight="1" x14ac:dyDescent="0.25">
      <c r="B10903" s="27">
        <v>86101600</v>
      </c>
      <c r="C10903" s="360" t="s">
        <v>10286</v>
      </c>
      <c r="D10903" s="361">
        <v>41282</v>
      </c>
      <c r="E10903" s="362" t="s">
        <v>679</v>
      </c>
      <c r="F10903" s="363" t="s">
        <v>674</v>
      </c>
      <c r="G10903" s="363" t="s">
        <v>675</v>
      </c>
      <c r="H10903" s="364">
        <v>68397768</v>
      </c>
      <c r="I10903" s="364">
        <v>68397768</v>
      </c>
      <c r="J10903" s="21" t="s">
        <v>9676</v>
      </c>
      <c r="K10903" s="365" t="s">
        <v>40</v>
      </c>
      <c r="L10903" s="21" t="s">
        <v>9876</v>
      </c>
    </row>
    <row r="10904" spans="2:12" ht="75" customHeight="1" x14ac:dyDescent="0.25">
      <c r="B10904" s="27">
        <v>86101600</v>
      </c>
      <c r="C10904" s="360" t="s">
        <v>10287</v>
      </c>
      <c r="D10904" s="361">
        <v>41282</v>
      </c>
      <c r="E10904" s="362" t="s">
        <v>679</v>
      </c>
      <c r="F10904" s="363" t="s">
        <v>674</v>
      </c>
      <c r="G10904" s="363" t="s">
        <v>675</v>
      </c>
      <c r="H10904" s="364">
        <v>38496250</v>
      </c>
      <c r="I10904" s="364">
        <v>38496250</v>
      </c>
      <c r="J10904" s="21" t="s">
        <v>9676</v>
      </c>
      <c r="K10904" s="365" t="s">
        <v>40</v>
      </c>
      <c r="L10904" s="21" t="s">
        <v>9876</v>
      </c>
    </row>
    <row r="10905" spans="2:12" ht="75" customHeight="1" x14ac:dyDescent="0.25">
      <c r="B10905" s="27">
        <v>86101600</v>
      </c>
      <c r="C10905" s="360" t="s">
        <v>10288</v>
      </c>
      <c r="D10905" s="361">
        <v>41282</v>
      </c>
      <c r="E10905" s="362" t="s">
        <v>679</v>
      </c>
      <c r="F10905" s="363" t="s">
        <v>674</v>
      </c>
      <c r="G10905" s="363" t="s">
        <v>675</v>
      </c>
      <c r="H10905" s="364">
        <v>22799256</v>
      </c>
      <c r="I10905" s="364">
        <v>22799256</v>
      </c>
      <c r="J10905" s="21" t="s">
        <v>9676</v>
      </c>
      <c r="K10905" s="365" t="s">
        <v>40</v>
      </c>
      <c r="L10905" s="21" t="s">
        <v>9876</v>
      </c>
    </row>
    <row r="10906" spans="2:12" ht="75" customHeight="1" x14ac:dyDescent="0.25">
      <c r="B10906" s="27">
        <v>86101600</v>
      </c>
      <c r="C10906" s="360" t="s">
        <v>10289</v>
      </c>
      <c r="D10906" s="361">
        <v>41282</v>
      </c>
      <c r="E10906" s="362" t="s">
        <v>679</v>
      </c>
      <c r="F10906" s="363" t="s">
        <v>674</v>
      </c>
      <c r="G10906" s="363" t="s">
        <v>675</v>
      </c>
      <c r="H10906" s="364">
        <v>63707148</v>
      </c>
      <c r="I10906" s="364">
        <v>63707148</v>
      </c>
      <c r="J10906" s="21" t="s">
        <v>9676</v>
      </c>
      <c r="K10906" s="365" t="s">
        <v>40</v>
      </c>
      <c r="L10906" s="21" t="s">
        <v>9876</v>
      </c>
    </row>
    <row r="10907" spans="2:12" ht="75" customHeight="1" x14ac:dyDescent="0.25">
      <c r="B10907" s="27">
        <v>86101600</v>
      </c>
      <c r="C10907" s="360" t="s">
        <v>10290</v>
      </c>
      <c r="D10907" s="361">
        <v>41282</v>
      </c>
      <c r="E10907" s="362" t="s">
        <v>679</v>
      </c>
      <c r="F10907" s="363" t="s">
        <v>674</v>
      </c>
      <c r="G10907" s="363" t="s">
        <v>675</v>
      </c>
      <c r="H10907" s="364">
        <v>22799256</v>
      </c>
      <c r="I10907" s="364">
        <v>22799256</v>
      </c>
      <c r="J10907" s="21" t="s">
        <v>9676</v>
      </c>
      <c r="K10907" s="365" t="s">
        <v>40</v>
      </c>
      <c r="L10907" s="21" t="s">
        <v>9876</v>
      </c>
    </row>
    <row r="10908" spans="2:12" ht="75" customHeight="1" x14ac:dyDescent="0.25">
      <c r="B10908" s="27">
        <v>86101600</v>
      </c>
      <c r="C10908" s="360" t="s">
        <v>10291</v>
      </c>
      <c r="D10908" s="361">
        <v>41282</v>
      </c>
      <c r="E10908" s="362" t="s">
        <v>679</v>
      </c>
      <c r="F10908" s="363" t="s">
        <v>674</v>
      </c>
      <c r="G10908" s="363" t="s">
        <v>675</v>
      </c>
      <c r="H10908" s="364">
        <v>78082240</v>
      </c>
      <c r="I10908" s="364">
        <v>78082240</v>
      </c>
      <c r="J10908" s="21" t="s">
        <v>9676</v>
      </c>
      <c r="K10908" s="365" t="s">
        <v>40</v>
      </c>
      <c r="L10908" s="21" t="s">
        <v>9876</v>
      </c>
    </row>
    <row r="10909" spans="2:12" ht="75" customHeight="1" x14ac:dyDescent="0.25">
      <c r="B10909" s="27">
        <v>86101600</v>
      </c>
      <c r="C10909" s="360" t="s">
        <v>10292</v>
      </c>
      <c r="D10909" s="361">
        <v>41282</v>
      </c>
      <c r="E10909" s="362" t="s">
        <v>679</v>
      </c>
      <c r="F10909" s="363" t="s">
        <v>674</v>
      </c>
      <c r="G10909" s="363" t="s">
        <v>675</v>
      </c>
      <c r="H10909" s="364">
        <v>39041120</v>
      </c>
      <c r="I10909" s="364">
        <v>39041120</v>
      </c>
      <c r="J10909" s="21" t="s">
        <v>9676</v>
      </c>
      <c r="K10909" s="365" t="s">
        <v>40</v>
      </c>
      <c r="L10909" s="21" t="s">
        <v>9876</v>
      </c>
    </row>
    <row r="10910" spans="2:12" ht="75" customHeight="1" x14ac:dyDescent="0.25">
      <c r="B10910" s="27">
        <v>86101600</v>
      </c>
      <c r="C10910" s="360" t="s">
        <v>10293</v>
      </c>
      <c r="D10910" s="361">
        <v>41282</v>
      </c>
      <c r="E10910" s="362" t="s">
        <v>679</v>
      </c>
      <c r="F10910" s="363" t="s">
        <v>674</v>
      </c>
      <c r="G10910" s="363" t="s">
        <v>675</v>
      </c>
      <c r="H10910" s="364">
        <v>24400700</v>
      </c>
      <c r="I10910" s="364">
        <v>24400700</v>
      </c>
      <c r="J10910" s="21" t="s">
        <v>9676</v>
      </c>
      <c r="K10910" s="365" t="s">
        <v>40</v>
      </c>
      <c r="L10910" s="21" t="s">
        <v>9876</v>
      </c>
    </row>
    <row r="10911" spans="2:12" ht="75" customHeight="1" x14ac:dyDescent="0.25">
      <c r="B10911" s="27">
        <v>86101600</v>
      </c>
      <c r="C10911" s="360" t="s">
        <v>10294</v>
      </c>
      <c r="D10911" s="361">
        <v>41282</v>
      </c>
      <c r="E10911" s="362" t="s">
        <v>679</v>
      </c>
      <c r="F10911" s="363" t="s">
        <v>674</v>
      </c>
      <c r="G10911" s="363" t="s">
        <v>675</v>
      </c>
      <c r="H10911" s="364">
        <v>37882150</v>
      </c>
      <c r="I10911" s="364">
        <v>37882150</v>
      </c>
      <c r="J10911" s="21" t="s">
        <v>9676</v>
      </c>
      <c r="K10911" s="365" t="s">
        <v>40</v>
      </c>
      <c r="L10911" s="21" t="s">
        <v>9876</v>
      </c>
    </row>
    <row r="10912" spans="2:12" ht="75" customHeight="1" x14ac:dyDescent="0.25">
      <c r="B10912" s="27">
        <v>86101600</v>
      </c>
      <c r="C10912" s="360" t="s">
        <v>10295</v>
      </c>
      <c r="D10912" s="361">
        <v>41282</v>
      </c>
      <c r="E10912" s="362" t="s">
        <v>679</v>
      </c>
      <c r="F10912" s="363" t="s">
        <v>674</v>
      </c>
      <c r="G10912" s="363" t="s">
        <v>675</v>
      </c>
      <c r="H10912" s="364">
        <v>37882150</v>
      </c>
      <c r="I10912" s="364">
        <v>37882150</v>
      </c>
      <c r="J10912" s="21" t="s">
        <v>9676</v>
      </c>
      <c r="K10912" s="365" t="s">
        <v>40</v>
      </c>
      <c r="L10912" s="21" t="s">
        <v>9876</v>
      </c>
    </row>
    <row r="10913" spans="2:12" ht="75" customHeight="1" x14ac:dyDescent="0.25">
      <c r="B10913" s="27">
        <v>86101600</v>
      </c>
      <c r="C10913" s="360" t="s">
        <v>10296</v>
      </c>
      <c r="D10913" s="361">
        <v>41282</v>
      </c>
      <c r="E10913" s="362" t="s">
        <v>679</v>
      </c>
      <c r="F10913" s="363" t="s">
        <v>674</v>
      </c>
      <c r="G10913" s="363" t="s">
        <v>675</v>
      </c>
      <c r="H10913" s="364">
        <v>41481190</v>
      </c>
      <c r="I10913" s="364">
        <v>41481190</v>
      </c>
      <c r="J10913" s="21" t="s">
        <v>9676</v>
      </c>
      <c r="K10913" s="365" t="s">
        <v>40</v>
      </c>
      <c r="L10913" s="21" t="s">
        <v>9876</v>
      </c>
    </row>
    <row r="10914" spans="2:12" ht="75" customHeight="1" x14ac:dyDescent="0.25">
      <c r="B10914" s="27">
        <v>86101600</v>
      </c>
      <c r="C10914" s="360" t="s">
        <v>10297</v>
      </c>
      <c r="D10914" s="361">
        <v>41282</v>
      </c>
      <c r="E10914" s="362" t="s">
        <v>679</v>
      </c>
      <c r="F10914" s="363" t="s">
        <v>674</v>
      </c>
      <c r="G10914" s="363" t="s">
        <v>675</v>
      </c>
      <c r="H10914" s="364">
        <v>24400700</v>
      </c>
      <c r="I10914" s="364">
        <v>24400700</v>
      </c>
      <c r="J10914" s="21" t="s">
        <v>9676</v>
      </c>
      <c r="K10914" s="365" t="s">
        <v>40</v>
      </c>
      <c r="L10914" s="21" t="s">
        <v>9876</v>
      </c>
    </row>
    <row r="10915" spans="2:12" ht="75" customHeight="1" x14ac:dyDescent="0.25">
      <c r="B10915" s="27">
        <v>86101600</v>
      </c>
      <c r="C10915" s="360" t="s">
        <v>10298</v>
      </c>
      <c r="D10915" s="361">
        <v>41282</v>
      </c>
      <c r="E10915" s="362" t="s">
        <v>679</v>
      </c>
      <c r="F10915" s="363" t="s">
        <v>674</v>
      </c>
      <c r="G10915" s="363" t="s">
        <v>675</v>
      </c>
      <c r="H10915" s="364">
        <v>33306955.5</v>
      </c>
      <c r="I10915" s="364">
        <v>33306955.5</v>
      </c>
      <c r="J10915" s="21" t="s">
        <v>9676</v>
      </c>
      <c r="K10915" s="365" t="s">
        <v>40</v>
      </c>
      <c r="L10915" s="21" t="s">
        <v>9876</v>
      </c>
    </row>
    <row r="10916" spans="2:12" ht="75" customHeight="1" x14ac:dyDescent="0.25">
      <c r="B10916" s="27">
        <v>86101600</v>
      </c>
      <c r="C10916" s="360" t="s">
        <v>10299</v>
      </c>
      <c r="D10916" s="361">
        <v>41282</v>
      </c>
      <c r="E10916" s="362" t="s">
        <v>679</v>
      </c>
      <c r="F10916" s="363" t="s">
        <v>674</v>
      </c>
      <c r="G10916" s="363" t="s">
        <v>675</v>
      </c>
      <c r="H10916" s="364">
        <v>33306955.5</v>
      </c>
      <c r="I10916" s="364">
        <v>33306955.5</v>
      </c>
      <c r="J10916" s="21" t="s">
        <v>9676</v>
      </c>
      <c r="K10916" s="365" t="s">
        <v>40</v>
      </c>
      <c r="L10916" s="21" t="s">
        <v>9876</v>
      </c>
    </row>
    <row r="10917" spans="2:12" ht="75" customHeight="1" x14ac:dyDescent="0.25">
      <c r="B10917" s="27">
        <v>86101600</v>
      </c>
      <c r="C10917" s="360" t="s">
        <v>10300</v>
      </c>
      <c r="D10917" s="361">
        <v>41282</v>
      </c>
      <c r="E10917" s="362" t="s">
        <v>679</v>
      </c>
      <c r="F10917" s="363" t="s">
        <v>674</v>
      </c>
      <c r="G10917" s="363" t="s">
        <v>675</v>
      </c>
      <c r="H10917" s="364">
        <v>22799256</v>
      </c>
      <c r="I10917" s="364">
        <v>22799256</v>
      </c>
      <c r="J10917" s="21" t="s">
        <v>9676</v>
      </c>
      <c r="K10917" s="365" t="s">
        <v>40</v>
      </c>
      <c r="L10917" s="21" t="s">
        <v>9679</v>
      </c>
    </row>
    <row r="10918" spans="2:12" ht="75" customHeight="1" x14ac:dyDescent="0.25">
      <c r="B10918" s="27">
        <v>86101600</v>
      </c>
      <c r="C10918" s="360" t="s">
        <v>10301</v>
      </c>
      <c r="D10918" s="361">
        <v>41282</v>
      </c>
      <c r="E10918" s="362" t="s">
        <v>679</v>
      </c>
      <c r="F10918" s="363" t="s">
        <v>674</v>
      </c>
      <c r="G10918" s="363" t="s">
        <v>675</v>
      </c>
      <c r="H10918" s="364">
        <v>21235716</v>
      </c>
      <c r="I10918" s="364">
        <v>21235716</v>
      </c>
      <c r="J10918" s="21" t="s">
        <v>9676</v>
      </c>
      <c r="K10918" s="365" t="s">
        <v>40</v>
      </c>
      <c r="L10918" s="21" t="s">
        <v>9876</v>
      </c>
    </row>
    <row r="10919" spans="2:12" ht="75" customHeight="1" x14ac:dyDescent="0.25">
      <c r="B10919" s="27">
        <v>86101600</v>
      </c>
      <c r="C10919" s="360" t="s">
        <v>10302</v>
      </c>
      <c r="D10919" s="361">
        <v>41282</v>
      </c>
      <c r="E10919" s="362" t="s">
        <v>679</v>
      </c>
      <c r="F10919" s="363" t="s">
        <v>674</v>
      </c>
      <c r="G10919" s="363" t="s">
        <v>675</v>
      </c>
      <c r="H10919" s="364">
        <v>38496250</v>
      </c>
      <c r="I10919" s="364">
        <v>38496250</v>
      </c>
      <c r="J10919" s="21" t="s">
        <v>9676</v>
      </c>
      <c r="K10919" s="365" t="s">
        <v>40</v>
      </c>
      <c r="L10919" s="21" t="s">
        <v>9876</v>
      </c>
    </row>
    <row r="10920" spans="2:12" ht="75" customHeight="1" x14ac:dyDescent="0.25">
      <c r="B10920" s="27">
        <v>86101600</v>
      </c>
      <c r="C10920" s="360" t="s">
        <v>10303</v>
      </c>
      <c r="D10920" s="361">
        <v>41282</v>
      </c>
      <c r="E10920" s="362" t="s">
        <v>679</v>
      </c>
      <c r="F10920" s="363" t="s">
        <v>674</v>
      </c>
      <c r="G10920" s="363" t="s">
        <v>675</v>
      </c>
      <c r="H10920" s="364">
        <v>33306955.5</v>
      </c>
      <c r="I10920" s="364">
        <v>33306955.5</v>
      </c>
      <c r="J10920" s="21" t="s">
        <v>9676</v>
      </c>
      <c r="K10920" s="365" t="s">
        <v>40</v>
      </c>
      <c r="L10920" s="21" t="s">
        <v>9876</v>
      </c>
    </row>
    <row r="10921" spans="2:12" ht="75" customHeight="1" x14ac:dyDescent="0.25">
      <c r="B10921" s="27">
        <v>86101600</v>
      </c>
      <c r="C10921" s="360" t="s">
        <v>10304</v>
      </c>
      <c r="D10921" s="361">
        <v>41282</v>
      </c>
      <c r="E10921" s="362" t="s">
        <v>679</v>
      </c>
      <c r="F10921" s="363" t="s">
        <v>674</v>
      </c>
      <c r="G10921" s="363" t="s">
        <v>675</v>
      </c>
      <c r="H10921" s="364">
        <v>22799256</v>
      </c>
      <c r="I10921" s="364">
        <v>22799256</v>
      </c>
      <c r="J10921" s="21" t="s">
        <v>9676</v>
      </c>
      <c r="K10921" s="365" t="s">
        <v>40</v>
      </c>
      <c r="L10921" s="21" t="s">
        <v>9876</v>
      </c>
    </row>
    <row r="10922" spans="2:12" ht="75" customHeight="1" x14ac:dyDescent="0.25">
      <c r="B10922" s="27">
        <v>86101600</v>
      </c>
      <c r="C10922" s="360" t="s">
        <v>10305</v>
      </c>
      <c r="D10922" s="361">
        <v>41282</v>
      </c>
      <c r="E10922" s="362" t="s">
        <v>679</v>
      </c>
      <c r="F10922" s="363" t="s">
        <v>674</v>
      </c>
      <c r="G10922" s="363" t="s">
        <v>675</v>
      </c>
      <c r="H10922" s="364">
        <v>22799256</v>
      </c>
      <c r="I10922" s="364">
        <v>22799256</v>
      </c>
      <c r="J10922" s="21" t="s">
        <v>9676</v>
      </c>
      <c r="K10922" s="365" t="s">
        <v>40</v>
      </c>
      <c r="L10922" s="21" t="s">
        <v>9876</v>
      </c>
    </row>
    <row r="10923" spans="2:12" ht="75" customHeight="1" x14ac:dyDescent="0.25">
      <c r="B10923" s="27">
        <v>86101600</v>
      </c>
      <c r="C10923" s="360" t="s">
        <v>10304</v>
      </c>
      <c r="D10923" s="361">
        <v>41282</v>
      </c>
      <c r="E10923" s="362" t="s">
        <v>679</v>
      </c>
      <c r="F10923" s="363" t="s">
        <v>674</v>
      </c>
      <c r="G10923" s="363" t="s">
        <v>675</v>
      </c>
      <c r="H10923" s="364">
        <v>21235716</v>
      </c>
      <c r="I10923" s="364">
        <v>21235716</v>
      </c>
      <c r="J10923" s="21" t="s">
        <v>9676</v>
      </c>
      <c r="K10923" s="365" t="s">
        <v>40</v>
      </c>
      <c r="L10923" s="21" t="s">
        <v>9876</v>
      </c>
    </row>
    <row r="10924" spans="2:12" ht="75" customHeight="1" x14ac:dyDescent="0.25">
      <c r="B10924" s="27">
        <v>86101600</v>
      </c>
      <c r="C10924" s="360" t="s">
        <v>10306</v>
      </c>
      <c r="D10924" s="361">
        <v>41282</v>
      </c>
      <c r="E10924" s="362" t="s">
        <v>679</v>
      </c>
      <c r="F10924" s="363" t="s">
        <v>674</v>
      </c>
      <c r="G10924" s="363" t="s">
        <v>675</v>
      </c>
      <c r="H10924" s="364">
        <v>33306955.5</v>
      </c>
      <c r="I10924" s="364">
        <v>33306955.5</v>
      </c>
      <c r="J10924" s="21" t="s">
        <v>9676</v>
      </c>
      <c r="K10924" s="365" t="s">
        <v>40</v>
      </c>
      <c r="L10924" s="21" t="s">
        <v>9679</v>
      </c>
    </row>
    <row r="10925" spans="2:12" ht="75" customHeight="1" x14ac:dyDescent="0.25">
      <c r="B10925" s="27">
        <v>86101600</v>
      </c>
      <c r="C10925" s="360" t="s">
        <v>10307</v>
      </c>
      <c r="D10925" s="361">
        <v>41282</v>
      </c>
      <c r="E10925" s="362" t="s">
        <v>679</v>
      </c>
      <c r="F10925" s="363" t="s">
        <v>674</v>
      </c>
      <c r="G10925" s="363" t="s">
        <v>675</v>
      </c>
      <c r="H10925" s="364">
        <v>22799256</v>
      </c>
      <c r="I10925" s="364">
        <v>22799256</v>
      </c>
      <c r="J10925" s="21" t="s">
        <v>9676</v>
      </c>
      <c r="K10925" s="365" t="s">
        <v>40</v>
      </c>
      <c r="L10925" s="21" t="s">
        <v>9677</v>
      </c>
    </row>
    <row r="10926" spans="2:12" ht="75" customHeight="1" x14ac:dyDescent="0.25">
      <c r="B10926" s="27">
        <v>86101600</v>
      </c>
      <c r="C10926" s="360" t="s">
        <v>10307</v>
      </c>
      <c r="D10926" s="361">
        <v>41282</v>
      </c>
      <c r="E10926" s="362" t="s">
        <v>679</v>
      </c>
      <c r="F10926" s="363" t="s">
        <v>674</v>
      </c>
      <c r="G10926" s="363" t="s">
        <v>675</v>
      </c>
      <c r="H10926" s="364">
        <v>22799256</v>
      </c>
      <c r="I10926" s="364">
        <v>22799256</v>
      </c>
      <c r="J10926" s="21" t="s">
        <v>9676</v>
      </c>
      <c r="K10926" s="365" t="s">
        <v>40</v>
      </c>
      <c r="L10926" s="21" t="s">
        <v>9876</v>
      </c>
    </row>
    <row r="10927" spans="2:12" ht="75" customHeight="1" x14ac:dyDescent="0.25">
      <c r="B10927" s="27">
        <v>86101600</v>
      </c>
      <c r="C10927" s="360" t="s">
        <v>10308</v>
      </c>
      <c r="D10927" s="361">
        <v>41282</v>
      </c>
      <c r="E10927" s="362" t="s">
        <v>679</v>
      </c>
      <c r="F10927" s="363" t="s">
        <v>674</v>
      </c>
      <c r="G10927" s="363" t="s">
        <v>675</v>
      </c>
      <c r="H10927" s="364">
        <f>3805900*11.5</f>
        <v>43767850</v>
      </c>
      <c r="I10927" s="364">
        <f>3805900*11.5</f>
        <v>43767850</v>
      </c>
      <c r="J10927" s="21" t="s">
        <v>9676</v>
      </c>
      <c r="K10927" s="365" t="s">
        <v>40</v>
      </c>
      <c r="L10927" s="21" t="s">
        <v>9876</v>
      </c>
    </row>
    <row r="10928" spans="2:12" ht="75" customHeight="1" x14ac:dyDescent="0.25">
      <c r="B10928" s="27">
        <v>86101600</v>
      </c>
      <c r="C10928" s="360" t="s">
        <v>10307</v>
      </c>
      <c r="D10928" s="361">
        <v>41282</v>
      </c>
      <c r="E10928" s="362" t="s">
        <v>679</v>
      </c>
      <c r="F10928" s="363" t="s">
        <v>674</v>
      </c>
      <c r="G10928" s="363" t="s">
        <v>675</v>
      </c>
      <c r="H10928" s="364">
        <v>22799256</v>
      </c>
      <c r="I10928" s="364">
        <v>22799256</v>
      </c>
      <c r="J10928" s="21" t="s">
        <v>9676</v>
      </c>
      <c r="K10928" s="365" t="s">
        <v>40</v>
      </c>
      <c r="L10928" s="21" t="s">
        <v>9876</v>
      </c>
    </row>
    <row r="10929" spans="2:12" ht="75" customHeight="1" x14ac:dyDescent="0.25">
      <c r="B10929" s="27">
        <v>86101600</v>
      </c>
      <c r="C10929" s="360" t="s">
        <v>10306</v>
      </c>
      <c r="D10929" s="361">
        <v>41282</v>
      </c>
      <c r="E10929" s="362" t="s">
        <v>679</v>
      </c>
      <c r="F10929" s="363" t="s">
        <v>674</v>
      </c>
      <c r="G10929" s="363" t="s">
        <v>675</v>
      </c>
      <c r="H10929" s="364">
        <v>33306955.5</v>
      </c>
      <c r="I10929" s="364">
        <v>33306955.5</v>
      </c>
      <c r="J10929" s="21" t="s">
        <v>9676</v>
      </c>
      <c r="K10929" s="365" t="s">
        <v>40</v>
      </c>
      <c r="L10929" s="21" t="s">
        <v>9876</v>
      </c>
    </row>
    <row r="10930" spans="2:12" ht="75" customHeight="1" x14ac:dyDescent="0.25">
      <c r="B10930" s="27">
        <v>86101600</v>
      </c>
      <c r="C10930" s="360" t="s">
        <v>10307</v>
      </c>
      <c r="D10930" s="361">
        <v>41282</v>
      </c>
      <c r="E10930" s="362" t="s">
        <v>679</v>
      </c>
      <c r="F10930" s="363" t="s">
        <v>674</v>
      </c>
      <c r="G10930" s="363" t="s">
        <v>675</v>
      </c>
      <c r="H10930" s="364">
        <v>22799256</v>
      </c>
      <c r="I10930" s="364">
        <v>22799256</v>
      </c>
      <c r="J10930" s="21" t="s">
        <v>9676</v>
      </c>
      <c r="K10930" s="365" t="s">
        <v>40</v>
      </c>
      <c r="L10930" s="21" t="s">
        <v>9677</v>
      </c>
    </row>
    <row r="10931" spans="2:12" ht="75" customHeight="1" x14ac:dyDescent="0.25">
      <c r="B10931" s="27">
        <v>86101600</v>
      </c>
      <c r="C10931" s="360" t="s">
        <v>10307</v>
      </c>
      <c r="D10931" s="361">
        <v>41282</v>
      </c>
      <c r="E10931" s="362" t="s">
        <v>679</v>
      </c>
      <c r="F10931" s="363" t="s">
        <v>674</v>
      </c>
      <c r="G10931" s="363" t="s">
        <v>675</v>
      </c>
      <c r="H10931" s="364">
        <v>22799256</v>
      </c>
      <c r="I10931" s="364">
        <v>22799256</v>
      </c>
      <c r="J10931" s="21" t="s">
        <v>9676</v>
      </c>
      <c r="K10931" s="365" t="s">
        <v>40</v>
      </c>
      <c r="L10931" s="21" t="s">
        <v>9677</v>
      </c>
    </row>
    <row r="10932" spans="2:12" ht="75" customHeight="1" x14ac:dyDescent="0.25">
      <c r="B10932" s="21">
        <v>86101600</v>
      </c>
      <c r="C10932" s="144" t="s">
        <v>10309</v>
      </c>
      <c r="D10932" s="366">
        <v>41282</v>
      </c>
      <c r="E10932" s="73" t="s">
        <v>679</v>
      </c>
      <c r="F10932" s="21" t="s">
        <v>674</v>
      </c>
      <c r="G10932" s="21" t="s">
        <v>675</v>
      </c>
      <c r="H10932" s="367">
        <v>39041120</v>
      </c>
      <c r="I10932" s="368">
        <v>39041120</v>
      </c>
      <c r="J10932" s="21" t="s">
        <v>9676</v>
      </c>
      <c r="K10932" s="21" t="s">
        <v>40</v>
      </c>
      <c r="L10932" s="21" t="s">
        <v>10310</v>
      </c>
    </row>
    <row r="10933" spans="2:12" ht="75" customHeight="1" x14ac:dyDescent="0.25">
      <c r="B10933" s="21">
        <v>86101600</v>
      </c>
      <c r="C10933" s="144" t="s">
        <v>10309</v>
      </c>
      <c r="D10933" s="366">
        <v>41282</v>
      </c>
      <c r="E10933" s="73" t="s">
        <v>679</v>
      </c>
      <c r="F10933" s="21" t="s">
        <v>674</v>
      </c>
      <c r="G10933" s="21" t="s">
        <v>675</v>
      </c>
      <c r="H10933" s="367">
        <v>39041120</v>
      </c>
      <c r="I10933" s="368">
        <v>39041120</v>
      </c>
      <c r="J10933" s="21" t="s">
        <v>9676</v>
      </c>
      <c r="K10933" s="21" t="s">
        <v>40</v>
      </c>
      <c r="L10933" s="21" t="s">
        <v>10310</v>
      </c>
    </row>
    <row r="10934" spans="2:12" ht="75" customHeight="1" x14ac:dyDescent="0.25">
      <c r="B10934" s="21">
        <v>86101600</v>
      </c>
      <c r="C10934" s="144" t="s">
        <v>10309</v>
      </c>
      <c r="D10934" s="366">
        <v>41282</v>
      </c>
      <c r="E10934" s="73" t="s">
        <v>679</v>
      </c>
      <c r="F10934" s="21" t="s">
        <v>674</v>
      </c>
      <c r="G10934" s="21" t="s">
        <v>675</v>
      </c>
      <c r="H10934" s="367">
        <v>39041120</v>
      </c>
      <c r="I10934" s="368">
        <v>39041120</v>
      </c>
      <c r="J10934" s="21" t="s">
        <v>9676</v>
      </c>
      <c r="K10934" s="21" t="s">
        <v>40</v>
      </c>
      <c r="L10934" s="21" t="s">
        <v>10310</v>
      </c>
    </row>
    <row r="10935" spans="2:12" ht="75" customHeight="1" x14ac:dyDescent="0.25">
      <c r="B10935" s="21">
        <v>86101600</v>
      </c>
      <c r="C10935" s="144" t="s">
        <v>10309</v>
      </c>
      <c r="D10935" s="366">
        <v>41282</v>
      </c>
      <c r="E10935" s="73" t="s">
        <v>679</v>
      </c>
      <c r="F10935" s="21" t="s">
        <v>674</v>
      </c>
      <c r="G10935" s="21" t="s">
        <v>675</v>
      </c>
      <c r="H10935" s="367">
        <v>19520560</v>
      </c>
      <c r="I10935" s="368">
        <v>19520560</v>
      </c>
      <c r="J10935" s="21" t="s">
        <v>9676</v>
      </c>
      <c r="K10935" s="21" t="s">
        <v>40</v>
      </c>
      <c r="L10935" s="21" t="s">
        <v>10310</v>
      </c>
    </row>
    <row r="10936" spans="2:12" ht="75" customHeight="1" x14ac:dyDescent="0.25">
      <c r="B10936" s="21">
        <v>23153100</v>
      </c>
      <c r="C10936" s="21" t="s">
        <v>10311</v>
      </c>
      <c r="D10936" s="73">
        <v>41659</v>
      </c>
      <c r="E10936" s="21" t="s">
        <v>10312</v>
      </c>
      <c r="F10936" s="21" t="s">
        <v>3460</v>
      </c>
      <c r="G10936" s="21" t="s">
        <v>675</v>
      </c>
      <c r="H10936" s="367">
        <v>19520560</v>
      </c>
      <c r="I10936" s="368">
        <v>19520560</v>
      </c>
      <c r="J10936" s="21" t="s">
        <v>9676</v>
      </c>
      <c r="K10936" s="21" t="s">
        <v>40</v>
      </c>
      <c r="L10936" s="21" t="s">
        <v>10245</v>
      </c>
    </row>
    <row r="10937" spans="2:12" ht="75" customHeight="1" x14ac:dyDescent="0.25">
      <c r="B10937" s="21">
        <v>23153100</v>
      </c>
      <c r="C10937" s="21" t="s">
        <v>10311</v>
      </c>
      <c r="D10937" s="73">
        <v>41659</v>
      </c>
      <c r="E10937" s="21" t="s">
        <v>10312</v>
      </c>
      <c r="F10937" s="21" t="s">
        <v>3460</v>
      </c>
      <c r="G10937" s="21" t="s">
        <v>675</v>
      </c>
      <c r="H10937" s="367">
        <v>19520560</v>
      </c>
      <c r="I10937" s="368">
        <v>19520560</v>
      </c>
      <c r="J10937" s="21" t="s">
        <v>9676</v>
      </c>
      <c r="K10937" s="21" t="s">
        <v>40</v>
      </c>
      <c r="L10937" s="21" t="s">
        <v>10245</v>
      </c>
    </row>
    <row r="10938" spans="2:12" ht="75" customHeight="1" x14ac:dyDescent="0.25">
      <c r="B10938" s="21">
        <v>39120000</v>
      </c>
      <c r="C10938" s="21" t="s">
        <v>10313</v>
      </c>
      <c r="D10938" s="73">
        <v>41659</v>
      </c>
      <c r="E10938" s="21" t="s">
        <v>10312</v>
      </c>
      <c r="F10938" s="21" t="s">
        <v>3460</v>
      </c>
      <c r="G10938" s="21" t="s">
        <v>675</v>
      </c>
      <c r="H10938" s="367">
        <v>19520560</v>
      </c>
      <c r="I10938" s="368">
        <v>19520560</v>
      </c>
      <c r="J10938" s="21" t="s">
        <v>9676</v>
      </c>
      <c r="K10938" s="21" t="s">
        <v>40</v>
      </c>
      <c r="L10938" s="21" t="s">
        <v>10245</v>
      </c>
    </row>
    <row r="10939" spans="2:12" ht="75" customHeight="1" x14ac:dyDescent="0.25">
      <c r="B10939" s="21">
        <v>39120000</v>
      </c>
      <c r="C10939" s="21" t="s">
        <v>10313</v>
      </c>
      <c r="D10939" s="73">
        <v>41659</v>
      </c>
      <c r="E10939" s="21" t="s">
        <v>10312</v>
      </c>
      <c r="F10939" s="21" t="s">
        <v>3460</v>
      </c>
      <c r="G10939" s="21" t="s">
        <v>675</v>
      </c>
      <c r="H10939" s="367">
        <v>19520560</v>
      </c>
      <c r="I10939" s="368">
        <v>19520560</v>
      </c>
      <c r="J10939" s="21" t="s">
        <v>9676</v>
      </c>
      <c r="K10939" s="21" t="s">
        <v>40</v>
      </c>
      <c r="L10939" s="21" t="s">
        <v>10245</v>
      </c>
    </row>
    <row r="10940" spans="2:12" ht="75" customHeight="1" x14ac:dyDescent="0.25">
      <c r="B10940" s="21">
        <v>23153100</v>
      </c>
      <c r="C10940" s="21" t="s">
        <v>10311</v>
      </c>
      <c r="D10940" s="73">
        <v>41659</v>
      </c>
      <c r="E10940" s="21" t="s">
        <v>10312</v>
      </c>
      <c r="F10940" s="21" t="s">
        <v>3460</v>
      </c>
      <c r="G10940" s="21" t="s">
        <v>675</v>
      </c>
      <c r="H10940" s="367">
        <v>19520560</v>
      </c>
      <c r="I10940" s="368">
        <v>19520560</v>
      </c>
      <c r="J10940" s="21" t="s">
        <v>9676</v>
      </c>
      <c r="K10940" s="21" t="s">
        <v>40</v>
      </c>
      <c r="L10940" s="21" t="s">
        <v>10245</v>
      </c>
    </row>
    <row r="10941" spans="2:12" ht="75" customHeight="1" x14ac:dyDescent="0.25">
      <c r="B10941" s="21">
        <v>56101532</v>
      </c>
      <c r="C10941" s="21" t="s">
        <v>10314</v>
      </c>
      <c r="D10941" s="73">
        <v>41659</v>
      </c>
      <c r="E10941" s="21" t="s">
        <v>10315</v>
      </c>
      <c r="F10941" s="21" t="s">
        <v>3460</v>
      </c>
      <c r="G10941" s="21" t="s">
        <v>675</v>
      </c>
      <c r="H10941" s="367">
        <v>19520560</v>
      </c>
      <c r="I10941" s="368">
        <v>19520560</v>
      </c>
      <c r="J10941" s="21" t="s">
        <v>9676</v>
      </c>
      <c r="K10941" s="21" t="s">
        <v>40</v>
      </c>
      <c r="L10941" s="21" t="s">
        <v>9838</v>
      </c>
    </row>
    <row r="10942" spans="2:12" ht="75" customHeight="1" x14ac:dyDescent="0.25">
      <c r="B10942" s="21">
        <v>56101532</v>
      </c>
      <c r="C10942" s="21" t="s">
        <v>10314</v>
      </c>
      <c r="D10942" s="369">
        <v>41659</v>
      </c>
      <c r="E10942" s="21" t="s">
        <v>10315</v>
      </c>
      <c r="F10942" s="21" t="s">
        <v>3460</v>
      </c>
      <c r="G10942" s="21" t="s">
        <v>675</v>
      </c>
      <c r="H10942" s="367">
        <v>19520560</v>
      </c>
      <c r="I10942" s="368">
        <v>19520560</v>
      </c>
      <c r="J10942" s="21" t="s">
        <v>9676</v>
      </c>
      <c r="K10942" s="21" t="s">
        <v>40</v>
      </c>
      <c r="L10942" s="21" t="s">
        <v>9838</v>
      </c>
    </row>
    <row r="10943" spans="2:12" ht="75" customHeight="1" x14ac:dyDescent="0.25">
      <c r="B10943" s="370">
        <v>55121719</v>
      </c>
      <c r="C10943" s="326" t="s">
        <v>10316</v>
      </c>
      <c r="D10943" s="369">
        <v>41659</v>
      </c>
      <c r="E10943" s="369" t="s">
        <v>2488</v>
      </c>
      <c r="F10943" s="371" t="s">
        <v>2568</v>
      </c>
      <c r="G10943" s="371" t="s">
        <v>675</v>
      </c>
      <c r="H10943" s="372">
        <v>54461825</v>
      </c>
      <c r="I10943" s="372">
        <v>54461825</v>
      </c>
      <c r="J10943" s="371" t="s">
        <v>2469</v>
      </c>
      <c r="K10943" s="371" t="s">
        <v>40</v>
      </c>
      <c r="L10943" s="21" t="s">
        <v>9876</v>
      </c>
    </row>
    <row r="10944" spans="2:12" ht="75" customHeight="1" x14ac:dyDescent="0.25">
      <c r="B10944" s="370">
        <v>55121721</v>
      </c>
      <c r="C10944" s="326" t="s">
        <v>10317</v>
      </c>
      <c r="D10944" s="369">
        <v>41660</v>
      </c>
      <c r="E10944" s="369" t="s">
        <v>2488</v>
      </c>
      <c r="F10944" s="371" t="s">
        <v>2568</v>
      </c>
      <c r="G10944" s="371" t="s">
        <v>675</v>
      </c>
      <c r="H10944" s="372">
        <v>54461825</v>
      </c>
      <c r="I10944" s="372">
        <v>54461825</v>
      </c>
      <c r="J10944" s="371" t="s">
        <v>2469</v>
      </c>
      <c r="K10944" s="371" t="s">
        <v>40</v>
      </c>
      <c r="L10944" s="21" t="s">
        <v>9876</v>
      </c>
    </row>
    <row r="10945" spans="2:12" ht="75" customHeight="1" x14ac:dyDescent="0.25">
      <c r="B10945" s="370">
        <v>55121725</v>
      </c>
      <c r="C10945" s="326" t="s">
        <v>10318</v>
      </c>
      <c r="D10945" s="369">
        <v>41661</v>
      </c>
      <c r="E10945" s="369" t="s">
        <v>2488</v>
      </c>
      <c r="F10945" s="371" t="s">
        <v>2568</v>
      </c>
      <c r="G10945" s="371" t="s">
        <v>675</v>
      </c>
      <c r="H10945" s="372">
        <v>54461825</v>
      </c>
      <c r="I10945" s="372">
        <v>54461825</v>
      </c>
      <c r="J10945" s="371" t="s">
        <v>2469</v>
      </c>
      <c r="K10945" s="371" t="s">
        <v>40</v>
      </c>
      <c r="L10945" s="21" t="s">
        <v>9876</v>
      </c>
    </row>
    <row r="10946" spans="2:12" ht="75" customHeight="1" x14ac:dyDescent="0.25">
      <c r="B10946" s="370">
        <v>42132203</v>
      </c>
      <c r="C10946" s="326" t="s">
        <v>10319</v>
      </c>
      <c r="D10946" s="369">
        <v>41662</v>
      </c>
      <c r="E10946" s="369" t="s">
        <v>2488</v>
      </c>
      <c r="F10946" s="371" t="s">
        <v>2568</v>
      </c>
      <c r="G10946" s="371" t="s">
        <v>675</v>
      </c>
      <c r="H10946" s="372">
        <v>1345233</v>
      </c>
      <c r="I10946" s="372">
        <v>1345233</v>
      </c>
      <c r="J10946" s="371" t="s">
        <v>2469</v>
      </c>
      <c r="K10946" s="371" t="s">
        <v>40</v>
      </c>
      <c r="L10946" s="21" t="s">
        <v>9876</v>
      </c>
    </row>
    <row r="10947" spans="2:12" ht="75" customHeight="1" x14ac:dyDescent="0.25">
      <c r="B10947" s="370">
        <v>46181541</v>
      </c>
      <c r="C10947" s="326" t="s">
        <v>10320</v>
      </c>
      <c r="D10947" s="369">
        <v>41662</v>
      </c>
      <c r="E10947" s="369" t="s">
        <v>2488</v>
      </c>
      <c r="F10947" s="371" t="s">
        <v>2568</v>
      </c>
      <c r="G10947" s="371" t="s">
        <v>675</v>
      </c>
      <c r="H10947" s="372">
        <v>5356780</v>
      </c>
      <c r="I10947" s="372">
        <v>5356780</v>
      </c>
      <c r="J10947" s="371" t="s">
        <v>2469</v>
      </c>
      <c r="K10947" s="371" t="s">
        <v>40</v>
      </c>
      <c r="L10947" s="21" t="s">
        <v>9876</v>
      </c>
    </row>
    <row r="10948" spans="2:12" ht="75" customHeight="1" x14ac:dyDescent="0.25">
      <c r="B10948" s="370">
        <v>42295407</v>
      </c>
      <c r="C10948" s="326" t="s">
        <v>10321</v>
      </c>
      <c r="D10948" s="369">
        <v>41663</v>
      </c>
      <c r="E10948" s="369" t="s">
        <v>2488</v>
      </c>
      <c r="F10948" s="371" t="s">
        <v>2568</v>
      </c>
      <c r="G10948" s="371" t="s">
        <v>675</v>
      </c>
      <c r="H10948" s="372">
        <v>1245675</v>
      </c>
      <c r="I10948" s="372">
        <v>1245675</v>
      </c>
      <c r="J10948" s="371" t="s">
        <v>2469</v>
      </c>
      <c r="K10948" s="371" t="s">
        <v>40</v>
      </c>
      <c r="L10948" s="21" t="s">
        <v>9876</v>
      </c>
    </row>
    <row r="10949" spans="2:12" ht="75" customHeight="1" x14ac:dyDescent="0.25">
      <c r="B10949" s="373">
        <v>46191601</v>
      </c>
      <c r="C10949" s="374" t="s">
        <v>10322</v>
      </c>
      <c r="D10949" s="369">
        <v>41670</v>
      </c>
      <c r="E10949" s="369" t="s">
        <v>2488</v>
      </c>
      <c r="F10949" s="371" t="s">
        <v>2568</v>
      </c>
      <c r="G10949" s="371" t="s">
        <v>675</v>
      </c>
      <c r="H10949" s="372">
        <f>14000000*1.0265497</f>
        <v>14371695.799999999</v>
      </c>
      <c r="I10949" s="372">
        <f>14000000*1.0265497</f>
        <v>14371695.799999999</v>
      </c>
      <c r="J10949" s="371" t="s">
        <v>2469</v>
      </c>
      <c r="K10949" s="371" t="s">
        <v>40</v>
      </c>
      <c r="L10949" s="21" t="s">
        <v>9876</v>
      </c>
    </row>
    <row r="10950" spans="2:12" ht="75" customHeight="1" x14ac:dyDescent="0.25">
      <c r="B10950" s="373">
        <v>46191618</v>
      </c>
      <c r="C10950" s="374" t="s">
        <v>10323</v>
      </c>
      <c r="D10950" s="369">
        <v>41671</v>
      </c>
      <c r="E10950" s="369" t="s">
        <v>2488</v>
      </c>
      <c r="F10950" s="371" t="s">
        <v>2568</v>
      </c>
      <c r="G10950" s="371" t="s">
        <v>675</v>
      </c>
      <c r="H10950" s="375">
        <f>500000*1.026564646949</f>
        <v>513282.32347449998</v>
      </c>
      <c r="I10950" s="375">
        <f>500000*1.026564646949</f>
        <v>513282.32347449998</v>
      </c>
      <c r="J10950" s="371" t="s">
        <v>2469</v>
      </c>
      <c r="K10950" s="371" t="s">
        <v>40</v>
      </c>
      <c r="L10950" s="21" t="s">
        <v>9876</v>
      </c>
    </row>
    <row r="10951" spans="2:12" ht="75" customHeight="1" x14ac:dyDescent="0.25">
      <c r="B10951" s="376" t="s">
        <v>10324</v>
      </c>
      <c r="C10951" s="326" t="s">
        <v>8740</v>
      </c>
      <c r="D10951" s="369">
        <v>41662</v>
      </c>
      <c r="E10951" s="369" t="s">
        <v>2488</v>
      </c>
      <c r="F10951" s="371" t="s">
        <v>2568</v>
      </c>
      <c r="G10951" s="371" t="s">
        <v>675</v>
      </c>
      <c r="H10951" s="372">
        <v>1427456</v>
      </c>
      <c r="I10951" s="372">
        <v>1427456</v>
      </c>
      <c r="J10951" s="371" t="s">
        <v>2469</v>
      </c>
      <c r="K10951" s="371" t="s">
        <v>40</v>
      </c>
      <c r="L10951" s="21" t="s">
        <v>9876</v>
      </c>
    </row>
    <row r="10952" spans="2:12" ht="75" customHeight="1" x14ac:dyDescent="0.25">
      <c r="B10952" s="373">
        <v>461915001</v>
      </c>
      <c r="C10952" s="377" t="s">
        <v>10325</v>
      </c>
      <c r="D10952" s="369">
        <v>41659</v>
      </c>
      <c r="E10952" s="369" t="s">
        <v>2488</v>
      </c>
      <c r="F10952" s="371" t="s">
        <v>2568</v>
      </c>
      <c r="G10952" s="371" t="s">
        <v>675</v>
      </c>
      <c r="H10952" s="372">
        <v>249866732</v>
      </c>
      <c r="I10952" s="372">
        <v>249866732</v>
      </c>
      <c r="J10952" s="371" t="s">
        <v>2469</v>
      </c>
      <c r="K10952" s="371" t="s">
        <v>40</v>
      </c>
      <c r="L10952" s="21" t="s">
        <v>9876</v>
      </c>
    </row>
    <row r="10953" spans="2:12" ht="75" customHeight="1" x14ac:dyDescent="0.25">
      <c r="B10953" s="378">
        <v>42171601</v>
      </c>
      <c r="C10953" s="378" t="s">
        <v>10326</v>
      </c>
      <c r="D10953" s="369">
        <v>41660</v>
      </c>
      <c r="E10953" s="369" t="s">
        <v>2488</v>
      </c>
      <c r="F10953" s="371" t="s">
        <v>2568</v>
      </c>
      <c r="G10953" s="371" t="s">
        <v>675</v>
      </c>
      <c r="H10953" s="372">
        <v>5321489</v>
      </c>
      <c r="I10953" s="372">
        <v>5321489</v>
      </c>
      <c r="J10953" s="371" t="s">
        <v>2469</v>
      </c>
      <c r="K10953" s="371" t="s">
        <v>40</v>
      </c>
      <c r="L10953" s="21" t="s">
        <v>9876</v>
      </c>
    </row>
    <row r="10954" spans="2:12" ht="75" customHeight="1" x14ac:dyDescent="0.25">
      <c r="B10954" s="371">
        <v>461817004</v>
      </c>
      <c r="C10954" s="379" t="s">
        <v>10327</v>
      </c>
      <c r="D10954" s="369">
        <v>41659</v>
      </c>
      <c r="E10954" s="369" t="s">
        <v>2488</v>
      </c>
      <c r="F10954" s="371" t="s">
        <v>2568</v>
      </c>
      <c r="G10954" s="371" t="s">
        <v>675</v>
      </c>
      <c r="H10954" s="372">
        <v>8591825</v>
      </c>
      <c r="I10954" s="372">
        <v>8591825</v>
      </c>
      <c r="J10954" s="371" t="s">
        <v>2469</v>
      </c>
      <c r="K10954" s="371" t="s">
        <v>40</v>
      </c>
      <c r="L10954" s="21" t="s">
        <v>9876</v>
      </c>
    </row>
    <row r="10955" spans="2:12" ht="75" customHeight="1" x14ac:dyDescent="0.25">
      <c r="B10955" s="370">
        <v>47131905</v>
      </c>
      <c r="C10955" s="373" t="s">
        <v>10328</v>
      </c>
      <c r="D10955" s="369">
        <v>41663</v>
      </c>
      <c r="E10955" s="369" t="s">
        <v>2488</v>
      </c>
      <c r="F10955" s="371" t="s">
        <v>2568</v>
      </c>
      <c r="G10955" s="371" t="s">
        <v>675</v>
      </c>
      <c r="H10955" s="372">
        <f>4000000*1.856139</f>
        <v>7424556</v>
      </c>
      <c r="I10955" s="372">
        <f>4000000*1.856139</f>
        <v>7424556</v>
      </c>
      <c r="J10955" s="371" t="s">
        <v>2469</v>
      </c>
      <c r="K10955" s="371" t="s">
        <v>40</v>
      </c>
      <c r="L10955" s="21" t="s">
        <v>9876</v>
      </c>
    </row>
    <row r="10956" spans="2:12" ht="75" customHeight="1" x14ac:dyDescent="0.25">
      <c r="B10956" s="373">
        <v>47100000</v>
      </c>
      <c r="C10956" s="380" t="s">
        <v>10329</v>
      </c>
      <c r="D10956" s="369">
        <v>41660</v>
      </c>
      <c r="E10956" s="369" t="s">
        <v>2488</v>
      </c>
      <c r="F10956" s="371" t="s">
        <v>2568</v>
      </c>
      <c r="G10956" s="371" t="s">
        <v>675</v>
      </c>
      <c r="H10956" s="381">
        <f>4200000*1.03</f>
        <v>4326000</v>
      </c>
      <c r="I10956" s="381">
        <f>4200000*1.03</f>
        <v>4326000</v>
      </c>
      <c r="J10956" s="371" t="s">
        <v>2469</v>
      </c>
      <c r="K10956" s="371" t="s">
        <v>40</v>
      </c>
      <c r="L10956" s="21" t="s">
        <v>9876</v>
      </c>
    </row>
    <row r="10957" spans="2:12" ht="75" customHeight="1" x14ac:dyDescent="0.25">
      <c r="B10957" s="373">
        <v>47100000</v>
      </c>
      <c r="C10957" s="373" t="s">
        <v>10330</v>
      </c>
      <c r="D10957" s="369">
        <v>41661</v>
      </c>
      <c r="E10957" s="369" t="s">
        <v>2488</v>
      </c>
      <c r="F10957" s="371" t="s">
        <v>2568</v>
      </c>
      <c r="G10957" s="371" t="s">
        <v>675</v>
      </c>
      <c r="H10957" s="372">
        <f>4000000*1.0289</f>
        <v>4115599.9999999995</v>
      </c>
      <c r="I10957" s="372">
        <f>4000000*1.0289</f>
        <v>4115599.9999999995</v>
      </c>
      <c r="J10957" s="371" t="s">
        <v>2469</v>
      </c>
      <c r="K10957" s="371" t="s">
        <v>40</v>
      </c>
      <c r="L10957" s="21" t="s">
        <v>9876</v>
      </c>
    </row>
    <row r="10958" spans="2:12" ht="75" customHeight="1" x14ac:dyDescent="0.25">
      <c r="B10958" s="370">
        <v>76122404</v>
      </c>
      <c r="C10958" s="373" t="s">
        <v>10331</v>
      </c>
      <c r="D10958" s="369">
        <v>41662</v>
      </c>
      <c r="E10958" s="369" t="s">
        <v>2488</v>
      </c>
      <c r="F10958" s="371" t="s">
        <v>2568</v>
      </c>
      <c r="G10958" s="371" t="s">
        <v>675</v>
      </c>
      <c r="H10958" s="372">
        <f>5000000*1.02987556</f>
        <v>5149377.8</v>
      </c>
      <c r="I10958" s="372">
        <f>5000000*1.02987556</f>
        <v>5149377.8</v>
      </c>
      <c r="J10958" s="371" t="s">
        <v>2469</v>
      </c>
      <c r="K10958" s="371" t="s">
        <v>40</v>
      </c>
      <c r="L10958" s="21" t="s">
        <v>9876</v>
      </c>
    </row>
    <row r="10959" spans="2:12" ht="75" customHeight="1" x14ac:dyDescent="0.25">
      <c r="B10959" s="370">
        <v>24101510</v>
      </c>
      <c r="C10959" s="371" t="s">
        <v>10332</v>
      </c>
      <c r="D10959" s="369">
        <v>41664</v>
      </c>
      <c r="E10959" s="369" t="s">
        <v>2488</v>
      </c>
      <c r="F10959" s="371" t="s">
        <v>2568</v>
      </c>
      <c r="G10959" s="371" t="s">
        <v>675</v>
      </c>
      <c r="H10959" s="372">
        <f>1000000*1.216594</f>
        <v>1216594</v>
      </c>
      <c r="I10959" s="372">
        <f>1000000*1.216594</f>
        <v>1216594</v>
      </c>
      <c r="J10959" s="371" t="s">
        <v>2469</v>
      </c>
      <c r="K10959" s="371" t="s">
        <v>40</v>
      </c>
      <c r="L10959" s="21" t="s">
        <v>9876</v>
      </c>
    </row>
    <row r="10960" spans="2:12" ht="75" customHeight="1" x14ac:dyDescent="0.25">
      <c r="B10960" s="370">
        <v>77121504</v>
      </c>
      <c r="C10960" s="326" t="s">
        <v>10333</v>
      </c>
      <c r="D10960" s="369">
        <v>41665</v>
      </c>
      <c r="E10960" s="369" t="s">
        <v>2488</v>
      </c>
      <c r="F10960" s="371" t="s">
        <v>2568</v>
      </c>
      <c r="G10960" s="371" t="s">
        <v>675</v>
      </c>
      <c r="H10960" s="372">
        <f>4000000*1.18646548</f>
        <v>4745861.92</v>
      </c>
      <c r="I10960" s="372">
        <f>4000000*1.18646548</f>
        <v>4745861.92</v>
      </c>
      <c r="J10960" s="371" t="s">
        <v>2469</v>
      </c>
      <c r="K10960" s="371" t="s">
        <v>40</v>
      </c>
      <c r="L10960" s="21" t="s">
        <v>9876</v>
      </c>
    </row>
    <row r="10961" spans="2:12" ht="75" customHeight="1" x14ac:dyDescent="0.25">
      <c r="B10961" s="370">
        <v>27112811</v>
      </c>
      <c r="C10961" s="373" t="s">
        <v>10334</v>
      </c>
      <c r="D10961" s="369">
        <v>41666</v>
      </c>
      <c r="E10961" s="369" t="s">
        <v>2488</v>
      </c>
      <c r="F10961" s="371" t="s">
        <v>2568</v>
      </c>
      <c r="G10961" s="371" t="s">
        <v>675</v>
      </c>
      <c r="H10961" s="372">
        <f>5000000*1.26514515154</f>
        <v>6325725.7577</v>
      </c>
      <c r="I10961" s="372">
        <f>5000000*1.26514515154</f>
        <v>6325725.7577</v>
      </c>
      <c r="J10961" s="371" t="s">
        <v>2469</v>
      </c>
      <c r="K10961" s="371" t="s">
        <v>40</v>
      </c>
      <c r="L10961" s="21" t="s">
        <v>9876</v>
      </c>
    </row>
    <row r="10962" spans="2:12" ht="75" customHeight="1" x14ac:dyDescent="0.25">
      <c r="B10962" s="370">
        <v>60106206</v>
      </c>
      <c r="C10962" s="326" t="s">
        <v>10335</v>
      </c>
      <c r="D10962" s="369">
        <v>41667</v>
      </c>
      <c r="E10962" s="369" t="s">
        <v>2488</v>
      </c>
      <c r="F10962" s="371" t="s">
        <v>2568</v>
      </c>
      <c r="G10962" s="371" t="s">
        <v>675</v>
      </c>
      <c r="H10962" s="372">
        <f>2000000*1.03</f>
        <v>2060000</v>
      </c>
      <c r="I10962" s="372">
        <f>2000000*1.03</f>
        <v>2060000</v>
      </c>
      <c r="J10962" s="371" t="s">
        <v>2469</v>
      </c>
      <c r="K10962" s="371" t="s">
        <v>40</v>
      </c>
      <c r="L10962" s="21" t="s">
        <v>9876</v>
      </c>
    </row>
    <row r="10963" spans="2:12" ht="75" customHeight="1" x14ac:dyDescent="0.25">
      <c r="B10963" s="370">
        <v>49101609</v>
      </c>
      <c r="C10963" s="373" t="s">
        <v>10336</v>
      </c>
      <c r="D10963" s="369">
        <v>41668</v>
      </c>
      <c r="E10963" s="369" t="s">
        <v>2488</v>
      </c>
      <c r="F10963" s="371" t="s">
        <v>2568</v>
      </c>
      <c r="G10963" s="371" t="s">
        <v>675</v>
      </c>
      <c r="H10963" s="372">
        <f>3000000*1.0387965494</f>
        <v>3116389.6482000002</v>
      </c>
      <c r="I10963" s="372">
        <f>3000000*1.0387965494</f>
        <v>3116389.6482000002</v>
      </c>
      <c r="J10963" s="371" t="s">
        <v>2469</v>
      </c>
      <c r="K10963" s="371" t="s">
        <v>40</v>
      </c>
      <c r="L10963" s="21" t="s">
        <v>9876</v>
      </c>
    </row>
    <row r="10964" spans="2:12" ht="75" customHeight="1" x14ac:dyDescent="0.25">
      <c r="B10964" s="370">
        <v>46171622</v>
      </c>
      <c r="C10964" s="373" t="s">
        <v>10337</v>
      </c>
      <c r="D10964" s="369">
        <v>41668</v>
      </c>
      <c r="E10964" s="369" t="s">
        <v>10338</v>
      </c>
      <c r="F10964" s="21" t="s">
        <v>9675</v>
      </c>
      <c r="G10964" s="371" t="s">
        <v>675</v>
      </c>
      <c r="H10964" s="372">
        <v>835159386</v>
      </c>
      <c r="I10964" s="372">
        <v>835159386</v>
      </c>
      <c r="J10964" s="371" t="s">
        <v>2469</v>
      </c>
      <c r="K10964" s="371" t="s">
        <v>40</v>
      </c>
      <c r="L10964" s="21" t="s">
        <v>9679</v>
      </c>
    </row>
    <row r="10965" spans="2:12" ht="75" customHeight="1" x14ac:dyDescent="0.25">
      <c r="B10965" s="21">
        <v>86101600</v>
      </c>
      <c r="C10965" s="21" t="s">
        <v>10339</v>
      </c>
      <c r="D10965" s="73">
        <v>41282</v>
      </c>
      <c r="E10965" s="73" t="s">
        <v>679</v>
      </c>
      <c r="F10965" s="21" t="s">
        <v>674</v>
      </c>
      <c r="G10965" s="21" t="s">
        <v>675</v>
      </c>
      <c r="H10965" s="367">
        <v>33306955.5</v>
      </c>
      <c r="I10965" s="368">
        <v>33306955.5</v>
      </c>
      <c r="J10965" s="21" t="s">
        <v>9676</v>
      </c>
      <c r="K10965" s="21" t="s">
        <v>40</v>
      </c>
      <c r="L10965" s="21" t="s">
        <v>9677</v>
      </c>
    </row>
    <row r="10966" spans="2:12" ht="75" customHeight="1" thickBot="1" x14ac:dyDescent="0.3">
      <c r="B10966" s="21">
        <v>70171704</v>
      </c>
      <c r="C10966" s="141" t="s">
        <v>10340</v>
      </c>
      <c r="D10966" s="73">
        <v>41282</v>
      </c>
      <c r="E10966" s="21" t="s">
        <v>2488</v>
      </c>
      <c r="F10966" s="371" t="s">
        <v>2568</v>
      </c>
      <c r="G10966" s="371" t="s">
        <v>675</v>
      </c>
      <c r="H10966" s="382">
        <v>14883728</v>
      </c>
      <c r="I10966" s="382">
        <v>14883728</v>
      </c>
      <c r="J10966" s="21" t="s">
        <v>9676</v>
      </c>
      <c r="K10966" s="21" t="s">
        <v>40</v>
      </c>
      <c r="L10966" s="21" t="s">
        <v>9838</v>
      </c>
    </row>
    <row r="10967" spans="2:12" ht="75" customHeight="1" thickBot="1" x14ac:dyDescent="0.3">
      <c r="B10967" s="21">
        <v>72102103</v>
      </c>
      <c r="C10967" s="141" t="s">
        <v>10341</v>
      </c>
      <c r="D10967" s="73">
        <v>41282</v>
      </c>
      <c r="E10967" s="21" t="s">
        <v>2488</v>
      </c>
      <c r="F10967" s="371" t="s">
        <v>2568</v>
      </c>
      <c r="G10967" s="371" t="s">
        <v>675</v>
      </c>
      <c r="H10967" s="382">
        <v>48576160</v>
      </c>
      <c r="I10967" s="382">
        <v>48576160</v>
      </c>
      <c r="J10967" s="21" t="s">
        <v>9676</v>
      </c>
      <c r="K10967" s="21" t="s">
        <v>40</v>
      </c>
      <c r="L10967" s="21" t="s">
        <v>9838</v>
      </c>
    </row>
    <row r="10968" spans="2:12" ht="75" customHeight="1" thickBot="1" x14ac:dyDescent="0.3">
      <c r="B10968" s="21">
        <v>95122306</v>
      </c>
      <c r="C10968" s="141" t="s">
        <v>10342</v>
      </c>
      <c r="D10968" s="73">
        <v>41282</v>
      </c>
      <c r="E10968" s="21" t="s">
        <v>2488</v>
      </c>
      <c r="F10968" s="371" t="s">
        <v>2568</v>
      </c>
      <c r="G10968" s="371" t="s">
        <v>675</v>
      </c>
      <c r="H10968" s="382">
        <v>2720200</v>
      </c>
      <c r="I10968" s="382">
        <v>2720200</v>
      </c>
      <c r="J10968" s="21" t="s">
        <v>9676</v>
      </c>
      <c r="K10968" s="21" t="s">
        <v>40</v>
      </c>
      <c r="L10968" s="21" t="s">
        <v>9838</v>
      </c>
    </row>
    <row r="10969" spans="2:12" ht="75" customHeight="1" thickBot="1" x14ac:dyDescent="0.3">
      <c r="B10969" s="21">
        <v>70111703</v>
      </c>
      <c r="C10969" s="141" t="s">
        <v>10343</v>
      </c>
      <c r="D10969" s="73">
        <v>41282</v>
      </c>
      <c r="E10969" s="21" t="s">
        <v>2488</v>
      </c>
      <c r="F10969" s="371" t="s">
        <v>2568</v>
      </c>
      <c r="G10969" s="371" t="s">
        <v>675</v>
      </c>
      <c r="H10969" s="382">
        <v>46116960</v>
      </c>
      <c r="I10969" s="382">
        <v>46116960</v>
      </c>
      <c r="J10969" s="21" t="s">
        <v>9676</v>
      </c>
      <c r="K10969" s="21" t="s">
        <v>40</v>
      </c>
      <c r="L10969" s="21" t="s">
        <v>9838</v>
      </c>
    </row>
    <row r="10970" spans="2:12" ht="75" customHeight="1" thickBot="1" x14ac:dyDescent="0.3">
      <c r="B10970" s="21">
        <v>46191601</v>
      </c>
      <c r="C10970" s="141" t="s">
        <v>10344</v>
      </c>
      <c r="D10970" s="73">
        <v>41282</v>
      </c>
      <c r="E10970" s="21" t="s">
        <v>2488</v>
      </c>
      <c r="F10970" s="371" t="s">
        <v>2568</v>
      </c>
      <c r="G10970" s="371" t="s">
        <v>675</v>
      </c>
      <c r="H10970" s="382">
        <v>344201000</v>
      </c>
      <c r="I10970" s="382">
        <v>344201000</v>
      </c>
      <c r="J10970" s="21" t="s">
        <v>9676</v>
      </c>
      <c r="K10970" s="21" t="s">
        <v>40</v>
      </c>
      <c r="L10970" s="21" t="s">
        <v>9838</v>
      </c>
    </row>
    <row r="10971" spans="2:12" ht="75" customHeight="1" thickBot="1" x14ac:dyDescent="0.3">
      <c r="B10971" s="21">
        <v>72153501</v>
      </c>
      <c r="C10971" s="141" t="s">
        <v>10345</v>
      </c>
      <c r="D10971" s="73">
        <v>41282</v>
      </c>
      <c r="E10971" s="21" t="s">
        <v>2488</v>
      </c>
      <c r="F10971" s="371" t="s">
        <v>2568</v>
      </c>
      <c r="G10971" s="371" t="s">
        <v>675</v>
      </c>
      <c r="H10971" s="382">
        <v>10092000</v>
      </c>
      <c r="I10971" s="382">
        <v>10092000</v>
      </c>
      <c r="J10971" s="21" t="s">
        <v>9676</v>
      </c>
      <c r="K10971" s="21" t="s">
        <v>40</v>
      </c>
      <c r="L10971" s="21" t="s">
        <v>9838</v>
      </c>
    </row>
    <row r="10972" spans="2:12" ht="75" customHeight="1" thickBot="1" x14ac:dyDescent="0.3">
      <c r="B10972" s="21">
        <v>56111501</v>
      </c>
      <c r="C10972" s="141" t="s">
        <v>10346</v>
      </c>
      <c r="D10972" s="73">
        <v>41282</v>
      </c>
      <c r="E10972" s="21" t="s">
        <v>2488</v>
      </c>
      <c r="F10972" s="371" t="s">
        <v>2568</v>
      </c>
      <c r="G10972" s="371" t="s">
        <v>675</v>
      </c>
      <c r="H10972" s="382">
        <v>115849200</v>
      </c>
      <c r="I10972" s="382">
        <v>115849200</v>
      </c>
      <c r="J10972" s="21" t="s">
        <v>9676</v>
      </c>
      <c r="K10972" s="21" t="s">
        <v>40</v>
      </c>
      <c r="L10972" s="21" t="s">
        <v>9838</v>
      </c>
    </row>
    <row r="10973" spans="2:12" ht="75" customHeight="1" thickBot="1" x14ac:dyDescent="0.3">
      <c r="B10973" s="21">
        <v>72102905</v>
      </c>
      <c r="C10973" s="141" t="s">
        <v>10347</v>
      </c>
      <c r="D10973" s="73">
        <v>41282</v>
      </c>
      <c r="E10973" s="21" t="s">
        <v>2488</v>
      </c>
      <c r="F10973" s="371" t="s">
        <v>2568</v>
      </c>
      <c r="G10973" s="371" t="s">
        <v>675</v>
      </c>
      <c r="H10973" s="382">
        <v>103124000</v>
      </c>
      <c r="I10973" s="382">
        <v>103124000</v>
      </c>
      <c r="J10973" s="21" t="s">
        <v>9676</v>
      </c>
      <c r="K10973" s="21" t="s">
        <v>40</v>
      </c>
      <c r="L10973" s="21" t="s">
        <v>9838</v>
      </c>
    </row>
    <row r="10974" spans="2:12" ht="75" customHeight="1" thickBot="1" x14ac:dyDescent="0.3">
      <c r="B10974" s="21">
        <v>45101500</v>
      </c>
      <c r="C10974" s="141" t="s">
        <v>10348</v>
      </c>
      <c r="D10974" s="73">
        <v>41282</v>
      </c>
      <c r="E10974" s="21" t="s">
        <v>2488</v>
      </c>
      <c r="F10974" s="371" t="s">
        <v>2568</v>
      </c>
      <c r="G10974" s="371" t="s">
        <v>675</v>
      </c>
      <c r="H10974" s="382">
        <v>37120000</v>
      </c>
      <c r="I10974" s="382">
        <v>37120000</v>
      </c>
      <c r="J10974" s="21" t="s">
        <v>9676</v>
      </c>
      <c r="K10974" s="21" t="s">
        <v>40</v>
      </c>
      <c r="L10974" s="21" t="s">
        <v>9838</v>
      </c>
    </row>
    <row r="10975" spans="2:12" ht="75" customHeight="1" thickBot="1" x14ac:dyDescent="0.3">
      <c r="B10975" s="21">
        <v>47121800</v>
      </c>
      <c r="C10975" s="141" t="s">
        <v>10349</v>
      </c>
      <c r="D10975" s="73">
        <v>41282</v>
      </c>
      <c r="E10975" s="21" t="s">
        <v>2488</v>
      </c>
      <c r="F10975" s="371" t="s">
        <v>2568</v>
      </c>
      <c r="G10975" s="371" t="s">
        <v>675</v>
      </c>
      <c r="H10975" s="382">
        <v>85468800</v>
      </c>
      <c r="I10975" s="382">
        <v>85468800</v>
      </c>
      <c r="J10975" s="21" t="s">
        <v>9676</v>
      </c>
      <c r="K10975" s="21" t="s">
        <v>40</v>
      </c>
      <c r="L10975" s="21" t="s">
        <v>9838</v>
      </c>
    </row>
    <row r="10976" spans="2:12" ht="75" customHeight="1" thickBot="1" x14ac:dyDescent="0.3">
      <c r="B10976" s="21">
        <v>48101516</v>
      </c>
      <c r="C10976" s="141" t="s">
        <v>10350</v>
      </c>
      <c r="D10976" s="73">
        <v>41282</v>
      </c>
      <c r="E10976" s="21" t="s">
        <v>2488</v>
      </c>
      <c r="F10976" s="371" t="s">
        <v>2568</v>
      </c>
      <c r="G10976" s="371" t="s">
        <v>675</v>
      </c>
      <c r="H10976" s="382">
        <v>79924000</v>
      </c>
      <c r="I10976" s="382">
        <v>79924000</v>
      </c>
      <c r="J10976" s="21" t="s">
        <v>9676</v>
      </c>
      <c r="K10976" s="21" t="s">
        <v>40</v>
      </c>
      <c r="L10976" s="21" t="s">
        <v>9838</v>
      </c>
    </row>
    <row r="10977" spans="2:12" ht="75" customHeight="1" thickBot="1" x14ac:dyDescent="0.3">
      <c r="B10977" s="27">
        <v>72102900</v>
      </c>
      <c r="C10977" s="47" t="s">
        <v>10351</v>
      </c>
      <c r="D10977" s="383">
        <v>41306</v>
      </c>
      <c r="E10977" s="27" t="s">
        <v>647</v>
      </c>
      <c r="F10977" s="384" t="s">
        <v>10352</v>
      </c>
      <c r="G10977" s="384"/>
      <c r="H10977" s="385">
        <v>5415582969</v>
      </c>
      <c r="I10977" s="385">
        <v>5415582969</v>
      </c>
      <c r="J10977" s="27" t="s">
        <v>9676</v>
      </c>
      <c r="K10977" s="27" t="s">
        <v>40</v>
      </c>
      <c r="L10977" s="27" t="s">
        <v>10353</v>
      </c>
    </row>
    <row r="10978" spans="2:12" ht="75" customHeight="1" thickBot="1" x14ac:dyDescent="0.3">
      <c r="B10978" s="27">
        <v>72102900</v>
      </c>
      <c r="C10978" s="47" t="s">
        <v>10354</v>
      </c>
      <c r="D10978" s="383">
        <v>41306</v>
      </c>
      <c r="E10978" s="27" t="s">
        <v>647</v>
      </c>
      <c r="F10978" s="384" t="s">
        <v>10352</v>
      </c>
      <c r="G10978" s="384"/>
      <c r="H10978" s="385">
        <v>1444229598</v>
      </c>
      <c r="I10978" s="385">
        <v>1444229598</v>
      </c>
      <c r="J10978" s="27" t="s">
        <v>9676</v>
      </c>
      <c r="K10978" s="27" t="s">
        <v>40</v>
      </c>
      <c r="L10978" s="27" t="s">
        <v>10353</v>
      </c>
    </row>
    <row r="10979" spans="2:12" ht="75" customHeight="1" thickBot="1" x14ac:dyDescent="0.3">
      <c r="B10979" s="27">
        <v>72102900</v>
      </c>
      <c r="C10979" s="47" t="s">
        <v>10355</v>
      </c>
      <c r="D10979" s="383">
        <v>41306</v>
      </c>
      <c r="E10979" s="27" t="s">
        <v>647</v>
      </c>
      <c r="F10979" s="384" t="s">
        <v>10352</v>
      </c>
      <c r="G10979" s="384"/>
      <c r="H10979" s="385">
        <v>3764687971</v>
      </c>
      <c r="I10979" s="385">
        <v>3764687971</v>
      </c>
      <c r="J10979" s="27" t="s">
        <v>9676</v>
      </c>
      <c r="K10979" s="27" t="s">
        <v>40</v>
      </c>
      <c r="L10979" s="27" t="s">
        <v>10353</v>
      </c>
    </row>
    <row r="10980" spans="2:12" ht="75" customHeight="1" thickBot="1" x14ac:dyDescent="0.3">
      <c r="B10980" s="27">
        <v>72102900</v>
      </c>
      <c r="C10980" s="47" t="s">
        <v>10356</v>
      </c>
      <c r="D10980" s="383">
        <v>41306</v>
      </c>
      <c r="E10980" s="27" t="s">
        <v>647</v>
      </c>
      <c r="F10980" s="384" t="s">
        <v>10352</v>
      </c>
      <c r="G10980" s="384"/>
      <c r="H10980" s="385">
        <v>2433047471</v>
      </c>
      <c r="I10980" s="385">
        <v>2433047471</v>
      </c>
      <c r="J10980" s="27" t="s">
        <v>9676</v>
      </c>
      <c r="K10980" s="27" t="s">
        <v>40</v>
      </c>
      <c r="L10980" s="27" t="s">
        <v>10353</v>
      </c>
    </row>
    <row r="10981" spans="2:12" ht="75" customHeight="1" x14ac:dyDescent="0.25">
      <c r="B10981" s="386"/>
      <c r="C10981" s="387"/>
      <c r="D10981" s="388"/>
      <c r="E10981" s="386"/>
      <c r="F10981" s="389"/>
      <c r="G10981" s="389"/>
      <c r="H10981" s="390">
        <f>SUM(H10281:H10980)</f>
        <v>35325115607.429367</v>
      </c>
      <c r="I10981" s="390"/>
      <c r="J10981" s="386"/>
      <c r="K10981" s="386"/>
      <c r="L10981" s="386"/>
    </row>
    <row r="10982" spans="2:12" ht="21" x14ac:dyDescent="0.25">
      <c r="B10982" s="746" t="s">
        <v>10357</v>
      </c>
      <c r="C10982" s="746"/>
      <c r="D10982" s="746"/>
      <c r="E10982" s="746"/>
      <c r="F10982" s="746"/>
      <c r="G10982" s="746"/>
      <c r="H10982" s="746"/>
      <c r="I10982" s="746"/>
      <c r="J10982" s="746"/>
      <c r="K10982" s="746"/>
      <c r="L10982" s="746"/>
    </row>
    <row r="10983" spans="2:12" s="398" customFormat="1" ht="75" customHeight="1" x14ac:dyDescent="0.25">
      <c r="B10983" s="391">
        <v>492215007</v>
      </c>
      <c r="C10983" s="392" t="s">
        <v>10358</v>
      </c>
      <c r="D10983" s="393" t="s">
        <v>10359</v>
      </c>
      <c r="E10983" s="393" t="s">
        <v>54</v>
      </c>
      <c r="F10983" s="393" t="s">
        <v>2568</v>
      </c>
      <c r="G10983" s="393" t="s">
        <v>307</v>
      </c>
      <c r="H10983" s="394">
        <f>+I10983*1.05</f>
        <v>210000</v>
      </c>
      <c r="I10983" s="395">
        <v>200000</v>
      </c>
      <c r="J10983" s="396" t="s">
        <v>6371</v>
      </c>
      <c r="K10983" s="396" t="s">
        <v>6371</v>
      </c>
      <c r="L10983" s="397" t="s">
        <v>10360</v>
      </c>
    </row>
    <row r="10984" spans="2:12" ht="75" customHeight="1" x14ac:dyDescent="0.25">
      <c r="B10984" s="391">
        <v>492215008</v>
      </c>
      <c r="C10984" s="392" t="s">
        <v>10361</v>
      </c>
      <c r="D10984" s="393" t="s">
        <v>10359</v>
      </c>
      <c r="E10984" s="393" t="s">
        <v>54</v>
      </c>
      <c r="F10984" s="393" t="s">
        <v>2568</v>
      </c>
      <c r="G10984" s="393" t="s">
        <v>307</v>
      </c>
      <c r="H10984" s="394">
        <f t="shared" ref="H10984:H11047" si="95">+I10984*1.05</f>
        <v>105000</v>
      </c>
      <c r="I10984" s="395">
        <v>100000</v>
      </c>
      <c r="J10984" s="396" t="s">
        <v>6371</v>
      </c>
      <c r="K10984" s="396" t="s">
        <v>6371</v>
      </c>
      <c r="L10984" s="397" t="s">
        <v>10360</v>
      </c>
    </row>
    <row r="10985" spans="2:12" ht="75" customHeight="1" x14ac:dyDescent="0.25">
      <c r="B10985" s="391">
        <v>492215005</v>
      </c>
      <c r="C10985" s="392" t="s">
        <v>10362</v>
      </c>
      <c r="D10985" s="393" t="s">
        <v>10359</v>
      </c>
      <c r="E10985" s="393" t="s">
        <v>54</v>
      </c>
      <c r="F10985" s="393" t="s">
        <v>2568</v>
      </c>
      <c r="G10985" s="393" t="s">
        <v>307</v>
      </c>
      <c r="H10985" s="394">
        <f t="shared" si="95"/>
        <v>52500</v>
      </c>
      <c r="I10985" s="395">
        <v>50000</v>
      </c>
      <c r="J10985" s="396" t="s">
        <v>6371</v>
      </c>
      <c r="K10985" s="396" t="s">
        <v>6371</v>
      </c>
      <c r="L10985" s="397" t="s">
        <v>10360</v>
      </c>
    </row>
    <row r="10986" spans="2:12" ht="75" customHeight="1" x14ac:dyDescent="0.25">
      <c r="B10986" s="391">
        <v>492215005</v>
      </c>
      <c r="C10986" s="392" t="s">
        <v>10363</v>
      </c>
      <c r="D10986" s="393" t="s">
        <v>10359</v>
      </c>
      <c r="E10986" s="393" t="s">
        <v>54</v>
      </c>
      <c r="F10986" s="393" t="s">
        <v>2568</v>
      </c>
      <c r="G10986" s="393" t="s">
        <v>307</v>
      </c>
      <c r="H10986" s="394">
        <f t="shared" si="95"/>
        <v>168000</v>
      </c>
      <c r="I10986" s="395">
        <v>160000</v>
      </c>
      <c r="J10986" s="396" t="s">
        <v>6371</v>
      </c>
      <c r="K10986" s="396" t="s">
        <v>6371</v>
      </c>
      <c r="L10986" s="397" t="s">
        <v>10360</v>
      </c>
    </row>
    <row r="10987" spans="2:12" ht="75" customHeight="1" x14ac:dyDescent="0.25">
      <c r="B10987" s="391">
        <v>49221500</v>
      </c>
      <c r="C10987" s="392" t="s">
        <v>10364</v>
      </c>
      <c r="D10987" s="393" t="s">
        <v>10359</v>
      </c>
      <c r="E10987" s="393" t="s">
        <v>54</v>
      </c>
      <c r="F10987" s="393" t="s">
        <v>2568</v>
      </c>
      <c r="G10987" s="393" t="s">
        <v>307</v>
      </c>
      <c r="H10987" s="394">
        <f t="shared" si="95"/>
        <v>367500</v>
      </c>
      <c r="I10987" s="395">
        <v>350000</v>
      </c>
      <c r="J10987" s="396" t="s">
        <v>6371</v>
      </c>
      <c r="K10987" s="396" t="s">
        <v>6371</v>
      </c>
      <c r="L10987" s="397" t="s">
        <v>10360</v>
      </c>
    </row>
    <row r="10988" spans="2:12" ht="75" customHeight="1" x14ac:dyDescent="0.25">
      <c r="B10988" s="391">
        <v>492215005</v>
      </c>
      <c r="C10988" s="392" t="s">
        <v>10365</v>
      </c>
      <c r="D10988" s="393" t="s">
        <v>10359</v>
      </c>
      <c r="E10988" s="393" t="s">
        <v>54</v>
      </c>
      <c r="F10988" s="393" t="s">
        <v>2568</v>
      </c>
      <c r="G10988" s="393" t="s">
        <v>307</v>
      </c>
      <c r="H10988" s="394">
        <f t="shared" si="95"/>
        <v>157500</v>
      </c>
      <c r="I10988" s="395">
        <v>150000</v>
      </c>
      <c r="J10988" s="396" t="s">
        <v>6371</v>
      </c>
      <c r="K10988" s="396" t="s">
        <v>6371</v>
      </c>
      <c r="L10988" s="397" t="s">
        <v>10360</v>
      </c>
    </row>
    <row r="10989" spans="2:12" ht="75" customHeight="1" x14ac:dyDescent="0.25">
      <c r="B10989" s="391">
        <v>49221500</v>
      </c>
      <c r="C10989" s="392" t="s">
        <v>10366</v>
      </c>
      <c r="D10989" s="393" t="s">
        <v>10359</v>
      </c>
      <c r="E10989" s="393" t="s">
        <v>54</v>
      </c>
      <c r="F10989" s="393" t="s">
        <v>2568</v>
      </c>
      <c r="G10989" s="393" t="s">
        <v>307</v>
      </c>
      <c r="H10989" s="394">
        <f t="shared" si="95"/>
        <v>63000</v>
      </c>
      <c r="I10989" s="395">
        <v>60000</v>
      </c>
      <c r="J10989" s="396" t="s">
        <v>6371</v>
      </c>
      <c r="K10989" s="396" t="s">
        <v>6371</v>
      </c>
      <c r="L10989" s="397" t="s">
        <v>10360</v>
      </c>
    </row>
    <row r="10990" spans="2:12" ht="75" customHeight="1" x14ac:dyDescent="0.25">
      <c r="B10990" s="391">
        <v>49101702</v>
      </c>
      <c r="C10990" s="392" t="s">
        <v>10367</v>
      </c>
      <c r="D10990" s="393" t="s">
        <v>10359</v>
      </c>
      <c r="E10990" s="393" t="s">
        <v>9737</v>
      </c>
      <c r="F10990" s="393" t="s">
        <v>2568</v>
      </c>
      <c r="G10990" s="393" t="s">
        <v>307</v>
      </c>
      <c r="H10990" s="394">
        <f t="shared" si="95"/>
        <v>1260000</v>
      </c>
      <c r="I10990" s="395">
        <v>1200000</v>
      </c>
      <c r="J10990" s="396" t="s">
        <v>6371</v>
      </c>
      <c r="K10990" s="396" t="s">
        <v>6371</v>
      </c>
      <c r="L10990" s="397" t="s">
        <v>10360</v>
      </c>
    </row>
    <row r="10991" spans="2:12" ht="75" customHeight="1" x14ac:dyDescent="0.25">
      <c r="B10991" s="391">
        <v>49101702</v>
      </c>
      <c r="C10991" s="392" t="s">
        <v>10368</v>
      </c>
      <c r="D10991" s="393" t="s">
        <v>10359</v>
      </c>
      <c r="E10991" s="393" t="s">
        <v>9737</v>
      </c>
      <c r="F10991" s="393" t="s">
        <v>2568</v>
      </c>
      <c r="G10991" s="393" t="s">
        <v>307</v>
      </c>
      <c r="H10991" s="394">
        <f t="shared" si="95"/>
        <v>630000</v>
      </c>
      <c r="I10991" s="395">
        <v>600000</v>
      </c>
      <c r="J10991" s="396" t="s">
        <v>6371</v>
      </c>
      <c r="K10991" s="396" t="s">
        <v>6371</v>
      </c>
      <c r="L10991" s="397" t="s">
        <v>10360</v>
      </c>
    </row>
    <row r="10992" spans="2:12" ht="75" customHeight="1" x14ac:dyDescent="0.25">
      <c r="B10992" s="399">
        <v>46180000</v>
      </c>
      <c r="C10992" s="392" t="s">
        <v>10369</v>
      </c>
      <c r="D10992" s="393" t="s">
        <v>10370</v>
      </c>
      <c r="E10992" s="21" t="s">
        <v>9737</v>
      </c>
      <c r="F10992" s="393" t="s">
        <v>2568</v>
      </c>
      <c r="G10992" s="393" t="s">
        <v>307</v>
      </c>
      <c r="H10992" s="394">
        <f t="shared" si="95"/>
        <v>1376550</v>
      </c>
      <c r="I10992" s="395">
        <v>1311000</v>
      </c>
      <c r="J10992" s="396" t="s">
        <v>6371</v>
      </c>
      <c r="K10992" s="396" t="s">
        <v>6371</v>
      </c>
      <c r="L10992" s="397" t="s">
        <v>10360</v>
      </c>
    </row>
    <row r="10993" spans="2:12" ht="75" customHeight="1" x14ac:dyDescent="0.25">
      <c r="B10993" s="399">
        <v>46180000</v>
      </c>
      <c r="C10993" s="392" t="s">
        <v>10371</v>
      </c>
      <c r="D10993" s="393" t="s">
        <v>10370</v>
      </c>
      <c r="E10993" s="21" t="s">
        <v>2488</v>
      </c>
      <c r="F10993" s="393" t="s">
        <v>2568</v>
      </c>
      <c r="G10993" s="393" t="s">
        <v>307</v>
      </c>
      <c r="H10993" s="394">
        <f t="shared" si="95"/>
        <v>45885</v>
      </c>
      <c r="I10993" s="395">
        <v>43700</v>
      </c>
      <c r="J10993" s="396" t="s">
        <v>6371</v>
      </c>
      <c r="K10993" s="396" t="s">
        <v>6371</v>
      </c>
      <c r="L10993" s="397" t="s">
        <v>10360</v>
      </c>
    </row>
    <row r="10994" spans="2:12" ht="75" customHeight="1" x14ac:dyDescent="0.25">
      <c r="B10994" s="399">
        <v>46180000</v>
      </c>
      <c r="C10994" s="392" t="s">
        <v>10372</v>
      </c>
      <c r="D10994" s="393" t="s">
        <v>10370</v>
      </c>
      <c r="E10994" s="21" t="s">
        <v>2488</v>
      </c>
      <c r="F10994" s="393" t="s">
        <v>2568</v>
      </c>
      <c r="G10994" s="393" t="s">
        <v>307</v>
      </c>
      <c r="H10994" s="394">
        <f t="shared" si="95"/>
        <v>196597.80000000002</v>
      </c>
      <c r="I10994" s="395">
        <v>187236</v>
      </c>
      <c r="J10994" s="396" t="s">
        <v>6371</v>
      </c>
      <c r="K10994" s="396" t="s">
        <v>6371</v>
      </c>
      <c r="L10994" s="397" t="s">
        <v>10360</v>
      </c>
    </row>
    <row r="10995" spans="2:12" ht="75" customHeight="1" x14ac:dyDescent="0.25">
      <c r="B10995" s="399">
        <v>46180000</v>
      </c>
      <c r="C10995" s="392" t="s">
        <v>10373</v>
      </c>
      <c r="D10995" s="393" t="s">
        <v>10370</v>
      </c>
      <c r="E10995" s="21" t="s">
        <v>2488</v>
      </c>
      <c r="F10995" s="393" t="s">
        <v>2568</v>
      </c>
      <c r="G10995" s="393" t="s">
        <v>307</v>
      </c>
      <c r="H10995" s="394">
        <f t="shared" si="95"/>
        <v>487914</v>
      </c>
      <c r="I10995" s="395">
        <v>464680</v>
      </c>
      <c r="J10995" s="396" t="s">
        <v>6371</v>
      </c>
      <c r="K10995" s="396" t="s">
        <v>6371</v>
      </c>
      <c r="L10995" s="397" t="s">
        <v>10360</v>
      </c>
    </row>
    <row r="10996" spans="2:12" ht="75" customHeight="1" x14ac:dyDescent="0.25">
      <c r="B10996" s="399">
        <v>46180000</v>
      </c>
      <c r="C10996" s="392" t="s">
        <v>8735</v>
      </c>
      <c r="D10996" s="393" t="s">
        <v>10370</v>
      </c>
      <c r="E10996" s="21" t="s">
        <v>2488</v>
      </c>
      <c r="F10996" s="393" t="s">
        <v>2568</v>
      </c>
      <c r="G10996" s="393" t="s">
        <v>307</v>
      </c>
      <c r="H10996" s="394">
        <f t="shared" si="95"/>
        <v>66591</v>
      </c>
      <c r="I10996" s="395">
        <v>63420</v>
      </c>
      <c r="J10996" s="396" t="s">
        <v>6371</v>
      </c>
      <c r="K10996" s="396" t="s">
        <v>6371</v>
      </c>
      <c r="L10996" s="397" t="s">
        <v>10360</v>
      </c>
    </row>
    <row r="10997" spans="2:12" ht="75" customHeight="1" x14ac:dyDescent="0.25">
      <c r="B10997" s="399">
        <v>46180000</v>
      </c>
      <c r="C10997" s="392" t="s">
        <v>10374</v>
      </c>
      <c r="D10997" s="393" t="s">
        <v>10370</v>
      </c>
      <c r="E10997" s="21" t="s">
        <v>2488</v>
      </c>
      <c r="F10997" s="393" t="s">
        <v>2568</v>
      </c>
      <c r="G10997" s="393" t="s">
        <v>307</v>
      </c>
      <c r="H10997" s="394">
        <f t="shared" si="95"/>
        <v>14490</v>
      </c>
      <c r="I10997" s="395">
        <v>13800</v>
      </c>
      <c r="J10997" s="396" t="s">
        <v>6371</v>
      </c>
      <c r="K10997" s="396" t="s">
        <v>6371</v>
      </c>
      <c r="L10997" s="397" t="s">
        <v>10360</v>
      </c>
    </row>
    <row r="10998" spans="2:12" ht="75" customHeight="1" x14ac:dyDescent="0.25">
      <c r="B10998" s="400">
        <v>46180000</v>
      </c>
      <c r="C10998" s="401" t="s">
        <v>9245</v>
      </c>
      <c r="D10998" s="393" t="s">
        <v>10370</v>
      </c>
      <c r="E10998" s="21" t="s">
        <v>2488</v>
      </c>
      <c r="F10998" s="393" t="s">
        <v>2568</v>
      </c>
      <c r="G10998" s="393" t="s">
        <v>307</v>
      </c>
      <c r="H10998" s="394">
        <f t="shared" si="95"/>
        <v>299460</v>
      </c>
      <c r="I10998" s="395">
        <v>285200</v>
      </c>
      <c r="J10998" s="396" t="s">
        <v>6371</v>
      </c>
      <c r="K10998" s="396" t="s">
        <v>6371</v>
      </c>
      <c r="L10998" s="397" t="s">
        <v>10360</v>
      </c>
    </row>
    <row r="10999" spans="2:12" ht="75" customHeight="1" x14ac:dyDescent="0.25">
      <c r="B10999" s="400">
        <v>46180000</v>
      </c>
      <c r="C10999" s="401" t="s">
        <v>10375</v>
      </c>
      <c r="D10999" s="393" t="s">
        <v>10370</v>
      </c>
      <c r="E10999" s="21" t="s">
        <v>2488</v>
      </c>
      <c r="F10999" s="393" t="s">
        <v>2568</v>
      </c>
      <c r="G10999" s="393" t="s">
        <v>307</v>
      </c>
      <c r="H10999" s="394">
        <f t="shared" si="95"/>
        <v>27186.600000000002</v>
      </c>
      <c r="I10999" s="395">
        <v>25892</v>
      </c>
      <c r="J10999" s="396" t="s">
        <v>6371</v>
      </c>
      <c r="K10999" s="396" t="s">
        <v>6371</v>
      </c>
      <c r="L10999" s="397" t="s">
        <v>10360</v>
      </c>
    </row>
    <row r="11000" spans="2:12" ht="75" customHeight="1" x14ac:dyDescent="0.25">
      <c r="B11000" s="400">
        <v>46180000</v>
      </c>
      <c r="C11000" s="401" t="s">
        <v>10376</v>
      </c>
      <c r="D11000" s="393" t="s">
        <v>10370</v>
      </c>
      <c r="E11000" s="21" t="s">
        <v>2488</v>
      </c>
      <c r="F11000" s="393" t="s">
        <v>2568</v>
      </c>
      <c r="G11000" s="393" t="s">
        <v>307</v>
      </c>
      <c r="H11000" s="394">
        <f t="shared" si="95"/>
        <v>60097.8</v>
      </c>
      <c r="I11000" s="395">
        <v>57236</v>
      </c>
      <c r="J11000" s="396" t="s">
        <v>6371</v>
      </c>
      <c r="K11000" s="396" t="s">
        <v>6371</v>
      </c>
      <c r="L11000" s="397" t="s">
        <v>10360</v>
      </c>
    </row>
    <row r="11001" spans="2:12" ht="75" customHeight="1" x14ac:dyDescent="0.25">
      <c r="B11001" s="400">
        <v>46180000</v>
      </c>
      <c r="C11001" s="401" t="s">
        <v>10377</v>
      </c>
      <c r="D11001" s="393" t="s">
        <v>10370</v>
      </c>
      <c r="E11001" s="21" t="s">
        <v>2488</v>
      </c>
      <c r="F11001" s="393" t="s">
        <v>2568</v>
      </c>
      <c r="G11001" s="393" t="s">
        <v>307</v>
      </c>
      <c r="H11001" s="394">
        <f t="shared" si="95"/>
        <v>59045.700000000004</v>
      </c>
      <c r="I11001" s="395">
        <v>56234</v>
      </c>
      <c r="J11001" s="396" t="s">
        <v>6371</v>
      </c>
      <c r="K11001" s="396" t="s">
        <v>6371</v>
      </c>
      <c r="L11001" s="397" t="s">
        <v>10360</v>
      </c>
    </row>
    <row r="11002" spans="2:12" ht="75" customHeight="1" x14ac:dyDescent="0.25">
      <c r="B11002" s="400">
        <v>46180000</v>
      </c>
      <c r="C11002" s="401" t="s">
        <v>10378</v>
      </c>
      <c r="D11002" s="393" t="s">
        <v>10370</v>
      </c>
      <c r="E11002" s="21" t="s">
        <v>2488</v>
      </c>
      <c r="F11002" s="393" t="s">
        <v>2568</v>
      </c>
      <c r="G11002" s="393" t="s">
        <v>307</v>
      </c>
      <c r="H11002" s="394">
        <f t="shared" si="95"/>
        <v>93895.2</v>
      </c>
      <c r="I11002" s="395">
        <v>89424</v>
      </c>
      <c r="J11002" s="396" t="s">
        <v>6371</v>
      </c>
      <c r="K11002" s="396" t="s">
        <v>6371</v>
      </c>
      <c r="L11002" s="397" t="s">
        <v>10360</v>
      </c>
    </row>
    <row r="11003" spans="2:12" ht="75" customHeight="1" x14ac:dyDescent="0.25">
      <c r="B11003" s="400">
        <v>46180000</v>
      </c>
      <c r="C11003" s="401" t="s">
        <v>10379</v>
      </c>
      <c r="D11003" s="393" t="s">
        <v>10370</v>
      </c>
      <c r="E11003" s="21" t="s">
        <v>2488</v>
      </c>
      <c r="F11003" s="393" t="s">
        <v>2568</v>
      </c>
      <c r="G11003" s="393" t="s">
        <v>307</v>
      </c>
      <c r="H11003" s="394">
        <f t="shared" si="95"/>
        <v>93895.2</v>
      </c>
      <c r="I11003" s="395">
        <v>89424</v>
      </c>
      <c r="J11003" s="396" t="s">
        <v>6371</v>
      </c>
      <c r="K11003" s="396" t="s">
        <v>6371</v>
      </c>
      <c r="L11003" s="397" t="s">
        <v>10360</v>
      </c>
    </row>
    <row r="11004" spans="2:12" ht="75" customHeight="1" x14ac:dyDescent="0.25">
      <c r="B11004" s="400">
        <v>46180000</v>
      </c>
      <c r="C11004" s="401" t="s">
        <v>10380</v>
      </c>
      <c r="D11004" s="393" t="s">
        <v>10370</v>
      </c>
      <c r="E11004" s="21" t="s">
        <v>2488</v>
      </c>
      <c r="F11004" s="393" t="s">
        <v>2568</v>
      </c>
      <c r="G11004" s="393" t="s">
        <v>307</v>
      </c>
      <c r="H11004" s="394">
        <f t="shared" si="95"/>
        <v>12678.75</v>
      </c>
      <c r="I11004" s="395">
        <v>12075</v>
      </c>
      <c r="J11004" s="396" t="s">
        <v>6371</v>
      </c>
      <c r="K11004" s="396" t="s">
        <v>6371</v>
      </c>
      <c r="L11004" s="397" t="s">
        <v>10360</v>
      </c>
    </row>
    <row r="11005" spans="2:12" ht="75" customHeight="1" x14ac:dyDescent="0.25">
      <c r="B11005" s="400">
        <v>46180000</v>
      </c>
      <c r="C11005" s="401" t="s">
        <v>10381</v>
      </c>
      <c r="D11005" s="393" t="s">
        <v>10370</v>
      </c>
      <c r="E11005" s="21" t="s">
        <v>2488</v>
      </c>
      <c r="F11005" s="393" t="s">
        <v>2568</v>
      </c>
      <c r="G11005" s="393" t="s">
        <v>307</v>
      </c>
      <c r="H11005" s="394">
        <f t="shared" si="95"/>
        <v>320040</v>
      </c>
      <c r="I11005" s="395">
        <v>304800</v>
      </c>
      <c r="J11005" s="396" t="s">
        <v>6371</v>
      </c>
      <c r="K11005" s="396" t="s">
        <v>6371</v>
      </c>
      <c r="L11005" s="397" t="s">
        <v>10360</v>
      </c>
    </row>
    <row r="11006" spans="2:12" ht="75" customHeight="1" x14ac:dyDescent="0.25">
      <c r="B11006" s="400">
        <v>46180000</v>
      </c>
      <c r="C11006" s="401" t="s">
        <v>10382</v>
      </c>
      <c r="D11006" s="393" t="s">
        <v>10370</v>
      </c>
      <c r="E11006" s="21" t="s">
        <v>2488</v>
      </c>
      <c r="F11006" s="393" t="s">
        <v>2568</v>
      </c>
      <c r="G11006" s="393" t="s">
        <v>307</v>
      </c>
      <c r="H11006" s="394">
        <f t="shared" si="95"/>
        <v>31969.350000000002</v>
      </c>
      <c r="I11006" s="395">
        <v>30447</v>
      </c>
      <c r="J11006" s="396" t="s">
        <v>6371</v>
      </c>
      <c r="K11006" s="396" t="s">
        <v>6371</v>
      </c>
      <c r="L11006" s="397" t="s">
        <v>10360</v>
      </c>
    </row>
    <row r="11007" spans="2:12" ht="75" customHeight="1" x14ac:dyDescent="0.25">
      <c r="B11007" s="400">
        <v>46182300</v>
      </c>
      <c r="C11007" s="401" t="s">
        <v>10383</v>
      </c>
      <c r="D11007" s="393" t="s">
        <v>10384</v>
      </c>
      <c r="E11007" s="402" t="s">
        <v>51</v>
      </c>
      <c r="F11007" s="393" t="s">
        <v>2568</v>
      </c>
      <c r="G11007" s="393" t="s">
        <v>307</v>
      </c>
      <c r="H11007" s="394">
        <f t="shared" si="95"/>
        <v>892500</v>
      </c>
      <c r="I11007" s="395">
        <v>850000</v>
      </c>
      <c r="J11007" s="396" t="s">
        <v>6371</v>
      </c>
      <c r="K11007" s="396" t="s">
        <v>6371</v>
      </c>
      <c r="L11007" s="397" t="s">
        <v>10360</v>
      </c>
    </row>
    <row r="11008" spans="2:12" ht="75" customHeight="1" x14ac:dyDescent="0.25">
      <c r="B11008" s="400">
        <v>46182300</v>
      </c>
      <c r="C11008" s="401" t="s">
        <v>10385</v>
      </c>
      <c r="D11008" s="393" t="s">
        <v>10384</v>
      </c>
      <c r="E11008" s="402" t="s">
        <v>51</v>
      </c>
      <c r="F11008" s="393" t="s">
        <v>2568</v>
      </c>
      <c r="G11008" s="393" t="s">
        <v>307</v>
      </c>
      <c r="H11008" s="394">
        <f t="shared" si="95"/>
        <v>630000</v>
      </c>
      <c r="I11008" s="395">
        <v>600000</v>
      </c>
      <c r="J11008" s="396" t="s">
        <v>6371</v>
      </c>
      <c r="K11008" s="396" t="s">
        <v>6371</v>
      </c>
      <c r="L11008" s="397" t="s">
        <v>10360</v>
      </c>
    </row>
    <row r="11009" spans="2:12" ht="75" customHeight="1" x14ac:dyDescent="0.25">
      <c r="B11009" s="400">
        <v>46182300</v>
      </c>
      <c r="C11009" s="401" t="s">
        <v>10386</v>
      </c>
      <c r="D11009" s="393" t="s">
        <v>10384</v>
      </c>
      <c r="E11009" s="402" t="s">
        <v>51</v>
      </c>
      <c r="F11009" s="393" t="s">
        <v>2568</v>
      </c>
      <c r="G11009" s="393" t="s">
        <v>307</v>
      </c>
      <c r="H11009" s="394">
        <f t="shared" si="95"/>
        <v>231000</v>
      </c>
      <c r="I11009" s="395">
        <v>220000</v>
      </c>
      <c r="J11009" s="396" t="s">
        <v>6371</v>
      </c>
      <c r="K11009" s="396" t="s">
        <v>6371</v>
      </c>
      <c r="L11009" s="397" t="s">
        <v>10360</v>
      </c>
    </row>
    <row r="11010" spans="2:12" ht="75" customHeight="1" x14ac:dyDescent="0.25">
      <c r="B11010" s="400">
        <v>46182300</v>
      </c>
      <c r="C11010" s="401" t="s">
        <v>10387</v>
      </c>
      <c r="D11010" s="393" t="s">
        <v>10384</v>
      </c>
      <c r="E11010" s="402" t="s">
        <v>51</v>
      </c>
      <c r="F11010" s="393" t="s">
        <v>2568</v>
      </c>
      <c r="G11010" s="393" t="s">
        <v>307</v>
      </c>
      <c r="H11010" s="394">
        <f t="shared" si="95"/>
        <v>735000</v>
      </c>
      <c r="I11010" s="395">
        <v>700000</v>
      </c>
      <c r="J11010" s="396" t="s">
        <v>6371</v>
      </c>
      <c r="K11010" s="396" t="s">
        <v>6371</v>
      </c>
      <c r="L11010" s="397" t="s">
        <v>10360</v>
      </c>
    </row>
    <row r="11011" spans="2:12" ht="75" customHeight="1" x14ac:dyDescent="0.25">
      <c r="B11011" s="400">
        <v>46182300</v>
      </c>
      <c r="C11011" s="401" t="s">
        <v>10388</v>
      </c>
      <c r="D11011" s="393" t="s">
        <v>10384</v>
      </c>
      <c r="E11011" s="402" t="s">
        <v>51</v>
      </c>
      <c r="F11011" s="393" t="s">
        <v>2568</v>
      </c>
      <c r="G11011" s="393" t="s">
        <v>307</v>
      </c>
      <c r="H11011" s="394">
        <f t="shared" si="95"/>
        <v>504000</v>
      </c>
      <c r="I11011" s="395">
        <v>480000</v>
      </c>
      <c r="J11011" s="396" t="s">
        <v>6371</v>
      </c>
      <c r="K11011" s="396" t="s">
        <v>6371</v>
      </c>
      <c r="L11011" s="397" t="s">
        <v>10360</v>
      </c>
    </row>
    <row r="11012" spans="2:12" ht="75" customHeight="1" x14ac:dyDescent="0.25">
      <c r="B11012" s="400">
        <v>46182300</v>
      </c>
      <c r="C11012" s="401" t="s">
        <v>10389</v>
      </c>
      <c r="D11012" s="393" t="s">
        <v>10384</v>
      </c>
      <c r="E11012" s="402" t="s">
        <v>51</v>
      </c>
      <c r="F11012" s="393" t="s">
        <v>2568</v>
      </c>
      <c r="G11012" s="393" t="s">
        <v>307</v>
      </c>
      <c r="H11012" s="394">
        <f t="shared" si="95"/>
        <v>2187708.6</v>
      </c>
      <c r="I11012" s="395">
        <v>2083532</v>
      </c>
      <c r="J11012" s="396" t="s">
        <v>6371</v>
      </c>
      <c r="K11012" s="396" t="s">
        <v>6371</v>
      </c>
      <c r="L11012" s="397" t="s">
        <v>10360</v>
      </c>
    </row>
    <row r="11013" spans="2:12" ht="75" customHeight="1" x14ac:dyDescent="0.25">
      <c r="B11013" s="400">
        <v>46182300</v>
      </c>
      <c r="C11013" s="401" t="s">
        <v>10390</v>
      </c>
      <c r="D11013" s="393" t="s">
        <v>10384</v>
      </c>
      <c r="E11013" s="402" t="s">
        <v>51</v>
      </c>
      <c r="F11013" s="393" t="s">
        <v>2568</v>
      </c>
      <c r="G11013" s="393" t="s">
        <v>307</v>
      </c>
      <c r="H11013" s="394">
        <f t="shared" si="95"/>
        <v>210000</v>
      </c>
      <c r="I11013" s="395">
        <v>200000</v>
      </c>
      <c r="J11013" s="396" t="s">
        <v>6371</v>
      </c>
      <c r="K11013" s="396" t="s">
        <v>6371</v>
      </c>
      <c r="L11013" s="397" t="s">
        <v>10360</v>
      </c>
    </row>
    <row r="11014" spans="2:12" ht="75" customHeight="1" x14ac:dyDescent="0.25">
      <c r="B11014" s="400">
        <v>46182300</v>
      </c>
      <c r="C11014" s="401" t="s">
        <v>10391</v>
      </c>
      <c r="D11014" s="393" t="s">
        <v>10384</v>
      </c>
      <c r="E11014" s="402" t="s">
        <v>51</v>
      </c>
      <c r="F11014" s="393" t="s">
        <v>2568</v>
      </c>
      <c r="G11014" s="393" t="s">
        <v>307</v>
      </c>
      <c r="H11014" s="394">
        <f t="shared" si="95"/>
        <v>225750</v>
      </c>
      <c r="I11014" s="395">
        <v>215000</v>
      </c>
      <c r="J11014" s="396" t="s">
        <v>6371</v>
      </c>
      <c r="K11014" s="396" t="s">
        <v>6371</v>
      </c>
      <c r="L11014" s="397" t="s">
        <v>10360</v>
      </c>
    </row>
    <row r="11015" spans="2:12" ht="75" customHeight="1" x14ac:dyDescent="0.25">
      <c r="B11015" s="400">
        <v>46182300</v>
      </c>
      <c r="C11015" s="401" t="s">
        <v>10392</v>
      </c>
      <c r="D11015" s="393" t="s">
        <v>10384</v>
      </c>
      <c r="E11015" s="402" t="s">
        <v>51</v>
      </c>
      <c r="F11015" s="393" t="s">
        <v>2568</v>
      </c>
      <c r="G11015" s="393" t="s">
        <v>307</v>
      </c>
      <c r="H11015" s="394">
        <f t="shared" si="95"/>
        <v>383670</v>
      </c>
      <c r="I11015" s="395">
        <v>365400</v>
      </c>
      <c r="J11015" s="396" t="s">
        <v>6371</v>
      </c>
      <c r="K11015" s="396" t="s">
        <v>6371</v>
      </c>
      <c r="L11015" s="397" t="s">
        <v>10360</v>
      </c>
    </row>
    <row r="11016" spans="2:12" ht="75" customHeight="1" x14ac:dyDescent="0.25">
      <c r="B11016" s="400">
        <v>46182300</v>
      </c>
      <c r="C11016" s="401" t="s">
        <v>10393</v>
      </c>
      <c r="D11016" s="393" t="s">
        <v>10384</v>
      </c>
      <c r="E11016" s="402" t="s">
        <v>51</v>
      </c>
      <c r="F11016" s="393" t="s">
        <v>2568</v>
      </c>
      <c r="G11016" s="393" t="s">
        <v>307</v>
      </c>
      <c r="H11016" s="394">
        <f t="shared" si="95"/>
        <v>400050</v>
      </c>
      <c r="I11016" s="395">
        <v>381000</v>
      </c>
      <c r="J11016" s="396" t="s">
        <v>6371</v>
      </c>
      <c r="K11016" s="396" t="s">
        <v>6371</v>
      </c>
      <c r="L11016" s="397" t="s">
        <v>10360</v>
      </c>
    </row>
    <row r="11017" spans="2:12" ht="75" customHeight="1" x14ac:dyDescent="0.25">
      <c r="B11017" s="400">
        <v>46182300</v>
      </c>
      <c r="C11017" s="401" t="s">
        <v>10394</v>
      </c>
      <c r="D11017" s="393" t="s">
        <v>10384</v>
      </c>
      <c r="E11017" s="402" t="s">
        <v>51</v>
      </c>
      <c r="F11017" s="393" t="s">
        <v>2568</v>
      </c>
      <c r="G11017" s="393" t="s">
        <v>307</v>
      </c>
      <c r="H11017" s="394">
        <f t="shared" si="95"/>
        <v>611100</v>
      </c>
      <c r="I11017" s="395">
        <v>582000</v>
      </c>
      <c r="J11017" s="396" t="s">
        <v>6371</v>
      </c>
      <c r="K11017" s="396" t="s">
        <v>6371</v>
      </c>
      <c r="L11017" s="397" t="s">
        <v>10360</v>
      </c>
    </row>
    <row r="11018" spans="2:12" ht="75" customHeight="1" x14ac:dyDescent="0.25">
      <c r="B11018" s="400">
        <v>46182300</v>
      </c>
      <c r="C11018" s="401" t="s">
        <v>10395</v>
      </c>
      <c r="D11018" s="393" t="s">
        <v>10384</v>
      </c>
      <c r="E11018" s="402" t="s">
        <v>51</v>
      </c>
      <c r="F11018" s="393" t="s">
        <v>2568</v>
      </c>
      <c r="G11018" s="393" t="s">
        <v>307</v>
      </c>
      <c r="H11018" s="394">
        <f t="shared" si="95"/>
        <v>267960</v>
      </c>
      <c r="I11018" s="395">
        <v>255200</v>
      </c>
      <c r="J11018" s="396" t="s">
        <v>6371</v>
      </c>
      <c r="K11018" s="396" t="s">
        <v>6371</v>
      </c>
      <c r="L11018" s="397" t="s">
        <v>10360</v>
      </c>
    </row>
    <row r="11019" spans="2:12" ht="75" customHeight="1" x14ac:dyDescent="0.25">
      <c r="B11019" s="400">
        <v>46182300</v>
      </c>
      <c r="C11019" s="401" t="s">
        <v>10396</v>
      </c>
      <c r="D11019" s="393" t="s">
        <v>10384</v>
      </c>
      <c r="E11019" s="402" t="s">
        <v>51</v>
      </c>
      <c r="F11019" s="393" t="s">
        <v>2568</v>
      </c>
      <c r="G11019" s="393" t="s">
        <v>307</v>
      </c>
      <c r="H11019" s="394">
        <f t="shared" si="95"/>
        <v>472500</v>
      </c>
      <c r="I11019" s="395">
        <v>450000</v>
      </c>
      <c r="J11019" s="396" t="s">
        <v>6371</v>
      </c>
      <c r="K11019" s="396" t="s">
        <v>6371</v>
      </c>
      <c r="L11019" s="397" t="s">
        <v>10360</v>
      </c>
    </row>
    <row r="11020" spans="2:12" ht="75" customHeight="1" x14ac:dyDescent="0.25">
      <c r="B11020" s="400">
        <v>46182300</v>
      </c>
      <c r="C11020" s="401" t="s">
        <v>10397</v>
      </c>
      <c r="D11020" s="393" t="s">
        <v>10384</v>
      </c>
      <c r="E11020" s="402" t="s">
        <v>51</v>
      </c>
      <c r="F11020" s="393" t="s">
        <v>2568</v>
      </c>
      <c r="G11020" s="393" t="s">
        <v>307</v>
      </c>
      <c r="H11020" s="394">
        <f t="shared" si="95"/>
        <v>78750</v>
      </c>
      <c r="I11020" s="395">
        <v>75000</v>
      </c>
      <c r="J11020" s="396" t="s">
        <v>6371</v>
      </c>
      <c r="K11020" s="396" t="s">
        <v>6371</v>
      </c>
      <c r="L11020" s="397" t="s">
        <v>10360</v>
      </c>
    </row>
    <row r="11021" spans="2:12" ht="75" customHeight="1" x14ac:dyDescent="0.25">
      <c r="B11021" s="400">
        <v>46182300</v>
      </c>
      <c r="C11021" s="401" t="s">
        <v>10398</v>
      </c>
      <c r="D11021" s="393" t="s">
        <v>10384</v>
      </c>
      <c r="E11021" s="402" t="s">
        <v>51</v>
      </c>
      <c r="F11021" s="393" t="s">
        <v>2568</v>
      </c>
      <c r="G11021" s="393" t="s">
        <v>307</v>
      </c>
      <c r="H11021" s="394">
        <f t="shared" si="95"/>
        <v>2100000</v>
      </c>
      <c r="I11021" s="395">
        <v>2000000</v>
      </c>
      <c r="J11021" s="396" t="s">
        <v>6371</v>
      </c>
      <c r="K11021" s="396" t="s">
        <v>6371</v>
      </c>
      <c r="L11021" s="397" t="s">
        <v>10360</v>
      </c>
    </row>
    <row r="11022" spans="2:12" ht="75" customHeight="1" x14ac:dyDescent="0.25">
      <c r="B11022" s="400">
        <v>45110000</v>
      </c>
      <c r="C11022" s="401" t="s">
        <v>10399</v>
      </c>
      <c r="D11022" s="393" t="s">
        <v>10400</v>
      </c>
      <c r="E11022" s="402" t="s">
        <v>54</v>
      </c>
      <c r="F11022" s="393" t="s">
        <v>2568</v>
      </c>
      <c r="G11022" s="393" t="s">
        <v>307</v>
      </c>
      <c r="H11022" s="394">
        <f t="shared" si="95"/>
        <v>1627500</v>
      </c>
      <c r="I11022" s="395">
        <v>1550000</v>
      </c>
      <c r="J11022" s="396" t="s">
        <v>6371</v>
      </c>
      <c r="K11022" s="396" t="s">
        <v>6371</v>
      </c>
      <c r="L11022" s="397" t="s">
        <v>10360</v>
      </c>
    </row>
    <row r="11023" spans="2:12" ht="75" customHeight="1" x14ac:dyDescent="0.25">
      <c r="B11023" s="399">
        <v>45110000</v>
      </c>
      <c r="C11023" s="392" t="s">
        <v>10401</v>
      </c>
      <c r="D11023" s="393" t="s">
        <v>10400</v>
      </c>
      <c r="E11023" s="402" t="s">
        <v>54</v>
      </c>
      <c r="F11023" s="393" t="s">
        <v>2568</v>
      </c>
      <c r="G11023" s="393" t="s">
        <v>307</v>
      </c>
      <c r="H11023" s="394">
        <f t="shared" si="95"/>
        <v>997500</v>
      </c>
      <c r="I11023" s="395">
        <v>950000</v>
      </c>
      <c r="J11023" s="396" t="s">
        <v>6371</v>
      </c>
      <c r="K11023" s="396" t="s">
        <v>6371</v>
      </c>
      <c r="L11023" s="397" t="s">
        <v>10360</v>
      </c>
    </row>
    <row r="11024" spans="2:12" ht="75" customHeight="1" x14ac:dyDescent="0.25">
      <c r="B11024" s="399">
        <v>45110000</v>
      </c>
      <c r="C11024" s="392" t="s">
        <v>10402</v>
      </c>
      <c r="D11024" s="393" t="s">
        <v>10400</v>
      </c>
      <c r="E11024" s="402" t="s">
        <v>54</v>
      </c>
      <c r="F11024" s="393" t="s">
        <v>2568</v>
      </c>
      <c r="G11024" s="393" t="s">
        <v>307</v>
      </c>
      <c r="H11024" s="394">
        <f t="shared" si="95"/>
        <v>367500</v>
      </c>
      <c r="I11024" s="395">
        <v>350000</v>
      </c>
      <c r="J11024" s="396" t="s">
        <v>6371</v>
      </c>
      <c r="K11024" s="396" t="s">
        <v>6371</v>
      </c>
      <c r="L11024" s="397" t="s">
        <v>10360</v>
      </c>
    </row>
    <row r="11025" spans="2:12" ht="75" customHeight="1" x14ac:dyDescent="0.25">
      <c r="B11025" s="391">
        <v>45110000</v>
      </c>
      <c r="C11025" s="392" t="s">
        <v>10403</v>
      </c>
      <c r="D11025" s="393" t="s">
        <v>10400</v>
      </c>
      <c r="E11025" s="402" t="s">
        <v>54</v>
      </c>
      <c r="F11025" s="393" t="s">
        <v>2568</v>
      </c>
      <c r="G11025" s="393" t="s">
        <v>307</v>
      </c>
      <c r="H11025" s="394">
        <f t="shared" si="95"/>
        <v>756000</v>
      </c>
      <c r="I11025" s="395">
        <v>720000</v>
      </c>
      <c r="J11025" s="396" t="s">
        <v>6371</v>
      </c>
      <c r="K11025" s="396" t="s">
        <v>6371</v>
      </c>
      <c r="L11025" s="397" t="s">
        <v>10360</v>
      </c>
    </row>
    <row r="11026" spans="2:12" ht="75" customHeight="1" x14ac:dyDescent="0.25">
      <c r="B11026" s="391">
        <v>45110000</v>
      </c>
      <c r="C11026" s="392" t="s">
        <v>10404</v>
      </c>
      <c r="D11026" s="393" t="s">
        <v>10400</v>
      </c>
      <c r="E11026" s="402" t="s">
        <v>54</v>
      </c>
      <c r="F11026" s="393" t="s">
        <v>2568</v>
      </c>
      <c r="G11026" s="393" t="s">
        <v>307</v>
      </c>
      <c r="H11026" s="394">
        <f t="shared" si="95"/>
        <v>787500</v>
      </c>
      <c r="I11026" s="395">
        <v>750000</v>
      </c>
      <c r="J11026" s="396" t="s">
        <v>6371</v>
      </c>
      <c r="K11026" s="396" t="s">
        <v>6371</v>
      </c>
      <c r="L11026" s="397" t="s">
        <v>10360</v>
      </c>
    </row>
    <row r="11027" spans="2:12" ht="75" customHeight="1" x14ac:dyDescent="0.25">
      <c r="B11027" s="391">
        <v>45110000</v>
      </c>
      <c r="C11027" s="392" t="s">
        <v>10405</v>
      </c>
      <c r="D11027" s="393" t="s">
        <v>10400</v>
      </c>
      <c r="E11027" s="402" t="s">
        <v>54</v>
      </c>
      <c r="F11027" s="393" t="s">
        <v>2568</v>
      </c>
      <c r="G11027" s="393" t="s">
        <v>307</v>
      </c>
      <c r="H11027" s="394">
        <f t="shared" si="95"/>
        <v>68250</v>
      </c>
      <c r="I11027" s="395">
        <v>65000</v>
      </c>
      <c r="J11027" s="396" t="s">
        <v>6371</v>
      </c>
      <c r="K11027" s="396" t="s">
        <v>6371</v>
      </c>
      <c r="L11027" s="397" t="s">
        <v>10360</v>
      </c>
    </row>
    <row r="11028" spans="2:12" ht="75" customHeight="1" x14ac:dyDescent="0.25">
      <c r="B11028" s="391">
        <v>45110000</v>
      </c>
      <c r="C11028" s="392" t="s">
        <v>10406</v>
      </c>
      <c r="D11028" s="393" t="s">
        <v>10400</v>
      </c>
      <c r="E11028" s="402" t="s">
        <v>54</v>
      </c>
      <c r="F11028" s="393" t="s">
        <v>2568</v>
      </c>
      <c r="G11028" s="393" t="s">
        <v>307</v>
      </c>
      <c r="H11028" s="394">
        <f t="shared" si="95"/>
        <v>1522500</v>
      </c>
      <c r="I11028" s="395">
        <v>1450000</v>
      </c>
      <c r="J11028" s="396" t="s">
        <v>6371</v>
      </c>
      <c r="K11028" s="396" t="s">
        <v>6371</v>
      </c>
      <c r="L11028" s="397" t="s">
        <v>10360</v>
      </c>
    </row>
    <row r="11029" spans="2:12" ht="75" customHeight="1" x14ac:dyDescent="0.25">
      <c r="B11029" s="391">
        <v>45110000</v>
      </c>
      <c r="C11029" s="392" t="s">
        <v>10406</v>
      </c>
      <c r="D11029" s="393" t="s">
        <v>10400</v>
      </c>
      <c r="E11029" s="402" t="s">
        <v>54</v>
      </c>
      <c r="F11029" s="393" t="s">
        <v>2568</v>
      </c>
      <c r="G11029" s="393" t="s">
        <v>307</v>
      </c>
      <c r="H11029" s="394">
        <f t="shared" si="95"/>
        <v>1837500</v>
      </c>
      <c r="I11029" s="395">
        <v>1750000</v>
      </c>
      <c r="J11029" s="396" t="s">
        <v>6371</v>
      </c>
      <c r="K11029" s="396" t="s">
        <v>6371</v>
      </c>
      <c r="L11029" s="397" t="s">
        <v>10360</v>
      </c>
    </row>
    <row r="11030" spans="2:12" ht="75" customHeight="1" x14ac:dyDescent="0.25">
      <c r="B11030" s="391">
        <v>45110000</v>
      </c>
      <c r="C11030" s="392" t="s">
        <v>10407</v>
      </c>
      <c r="D11030" s="393" t="s">
        <v>10400</v>
      </c>
      <c r="E11030" s="402" t="s">
        <v>54</v>
      </c>
      <c r="F11030" s="393" t="s">
        <v>2568</v>
      </c>
      <c r="G11030" s="393" t="s">
        <v>307</v>
      </c>
      <c r="H11030" s="394">
        <f t="shared" si="95"/>
        <v>336000</v>
      </c>
      <c r="I11030" s="395">
        <v>320000</v>
      </c>
      <c r="J11030" s="396" t="s">
        <v>6371</v>
      </c>
      <c r="K11030" s="396" t="s">
        <v>6371</v>
      </c>
      <c r="L11030" s="397" t="s">
        <v>10360</v>
      </c>
    </row>
    <row r="11031" spans="2:12" ht="75" customHeight="1" x14ac:dyDescent="0.25">
      <c r="B11031" s="391">
        <v>45110000</v>
      </c>
      <c r="C11031" s="392" t="s">
        <v>10408</v>
      </c>
      <c r="D11031" s="393" t="s">
        <v>10400</v>
      </c>
      <c r="E11031" s="402" t="s">
        <v>54</v>
      </c>
      <c r="F11031" s="393" t="s">
        <v>2568</v>
      </c>
      <c r="G11031" s="393" t="s">
        <v>307</v>
      </c>
      <c r="H11031" s="394">
        <f t="shared" si="95"/>
        <v>404250</v>
      </c>
      <c r="I11031" s="395">
        <v>385000</v>
      </c>
      <c r="J11031" s="396" t="s">
        <v>6371</v>
      </c>
      <c r="K11031" s="396" t="s">
        <v>6371</v>
      </c>
      <c r="L11031" s="397" t="s">
        <v>10360</v>
      </c>
    </row>
    <row r="11032" spans="2:12" ht="75" customHeight="1" x14ac:dyDescent="0.25">
      <c r="B11032" s="391">
        <v>42301500</v>
      </c>
      <c r="C11032" s="392" t="s">
        <v>10409</v>
      </c>
      <c r="D11032" s="393" t="s">
        <v>10384</v>
      </c>
      <c r="E11032" s="402" t="s">
        <v>54</v>
      </c>
      <c r="F11032" s="393" t="s">
        <v>2568</v>
      </c>
      <c r="G11032" s="393" t="s">
        <v>307</v>
      </c>
      <c r="H11032" s="394">
        <f t="shared" si="95"/>
        <v>892500</v>
      </c>
      <c r="I11032" s="263">
        <v>850000</v>
      </c>
      <c r="J11032" s="396" t="s">
        <v>6371</v>
      </c>
      <c r="K11032" s="396" t="s">
        <v>6371</v>
      </c>
      <c r="L11032" s="397" t="s">
        <v>10360</v>
      </c>
    </row>
    <row r="11033" spans="2:12" ht="75" customHeight="1" x14ac:dyDescent="0.25">
      <c r="B11033" s="391">
        <v>42301500</v>
      </c>
      <c r="C11033" s="392" t="s">
        <v>10410</v>
      </c>
      <c r="D11033" s="393" t="s">
        <v>10384</v>
      </c>
      <c r="E11033" s="402" t="s">
        <v>54</v>
      </c>
      <c r="F11033" s="393" t="s">
        <v>2568</v>
      </c>
      <c r="G11033" s="393" t="s">
        <v>307</v>
      </c>
      <c r="H11033" s="394">
        <f t="shared" si="95"/>
        <v>630000</v>
      </c>
      <c r="I11033" s="263">
        <v>600000</v>
      </c>
      <c r="J11033" s="396" t="s">
        <v>6371</v>
      </c>
      <c r="K11033" s="396" t="s">
        <v>6371</v>
      </c>
      <c r="L11033" s="397" t="s">
        <v>10360</v>
      </c>
    </row>
    <row r="11034" spans="2:12" ht="75" customHeight="1" x14ac:dyDescent="0.25">
      <c r="B11034" s="391">
        <v>42301500</v>
      </c>
      <c r="C11034" s="392" t="s">
        <v>10411</v>
      </c>
      <c r="D11034" s="393" t="s">
        <v>10384</v>
      </c>
      <c r="E11034" s="402" t="s">
        <v>54</v>
      </c>
      <c r="F11034" s="393" t="s">
        <v>2568</v>
      </c>
      <c r="G11034" s="393" t="s">
        <v>307</v>
      </c>
      <c r="H11034" s="394">
        <f t="shared" si="95"/>
        <v>367500</v>
      </c>
      <c r="I11034" s="263">
        <v>350000</v>
      </c>
      <c r="J11034" s="396" t="s">
        <v>6371</v>
      </c>
      <c r="K11034" s="396" t="s">
        <v>6371</v>
      </c>
      <c r="L11034" s="397" t="s">
        <v>10360</v>
      </c>
    </row>
    <row r="11035" spans="2:12" ht="75" customHeight="1" x14ac:dyDescent="0.25">
      <c r="B11035" s="391">
        <v>42301500</v>
      </c>
      <c r="C11035" s="401" t="s">
        <v>10412</v>
      </c>
      <c r="D11035" s="393" t="s">
        <v>10384</v>
      </c>
      <c r="E11035" s="402" t="s">
        <v>54</v>
      </c>
      <c r="F11035" s="393" t="s">
        <v>2568</v>
      </c>
      <c r="G11035" s="393" t="s">
        <v>307</v>
      </c>
      <c r="H11035" s="394">
        <f t="shared" si="95"/>
        <v>577500</v>
      </c>
      <c r="I11035" s="263">
        <v>550000</v>
      </c>
      <c r="J11035" s="396" t="s">
        <v>6371</v>
      </c>
      <c r="K11035" s="396" t="s">
        <v>6371</v>
      </c>
      <c r="L11035" s="397" t="s">
        <v>10360</v>
      </c>
    </row>
    <row r="11036" spans="2:12" ht="75" customHeight="1" x14ac:dyDescent="0.25">
      <c r="B11036" s="391">
        <v>42301500</v>
      </c>
      <c r="C11036" s="392" t="s">
        <v>10413</v>
      </c>
      <c r="D11036" s="393" t="s">
        <v>10384</v>
      </c>
      <c r="E11036" s="402" t="s">
        <v>54</v>
      </c>
      <c r="F11036" s="393" t="s">
        <v>2568</v>
      </c>
      <c r="G11036" s="393" t="s">
        <v>307</v>
      </c>
      <c r="H11036" s="394">
        <f t="shared" si="95"/>
        <v>2625000</v>
      </c>
      <c r="I11036" s="263">
        <v>2500000</v>
      </c>
      <c r="J11036" s="396" t="s">
        <v>6371</v>
      </c>
      <c r="K11036" s="396" t="s">
        <v>6371</v>
      </c>
      <c r="L11036" s="397" t="s">
        <v>10360</v>
      </c>
    </row>
    <row r="11037" spans="2:12" ht="75" customHeight="1" x14ac:dyDescent="0.25">
      <c r="B11037" s="391">
        <v>42301500</v>
      </c>
      <c r="C11037" s="392" t="s">
        <v>10414</v>
      </c>
      <c r="D11037" s="393" t="s">
        <v>10384</v>
      </c>
      <c r="E11037" s="402" t="s">
        <v>54</v>
      </c>
      <c r="F11037" s="393" t="s">
        <v>2568</v>
      </c>
      <c r="G11037" s="393" t="s">
        <v>307</v>
      </c>
      <c r="H11037" s="394">
        <f t="shared" si="95"/>
        <v>131250</v>
      </c>
      <c r="I11037" s="263">
        <v>125000</v>
      </c>
      <c r="J11037" s="396" t="s">
        <v>6371</v>
      </c>
      <c r="K11037" s="396" t="s">
        <v>6371</v>
      </c>
      <c r="L11037" s="397" t="s">
        <v>10360</v>
      </c>
    </row>
    <row r="11038" spans="2:12" ht="75" customHeight="1" x14ac:dyDescent="0.25">
      <c r="B11038" s="391">
        <v>42180000</v>
      </c>
      <c r="C11038" s="392" t="s">
        <v>10415</v>
      </c>
      <c r="D11038" s="393" t="s">
        <v>10384</v>
      </c>
      <c r="E11038" s="402" t="s">
        <v>54</v>
      </c>
      <c r="F11038" s="393" t="s">
        <v>2568</v>
      </c>
      <c r="G11038" s="393" t="s">
        <v>307</v>
      </c>
      <c r="H11038" s="394">
        <f t="shared" si="95"/>
        <v>78750</v>
      </c>
      <c r="I11038" s="263">
        <v>75000</v>
      </c>
      <c r="J11038" s="396" t="s">
        <v>6371</v>
      </c>
      <c r="K11038" s="396" t="s">
        <v>6371</v>
      </c>
      <c r="L11038" s="397" t="s">
        <v>10360</v>
      </c>
    </row>
    <row r="11039" spans="2:12" ht="75" customHeight="1" x14ac:dyDescent="0.25">
      <c r="B11039" s="391">
        <v>41113607</v>
      </c>
      <c r="C11039" s="392" t="s">
        <v>10416</v>
      </c>
      <c r="D11039" s="393" t="s">
        <v>10384</v>
      </c>
      <c r="E11039" s="402" t="s">
        <v>54</v>
      </c>
      <c r="F11039" s="393" t="s">
        <v>2568</v>
      </c>
      <c r="G11039" s="393" t="s">
        <v>307</v>
      </c>
      <c r="H11039" s="394">
        <f t="shared" si="95"/>
        <v>1207500</v>
      </c>
      <c r="I11039" s="263">
        <v>1150000</v>
      </c>
      <c r="J11039" s="396" t="s">
        <v>6371</v>
      </c>
      <c r="K11039" s="396" t="s">
        <v>6371</v>
      </c>
      <c r="L11039" s="397" t="s">
        <v>10360</v>
      </c>
    </row>
    <row r="11040" spans="2:12" ht="75" customHeight="1" x14ac:dyDescent="0.25">
      <c r="B11040" s="391">
        <v>41115502</v>
      </c>
      <c r="C11040" s="392" t="s">
        <v>10417</v>
      </c>
      <c r="D11040" s="393" t="s">
        <v>10384</v>
      </c>
      <c r="E11040" s="402" t="s">
        <v>54</v>
      </c>
      <c r="F11040" s="393" t="s">
        <v>2568</v>
      </c>
      <c r="G11040" s="393" t="s">
        <v>307</v>
      </c>
      <c r="H11040" s="394">
        <f t="shared" si="95"/>
        <v>892500</v>
      </c>
      <c r="I11040" s="263">
        <v>850000</v>
      </c>
      <c r="J11040" s="396" t="s">
        <v>6371</v>
      </c>
      <c r="K11040" s="396" t="s">
        <v>6371</v>
      </c>
      <c r="L11040" s="397" t="s">
        <v>10360</v>
      </c>
    </row>
    <row r="11041" spans="2:12" ht="75" customHeight="1" x14ac:dyDescent="0.25">
      <c r="B11041" s="391">
        <v>41115309</v>
      </c>
      <c r="C11041" s="392" t="s">
        <v>10418</v>
      </c>
      <c r="D11041" s="393" t="s">
        <v>10384</v>
      </c>
      <c r="E11041" s="402" t="s">
        <v>54</v>
      </c>
      <c r="F11041" s="393" t="s">
        <v>2568</v>
      </c>
      <c r="G11041" s="393" t="s">
        <v>307</v>
      </c>
      <c r="H11041" s="394">
        <f t="shared" si="95"/>
        <v>1207500</v>
      </c>
      <c r="I11041" s="263">
        <v>1150000</v>
      </c>
      <c r="J11041" s="396" t="s">
        <v>6371</v>
      </c>
      <c r="K11041" s="396" t="s">
        <v>6371</v>
      </c>
      <c r="L11041" s="397" t="s">
        <v>10360</v>
      </c>
    </row>
    <row r="11042" spans="2:12" ht="75" customHeight="1" x14ac:dyDescent="0.25">
      <c r="B11042" s="391">
        <v>42301500</v>
      </c>
      <c r="C11042" s="392" t="s">
        <v>10419</v>
      </c>
      <c r="D11042" s="393" t="s">
        <v>10384</v>
      </c>
      <c r="E11042" s="402" t="s">
        <v>54</v>
      </c>
      <c r="F11042" s="393" t="s">
        <v>2568</v>
      </c>
      <c r="G11042" s="393" t="s">
        <v>307</v>
      </c>
      <c r="H11042" s="394">
        <f t="shared" si="95"/>
        <v>1942500</v>
      </c>
      <c r="I11042" s="263">
        <v>1850000</v>
      </c>
      <c r="J11042" s="396" t="s">
        <v>6371</v>
      </c>
      <c r="K11042" s="396" t="s">
        <v>6371</v>
      </c>
      <c r="L11042" s="397" t="s">
        <v>10360</v>
      </c>
    </row>
    <row r="11043" spans="2:12" ht="75" customHeight="1" x14ac:dyDescent="0.25">
      <c r="B11043" s="391">
        <v>43232600</v>
      </c>
      <c r="C11043" s="401" t="s">
        <v>10420</v>
      </c>
      <c r="D11043" s="393" t="s">
        <v>10400</v>
      </c>
      <c r="E11043" s="21" t="s">
        <v>5462</v>
      </c>
      <c r="F11043" s="393" t="s">
        <v>2568</v>
      </c>
      <c r="G11043" s="393" t="s">
        <v>307</v>
      </c>
      <c r="H11043" s="394">
        <f t="shared" si="95"/>
        <v>8400000</v>
      </c>
      <c r="I11043" s="263">
        <v>8000000</v>
      </c>
      <c r="J11043" s="396" t="s">
        <v>6371</v>
      </c>
      <c r="K11043" s="396" t="s">
        <v>6371</v>
      </c>
      <c r="L11043" s="397" t="s">
        <v>10360</v>
      </c>
    </row>
    <row r="11044" spans="2:12" ht="75" customHeight="1" x14ac:dyDescent="0.25">
      <c r="B11044" s="391">
        <v>43232600</v>
      </c>
      <c r="C11044" s="401" t="s">
        <v>10421</v>
      </c>
      <c r="D11044" s="393" t="s">
        <v>10400</v>
      </c>
      <c r="E11044" s="21" t="s">
        <v>5462</v>
      </c>
      <c r="F11044" s="393" t="s">
        <v>2568</v>
      </c>
      <c r="G11044" s="393" t="s">
        <v>307</v>
      </c>
      <c r="H11044" s="394">
        <f t="shared" si="95"/>
        <v>18900000</v>
      </c>
      <c r="I11044" s="263">
        <v>18000000</v>
      </c>
      <c r="J11044" s="396" t="s">
        <v>6371</v>
      </c>
      <c r="K11044" s="396" t="s">
        <v>6371</v>
      </c>
      <c r="L11044" s="397" t="s">
        <v>10360</v>
      </c>
    </row>
    <row r="11045" spans="2:12" ht="75" customHeight="1" x14ac:dyDescent="0.25">
      <c r="B11045" s="391">
        <v>43232600</v>
      </c>
      <c r="C11045" s="401" t="s">
        <v>10422</v>
      </c>
      <c r="D11045" s="393" t="s">
        <v>10400</v>
      </c>
      <c r="E11045" s="21" t="s">
        <v>5462</v>
      </c>
      <c r="F11045" s="393" t="s">
        <v>2568</v>
      </c>
      <c r="G11045" s="393" t="s">
        <v>307</v>
      </c>
      <c r="H11045" s="394">
        <f t="shared" si="95"/>
        <v>84000000</v>
      </c>
      <c r="I11045" s="263">
        <v>80000000</v>
      </c>
      <c r="J11045" s="396" t="s">
        <v>6371</v>
      </c>
      <c r="K11045" s="396" t="s">
        <v>6371</v>
      </c>
      <c r="L11045" s="397" t="s">
        <v>10360</v>
      </c>
    </row>
    <row r="11046" spans="2:12" ht="75" customHeight="1" x14ac:dyDescent="0.25">
      <c r="B11046" s="391">
        <v>43232600</v>
      </c>
      <c r="C11046" s="401" t="s">
        <v>10423</v>
      </c>
      <c r="D11046" s="393" t="s">
        <v>10400</v>
      </c>
      <c r="E11046" s="21" t="s">
        <v>5462</v>
      </c>
      <c r="F11046" s="393" t="s">
        <v>2568</v>
      </c>
      <c r="G11046" s="393" t="s">
        <v>307</v>
      </c>
      <c r="H11046" s="394">
        <f t="shared" si="95"/>
        <v>78750000</v>
      </c>
      <c r="I11046" s="263">
        <v>75000000</v>
      </c>
      <c r="J11046" s="396" t="s">
        <v>6371</v>
      </c>
      <c r="K11046" s="396" t="s">
        <v>6371</v>
      </c>
      <c r="L11046" s="397" t="s">
        <v>10360</v>
      </c>
    </row>
    <row r="11047" spans="2:12" ht="75" customHeight="1" x14ac:dyDescent="0.25">
      <c r="B11047" s="391">
        <v>43232600</v>
      </c>
      <c r="C11047" s="401" t="s">
        <v>10424</v>
      </c>
      <c r="D11047" s="393" t="s">
        <v>10400</v>
      </c>
      <c r="E11047" s="21" t="s">
        <v>5462</v>
      </c>
      <c r="F11047" s="393" t="s">
        <v>2568</v>
      </c>
      <c r="G11047" s="393" t="s">
        <v>307</v>
      </c>
      <c r="H11047" s="394">
        <f t="shared" si="95"/>
        <v>37800000</v>
      </c>
      <c r="I11047" s="263">
        <v>36000000</v>
      </c>
      <c r="J11047" s="396" t="s">
        <v>6371</v>
      </c>
      <c r="K11047" s="396" t="s">
        <v>6371</v>
      </c>
      <c r="L11047" s="397" t="s">
        <v>10360</v>
      </c>
    </row>
    <row r="11048" spans="2:12" ht="75" customHeight="1" x14ac:dyDescent="0.25">
      <c r="B11048" s="391">
        <v>43232600</v>
      </c>
      <c r="C11048" s="401" t="s">
        <v>10425</v>
      </c>
      <c r="D11048" s="393" t="s">
        <v>10400</v>
      </c>
      <c r="E11048" s="21" t="s">
        <v>5462</v>
      </c>
      <c r="F11048" s="393" t="s">
        <v>2568</v>
      </c>
      <c r="G11048" s="393" t="s">
        <v>307</v>
      </c>
      <c r="H11048" s="394">
        <f t="shared" ref="H11048:H11111" si="96">+I11048*1.05</f>
        <v>26250000</v>
      </c>
      <c r="I11048" s="263">
        <v>25000000</v>
      </c>
      <c r="J11048" s="396" t="s">
        <v>6371</v>
      </c>
      <c r="K11048" s="396" t="s">
        <v>6371</v>
      </c>
      <c r="L11048" s="397" t="s">
        <v>10360</v>
      </c>
    </row>
    <row r="11049" spans="2:12" ht="75" customHeight="1" x14ac:dyDescent="0.25">
      <c r="B11049" s="391">
        <v>43232600</v>
      </c>
      <c r="C11049" s="401" t="s">
        <v>10426</v>
      </c>
      <c r="D11049" s="393" t="s">
        <v>10400</v>
      </c>
      <c r="E11049" s="21" t="s">
        <v>5462</v>
      </c>
      <c r="F11049" s="393" t="s">
        <v>2568</v>
      </c>
      <c r="G11049" s="393" t="s">
        <v>307</v>
      </c>
      <c r="H11049" s="394">
        <f t="shared" si="96"/>
        <v>26250000</v>
      </c>
      <c r="I11049" s="263">
        <v>25000000</v>
      </c>
      <c r="J11049" s="396" t="s">
        <v>6371</v>
      </c>
      <c r="K11049" s="396" t="s">
        <v>6371</v>
      </c>
      <c r="L11049" s="397" t="s">
        <v>10360</v>
      </c>
    </row>
    <row r="11050" spans="2:12" ht="75" customHeight="1" x14ac:dyDescent="0.25">
      <c r="B11050" s="391">
        <v>43232600</v>
      </c>
      <c r="C11050" s="401" t="s">
        <v>10427</v>
      </c>
      <c r="D11050" s="393" t="s">
        <v>10400</v>
      </c>
      <c r="E11050" s="21" t="s">
        <v>5462</v>
      </c>
      <c r="F11050" s="393" t="s">
        <v>2568</v>
      </c>
      <c r="G11050" s="393" t="s">
        <v>307</v>
      </c>
      <c r="H11050" s="394">
        <f t="shared" si="96"/>
        <v>26250000</v>
      </c>
      <c r="I11050" s="263">
        <v>25000000</v>
      </c>
      <c r="J11050" s="396" t="s">
        <v>6371</v>
      </c>
      <c r="K11050" s="396" t="s">
        <v>6371</v>
      </c>
      <c r="L11050" s="397" t="s">
        <v>10360</v>
      </c>
    </row>
    <row r="11051" spans="2:12" ht="75" customHeight="1" x14ac:dyDescent="0.25">
      <c r="B11051" s="391">
        <v>43230000</v>
      </c>
      <c r="C11051" s="401" t="s">
        <v>10428</v>
      </c>
      <c r="D11051" s="393" t="s">
        <v>10370</v>
      </c>
      <c r="E11051" s="21" t="s">
        <v>134</v>
      </c>
      <c r="F11051" s="393" t="s">
        <v>2568</v>
      </c>
      <c r="G11051" s="393" t="s">
        <v>307</v>
      </c>
      <c r="H11051" s="394">
        <f t="shared" si="96"/>
        <v>12600000</v>
      </c>
      <c r="I11051" s="263">
        <v>12000000</v>
      </c>
      <c r="J11051" s="396" t="s">
        <v>6371</v>
      </c>
      <c r="K11051" s="396" t="s">
        <v>6371</v>
      </c>
      <c r="L11051" s="397" t="s">
        <v>10360</v>
      </c>
    </row>
    <row r="11052" spans="2:12" ht="75" customHeight="1" x14ac:dyDescent="0.25">
      <c r="B11052" s="391">
        <v>43230000</v>
      </c>
      <c r="C11052" s="401" t="s">
        <v>10429</v>
      </c>
      <c r="D11052" s="393" t="s">
        <v>10370</v>
      </c>
      <c r="E11052" s="21" t="s">
        <v>134</v>
      </c>
      <c r="F11052" s="393" t="s">
        <v>2568</v>
      </c>
      <c r="G11052" s="393" t="s">
        <v>307</v>
      </c>
      <c r="H11052" s="394">
        <f t="shared" si="96"/>
        <v>29400000</v>
      </c>
      <c r="I11052" s="263">
        <v>28000000</v>
      </c>
      <c r="J11052" s="396" t="s">
        <v>6371</v>
      </c>
      <c r="K11052" s="396" t="s">
        <v>6371</v>
      </c>
      <c r="L11052" s="397" t="s">
        <v>10360</v>
      </c>
    </row>
    <row r="11053" spans="2:12" ht="75" customHeight="1" x14ac:dyDescent="0.25">
      <c r="B11053" s="391">
        <v>43230000</v>
      </c>
      <c r="C11053" s="401" t="s">
        <v>10428</v>
      </c>
      <c r="D11053" s="393" t="s">
        <v>10370</v>
      </c>
      <c r="E11053" s="21" t="s">
        <v>134</v>
      </c>
      <c r="F11053" s="393" t="s">
        <v>2568</v>
      </c>
      <c r="G11053" s="393" t="s">
        <v>307</v>
      </c>
      <c r="H11053" s="394">
        <f t="shared" si="96"/>
        <v>15750000</v>
      </c>
      <c r="I11053" s="263">
        <v>15000000</v>
      </c>
      <c r="J11053" s="396" t="s">
        <v>6371</v>
      </c>
      <c r="K11053" s="396" t="s">
        <v>6371</v>
      </c>
      <c r="L11053" s="397" t="s">
        <v>10360</v>
      </c>
    </row>
    <row r="11054" spans="2:12" ht="75" customHeight="1" x14ac:dyDescent="0.25">
      <c r="B11054" s="391">
        <v>43230000</v>
      </c>
      <c r="C11054" s="401" t="s">
        <v>10430</v>
      </c>
      <c r="D11054" s="393" t="s">
        <v>10370</v>
      </c>
      <c r="E11054" s="21" t="s">
        <v>134</v>
      </c>
      <c r="F11054" s="393" t="s">
        <v>2568</v>
      </c>
      <c r="G11054" s="393" t="s">
        <v>307</v>
      </c>
      <c r="H11054" s="394">
        <f t="shared" si="96"/>
        <v>10500000</v>
      </c>
      <c r="I11054" s="263">
        <v>10000000</v>
      </c>
      <c r="J11054" s="396" t="s">
        <v>6371</v>
      </c>
      <c r="K11054" s="396" t="s">
        <v>6371</v>
      </c>
      <c r="L11054" s="397" t="s">
        <v>10360</v>
      </c>
    </row>
    <row r="11055" spans="2:12" ht="75" customHeight="1" x14ac:dyDescent="0.25">
      <c r="B11055" s="391">
        <v>43230000</v>
      </c>
      <c r="C11055" s="401" t="s">
        <v>10431</v>
      </c>
      <c r="D11055" s="393" t="s">
        <v>10370</v>
      </c>
      <c r="E11055" s="21" t="s">
        <v>134</v>
      </c>
      <c r="F11055" s="393" t="s">
        <v>2568</v>
      </c>
      <c r="G11055" s="393" t="s">
        <v>307</v>
      </c>
      <c r="H11055" s="394">
        <f t="shared" si="96"/>
        <v>4725000</v>
      </c>
      <c r="I11055" s="263">
        <v>4500000</v>
      </c>
      <c r="J11055" s="396" t="s">
        <v>6371</v>
      </c>
      <c r="K11055" s="396" t="s">
        <v>6371</v>
      </c>
      <c r="L11055" s="397" t="s">
        <v>10360</v>
      </c>
    </row>
    <row r="11056" spans="2:12" ht="75" customHeight="1" x14ac:dyDescent="0.25">
      <c r="B11056" s="391">
        <v>43230000</v>
      </c>
      <c r="C11056" s="401" t="s">
        <v>10432</v>
      </c>
      <c r="D11056" s="393" t="s">
        <v>10384</v>
      </c>
      <c r="E11056" s="21" t="s">
        <v>9720</v>
      </c>
      <c r="F11056" s="393" t="s">
        <v>2568</v>
      </c>
      <c r="G11056" s="393" t="s">
        <v>307</v>
      </c>
      <c r="H11056" s="394">
        <f t="shared" si="96"/>
        <v>5250000</v>
      </c>
      <c r="I11056" s="263">
        <v>5000000</v>
      </c>
      <c r="J11056" s="396" t="s">
        <v>6371</v>
      </c>
      <c r="K11056" s="396" t="s">
        <v>6371</v>
      </c>
      <c r="L11056" s="397" t="s">
        <v>10360</v>
      </c>
    </row>
    <row r="11057" spans="2:12" ht="75" customHeight="1" x14ac:dyDescent="0.25">
      <c r="B11057" s="391">
        <v>43230000</v>
      </c>
      <c r="C11057" s="401" t="s">
        <v>10433</v>
      </c>
      <c r="D11057" s="393" t="s">
        <v>10384</v>
      </c>
      <c r="E11057" s="21" t="s">
        <v>9720</v>
      </c>
      <c r="F11057" s="393" t="s">
        <v>2568</v>
      </c>
      <c r="G11057" s="393" t="s">
        <v>307</v>
      </c>
      <c r="H11057" s="394">
        <f t="shared" si="96"/>
        <v>6825000</v>
      </c>
      <c r="I11057" s="263">
        <v>6500000</v>
      </c>
      <c r="J11057" s="396" t="s">
        <v>6371</v>
      </c>
      <c r="K11057" s="396" t="s">
        <v>6371</v>
      </c>
      <c r="L11057" s="397" t="s">
        <v>10360</v>
      </c>
    </row>
    <row r="11058" spans="2:12" ht="75" customHeight="1" x14ac:dyDescent="0.25">
      <c r="B11058" s="391">
        <v>43230000</v>
      </c>
      <c r="C11058" s="401" t="s">
        <v>10434</v>
      </c>
      <c r="D11058" s="393" t="s">
        <v>10384</v>
      </c>
      <c r="E11058" s="21" t="s">
        <v>9720</v>
      </c>
      <c r="F11058" s="393" t="s">
        <v>2568</v>
      </c>
      <c r="G11058" s="393" t="s">
        <v>307</v>
      </c>
      <c r="H11058" s="394">
        <f t="shared" si="96"/>
        <v>12600000</v>
      </c>
      <c r="I11058" s="263">
        <v>12000000</v>
      </c>
      <c r="J11058" s="396" t="s">
        <v>6371</v>
      </c>
      <c r="K11058" s="396" t="s">
        <v>6371</v>
      </c>
      <c r="L11058" s="397" t="s">
        <v>10360</v>
      </c>
    </row>
    <row r="11059" spans="2:12" ht="75" customHeight="1" x14ac:dyDescent="0.25">
      <c r="B11059" s="391">
        <v>23150000</v>
      </c>
      <c r="C11059" s="401" t="s">
        <v>10435</v>
      </c>
      <c r="D11059" s="393" t="s">
        <v>10436</v>
      </c>
      <c r="E11059" s="21" t="s">
        <v>76</v>
      </c>
      <c r="F11059" s="393" t="s">
        <v>2568</v>
      </c>
      <c r="G11059" s="393" t="s">
        <v>307</v>
      </c>
      <c r="H11059" s="394">
        <f t="shared" si="96"/>
        <v>26880000</v>
      </c>
      <c r="I11059" s="263">
        <v>25600000</v>
      </c>
      <c r="J11059" s="396" t="s">
        <v>6371</v>
      </c>
      <c r="K11059" s="396" t="s">
        <v>6371</v>
      </c>
      <c r="L11059" s="397" t="s">
        <v>10360</v>
      </c>
    </row>
    <row r="11060" spans="2:12" ht="75" customHeight="1" x14ac:dyDescent="0.25">
      <c r="B11060" s="391">
        <v>41100000</v>
      </c>
      <c r="C11060" s="401" t="s">
        <v>10437</v>
      </c>
      <c r="D11060" s="393" t="s">
        <v>10438</v>
      </c>
      <c r="E11060" s="21" t="s">
        <v>76</v>
      </c>
      <c r="F11060" s="393" t="s">
        <v>2502</v>
      </c>
      <c r="G11060" s="393" t="s">
        <v>307</v>
      </c>
      <c r="H11060" s="394">
        <f t="shared" si="96"/>
        <v>49245000</v>
      </c>
      <c r="I11060" s="263">
        <v>46900000</v>
      </c>
      <c r="J11060" s="396" t="s">
        <v>6371</v>
      </c>
      <c r="K11060" s="396" t="s">
        <v>6371</v>
      </c>
      <c r="L11060" s="397" t="s">
        <v>10360</v>
      </c>
    </row>
    <row r="11061" spans="2:12" ht="75" customHeight="1" x14ac:dyDescent="0.25">
      <c r="B11061" s="391">
        <v>41100000</v>
      </c>
      <c r="C11061" s="401" t="s">
        <v>10439</v>
      </c>
      <c r="D11061" s="393" t="s">
        <v>10438</v>
      </c>
      <c r="E11061" s="21" t="s">
        <v>76</v>
      </c>
      <c r="F11061" s="393" t="s">
        <v>2502</v>
      </c>
      <c r="G11061" s="393" t="s">
        <v>307</v>
      </c>
      <c r="H11061" s="394">
        <f t="shared" si="96"/>
        <v>2677500</v>
      </c>
      <c r="I11061" s="263">
        <v>2550000</v>
      </c>
      <c r="J11061" s="396" t="s">
        <v>6371</v>
      </c>
      <c r="K11061" s="396" t="s">
        <v>6371</v>
      </c>
      <c r="L11061" s="397" t="s">
        <v>10360</v>
      </c>
    </row>
    <row r="11062" spans="2:12" ht="75" customHeight="1" x14ac:dyDescent="0.25">
      <c r="B11062" s="391">
        <v>41100000</v>
      </c>
      <c r="C11062" s="392" t="s">
        <v>10440</v>
      </c>
      <c r="D11062" s="393" t="s">
        <v>10438</v>
      </c>
      <c r="E11062" s="21" t="s">
        <v>76</v>
      </c>
      <c r="F11062" s="393" t="s">
        <v>2502</v>
      </c>
      <c r="G11062" s="393" t="s">
        <v>307</v>
      </c>
      <c r="H11062" s="394">
        <f t="shared" si="96"/>
        <v>3727500</v>
      </c>
      <c r="I11062" s="263">
        <v>3550000</v>
      </c>
      <c r="J11062" s="396" t="s">
        <v>6371</v>
      </c>
      <c r="K11062" s="396" t="s">
        <v>6371</v>
      </c>
      <c r="L11062" s="397" t="s">
        <v>10360</v>
      </c>
    </row>
    <row r="11063" spans="2:12" ht="75" customHeight="1" x14ac:dyDescent="0.25">
      <c r="B11063" s="391">
        <v>41100000</v>
      </c>
      <c r="C11063" s="392" t="s">
        <v>10441</v>
      </c>
      <c r="D11063" s="393" t="s">
        <v>10438</v>
      </c>
      <c r="E11063" s="21" t="s">
        <v>76</v>
      </c>
      <c r="F11063" s="393" t="s">
        <v>2502</v>
      </c>
      <c r="G11063" s="393" t="s">
        <v>307</v>
      </c>
      <c r="H11063" s="394">
        <f t="shared" si="96"/>
        <v>2677500</v>
      </c>
      <c r="I11063" s="263">
        <v>2550000</v>
      </c>
      <c r="J11063" s="396" t="s">
        <v>6371</v>
      </c>
      <c r="K11063" s="396" t="s">
        <v>6371</v>
      </c>
      <c r="L11063" s="397" t="s">
        <v>10360</v>
      </c>
    </row>
    <row r="11064" spans="2:12" ht="75" customHeight="1" x14ac:dyDescent="0.25">
      <c r="B11064" s="391">
        <v>41100000</v>
      </c>
      <c r="C11064" s="392" t="s">
        <v>10442</v>
      </c>
      <c r="D11064" s="393" t="s">
        <v>10438</v>
      </c>
      <c r="E11064" s="21" t="s">
        <v>76</v>
      </c>
      <c r="F11064" s="393" t="s">
        <v>2502</v>
      </c>
      <c r="G11064" s="393" t="s">
        <v>307</v>
      </c>
      <c r="H11064" s="394">
        <f t="shared" si="96"/>
        <v>13125000</v>
      </c>
      <c r="I11064" s="263">
        <v>12500000</v>
      </c>
      <c r="J11064" s="396" t="s">
        <v>6371</v>
      </c>
      <c r="K11064" s="396" t="s">
        <v>6371</v>
      </c>
      <c r="L11064" s="397" t="s">
        <v>10360</v>
      </c>
    </row>
    <row r="11065" spans="2:12" ht="75" customHeight="1" x14ac:dyDescent="0.25">
      <c r="B11065" s="391">
        <v>41100000</v>
      </c>
      <c r="C11065" s="392" t="s">
        <v>10443</v>
      </c>
      <c r="D11065" s="393" t="s">
        <v>10438</v>
      </c>
      <c r="E11065" s="21" t="s">
        <v>76</v>
      </c>
      <c r="F11065" s="393" t="s">
        <v>2502</v>
      </c>
      <c r="G11065" s="393" t="s">
        <v>307</v>
      </c>
      <c r="H11065" s="394">
        <f t="shared" si="96"/>
        <v>13125000</v>
      </c>
      <c r="I11065" s="263">
        <v>12500000</v>
      </c>
      <c r="J11065" s="396" t="s">
        <v>6371</v>
      </c>
      <c r="K11065" s="396" t="s">
        <v>6371</v>
      </c>
      <c r="L11065" s="397" t="s">
        <v>10360</v>
      </c>
    </row>
    <row r="11066" spans="2:12" ht="75" customHeight="1" x14ac:dyDescent="0.25">
      <c r="B11066" s="391">
        <v>41100000</v>
      </c>
      <c r="C11066" s="392" t="s">
        <v>10444</v>
      </c>
      <c r="D11066" s="393" t="s">
        <v>10438</v>
      </c>
      <c r="E11066" s="21" t="s">
        <v>76</v>
      </c>
      <c r="F11066" s="393" t="s">
        <v>2502</v>
      </c>
      <c r="G11066" s="393" t="s">
        <v>307</v>
      </c>
      <c r="H11066" s="394">
        <f t="shared" si="96"/>
        <v>7245000</v>
      </c>
      <c r="I11066" s="263">
        <v>6900000</v>
      </c>
      <c r="J11066" s="396" t="s">
        <v>6371</v>
      </c>
      <c r="K11066" s="396" t="s">
        <v>6371</v>
      </c>
      <c r="L11066" s="397" t="s">
        <v>10360</v>
      </c>
    </row>
    <row r="11067" spans="2:12" ht="75" customHeight="1" x14ac:dyDescent="0.25">
      <c r="B11067" s="391">
        <v>41100000</v>
      </c>
      <c r="C11067" s="392" t="s">
        <v>10445</v>
      </c>
      <c r="D11067" s="393" t="s">
        <v>10438</v>
      </c>
      <c r="E11067" s="21" t="s">
        <v>76</v>
      </c>
      <c r="F11067" s="393" t="s">
        <v>2502</v>
      </c>
      <c r="G11067" s="393" t="s">
        <v>307</v>
      </c>
      <c r="H11067" s="394">
        <f t="shared" si="96"/>
        <v>3412500</v>
      </c>
      <c r="I11067" s="263">
        <v>3250000</v>
      </c>
      <c r="J11067" s="396" t="s">
        <v>6371</v>
      </c>
      <c r="K11067" s="396" t="s">
        <v>6371</v>
      </c>
      <c r="L11067" s="397" t="s">
        <v>10360</v>
      </c>
    </row>
    <row r="11068" spans="2:12" ht="75" customHeight="1" x14ac:dyDescent="0.25">
      <c r="B11068" s="391">
        <v>41100000</v>
      </c>
      <c r="C11068" s="392" t="s">
        <v>10446</v>
      </c>
      <c r="D11068" s="393" t="s">
        <v>10438</v>
      </c>
      <c r="E11068" s="21" t="s">
        <v>76</v>
      </c>
      <c r="F11068" s="393" t="s">
        <v>2502</v>
      </c>
      <c r="G11068" s="393" t="s">
        <v>307</v>
      </c>
      <c r="H11068" s="394">
        <f t="shared" si="96"/>
        <v>10878000</v>
      </c>
      <c r="I11068" s="263">
        <v>10360000</v>
      </c>
      <c r="J11068" s="396" t="s">
        <v>6371</v>
      </c>
      <c r="K11068" s="396" t="s">
        <v>6371</v>
      </c>
      <c r="L11068" s="397" t="s">
        <v>10360</v>
      </c>
    </row>
    <row r="11069" spans="2:12" ht="75" customHeight="1" x14ac:dyDescent="0.25">
      <c r="B11069" s="391">
        <v>41100000</v>
      </c>
      <c r="C11069" s="401" t="s">
        <v>10447</v>
      </c>
      <c r="D11069" s="393" t="s">
        <v>10438</v>
      </c>
      <c r="E11069" s="21" t="s">
        <v>76</v>
      </c>
      <c r="F11069" s="393" t="s">
        <v>2502</v>
      </c>
      <c r="G11069" s="393" t="s">
        <v>307</v>
      </c>
      <c r="H11069" s="394">
        <f t="shared" si="96"/>
        <v>64050000</v>
      </c>
      <c r="I11069" s="263">
        <v>61000000</v>
      </c>
      <c r="J11069" s="396" t="s">
        <v>6371</v>
      </c>
      <c r="K11069" s="396" t="s">
        <v>6371</v>
      </c>
      <c r="L11069" s="397" t="s">
        <v>10360</v>
      </c>
    </row>
    <row r="11070" spans="2:12" ht="75" customHeight="1" x14ac:dyDescent="0.25">
      <c r="B11070" s="391">
        <v>41100000</v>
      </c>
      <c r="C11070" s="401" t="s">
        <v>10448</v>
      </c>
      <c r="D11070" s="393" t="s">
        <v>10438</v>
      </c>
      <c r="E11070" s="21" t="s">
        <v>76</v>
      </c>
      <c r="F11070" s="393" t="s">
        <v>2502</v>
      </c>
      <c r="G11070" s="393" t="s">
        <v>307</v>
      </c>
      <c r="H11070" s="394">
        <f t="shared" si="96"/>
        <v>29925000</v>
      </c>
      <c r="I11070" s="263">
        <v>28500000</v>
      </c>
      <c r="J11070" s="396" t="s">
        <v>6371</v>
      </c>
      <c r="K11070" s="396" t="s">
        <v>6371</v>
      </c>
      <c r="L11070" s="397" t="s">
        <v>10360</v>
      </c>
    </row>
    <row r="11071" spans="2:12" ht="75" customHeight="1" x14ac:dyDescent="0.25">
      <c r="B11071" s="391">
        <v>41100000</v>
      </c>
      <c r="C11071" s="401" t="s">
        <v>10449</v>
      </c>
      <c r="D11071" s="393" t="s">
        <v>10438</v>
      </c>
      <c r="E11071" s="21" t="s">
        <v>76</v>
      </c>
      <c r="F11071" s="393" t="s">
        <v>2502</v>
      </c>
      <c r="G11071" s="393" t="s">
        <v>307</v>
      </c>
      <c r="H11071" s="394">
        <f t="shared" si="96"/>
        <v>19425000</v>
      </c>
      <c r="I11071" s="263">
        <v>18500000</v>
      </c>
      <c r="J11071" s="396" t="s">
        <v>6371</v>
      </c>
      <c r="K11071" s="396" t="s">
        <v>6371</v>
      </c>
      <c r="L11071" s="397" t="s">
        <v>10360</v>
      </c>
    </row>
    <row r="11072" spans="2:12" ht="75" customHeight="1" x14ac:dyDescent="0.25">
      <c r="B11072" s="391">
        <v>41100000</v>
      </c>
      <c r="C11072" s="401" t="s">
        <v>10450</v>
      </c>
      <c r="D11072" s="393" t="s">
        <v>10438</v>
      </c>
      <c r="E11072" s="21" t="s">
        <v>76</v>
      </c>
      <c r="F11072" s="393" t="s">
        <v>2502</v>
      </c>
      <c r="G11072" s="393" t="s">
        <v>307</v>
      </c>
      <c r="H11072" s="394">
        <f t="shared" si="96"/>
        <v>16170000</v>
      </c>
      <c r="I11072" s="263">
        <v>15400000</v>
      </c>
      <c r="J11072" s="396" t="s">
        <v>6371</v>
      </c>
      <c r="K11072" s="396" t="s">
        <v>6371</v>
      </c>
      <c r="L11072" s="397" t="s">
        <v>10360</v>
      </c>
    </row>
    <row r="11073" spans="2:12" ht="75" customHeight="1" x14ac:dyDescent="0.25">
      <c r="B11073" s="391">
        <v>41100000</v>
      </c>
      <c r="C11073" s="401" t="s">
        <v>10451</v>
      </c>
      <c r="D11073" s="393" t="s">
        <v>10438</v>
      </c>
      <c r="E11073" s="21" t="s">
        <v>76</v>
      </c>
      <c r="F11073" s="393" t="s">
        <v>2502</v>
      </c>
      <c r="G11073" s="393" t="s">
        <v>307</v>
      </c>
      <c r="H11073" s="394">
        <f t="shared" si="96"/>
        <v>8295000</v>
      </c>
      <c r="I11073" s="263">
        <v>7900000</v>
      </c>
      <c r="J11073" s="396" t="s">
        <v>6371</v>
      </c>
      <c r="K11073" s="396" t="s">
        <v>6371</v>
      </c>
      <c r="L11073" s="397" t="s">
        <v>10360</v>
      </c>
    </row>
    <row r="11074" spans="2:12" ht="75" customHeight="1" x14ac:dyDescent="0.25">
      <c r="B11074" s="391">
        <v>41100000</v>
      </c>
      <c r="C11074" s="401" t="s">
        <v>10452</v>
      </c>
      <c r="D11074" s="393" t="s">
        <v>10438</v>
      </c>
      <c r="E11074" s="21" t="s">
        <v>76</v>
      </c>
      <c r="F11074" s="393" t="s">
        <v>2502</v>
      </c>
      <c r="G11074" s="393" t="s">
        <v>307</v>
      </c>
      <c r="H11074" s="394">
        <f t="shared" si="96"/>
        <v>85260000</v>
      </c>
      <c r="I11074" s="263">
        <v>81200000</v>
      </c>
      <c r="J11074" s="396" t="s">
        <v>6371</v>
      </c>
      <c r="K11074" s="396" t="s">
        <v>6371</v>
      </c>
      <c r="L11074" s="397" t="s">
        <v>10360</v>
      </c>
    </row>
    <row r="11075" spans="2:12" ht="75" customHeight="1" x14ac:dyDescent="0.25">
      <c r="B11075" s="391">
        <v>41100000</v>
      </c>
      <c r="C11075" s="401" t="s">
        <v>10453</v>
      </c>
      <c r="D11075" s="393" t="s">
        <v>10438</v>
      </c>
      <c r="E11075" s="21" t="s">
        <v>76</v>
      </c>
      <c r="F11075" s="393" t="s">
        <v>2502</v>
      </c>
      <c r="G11075" s="393" t="s">
        <v>307</v>
      </c>
      <c r="H11075" s="394">
        <f t="shared" si="96"/>
        <v>85260000</v>
      </c>
      <c r="I11075" s="263">
        <v>81200000</v>
      </c>
      <c r="J11075" s="396" t="s">
        <v>6371</v>
      </c>
      <c r="K11075" s="396" t="s">
        <v>6371</v>
      </c>
      <c r="L11075" s="397" t="s">
        <v>10360</v>
      </c>
    </row>
    <row r="11076" spans="2:12" ht="75" customHeight="1" x14ac:dyDescent="0.25">
      <c r="B11076" s="391">
        <v>41100000</v>
      </c>
      <c r="C11076" s="401" t="s">
        <v>10454</v>
      </c>
      <c r="D11076" s="393" t="s">
        <v>10438</v>
      </c>
      <c r="E11076" s="21" t="s">
        <v>76</v>
      </c>
      <c r="F11076" s="393" t="s">
        <v>2502</v>
      </c>
      <c r="G11076" s="393" t="s">
        <v>307</v>
      </c>
      <c r="H11076" s="394">
        <f t="shared" si="96"/>
        <v>24360000</v>
      </c>
      <c r="I11076" s="263">
        <v>23200000</v>
      </c>
      <c r="J11076" s="396" t="s">
        <v>6371</v>
      </c>
      <c r="K11076" s="396" t="s">
        <v>6371</v>
      </c>
      <c r="L11076" s="397" t="s">
        <v>10360</v>
      </c>
    </row>
    <row r="11077" spans="2:12" ht="75" customHeight="1" x14ac:dyDescent="0.25">
      <c r="B11077" s="391">
        <v>41100000</v>
      </c>
      <c r="C11077" s="401" t="s">
        <v>10455</v>
      </c>
      <c r="D11077" s="393" t="s">
        <v>10438</v>
      </c>
      <c r="E11077" s="21" t="s">
        <v>76</v>
      </c>
      <c r="F11077" s="393" t="s">
        <v>2502</v>
      </c>
      <c r="G11077" s="393" t="s">
        <v>307</v>
      </c>
      <c r="H11077" s="394">
        <f t="shared" si="96"/>
        <v>12557580</v>
      </c>
      <c r="I11077" s="263">
        <v>11959600</v>
      </c>
      <c r="J11077" s="396" t="s">
        <v>6371</v>
      </c>
      <c r="K11077" s="396" t="s">
        <v>6371</v>
      </c>
      <c r="L11077" s="397" t="s">
        <v>10360</v>
      </c>
    </row>
    <row r="11078" spans="2:12" ht="75" customHeight="1" x14ac:dyDescent="0.25">
      <c r="B11078" s="391">
        <v>41100000</v>
      </c>
      <c r="C11078" s="401" t="s">
        <v>10456</v>
      </c>
      <c r="D11078" s="393" t="s">
        <v>10438</v>
      </c>
      <c r="E11078" s="21" t="s">
        <v>76</v>
      </c>
      <c r="F11078" s="393" t="s">
        <v>2502</v>
      </c>
      <c r="G11078" s="393" t="s">
        <v>307</v>
      </c>
      <c r="H11078" s="394">
        <f t="shared" si="96"/>
        <v>37149000</v>
      </c>
      <c r="I11078" s="263">
        <v>35380000</v>
      </c>
      <c r="J11078" s="396" t="s">
        <v>6371</v>
      </c>
      <c r="K11078" s="396" t="s">
        <v>6371</v>
      </c>
      <c r="L11078" s="397" t="s">
        <v>10360</v>
      </c>
    </row>
    <row r="11079" spans="2:12" ht="75" customHeight="1" x14ac:dyDescent="0.25">
      <c r="B11079" s="391">
        <v>41100000</v>
      </c>
      <c r="C11079" s="401" t="s">
        <v>10457</v>
      </c>
      <c r="D11079" s="393" t="s">
        <v>10438</v>
      </c>
      <c r="E11079" s="21" t="s">
        <v>76</v>
      </c>
      <c r="F11079" s="393" t="s">
        <v>2502</v>
      </c>
      <c r="G11079" s="393" t="s">
        <v>307</v>
      </c>
      <c r="H11079" s="394">
        <f t="shared" si="96"/>
        <v>24360000</v>
      </c>
      <c r="I11079" s="263">
        <v>23200000</v>
      </c>
      <c r="J11079" s="396" t="s">
        <v>6371</v>
      </c>
      <c r="K11079" s="396" t="s">
        <v>6371</v>
      </c>
      <c r="L11079" s="397" t="s">
        <v>10360</v>
      </c>
    </row>
    <row r="11080" spans="2:12" ht="75" customHeight="1" x14ac:dyDescent="0.25">
      <c r="B11080" s="391">
        <v>41100000</v>
      </c>
      <c r="C11080" s="401" t="s">
        <v>10458</v>
      </c>
      <c r="D11080" s="393" t="s">
        <v>10438</v>
      </c>
      <c r="E11080" s="21" t="s">
        <v>76</v>
      </c>
      <c r="F11080" s="393" t="s">
        <v>2502</v>
      </c>
      <c r="G11080" s="393" t="s">
        <v>307</v>
      </c>
      <c r="H11080" s="394">
        <f t="shared" si="96"/>
        <v>12180000</v>
      </c>
      <c r="I11080" s="263">
        <v>11600000</v>
      </c>
      <c r="J11080" s="396" t="s">
        <v>6371</v>
      </c>
      <c r="K11080" s="396" t="s">
        <v>6371</v>
      </c>
      <c r="L11080" s="397" t="s">
        <v>10360</v>
      </c>
    </row>
    <row r="11081" spans="2:12" ht="75" customHeight="1" x14ac:dyDescent="0.25">
      <c r="B11081" s="391">
        <v>41100000</v>
      </c>
      <c r="C11081" s="401" t="s">
        <v>10459</v>
      </c>
      <c r="D11081" s="393" t="s">
        <v>10438</v>
      </c>
      <c r="E11081" s="21" t="s">
        <v>76</v>
      </c>
      <c r="F11081" s="393" t="s">
        <v>2502</v>
      </c>
      <c r="G11081" s="393" t="s">
        <v>307</v>
      </c>
      <c r="H11081" s="394">
        <f t="shared" si="96"/>
        <v>3045000</v>
      </c>
      <c r="I11081" s="263">
        <v>2900000</v>
      </c>
      <c r="J11081" s="396" t="s">
        <v>6371</v>
      </c>
      <c r="K11081" s="396" t="s">
        <v>6371</v>
      </c>
      <c r="L11081" s="397" t="s">
        <v>10360</v>
      </c>
    </row>
    <row r="11082" spans="2:12" ht="75" customHeight="1" x14ac:dyDescent="0.25">
      <c r="B11082" s="391">
        <v>41100000</v>
      </c>
      <c r="C11082" s="401" t="s">
        <v>10460</v>
      </c>
      <c r="D11082" s="393" t="s">
        <v>10438</v>
      </c>
      <c r="E11082" s="21" t="s">
        <v>76</v>
      </c>
      <c r="F11082" s="393" t="s">
        <v>2502</v>
      </c>
      <c r="G11082" s="393" t="s">
        <v>307</v>
      </c>
      <c r="H11082" s="394">
        <f t="shared" si="96"/>
        <v>1218000</v>
      </c>
      <c r="I11082" s="263">
        <v>1160000</v>
      </c>
      <c r="J11082" s="396" t="s">
        <v>6371</v>
      </c>
      <c r="K11082" s="396" t="s">
        <v>6371</v>
      </c>
      <c r="L11082" s="397" t="s">
        <v>10360</v>
      </c>
    </row>
    <row r="11083" spans="2:12" ht="75" customHeight="1" x14ac:dyDescent="0.25">
      <c r="B11083" s="391">
        <v>41100000</v>
      </c>
      <c r="C11083" s="401" t="s">
        <v>10461</v>
      </c>
      <c r="D11083" s="393" t="s">
        <v>10438</v>
      </c>
      <c r="E11083" s="21" t="s">
        <v>76</v>
      </c>
      <c r="F11083" s="393" t="s">
        <v>2502</v>
      </c>
      <c r="G11083" s="393" t="s">
        <v>307</v>
      </c>
      <c r="H11083" s="394">
        <f t="shared" si="96"/>
        <v>11327399.999999998</v>
      </c>
      <c r="I11083" s="263">
        <v>10787999.999999998</v>
      </c>
      <c r="J11083" s="396" t="s">
        <v>6371</v>
      </c>
      <c r="K11083" s="396" t="s">
        <v>6371</v>
      </c>
      <c r="L11083" s="397" t="s">
        <v>10360</v>
      </c>
    </row>
    <row r="11084" spans="2:12" ht="75" customHeight="1" x14ac:dyDescent="0.25">
      <c r="B11084" s="391">
        <v>41100000</v>
      </c>
      <c r="C11084" s="401" t="s">
        <v>10462</v>
      </c>
      <c r="D11084" s="393" t="s">
        <v>10438</v>
      </c>
      <c r="E11084" s="21" t="s">
        <v>76</v>
      </c>
      <c r="F11084" s="393" t="s">
        <v>2502</v>
      </c>
      <c r="G11084" s="393" t="s">
        <v>307</v>
      </c>
      <c r="H11084" s="394">
        <f t="shared" si="96"/>
        <v>15833999.999999998</v>
      </c>
      <c r="I11084" s="263">
        <v>15079999.999999998</v>
      </c>
      <c r="J11084" s="396" t="s">
        <v>6371</v>
      </c>
      <c r="K11084" s="396" t="s">
        <v>6371</v>
      </c>
      <c r="L11084" s="397" t="s">
        <v>10360</v>
      </c>
    </row>
    <row r="11085" spans="2:12" ht="75" customHeight="1" x14ac:dyDescent="0.25">
      <c r="B11085" s="391">
        <v>41100000</v>
      </c>
      <c r="C11085" s="401" t="s">
        <v>10463</v>
      </c>
      <c r="D11085" s="393" t="s">
        <v>10438</v>
      </c>
      <c r="E11085" s="21" t="s">
        <v>76</v>
      </c>
      <c r="F11085" s="393" t="s">
        <v>2502</v>
      </c>
      <c r="G11085" s="393" t="s">
        <v>307</v>
      </c>
      <c r="H11085" s="394">
        <f t="shared" si="96"/>
        <v>8769600</v>
      </c>
      <c r="I11085" s="263">
        <v>8351999.9999999991</v>
      </c>
      <c r="J11085" s="396" t="s">
        <v>6371</v>
      </c>
      <c r="K11085" s="396" t="s">
        <v>6371</v>
      </c>
      <c r="L11085" s="397" t="s">
        <v>10360</v>
      </c>
    </row>
    <row r="11086" spans="2:12" ht="75" customHeight="1" x14ac:dyDescent="0.25">
      <c r="B11086" s="391">
        <v>41100000</v>
      </c>
      <c r="C11086" s="401" t="s">
        <v>10464</v>
      </c>
      <c r="D11086" s="393" t="s">
        <v>10438</v>
      </c>
      <c r="E11086" s="21" t="s">
        <v>76</v>
      </c>
      <c r="F11086" s="393" t="s">
        <v>2502</v>
      </c>
      <c r="G11086" s="393" t="s">
        <v>307</v>
      </c>
      <c r="H11086" s="394">
        <f t="shared" si="96"/>
        <v>18270000</v>
      </c>
      <c r="I11086" s="263">
        <v>17400000</v>
      </c>
      <c r="J11086" s="396" t="s">
        <v>6371</v>
      </c>
      <c r="K11086" s="396" t="s">
        <v>6371</v>
      </c>
      <c r="L11086" s="397" t="s">
        <v>10360</v>
      </c>
    </row>
    <row r="11087" spans="2:12" ht="75" customHeight="1" x14ac:dyDescent="0.25">
      <c r="B11087" s="391">
        <v>41100000</v>
      </c>
      <c r="C11087" s="401" t="s">
        <v>10465</v>
      </c>
      <c r="D11087" s="393" t="s">
        <v>10438</v>
      </c>
      <c r="E11087" s="21" t="s">
        <v>76</v>
      </c>
      <c r="F11087" s="393" t="s">
        <v>2502</v>
      </c>
      <c r="G11087" s="393" t="s">
        <v>307</v>
      </c>
      <c r="H11087" s="394">
        <f t="shared" si="96"/>
        <v>17052000</v>
      </c>
      <c r="I11087" s="263">
        <v>16239999.999999998</v>
      </c>
      <c r="J11087" s="396" t="s">
        <v>6371</v>
      </c>
      <c r="K11087" s="396" t="s">
        <v>6371</v>
      </c>
      <c r="L11087" s="397" t="s">
        <v>10360</v>
      </c>
    </row>
    <row r="11088" spans="2:12" ht="75" customHeight="1" x14ac:dyDescent="0.25">
      <c r="B11088" s="391">
        <v>41100000</v>
      </c>
      <c r="C11088" s="401" t="s">
        <v>10466</v>
      </c>
      <c r="D11088" s="393" t="s">
        <v>10438</v>
      </c>
      <c r="E11088" s="21" t="s">
        <v>76</v>
      </c>
      <c r="F11088" s="393" t="s">
        <v>2502</v>
      </c>
      <c r="G11088" s="393" t="s">
        <v>307</v>
      </c>
      <c r="H11088" s="394">
        <f t="shared" si="96"/>
        <v>4384800</v>
      </c>
      <c r="I11088" s="263">
        <v>4175999.9999999995</v>
      </c>
      <c r="J11088" s="396" t="s">
        <v>6371</v>
      </c>
      <c r="K11088" s="396" t="s">
        <v>6371</v>
      </c>
      <c r="L11088" s="397" t="s">
        <v>10360</v>
      </c>
    </row>
    <row r="11089" spans="2:12" ht="75" customHeight="1" x14ac:dyDescent="0.25">
      <c r="B11089" s="391">
        <v>41100000</v>
      </c>
      <c r="C11089" s="401" t="s">
        <v>10467</v>
      </c>
      <c r="D11089" s="393" t="s">
        <v>10438</v>
      </c>
      <c r="E11089" s="21" t="s">
        <v>76</v>
      </c>
      <c r="F11089" s="393" t="s">
        <v>2502</v>
      </c>
      <c r="G11089" s="393" t="s">
        <v>307</v>
      </c>
      <c r="H11089" s="394">
        <f t="shared" si="96"/>
        <v>2302020</v>
      </c>
      <c r="I11089" s="263">
        <v>2192400</v>
      </c>
      <c r="J11089" s="396" t="s">
        <v>6371</v>
      </c>
      <c r="K11089" s="396" t="s">
        <v>6371</v>
      </c>
      <c r="L11089" s="397" t="s">
        <v>10360</v>
      </c>
    </row>
    <row r="11090" spans="2:12" ht="75" customHeight="1" x14ac:dyDescent="0.25">
      <c r="B11090" s="391">
        <v>41100000</v>
      </c>
      <c r="C11090" s="401" t="s">
        <v>10468</v>
      </c>
      <c r="D11090" s="393" t="s">
        <v>10438</v>
      </c>
      <c r="E11090" s="21" t="s">
        <v>76</v>
      </c>
      <c r="F11090" s="393" t="s">
        <v>2502</v>
      </c>
      <c r="G11090" s="393" t="s">
        <v>307</v>
      </c>
      <c r="H11090" s="394">
        <f t="shared" si="96"/>
        <v>73080000</v>
      </c>
      <c r="I11090" s="263">
        <v>69600000</v>
      </c>
      <c r="J11090" s="396" t="s">
        <v>6371</v>
      </c>
      <c r="K11090" s="396" t="s">
        <v>6371</v>
      </c>
      <c r="L11090" s="397" t="s">
        <v>10360</v>
      </c>
    </row>
    <row r="11091" spans="2:12" ht="75" customHeight="1" x14ac:dyDescent="0.25">
      <c r="B11091" s="391">
        <v>41100000</v>
      </c>
      <c r="C11091" s="401" t="s">
        <v>10469</v>
      </c>
      <c r="D11091" s="393" t="s">
        <v>10438</v>
      </c>
      <c r="E11091" s="21" t="s">
        <v>76</v>
      </c>
      <c r="F11091" s="393" t="s">
        <v>2502</v>
      </c>
      <c r="G11091" s="393" t="s">
        <v>307</v>
      </c>
      <c r="H11091" s="394">
        <f t="shared" si="96"/>
        <v>46741156.000000037</v>
      </c>
      <c r="I11091" s="263">
        <v>44515386.666666701</v>
      </c>
      <c r="J11091" s="396" t="s">
        <v>6371</v>
      </c>
      <c r="K11091" s="396" t="s">
        <v>6371</v>
      </c>
      <c r="L11091" s="397" t="s">
        <v>10360</v>
      </c>
    </row>
    <row r="11092" spans="2:12" ht="75" customHeight="1" x14ac:dyDescent="0.25">
      <c r="B11092" s="391">
        <v>41100000</v>
      </c>
      <c r="C11092" s="401" t="s">
        <v>10470</v>
      </c>
      <c r="D11092" s="393" t="s">
        <v>10438</v>
      </c>
      <c r="E11092" s="21" t="s">
        <v>76</v>
      </c>
      <c r="F11092" s="393" t="s">
        <v>2502</v>
      </c>
      <c r="G11092" s="393" t="s">
        <v>307</v>
      </c>
      <c r="H11092" s="394">
        <f t="shared" si="96"/>
        <v>2338560</v>
      </c>
      <c r="I11092" s="263">
        <v>2227200</v>
      </c>
      <c r="J11092" s="396" t="s">
        <v>6371</v>
      </c>
      <c r="K11092" s="396" t="s">
        <v>6371</v>
      </c>
      <c r="L11092" s="397" t="s">
        <v>10360</v>
      </c>
    </row>
    <row r="11093" spans="2:12" ht="75" customHeight="1" x14ac:dyDescent="0.25">
      <c r="B11093" s="391">
        <v>41100000</v>
      </c>
      <c r="C11093" s="401" t="s">
        <v>10471</v>
      </c>
      <c r="D11093" s="393" t="s">
        <v>10438</v>
      </c>
      <c r="E11093" s="21" t="s">
        <v>76</v>
      </c>
      <c r="F11093" s="393" t="s">
        <v>2502</v>
      </c>
      <c r="G11093" s="393" t="s">
        <v>307</v>
      </c>
      <c r="H11093" s="394">
        <f t="shared" si="96"/>
        <v>4092479.9999999995</v>
      </c>
      <c r="I11093" s="263">
        <v>3897599.9999999995</v>
      </c>
      <c r="J11093" s="396" t="s">
        <v>6371</v>
      </c>
      <c r="K11093" s="396" t="s">
        <v>6371</v>
      </c>
      <c r="L11093" s="397" t="s">
        <v>10360</v>
      </c>
    </row>
    <row r="11094" spans="2:12" ht="75" customHeight="1" x14ac:dyDescent="0.25">
      <c r="B11094" s="391">
        <v>41100000</v>
      </c>
      <c r="C11094" s="401" t="s">
        <v>10472</v>
      </c>
      <c r="D11094" s="393" t="s">
        <v>10438</v>
      </c>
      <c r="E11094" s="21" t="s">
        <v>76</v>
      </c>
      <c r="F11094" s="393" t="s">
        <v>2502</v>
      </c>
      <c r="G11094" s="393" t="s">
        <v>307</v>
      </c>
      <c r="H11094" s="394">
        <f t="shared" si="96"/>
        <v>41655600</v>
      </c>
      <c r="I11094" s="263">
        <v>39672000</v>
      </c>
      <c r="J11094" s="396" t="s">
        <v>6371</v>
      </c>
      <c r="K11094" s="396" t="s">
        <v>6371</v>
      </c>
      <c r="L11094" s="397" t="s">
        <v>10360</v>
      </c>
    </row>
    <row r="11095" spans="2:12" ht="75" customHeight="1" x14ac:dyDescent="0.25">
      <c r="B11095" s="391">
        <v>41100000</v>
      </c>
      <c r="C11095" s="401" t="s">
        <v>10473</v>
      </c>
      <c r="D11095" s="393" t="s">
        <v>10438</v>
      </c>
      <c r="E11095" s="21" t="s">
        <v>76</v>
      </c>
      <c r="F11095" s="393" t="s">
        <v>2502</v>
      </c>
      <c r="G11095" s="393" t="s">
        <v>307</v>
      </c>
      <c r="H11095" s="394">
        <f t="shared" si="96"/>
        <v>5359200</v>
      </c>
      <c r="I11095" s="263">
        <v>5104000</v>
      </c>
      <c r="J11095" s="396" t="s">
        <v>6371</v>
      </c>
      <c r="K11095" s="396" t="s">
        <v>6371</v>
      </c>
      <c r="L11095" s="397" t="s">
        <v>10360</v>
      </c>
    </row>
    <row r="11096" spans="2:12" ht="75" customHeight="1" x14ac:dyDescent="0.25">
      <c r="B11096" s="391">
        <v>41100000</v>
      </c>
      <c r="C11096" s="401" t="s">
        <v>10474</v>
      </c>
      <c r="D11096" s="393" t="s">
        <v>10438</v>
      </c>
      <c r="E11096" s="21" t="s">
        <v>76</v>
      </c>
      <c r="F11096" s="393" t="s">
        <v>2502</v>
      </c>
      <c r="G11096" s="393" t="s">
        <v>307</v>
      </c>
      <c r="H11096" s="394">
        <f t="shared" si="96"/>
        <v>5602800</v>
      </c>
      <c r="I11096" s="263">
        <v>5336000</v>
      </c>
      <c r="J11096" s="396" t="s">
        <v>6371</v>
      </c>
      <c r="K11096" s="396" t="s">
        <v>6371</v>
      </c>
      <c r="L11096" s="397" t="s">
        <v>10360</v>
      </c>
    </row>
    <row r="11097" spans="2:12" ht="75" customHeight="1" x14ac:dyDescent="0.25">
      <c r="B11097" s="391">
        <v>41100000</v>
      </c>
      <c r="C11097" s="401" t="s">
        <v>10475</v>
      </c>
      <c r="D11097" s="393" t="s">
        <v>10438</v>
      </c>
      <c r="E11097" s="21" t="s">
        <v>76</v>
      </c>
      <c r="F11097" s="393" t="s">
        <v>2502</v>
      </c>
      <c r="G11097" s="393" t="s">
        <v>307</v>
      </c>
      <c r="H11097" s="394">
        <f t="shared" si="96"/>
        <v>2679600</v>
      </c>
      <c r="I11097" s="263">
        <v>2552000</v>
      </c>
      <c r="J11097" s="396" t="s">
        <v>6371</v>
      </c>
      <c r="K11097" s="396" t="s">
        <v>6371</v>
      </c>
      <c r="L11097" s="397" t="s">
        <v>10360</v>
      </c>
    </row>
    <row r="11098" spans="2:12" ht="75" customHeight="1" x14ac:dyDescent="0.25">
      <c r="B11098" s="391">
        <v>41100000</v>
      </c>
      <c r="C11098" s="401" t="s">
        <v>10476</v>
      </c>
      <c r="D11098" s="393" t="s">
        <v>10438</v>
      </c>
      <c r="E11098" s="21" t="s">
        <v>76</v>
      </c>
      <c r="F11098" s="393" t="s">
        <v>2502</v>
      </c>
      <c r="G11098" s="393" t="s">
        <v>307</v>
      </c>
      <c r="H11098" s="394">
        <f t="shared" si="96"/>
        <v>8404200</v>
      </c>
      <c r="I11098" s="263">
        <v>8003999.9999999991</v>
      </c>
      <c r="J11098" s="396" t="s">
        <v>6371</v>
      </c>
      <c r="K11098" s="396" t="s">
        <v>6371</v>
      </c>
      <c r="L11098" s="397" t="s">
        <v>10360</v>
      </c>
    </row>
    <row r="11099" spans="2:12" ht="75" customHeight="1" x14ac:dyDescent="0.25">
      <c r="B11099" s="391">
        <v>41100000</v>
      </c>
      <c r="C11099" s="401" t="s">
        <v>10477</v>
      </c>
      <c r="D11099" s="393" t="s">
        <v>10438</v>
      </c>
      <c r="E11099" s="21" t="s">
        <v>76</v>
      </c>
      <c r="F11099" s="393" t="s">
        <v>2502</v>
      </c>
      <c r="G11099" s="393" t="s">
        <v>307</v>
      </c>
      <c r="H11099" s="394">
        <f t="shared" si="96"/>
        <v>7673399.9999999991</v>
      </c>
      <c r="I11099" s="263">
        <v>7307999.9999999991</v>
      </c>
      <c r="J11099" s="396" t="s">
        <v>6371</v>
      </c>
      <c r="K11099" s="396" t="s">
        <v>6371</v>
      </c>
      <c r="L11099" s="397" t="s">
        <v>10360</v>
      </c>
    </row>
    <row r="11100" spans="2:12" ht="75" customHeight="1" x14ac:dyDescent="0.25">
      <c r="B11100" s="391">
        <v>41100000</v>
      </c>
      <c r="C11100" s="401" t="s">
        <v>10478</v>
      </c>
      <c r="D11100" s="393" t="s">
        <v>10438</v>
      </c>
      <c r="E11100" s="21" t="s">
        <v>76</v>
      </c>
      <c r="F11100" s="393" t="s">
        <v>2502</v>
      </c>
      <c r="G11100" s="393" t="s">
        <v>307</v>
      </c>
      <c r="H11100" s="394">
        <f t="shared" si="96"/>
        <v>8830500</v>
      </c>
      <c r="I11100" s="263">
        <v>8410000</v>
      </c>
      <c r="J11100" s="396" t="s">
        <v>6371</v>
      </c>
      <c r="K11100" s="396" t="s">
        <v>6371</v>
      </c>
      <c r="L11100" s="397" t="s">
        <v>10360</v>
      </c>
    </row>
    <row r="11101" spans="2:12" ht="75" customHeight="1" x14ac:dyDescent="0.25">
      <c r="B11101" s="391">
        <v>41100000</v>
      </c>
      <c r="C11101" s="401" t="s">
        <v>10479</v>
      </c>
      <c r="D11101" s="393" t="s">
        <v>10438</v>
      </c>
      <c r="E11101" s="21" t="s">
        <v>76</v>
      </c>
      <c r="F11101" s="393" t="s">
        <v>2502</v>
      </c>
      <c r="G11101" s="393" t="s">
        <v>307</v>
      </c>
      <c r="H11101" s="394">
        <f t="shared" si="96"/>
        <v>6699000</v>
      </c>
      <c r="I11101" s="263">
        <v>6380000</v>
      </c>
      <c r="J11101" s="396" t="s">
        <v>6371</v>
      </c>
      <c r="K11101" s="396" t="s">
        <v>6371</v>
      </c>
      <c r="L11101" s="397" t="s">
        <v>10360</v>
      </c>
    </row>
    <row r="11102" spans="2:12" ht="75" customHeight="1" x14ac:dyDescent="0.25">
      <c r="B11102" s="391">
        <v>41100000</v>
      </c>
      <c r="C11102" s="401" t="s">
        <v>10480</v>
      </c>
      <c r="D11102" s="393" t="s">
        <v>10438</v>
      </c>
      <c r="E11102" s="21" t="s">
        <v>76</v>
      </c>
      <c r="F11102" s="393" t="s">
        <v>2502</v>
      </c>
      <c r="G11102" s="393" t="s">
        <v>307</v>
      </c>
      <c r="H11102" s="394">
        <f t="shared" si="96"/>
        <v>15224999.999999998</v>
      </c>
      <c r="I11102" s="263">
        <v>14499999.999999998</v>
      </c>
      <c r="J11102" s="396" t="s">
        <v>6371</v>
      </c>
      <c r="K11102" s="396" t="s">
        <v>6371</v>
      </c>
      <c r="L11102" s="397" t="s">
        <v>10360</v>
      </c>
    </row>
    <row r="11103" spans="2:12" ht="75" customHeight="1" x14ac:dyDescent="0.25">
      <c r="B11103" s="391">
        <v>41100000</v>
      </c>
      <c r="C11103" s="401" t="s">
        <v>10481</v>
      </c>
      <c r="D11103" s="393" t="s">
        <v>10438</v>
      </c>
      <c r="E11103" s="21" t="s">
        <v>76</v>
      </c>
      <c r="F11103" s="393" t="s">
        <v>2502</v>
      </c>
      <c r="G11103" s="393" t="s">
        <v>307</v>
      </c>
      <c r="H11103" s="394">
        <f t="shared" si="96"/>
        <v>7551599.9999999991</v>
      </c>
      <c r="I11103" s="263">
        <v>7191999.9999999991</v>
      </c>
      <c r="J11103" s="396" t="s">
        <v>6371</v>
      </c>
      <c r="K11103" s="396" t="s">
        <v>6371</v>
      </c>
      <c r="L11103" s="397" t="s">
        <v>10360</v>
      </c>
    </row>
    <row r="11104" spans="2:12" ht="75" customHeight="1" x14ac:dyDescent="0.25">
      <c r="B11104" s="391">
        <v>41100000</v>
      </c>
      <c r="C11104" s="401" t="s">
        <v>10482</v>
      </c>
      <c r="D11104" s="393" t="s">
        <v>10438</v>
      </c>
      <c r="E11104" s="21" t="s">
        <v>76</v>
      </c>
      <c r="F11104" s="393" t="s">
        <v>2502</v>
      </c>
      <c r="G11104" s="393" t="s">
        <v>307</v>
      </c>
      <c r="H11104" s="394">
        <f t="shared" si="96"/>
        <v>2557800</v>
      </c>
      <c r="I11104" s="263">
        <v>2436000</v>
      </c>
      <c r="J11104" s="396" t="s">
        <v>6371</v>
      </c>
      <c r="K11104" s="396" t="s">
        <v>6371</v>
      </c>
      <c r="L11104" s="397" t="s">
        <v>10360</v>
      </c>
    </row>
    <row r="11105" spans="2:12" ht="75" customHeight="1" x14ac:dyDescent="0.25">
      <c r="B11105" s="391">
        <v>41100000</v>
      </c>
      <c r="C11105" s="401" t="s">
        <v>10483</v>
      </c>
      <c r="D11105" s="393" t="s">
        <v>10438</v>
      </c>
      <c r="E11105" s="21" t="s">
        <v>76</v>
      </c>
      <c r="F11105" s="393" t="s">
        <v>2502</v>
      </c>
      <c r="G11105" s="393" t="s">
        <v>307</v>
      </c>
      <c r="H11105" s="394">
        <f t="shared" si="96"/>
        <v>87696000</v>
      </c>
      <c r="I11105" s="263">
        <v>83520000</v>
      </c>
      <c r="J11105" s="396" t="s">
        <v>6371</v>
      </c>
      <c r="K11105" s="396" t="s">
        <v>6371</v>
      </c>
      <c r="L11105" s="397" t="s">
        <v>10360</v>
      </c>
    </row>
    <row r="11106" spans="2:12" ht="75" customHeight="1" x14ac:dyDescent="0.25">
      <c r="B11106" s="391">
        <v>41100000</v>
      </c>
      <c r="C11106" s="401" t="s">
        <v>10484</v>
      </c>
      <c r="D11106" s="393" t="s">
        <v>10438</v>
      </c>
      <c r="E11106" s="21" t="s">
        <v>76</v>
      </c>
      <c r="F11106" s="393" t="s">
        <v>2502</v>
      </c>
      <c r="G11106" s="393" t="s">
        <v>307</v>
      </c>
      <c r="H11106" s="394">
        <f t="shared" si="96"/>
        <v>19488000</v>
      </c>
      <c r="I11106" s="263">
        <v>18560000</v>
      </c>
      <c r="J11106" s="396" t="s">
        <v>6371</v>
      </c>
      <c r="K11106" s="396" t="s">
        <v>6371</v>
      </c>
      <c r="L11106" s="397" t="s">
        <v>10360</v>
      </c>
    </row>
    <row r="11107" spans="2:12" ht="75" customHeight="1" x14ac:dyDescent="0.25">
      <c r="B11107" s="391">
        <v>41100000</v>
      </c>
      <c r="C11107" s="401" t="s">
        <v>10485</v>
      </c>
      <c r="D11107" s="393" t="s">
        <v>10438</v>
      </c>
      <c r="E11107" s="21" t="s">
        <v>76</v>
      </c>
      <c r="F11107" s="393" t="s">
        <v>2502</v>
      </c>
      <c r="G11107" s="393" t="s">
        <v>307</v>
      </c>
      <c r="H11107" s="394">
        <f t="shared" si="96"/>
        <v>3288600</v>
      </c>
      <c r="I11107" s="263">
        <v>3132000</v>
      </c>
      <c r="J11107" s="396" t="s">
        <v>6371</v>
      </c>
      <c r="K11107" s="396" t="s">
        <v>6371</v>
      </c>
      <c r="L11107" s="397" t="s">
        <v>10360</v>
      </c>
    </row>
    <row r="11108" spans="2:12" ht="75" customHeight="1" x14ac:dyDescent="0.25">
      <c r="B11108" s="391">
        <v>41100000</v>
      </c>
      <c r="C11108" s="401" t="s">
        <v>10486</v>
      </c>
      <c r="D11108" s="393" t="s">
        <v>10438</v>
      </c>
      <c r="E11108" s="21" t="s">
        <v>76</v>
      </c>
      <c r="F11108" s="393" t="s">
        <v>2502</v>
      </c>
      <c r="G11108" s="393" t="s">
        <v>307</v>
      </c>
      <c r="H11108" s="394">
        <f t="shared" si="96"/>
        <v>2387280</v>
      </c>
      <c r="I11108" s="263">
        <v>2273600</v>
      </c>
      <c r="J11108" s="396" t="s">
        <v>6371</v>
      </c>
      <c r="K11108" s="396" t="s">
        <v>6371</v>
      </c>
      <c r="L11108" s="397" t="s">
        <v>10360</v>
      </c>
    </row>
    <row r="11109" spans="2:12" ht="75" customHeight="1" x14ac:dyDescent="0.25">
      <c r="B11109" s="391">
        <v>41100000</v>
      </c>
      <c r="C11109" s="401" t="s">
        <v>10487</v>
      </c>
      <c r="D11109" s="393" t="s">
        <v>10438</v>
      </c>
      <c r="E11109" s="21" t="s">
        <v>76</v>
      </c>
      <c r="F11109" s="393" t="s">
        <v>2502</v>
      </c>
      <c r="G11109" s="393" t="s">
        <v>307</v>
      </c>
      <c r="H11109" s="394">
        <f t="shared" si="96"/>
        <v>4384800</v>
      </c>
      <c r="I11109" s="263">
        <v>4175999.9999999995</v>
      </c>
      <c r="J11109" s="396" t="s">
        <v>6371</v>
      </c>
      <c r="K11109" s="396" t="s">
        <v>6371</v>
      </c>
      <c r="L11109" s="397" t="s">
        <v>10360</v>
      </c>
    </row>
    <row r="11110" spans="2:12" ht="75" customHeight="1" x14ac:dyDescent="0.25">
      <c r="B11110" s="391">
        <v>41100000</v>
      </c>
      <c r="C11110" s="401" t="s">
        <v>10488</v>
      </c>
      <c r="D11110" s="393" t="s">
        <v>10438</v>
      </c>
      <c r="E11110" s="21" t="s">
        <v>76</v>
      </c>
      <c r="F11110" s="393" t="s">
        <v>2502</v>
      </c>
      <c r="G11110" s="393" t="s">
        <v>307</v>
      </c>
      <c r="H11110" s="394">
        <f t="shared" si="96"/>
        <v>8769600</v>
      </c>
      <c r="I11110" s="263">
        <v>8351999.9999999991</v>
      </c>
      <c r="J11110" s="396" t="s">
        <v>6371</v>
      </c>
      <c r="K11110" s="396" t="s">
        <v>6371</v>
      </c>
      <c r="L11110" s="397" t="s">
        <v>10360</v>
      </c>
    </row>
    <row r="11111" spans="2:12" ht="75" customHeight="1" x14ac:dyDescent="0.25">
      <c r="B11111" s="391">
        <v>41100000</v>
      </c>
      <c r="C11111" s="401" t="s">
        <v>10489</v>
      </c>
      <c r="D11111" s="393" t="s">
        <v>10438</v>
      </c>
      <c r="E11111" s="21" t="s">
        <v>76</v>
      </c>
      <c r="F11111" s="393" t="s">
        <v>2502</v>
      </c>
      <c r="G11111" s="393" t="s">
        <v>307</v>
      </c>
      <c r="H11111" s="394">
        <f t="shared" si="96"/>
        <v>33494999.999999996</v>
      </c>
      <c r="I11111" s="263">
        <v>31899999.999999996</v>
      </c>
      <c r="J11111" s="396" t="s">
        <v>6371</v>
      </c>
      <c r="K11111" s="396" t="s">
        <v>6371</v>
      </c>
      <c r="L11111" s="397" t="s">
        <v>10360</v>
      </c>
    </row>
    <row r="11112" spans="2:12" ht="75" customHeight="1" x14ac:dyDescent="0.25">
      <c r="B11112" s="391">
        <v>41100000</v>
      </c>
      <c r="C11112" s="401" t="s">
        <v>10490</v>
      </c>
      <c r="D11112" s="393" t="s">
        <v>10438</v>
      </c>
      <c r="E11112" s="21" t="s">
        <v>76</v>
      </c>
      <c r="F11112" s="393" t="s">
        <v>2502</v>
      </c>
      <c r="G11112" s="393" t="s">
        <v>307</v>
      </c>
      <c r="H11112" s="394">
        <f t="shared" ref="H11112:H11175" si="97">+I11112*1.05</f>
        <v>25578000</v>
      </c>
      <c r="I11112" s="263">
        <v>24360000</v>
      </c>
      <c r="J11112" s="396" t="s">
        <v>6371</v>
      </c>
      <c r="K11112" s="396" t="s">
        <v>6371</v>
      </c>
      <c r="L11112" s="397" t="s">
        <v>10360</v>
      </c>
    </row>
    <row r="11113" spans="2:12" ht="75" customHeight="1" x14ac:dyDescent="0.25">
      <c r="B11113" s="391">
        <v>41100000</v>
      </c>
      <c r="C11113" s="401" t="s">
        <v>10491</v>
      </c>
      <c r="D11113" s="393" t="s">
        <v>10438</v>
      </c>
      <c r="E11113" s="21" t="s">
        <v>76</v>
      </c>
      <c r="F11113" s="393" t="s">
        <v>2502</v>
      </c>
      <c r="G11113" s="393" t="s">
        <v>307</v>
      </c>
      <c r="H11113" s="394">
        <f t="shared" si="97"/>
        <v>3166800</v>
      </c>
      <c r="I11113" s="263">
        <v>3016000</v>
      </c>
      <c r="J11113" s="396" t="s">
        <v>6371</v>
      </c>
      <c r="K11113" s="396" t="s">
        <v>6371</v>
      </c>
      <c r="L11113" s="397" t="s">
        <v>10360</v>
      </c>
    </row>
    <row r="11114" spans="2:12" ht="75" customHeight="1" x14ac:dyDescent="0.25">
      <c r="B11114" s="391">
        <v>41100000</v>
      </c>
      <c r="C11114" s="401" t="s">
        <v>10492</v>
      </c>
      <c r="D11114" s="393" t="s">
        <v>10438</v>
      </c>
      <c r="E11114" s="21" t="s">
        <v>76</v>
      </c>
      <c r="F11114" s="393" t="s">
        <v>2502</v>
      </c>
      <c r="G11114" s="393" t="s">
        <v>307</v>
      </c>
      <c r="H11114" s="394">
        <f t="shared" si="97"/>
        <v>1339800</v>
      </c>
      <c r="I11114" s="263">
        <v>1276000</v>
      </c>
      <c r="J11114" s="396" t="s">
        <v>6371</v>
      </c>
      <c r="K11114" s="396" t="s">
        <v>6371</v>
      </c>
      <c r="L11114" s="397" t="s">
        <v>10360</v>
      </c>
    </row>
    <row r="11115" spans="2:12" ht="75" customHeight="1" x14ac:dyDescent="0.25">
      <c r="B11115" s="391">
        <v>41100000</v>
      </c>
      <c r="C11115" s="401" t="s">
        <v>10493</v>
      </c>
      <c r="D11115" s="393" t="s">
        <v>10438</v>
      </c>
      <c r="E11115" s="21" t="s">
        <v>76</v>
      </c>
      <c r="F11115" s="393" t="s">
        <v>2502</v>
      </c>
      <c r="G11115" s="393" t="s">
        <v>307</v>
      </c>
      <c r="H11115" s="394">
        <f t="shared" si="97"/>
        <v>9744000</v>
      </c>
      <c r="I11115" s="263">
        <v>9280000</v>
      </c>
      <c r="J11115" s="396" t="s">
        <v>6371</v>
      </c>
      <c r="K11115" s="396" t="s">
        <v>6371</v>
      </c>
      <c r="L11115" s="397" t="s">
        <v>10360</v>
      </c>
    </row>
    <row r="11116" spans="2:12" ht="75" customHeight="1" x14ac:dyDescent="0.25">
      <c r="B11116" s="391">
        <v>41100000</v>
      </c>
      <c r="C11116" s="401" t="s">
        <v>10494</v>
      </c>
      <c r="D11116" s="393" t="s">
        <v>10438</v>
      </c>
      <c r="E11116" s="21" t="s">
        <v>76</v>
      </c>
      <c r="F11116" s="393" t="s">
        <v>2502</v>
      </c>
      <c r="G11116" s="393" t="s">
        <v>307</v>
      </c>
      <c r="H11116" s="394">
        <f t="shared" si="97"/>
        <v>16442999.999999998</v>
      </c>
      <c r="I11116" s="263">
        <v>15659999.999999998</v>
      </c>
      <c r="J11116" s="396" t="s">
        <v>6371</v>
      </c>
      <c r="K11116" s="396" t="s">
        <v>6371</v>
      </c>
      <c r="L11116" s="397" t="s">
        <v>10360</v>
      </c>
    </row>
    <row r="11117" spans="2:12" ht="75" customHeight="1" x14ac:dyDescent="0.25">
      <c r="B11117" s="391">
        <v>45111600</v>
      </c>
      <c r="C11117" s="401" t="s">
        <v>10495</v>
      </c>
      <c r="D11117" s="393" t="s">
        <v>10496</v>
      </c>
      <c r="E11117" s="21" t="s">
        <v>9737</v>
      </c>
      <c r="F11117" s="21" t="s">
        <v>2568</v>
      </c>
      <c r="G11117" s="393" t="s">
        <v>307</v>
      </c>
      <c r="H11117" s="394">
        <f t="shared" si="97"/>
        <v>3832500</v>
      </c>
      <c r="I11117" s="263">
        <v>3650000</v>
      </c>
      <c r="J11117" s="396" t="s">
        <v>6371</v>
      </c>
      <c r="K11117" s="396" t="s">
        <v>6371</v>
      </c>
      <c r="L11117" s="397" t="s">
        <v>10360</v>
      </c>
    </row>
    <row r="11118" spans="2:12" ht="75" customHeight="1" x14ac:dyDescent="0.25">
      <c r="B11118" s="391">
        <v>52161505</v>
      </c>
      <c r="C11118" s="401" t="s">
        <v>10497</v>
      </c>
      <c r="D11118" s="393" t="s">
        <v>10496</v>
      </c>
      <c r="E11118" s="21" t="s">
        <v>9737</v>
      </c>
      <c r="F11118" s="21" t="s">
        <v>2568</v>
      </c>
      <c r="G11118" s="393" t="s">
        <v>307</v>
      </c>
      <c r="H11118" s="394">
        <f t="shared" si="97"/>
        <v>13125000</v>
      </c>
      <c r="I11118" s="263">
        <v>12500000</v>
      </c>
      <c r="J11118" s="396" t="s">
        <v>6371</v>
      </c>
      <c r="K11118" s="396" t="s">
        <v>6371</v>
      </c>
      <c r="L11118" s="397" t="s">
        <v>10360</v>
      </c>
    </row>
    <row r="11119" spans="2:12" ht="75" customHeight="1" x14ac:dyDescent="0.25">
      <c r="B11119" s="391">
        <v>45121516</v>
      </c>
      <c r="C11119" s="401" t="s">
        <v>10498</v>
      </c>
      <c r="D11119" s="393" t="s">
        <v>10496</v>
      </c>
      <c r="E11119" s="21" t="s">
        <v>9737</v>
      </c>
      <c r="F11119" s="21" t="s">
        <v>2568</v>
      </c>
      <c r="G11119" s="393" t="s">
        <v>307</v>
      </c>
      <c r="H11119" s="394">
        <f t="shared" si="97"/>
        <v>4147500</v>
      </c>
      <c r="I11119" s="263">
        <v>3950000</v>
      </c>
      <c r="J11119" s="396" t="s">
        <v>6371</v>
      </c>
      <c r="K11119" s="396" t="s">
        <v>6371</v>
      </c>
      <c r="L11119" s="397" t="s">
        <v>10360</v>
      </c>
    </row>
    <row r="11120" spans="2:12" ht="75" customHeight="1" x14ac:dyDescent="0.25">
      <c r="B11120" s="391">
        <v>42295011</v>
      </c>
      <c r="C11120" s="401" t="s">
        <v>10499</v>
      </c>
      <c r="D11120" s="393" t="s">
        <v>10496</v>
      </c>
      <c r="E11120" s="21" t="s">
        <v>9737</v>
      </c>
      <c r="F11120" s="21" t="s">
        <v>2568</v>
      </c>
      <c r="G11120" s="393" t="s">
        <v>307</v>
      </c>
      <c r="H11120" s="394">
        <f t="shared" si="97"/>
        <v>9975000</v>
      </c>
      <c r="I11120" s="263">
        <v>9500000</v>
      </c>
      <c r="J11120" s="396" t="s">
        <v>6371</v>
      </c>
      <c r="K11120" s="396" t="s">
        <v>6371</v>
      </c>
      <c r="L11120" s="397" t="s">
        <v>10360</v>
      </c>
    </row>
    <row r="11121" spans="2:12" ht="75" customHeight="1" x14ac:dyDescent="0.25">
      <c r="B11121" s="391">
        <v>45101511</v>
      </c>
      <c r="C11121" s="401" t="s">
        <v>10500</v>
      </c>
      <c r="D11121" s="393" t="s">
        <v>10496</v>
      </c>
      <c r="E11121" s="21" t="s">
        <v>9737</v>
      </c>
      <c r="F11121" s="21" t="s">
        <v>2568</v>
      </c>
      <c r="G11121" s="393" t="s">
        <v>307</v>
      </c>
      <c r="H11121" s="394">
        <f t="shared" si="97"/>
        <v>5460000</v>
      </c>
      <c r="I11121" s="263">
        <v>5200000</v>
      </c>
      <c r="J11121" s="396" t="s">
        <v>6371</v>
      </c>
      <c r="K11121" s="396" t="s">
        <v>6371</v>
      </c>
      <c r="L11121" s="397" t="s">
        <v>10360</v>
      </c>
    </row>
    <row r="11122" spans="2:12" ht="75" customHeight="1" x14ac:dyDescent="0.25">
      <c r="B11122" s="391">
        <v>45101600</v>
      </c>
      <c r="C11122" s="401" t="s">
        <v>10501</v>
      </c>
      <c r="D11122" s="393" t="s">
        <v>10496</v>
      </c>
      <c r="E11122" s="21" t="s">
        <v>9737</v>
      </c>
      <c r="F11122" s="21" t="s">
        <v>2568</v>
      </c>
      <c r="G11122" s="393" t="s">
        <v>307</v>
      </c>
      <c r="H11122" s="394">
        <f t="shared" si="97"/>
        <v>4147500</v>
      </c>
      <c r="I11122" s="263">
        <v>3950000</v>
      </c>
      <c r="J11122" s="396" t="s">
        <v>6371</v>
      </c>
      <c r="K11122" s="396" t="s">
        <v>6371</v>
      </c>
      <c r="L11122" s="397" t="s">
        <v>10360</v>
      </c>
    </row>
    <row r="11123" spans="2:12" ht="75" customHeight="1" x14ac:dyDescent="0.25">
      <c r="B11123" s="391">
        <v>45101600</v>
      </c>
      <c r="C11123" s="401" t="s">
        <v>10502</v>
      </c>
      <c r="D11123" s="393" t="s">
        <v>10496</v>
      </c>
      <c r="E11123" s="21" t="s">
        <v>9737</v>
      </c>
      <c r="F11123" s="21" t="s">
        <v>2568</v>
      </c>
      <c r="G11123" s="393" t="s">
        <v>307</v>
      </c>
      <c r="H11123" s="394">
        <f t="shared" si="97"/>
        <v>3412500</v>
      </c>
      <c r="I11123" s="263">
        <v>3250000</v>
      </c>
      <c r="J11123" s="396" t="s">
        <v>6371</v>
      </c>
      <c r="K11123" s="396" t="s">
        <v>6371</v>
      </c>
      <c r="L11123" s="397" t="s">
        <v>10360</v>
      </c>
    </row>
    <row r="11124" spans="2:12" ht="75" customHeight="1" x14ac:dyDescent="0.25">
      <c r="B11124" s="391">
        <v>46191601</v>
      </c>
      <c r="C11124" s="401" t="s">
        <v>10503</v>
      </c>
      <c r="D11124" s="393" t="s">
        <v>10370</v>
      </c>
      <c r="E11124" s="21" t="s">
        <v>9737</v>
      </c>
      <c r="F11124" s="21" t="s">
        <v>2568</v>
      </c>
      <c r="G11124" s="393" t="s">
        <v>307</v>
      </c>
      <c r="H11124" s="394">
        <f t="shared" si="97"/>
        <v>1575000</v>
      </c>
      <c r="I11124" s="263">
        <v>1500000</v>
      </c>
      <c r="J11124" s="396" t="s">
        <v>6371</v>
      </c>
      <c r="K11124" s="396" t="s">
        <v>6371</v>
      </c>
      <c r="L11124" s="397" t="s">
        <v>10360</v>
      </c>
    </row>
    <row r="11125" spans="2:12" ht="75" customHeight="1" x14ac:dyDescent="0.25">
      <c r="B11125" s="391">
        <v>46191601</v>
      </c>
      <c r="C11125" s="401" t="s">
        <v>10504</v>
      </c>
      <c r="D11125" s="393" t="s">
        <v>10370</v>
      </c>
      <c r="E11125" s="21" t="s">
        <v>9737</v>
      </c>
      <c r="F11125" s="21" t="s">
        <v>2568</v>
      </c>
      <c r="G11125" s="393" t="s">
        <v>307</v>
      </c>
      <c r="H11125" s="394">
        <f t="shared" si="97"/>
        <v>1785000</v>
      </c>
      <c r="I11125" s="263">
        <v>1700000</v>
      </c>
      <c r="J11125" s="396" t="s">
        <v>6371</v>
      </c>
      <c r="K11125" s="396" t="s">
        <v>6371</v>
      </c>
      <c r="L11125" s="397" t="s">
        <v>10360</v>
      </c>
    </row>
    <row r="11126" spans="2:12" ht="75" customHeight="1" x14ac:dyDescent="0.25">
      <c r="B11126" s="391">
        <v>46191601</v>
      </c>
      <c r="C11126" s="401" t="s">
        <v>10505</v>
      </c>
      <c r="D11126" s="393" t="s">
        <v>10370</v>
      </c>
      <c r="E11126" s="21" t="s">
        <v>9737</v>
      </c>
      <c r="F11126" s="21" t="s">
        <v>2568</v>
      </c>
      <c r="G11126" s="393" t="s">
        <v>307</v>
      </c>
      <c r="H11126" s="394">
        <f t="shared" si="97"/>
        <v>1575000</v>
      </c>
      <c r="I11126" s="263">
        <v>1500000</v>
      </c>
      <c r="J11126" s="396" t="s">
        <v>6371</v>
      </c>
      <c r="K11126" s="396" t="s">
        <v>6371</v>
      </c>
      <c r="L11126" s="397" t="s">
        <v>10360</v>
      </c>
    </row>
    <row r="11127" spans="2:12" ht="75" customHeight="1" x14ac:dyDescent="0.25">
      <c r="B11127" s="391">
        <v>46191601</v>
      </c>
      <c r="C11127" s="401" t="s">
        <v>10506</v>
      </c>
      <c r="D11127" s="393" t="s">
        <v>10370</v>
      </c>
      <c r="E11127" s="21" t="s">
        <v>9737</v>
      </c>
      <c r="F11127" s="21" t="s">
        <v>2568</v>
      </c>
      <c r="G11127" s="393" t="s">
        <v>307</v>
      </c>
      <c r="H11127" s="394">
        <f t="shared" si="97"/>
        <v>1312500</v>
      </c>
      <c r="I11127" s="263">
        <v>1250000</v>
      </c>
      <c r="J11127" s="396" t="s">
        <v>6371</v>
      </c>
      <c r="K11127" s="396" t="s">
        <v>6371</v>
      </c>
      <c r="L11127" s="397" t="s">
        <v>10360</v>
      </c>
    </row>
    <row r="11128" spans="2:12" ht="75" customHeight="1" x14ac:dyDescent="0.25">
      <c r="B11128" s="391">
        <v>46191601</v>
      </c>
      <c r="C11128" s="401" t="s">
        <v>10507</v>
      </c>
      <c r="D11128" s="393" t="s">
        <v>10370</v>
      </c>
      <c r="E11128" s="21" t="s">
        <v>9737</v>
      </c>
      <c r="F11128" s="21" t="s">
        <v>2568</v>
      </c>
      <c r="G11128" s="393" t="s">
        <v>307</v>
      </c>
      <c r="H11128" s="394">
        <f t="shared" si="97"/>
        <v>1312500</v>
      </c>
      <c r="I11128" s="263">
        <v>1250000</v>
      </c>
      <c r="J11128" s="396" t="s">
        <v>6371</v>
      </c>
      <c r="K11128" s="396" t="s">
        <v>6371</v>
      </c>
      <c r="L11128" s="397" t="s">
        <v>10360</v>
      </c>
    </row>
    <row r="11129" spans="2:12" ht="75" customHeight="1" x14ac:dyDescent="0.25">
      <c r="B11129" s="391">
        <v>46191601</v>
      </c>
      <c r="C11129" s="401" t="s">
        <v>10508</v>
      </c>
      <c r="D11129" s="393" t="s">
        <v>10370</v>
      </c>
      <c r="E11129" s="21" t="s">
        <v>9737</v>
      </c>
      <c r="F11129" s="21" t="s">
        <v>2568</v>
      </c>
      <c r="G11129" s="393" t="s">
        <v>307</v>
      </c>
      <c r="H11129" s="394">
        <f t="shared" si="97"/>
        <v>1312500</v>
      </c>
      <c r="I11129" s="263">
        <v>1250000</v>
      </c>
      <c r="J11129" s="396" t="s">
        <v>6371</v>
      </c>
      <c r="K11129" s="396" t="s">
        <v>6371</v>
      </c>
      <c r="L11129" s="397" t="s">
        <v>10360</v>
      </c>
    </row>
    <row r="11130" spans="2:12" ht="75" customHeight="1" x14ac:dyDescent="0.25">
      <c r="B11130" s="391">
        <v>26120000</v>
      </c>
      <c r="C11130" s="401" t="s">
        <v>1529</v>
      </c>
      <c r="D11130" s="393" t="s">
        <v>10359</v>
      </c>
      <c r="E11130" s="21" t="s">
        <v>2488</v>
      </c>
      <c r="F11130" s="21" t="s">
        <v>2568</v>
      </c>
      <c r="G11130" s="393" t="s">
        <v>307</v>
      </c>
      <c r="H11130" s="394">
        <f t="shared" si="97"/>
        <v>308700</v>
      </c>
      <c r="I11130" s="263">
        <v>294000</v>
      </c>
      <c r="J11130" s="396" t="s">
        <v>6371</v>
      </c>
      <c r="K11130" s="396" t="s">
        <v>6371</v>
      </c>
      <c r="L11130" s="397" t="s">
        <v>10360</v>
      </c>
    </row>
    <row r="11131" spans="2:12" ht="75" customHeight="1" x14ac:dyDescent="0.25">
      <c r="B11131" s="391">
        <v>26120000</v>
      </c>
      <c r="C11131" s="401" t="s">
        <v>1529</v>
      </c>
      <c r="D11131" s="393" t="s">
        <v>10359</v>
      </c>
      <c r="E11131" s="21" t="s">
        <v>2488</v>
      </c>
      <c r="F11131" s="21" t="s">
        <v>2568</v>
      </c>
      <c r="G11131" s="393" t="s">
        <v>307</v>
      </c>
      <c r="H11131" s="394">
        <f t="shared" si="97"/>
        <v>127050</v>
      </c>
      <c r="I11131" s="263">
        <v>121000</v>
      </c>
      <c r="J11131" s="396" t="s">
        <v>6371</v>
      </c>
      <c r="K11131" s="396" t="s">
        <v>6371</v>
      </c>
      <c r="L11131" s="397" t="s">
        <v>10360</v>
      </c>
    </row>
    <row r="11132" spans="2:12" ht="75" customHeight="1" x14ac:dyDescent="0.25">
      <c r="B11132" s="391">
        <v>26120000</v>
      </c>
      <c r="C11132" s="401" t="s">
        <v>1529</v>
      </c>
      <c r="D11132" s="393" t="s">
        <v>10359</v>
      </c>
      <c r="E11132" s="21" t="s">
        <v>2488</v>
      </c>
      <c r="F11132" s="21" t="s">
        <v>2568</v>
      </c>
      <c r="G11132" s="393" t="s">
        <v>307</v>
      </c>
      <c r="H11132" s="394">
        <f t="shared" si="97"/>
        <v>115500</v>
      </c>
      <c r="I11132" s="263">
        <v>110000</v>
      </c>
      <c r="J11132" s="396" t="s">
        <v>6371</v>
      </c>
      <c r="K11132" s="396" t="s">
        <v>6371</v>
      </c>
      <c r="L11132" s="397" t="s">
        <v>10360</v>
      </c>
    </row>
    <row r="11133" spans="2:12" ht="75" customHeight="1" x14ac:dyDescent="0.25">
      <c r="B11133" s="391">
        <v>26120000</v>
      </c>
      <c r="C11133" s="401" t="s">
        <v>1529</v>
      </c>
      <c r="D11133" s="393" t="s">
        <v>10359</v>
      </c>
      <c r="E11133" s="21" t="s">
        <v>2488</v>
      </c>
      <c r="F11133" s="21" t="s">
        <v>2568</v>
      </c>
      <c r="G11133" s="393" t="s">
        <v>307</v>
      </c>
      <c r="H11133" s="394">
        <f t="shared" si="97"/>
        <v>115500</v>
      </c>
      <c r="I11133" s="263">
        <v>110000</v>
      </c>
      <c r="J11133" s="396" t="s">
        <v>6371</v>
      </c>
      <c r="K11133" s="396" t="s">
        <v>6371</v>
      </c>
      <c r="L11133" s="397" t="s">
        <v>10360</v>
      </c>
    </row>
    <row r="11134" spans="2:12" ht="75" customHeight="1" x14ac:dyDescent="0.25">
      <c r="B11134" s="391">
        <v>26120000</v>
      </c>
      <c r="C11134" s="401" t="s">
        <v>10509</v>
      </c>
      <c r="D11134" s="393" t="s">
        <v>10359</v>
      </c>
      <c r="E11134" s="21" t="s">
        <v>2488</v>
      </c>
      <c r="F11134" s="21" t="s">
        <v>2568</v>
      </c>
      <c r="G11134" s="393" t="s">
        <v>307</v>
      </c>
      <c r="H11134" s="394">
        <f t="shared" si="97"/>
        <v>7980</v>
      </c>
      <c r="I11134" s="263">
        <v>7600</v>
      </c>
      <c r="J11134" s="396" t="s">
        <v>6371</v>
      </c>
      <c r="K11134" s="396" t="s">
        <v>6371</v>
      </c>
      <c r="L11134" s="397" t="s">
        <v>10360</v>
      </c>
    </row>
    <row r="11135" spans="2:12" ht="75" customHeight="1" x14ac:dyDescent="0.25">
      <c r="B11135" s="391">
        <v>31211904</v>
      </c>
      <c r="C11135" s="401" t="s">
        <v>1616</v>
      </c>
      <c r="D11135" s="393" t="s">
        <v>10359</v>
      </c>
      <c r="E11135" s="21" t="s">
        <v>2488</v>
      </c>
      <c r="F11135" s="21" t="s">
        <v>2568</v>
      </c>
      <c r="G11135" s="393" t="s">
        <v>307</v>
      </c>
      <c r="H11135" s="394">
        <f t="shared" si="97"/>
        <v>97965</v>
      </c>
      <c r="I11135" s="263">
        <v>93300</v>
      </c>
      <c r="J11135" s="396" t="s">
        <v>6371</v>
      </c>
      <c r="K11135" s="396" t="s">
        <v>6371</v>
      </c>
      <c r="L11135" s="397" t="s">
        <v>10360</v>
      </c>
    </row>
    <row r="11136" spans="2:12" ht="75" customHeight="1" x14ac:dyDescent="0.25">
      <c r="B11136" s="391">
        <v>31211904</v>
      </c>
      <c r="C11136" s="401" t="s">
        <v>1616</v>
      </c>
      <c r="D11136" s="393" t="s">
        <v>10359</v>
      </c>
      <c r="E11136" s="21" t="s">
        <v>2488</v>
      </c>
      <c r="F11136" s="21" t="s">
        <v>2568</v>
      </c>
      <c r="G11136" s="393" t="s">
        <v>307</v>
      </c>
      <c r="H11136" s="394">
        <f t="shared" si="97"/>
        <v>154350</v>
      </c>
      <c r="I11136" s="263">
        <v>147000</v>
      </c>
      <c r="J11136" s="396" t="s">
        <v>6371</v>
      </c>
      <c r="K11136" s="396" t="s">
        <v>6371</v>
      </c>
      <c r="L11136" s="397" t="s">
        <v>10360</v>
      </c>
    </row>
    <row r="11137" spans="2:12" ht="75" customHeight="1" x14ac:dyDescent="0.25">
      <c r="B11137" s="391">
        <v>39121700</v>
      </c>
      <c r="C11137" s="401" t="s">
        <v>1623</v>
      </c>
      <c r="D11137" s="393" t="s">
        <v>10359</v>
      </c>
      <c r="E11137" s="21" t="s">
        <v>2488</v>
      </c>
      <c r="F11137" s="21" t="s">
        <v>2568</v>
      </c>
      <c r="G11137" s="393" t="s">
        <v>307</v>
      </c>
      <c r="H11137" s="394">
        <f t="shared" si="97"/>
        <v>110250</v>
      </c>
      <c r="I11137" s="263">
        <v>105000</v>
      </c>
      <c r="J11137" s="396" t="s">
        <v>6371</v>
      </c>
      <c r="K11137" s="396" t="s">
        <v>6371</v>
      </c>
      <c r="L11137" s="397" t="s">
        <v>10360</v>
      </c>
    </row>
    <row r="11138" spans="2:12" ht="75" customHeight="1" x14ac:dyDescent="0.25">
      <c r="B11138" s="391">
        <v>39121700</v>
      </c>
      <c r="C11138" s="401" t="s">
        <v>10510</v>
      </c>
      <c r="D11138" s="393" t="s">
        <v>10359</v>
      </c>
      <c r="E11138" s="21" t="s">
        <v>2488</v>
      </c>
      <c r="F11138" s="21" t="s">
        <v>2568</v>
      </c>
      <c r="G11138" s="393" t="s">
        <v>307</v>
      </c>
      <c r="H11138" s="394">
        <f t="shared" si="97"/>
        <v>136500</v>
      </c>
      <c r="I11138" s="263">
        <v>130000</v>
      </c>
      <c r="J11138" s="396" t="s">
        <v>6371</v>
      </c>
      <c r="K11138" s="396" t="s">
        <v>6371</v>
      </c>
      <c r="L11138" s="397" t="s">
        <v>10360</v>
      </c>
    </row>
    <row r="11139" spans="2:12" ht="75" customHeight="1" x14ac:dyDescent="0.25">
      <c r="B11139" s="391">
        <v>46171501</v>
      </c>
      <c r="C11139" s="401" t="s">
        <v>3786</v>
      </c>
      <c r="D11139" s="393" t="s">
        <v>10359</v>
      </c>
      <c r="E11139" s="21" t="s">
        <v>2488</v>
      </c>
      <c r="F11139" s="21" t="s">
        <v>2568</v>
      </c>
      <c r="G11139" s="393" t="s">
        <v>307</v>
      </c>
      <c r="H11139" s="394">
        <f t="shared" si="97"/>
        <v>321378.75</v>
      </c>
      <c r="I11139" s="263">
        <v>306075</v>
      </c>
      <c r="J11139" s="396" t="s">
        <v>6371</v>
      </c>
      <c r="K11139" s="396" t="s">
        <v>6371</v>
      </c>
      <c r="L11139" s="397" t="s">
        <v>10360</v>
      </c>
    </row>
    <row r="11140" spans="2:12" ht="75" customHeight="1" x14ac:dyDescent="0.25">
      <c r="B11140" s="391">
        <v>39121700</v>
      </c>
      <c r="C11140" s="401" t="s">
        <v>10511</v>
      </c>
      <c r="D11140" s="393" t="s">
        <v>10359</v>
      </c>
      <c r="E11140" s="21" t="s">
        <v>2488</v>
      </c>
      <c r="F11140" s="21" t="s">
        <v>2568</v>
      </c>
      <c r="G11140" s="393" t="s">
        <v>307</v>
      </c>
      <c r="H11140" s="394">
        <f t="shared" si="97"/>
        <v>54600</v>
      </c>
      <c r="I11140" s="263">
        <v>52000</v>
      </c>
      <c r="J11140" s="396" t="s">
        <v>6371</v>
      </c>
      <c r="K11140" s="396" t="s">
        <v>6371</v>
      </c>
      <c r="L11140" s="397" t="s">
        <v>10360</v>
      </c>
    </row>
    <row r="11141" spans="2:12" ht="75" customHeight="1" x14ac:dyDescent="0.25">
      <c r="B11141" s="391">
        <v>31201513</v>
      </c>
      <c r="C11141" s="401" t="s">
        <v>10512</v>
      </c>
      <c r="D11141" s="393" t="s">
        <v>10359</v>
      </c>
      <c r="E11141" s="21" t="s">
        <v>2488</v>
      </c>
      <c r="F11141" s="21" t="s">
        <v>2568</v>
      </c>
      <c r="G11141" s="393" t="s">
        <v>307</v>
      </c>
      <c r="H11141" s="394">
        <f t="shared" si="97"/>
        <v>139230</v>
      </c>
      <c r="I11141" s="263">
        <v>132600</v>
      </c>
      <c r="J11141" s="396" t="s">
        <v>6371</v>
      </c>
      <c r="K11141" s="396" t="s">
        <v>6371</v>
      </c>
      <c r="L11141" s="397" t="s">
        <v>10360</v>
      </c>
    </row>
    <row r="11142" spans="2:12" ht="75" customHeight="1" x14ac:dyDescent="0.25">
      <c r="B11142" s="391">
        <v>27111909</v>
      </c>
      <c r="C11142" s="401" t="s">
        <v>10513</v>
      </c>
      <c r="D11142" s="393" t="s">
        <v>10359</v>
      </c>
      <c r="E11142" s="21" t="s">
        <v>2488</v>
      </c>
      <c r="F11142" s="21" t="s">
        <v>2568</v>
      </c>
      <c r="G11142" s="393" t="s">
        <v>307</v>
      </c>
      <c r="H11142" s="394">
        <f t="shared" si="97"/>
        <v>16380</v>
      </c>
      <c r="I11142" s="263">
        <v>15600</v>
      </c>
      <c r="J11142" s="396" t="s">
        <v>6371</v>
      </c>
      <c r="K11142" s="396" t="s">
        <v>6371</v>
      </c>
      <c r="L11142" s="397" t="s">
        <v>10360</v>
      </c>
    </row>
    <row r="11143" spans="2:12" ht="75" customHeight="1" x14ac:dyDescent="0.25">
      <c r="B11143" s="391">
        <v>30151800</v>
      </c>
      <c r="C11143" s="401" t="s">
        <v>10514</v>
      </c>
      <c r="D11143" s="393" t="s">
        <v>10359</v>
      </c>
      <c r="E11143" s="21" t="s">
        <v>2488</v>
      </c>
      <c r="F11143" s="21" t="s">
        <v>2568</v>
      </c>
      <c r="G11143" s="393" t="s">
        <v>307</v>
      </c>
      <c r="H11143" s="394">
        <f t="shared" si="97"/>
        <v>54337.5</v>
      </c>
      <c r="I11143" s="263">
        <v>51750</v>
      </c>
      <c r="J11143" s="396" t="s">
        <v>6371</v>
      </c>
      <c r="K11143" s="396" t="s">
        <v>6371</v>
      </c>
      <c r="L11143" s="397" t="s">
        <v>10360</v>
      </c>
    </row>
    <row r="11144" spans="2:12" ht="75" customHeight="1" x14ac:dyDescent="0.25">
      <c r="B11144" s="391">
        <v>39121700</v>
      </c>
      <c r="C11144" s="401" t="s">
        <v>1920</v>
      </c>
      <c r="D11144" s="393" t="s">
        <v>10359</v>
      </c>
      <c r="E11144" s="21" t="s">
        <v>2488</v>
      </c>
      <c r="F11144" s="21" t="s">
        <v>2568</v>
      </c>
      <c r="G11144" s="393" t="s">
        <v>307</v>
      </c>
      <c r="H11144" s="394">
        <f t="shared" si="97"/>
        <v>36750</v>
      </c>
      <c r="I11144" s="263">
        <v>35000</v>
      </c>
      <c r="J11144" s="396" t="s">
        <v>6371</v>
      </c>
      <c r="K11144" s="396" t="s">
        <v>6371</v>
      </c>
      <c r="L11144" s="397" t="s">
        <v>10360</v>
      </c>
    </row>
    <row r="11145" spans="2:12" ht="75" customHeight="1" x14ac:dyDescent="0.25">
      <c r="B11145" s="391">
        <v>39121700</v>
      </c>
      <c r="C11145" s="401" t="s">
        <v>10515</v>
      </c>
      <c r="D11145" s="393" t="s">
        <v>10359</v>
      </c>
      <c r="E11145" s="21" t="s">
        <v>2488</v>
      </c>
      <c r="F11145" s="21" t="s">
        <v>2568</v>
      </c>
      <c r="G11145" s="393" t="s">
        <v>307</v>
      </c>
      <c r="H11145" s="394">
        <f t="shared" si="97"/>
        <v>1050525</v>
      </c>
      <c r="I11145" s="263">
        <v>1000500</v>
      </c>
      <c r="J11145" s="396" t="s">
        <v>6371</v>
      </c>
      <c r="K11145" s="396" t="s">
        <v>6371</v>
      </c>
      <c r="L11145" s="397" t="s">
        <v>10360</v>
      </c>
    </row>
    <row r="11146" spans="2:12" ht="75" customHeight="1" x14ac:dyDescent="0.25">
      <c r="B11146" s="391">
        <v>39121700</v>
      </c>
      <c r="C11146" s="401" t="s">
        <v>10516</v>
      </c>
      <c r="D11146" s="393" t="s">
        <v>10359</v>
      </c>
      <c r="E11146" s="21" t="s">
        <v>2488</v>
      </c>
      <c r="F11146" s="21" t="s">
        <v>2568</v>
      </c>
      <c r="G11146" s="393" t="s">
        <v>307</v>
      </c>
      <c r="H11146" s="394">
        <f t="shared" si="97"/>
        <v>149625</v>
      </c>
      <c r="I11146" s="263">
        <v>142500</v>
      </c>
      <c r="J11146" s="396" t="s">
        <v>6371</v>
      </c>
      <c r="K11146" s="396" t="s">
        <v>6371</v>
      </c>
      <c r="L11146" s="397" t="s">
        <v>10360</v>
      </c>
    </row>
    <row r="11147" spans="2:12" ht="75" customHeight="1" x14ac:dyDescent="0.25">
      <c r="B11147" s="391">
        <v>23153401</v>
      </c>
      <c r="C11147" s="401" t="s">
        <v>10517</v>
      </c>
      <c r="D11147" s="393" t="s">
        <v>10359</v>
      </c>
      <c r="E11147" s="21" t="s">
        <v>2488</v>
      </c>
      <c r="F11147" s="21" t="s">
        <v>2568</v>
      </c>
      <c r="G11147" s="393" t="s">
        <v>307</v>
      </c>
      <c r="H11147" s="394">
        <f t="shared" si="97"/>
        <v>35070</v>
      </c>
      <c r="I11147" s="263">
        <v>33400</v>
      </c>
      <c r="J11147" s="396" t="s">
        <v>6371</v>
      </c>
      <c r="K11147" s="396" t="s">
        <v>6371</v>
      </c>
      <c r="L11147" s="397" t="s">
        <v>10360</v>
      </c>
    </row>
    <row r="11148" spans="2:12" ht="75" customHeight="1" x14ac:dyDescent="0.25">
      <c r="B11148" s="391">
        <v>31211502</v>
      </c>
      <c r="C11148" s="401" t="s">
        <v>9555</v>
      </c>
      <c r="D11148" s="393" t="s">
        <v>10359</v>
      </c>
      <c r="E11148" s="21" t="s">
        <v>2488</v>
      </c>
      <c r="F11148" s="21" t="s">
        <v>2568</v>
      </c>
      <c r="G11148" s="393" t="s">
        <v>307</v>
      </c>
      <c r="H11148" s="394">
        <f t="shared" si="97"/>
        <v>212100</v>
      </c>
      <c r="I11148" s="263">
        <v>202000</v>
      </c>
      <c r="J11148" s="396" t="s">
        <v>6371</v>
      </c>
      <c r="K11148" s="396" t="s">
        <v>6371</v>
      </c>
      <c r="L11148" s="397" t="s">
        <v>10360</v>
      </c>
    </row>
    <row r="11149" spans="2:12" ht="75" customHeight="1" x14ac:dyDescent="0.25">
      <c r="B11149" s="391">
        <v>31211502</v>
      </c>
      <c r="C11149" s="401" t="s">
        <v>10518</v>
      </c>
      <c r="D11149" s="393" t="s">
        <v>10359</v>
      </c>
      <c r="E11149" s="21" t="s">
        <v>2488</v>
      </c>
      <c r="F11149" s="21" t="s">
        <v>2568</v>
      </c>
      <c r="G11149" s="393" t="s">
        <v>307</v>
      </c>
      <c r="H11149" s="394">
        <f t="shared" si="97"/>
        <v>212100</v>
      </c>
      <c r="I11149" s="263">
        <v>202000</v>
      </c>
      <c r="J11149" s="396" t="s">
        <v>6371</v>
      </c>
      <c r="K11149" s="396" t="s">
        <v>6371</v>
      </c>
      <c r="L11149" s="397" t="s">
        <v>10360</v>
      </c>
    </row>
    <row r="11150" spans="2:12" ht="75" customHeight="1" x14ac:dyDescent="0.25">
      <c r="B11150" s="391">
        <v>31211502</v>
      </c>
      <c r="C11150" s="401" t="s">
        <v>10518</v>
      </c>
      <c r="D11150" s="393" t="s">
        <v>10359</v>
      </c>
      <c r="E11150" s="21" t="s">
        <v>2488</v>
      </c>
      <c r="F11150" s="21" t="s">
        <v>2568</v>
      </c>
      <c r="G11150" s="393" t="s">
        <v>307</v>
      </c>
      <c r="H11150" s="394">
        <f t="shared" si="97"/>
        <v>530250</v>
      </c>
      <c r="I11150" s="263">
        <v>505000</v>
      </c>
      <c r="J11150" s="396" t="s">
        <v>6371</v>
      </c>
      <c r="K11150" s="396" t="s">
        <v>6371</v>
      </c>
      <c r="L11150" s="397" t="s">
        <v>10360</v>
      </c>
    </row>
    <row r="11151" spans="2:12" ht="75" customHeight="1" x14ac:dyDescent="0.25">
      <c r="B11151" s="391">
        <v>31211502</v>
      </c>
      <c r="C11151" s="401" t="s">
        <v>10518</v>
      </c>
      <c r="D11151" s="393" t="s">
        <v>10359</v>
      </c>
      <c r="E11151" s="21" t="s">
        <v>2488</v>
      </c>
      <c r="F11151" s="21" t="s">
        <v>2568</v>
      </c>
      <c r="G11151" s="393" t="s">
        <v>307</v>
      </c>
      <c r="H11151" s="394">
        <f t="shared" si="97"/>
        <v>212100</v>
      </c>
      <c r="I11151" s="263">
        <v>202000</v>
      </c>
      <c r="J11151" s="396" t="s">
        <v>6371</v>
      </c>
      <c r="K11151" s="396" t="s">
        <v>6371</v>
      </c>
      <c r="L11151" s="397" t="s">
        <v>10360</v>
      </c>
    </row>
    <row r="11152" spans="2:12" ht="75" customHeight="1" x14ac:dyDescent="0.25">
      <c r="B11152" s="391">
        <v>31211501</v>
      </c>
      <c r="C11152" s="401" t="s">
        <v>10519</v>
      </c>
      <c r="D11152" s="393" t="s">
        <v>10359</v>
      </c>
      <c r="E11152" s="21" t="s">
        <v>2488</v>
      </c>
      <c r="F11152" s="21" t="s">
        <v>2568</v>
      </c>
      <c r="G11152" s="393" t="s">
        <v>307</v>
      </c>
      <c r="H11152" s="394">
        <f t="shared" si="97"/>
        <v>154875</v>
      </c>
      <c r="I11152" s="263">
        <v>147500</v>
      </c>
      <c r="J11152" s="396" t="s">
        <v>6371</v>
      </c>
      <c r="K11152" s="396" t="s">
        <v>6371</v>
      </c>
      <c r="L11152" s="397" t="s">
        <v>10360</v>
      </c>
    </row>
    <row r="11153" spans="2:12" ht="75" customHeight="1" x14ac:dyDescent="0.25">
      <c r="B11153" s="391">
        <v>31211604</v>
      </c>
      <c r="C11153" s="401" t="s">
        <v>10520</v>
      </c>
      <c r="D11153" s="393" t="s">
        <v>10359</v>
      </c>
      <c r="E11153" s="21" t="s">
        <v>2488</v>
      </c>
      <c r="F11153" s="21" t="s">
        <v>2568</v>
      </c>
      <c r="G11153" s="393" t="s">
        <v>307</v>
      </c>
      <c r="H11153" s="394">
        <f t="shared" si="97"/>
        <v>24150</v>
      </c>
      <c r="I11153" s="263">
        <v>23000</v>
      </c>
      <c r="J11153" s="396" t="s">
        <v>6371</v>
      </c>
      <c r="K11153" s="396" t="s">
        <v>6371</v>
      </c>
      <c r="L11153" s="397" t="s">
        <v>10360</v>
      </c>
    </row>
    <row r="11154" spans="2:12" ht="75" customHeight="1" x14ac:dyDescent="0.25">
      <c r="B11154" s="391">
        <v>31211906</v>
      </c>
      <c r="C11154" s="401" t="s">
        <v>10521</v>
      </c>
      <c r="D11154" s="393" t="s">
        <v>10359</v>
      </c>
      <c r="E11154" s="21" t="s">
        <v>2488</v>
      </c>
      <c r="F11154" s="21" t="s">
        <v>2568</v>
      </c>
      <c r="G11154" s="393" t="s">
        <v>307</v>
      </c>
      <c r="H11154" s="394">
        <f t="shared" si="97"/>
        <v>141750</v>
      </c>
      <c r="I11154" s="263">
        <v>135000</v>
      </c>
      <c r="J11154" s="396" t="s">
        <v>6371</v>
      </c>
      <c r="K11154" s="396" t="s">
        <v>6371</v>
      </c>
      <c r="L11154" s="397" t="s">
        <v>10360</v>
      </c>
    </row>
    <row r="11155" spans="2:12" ht="75" customHeight="1" x14ac:dyDescent="0.25">
      <c r="B11155" s="391">
        <v>31211906</v>
      </c>
      <c r="C11155" s="401" t="s">
        <v>10521</v>
      </c>
      <c r="D11155" s="393" t="s">
        <v>10359</v>
      </c>
      <c r="E11155" s="21" t="s">
        <v>2488</v>
      </c>
      <c r="F11155" s="21" t="s">
        <v>2568</v>
      </c>
      <c r="G11155" s="393" t="s">
        <v>307</v>
      </c>
      <c r="H11155" s="394">
        <f t="shared" si="97"/>
        <v>35175</v>
      </c>
      <c r="I11155" s="263">
        <v>33500</v>
      </c>
      <c r="J11155" s="396" t="s">
        <v>6371</v>
      </c>
      <c r="K11155" s="396" t="s">
        <v>6371</v>
      </c>
      <c r="L11155" s="397" t="s">
        <v>10360</v>
      </c>
    </row>
    <row r="11156" spans="2:12" ht="75" customHeight="1" x14ac:dyDescent="0.25">
      <c r="B11156" s="391">
        <v>39121700</v>
      </c>
      <c r="C11156" s="401" t="s">
        <v>10522</v>
      </c>
      <c r="D11156" s="393" t="s">
        <v>10359</v>
      </c>
      <c r="E11156" s="21" t="s">
        <v>2488</v>
      </c>
      <c r="F11156" s="21" t="s">
        <v>2568</v>
      </c>
      <c r="G11156" s="393" t="s">
        <v>307</v>
      </c>
      <c r="H11156" s="394">
        <f t="shared" si="97"/>
        <v>96600</v>
      </c>
      <c r="I11156" s="263">
        <v>92000</v>
      </c>
      <c r="J11156" s="396" t="s">
        <v>6371</v>
      </c>
      <c r="K11156" s="396" t="s">
        <v>6371</v>
      </c>
      <c r="L11156" s="397" t="s">
        <v>10360</v>
      </c>
    </row>
    <row r="11157" spans="2:12" ht="75" customHeight="1" x14ac:dyDescent="0.25">
      <c r="B11157" s="391">
        <v>39121700</v>
      </c>
      <c r="C11157" s="401" t="s">
        <v>10523</v>
      </c>
      <c r="D11157" s="393" t="s">
        <v>10359</v>
      </c>
      <c r="E11157" s="21" t="s">
        <v>2488</v>
      </c>
      <c r="F11157" s="21" t="s">
        <v>2568</v>
      </c>
      <c r="G11157" s="393" t="s">
        <v>307</v>
      </c>
      <c r="H11157" s="394">
        <f t="shared" si="97"/>
        <v>96390</v>
      </c>
      <c r="I11157" s="263">
        <v>91800</v>
      </c>
      <c r="J11157" s="396" t="s">
        <v>6371</v>
      </c>
      <c r="K11157" s="396" t="s">
        <v>6371</v>
      </c>
      <c r="L11157" s="397" t="s">
        <v>10360</v>
      </c>
    </row>
    <row r="11158" spans="2:12" ht="75" customHeight="1" x14ac:dyDescent="0.25">
      <c r="B11158" s="391">
        <v>39121700</v>
      </c>
      <c r="C11158" s="401" t="s">
        <v>10524</v>
      </c>
      <c r="D11158" s="393" t="s">
        <v>10359</v>
      </c>
      <c r="E11158" s="21" t="s">
        <v>2488</v>
      </c>
      <c r="F11158" s="21" t="s">
        <v>2568</v>
      </c>
      <c r="G11158" s="393" t="s">
        <v>307</v>
      </c>
      <c r="H11158" s="394">
        <f t="shared" si="97"/>
        <v>12600</v>
      </c>
      <c r="I11158" s="263">
        <v>12000</v>
      </c>
      <c r="J11158" s="396" t="s">
        <v>6371</v>
      </c>
      <c r="K11158" s="396" t="s">
        <v>6371</v>
      </c>
      <c r="L11158" s="397" t="s">
        <v>10360</v>
      </c>
    </row>
    <row r="11159" spans="2:12" ht="75" customHeight="1" x14ac:dyDescent="0.25">
      <c r="B11159" s="391">
        <v>40172522</v>
      </c>
      <c r="C11159" s="401" t="s">
        <v>10525</v>
      </c>
      <c r="D11159" s="393" t="s">
        <v>10359</v>
      </c>
      <c r="E11159" s="21" t="s">
        <v>2488</v>
      </c>
      <c r="F11159" s="21" t="s">
        <v>2568</v>
      </c>
      <c r="G11159" s="393" t="s">
        <v>307</v>
      </c>
      <c r="H11159" s="394">
        <f t="shared" si="97"/>
        <v>454125</v>
      </c>
      <c r="I11159" s="263">
        <v>432500</v>
      </c>
      <c r="J11159" s="396" t="s">
        <v>6371</v>
      </c>
      <c r="K11159" s="396" t="s">
        <v>6371</v>
      </c>
      <c r="L11159" s="397" t="s">
        <v>10360</v>
      </c>
    </row>
    <row r="11160" spans="2:12" ht="75" customHeight="1" x14ac:dyDescent="0.25">
      <c r="B11160" s="391">
        <v>40172522</v>
      </c>
      <c r="C11160" s="401" t="s">
        <v>10525</v>
      </c>
      <c r="D11160" s="393" t="s">
        <v>10359</v>
      </c>
      <c r="E11160" s="21" t="s">
        <v>2488</v>
      </c>
      <c r="F11160" s="21" t="s">
        <v>2568</v>
      </c>
      <c r="G11160" s="393" t="s">
        <v>307</v>
      </c>
      <c r="H11160" s="394">
        <f t="shared" si="97"/>
        <v>1153635</v>
      </c>
      <c r="I11160" s="263">
        <v>1098700</v>
      </c>
      <c r="J11160" s="396" t="s">
        <v>6371</v>
      </c>
      <c r="K11160" s="396" t="s">
        <v>6371</v>
      </c>
      <c r="L11160" s="397" t="s">
        <v>10360</v>
      </c>
    </row>
    <row r="11161" spans="2:12" ht="75" customHeight="1" x14ac:dyDescent="0.25">
      <c r="B11161" s="391">
        <v>40172522</v>
      </c>
      <c r="C11161" s="401" t="s">
        <v>10526</v>
      </c>
      <c r="D11161" s="393" t="s">
        <v>10359</v>
      </c>
      <c r="E11161" s="21" t="s">
        <v>2488</v>
      </c>
      <c r="F11161" s="21" t="s">
        <v>2568</v>
      </c>
      <c r="G11161" s="393" t="s">
        <v>307</v>
      </c>
      <c r="H11161" s="394">
        <f t="shared" si="97"/>
        <v>7875</v>
      </c>
      <c r="I11161" s="263">
        <v>7500</v>
      </c>
      <c r="J11161" s="396" t="s">
        <v>6371</v>
      </c>
      <c r="K11161" s="396" t="s">
        <v>6371</v>
      </c>
      <c r="L11161" s="397" t="s">
        <v>10360</v>
      </c>
    </row>
    <row r="11162" spans="2:12" ht="75" customHeight="1" x14ac:dyDescent="0.25">
      <c r="B11162" s="391">
        <v>40172522</v>
      </c>
      <c r="C11162" s="401" t="s">
        <v>10526</v>
      </c>
      <c r="D11162" s="393" t="s">
        <v>10359</v>
      </c>
      <c r="E11162" s="21" t="s">
        <v>2488</v>
      </c>
      <c r="F11162" s="21" t="s">
        <v>2568</v>
      </c>
      <c r="G11162" s="393" t="s">
        <v>307</v>
      </c>
      <c r="H11162" s="394">
        <f t="shared" si="97"/>
        <v>2100</v>
      </c>
      <c r="I11162" s="263">
        <v>2000</v>
      </c>
      <c r="J11162" s="396" t="s">
        <v>6371</v>
      </c>
      <c r="K11162" s="396" t="s">
        <v>6371</v>
      </c>
      <c r="L11162" s="397" t="s">
        <v>10360</v>
      </c>
    </row>
    <row r="11163" spans="2:12" ht="75" customHeight="1" x14ac:dyDescent="0.25">
      <c r="B11163" s="391">
        <v>40172522</v>
      </c>
      <c r="C11163" s="401" t="s">
        <v>10527</v>
      </c>
      <c r="D11163" s="393" t="s">
        <v>10359</v>
      </c>
      <c r="E11163" s="21" t="s">
        <v>2488</v>
      </c>
      <c r="F11163" s="21" t="s">
        <v>2568</v>
      </c>
      <c r="G11163" s="393" t="s">
        <v>307</v>
      </c>
      <c r="H11163" s="394">
        <f t="shared" si="97"/>
        <v>240450</v>
      </c>
      <c r="I11163" s="263">
        <v>229000</v>
      </c>
      <c r="J11163" s="396" t="s">
        <v>6371</v>
      </c>
      <c r="K11163" s="396" t="s">
        <v>6371</v>
      </c>
      <c r="L11163" s="397" t="s">
        <v>10360</v>
      </c>
    </row>
    <row r="11164" spans="2:12" ht="75" customHeight="1" x14ac:dyDescent="0.25">
      <c r="B11164" s="391">
        <v>40172522</v>
      </c>
      <c r="C11164" s="401" t="s">
        <v>10527</v>
      </c>
      <c r="D11164" s="393" t="s">
        <v>10359</v>
      </c>
      <c r="E11164" s="21" t="s">
        <v>2488</v>
      </c>
      <c r="F11164" s="21" t="s">
        <v>2568</v>
      </c>
      <c r="G11164" s="393" t="s">
        <v>307</v>
      </c>
      <c r="H11164" s="394">
        <f t="shared" si="97"/>
        <v>106260</v>
      </c>
      <c r="I11164" s="263">
        <v>101200</v>
      </c>
      <c r="J11164" s="396" t="s">
        <v>6371</v>
      </c>
      <c r="K11164" s="396" t="s">
        <v>6371</v>
      </c>
      <c r="L11164" s="397" t="s">
        <v>10360</v>
      </c>
    </row>
    <row r="11165" spans="2:12" ht="75" customHeight="1" x14ac:dyDescent="0.25">
      <c r="B11165" s="391">
        <v>12161601</v>
      </c>
      <c r="C11165" s="401" t="s">
        <v>10528</v>
      </c>
      <c r="D11165" s="393" t="s">
        <v>10359</v>
      </c>
      <c r="E11165" s="21" t="s">
        <v>2488</v>
      </c>
      <c r="F11165" s="21" t="s">
        <v>2568</v>
      </c>
      <c r="G11165" s="393" t="s">
        <v>307</v>
      </c>
      <c r="H11165" s="394">
        <f t="shared" si="97"/>
        <v>23100</v>
      </c>
      <c r="I11165" s="263">
        <v>22000</v>
      </c>
      <c r="J11165" s="396" t="s">
        <v>6371</v>
      </c>
      <c r="K11165" s="396" t="s">
        <v>6371</v>
      </c>
      <c r="L11165" s="397" t="s">
        <v>10360</v>
      </c>
    </row>
    <row r="11166" spans="2:12" ht="75" customHeight="1" x14ac:dyDescent="0.25">
      <c r="B11166" s="391">
        <v>31211705</v>
      </c>
      <c r="C11166" s="401" t="s">
        <v>10529</v>
      </c>
      <c r="D11166" s="393" t="s">
        <v>10359</v>
      </c>
      <c r="E11166" s="21" t="s">
        <v>2488</v>
      </c>
      <c r="F11166" s="21" t="s">
        <v>2568</v>
      </c>
      <c r="G11166" s="393" t="s">
        <v>307</v>
      </c>
      <c r="H11166" s="394">
        <f t="shared" si="97"/>
        <v>23100</v>
      </c>
      <c r="I11166" s="263">
        <v>22000</v>
      </c>
      <c r="J11166" s="396" t="s">
        <v>6371</v>
      </c>
      <c r="K11166" s="396" t="s">
        <v>6371</v>
      </c>
      <c r="L11166" s="397" t="s">
        <v>10360</v>
      </c>
    </row>
    <row r="11167" spans="2:12" ht="75" customHeight="1" x14ac:dyDescent="0.25">
      <c r="B11167" s="391">
        <v>40170000</v>
      </c>
      <c r="C11167" s="401" t="s">
        <v>10530</v>
      </c>
      <c r="D11167" s="393" t="s">
        <v>10359</v>
      </c>
      <c r="E11167" s="21" t="s">
        <v>2488</v>
      </c>
      <c r="F11167" s="21" t="s">
        <v>2568</v>
      </c>
      <c r="G11167" s="393" t="s">
        <v>307</v>
      </c>
      <c r="H11167" s="394">
        <f t="shared" si="97"/>
        <v>71400</v>
      </c>
      <c r="I11167" s="263">
        <v>68000</v>
      </c>
      <c r="J11167" s="396" t="s">
        <v>6371</v>
      </c>
      <c r="K11167" s="396" t="s">
        <v>6371</v>
      </c>
      <c r="L11167" s="397" t="s">
        <v>10360</v>
      </c>
    </row>
    <row r="11168" spans="2:12" ht="75" customHeight="1" x14ac:dyDescent="0.25">
      <c r="B11168" s="391">
        <v>40170000</v>
      </c>
      <c r="C11168" s="401" t="s">
        <v>10531</v>
      </c>
      <c r="D11168" s="393" t="s">
        <v>10359</v>
      </c>
      <c r="E11168" s="21" t="s">
        <v>2488</v>
      </c>
      <c r="F11168" s="21" t="s">
        <v>2568</v>
      </c>
      <c r="G11168" s="393" t="s">
        <v>307</v>
      </c>
      <c r="H11168" s="394">
        <f t="shared" si="97"/>
        <v>73752</v>
      </c>
      <c r="I11168" s="263">
        <v>70240</v>
      </c>
      <c r="J11168" s="396" t="s">
        <v>6371</v>
      </c>
      <c r="K11168" s="396" t="s">
        <v>6371</v>
      </c>
      <c r="L11168" s="397" t="s">
        <v>10360</v>
      </c>
    </row>
    <row r="11169" spans="2:12" ht="75" customHeight="1" x14ac:dyDescent="0.25">
      <c r="B11169" s="391">
        <v>40172522</v>
      </c>
      <c r="C11169" s="401" t="s">
        <v>10532</v>
      </c>
      <c r="D11169" s="393" t="s">
        <v>10359</v>
      </c>
      <c r="E11169" s="21" t="s">
        <v>2488</v>
      </c>
      <c r="F11169" s="21" t="s">
        <v>2568</v>
      </c>
      <c r="G11169" s="393" t="s">
        <v>307</v>
      </c>
      <c r="H11169" s="394">
        <f t="shared" si="97"/>
        <v>32592</v>
      </c>
      <c r="I11169" s="263">
        <v>31040</v>
      </c>
      <c r="J11169" s="396" t="s">
        <v>6371</v>
      </c>
      <c r="K11169" s="396" t="s">
        <v>6371</v>
      </c>
      <c r="L11169" s="397" t="s">
        <v>10360</v>
      </c>
    </row>
    <row r="11170" spans="2:12" ht="75" customHeight="1" x14ac:dyDescent="0.25">
      <c r="B11170" s="391">
        <v>40170000</v>
      </c>
      <c r="C11170" s="401" t="s">
        <v>10533</v>
      </c>
      <c r="D11170" s="393" t="s">
        <v>10359</v>
      </c>
      <c r="E11170" s="21" t="s">
        <v>2488</v>
      </c>
      <c r="F11170" s="21" t="s">
        <v>2568</v>
      </c>
      <c r="G11170" s="393" t="s">
        <v>307</v>
      </c>
      <c r="H11170" s="394">
        <f t="shared" si="97"/>
        <v>202797</v>
      </c>
      <c r="I11170" s="263">
        <v>193140</v>
      </c>
      <c r="J11170" s="396" t="s">
        <v>6371</v>
      </c>
      <c r="K11170" s="396" t="s">
        <v>6371</v>
      </c>
      <c r="L11170" s="397" t="s">
        <v>10360</v>
      </c>
    </row>
    <row r="11171" spans="2:12" ht="75" customHeight="1" x14ac:dyDescent="0.25">
      <c r="B11171" s="391">
        <v>40170000</v>
      </c>
      <c r="C11171" s="401" t="s">
        <v>10534</v>
      </c>
      <c r="D11171" s="393" t="s">
        <v>10359</v>
      </c>
      <c r="E11171" s="21" t="s">
        <v>2488</v>
      </c>
      <c r="F11171" s="21" t="s">
        <v>2568</v>
      </c>
      <c r="G11171" s="393" t="s">
        <v>307</v>
      </c>
      <c r="H11171" s="394">
        <f t="shared" si="97"/>
        <v>5040</v>
      </c>
      <c r="I11171" s="263">
        <v>4800</v>
      </c>
      <c r="J11171" s="396" t="s">
        <v>6371</v>
      </c>
      <c r="K11171" s="396" t="s">
        <v>6371</v>
      </c>
      <c r="L11171" s="397" t="s">
        <v>10360</v>
      </c>
    </row>
    <row r="11172" spans="2:12" ht="75" customHeight="1" x14ac:dyDescent="0.25">
      <c r="B11172" s="391">
        <v>40170000</v>
      </c>
      <c r="C11172" s="401" t="s">
        <v>10535</v>
      </c>
      <c r="D11172" s="393" t="s">
        <v>10359</v>
      </c>
      <c r="E11172" s="21" t="s">
        <v>2488</v>
      </c>
      <c r="F11172" s="21" t="s">
        <v>2568</v>
      </c>
      <c r="G11172" s="393" t="s">
        <v>307</v>
      </c>
      <c r="H11172" s="394">
        <f t="shared" si="97"/>
        <v>6468</v>
      </c>
      <c r="I11172" s="263">
        <v>6160</v>
      </c>
      <c r="J11172" s="396" t="s">
        <v>6371</v>
      </c>
      <c r="K11172" s="396" t="s">
        <v>6371</v>
      </c>
      <c r="L11172" s="397" t="s">
        <v>10360</v>
      </c>
    </row>
    <row r="11173" spans="2:12" ht="75" customHeight="1" x14ac:dyDescent="0.25">
      <c r="B11173" s="391">
        <v>40170000</v>
      </c>
      <c r="C11173" s="401" t="s">
        <v>10536</v>
      </c>
      <c r="D11173" s="393" t="s">
        <v>10359</v>
      </c>
      <c r="E11173" s="21" t="s">
        <v>2488</v>
      </c>
      <c r="F11173" s="21" t="s">
        <v>2568</v>
      </c>
      <c r="G11173" s="393" t="s">
        <v>307</v>
      </c>
      <c r="H11173" s="394">
        <f t="shared" si="97"/>
        <v>21735</v>
      </c>
      <c r="I11173" s="263">
        <v>20700</v>
      </c>
      <c r="J11173" s="396" t="s">
        <v>6371</v>
      </c>
      <c r="K11173" s="396" t="s">
        <v>6371</v>
      </c>
      <c r="L11173" s="397" t="s">
        <v>10360</v>
      </c>
    </row>
    <row r="11174" spans="2:12" ht="75" customHeight="1" x14ac:dyDescent="0.25">
      <c r="B11174" s="391">
        <v>32131000</v>
      </c>
      <c r="C11174" s="401" t="s">
        <v>4260</v>
      </c>
      <c r="D11174" s="393" t="s">
        <v>10359</v>
      </c>
      <c r="E11174" s="21" t="s">
        <v>2488</v>
      </c>
      <c r="F11174" s="21" t="s">
        <v>2568</v>
      </c>
      <c r="G11174" s="393" t="s">
        <v>307</v>
      </c>
      <c r="H11174" s="394">
        <f t="shared" si="97"/>
        <v>3780</v>
      </c>
      <c r="I11174" s="263">
        <v>3600</v>
      </c>
      <c r="J11174" s="396" t="s">
        <v>6371</v>
      </c>
      <c r="K11174" s="396" t="s">
        <v>6371</v>
      </c>
      <c r="L11174" s="397" t="s">
        <v>10360</v>
      </c>
    </row>
    <row r="11175" spans="2:12" ht="75" customHeight="1" x14ac:dyDescent="0.25">
      <c r="B11175" s="391">
        <v>32131000</v>
      </c>
      <c r="C11175" s="401" t="s">
        <v>10537</v>
      </c>
      <c r="D11175" s="393" t="s">
        <v>10359</v>
      </c>
      <c r="E11175" s="21" t="s">
        <v>2488</v>
      </c>
      <c r="F11175" s="21" t="s">
        <v>2568</v>
      </c>
      <c r="G11175" s="393" t="s">
        <v>307</v>
      </c>
      <c r="H11175" s="394">
        <f t="shared" si="97"/>
        <v>3570</v>
      </c>
      <c r="I11175" s="263">
        <v>3400</v>
      </c>
      <c r="J11175" s="396" t="s">
        <v>6371</v>
      </c>
      <c r="K11175" s="396" t="s">
        <v>6371</v>
      </c>
      <c r="L11175" s="397" t="s">
        <v>10360</v>
      </c>
    </row>
    <row r="11176" spans="2:12" ht="75" customHeight="1" x14ac:dyDescent="0.25">
      <c r="B11176" s="391">
        <v>32131000</v>
      </c>
      <c r="C11176" s="401" t="s">
        <v>10537</v>
      </c>
      <c r="D11176" s="393" t="s">
        <v>10359</v>
      </c>
      <c r="E11176" s="21" t="s">
        <v>2488</v>
      </c>
      <c r="F11176" s="21" t="s">
        <v>2568</v>
      </c>
      <c r="G11176" s="393" t="s">
        <v>307</v>
      </c>
      <c r="H11176" s="394">
        <f t="shared" ref="H11176:H11239" si="98">+I11176*1.05</f>
        <v>796950</v>
      </c>
      <c r="I11176" s="263">
        <v>759000</v>
      </c>
      <c r="J11176" s="396" t="s">
        <v>6371</v>
      </c>
      <c r="K11176" s="396" t="s">
        <v>6371</v>
      </c>
      <c r="L11176" s="397" t="s">
        <v>10360</v>
      </c>
    </row>
    <row r="11177" spans="2:12" ht="75" customHeight="1" x14ac:dyDescent="0.25">
      <c r="B11177" s="391">
        <v>32131000</v>
      </c>
      <c r="C11177" s="401" t="s">
        <v>10538</v>
      </c>
      <c r="D11177" s="393" t="s">
        <v>10359</v>
      </c>
      <c r="E11177" s="21" t="s">
        <v>2488</v>
      </c>
      <c r="F11177" s="21" t="s">
        <v>2568</v>
      </c>
      <c r="G11177" s="393" t="s">
        <v>307</v>
      </c>
      <c r="H11177" s="394">
        <f t="shared" si="98"/>
        <v>194250</v>
      </c>
      <c r="I11177" s="263">
        <v>185000</v>
      </c>
      <c r="J11177" s="396" t="s">
        <v>6371</v>
      </c>
      <c r="K11177" s="396" t="s">
        <v>6371</v>
      </c>
      <c r="L11177" s="397" t="s">
        <v>10360</v>
      </c>
    </row>
    <row r="11178" spans="2:12" ht="75" customHeight="1" x14ac:dyDescent="0.25">
      <c r="B11178" s="391">
        <v>48101516</v>
      </c>
      <c r="C11178" s="401" t="s">
        <v>10539</v>
      </c>
      <c r="D11178" s="393" t="s">
        <v>10359</v>
      </c>
      <c r="E11178" s="21" t="s">
        <v>2488</v>
      </c>
      <c r="F11178" s="21" t="s">
        <v>2568</v>
      </c>
      <c r="G11178" s="393" t="s">
        <v>307</v>
      </c>
      <c r="H11178" s="394">
        <f t="shared" si="98"/>
        <v>11550000</v>
      </c>
      <c r="I11178" s="263">
        <v>11000000</v>
      </c>
      <c r="J11178" s="396" t="s">
        <v>6371</v>
      </c>
      <c r="K11178" s="396" t="s">
        <v>6371</v>
      </c>
      <c r="L11178" s="397" t="s">
        <v>10360</v>
      </c>
    </row>
    <row r="11179" spans="2:12" ht="75" customHeight="1" x14ac:dyDescent="0.25">
      <c r="B11179" s="391">
        <v>46182300</v>
      </c>
      <c r="C11179" s="401" t="s">
        <v>10540</v>
      </c>
      <c r="D11179" s="393" t="s">
        <v>10496</v>
      </c>
      <c r="E11179" s="393" t="s">
        <v>54</v>
      </c>
      <c r="F11179" s="21" t="s">
        <v>2568</v>
      </c>
      <c r="G11179" s="393" t="s">
        <v>307</v>
      </c>
      <c r="H11179" s="394">
        <f t="shared" si="98"/>
        <v>1512000</v>
      </c>
      <c r="I11179" s="263">
        <v>1440000</v>
      </c>
      <c r="J11179" s="396" t="s">
        <v>6371</v>
      </c>
      <c r="K11179" s="396" t="s">
        <v>6371</v>
      </c>
      <c r="L11179" s="397" t="s">
        <v>10360</v>
      </c>
    </row>
    <row r="11180" spans="2:12" ht="75" customHeight="1" x14ac:dyDescent="0.25">
      <c r="B11180" s="391">
        <v>46182300</v>
      </c>
      <c r="C11180" s="401" t="s">
        <v>10540</v>
      </c>
      <c r="D11180" s="393" t="s">
        <v>10541</v>
      </c>
      <c r="E11180" s="393" t="s">
        <v>54</v>
      </c>
      <c r="F11180" s="21" t="s">
        <v>2568</v>
      </c>
      <c r="G11180" s="393" t="s">
        <v>307</v>
      </c>
      <c r="H11180" s="394">
        <f t="shared" si="98"/>
        <v>1545600</v>
      </c>
      <c r="I11180" s="263">
        <v>1472000</v>
      </c>
      <c r="J11180" s="396" t="s">
        <v>6371</v>
      </c>
      <c r="K11180" s="396" t="s">
        <v>6371</v>
      </c>
      <c r="L11180" s="397" t="s">
        <v>10360</v>
      </c>
    </row>
    <row r="11181" spans="2:12" ht="75" customHeight="1" x14ac:dyDescent="0.25">
      <c r="B11181" s="391">
        <v>46182300</v>
      </c>
      <c r="C11181" s="401" t="s">
        <v>10540</v>
      </c>
      <c r="D11181" s="393" t="s">
        <v>10541</v>
      </c>
      <c r="E11181" s="393" t="s">
        <v>54</v>
      </c>
      <c r="F11181" s="21" t="s">
        <v>2568</v>
      </c>
      <c r="G11181" s="393" t="s">
        <v>307</v>
      </c>
      <c r="H11181" s="394">
        <f t="shared" si="98"/>
        <v>672000</v>
      </c>
      <c r="I11181" s="263">
        <v>640000</v>
      </c>
      <c r="J11181" s="396" t="s">
        <v>6371</v>
      </c>
      <c r="K11181" s="396" t="s">
        <v>6371</v>
      </c>
      <c r="L11181" s="397" t="s">
        <v>10360</v>
      </c>
    </row>
    <row r="11182" spans="2:12" ht="75" customHeight="1" x14ac:dyDescent="0.25">
      <c r="B11182" s="391">
        <v>46182300</v>
      </c>
      <c r="C11182" s="401" t="s">
        <v>10542</v>
      </c>
      <c r="D11182" s="393" t="s">
        <v>10541</v>
      </c>
      <c r="E11182" s="393" t="s">
        <v>54</v>
      </c>
      <c r="F11182" s="21" t="s">
        <v>2568</v>
      </c>
      <c r="G11182" s="393" t="s">
        <v>307</v>
      </c>
      <c r="H11182" s="394">
        <f t="shared" si="98"/>
        <v>866250</v>
      </c>
      <c r="I11182" s="263">
        <v>825000</v>
      </c>
      <c r="J11182" s="396" t="s">
        <v>6371</v>
      </c>
      <c r="K11182" s="396" t="s">
        <v>6371</v>
      </c>
      <c r="L11182" s="397" t="s">
        <v>10360</v>
      </c>
    </row>
    <row r="11183" spans="2:12" ht="75" customHeight="1" x14ac:dyDescent="0.25">
      <c r="B11183" s="391">
        <v>46182300</v>
      </c>
      <c r="C11183" s="401" t="s">
        <v>10543</v>
      </c>
      <c r="D11183" s="393" t="s">
        <v>10541</v>
      </c>
      <c r="E11183" s="393" t="s">
        <v>54</v>
      </c>
      <c r="F11183" s="21" t="s">
        <v>2568</v>
      </c>
      <c r="G11183" s="393" t="s">
        <v>307</v>
      </c>
      <c r="H11183" s="394">
        <f t="shared" si="98"/>
        <v>1050000</v>
      </c>
      <c r="I11183" s="263">
        <v>1000000</v>
      </c>
      <c r="J11183" s="396" t="s">
        <v>6371</v>
      </c>
      <c r="K11183" s="396" t="s">
        <v>6371</v>
      </c>
      <c r="L11183" s="397" t="s">
        <v>10360</v>
      </c>
    </row>
    <row r="11184" spans="2:12" ht="75" customHeight="1" x14ac:dyDescent="0.25">
      <c r="B11184" s="391">
        <v>46182300</v>
      </c>
      <c r="C11184" s="401" t="s">
        <v>10544</v>
      </c>
      <c r="D11184" s="393" t="s">
        <v>10541</v>
      </c>
      <c r="E11184" s="393" t="s">
        <v>54</v>
      </c>
      <c r="F11184" s="21" t="s">
        <v>2568</v>
      </c>
      <c r="G11184" s="393" t="s">
        <v>307</v>
      </c>
      <c r="H11184" s="394">
        <f t="shared" si="98"/>
        <v>11592000</v>
      </c>
      <c r="I11184" s="263">
        <v>11040000</v>
      </c>
      <c r="J11184" s="396" t="s">
        <v>6371</v>
      </c>
      <c r="K11184" s="396" t="s">
        <v>6371</v>
      </c>
      <c r="L11184" s="397" t="s">
        <v>10360</v>
      </c>
    </row>
    <row r="11185" spans="2:12" ht="75" customHeight="1" x14ac:dyDescent="0.25">
      <c r="B11185" s="391">
        <v>46182300</v>
      </c>
      <c r="C11185" s="401" t="s">
        <v>10545</v>
      </c>
      <c r="D11185" s="393" t="s">
        <v>10541</v>
      </c>
      <c r="E11185" s="393" t="s">
        <v>54</v>
      </c>
      <c r="F11185" s="21" t="s">
        <v>2568</v>
      </c>
      <c r="G11185" s="393" t="s">
        <v>307</v>
      </c>
      <c r="H11185" s="394">
        <f t="shared" si="98"/>
        <v>1785000</v>
      </c>
      <c r="I11185" s="263">
        <v>1700000</v>
      </c>
      <c r="J11185" s="396" t="s">
        <v>6371</v>
      </c>
      <c r="K11185" s="396" t="s">
        <v>6371</v>
      </c>
      <c r="L11185" s="397" t="s">
        <v>10360</v>
      </c>
    </row>
    <row r="11186" spans="2:12" ht="75" customHeight="1" x14ac:dyDescent="0.25">
      <c r="B11186" s="391">
        <v>46182300</v>
      </c>
      <c r="C11186" s="401" t="s">
        <v>10546</v>
      </c>
      <c r="D11186" s="393" t="s">
        <v>10541</v>
      </c>
      <c r="E11186" s="393" t="s">
        <v>54</v>
      </c>
      <c r="F11186" s="21" t="s">
        <v>2568</v>
      </c>
      <c r="G11186" s="393" t="s">
        <v>307</v>
      </c>
      <c r="H11186" s="394">
        <f t="shared" si="98"/>
        <v>987000</v>
      </c>
      <c r="I11186" s="263">
        <v>940000</v>
      </c>
      <c r="J11186" s="396" t="s">
        <v>6371</v>
      </c>
      <c r="K11186" s="396" t="s">
        <v>6371</v>
      </c>
      <c r="L11186" s="397" t="s">
        <v>10360</v>
      </c>
    </row>
    <row r="11187" spans="2:12" ht="75" customHeight="1" x14ac:dyDescent="0.25">
      <c r="B11187" s="391">
        <v>46182300</v>
      </c>
      <c r="C11187" s="401" t="s">
        <v>10547</v>
      </c>
      <c r="D11187" s="393" t="s">
        <v>10541</v>
      </c>
      <c r="E11187" s="393" t="s">
        <v>54</v>
      </c>
      <c r="F11187" s="21" t="s">
        <v>2568</v>
      </c>
      <c r="G11187" s="393" t="s">
        <v>307</v>
      </c>
      <c r="H11187" s="394">
        <f t="shared" si="98"/>
        <v>4368000</v>
      </c>
      <c r="I11187" s="263">
        <v>4160000</v>
      </c>
      <c r="J11187" s="396" t="s">
        <v>6371</v>
      </c>
      <c r="K11187" s="396" t="s">
        <v>6371</v>
      </c>
      <c r="L11187" s="397" t="s">
        <v>10360</v>
      </c>
    </row>
    <row r="11188" spans="2:12" ht="75" customHeight="1" x14ac:dyDescent="0.25">
      <c r="B11188" s="391">
        <v>46182300</v>
      </c>
      <c r="C11188" s="401" t="s">
        <v>10548</v>
      </c>
      <c r="D11188" s="393" t="s">
        <v>10541</v>
      </c>
      <c r="E11188" s="393" t="s">
        <v>54</v>
      </c>
      <c r="F11188" s="21" t="s">
        <v>2568</v>
      </c>
      <c r="G11188" s="393" t="s">
        <v>307</v>
      </c>
      <c r="H11188" s="394">
        <f t="shared" si="98"/>
        <v>1575000</v>
      </c>
      <c r="I11188" s="263">
        <v>1500000</v>
      </c>
      <c r="J11188" s="396" t="s">
        <v>6371</v>
      </c>
      <c r="K11188" s="396" t="s">
        <v>6371</v>
      </c>
      <c r="L11188" s="397" t="s">
        <v>10360</v>
      </c>
    </row>
    <row r="11189" spans="2:12" ht="75" customHeight="1" x14ac:dyDescent="0.25">
      <c r="B11189" s="391">
        <v>46182300</v>
      </c>
      <c r="C11189" s="401" t="s">
        <v>10549</v>
      </c>
      <c r="D11189" s="393" t="s">
        <v>10541</v>
      </c>
      <c r="E11189" s="393" t="s">
        <v>54</v>
      </c>
      <c r="F11189" s="21" t="s">
        <v>2568</v>
      </c>
      <c r="G11189" s="393" t="s">
        <v>307</v>
      </c>
      <c r="H11189" s="394">
        <f t="shared" si="98"/>
        <v>231000</v>
      </c>
      <c r="I11189" s="263">
        <v>220000</v>
      </c>
      <c r="J11189" s="396" t="s">
        <v>6371</v>
      </c>
      <c r="K11189" s="396" t="s">
        <v>6371</v>
      </c>
      <c r="L11189" s="397" t="s">
        <v>10360</v>
      </c>
    </row>
    <row r="11190" spans="2:12" ht="75" customHeight="1" x14ac:dyDescent="0.25">
      <c r="B11190" s="391">
        <v>46182300</v>
      </c>
      <c r="C11190" s="401" t="s">
        <v>10550</v>
      </c>
      <c r="D11190" s="393" t="s">
        <v>10541</v>
      </c>
      <c r="E11190" s="393" t="s">
        <v>54</v>
      </c>
      <c r="F11190" s="21" t="s">
        <v>2568</v>
      </c>
      <c r="G11190" s="393" t="s">
        <v>307</v>
      </c>
      <c r="H11190" s="394">
        <f t="shared" si="98"/>
        <v>105000</v>
      </c>
      <c r="I11190" s="263">
        <v>100000</v>
      </c>
      <c r="J11190" s="396" t="s">
        <v>6371</v>
      </c>
      <c r="K11190" s="396" t="s">
        <v>6371</v>
      </c>
      <c r="L11190" s="397" t="s">
        <v>10360</v>
      </c>
    </row>
    <row r="11191" spans="2:12" ht="75" customHeight="1" x14ac:dyDescent="0.25">
      <c r="B11191" s="391">
        <v>46182300</v>
      </c>
      <c r="C11191" s="401" t="s">
        <v>10550</v>
      </c>
      <c r="D11191" s="393" t="s">
        <v>10541</v>
      </c>
      <c r="E11191" s="393" t="s">
        <v>54</v>
      </c>
      <c r="F11191" s="21" t="s">
        <v>2568</v>
      </c>
      <c r="G11191" s="393" t="s">
        <v>307</v>
      </c>
      <c r="H11191" s="394">
        <f t="shared" si="98"/>
        <v>84000</v>
      </c>
      <c r="I11191" s="263">
        <v>80000</v>
      </c>
      <c r="J11191" s="396" t="s">
        <v>6371</v>
      </c>
      <c r="K11191" s="396" t="s">
        <v>6371</v>
      </c>
      <c r="L11191" s="397" t="s">
        <v>10360</v>
      </c>
    </row>
    <row r="11192" spans="2:12" ht="75" customHeight="1" x14ac:dyDescent="0.25">
      <c r="B11192" s="391">
        <v>46182300</v>
      </c>
      <c r="C11192" s="401" t="s">
        <v>10551</v>
      </c>
      <c r="D11192" s="393" t="s">
        <v>10541</v>
      </c>
      <c r="E11192" s="393" t="s">
        <v>54</v>
      </c>
      <c r="F11192" s="21" t="s">
        <v>2568</v>
      </c>
      <c r="G11192" s="393" t="s">
        <v>307</v>
      </c>
      <c r="H11192" s="394">
        <f t="shared" si="98"/>
        <v>2352000</v>
      </c>
      <c r="I11192" s="263">
        <v>2240000</v>
      </c>
      <c r="J11192" s="396" t="s">
        <v>6371</v>
      </c>
      <c r="K11192" s="396" t="s">
        <v>6371</v>
      </c>
      <c r="L11192" s="397" t="s">
        <v>10360</v>
      </c>
    </row>
    <row r="11193" spans="2:12" ht="75" customHeight="1" x14ac:dyDescent="0.25">
      <c r="B11193" s="391">
        <v>46182300</v>
      </c>
      <c r="C11193" s="401" t="s">
        <v>10552</v>
      </c>
      <c r="D11193" s="393" t="s">
        <v>10541</v>
      </c>
      <c r="E11193" s="393" t="s">
        <v>54</v>
      </c>
      <c r="F11193" s="21" t="s">
        <v>2568</v>
      </c>
      <c r="G11193" s="393" t="s">
        <v>307</v>
      </c>
      <c r="H11193" s="394">
        <f t="shared" si="98"/>
        <v>2436000</v>
      </c>
      <c r="I11193" s="263">
        <v>2320000</v>
      </c>
      <c r="J11193" s="396" t="s">
        <v>6371</v>
      </c>
      <c r="K11193" s="396" t="s">
        <v>6371</v>
      </c>
      <c r="L11193" s="397" t="s">
        <v>10360</v>
      </c>
    </row>
    <row r="11194" spans="2:12" ht="75" customHeight="1" x14ac:dyDescent="0.25">
      <c r="B11194" s="391">
        <v>46182300</v>
      </c>
      <c r="C11194" s="401" t="s">
        <v>10553</v>
      </c>
      <c r="D11194" s="393" t="s">
        <v>10541</v>
      </c>
      <c r="E11194" s="393" t="s">
        <v>54</v>
      </c>
      <c r="F11194" s="21" t="s">
        <v>2568</v>
      </c>
      <c r="G11194" s="393" t="s">
        <v>307</v>
      </c>
      <c r="H11194" s="394">
        <f t="shared" si="98"/>
        <v>420000</v>
      </c>
      <c r="I11194" s="263">
        <v>400000</v>
      </c>
      <c r="J11194" s="396" t="s">
        <v>6371</v>
      </c>
      <c r="K11194" s="396" t="s">
        <v>6371</v>
      </c>
      <c r="L11194" s="397" t="s">
        <v>10360</v>
      </c>
    </row>
    <row r="11195" spans="2:12" ht="75" customHeight="1" x14ac:dyDescent="0.25">
      <c r="B11195" s="391">
        <v>46182300</v>
      </c>
      <c r="C11195" s="401" t="s">
        <v>10554</v>
      </c>
      <c r="D11195" s="393" t="s">
        <v>10541</v>
      </c>
      <c r="E11195" s="393" t="s">
        <v>54</v>
      </c>
      <c r="F11195" s="21" t="s">
        <v>2568</v>
      </c>
      <c r="G11195" s="393" t="s">
        <v>307</v>
      </c>
      <c r="H11195" s="394">
        <f t="shared" si="98"/>
        <v>264600</v>
      </c>
      <c r="I11195" s="263">
        <v>252000</v>
      </c>
      <c r="J11195" s="396" t="s">
        <v>6371</v>
      </c>
      <c r="K11195" s="396" t="s">
        <v>6371</v>
      </c>
      <c r="L11195" s="397" t="s">
        <v>10360</v>
      </c>
    </row>
    <row r="11196" spans="2:12" ht="75" customHeight="1" x14ac:dyDescent="0.25">
      <c r="B11196" s="391">
        <v>46182300</v>
      </c>
      <c r="C11196" s="401" t="s">
        <v>10555</v>
      </c>
      <c r="D11196" s="393" t="s">
        <v>10541</v>
      </c>
      <c r="E11196" s="393" t="s">
        <v>54</v>
      </c>
      <c r="F11196" s="21" t="s">
        <v>2568</v>
      </c>
      <c r="G11196" s="393" t="s">
        <v>307</v>
      </c>
      <c r="H11196" s="394">
        <f t="shared" si="98"/>
        <v>273000</v>
      </c>
      <c r="I11196" s="263">
        <v>260000</v>
      </c>
      <c r="J11196" s="396" t="s">
        <v>6371</v>
      </c>
      <c r="K11196" s="396" t="s">
        <v>6371</v>
      </c>
      <c r="L11196" s="397" t="s">
        <v>10360</v>
      </c>
    </row>
    <row r="11197" spans="2:12" ht="75" customHeight="1" x14ac:dyDescent="0.25">
      <c r="B11197" s="391">
        <v>46182300</v>
      </c>
      <c r="C11197" s="401" t="s">
        <v>10556</v>
      </c>
      <c r="D11197" s="393" t="s">
        <v>10541</v>
      </c>
      <c r="E11197" s="393" t="s">
        <v>54</v>
      </c>
      <c r="F11197" s="21" t="s">
        <v>2568</v>
      </c>
      <c r="G11197" s="393" t="s">
        <v>307</v>
      </c>
      <c r="H11197" s="394">
        <f t="shared" si="98"/>
        <v>277200</v>
      </c>
      <c r="I11197" s="263">
        <v>264000</v>
      </c>
      <c r="J11197" s="396" t="s">
        <v>6371</v>
      </c>
      <c r="K11197" s="396" t="s">
        <v>6371</v>
      </c>
      <c r="L11197" s="397" t="s">
        <v>10360</v>
      </c>
    </row>
    <row r="11198" spans="2:12" ht="75" customHeight="1" x14ac:dyDescent="0.25">
      <c r="B11198" s="391">
        <v>46182300</v>
      </c>
      <c r="C11198" s="401" t="s">
        <v>10557</v>
      </c>
      <c r="D11198" s="393" t="s">
        <v>10541</v>
      </c>
      <c r="E11198" s="393" t="s">
        <v>54</v>
      </c>
      <c r="F11198" s="21" t="s">
        <v>2568</v>
      </c>
      <c r="G11198" s="393" t="s">
        <v>307</v>
      </c>
      <c r="H11198" s="394">
        <f t="shared" si="98"/>
        <v>183750</v>
      </c>
      <c r="I11198" s="263">
        <v>175000</v>
      </c>
      <c r="J11198" s="396" t="s">
        <v>6371</v>
      </c>
      <c r="K11198" s="396" t="s">
        <v>6371</v>
      </c>
      <c r="L11198" s="397" t="s">
        <v>10360</v>
      </c>
    </row>
    <row r="11199" spans="2:12" ht="75" customHeight="1" x14ac:dyDescent="0.25">
      <c r="B11199" s="391">
        <v>46182300</v>
      </c>
      <c r="C11199" s="401" t="s">
        <v>10558</v>
      </c>
      <c r="D11199" s="393" t="s">
        <v>10541</v>
      </c>
      <c r="E11199" s="393" t="s">
        <v>54</v>
      </c>
      <c r="F11199" s="21" t="s">
        <v>2568</v>
      </c>
      <c r="G11199" s="393" t="s">
        <v>307</v>
      </c>
      <c r="H11199" s="394">
        <f t="shared" si="98"/>
        <v>340200</v>
      </c>
      <c r="I11199" s="263">
        <v>324000</v>
      </c>
      <c r="J11199" s="396" t="s">
        <v>6371</v>
      </c>
      <c r="K11199" s="396" t="s">
        <v>6371</v>
      </c>
      <c r="L11199" s="397" t="s">
        <v>10360</v>
      </c>
    </row>
    <row r="11200" spans="2:12" ht="75" customHeight="1" x14ac:dyDescent="0.25">
      <c r="B11200" s="391">
        <v>11101502</v>
      </c>
      <c r="C11200" s="401" t="s">
        <v>10559</v>
      </c>
      <c r="D11200" s="393" t="s">
        <v>10359</v>
      </c>
      <c r="E11200" s="393" t="s">
        <v>54</v>
      </c>
      <c r="F11200" s="21" t="s">
        <v>2568</v>
      </c>
      <c r="G11200" s="393" t="s">
        <v>307</v>
      </c>
      <c r="H11200" s="394">
        <f t="shared" si="98"/>
        <v>89250</v>
      </c>
      <c r="I11200" s="263">
        <v>85000</v>
      </c>
      <c r="J11200" s="396" t="s">
        <v>6371</v>
      </c>
      <c r="K11200" s="396" t="s">
        <v>6371</v>
      </c>
      <c r="L11200" s="397" t="s">
        <v>10360</v>
      </c>
    </row>
    <row r="11201" spans="2:12" ht="75" customHeight="1" x14ac:dyDescent="0.25">
      <c r="B11201" s="391">
        <v>11101502</v>
      </c>
      <c r="C11201" s="401" t="s">
        <v>10560</v>
      </c>
      <c r="D11201" s="393" t="s">
        <v>10359</v>
      </c>
      <c r="E11201" s="393" t="s">
        <v>54</v>
      </c>
      <c r="F11201" s="21" t="s">
        <v>2568</v>
      </c>
      <c r="G11201" s="393" t="s">
        <v>307</v>
      </c>
      <c r="H11201" s="394">
        <f t="shared" si="98"/>
        <v>99750</v>
      </c>
      <c r="I11201" s="263">
        <v>95000</v>
      </c>
      <c r="J11201" s="396" t="s">
        <v>6371</v>
      </c>
      <c r="K11201" s="396" t="s">
        <v>6371</v>
      </c>
      <c r="L11201" s="397" t="s">
        <v>10360</v>
      </c>
    </row>
    <row r="11202" spans="2:12" ht="75" customHeight="1" x14ac:dyDescent="0.25">
      <c r="B11202" s="391">
        <v>11101502</v>
      </c>
      <c r="C11202" s="401" t="s">
        <v>10561</v>
      </c>
      <c r="D11202" s="393" t="s">
        <v>10359</v>
      </c>
      <c r="E11202" s="393" t="s">
        <v>54</v>
      </c>
      <c r="F11202" s="21" t="s">
        <v>2568</v>
      </c>
      <c r="G11202" s="393" t="s">
        <v>307</v>
      </c>
      <c r="H11202" s="394">
        <f t="shared" si="98"/>
        <v>110250</v>
      </c>
      <c r="I11202" s="263">
        <v>105000</v>
      </c>
      <c r="J11202" s="396" t="s">
        <v>6371</v>
      </c>
      <c r="K11202" s="396" t="s">
        <v>6371</v>
      </c>
      <c r="L11202" s="397" t="s">
        <v>10360</v>
      </c>
    </row>
    <row r="11203" spans="2:12" ht="75" customHeight="1" x14ac:dyDescent="0.25">
      <c r="B11203" s="391">
        <v>11101502</v>
      </c>
      <c r="C11203" s="401" t="s">
        <v>10562</v>
      </c>
      <c r="D11203" s="393" t="s">
        <v>10359</v>
      </c>
      <c r="E11203" s="393" t="s">
        <v>54</v>
      </c>
      <c r="F11203" s="21" t="s">
        <v>2568</v>
      </c>
      <c r="G11203" s="393" t="s">
        <v>307</v>
      </c>
      <c r="H11203" s="394">
        <f t="shared" si="98"/>
        <v>115500</v>
      </c>
      <c r="I11203" s="263">
        <v>110000</v>
      </c>
      <c r="J11203" s="396" t="s">
        <v>6371</v>
      </c>
      <c r="K11203" s="396" t="s">
        <v>6371</v>
      </c>
      <c r="L11203" s="397" t="s">
        <v>10360</v>
      </c>
    </row>
    <row r="11204" spans="2:12" ht="75" customHeight="1" x14ac:dyDescent="0.25">
      <c r="B11204" s="391">
        <v>11101502</v>
      </c>
      <c r="C11204" s="401" t="s">
        <v>10563</v>
      </c>
      <c r="D11204" s="393" t="s">
        <v>10359</v>
      </c>
      <c r="E11204" s="393" t="s">
        <v>54</v>
      </c>
      <c r="F11204" s="21" t="s">
        <v>2568</v>
      </c>
      <c r="G11204" s="393" t="s">
        <v>307</v>
      </c>
      <c r="H11204" s="394">
        <f t="shared" si="98"/>
        <v>131250</v>
      </c>
      <c r="I11204" s="263">
        <v>125000</v>
      </c>
      <c r="J11204" s="396" t="s">
        <v>6371</v>
      </c>
      <c r="K11204" s="396" t="s">
        <v>6371</v>
      </c>
      <c r="L11204" s="397" t="s">
        <v>10360</v>
      </c>
    </row>
    <row r="11205" spans="2:12" ht="75" customHeight="1" x14ac:dyDescent="0.25">
      <c r="B11205" s="391">
        <v>11101502</v>
      </c>
      <c r="C11205" s="401" t="s">
        <v>10564</v>
      </c>
      <c r="D11205" s="393" t="s">
        <v>10359</v>
      </c>
      <c r="E11205" s="393" t="s">
        <v>54</v>
      </c>
      <c r="F11205" s="21" t="s">
        <v>2568</v>
      </c>
      <c r="G11205" s="393" t="s">
        <v>307</v>
      </c>
      <c r="H11205" s="394">
        <f t="shared" si="98"/>
        <v>141750</v>
      </c>
      <c r="I11205" s="263">
        <v>135000</v>
      </c>
      <c r="J11205" s="396" t="s">
        <v>6371</v>
      </c>
      <c r="K11205" s="396" t="s">
        <v>6371</v>
      </c>
      <c r="L11205" s="397" t="s">
        <v>10360</v>
      </c>
    </row>
    <row r="11206" spans="2:12" ht="75" customHeight="1" x14ac:dyDescent="0.25">
      <c r="B11206" s="391">
        <v>11101502</v>
      </c>
      <c r="C11206" s="401" t="s">
        <v>10565</v>
      </c>
      <c r="D11206" s="393" t="s">
        <v>10359</v>
      </c>
      <c r="E11206" s="393" t="s">
        <v>54</v>
      </c>
      <c r="F11206" s="21" t="s">
        <v>2568</v>
      </c>
      <c r="G11206" s="393" t="s">
        <v>307</v>
      </c>
      <c r="H11206" s="394">
        <f t="shared" si="98"/>
        <v>152250</v>
      </c>
      <c r="I11206" s="263">
        <v>145000</v>
      </c>
      <c r="J11206" s="396" t="s">
        <v>6371</v>
      </c>
      <c r="K11206" s="396" t="s">
        <v>6371</v>
      </c>
      <c r="L11206" s="397" t="s">
        <v>10360</v>
      </c>
    </row>
    <row r="11207" spans="2:12" ht="75" customHeight="1" x14ac:dyDescent="0.25">
      <c r="B11207" s="391">
        <v>11101502</v>
      </c>
      <c r="C11207" s="401" t="s">
        <v>10566</v>
      </c>
      <c r="D11207" s="393" t="s">
        <v>10359</v>
      </c>
      <c r="E11207" s="393" t="s">
        <v>54</v>
      </c>
      <c r="F11207" s="21" t="s">
        <v>2568</v>
      </c>
      <c r="G11207" s="393" t="s">
        <v>307</v>
      </c>
      <c r="H11207" s="394">
        <f t="shared" si="98"/>
        <v>162750</v>
      </c>
      <c r="I11207" s="263">
        <v>155000</v>
      </c>
      <c r="J11207" s="396" t="s">
        <v>6371</v>
      </c>
      <c r="K11207" s="396" t="s">
        <v>6371</v>
      </c>
      <c r="L11207" s="397" t="s">
        <v>10360</v>
      </c>
    </row>
    <row r="11208" spans="2:12" ht="75" customHeight="1" x14ac:dyDescent="0.25">
      <c r="B11208" s="391">
        <v>11101502</v>
      </c>
      <c r="C11208" s="401" t="s">
        <v>10567</v>
      </c>
      <c r="D11208" s="393" t="s">
        <v>10359</v>
      </c>
      <c r="E11208" s="393" t="s">
        <v>54</v>
      </c>
      <c r="F11208" s="21" t="s">
        <v>2568</v>
      </c>
      <c r="G11208" s="393" t="s">
        <v>307</v>
      </c>
      <c r="H11208" s="394">
        <f t="shared" si="98"/>
        <v>173250</v>
      </c>
      <c r="I11208" s="263">
        <v>165000</v>
      </c>
      <c r="J11208" s="396" t="s">
        <v>6371</v>
      </c>
      <c r="K11208" s="396" t="s">
        <v>6371</v>
      </c>
      <c r="L11208" s="397" t="s">
        <v>10360</v>
      </c>
    </row>
    <row r="11209" spans="2:12" ht="75" customHeight="1" x14ac:dyDescent="0.25">
      <c r="B11209" s="391">
        <v>11101502</v>
      </c>
      <c r="C11209" s="401" t="s">
        <v>10568</v>
      </c>
      <c r="D11209" s="393" t="s">
        <v>10359</v>
      </c>
      <c r="E11209" s="393" t="s">
        <v>54</v>
      </c>
      <c r="F11209" s="21" t="s">
        <v>2568</v>
      </c>
      <c r="G11209" s="393" t="s">
        <v>307</v>
      </c>
      <c r="H11209" s="394">
        <f t="shared" si="98"/>
        <v>183750</v>
      </c>
      <c r="I11209" s="263">
        <v>175000</v>
      </c>
      <c r="J11209" s="396" t="s">
        <v>6371</v>
      </c>
      <c r="K11209" s="396" t="s">
        <v>6371</v>
      </c>
      <c r="L11209" s="397" t="s">
        <v>10360</v>
      </c>
    </row>
    <row r="11210" spans="2:12" ht="75" customHeight="1" x14ac:dyDescent="0.25">
      <c r="B11210" s="391">
        <v>11101502</v>
      </c>
      <c r="C11210" s="401" t="s">
        <v>10569</v>
      </c>
      <c r="D11210" s="393" t="s">
        <v>10359</v>
      </c>
      <c r="E11210" s="393" t="s">
        <v>54</v>
      </c>
      <c r="F11210" s="21" t="s">
        <v>2568</v>
      </c>
      <c r="G11210" s="393" t="s">
        <v>307</v>
      </c>
      <c r="H11210" s="394">
        <f t="shared" si="98"/>
        <v>194250</v>
      </c>
      <c r="I11210" s="263">
        <v>185000</v>
      </c>
      <c r="J11210" s="396" t="s">
        <v>6371</v>
      </c>
      <c r="K11210" s="396" t="s">
        <v>6371</v>
      </c>
      <c r="L11210" s="397" t="s">
        <v>10360</v>
      </c>
    </row>
    <row r="11211" spans="2:12" ht="75" customHeight="1" x14ac:dyDescent="0.25">
      <c r="B11211" s="391">
        <v>11101502</v>
      </c>
      <c r="C11211" s="401" t="s">
        <v>10570</v>
      </c>
      <c r="D11211" s="393" t="s">
        <v>10359</v>
      </c>
      <c r="E11211" s="393" t="s">
        <v>54</v>
      </c>
      <c r="F11211" s="21" t="s">
        <v>2568</v>
      </c>
      <c r="G11211" s="393" t="s">
        <v>307</v>
      </c>
      <c r="H11211" s="394">
        <f t="shared" si="98"/>
        <v>204750</v>
      </c>
      <c r="I11211" s="263">
        <v>195000</v>
      </c>
      <c r="J11211" s="396" t="s">
        <v>6371</v>
      </c>
      <c r="K11211" s="396" t="s">
        <v>6371</v>
      </c>
      <c r="L11211" s="397" t="s">
        <v>10360</v>
      </c>
    </row>
    <row r="11212" spans="2:12" ht="75" customHeight="1" x14ac:dyDescent="0.25">
      <c r="B11212" s="391">
        <v>11101502</v>
      </c>
      <c r="C11212" s="401" t="s">
        <v>10571</v>
      </c>
      <c r="D11212" s="393" t="s">
        <v>10359</v>
      </c>
      <c r="E11212" s="393" t="s">
        <v>54</v>
      </c>
      <c r="F11212" s="21" t="s">
        <v>2568</v>
      </c>
      <c r="G11212" s="393" t="s">
        <v>307</v>
      </c>
      <c r="H11212" s="394">
        <f t="shared" si="98"/>
        <v>215250</v>
      </c>
      <c r="I11212" s="263">
        <v>205000</v>
      </c>
      <c r="J11212" s="396" t="s">
        <v>6371</v>
      </c>
      <c r="K11212" s="396" t="s">
        <v>6371</v>
      </c>
      <c r="L11212" s="397" t="s">
        <v>10360</v>
      </c>
    </row>
    <row r="11213" spans="2:12" ht="75" customHeight="1" x14ac:dyDescent="0.25">
      <c r="B11213" s="391">
        <v>41121800</v>
      </c>
      <c r="C11213" s="401" t="s">
        <v>10572</v>
      </c>
      <c r="D11213" s="393" t="s">
        <v>10359</v>
      </c>
      <c r="E11213" s="393" t="s">
        <v>54</v>
      </c>
      <c r="F11213" s="21" t="s">
        <v>2568</v>
      </c>
      <c r="G11213" s="393" t="s">
        <v>307</v>
      </c>
      <c r="H11213" s="394">
        <f t="shared" si="98"/>
        <v>2362500</v>
      </c>
      <c r="I11213" s="263">
        <v>2250000</v>
      </c>
      <c r="J11213" s="396" t="s">
        <v>6371</v>
      </c>
      <c r="K11213" s="396" t="s">
        <v>6371</v>
      </c>
      <c r="L11213" s="397" t="s">
        <v>10360</v>
      </c>
    </row>
    <row r="11214" spans="2:12" ht="75" customHeight="1" x14ac:dyDescent="0.25">
      <c r="B11214" s="391">
        <v>41121800</v>
      </c>
      <c r="C11214" s="401" t="s">
        <v>10573</v>
      </c>
      <c r="D11214" s="393" t="s">
        <v>10359</v>
      </c>
      <c r="E11214" s="393" t="s">
        <v>54</v>
      </c>
      <c r="F11214" s="21" t="s">
        <v>2568</v>
      </c>
      <c r="G11214" s="393" t="s">
        <v>307</v>
      </c>
      <c r="H11214" s="394">
        <f t="shared" si="98"/>
        <v>2257500</v>
      </c>
      <c r="I11214" s="263">
        <v>2150000</v>
      </c>
      <c r="J11214" s="396" t="s">
        <v>6371</v>
      </c>
      <c r="K11214" s="396" t="s">
        <v>6371</v>
      </c>
      <c r="L11214" s="397" t="s">
        <v>10360</v>
      </c>
    </row>
    <row r="11215" spans="2:12" ht="75" customHeight="1" x14ac:dyDescent="0.25">
      <c r="B11215" s="391">
        <v>41121800</v>
      </c>
      <c r="C11215" s="401" t="s">
        <v>10574</v>
      </c>
      <c r="D11215" s="393" t="s">
        <v>10359</v>
      </c>
      <c r="E11215" s="393" t="s">
        <v>54</v>
      </c>
      <c r="F11215" s="21" t="s">
        <v>2568</v>
      </c>
      <c r="G11215" s="393" t="s">
        <v>307</v>
      </c>
      <c r="H11215" s="394">
        <f t="shared" si="98"/>
        <v>3307500</v>
      </c>
      <c r="I11215" s="263">
        <v>3150000</v>
      </c>
      <c r="J11215" s="396" t="s">
        <v>6371</v>
      </c>
      <c r="K11215" s="396" t="s">
        <v>6371</v>
      </c>
      <c r="L11215" s="397" t="s">
        <v>10360</v>
      </c>
    </row>
    <row r="11216" spans="2:12" ht="75" customHeight="1" x14ac:dyDescent="0.25">
      <c r="B11216" s="391">
        <v>31162800</v>
      </c>
      <c r="C11216" s="401" t="s">
        <v>10575</v>
      </c>
      <c r="D11216" s="393" t="s">
        <v>10359</v>
      </c>
      <c r="E11216" s="393" t="s">
        <v>54</v>
      </c>
      <c r="F11216" s="21" t="s">
        <v>2568</v>
      </c>
      <c r="G11216" s="393" t="s">
        <v>307</v>
      </c>
      <c r="H11216" s="394">
        <f t="shared" si="98"/>
        <v>787500</v>
      </c>
      <c r="I11216" s="263">
        <v>750000</v>
      </c>
      <c r="J11216" s="396" t="s">
        <v>6371</v>
      </c>
      <c r="K11216" s="396" t="s">
        <v>6371</v>
      </c>
      <c r="L11216" s="397" t="s">
        <v>10360</v>
      </c>
    </row>
    <row r="11217" spans="2:12" ht="75" customHeight="1" x14ac:dyDescent="0.25">
      <c r="B11217" s="391">
        <v>31162800</v>
      </c>
      <c r="C11217" s="401" t="s">
        <v>10576</v>
      </c>
      <c r="D11217" s="393" t="s">
        <v>10359</v>
      </c>
      <c r="E11217" s="393" t="s">
        <v>54</v>
      </c>
      <c r="F11217" s="21" t="s">
        <v>2568</v>
      </c>
      <c r="G11217" s="393" t="s">
        <v>307</v>
      </c>
      <c r="H11217" s="394">
        <f t="shared" si="98"/>
        <v>966000</v>
      </c>
      <c r="I11217" s="263">
        <v>920000</v>
      </c>
      <c r="J11217" s="396" t="s">
        <v>6371</v>
      </c>
      <c r="K11217" s="396" t="s">
        <v>6371</v>
      </c>
      <c r="L11217" s="397" t="s">
        <v>10360</v>
      </c>
    </row>
    <row r="11218" spans="2:12" ht="75" customHeight="1" x14ac:dyDescent="0.25">
      <c r="B11218" s="391">
        <v>12352308</v>
      </c>
      <c r="C11218" s="401" t="s">
        <v>10577</v>
      </c>
      <c r="D11218" s="393" t="s">
        <v>10438</v>
      </c>
      <c r="E11218" s="393" t="s">
        <v>10578</v>
      </c>
      <c r="F11218" s="393" t="s">
        <v>2502</v>
      </c>
      <c r="G11218" s="393" t="s">
        <v>307</v>
      </c>
      <c r="H11218" s="394">
        <f t="shared" si="98"/>
        <v>3045000</v>
      </c>
      <c r="I11218" s="263">
        <v>2900000</v>
      </c>
      <c r="J11218" s="396" t="s">
        <v>6371</v>
      </c>
      <c r="K11218" s="396" t="s">
        <v>6371</v>
      </c>
      <c r="L11218" s="397" t="s">
        <v>10360</v>
      </c>
    </row>
    <row r="11219" spans="2:12" ht="75" customHeight="1" x14ac:dyDescent="0.25">
      <c r="B11219" s="391">
        <v>12352308</v>
      </c>
      <c r="C11219" s="401" t="s">
        <v>10579</v>
      </c>
      <c r="D11219" s="393" t="s">
        <v>10438</v>
      </c>
      <c r="E11219" s="393" t="s">
        <v>10578</v>
      </c>
      <c r="F11219" s="393" t="s">
        <v>2502</v>
      </c>
      <c r="G11219" s="393" t="s">
        <v>307</v>
      </c>
      <c r="H11219" s="394">
        <f t="shared" si="98"/>
        <v>3307500</v>
      </c>
      <c r="I11219" s="263">
        <v>3150000</v>
      </c>
      <c r="J11219" s="396" t="s">
        <v>6371</v>
      </c>
      <c r="K11219" s="396" t="s">
        <v>6371</v>
      </c>
      <c r="L11219" s="397" t="s">
        <v>10360</v>
      </c>
    </row>
    <row r="11220" spans="2:12" ht="75" customHeight="1" x14ac:dyDescent="0.25">
      <c r="B11220" s="391">
        <v>12352308</v>
      </c>
      <c r="C11220" s="401" t="s">
        <v>10580</v>
      </c>
      <c r="D11220" s="393" t="s">
        <v>10438</v>
      </c>
      <c r="E11220" s="393" t="s">
        <v>10578</v>
      </c>
      <c r="F11220" s="393" t="s">
        <v>2502</v>
      </c>
      <c r="G11220" s="393" t="s">
        <v>307</v>
      </c>
      <c r="H11220" s="394">
        <f t="shared" si="98"/>
        <v>3097500</v>
      </c>
      <c r="I11220" s="263">
        <v>2950000</v>
      </c>
      <c r="J11220" s="396" t="s">
        <v>6371</v>
      </c>
      <c r="K11220" s="396" t="s">
        <v>6371</v>
      </c>
      <c r="L11220" s="397" t="s">
        <v>10360</v>
      </c>
    </row>
    <row r="11221" spans="2:12" ht="75" customHeight="1" x14ac:dyDescent="0.25">
      <c r="B11221" s="391">
        <v>12352308</v>
      </c>
      <c r="C11221" s="401" t="s">
        <v>10581</v>
      </c>
      <c r="D11221" s="393" t="s">
        <v>10438</v>
      </c>
      <c r="E11221" s="393" t="s">
        <v>10578</v>
      </c>
      <c r="F11221" s="393" t="s">
        <v>2502</v>
      </c>
      <c r="G11221" s="393" t="s">
        <v>307</v>
      </c>
      <c r="H11221" s="394">
        <f t="shared" si="98"/>
        <v>3360000</v>
      </c>
      <c r="I11221" s="263">
        <v>3200000</v>
      </c>
      <c r="J11221" s="396" t="s">
        <v>6371</v>
      </c>
      <c r="K11221" s="396" t="s">
        <v>6371</v>
      </c>
      <c r="L11221" s="397" t="s">
        <v>10360</v>
      </c>
    </row>
    <row r="11222" spans="2:12" ht="75" customHeight="1" x14ac:dyDescent="0.25">
      <c r="B11222" s="391">
        <v>51142901</v>
      </c>
      <c r="C11222" s="401" t="s">
        <v>10582</v>
      </c>
      <c r="D11222" s="393" t="s">
        <v>10438</v>
      </c>
      <c r="E11222" s="393" t="s">
        <v>10578</v>
      </c>
      <c r="F11222" s="393" t="s">
        <v>2502</v>
      </c>
      <c r="G11222" s="393" t="s">
        <v>307</v>
      </c>
      <c r="H11222" s="394">
        <f t="shared" si="98"/>
        <v>1050000</v>
      </c>
      <c r="I11222" s="263">
        <v>1000000</v>
      </c>
      <c r="J11222" s="396" t="s">
        <v>6371</v>
      </c>
      <c r="K11222" s="396" t="s">
        <v>6371</v>
      </c>
      <c r="L11222" s="397" t="s">
        <v>10360</v>
      </c>
    </row>
    <row r="11223" spans="2:12" ht="75" customHeight="1" x14ac:dyDescent="0.25">
      <c r="B11223" s="391">
        <v>121615003</v>
      </c>
      <c r="C11223" s="401" t="s">
        <v>10583</v>
      </c>
      <c r="D11223" s="393" t="s">
        <v>10438</v>
      </c>
      <c r="E11223" s="393" t="s">
        <v>10578</v>
      </c>
      <c r="F11223" s="393" t="s">
        <v>2502</v>
      </c>
      <c r="G11223" s="393" t="s">
        <v>307</v>
      </c>
      <c r="H11223" s="394">
        <f t="shared" si="98"/>
        <v>6825000</v>
      </c>
      <c r="I11223" s="263">
        <v>6500000</v>
      </c>
      <c r="J11223" s="396" t="s">
        <v>6371</v>
      </c>
      <c r="K11223" s="396" t="s">
        <v>6371</v>
      </c>
      <c r="L11223" s="397" t="s">
        <v>10360</v>
      </c>
    </row>
    <row r="11224" spans="2:12" ht="75" customHeight="1" x14ac:dyDescent="0.25">
      <c r="B11224" s="391">
        <v>121615003</v>
      </c>
      <c r="C11224" s="401" t="s">
        <v>10584</v>
      </c>
      <c r="D11224" s="393" t="s">
        <v>10438</v>
      </c>
      <c r="E11224" s="393" t="s">
        <v>10578</v>
      </c>
      <c r="F11224" s="393" t="s">
        <v>2502</v>
      </c>
      <c r="G11224" s="393" t="s">
        <v>307</v>
      </c>
      <c r="H11224" s="394">
        <f t="shared" si="98"/>
        <v>6347092.5</v>
      </c>
      <c r="I11224" s="263">
        <v>6044850</v>
      </c>
      <c r="J11224" s="396" t="s">
        <v>6371</v>
      </c>
      <c r="K11224" s="396" t="s">
        <v>6371</v>
      </c>
      <c r="L11224" s="397" t="s">
        <v>10360</v>
      </c>
    </row>
    <row r="11225" spans="2:12" ht="75" customHeight="1" x14ac:dyDescent="0.25">
      <c r="B11225" s="391">
        <v>121615003</v>
      </c>
      <c r="C11225" s="401" t="s">
        <v>10585</v>
      </c>
      <c r="D11225" s="393" t="s">
        <v>10438</v>
      </c>
      <c r="E11225" s="393" t="s">
        <v>10578</v>
      </c>
      <c r="F11225" s="393" t="s">
        <v>2502</v>
      </c>
      <c r="G11225" s="393" t="s">
        <v>307</v>
      </c>
      <c r="H11225" s="394">
        <f t="shared" si="98"/>
        <v>3562272</v>
      </c>
      <c r="I11225" s="263">
        <v>3392640</v>
      </c>
      <c r="J11225" s="396" t="s">
        <v>6371</v>
      </c>
      <c r="K11225" s="396" t="s">
        <v>6371</v>
      </c>
      <c r="L11225" s="397" t="s">
        <v>10360</v>
      </c>
    </row>
    <row r="11226" spans="2:12" ht="75" customHeight="1" x14ac:dyDescent="0.25">
      <c r="B11226" s="391">
        <v>121615003</v>
      </c>
      <c r="C11226" s="401" t="s">
        <v>10586</v>
      </c>
      <c r="D11226" s="393" t="s">
        <v>10438</v>
      </c>
      <c r="E11226" s="393" t="s">
        <v>10578</v>
      </c>
      <c r="F11226" s="393" t="s">
        <v>2502</v>
      </c>
      <c r="G11226" s="393" t="s">
        <v>307</v>
      </c>
      <c r="H11226" s="394">
        <f t="shared" si="98"/>
        <v>1503442.5</v>
      </c>
      <c r="I11226" s="263">
        <v>1431850</v>
      </c>
      <c r="J11226" s="396" t="s">
        <v>6371</v>
      </c>
      <c r="K11226" s="396" t="s">
        <v>6371</v>
      </c>
      <c r="L11226" s="397" t="s">
        <v>10360</v>
      </c>
    </row>
    <row r="11227" spans="2:12" ht="75" customHeight="1" x14ac:dyDescent="0.25">
      <c r="B11227" s="391">
        <v>121615003</v>
      </c>
      <c r="C11227" s="401" t="s">
        <v>10587</v>
      </c>
      <c r="D11227" s="393" t="s">
        <v>10438</v>
      </c>
      <c r="E11227" s="393" t="s">
        <v>10578</v>
      </c>
      <c r="F11227" s="393" t="s">
        <v>2502</v>
      </c>
      <c r="G11227" s="393" t="s">
        <v>307</v>
      </c>
      <c r="H11227" s="394">
        <f t="shared" si="98"/>
        <v>903735</v>
      </c>
      <c r="I11227" s="263">
        <v>860700</v>
      </c>
      <c r="J11227" s="396" t="s">
        <v>6371</v>
      </c>
      <c r="K11227" s="396" t="s">
        <v>6371</v>
      </c>
      <c r="L11227" s="397" t="s">
        <v>10360</v>
      </c>
    </row>
    <row r="11228" spans="2:12" ht="75" customHeight="1" x14ac:dyDescent="0.25">
      <c r="B11228" s="391">
        <v>121615003</v>
      </c>
      <c r="C11228" s="401" t="s">
        <v>10588</v>
      </c>
      <c r="D11228" s="393" t="s">
        <v>10438</v>
      </c>
      <c r="E11228" s="393" t="s">
        <v>10578</v>
      </c>
      <c r="F11228" s="393" t="s">
        <v>2502</v>
      </c>
      <c r="G11228" s="393" t="s">
        <v>307</v>
      </c>
      <c r="H11228" s="394">
        <f t="shared" si="98"/>
        <v>332666.25</v>
      </c>
      <c r="I11228" s="263">
        <v>316825</v>
      </c>
      <c r="J11228" s="396" t="s">
        <v>6371</v>
      </c>
      <c r="K11228" s="396" t="s">
        <v>6371</v>
      </c>
      <c r="L11228" s="397" t="s">
        <v>10360</v>
      </c>
    </row>
    <row r="11229" spans="2:12" ht="75" customHeight="1" x14ac:dyDescent="0.25">
      <c r="B11229" s="391">
        <v>121615003</v>
      </c>
      <c r="C11229" s="401" t="s">
        <v>10589</v>
      </c>
      <c r="D11229" s="393" t="s">
        <v>10438</v>
      </c>
      <c r="E11229" s="393" t="s">
        <v>10578</v>
      </c>
      <c r="F11229" s="393" t="s">
        <v>2502</v>
      </c>
      <c r="G11229" s="393" t="s">
        <v>307</v>
      </c>
      <c r="H11229" s="394">
        <f t="shared" si="98"/>
        <v>351120</v>
      </c>
      <c r="I11229" s="263">
        <v>334400</v>
      </c>
      <c r="J11229" s="396" t="s">
        <v>6371</v>
      </c>
      <c r="K11229" s="396" t="s">
        <v>6371</v>
      </c>
      <c r="L11229" s="397" t="s">
        <v>10360</v>
      </c>
    </row>
    <row r="11230" spans="2:12" ht="75" customHeight="1" x14ac:dyDescent="0.25">
      <c r="B11230" s="391">
        <v>121615003</v>
      </c>
      <c r="C11230" s="401" t="s">
        <v>10590</v>
      </c>
      <c r="D11230" s="393" t="s">
        <v>10438</v>
      </c>
      <c r="E11230" s="393" t="s">
        <v>10578</v>
      </c>
      <c r="F11230" s="393" t="s">
        <v>2502</v>
      </c>
      <c r="G11230" s="393" t="s">
        <v>307</v>
      </c>
      <c r="H11230" s="394">
        <f t="shared" si="98"/>
        <v>1484280</v>
      </c>
      <c r="I11230" s="263">
        <v>1413600</v>
      </c>
      <c r="J11230" s="396" t="s">
        <v>6371</v>
      </c>
      <c r="K11230" s="396" t="s">
        <v>6371</v>
      </c>
      <c r="L11230" s="397" t="s">
        <v>10360</v>
      </c>
    </row>
    <row r="11231" spans="2:12" ht="75" customHeight="1" x14ac:dyDescent="0.25">
      <c r="B11231" s="391">
        <v>121615003</v>
      </c>
      <c r="C11231" s="401" t="s">
        <v>10591</v>
      </c>
      <c r="D11231" s="393" t="s">
        <v>10438</v>
      </c>
      <c r="E11231" s="393" t="s">
        <v>10578</v>
      </c>
      <c r="F11231" s="393" t="s">
        <v>2502</v>
      </c>
      <c r="G11231" s="393" t="s">
        <v>307</v>
      </c>
      <c r="H11231" s="394">
        <f t="shared" si="98"/>
        <v>519198.75</v>
      </c>
      <c r="I11231" s="263">
        <v>494475</v>
      </c>
      <c r="J11231" s="396" t="s">
        <v>6371</v>
      </c>
      <c r="K11231" s="396" t="s">
        <v>6371</v>
      </c>
      <c r="L11231" s="397" t="s">
        <v>10360</v>
      </c>
    </row>
    <row r="11232" spans="2:12" ht="75" customHeight="1" x14ac:dyDescent="0.25">
      <c r="B11232" s="391">
        <v>121615003</v>
      </c>
      <c r="C11232" s="401" t="s">
        <v>10592</v>
      </c>
      <c r="D11232" s="393" t="s">
        <v>10438</v>
      </c>
      <c r="E11232" s="393" t="s">
        <v>10578</v>
      </c>
      <c r="F11232" s="393" t="s">
        <v>2502</v>
      </c>
      <c r="G11232" s="393" t="s">
        <v>307</v>
      </c>
      <c r="H11232" s="394">
        <f t="shared" si="98"/>
        <v>601440</v>
      </c>
      <c r="I11232" s="263">
        <v>572800</v>
      </c>
      <c r="J11232" s="396" t="s">
        <v>6371</v>
      </c>
      <c r="K11232" s="396" t="s">
        <v>6371</v>
      </c>
      <c r="L11232" s="397" t="s">
        <v>10360</v>
      </c>
    </row>
    <row r="11233" spans="2:12" ht="75" customHeight="1" x14ac:dyDescent="0.25">
      <c r="B11233" s="391">
        <v>121615003</v>
      </c>
      <c r="C11233" s="401" t="s">
        <v>10593</v>
      </c>
      <c r="D11233" s="393" t="s">
        <v>10438</v>
      </c>
      <c r="E11233" s="393" t="s">
        <v>10578</v>
      </c>
      <c r="F11233" s="393" t="s">
        <v>2502</v>
      </c>
      <c r="G11233" s="393" t="s">
        <v>307</v>
      </c>
      <c r="H11233" s="394">
        <f t="shared" si="98"/>
        <v>6353707.5</v>
      </c>
      <c r="I11233" s="263">
        <v>6051150</v>
      </c>
      <c r="J11233" s="396" t="s">
        <v>6371</v>
      </c>
      <c r="K11233" s="396" t="s">
        <v>6371</v>
      </c>
      <c r="L11233" s="397" t="s">
        <v>10360</v>
      </c>
    </row>
    <row r="11234" spans="2:12" ht="75" customHeight="1" x14ac:dyDescent="0.25">
      <c r="B11234" s="391">
        <v>121615003</v>
      </c>
      <c r="C11234" s="401" t="s">
        <v>10594</v>
      </c>
      <c r="D11234" s="393" t="s">
        <v>10438</v>
      </c>
      <c r="E11234" s="393" t="s">
        <v>10578</v>
      </c>
      <c r="F11234" s="393" t="s">
        <v>2502</v>
      </c>
      <c r="G11234" s="393" t="s">
        <v>307</v>
      </c>
      <c r="H11234" s="394">
        <f t="shared" si="98"/>
        <v>3759000</v>
      </c>
      <c r="I11234" s="263">
        <v>3580000</v>
      </c>
      <c r="J11234" s="396" t="s">
        <v>6371</v>
      </c>
      <c r="K11234" s="396" t="s">
        <v>6371</v>
      </c>
      <c r="L11234" s="397" t="s">
        <v>10360</v>
      </c>
    </row>
    <row r="11235" spans="2:12" ht="75" customHeight="1" x14ac:dyDescent="0.25">
      <c r="B11235" s="391">
        <v>121615003</v>
      </c>
      <c r="C11235" s="401" t="s">
        <v>10595</v>
      </c>
      <c r="D11235" s="393" t="s">
        <v>10438</v>
      </c>
      <c r="E11235" s="393" t="s">
        <v>10578</v>
      </c>
      <c r="F11235" s="393" t="s">
        <v>2502</v>
      </c>
      <c r="G11235" s="393" t="s">
        <v>307</v>
      </c>
      <c r="H11235" s="394">
        <f t="shared" si="98"/>
        <v>6353707.5</v>
      </c>
      <c r="I11235" s="263">
        <v>6051150</v>
      </c>
      <c r="J11235" s="396" t="s">
        <v>6371</v>
      </c>
      <c r="K11235" s="396" t="s">
        <v>6371</v>
      </c>
      <c r="L11235" s="397" t="s">
        <v>10360</v>
      </c>
    </row>
    <row r="11236" spans="2:12" ht="75" customHeight="1" x14ac:dyDescent="0.25">
      <c r="B11236" s="391">
        <v>121615003</v>
      </c>
      <c r="C11236" s="401" t="s">
        <v>10596</v>
      </c>
      <c r="D11236" s="393" t="s">
        <v>10438</v>
      </c>
      <c r="E11236" s="393" t="s">
        <v>10578</v>
      </c>
      <c r="F11236" s="393" t="s">
        <v>2502</v>
      </c>
      <c r="G11236" s="393" t="s">
        <v>307</v>
      </c>
      <c r="H11236" s="394">
        <f t="shared" si="98"/>
        <v>3832500</v>
      </c>
      <c r="I11236" s="263">
        <v>3650000</v>
      </c>
      <c r="J11236" s="396" t="s">
        <v>6371</v>
      </c>
      <c r="K11236" s="396" t="s">
        <v>6371</v>
      </c>
      <c r="L11236" s="397" t="s">
        <v>10360</v>
      </c>
    </row>
    <row r="11237" spans="2:12" ht="75" customHeight="1" x14ac:dyDescent="0.25">
      <c r="B11237" s="391">
        <v>121615003</v>
      </c>
      <c r="C11237" s="401" t="s">
        <v>10597</v>
      </c>
      <c r="D11237" s="393" t="s">
        <v>10438</v>
      </c>
      <c r="E11237" s="393" t="s">
        <v>10578</v>
      </c>
      <c r="F11237" s="393" t="s">
        <v>2502</v>
      </c>
      <c r="G11237" s="393" t="s">
        <v>307</v>
      </c>
      <c r="H11237" s="394">
        <f t="shared" si="98"/>
        <v>2992500</v>
      </c>
      <c r="I11237" s="263">
        <v>2850000</v>
      </c>
      <c r="J11237" s="396" t="s">
        <v>6371</v>
      </c>
      <c r="K11237" s="396" t="s">
        <v>6371</v>
      </c>
      <c r="L11237" s="397" t="s">
        <v>10360</v>
      </c>
    </row>
    <row r="11238" spans="2:12" ht="75" customHeight="1" x14ac:dyDescent="0.25">
      <c r="B11238" s="391">
        <v>121615003</v>
      </c>
      <c r="C11238" s="401" t="s">
        <v>10598</v>
      </c>
      <c r="D11238" s="393" t="s">
        <v>10438</v>
      </c>
      <c r="E11238" s="393" t="s">
        <v>10578</v>
      </c>
      <c r="F11238" s="393" t="s">
        <v>2502</v>
      </c>
      <c r="G11238" s="393" t="s">
        <v>307</v>
      </c>
      <c r="H11238" s="394">
        <f t="shared" si="98"/>
        <v>2625000</v>
      </c>
      <c r="I11238" s="263">
        <v>2500000</v>
      </c>
      <c r="J11238" s="396" t="s">
        <v>6371</v>
      </c>
      <c r="K11238" s="396" t="s">
        <v>6371</v>
      </c>
      <c r="L11238" s="397" t="s">
        <v>10360</v>
      </c>
    </row>
    <row r="11239" spans="2:12" ht="75" customHeight="1" x14ac:dyDescent="0.25">
      <c r="B11239" s="391">
        <v>121615003</v>
      </c>
      <c r="C11239" s="401" t="s">
        <v>10599</v>
      </c>
      <c r="D11239" s="393" t="s">
        <v>10438</v>
      </c>
      <c r="E11239" s="393" t="s">
        <v>10578</v>
      </c>
      <c r="F11239" s="393" t="s">
        <v>2502</v>
      </c>
      <c r="G11239" s="393" t="s">
        <v>307</v>
      </c>
      <c r="H11239" s="394">
        <f t="shared" si="98"/>
        <v>2782500</v>
      </c>
      <c r="I11239" s="263">
        <v>2650000</v>
      </c>
      <c r="J11239" s="396" t="s">
        <v>6371</v>
      </c>
      <c r="K11239" s="396" t="s">
        <v>6371</v>
      </c>
      <c r="L11239" s="397" t="s">
        <v>10360</v>
      </c>
    </row>
    <row r="11240" spans="2:12" ht="75" customHeight="1" x14ac:dyDescent="0.25">
      <c r="B11240" s="391">
        <v>121615003</v>
      </c>
      <c r="C11240" s="401" t="s">
        <v>10600</v>
      </c>
      <c r="D11240" s="393" t="s">
        <v>10438</v>
      </c>
      <c r="E11240" s="393" t="s">
        <v>10578</v>
      </c>
      <c r="F11240" s="393" t="s">
        <v>2502</v>
      </c>
      <c r="G11240" s="393" t="s">
        <v>307</v>
      </c>
      <c r="H11240" s="394">
        <f t="shared" ref="H11240:H11303" si="99">+I11240*1.05</f>
        <v>2467500</v>
      </c>
      <c r="I11240" s="263">
        <v>2350000</v>
      </c>
      <c r="J11240" s="396" t="s">
        <v>6371</v>
      </c>
      <c r="K11240" s="396" t="s">
        <v>6371</v>
      </c>
      <c r="L11240" s="397" t="s">
        <v>10360</v>
      </c>
    </row>
    <row r="11241" spans="2:12" ht="75" customHeight="1" x14ac:dyDescent="0.25">
      <c r="B11241" s="391">
        <v>121615003</v>
      </c>
      <c r="C11241" s="401" t="s">
        <v>10601</v>
      </c>
      <c r="D11241" s="393" t="s">
        <v>10438</v>
      </c>
      <c r="E11241" s="393" t="s">
        <v>10578</v>
      </c>
      <c r="F11241" s="393" t="s">
        <v>2502</v>
      </c>
      <c r="G11241" s="393" t="s">
        <v>307</v>
      </c>
      <c r="H11241" s="394">
        <f t="shared" si="99"/>
        <v>12075000</v>
      </c>
      <c r="I11241" s="263">
        <v>11500000</v>
      </c>
      <c r="J11241" s="396" t="s">
        <v>6371</v>
      </c>
      <c r="K11241" s="396" t="s">
        <v>6371</v>
      </c>
      <c r="L11241" s="397" t="s">
        <v>10360</v>
      </c>
    </row>
    <row r="11242" spans="2:12" ht="75" customHeight="1" x14ac:dyDescent="0.25">
      <c r="B11242" s="391">
        <v>121615003</v>
      </c>
      <c r="C11242" s="401" t="s">
        <v>10602</v>
      </c>
      <c r="D11242" s="393" t="s">
        <v>10438</v>
      </c>
      <c r="E11242" s="393" t="s">
        <v>10578</v>
      </c>
      <c r="F11242" s="393" t="s">
        <v>2502</v>
      </c>
      <c r="G11242" s="393" t="s">
        <v>307</v>
      </c>
      <c r="H11242" s="394">
        <f t="shared" si="99"/>
        <v>5775000</v>
      </c>
      <c r="I11242" s="263">
        <v>5500000</v>
      </c>
      <c r="J11242" s="396" t="s">
        <v>6371</v>
      </c>
      <c r="K11242" s="396" t="s">
        <v>6371</v>
      </c>
      <c r="L11242" s="397" t="s">
        <v>10360</v>
      </c>
    </row>
    <row r="11243" spans="2:12" ht="75" customHeight="1" x14ac:dyDescent="0.25">
      <c r="B11243" s="391">
        <v>121615003</v>
      </c>
      <c r="C11243" s="401" t="s">
        <v>10603</v>
      </c>
      <c r="D11243" s="393" t="s">
        <v>10438</v>
      </c>
      <c r="E11243" s="393" t="s">
        <v>10578</v>
      </c>
      <c r="F11243" s="393" t="s">
        <v>2502</v>
      </c>
      <c r="G11243" s="393" t="s">
        <v>307</v>
      </c>
      <c r="H11243" s="394">
        <f t="shared" si="99"/>
        <v>262500</v>
      </c>
      <c r="I11243" s="263">
        <v>250000</v>
      </c>
      <c r="J11243" s="396" t="s">
        <v>6371</v>
      </c>
      <c r="K11243" s="396" t="s">
        <v>6371</v>
      </c>
      <c r="L11243" s="397" t="s">
        <v>10360</v>
      </c>
    </row>
    <row r="11244" spans="2:12" ht="75" customHeight="1" x14ac:dyDescent="0.25">
      <c r="B11244" s="391">
        <v>121615003</v>
      </c>
      <c r="C11244" s="401" t="s">
        <v>10604</v>
      </c>
      <c r="D11244" s="393" t="s">
        <v>10438</v>
      </c>
      <c r="E11244" s="393" t="s">
        <v>10578</v>
      </c>
      <c r="F11244" s="393" t="s">
        <v>2502</v>
      </c>
      <c r="G11244" s="393" t="s">
        <v>307</v>
      </c>
      <c r="H11244" s="394">
        <f t="shared" si="99"/>
        <v>5460000</v>
      </c>
      <c r="I11244" s="263">
        <v>5200000</v>
      </c>
      <c r="J11244" s="396" t="s">
        <v>6371</v>
      </c>
      <c r="K11244" s="396" t="s">
        <v>6371</v>
      </c>
      <c r="L11244" s="397" t="s">
        <v>10360</v>
      </c>
    </row>
    <row r="11245" spans="2:12" ht="75" customHeight="1" x14ac:dyDescent="0.25">
      <c r="B11245" s="391">
        <v>121615003</v>
      </c>
      <c r="C11245" s="401" t="s">
        <v>10605</v>
      </c>
      <c r="D11245" s="393" t="s">
        <v>10438</v>
      </c>
      <c r="E11245" s="393" t="s">
        <v>10578</v>
      </c>
      <c r="F11245" s="393" t="s">
        <v>2502</v>
      </c>
      <c r="G11245" s="393" t="s">
        <v>307</v>
      </c>
      <c r="H11245" s="394">
        <f t="shared" si="99"/>
        <v>2625000</v>
      </c>
      <c r="I11245" s="263">
        <v>2500000</v>
      </c>
      <c r="J11245" s="396" t="s">
        <v>6371</v>
      </c>
      <c r="K11245" s="396" t="s">
        <v>6371</v>
      </c>
      <c r="L11245" s="397" t="s">
        <v>10360</v>
      </c>
    </row>
    <row r="11246" spans="2:12" ht="75" customHeight="1" x14ac:dyDescent="0.25">
      <c r="B11246" s="391">
        <v>121615003</v>
      </c>
      <c r="C11246" s="401" t="s">
        <v>10606</v>
      </c>
      <c r="D11246" s="393" t="s">
        <v>10438</v>
      </c>
      <c r="E11246" s="393" t="s">
        <v>10578</v>
      </c>
      <c r="F11246" s="393" t="s">
        <v>2502</v>
      </c>
      <c r="G11246" s="393" t="s">
        <v>307</v>
      </c>
      <c r="H11246" s="394">
        <f t="shared" si="99"/>
        <v>2625000</v>
      </c>
      <c r="I11246" s="263">
        <v>2500000</v>
      </c>
      <c r="J11246" s="396" t="s">
        <v>6371</v>
      </c>
      <c r="K11246" s="396" t="s">
        <v>6371</v>
      </c>
      <c r="L11246" s="397" t="s">
        <v>10360</v>
      </c>
    </row>
    <row r="11247" spans="2:12" ht="75" customHeight="1" x14ac:dyDescent="0.25">
      <c r="B11247" s="391">
        <v>121615003</v>
      </c>
      <c r="C11247" s="401" t="s">
        <v>10607</v>
      </c>
      <c r="D11247" s="393" t="s">
        <v>10438</v>
      </c>
      <c r="E11247" s="393" t="s">
        <v>10578</v>
      </c>
      <c r="F11247" s="393" t="s">
        <v>2502</v>
      </c>
      <c r="G11247" s="393" t="s">
        <v>307</v>
      </c>
      <c r="H11247" s="394">
        <f t="shared" si="99"/>
        <v>2625000</v>
      </c>
      <c r="I11247" s="263">
        <v>2500000</v>
      </c>
      <c r="J11247" s="396" t="s">
        <v>6371</v>
      </c>
      <c r="K11247" s="396" t="s">
        <v>6371</v>
      </c>
      <c r="L11247" s="397" t="s">
        <v>10360</v>
      </c>
    </row>
    <row r="11248" spans="2:12" ht="75" customHeight="1" x14ac:dyDescent="0.25">
      <c r="B11248" s="391">
        <v>121615003</v>
      </c>
      <c r="C11248" s="401" t="s">
        <v>10608</v>
      </c>
      <c r="D11248" s="393" t="s">
        <v>10438</v>
      </c>
      <c r="E11248" s="393" t="s">
        <v>10578</v>
      </c>
      <c r="F11248" s="393" t="s">
        <v>2502</v>
      </c>
      <c r="G11248" s="393" t="s">
        <v>307</v>
      </c>
      <c r="H11248" s="394">
        <f t="shared" si="99"/>
        <v>10500000</v>
      </c>
      <c r="I11248" s="263">
        <v>10000000</v>
      </c>
      <c r="J11248" s="396" t="s">
        <v>6371</v>
      </c>
      <c r="K11248" s="396" t="s">
        <v>6371</v>
      </c>
      <c r="L11248" s="397" t="s">
        <v>10360</v>
      </c>
    </row>
    <row r="11249" spans="2:12" ht="75" customHeight="1" x14ac:dyDescent="0.25">
      <c r="B11249" s="391">
        <v>121615003</v>
      </c>
      <c r="C11249" s="401" t="s">
        <v>10609</v>
      </c>
      <c r="D11249" s="393" t="s">
        <v>10438</v>
      </c>
      <c r="E11249" s="393" t="s">
        <v>10578</v>
      </c>
      <c r="F11249" s="393" t="s">
        <v>2502</v>
      </c>
      <c r="G11249" s="393" t="s">
        <v>307</v>
      </c>
      <c r="H11249" s="394">
        <f t="shared" si="99"/>
        <v>10500000</v>
      </c>
      <c r="I11249" s="263">
        <v>10000000</v>
      </c>
      <c r="J11249" s="396" t="s">
        <v>6371</v>
      </c>
      <c r="K11249" s="396" t="s">
        <v>6371</v>
      </c>
      <c r="L11249" s="397" t="s">
        <v>10360</v>
      </c>
    </row>
    <row r="11250" spans="2:12" ht="75" customHeight="1" x14ac:dyDescent="0.25">
      <c r="B11250" s="391">
        <v>121615003</v>
      </c>
      <c r="C11250" s="401" t="s">
        <v>10610</v>
      </c>
      <c r="D11250" s="393" t="s">
        <v>10438</v>
      </c>
      <c r="E11250" s="393" t="s">
        <v>10578</v>
      </c>
      <c r="F11250" s="393" t="s">
        <v>2502</v>
      </c>
      <c r="G11250" s="393" t="s">
        <v>307</v>
      </c>
      <c r="H11250" s="394">
        <f t="shared" si="99"/>
        <v>5250000</v>
      </c>
      <c r="I11250" s="263">
        <v>5000000</v>
      </c>
      <c r="J11250" s="396" t="s">
        <v>6371</v>
      </c>
      <c r="K11250" s="396" t="s">
        <v>6371</v>
      </c>
      <c r="L11250" s="397" t="s">
        <v>10360</v>
      </c>
    </row>
    <row r="11251" spans="2:12" ht="75" customHeight="1" x14ac:dyDescent="0.25">
      <c r="B11251" s="391">
        <v>121615003</v>
      </c>
      <c r="C11251" s="401" t="s">
        <v>10611</v>
      </c>
      <c r="D11251" s="393" t="s">
        <v>10438</v>
      </c>
      <c r="E11251" s="393" t="s">
        <v>10578</v>
      </c>
      <c r="F11251" s="393" t="s">
        <v>2502</v>
      </c>
      <c r="G11251" s="393" t="s">
        <v>307</v>
      </c>
      <c r="H11251" s="394">
        <f t="shared" si="99"/>
        <v>12075000</v>
      </c>
      <c r="I11251" s="263">
        <v>11500000</v>
      </c>
      <c r="J11251" s="396" t="s">
        <v>6371</v>
      </c>
      <c r="K11251" s="396" t="s">
        <v>6371</v>
      </c>
      <c r="L11251" s="397" t="s">
        <v>10360</v>
      </c>
    </row>
    <row r="11252" spans="2:12" ht="75" customHeight="1" x14ac:dyDescent="0.25">
      <c r="B11252" s="391">
        <v>121615003</v>
      </c>
      <c r="C11252" s="401" t="s">
        <v>10612</v>
      </c>
      <c r="D11252" s="393" t="s">
        <v>10438</v>
      </c>
      <c r="E11252" s="393" t="s">
        <v>10578</v>
      </c>
      <c r="F11252" s="393" t="s">
        <v>2502</v>
      </c>
      <c r="G11252" s="393" t="s">
        <v>307</v>
      </c>
      <c r="H11252" s="394">
        <f t="shared" si="99"/>
        <v>12075000</v>
      </c>
      <c r="I11252" s="263">
        <v>11500000</v>
      </c>
      <c r="J11252" s="396" t="s">
        <v>6371</v>
      </c>
      <c r="K11252" s="396" t="s">
        <v>6371</v>
      </c>
      <c r="L11252" s="397" t="s">
        <v>10360</v>
      </c>
    </row>
    <row r="11253" spans="2:12" ht="75" customHeight="1" x14ac:dyDescent="0.25">
      <c r="B11253" s="391">
        <v>121615003</v>
      </c>
      <c r="C11253" s="401" t="s">
        <v>10613</v>
      </c>
      <c r="D11253" s="393" t="s">
        <v>10438</v>
      </c>
      <c r="E11253" s="393" t="s">
        <v>10578</v>
      </c>
      <c r="F11253" s="393" t="s">
        <v>2502</v>
      </c>
      <c r="G11253" s="393" t="s">
        <v>307</v>
      </c>
      <c r="H11253" s="394">
        <f t="shared" si="99"/>
        <v>12075000</v>
      </c>
      <c r="I11253" s="263">
        <v>11500000</v>
      </c>
      <c r="J11253" s="396" t="s">
        <v>6371</v>
      </c>
      <c r="K11253" s="396" t="s">
        <v>6371</v>
      </c>
      <c r="L11253" s="397" t="s">
        <v>10360</v>
      </c>
    </row>
    <row r="11254" spans="2:12" ht="75" customHeight="1" x14ac:dyDescent="0.25">
      <c r="B11254" s="391">
        <v>121615003</v>
      </c>
      <c r="C11254" s="401" t="s">
        <v>10614</v>
      </c>
      <c r="D11254" s="393" t="s">
        <v>10438</v>
      </c>
      <c r="E11254" s="393" t="s">
        <v>10578</v>
      </c>
      <c r="F11254" s="393" t="s">
        <v>2502</v>
      </c>
      <c r="G11254" s="393" t="s">
        <v>307</v>
      </c>
      <c r="H11254" s="394">
        <f t="shared" si="99"/>
        <v>12075000</v>
      </c>
      <c r="I11254" s="263">
        <v>11500000</v>
      </c>
      <c r="J11254" s="396" t="s">
        <v>6371</v>
      </c>
      <c r="K11254" s="396" t="s">
        <v>6371</v>
      </c>
      <c r="L11254" s="397" t="s">
        <v>10360</v>
      </c>
    </row>
    <row r="11255" spans="2:12" ht="75" customHeight="1" x14ac:dyDescent="0.25">
      <c r="B11255" s="391">
        <v>121615003</v>
      </c>
      <c r="C11255" s="401" t="s">
        <v>10615</v>
      </c>
      <c r="D11255" s="393" t="s">
        <v>10438</v>
      </c>
      <c r="E11255" s="393" t="s">
        <v>10578</v>
      </c>
      <c r="F11255" s="393" t="s">
        <v>2502</v>
      </c>
      <c r="G11255" s="393" t="s">
        <v>307</v>
      </c>
      <c r="H11255" s="394">
        <f t="shared" si="99"/>
        <v>12075000</v>
      </c>
      <c r="I11255" s="263">
        <v>11500000</v>
      </c>
      <c r="J11255" s="396" t="s">
        <v>6371</v>
      </c>
      <c r="K11255" s="396" t="s">
        <v>6371</v>
      </c>
      <c r="L11255" s="397" t="s">
        <v>10360</v>
      </c>
    </row>
    <row r="11256" spans="2:12" ht="75" customHeight="1" x14ac:dyDescent="0.25">
      <c r="B11256" s="391">
        <v>121615003</v>
      </c>
      <c r="C11256" s="401" t="s">
        <v>10616</v>
      </c>
      <c r="D11256" s="393" t="s">
        <v>10438</v>
      </c>
      <c r="E11256" s="393" t="s">
        <v>10578</v>
      </c>
      <c r="F11256" s="393" t="s">
        <v>2502</v>
      </c>
      <c r="G11256" s="393" t="s">
        <v>307</v>
      </c>
      <c r="H11256" s="394">
        <f t="shared" si="99"/>
        <v>12075000</v>
      </c>
      <c r="I11256" s="263">
        <v>11500000</v>
      </c>
      <c r="J11256" s="396" t="s">
        <v>6371</v>
      </c>
      <c r="K11256" s="396" t="s">
        <v>6371</v>
      </c>
      <c r="L11256" s="397" t="s">
        <v>10360</v>
      </c>
    </row>
    <row r="11257" spans="2:12" ht="75" customHeight="1" x14ac:dyDescent="0.25">
      <c r="B11257" s="391">
        <v>121615003</v>
      </c>
      <c r="C11257" s="401" t="s">
        <v>10617</v>
      </c>
      <c r="D11257" s="393" t="s">
        <v>10438</v>
      </c>
      <c r="E11257" s="393" t="s">
        <v>10578</v>
      </c>
      <c r="F11257" s="393" t="s">
        <v>2502</v>
      </c>
      <c r="G11257" s="393" t="s">
        <v>307</v>
      </c>
      <c r="H11257" s="394">
        <f t="shared" si="99"/>
        <v>12075000</v>
      </c>
      <c r="I11257" s="263">
        <v>11500000</v>
      </c>
      <c r="J11257" s="396" t="s">
        <v>6371</v>
      </c>
      <c r="K11257" s="396" t="s">
        <v>6371</v>
      </c>
      <c r="L11257" s="397" t="s">
        <v>10360</v>
      </c>
    </row>
    <row r="11258" spans="2:12" ht="75" customHeight="1" x14ac:dyDescent="0.25">
      <c r="B11258" s="391">
        <v>121615003</v>
      </c>
      <c r="C11258" s="401" t="s">
        <v>10618</v>
      </c>
      <c r="D11258" s="393" t="s">
        <v>10438</v>
      </c>
      <c r="E11258" s="393" t="s">
        <v>10578</v>
      </c>
      <c r="F11258" s="393" t="s">
        <v>2502</v>
      </c>
      <c r="G11258" s="393" t="s">
        <v>307</v>
      </c>
      <c r="H11258" s="394">
        <f t="shared" si="99"/>
        <v>12075000</v>
      </c>
      <c r="I11258" s="263">
        <v>11500000</v>
      </c>
      <c r="J11258" s="396" t="s">
        <v>6371</v>
      </c>
      <c r="K11258" s="396" t="s">
        <v>6371</v>
      </c>
      <c r="L11258" s="397" t="s">
        <v>10360</v>
      </c>
    </row>
    <row r="11259" spans="2:12" ht="75" customHeight="1" x14ac:dyDescent="0.25">
      <c r="B11259" s="391">
        <v>121615003</v>
      </c>
      <c r="C11259" s="401" t="s">
        <v>10619</v>
      </c>
      <c r="D11259" s="393" t="s">
        <v>10438</v>
      </c>
      <c r="E11259" s="393" t="s">
        <v>10578</v>
      </c>
      <c r="F11259" s="393" t="s">
        <v>2502</v>
      </c>
      <c r="G11259" s="393" t="s">
        <v>307</v>
      </c>
      <c r="H11259" s="394">
        <f t="shared" si="99"/>
        <v>10500000</v>
      </c>
      <c r="I11259" s="263">
        <v>10000000</v>
      </c>
      <c r="J11259" s="396" t="s">
        <v>6371</v>
      </c>
      <c r="K11259" s="396" t="s">
        <v>6371</v>
      </c>
      <c r="L11259" s="397" t="s">
        <v>10360</v>
      </c>
    </row>
    <row r="11260" spans="2:12" ht="75" customHeight="1" x14ac:dyDescent="0.25">
      <c r="B11260" s="391">
        <v>121615003</v>
      </c>
      <c r="C11260" s="401" t="s">
        <v>10620</v>
      </c>
      <c r="D11260" s="393" t="s">
        <v>10438</v>
      </c>
      <c r="E11260" s="393" t="s">
        <v>10578</v>
      </c>
      <c r="F11260" s="393" t="s">
        <v>2502</v>
      </c>
      <c r="G11260" s="393" t="s">
        <v>307</v>
      </c>
      <c r="H11260" s="394">
        <f t="shared" si="99"/>
        <v>10500000</v>
      </c>
      <c r="I11260" s="263">
        <v>10000000</v>
      </c>
      <c r="J11260" s="396" t="s">
        <v>6371</v>
      </c>
      <c r="K11260" s="396" t="s">
        <v>6371</v>
      </c>
      <c r="L11260" s="397" t="s">
        <v>10360</v>
      </c>
    </row>
    <row r="11261" spans="2:12" ht="75" customHeight="1" x14ac:dyDescent="0.25">
      <c r="B11261" s="391">
        <v>121615003</v>
      </c>
      <c r="C11261" s="401" t="s">
        <v>10621</v>
      </c>
      <c r="D11261" s="393" t="s">
        <v>10438</v>
      </c>
      <c r="E11261" s="393" t="s">
        <v>10578</v>
      </c>
      <c r="F11261" s="393" t="s">
        <v>2502</v>
      </c>
      <c r="G11261" s="393" t="s">
        <v>307</v>
      </c>
      <c r="H11261" s="394">
        <f t="shared" si="99"/>
        <v>2625000</v>
      </c>
      <c r="I11261" s="263">
        <v>2500000</v>
      </c>
      <c r="J11261" s="396" t="s">
        <v>6371</v>
      </c>
      <c r="K11261" s="396" t="s">
        <v>6371</v>
      </c>
      <c r="L11261" s="397" t="s">
        <v>10360</v>
      </c>
    </row>
    <row r="11262" spans="2:12" ht="75" customHeight="1" x14ac:dyDescent="0.25">
      <c r="B11262" s="391">
        <v>121615003</v>
      </c>
      <c r="C11262" s="401" t="s">
        <v>10622</v>
      </c>
      <c r="D11262" s="393" t="s">
        <v>10438</v>
      </c>
      <c r="E11262" s="393" t="s">
        <v>10578</v>
      </c>
      <c r="F11262" s="393" t="s">
        <v>2502</v>
      </c>
      <c r="G11262" s="393" t="s">
        <v>307</v>
      </c>
      <c r="H11262" s="394">
        <f t="shared" si="99"/>
        <v>577500</v>
      </c>
      <c r="I11262" s="263">
        <v>550000</v>
      </c>
      <c r="J11262" s="396" t="s">
        <v>6371</v>
      </c>
      <c r="K11262" s="396" t="s">
        <v>6371</v>
      </c>
      <c r="L11262" s="397" t="s">
        <v>10360</v>
      </c>
    </row>
    <row r="11263" spans="2:12" ht="75" customHeight="1" x14ac:dyDescent="0.25">
      <c r="B11263" s="391">
        <v>121615003</v>
      </c>
      <c r="C11263" s="401" t="s">
        <v>10623</v>
      </c>
      <c r="D11263" s="393" t="s">
        <v>10438</v>
      </c>
      <c r="E11263" s="393" t="s">
        <v>10578</v>
      </c>
      <c r="F11263" s="393" t="s">
        <v>2502</v>
      </c>
      <c r="G11263" s="393" t="s">
        <v>307</v>
      </c>
      <c r="H11263" s="394">
        <f t="shared" si="99"/>
        <v>787500</v>
      </c>
      <c r="I11263" s="263">
        <v>750000</v>
      </c>
      <c r="J11263" s="396" t="s">
        <v>6371</v>
      </c>
      <c r="K11263" s="396" t="s">
        <v>6371</v>
      </c>
      <c r="L11263" s="397" t="s">
        <v>10360</v>
      </c>
    </row>
    <row r="11264" spans="2:12" ht="75" customHeight="1" x14ac:dyDescent="0.25">
      <c r="B11264" s="391">
        <v>121615003</v>
      </c>
      <c r="C11264" s="401" t="s">
        <v>10624</v>
      </c>
      <c r="D11264" s="393" t="s">
        <v>10438</v>
      </c>
      <c r="E11264" s="393" t="s">
        <v>10578</v>
      </c>
      <c r="F11264" s="393" t="s">
        <v>2502</v>
      </c>
      <c r="G11264" s="393" t="s">
        <v>307</v>
      </c>
      <c r="H11264" s="394">
        <f t="shared" si="99"/>
        <v>2625000</v>
      </c>
      <c r="I11264" s="263">
        <v>2500000</v>
      </c>
      <c r="J11264" s="396" t="s">
        <v>6371</v>
      </c>
      <c r="K11264" s="396" t="s">
        <v>6371</v>
      </c>
      <c r="L11264" s="397" t="s">
        <v>10360</v>
      </c>
    </row>
    <row r="11265" spans="2:12" ht="75" customHeight="1" x14ac:dyDescent="0.25">
      <c r="B11265" s="391">
        <v>121615003</v>
      </c>
      <c r="C11265" s="401" t="s">
        <v>10625</v>
      </c>
      <c r="D11265" s="393" t="s">
        <v>10438</v>
      </c>
      <c r="E11265" s="393" t="s">
        <v>10578</v>
      </c>
      <c r="F11265" s="393" t="s">
        <v>2502</v>
      </c>
      <c r="G11265" s="393" t="s">
        <v>307</v>
      </c>
      <c r="H11265" s="394">
        <f t="shared" si="99"/>
        <v>1050000</v>
      </c>
      <c r="I11265" s="263">
        <v>1000000</v>
      </c>
      <c r="J11265" s="396" t="s">
        <v>6371</v>
      </c>
      <c r="K11265" s="396" t="s">
        <v>6371</v>
      </c>
      <c r="L11265" s="397" t="s">
        <v>10360</v>
      </c>
    </row>
    <row r="11266" spans="2:12" ht="75" customHeight="1" x14ac:dyDescent="0.25">
      <c r="B11266" s="391">
        <v>121615003</v>
      </c>
      <c r="C11266" s="401" t="s">
        <v>10626</v>
      </c>
      <c r="D11266" s="393" t="s">
        <v>10438</v>
      </c>
      <c r="E11266" s="393" t="s">
        <v>10578</v>
      </c>
      <c r="F11266" s="393" t="s">
        <v>2502</v>
      </c>
      <c r="G11266" s="393" t="s">
        <v>307</v>
      </c>
      <c r="H11266" s="394">
        <f t="shared" si="99"/>
        <v>1050000</v>
      </c>
      <c r="I11266" s="263">
        <v>1000000</v>
      </c>
      <c r="J11266" s="396" t="s">
        <v>6371</v>
      </c>
      <c r="K11266" s="396" t="s">
        <v>6371</v>
      </c>
      <c r="L11266" s="397" t="s">
        <v>10360</v>
      </c>
    </row>
    <row r="11267" spans="2:12" ht="75" customHeight="1" x14ac:dyDescent="0.25">
      <c r="B11267" s="391">
        <v>121615003</v>
      </c>
      <c r="C11267" s="401" t="s">
        <v>10627</v>
      </c>
      <c r="D11267" s="393" t="s">
        <v>10438</v>
      </c>
      <c r="E11267" s="393" t="s">
        <v>10578</v>
      </c>
      <c r="F11267" s="393" t="s">
        <v>2502</v>
      </c>
      <c r="G11267" s="393" t="s">
        <v>307</v>
      </c>
      <c r="H11267" s="394">
        <f t="shared" si="99"/>
        <v>1050000</v>
      </c>
      <c r="I11267" s="263">
        <v>1000000</v>
      </c>
      <c r="J11267" s="396" t="s">
        <v>6371</v>
      </c>
      <c r="K11267" s="396" t="s">
        <v>6371</v>
      </c>
      <c r="L11267" s="397" t="s">
        <v>10360</v>
      </c>
    </row>
    <row r="11268" spans="2:12" ht="75" customHeight="1" x14ac:dyDescent="0.25">
      <c r="B11268" s="391">
        <v>121615003</v>
      </c>
      <c r="C11268" s="401" t="s">
        <v>10628</v>
      </c>
      <c r="D11268" s="393" t="s">
        <v>10438</v>
      </c>
      <c r="E11268" s="393" t="s">
        <v>10578</v>
      </c>
      <c r="F11268" s="393" t="s">
        <v>2502</v>
      </c>
      <c r="G11268" s="393" t="s">
        <v>307</v>
      </c>
      <c r="H11268" s="394">
        <f t="shared" si="99"/>
        <v>1050000</v>
      </c>
      <c r="I11268" s="263">
        <v>1000000</v>
      </c>
      <c r="J11268" s="396" t="s">
        <v>6371</v>
      </c>
      <c r="K11268" s="396" t="s">
        <v>6371</v>
      </c>
      <c r="L11268" s="397" t="s">
        <v>10360</v>
      </c>
    </row>
    <row r="11269" spans="2:12" ht="75" customHeight="1" x14ac:dyDescent="0.25">
      <c r="B11269" s="391">
        <v>121615003</v>
      </c>
      <c r="C11269" s="401" t="s">
        <v>10629</v>
      </c>
      <c r="D11269" s="393" t="s">
        <v>10438</v>
      </c>
      <c r="E11269" s="393" t="s">
        <v>10578</v>
      </c>
      <c r="F11269" s="393" t="s">
        <v>2502</v>
      </c>
      <c r="G11269" s="393" t="s">
        <v>307</v>
      </c>
      <c r="H11269" s="394">
        <f t="shared" si="99"/>
        <v>9450000</v>
      </c>
      <c r="I11269" s="263">
        <v>9000000</v>
      </c>
      <c r="J11269" s="396" t="s">
        <v>6371</v>
      </c>
      <c r="K11269" s="396" t="s">
        <v>6371</v>
      </c>
      <c r="L11269" s="397" t="s">
        <v>10360</v>
      </c>
    </row>
    <row r="11270" spans="2:12" ht="75" customHeight="1" x14ac:dyDescent="0.25">
      <c r="B11270" s="391">
        <v>121615003</v>
      </c>
      <c r="C11270" s="401" t="s">
        <v>10630</v>
      </c>
      <c r="D11270" s="393" t="s">
        <v>10438</v>
      </c>
      <c r="E11270" s="393" t="s">
        <v>10578</v>
      </c>
      <c r="F11270" s="393" t="s">
        <v>2502</v>
      </c>
      <c r="G11270" s="393" t="s">
        <v>307</v>
      </c>
      <c r="H11270" s="394">
        <f t="shared" si="99"/>
        <v>2100000</v>
      </c>
      <c r="I11270" s="263">
        <v>2000000</v>
      </c>
      <c r="J11270" s="396" t="s">
        <v>6371</v>
      </c>
      <c r="K11270" s="396" t="s">
        <v>6371</v>
      </c>
      <c r="L11270" s="397" t="s">
        <v>10360</v>
      </c>
    </row>
    <row r="11271" spans="2:12" ht="75" customHeight="1" x14ac:dyDescent="0.25">
      <c r="B11271" s="391">
        <v>121615003</v>
      </c>
      <c r="C11271" s="401" t="s">
        <v>10631</v>
      </c>
      <c r="D11271" s="393" t="s">
        <v>10438</v>
      </c>
      <c r="E11271" s="393" t="s">
        <v>10578</v>
      </c>
      <c r="F11271" s="393" t="s">
        <v>2502</v>
      </c>
      <c r="G11271" s="393" t="s">
        <v>307</v>
      </c>
      <c r="H11271" s="394">
        <f t="shared" si="99"/>
        <v>1575000</v>
      </c>
      <c r="I11271" s="263">
        <v>1500000</v>
      </c>
      <c r="J11271" s="396" t="s">
        <v>6371</v>
      </c>
      <c r="K11271" s="396" t="s">
        <v>6371</v>
      </c>
      <c r="L11271" s="397" t="s">
        <v>10360</v>
      </c>
    </row>
    <row r="11272" spans="2:12" ht="75" customHeight="1" x14ac:dyDescent="0.25">
      <c r="B11272" s="391">
        <v>121615003</v>
      </c>
      <c r="C11272" s="401" t="s">
        <v>10632</v>
      </c>
      <c r="D11272" s="393" t="s">
        <v>10438</v>
      </c>
      <c r="E11272" s="393" t="s">
        <v>10578</v>
      </c>
      <c r="F11272" s="393" t="s">
        <v>2502</v>
      </c>
      <c r="G11272" s="393" t="s">
        <v>307</v>
      </c>
      <c r="H11272" s="394">
        <f t="shared" si="99"/>
        <v>1050000</v>
      </c>
      <c r="I11272" s="263">
        <v>1000000</v>
      </c>
      <c r="J11272" s="396" t="s">
        <v>6371</v>
      </c>
      <c r="K11272" s="396" t="s">
        <v>6371</v>
      </c>
      <c r="L11272" s="397" t="s">
        <v>10360</v>
      </c>
    </row>
    <row r="11273" spans="2:12" ht="75" customHeight="1" x14ac:dyDescent="0.25">
      <c r="B11273" s="391">
        <v>121615003</v>
      </c>
      <c r="C11273" s="401" t="s">
        <v>10633</v>
      </c>
      <c r="D11273" s="393" t="s">
        <v>10438</v>
      </c>
      <c r="E11273" s="393" t="s">
        <v>10578</v>
      </c>
      <c r="F11273" s="393" t="s">
        <v>2502</v>
      </c>
      <c r="G11273" s="393" t="s">
        <v>307</v>
      </c>
      <c r="H11273" s="394">
        <f t="shared" si="99"/>
        <v>1050000</v>
      </c>
      <c r="I11273" s="263">
        <v>1000000</v>
      </c>
      <c r="J11273" s="396" t="s">
        <v>6371</v>
      </c>
      <c r="K11273" s="396" t="s">
        <v>6371</v>
      </c>
      <c r="L11273" s="397" t="s">
        <v>10360</v>
      </c>
    </row>
    <row r="11274" spans="2:12" ht="75" customHeight="1" x14ac:dyDescent="0.25">
      <c r="B11274" s="391">
        <v>121615003</v>
      </c>
      <c r="C11274" s="401" t="s">
        <v>10634</v>
      </c>
      <c r="D11274" s="393" t="s">
        <v>10438</v>
      </c>
      <c r="E11274" s="393" t="s">
        <v>10578</v>
      </c>
      <c r="F11274" s="393" t="s">
        <v>2502</v>
      </c>
      <c r="G11274" s="393" t="s">
        <v>307</v>
      </c>
      <c r="H11274" s="394">
        <f t="shared" si="99"/>
        <v>1050000</v>
      </c>
      <c r="I11274" s="263">
        <v>1000000</v>
      </c>
      <c r="J11274" s="396" t="s">
        <v>6371</v>
      </c>
      <c r="K11274" s="396" t="s">
        <v>6371</v>
      </c>
      <c r="L11274" s="397" t="s">
        <v>10360</v>
      </c>
    </row>
    <row r="11275" spans="2:12" ht="75" customHeight="1" x14ac:dyDescent="0.25">
      <c r="B11275" s="391">
        <v>121615003</v>
      </c>
      <c r="C11275" s="401" t="s">
        <v>10635</v>
      </c>
      <c r="D11275" s="393" t="s">
        <v>10438</v>
      </c>
      <c r="E11275" s="393" t="s">
        <v>10578</v>
      </c>
      <c r="F11275" s="393" t="s">
        <v>2502</v>
      </c>
      <c r="G11275" s="393" t="s">
        <v>307</v>
      </c>
      <c r="H11275" s="394">
        <f t="shared" si="99"/>
        <v>1050000</v>
      </c>
      <c r="I11275" s="263">
        <v>1000000</v>
      </c>
      <c r="J11275" s="396" t="s">
        <v>6371</v>
      </c>
      <c r="K11275" s="396" t="s">
        <v>6371</v>
      </c>
      <c r="L11275" s="397" t="s">
        <v>10360</v>
      </c>
    </row>
    <row r="11276" spans="2:12" ht="75" customHeight="1" x14ac:dyDescent="0.25">
      <c r="B11276" s="391">
        <v>121615003</v>
      </c>
      <c r="C11276" s="401" t="s">
        <v>10636</v>
      </c>
      <c r="D11276" s="393" t="s">
        <v>10438</v>
      </c>
      <c r="E11276" s="393" t="s">
        <v>10578</v>
      </c>
      <c r="F11276" s="393" t="s">
        <v>2502</v>
      </c>
      <c r="G11276" s="393" t="s">
        <v>307</v>
      </c>
      <c r="H11276" s="394">
        <f t="shared" si="99"/>
        <v>1050000</v>
      </c>
      <c r="I11276" s="263">
        <v>1000000</v>
      </c>
      <c r="J11276" s="396" t="s">
        <v>6371</v>
      </c>
      <c r="K11276" s="396" t="s">
        <v>6371</v>
      </c>
      <c r="L11276" s="397" t="s">
        <v>10360</v>
      </c>
    </row>
    <row r="11277" spans="2:12" ht="75" customHeight="1" x14ac:dyDescent="0.25">
      <c r="B11277" s="391">
        <v>121615003</v>
      </c>
      <c r="C11277" s="401" t="s">
        <v>10637</v>
      </c>
      <c r="D11277" s="393" t="s">
        <v>10438</v>
      </c>
      <c r="E11277" s="393" t="s">
        <v>10578</v>
      </c>
      <c r="F11277" s="393" t="s">
        <v>2502</v>
      </c>
      <c r="G11277" s="393" t="s">
        <v>307</v>
      </c>
      <c r="H11277" s="394">
        <f t="shared" si="99"/>
        <v>2520000</v>
      </c>
      <c r="I11277" s="263">
        <v>2400000</v>
      </c>
      <c r="J11277" s="396" t="s">
        <v>6371</v>
      </c>
      <c r="K11277" s="396" t="s">
        <v>6371</v>
      </c>
      <c r="L11277" s="397" t="s">
        <v>10360</v>
      </c>
    </row>
    <row r="11278" spans="2:12" ht="75" customHeight="1" x14ac:dyDescent="0.25">
      <c r="B11278" s="391">
        <v>121615003</v>
      </c>
      <c r="C11278" s="401" t="s">
        <v>10638</v>
      </c>
      <c r="D11278" s="393" t="s">
        <v>10438</v>
      </c>
      <c r="E11278" s="393" t="s">
        <v>10578</v>
      </c>
      <c r="F11278" s="393" t="s">
        <v>2502</v>
      </c>
      <c r="G11278" s="393" t="s">
        <v>307</v>
      </c>
      <c r="H11278" s="394">
        <f t="shared" si="99"/>
        <v>2520000</v>
      </c>
      <c r="I11278" s="263">
        <v>2400000</v>
      </c>
      <c r="J11278" s="396" t="s">
        <v>6371</v>
      </c>
      <c r="K11278" s="396" t="s">
        <v>6371</v>
      </c>
      <c r="L11278" s="397" t="s">
        <v>10360</v>
      </c>
    </row>
    <row r="11279" spans="2:12" ht="75" customHeight="1" x14ac:dyDescent="0.25">
      <c r="B11279" s="391">
        <v>121615003</v>
      </c>
      <c r="C11279" s="401" t="s">
        <v>10639</v>
      </c>
      <c r="D11279" s="393" t="s">
        <v>10438</v>
      </c>
      <c r="E11279" s="393" t="s">
        <v>10578</v>
      </c>
      <c r="F11279" s="393" t="s">
        <v>2502</v>
      </c>
      <c r="G11279" s="393" t="s">
        <v>307</v>
      </c>
      <c r="H11279" s="394">
        <f t="shared" si="99"/>
        <v>1050000</v>
      </c>
      <c r="I11279" s="263">
        <v>1000000</v>
      </c>
      <c r="J11279" s="396" t="s">
        <v>6371</v>
      </c>
      <c r="K11279" s="396" t="s">
        <v>6371</v>
      </c>
      <c r="L11279" s="397" t="s">
        <v>10360</v>
      </c>
    </row>
    <row r="11280" spans="2:12" ht="75" customHeight="1" x14ac:dyDescent="0.25">
      <c r="B11280" s="391">
        <v>121615003</v>
      </c>
      <c r="C11280" s="401" t="s">
        <v>10640</v>
      </c>
      <c r="D11280" s="393" t="s">
        <v>10438</v>
      </c>
      <c r="E11280" s="393" t="s">
        <v>10578</v>
      </c>
      <c r="F11280" s="393" t="s">
        <v>2502</v>
      </c>
      <c r="G11280" s="393" t="s">
        <v>307</v>
      </c>
      <c r="H11280" s="394">
        <f t="shared" si="99"/>
        <v>1050000</v>
      </c>
      <c r="I11280" s="263">
        <v>1000000</v>
      </c>
      <c r="J11280" s="396" t="s">
        <v>6371</v>
      </c>
      <c r="K11280" s="396" t="s">
        <v>6371</v>
      </c>
      <c r="L11280" s="397" t="s">
        <v>10360</v>
      </c>
    </row>
    <row r="11281" spans="2:12" ht="75" customHeight="1" x14ac:dyDescent="0.25">
      <c r="B11281" s="391">
        <v>121615003</v>
      </c>
      <c r="C11281" s="401" t="s">
        <v>10641</v>
      </c>
      <c r="D11281" s="393" t="s">
        <v>10438</v>
      </c>
      <c r="E11281" s="393" t="s">
        <v>10578</v>
      </c>
      <c r="F11281" s="393" t="s">
        <v>2502</v>
      </c>
      <c r="G11281" s="393" t="s">
        <v>307</v>
      </c>
      <c r="H11281" s="394">
        <f t="shared" si="99"/>
        <v>892500</v>
      </c>
      <c r="I11281" s="263">
        <v>850000</v>
      </c>
      <c r="J11281" s="396" t="s">
        <v>6371</v>
      </c>
      <c r="K11281" s="396" t="s">
        <v>6371</v>
      </c>
      <c r="L11281" s="397" t="s">
        <v>10360</v>
      </c>
    </row>
    <row r="11282" spans="2:12" ht="75" customHeight="1" x14ac:dyDescent="0.25">
      <c r="B11282" s="391">
        <v>121615003</v>
      </c>
      <c r="C11282" s="401" t="s">
        <v>10642</v>
      </c>
      <c r="D11282" s="393" t="s">
        <v>10438</v>
      </c>
      <c r="E11282" s="393" t="s">
        <v>10578</v>
      </c>
      <c r="F11282" s="393" t="s">
        <v>2502</v>
      </c>
      <c r="G11282" s="393" t="s">
        <v>307</v>
      </c>
      <c r="H11282" s="394">
        <f t="shared" si="99"/>
        <v>892500</v>
      </c>
      <c r="I11282" s="263">
        <v>850000</v>
      </c>
      <c r="J11282" s="396" t="s">
        <v>6371</v>
      </c>
      <c r="K11282" s="396" t="s">
        <v>6371</v>
      </c>
      <c r="L11282" s="397" t="s">
        <v>10360</v>
      </c>
    </row>
    <row r="11283" spans="2:12" ht="75" customHeight="1" x14ac:dyDescent="0.25">
      <c r="B11283" s="391">
        <v>121615003</v>
      </c>
      <c r="C11283" s="401" t="s">
        <v>10643</v>
      </c>
      <c r="D11283" s="393" t="s">
        <v>10438</v>
      </c>
      <c r="E11283" s="393" t="s">
        <v>10578</v>
      </c>
      <c r="F11283" s="393" t="s">
        <v>2502</v>
      </c>
      <c r="G11283" s="393" t="s">
        <v>307</v>
      </c>
      <c r="H11283" s="394">
        <f t="shared" si="99"/>
        <v>5250000</v>
      </c>
      <c r="I11283" s="263">
        <v>5000000</v>
      </c>
      <c r="J11283" s="396" t="s">
        <v>6371</v>
      </c>
      <c r="K11283" s="396" t="s">
        <v>6371</v>
      </c>
      <c r="L11283" s="397" t="s">
        <v>10360</v>
      </c>
    </row>
    <row r="11284" spans="2:12" ht="75" customHeight="1" x14ac:dyDescent="0.25">
      <c r="B11284" s="391">
        <v>121615003</v>
      </c>
      <c r="C11284" s="401" t="s">
        <v>10644</v>
      </c>
      <c r="D11284" s="393" t="s">
        <v>10438</v>
      </c>
      <c r="E11284" s="393" t="s">
        <v>10578</v>
      </c>
      <c r="F11284" s="393" t="s">
        <v>2502</v>
      </c>
      <c r="G11284" s="393" t="s">
        <v>307</v>
      </c>
      <c r="H11284" s="394">
        <f t="shared" si="99"/>
        <v>5250000</v>
      </c>
      <c r="I11284" s="263">
        <v>5000000</v>
      </c>
      <c r="J11284" s="396" t="s">
        <v>6371</v>
      </c>
      <c r="K11284" s="396" t="s">
        <v>6371</v>
      </c>
      <c r="L11284" s="397" t="s">
        <v>10360</v>
      </c>
    </row>
    <row r="11285" spans="2:12" ht="75" customHeight="1" x14ac:dyDescent="0.25">
      <c r="B11285" s="391">
        <v>121615003</v>
      </c>
      <c r="C11285" s="401" t="s">
        <v>10645</v>
      </c>
      <c r="D11285" s="393" t="s">
        <v>10438</v>
      </c>
      <c r="E11285" s="393" t="s">
        <v>10578</v>
      </c>
      <c r="F11285" s="393" t="s">
        <v>2502</v>
      </c>
      <c r="G11285" s="393" t="s">
        <v>307</v>
      </c>
      <c r="H11285" s="394">
        <f t="shared" si="99"/>
        <v>1050000</v>
      </c>
      <c r="I11285" s="263">
        <v>1000000</v>
      </c>
      <c r="J11285" s="396" t="s">
        <v>6371</v>
      </c>
      <c r="K11285" s="396" t="s">
        <v>6371</v>
      </c>
      <c r="L11285" s="397" t="s">
        <v>10360</v>
      </c>
    </row>
    <row r="11286" spans="2:12" ht="75" customHeight="1" x14ac:dyDescent="0.25">
      <c r="B11286" s="391">
        <v>121615003</v>
      </c>
      <c r="C11286" s="401" t="s">
        <v>10646</v>
      </c>
      <c r="D11286" s="393" t="s">
        <v>10438</v>
      </c>
      <c r="E11286" s="393" t="s">
        <v>10578</v>
      </c>
      <c r="F11286" s="393" t="s">
        <v>2502</v>
      </c>
      <c r="G11286" s="393" t="s">
        <v>307</v>
      </c>
      <c r="H11286" s="394">
        <f t="shared" si="99"/>
        <v>1050000</v>
      </c>
      <c r="I11286" s="263">
        <v>1000000</v>
      </c>
      <c r="J11286" s="396" t="s">
        <v>6371</v>
      </c>
      <c r="K11286" s="396" t="s">
        <v>6371</v>
      </c>
      <c r="L11286" s="397" t="s">
        <v>10360</v>
      </c>
    </row>
    <row r="11287" spans="2:12" ht="75" customHeight="1" x14ac:dyDescent="0.25">
      <c r="B11287" s="391">
        <v>121615003</v>
      </c>
      <c r="C11287" s="401" t="s">
        <v>10647</v>
      </c>
      <c r="D11287" s="393" t="s">
        <v>10438</v>
      </c>
      <c r="E11287" s="393" t="s">
        <v>10578</v>
      </c>
      <c r="F11287" s="393" t="s">
        <v>2502</v>
      </c>
      <c r="G11287" s="393" t="s">
        <v>307</v>
      </c>
      <c r="H11287" s="394">
        <f t="shared" si="99"/>
        <v>4725000</v>
      </c>
      <c r="I11287" s="263">
        <v>4500000</v>
      </c>
      <c r="J11287" s="396" t="s">
        <v>6371</v>
      </c>
      <c r="K11287" s="396" t="s">
        <v>6371</v>
      </c>
      <c r="L11287" s="397" t="s">
        <v>10360</v>
      </c>
    </row>
    <row r="11288" spans="2:12" ht="75" customHeight="1" x14ac:dyDescent="0.25">
      <c r="B11288" s="391">
        <v>121615003</v>
      </c>
      <c r="C11288" s="401" t="s">
        <v>10648</v>
      </c>
      <c r="D11288" s="393" t="s">
        <v>10438</v>
      </c>
      <c r="E11288" s="393" t="s">
        <v>10578</v>
      </c>
      <c r="F11288" s="393" t="s">
        <v>2502</v>
      </c>
      <c r="G11288" s="393" t="s">
        <v>307</v>
      </c>
      <c r="H11288" s="394">
        <f t="shared" si="99"/>
        <v>3675000</v>
      </c>
      <c r="I11288" s="263">
        <v>3500000</v>
      </c>
      <c r="J11288" s="396" t="s">
        <v>6371</v>
      </c>
      <c r="K11288" s="396" t="s">
        <v>6371</v>
      </c>
      <c r="L11288" s="397" t="s">
        <v>10360</v>
      </c>
    </row>
    <row r="11289" spans="2:12" ht="75" customHeight="1" x14ac:dyDescent="0.25">
      <c r="B11289" s="391">
        <v>121615003</v>
      </c>
      <c r="C11289" s="401" t="s">
        <v>10649</v>
      </c>
      <c r="D11289" s="393" t="s">
        <v>10438</v>
      </c>
      <c r="E11289" s="393" t="s">
        <v>10578</v>
      </c>
      <c r="F11289" s="393" t="s">
        <v>2502</v>
      </c>
      <c r="G11289" s="393" t="s">
        <v>307</v>
      </c>
      <c r="H11289" s="394">
        <f t="shared" si="99"/>
        <v>1050000</v>
      </c>
      <c r="I11289" s="263">
        <v>1000000</v>
      </c>
      <c r="J11289" s="396" t="s">
        <v>6371</v>
      </c>
      <c r="K11289" s="396" t="s">
        <v>6371</v>
      </c>
      <c r="L11289" s="397" t="s">
        <v>10360</v>
      </c>
    </row>
    <row r="11290" spans="2:12" ht="75" customHeight="1" x14ac:dyDescent="0.25">
      <c r="B11290" s="391">
        <v>121615003</v>
      </c>
      <c r="C11290" s="401" t="s">
        <v>10650</v>
      </c>
      <c r="D11290" s="393" t="s">
        <v>10438</v>
      </c>
      <c r="E11290" s="393" t="s">
        <v>10578</v>
      </c>
      <c r="F11290" s="393" t="s">
        <v>2502</v>
      </c>
      <c r="G11290" s="393" t="s">
        <v>307</v>
      </c>
      <c r="H11290" s="394">
        <f t="shared" si="99"/>
        <v>1575000</v>
      </c>
      <c r="I11290" s="263">
        <v>1500000</v>
      </c>
      <c r="J11290" s="396" t="s">
        <v>6371</v>
      </c>
      <c r="K11290" s="396" t="s">
        <v>6371</v>
      </c>
      <c r="L11290" s="397" t="s">
        <v>10360</v>
      </c>
    </row>
    <row r="11291" spans="2:12" ht="75" customHeight="1" x14ac:dyDescent="0.25">
      <c r="B11291" s="391">
        <v>121615003</v>
      </c>
      <c r="C11291" s="401" t="s">
        <v>10651</v>
      </c>
      <c r="D11291" s="393" t="s">
        <v>10438</v>
      </c>
      <c r="E11291" s="393" t="s">
        <v>10578</v>
      </c>
      <c r="F11291" s="393" t="s">
        <v>2502</v>
      </c>
      <c r="G11291" s="393" t="s">
        <v>307</v>
      </c>
      <c r="H11291" s="394">
        <f t="shared" si="99"/>
        <v>1575000</v>
      </c>
      <c r="I11291" s="263">
        <v>1500000</v>
      </c>
      <c r="J11291" s="396" t="s">
        <v>6371</v>
      </c>
      <c r="K11291" s="396" t="s">
        <v>6371</v>
      </c>
      <c r="L11291" s="397" t="s">
        <v>10360</v>
      </c>
    </row>
    <row r="11292" spans="2:12" ht="75" customHeight="1" x14ac:dyDescent="0.25">
      <c r="B11292" s="391">
        <v>121615003</v>
      </c>
      <c r="C11292" s="401" t="s">
        <v>10652</v>
      </c>
      <c r="D11292" s="393" t="s">
        <v>10438</v>
      </c>
      <c r="E11292" s="393" t="s">
        <v>10578</v>
      </c>
      <c r="F11292" s="393" t="s">
        <v>2502</v>
      </c>
      <c r="G11292" s="393" t="s">
        <v>307</v>
      </c>
      <c r="H11292" s="394">
        <f t="shared" si="99"/>
        <v>1575000</v>
      </c>
      <c r="I11292" s="263">
        <v>1500000</v>
      </c>
      <c r="J11292" s="396" t="s">
        <v>6371</v>
      </c>
      <c r="K11292" s="396" t="s">
        <v>6371</v>
      </c>
      <c r="L11292" s="397" t="s">
        <v>10360</v>
      </c>
    </row>
    <row r="11293" spans="2:12" ht="75" customHeight="1" x14ac:dyDescent="0.25">
      <c r="B11293" s="391">
        <v>121615003</v>
      </c>
      <c r="C11293" s="401" t="s">
        <v>10653</v>
      </c>
      <c r="D11293" s="393" t="s">
        <v>10438</v>
      </c>
      <c r="E11293" s="393" t="s">
        <v>10578</v>
      </c>
      <c r="F11293" s="393" t="s">
        <v>2502</v>
      </c>
      <c r="G11293" s="393" t="s">
        <v>307</v>
      </c>
      <c r="H11293" s="394">
        <f t="shared" si="99"/>
        <v>1050000</v>
      </c>
      <c r="I11293" s="263">
        <v>1000000</v>
      </c>
      <c r="J11293" s="396" t="s">
        <v>6371</v>
      </c>
      <c r="K11293" s="396" t="s">
        <v>6371</v>
      </c>
      <c r="L11293" s="397" t="s">
        <v>10360</v>
      </c>
    </row>
    <row r="11294" spans="2:12" ht="75" customHeight="1" x14ac:dyDescent="0.25">
      <c r="B11294" s="391">
        <v>121615003</v>
      </c>
      <c r="C11294" s="401" t="s">
        <v>10654</v>
      </c>
      <c r="D11294" s="393" t="s">
        <v>10438</v>
      </c>
      <c r="E11294" s="393" t="s">
        <v>10578</v>
      </c>
      <c r="F11294" s="393" t="s">
        <v>2502</v>
      </c>
      <c r="G11294" s="393" t="s">
        <v>307</v>
      </c>
      <c r="H11294" s="394">
        <f t="shared" si="99"/>
        <v>1050000</v>
      </c>
      <c r="I11294" s="263">
        <v>1000000</v>
      </c>
      <c r="J11294" s="396" t="s">
        <v>6371</v>
      </c>
      <c r="K11294" s="396" t="s">
        <v>6371</v>
      </c>
      <c r="L11294" s="397" t="s">
        <v>10360</v>
      </c>
    </row>
    <row r="11295" spans="2:12" ht="75" customHeight="1" x14ac:dyDescent="0.25">
      <c r="B11295" s="391">
        <v>121615003</v>
      </c>
      <c r="C11295" s="401" t="s">
        <v>10655</v>
      </c>
      <c r="D11295" s="393" t="s">
        <v>10438</v>
      </c>
      <c r="E11295" s="393" t="s">
        <v>10578</v>
      </c>
      <c r="F11295" s="393" t="s">
        <v>2502</v>
      </c>
      <c r="G11295" s="393" t="s">
        <v>307</v>
      </c>
      <c r="H11295" s="394">
        <f t="shared" si="99"/>
        <v>2100000</v>
      </c>
      <c r="I11295" s="263">
        <v>2000000</v>
      </c>
      <c r="J11295" s="396" t="s">
        <v>6371</v>
      </c>
      <c r="K11295" s="396" t="s">
        <v>6371</v>
      </c>
      <c r="L11295" s="397" t="s">
        <v>10360</v>
      </c>
    </row>
    <row r="11296" spans="2:12" ht="75" customHeight="1" x14ac:dyDescent="0.25">
      <c r="B11296" s="391">
        <v>121615003</v>
      </c>
      <c r="C11296" s="401" t="s">
        <v>10656</v>
      </c>
      <c r="D11296" s="393" t="s">
        <v>10438</v>
      </c>
      <c r="E11296" s="393" t="s">
        <v>10578</v>
      </c>
      <c r="F11296" s="393" t="s">
        <v>2502</v>
      </c>
      <c r="G11296" s="393" t="s">
        <v>307</v>
      </c>
      <c r="H11296" s="394">
        <f t="shared" si="99"/>
        <v>1050000</v>
      </c>
      <c r="I11296" s="263">
        <v>1000000</v>
      </c>
      <c r="J11296" s="396" t="s">
        <v>6371</v>
      </c>
      <c r="K11296" s="396" t="s">
        <v>6371</v>
      </c>
      <c r="L11296" s="397" t="s">
        <v>10360</v>
      </c>
    </row>
    <row r="11297" spans="2:12" ht="75" customHeight="1" x14ac:dyDescent="0.25">
      <c r="B11297" s="391">
        <v>121615003</v>
      </c>
      <c r="C11297" s="401" t="s">
        <v>10657</v>
      </c>
      <c r="D11297" s="393" t="s">
        <v>10438</v>
      </c>
      <c r="E11297" s="393" t="s">
        <v>10578</v>
      </c>
      <c r="F11297" s="393" t="s">
        <v>2502</v>
      </c>
      <c r="G11297" s="393" t="s">
        <v>307</v>
      </c>
      <c r="H11297" s="394">
        <f t="shared" si="99"/>
        <v>1050000</v>
      </c>
      <c r="I11297" s="263">
        <v>1000000</v>
      </c>
      <c r="J11297" s="396" t="s">
        <v>6371</v>
      </c>
      <c r="K11297" s="396" t="s">
        <v>6371</v>
      </c>
      <c r="L11297" s="397" t="s">
        <v>10360</v>
      </c>
    </row>
    <row r="11298" spans="2:12" ht="75" customHeight="1" x14ac:dyDescent="0.25">
      <c r="B11298" s="391">
        <v>121615003</v>
      </c>
      <c r="C11298" s="401" t="s">
        <v>10658</v>
      </c>
      <c r="D11298" s="393" t="s">
        <v>10438</v>
      </c>
      <c r="E11298" s="393" t="s">
        <v>10578</v>
      </c>
      <c r="F11298" s="393" t="s">
        <v>2502</v>
      </c>
      <c r="G11298" s="393" t="s">
        <v>307</v>
      </c>
      <c r="H11298" s="394">
        <f t="shared" si="99"/>
        <v>1050000</v>
      </c>
      <c r="I11298" s="263">
        <v>1000000</v>
      </c>
      <c r="J11298" s="396" t="s">
        <v>6371</v>
      </c>
      <c r="K11298" s="396" t="s">
        <v>6371</v>
      </c>
      <c r="L11298" s="397" t="s">
        <v>10360</v>
      </c>
    </row>
    <row r="11299" spans="2:12" ht="75" customHeight="1" x14ac:dyDescent="0.25">
      <c r="B11299" s="391">
        <v>121615003</v>
      </c>
      <c r="C11299" s="401" t="s">
        <v>10659</v>
      </c>
      <c r="D11299" s="393" t="s">
        <v>10438</v>
      </c>
      <c r="E11299" s="393" t="s">
        <v>10578</v>
      </c>
      <c r="F11299" s="393" t="s">
        <v>2502</v>
      </c>
      <c r="G11299" s="393" t="s">
        <v>307</v>
      </c>
      <c r="H11299" s="394">
        <f t="shared" si="99"/>
        <v>1050000</v>
      </c>
      <c r="I11299" s="263">
        <v>1000000</v>
      </c>
      <c r="J11299" s="396" t="s">
        <v>6371</v>
      </c>
      <c r="K11299" s="396" t="s">
        <v>6371</v>
      </c>
      <c r="L11299" s="397" t="s">
        <v>10360</v>
      </c>
    </row>
    <row r="11300" spans="2:12" ht="75" customHeight="1" x14ac:dyDescent="0.25">
      <c r="B11300" s="391">
        <v>121615003</v>
      </c>
      <c r="C11300" s="401" t="s">
        <v>10660</v>
      </c>
      <c r="D11300" s="393" t="s">
        <v>10438</v>
      </c>
      <c r="E11300" s="393" t="s">
        <v>10578</v>
      </c>
      <c r="F11300" s="393" t="s">
        <v>2502</v>
      </c>
      <c r="G11300" s="393" t="s">
        <v>307</v>
      </c>
      <c r="H11300" s="394">
        <f t="shared" si="99"/>
        <v>1050000</v>
      </c>
      <c r="I11300" s="263">
        <v>1000000</v>
      </c>
      <c r="J11300" s="396" t="s">
        <v>6371</v>
      </c>
      <c r="K11300" s="396" t="s">
        <v>6371</v>
      </c>
      <c r="L11300" s="397" t="s">
        <v>10360</v>
      </c>
    </row>
    <row r="11301" spans="2:12" ht="75" customHeight="1" x14ac:dyDescent="0.25">
      <c r="B11301" s="391">
        <v>121615003</v>
      </c>
      <c r="C11301" s="401" t="s">
        <v>10661</v>
      </c>
      <c r="D11301" s="393" t="s">
        <v>10438</v>
      </c>
      <c r="E11301" s="393" t="s">
        <v>10578</v>
      </c>
      <c r="F11301" s="393" t="s">
        <v>2502</v>
      </c>
      <c r="G11301" s="393" t="s">
        <v>307</v>
      </c>
      <c r="H11301" s="394">
        <f t="shared" si="99"/>
        <v>1050000</v>
      </c>
      <c r="I11301" s="263">
        <v>1000000</v>
      </c>
      <c r="J11301" s="396" t="s">
        <v>6371</v>
      </c>
      <c r="K11301" s="396" t="s">
        <v>6371</v>
      </c>
      <c r="L11301" s="397" t="s">
        <v>10360</v>
      </c>
    </row>
    <row r="11302" spans="2:12" ht="75" customHeight="1" x14ac:dyDescent="0.25">
      <c r="B11302" s="391">
        <v>121615003</v>
      </c>
      <c r="C11302" s="401" t="s">
        <v>10662</v>
      </c>
      <c r="D11302" s="393" t="s">
        <v>10438</v>
      </c>
      <c r="E11302" s="393" t="s">
        <v>10578</v>
      </c>
      <c r="F11302" s="393" t="s">
        <v>2502</v>
      </c>
      <c r="G11302" s="393" t="s">
        <v>307</v>
      </c>
      <c r="H11302" s="394">
        <f t="shared" si="99"/>
        <v>1050000</v>
      </c>
      <c r="I11302" s="263">
        <v>1000000</v>
      </c>
      <c r="J11302" s="396" t="s">
        <v>6371</v>
      </c>
      <c r="K11302" s="396" t="s">
        <v>6371</v>
      </c>
      <c r="L11302" s="397" t="s">
        <v>10360</v>
      </c>
    </row>
    <row r="11303" spans="2:12" ht="75" customHeight="1" x14ac:dyDescent="0.25">
      <c r="B11303" s="391">
        <v>121615003</v>
      </c>
      <c r="C11303" s="401" t="s">
        <v>10663</v>
      </c>
      <c r="D11303" s="393" t="s">
        <v>10438</v>
      </c>
      <c r="E11303" s="393" t="s">
        <v>10578</v>
      </c>
      <c r="F11303" s="393" t="s">
        <v>2502</v>
      </c>
      <c r="G11303" s="393" t="s">
        <v>307</v>
      </c>
      <c r="H11303" s="394">
        <f t="shared" si="99"/>
        <v>1050000</v>
      </c>
      <c r="I11303" s="263">
        <v>1000000</v>
      </c>
      <c r="J11303" s="396" t="s">
        <v>6371</v>
      </c>
      <c r="K11303" s="396" t="s">
        <v>6371</v>
      </c>
      <c r="L11303" s="397" t="s">
        <v>10360</v>
      </c>
    </row>
    <row r="11304" spans="2:12" ht="75" customHeight="1" x14ac:dyDescent="0.25">
      <c r="B11304" s="391">
        <v>121615003</v>
      </c>
      <c r="C11304" s="401" t="s">
        <v>10664</v>
      </c>
      <c r="D11304" s="393" t="s">
        <v>10438</v>
      </c>
      <c r="E11304" s="393" t="s">
        <v>10578</v>
      </c>
      <c r="F11304" s="393" t="s">
        <v>2502</v>
      </c>
      <c r="G11304" s="393" t="s">
        <v>307</v>
      </c>
      <c r="H11304" s="394">
        <f t="shared" ref="H11304:H11367" si="100">+I11304*1.05</f>
        <v>1050000</v>
      </c>
      <c r="I11304" s="263">
        <v>1000000</v>
      </c>
      <c r="J11304" s="396" t="s">
        <v>6371</v>
      </c>
      <c r="K11304" s="396" t="s">
        <v>6371</v>
      </c>
      <c r="L11304" s="397" t="s">
        <v>10360</v>
      </c>
    </row>
    <row r="11305" spans="2:12" ht="75" customHeight="1" x14ac:dyDescent="0.25">
      <c r="B11305" s="391">
        <v>121615003</v>
      </c>
      <c r="C11305" s="401" t="s">
        <v>10665</v>
      </c>
      <c r="D11305" s="393" t="s">
        <v>10438</v>
      </c>
      <c r="E11305" s="393" t="s">
        <v>10578</v>
      </c>
      <c r="F11305" s="393" t="s">
        <v>2502</v>
      </c>
      <c r="G11305" s="393" t="s">
        <v>307</v>
      </c>
      <c r="H11305" s="394">
        <f t="shared" si="100"/>
        <v>1050000</v>
      </c>
      <c r="I11305" s="263">
        <v>1000000</v>
      </c>
      <c r="J11305" s="396" t="s">
        <v>6371</v>
      </c>
      <c r="K11305" s="396" t="s">
        <v>6371</v>
      </c>
      <c r="L11305" s="397" t="s">
        <v>10360</v>
      </c>
    </row>
    <row r="11306" spans="2:12" ht="75" customHeight="1" x14ac:dyDescent="0.25">
      <c r="B11306" s="391">
        <v>121615003</v>
      </c>
      <c r="C11306" s="401" t="s">
        <v>10666</v>
      </c>
      <c r="D11306" s="393" t="s">
        <v>10438</v>
      </c>
      <c r="E11306" s="393" t="s">
        <v>10578</v>
      </c>
      <c r="F11306" s="393" t="s">
        <v>2502</v>
      </c>
      <c r="G11306" s="393" t="s">
        <v>307</v>
      </c>
      <c r="H11306" s="394">
        <f t="shared" si="100"/>
        <v>7875000</v>
      </c>
      <c r="I11306" s="263">
        <v>7500000</v>
      </c>
      <c r="J11306" s="396" t="s">
        <v>6371</v>
      </c>
      <c r="K11306" s="396" t="s">
        <v>6371</v>
      </c>
      <c r="L11306" s="397" t="s">
        <v>10360</v>
      </c>
    </row>
    <row r="11307" spans="2:12" ht="75" customHeight="1" x14ac:dyDescent="0.25">
      <c r="B11307" s="391">
        <v>121615003</v>
      </c>
      <c r="C11307" s="401" t="s">
        <v>10667</v>
      </c>
      <c r="D11307" s="393" t="s">
        <v>10438</v>
      </c>
      <c r="E11307" s="393" t="s">
        <v>10578</v>
      </c>
      <c r="F11307" s="393" t="s">
        <v>2502</v>
      </c>
      <c r="G11307" s="393" t="s">
        <v>307</v>
      </c>
      <c r="H11307" s="394">
        <f t="shared" si="100"/>
        <v>1050000</v>
      </c>
      <c r="I11307" s="263">
        <v>1000000</v>
      </c>
      <c r="J11307" s="396" t="s">
        <v>6371</v>
      </c>
      <c r="K11307" s="396" t="s">
        <v>6371</v>
      </c>
      <c r="L11307" s="397" t="s">
        <v>10360</v>
      </c>
    </row>
    <row r="11308" spans="2:12" ht="75" customHeight="1" x14ac:dyDescent="0.25">
      <c r="B11308" s="391">
        <v>121615003</v>
      </c>
      <c r="C11308" s="401" t="s">
        <v>10668</v>
      </c>
      <c r="D11308" s="393" t="s">
        <v>10438</v>
      </c>
      <c r="E11308" s="393" t="s">
        <v>10578</v>
      </c>
      <c r="F11308" s="393" t="s">
        <v>2502</v>
      </c>
      <c r="G11308" s="393" t="s">
        <v>307</v>
      </c>
      <c r="H11308" s="394">
        <f t="shared" si="100"/>
        <v>1050000</v>
      </c>
      <c r="I11308" s="263">
        <v>1000000</v>
      </c>
      <c r="J11308" s="396" t="s">
        <v>6371</v>
      </c>
      <c r="K11308" s="396" t="s">
        <v>6371</v>
      </c>
      <c r="L11308" s="397" t="s">
        <v>10360</v>
      </c>
    </row>
    <row r="11309" spans="2:12" ht="75" customHeight="1" x14ac:dyDescent="0.25">
      <c r="B11309" s="391">
        <v>121615003</v>
      </c>
      <c r="C11309" s="401" t="s">
        <v>10669</v>
      </c>
      <c r="D11309" s="393" t="s">
        <v>10438</v>
      </c>
      <c r="E11309" s="393" t="s">
        <v>10578</v>
      </c>
      <c r="F11309" s="393" t="s">
        <v>2502</v>
      </c>
      <c r="G11309" s="393" t="s">
        <v>307</v>
      </c>
      <c r="H11309" s="394">
        <f t="shared" si="100"/>
        <v>262500</v>
      </c>
      <c r="I11309" s="263">
        <v>250000</v>
      </c>
      <c r="J11309" s="396" t="s">
        <v>6371</v>
      </c>
      <c r="K11309" s="396" t="s">
        <v>6371</v>
      </c>
      <c r="L11309" s="397" t="s">
        <v>10360</v>
      </c>
    </row>
    <row r="11310" spans="2:12" ht="75" customHeight="1" x14ac:dyDescent="0.25">
      <c r="B11310" s="391">
        <v>121615003</v>
      </c>
      <c r="C11310" s="401" t="s">
        <v>10670</v>
      </c>
      <c r="D11310" s="393" t="s">
        <v>10438</v>
      </c>
      <c r="E11310" s="393" t="s">
        <v>10578</v>
      </c>
      <c r="F11310" s="393" t="s">
        <v>2502</v>
      </c>
      <c r="G11310" s="393" t="s">
        <v>307</v>
      </c>
      <c r="H11310" s="394">
        <f t="shared" si="100"/>
        <v>525000</v>
      </c>
      <c r="I11310" s="263">
        <v>500000</v>
      </c>
      <c r="J11310" s="396" t="s">
        <v>6371</v>
      </c>
      <c r="K11310" s="396" t="s">
        <v>6371</v>
      </c>
      <c r="L11310" s="397" t="s">
        <v>10360</v>
      </c>
    </row>
    <row r="11311" spans="2:12" ht="75" customHeight="1" x14ac:dyDescent="0.25">
      <c r="B11311" s="391">
        <v>121615003</v>
      </c>
      <c r="C11311" s="401" t="s">
        <v>10671</v>
      </c>
      <c r="D11311" s="393" t="s">
        <v>10438</v>
      </c>
      <c r="E11311" s="393" t="s">
        <v>10578</v>
      </c>
      <c r="F11311" s="393" t="s">
        <v>2502</v>
      </c>
      <c r="G11311" s="393" t="s">
        <v>307</v>
      </c>
      <c r="H11311" s="394">
        <f t="shared" si="100"/>
        <v>262500</v>
      </c>
      <c r="I11311" s="263">
        <v>250000</v>
      </c>
      <c r="J11311" s="396" t="s">
        <v>6371</v>
      </c>
      <c r="K11311" s="396" t="s">
        <v>6371</v>
      </c>
      <c r="L11311" s="397" t="s">
        <v>10360</v>
      </c>
    </row>
    <row r="11312" spans="2:12" ht="75" customHeight="1" x14ac:dyDescent="0.25">
      <c r="B11312" s="391">
        <v>121615003</v>
      </c>
      <c r="C11312" s="401" t="s">
        <v>10672</v>
      </c>
      <c r="D11312" s="393" t="s">
        <v>10438</v>
      </c>
      <c r="E11312" s="393" t="s">
        <v>10578</v>
      </c>
      <c r="F11312" s="393" t="s">
        <v>2502</v>
      </c>
      <c r="G11312" s="393" t="s">
        <v>307</v>
      </c>
      <c r="H11312" s="394">
        <f t="shared" si="100"/>
        <v>262500</v>
      </c>
      <c r="I11312" s="263">
        <v>250000</v>
      </c>
      <c r="J11312" s="396" t="s">
        <v>6371</v>
      </c>
      <c r="K11312" s="396" t="s">
        <v>6371</v>
      </c>
      <c r="L11312" s="397" t="s">
        <v>10360</v>
      </c>
    </row>
    <row r="11313" spans="2:12" ht="75" customHeight="1" x14ac:dyDescent="0.25">
      <c r="B11313" s="391">
        <v>121615003</v>
      </c>
      <c r="C11313" s="401" t="s">
        <v>10673</v>
      </c>
      <c r="D11313" s="393" t="s">
        <v>10438</v>
      </c>
      <c r="E11313" s="393" t="s">
        <v>10578</v>
      </c>
      <c r="F11313" s="393" t="s">
        <v>2502</v>
      </c>
      <c r="G11313" s="393" t="s">
        <v>307</v>
      </c>
      <c r="H11313" s="394">
        <f t="shared" si="100"/>
        <v>525000</v>
      </c>
      <c r="I11313" s="263">
        <v>500000</v>
      </c>
      <c r="J11313" s="396" t="s">
        <v>6371</v>
      </c>
      <c r="K11313" s="396" t="s">
        <v>6371</v>
      </c>
      <c r="L11313" s="397" t="s">
        <v>10360</v>
      </c>
    </row>
    <row r="11314" spans="2:12" ht="75" customHeight="1" x14ac:dyDescent="0.25">
      <c r="B11314" s="391">
        <v>121615003</v>
      </c>
      <c r="C11314" s="401" t="s">
        <v>10674</v>
      </c>
      <c r="D11314" s="393" t="s">
        <v>10438</v>
      </c>
      <c r="E11314" s="393" t="s">
        <v>10578</v>
      </c>
      <c r="F11314" s="393" t="s">
        <v>2502</v>
      </c>
      <c r="G11314" s="393" t="s">
        <v>307</v>
      </c>
      <c r="H11314" s="394">
        <f t="shared" si="100"/>
        <v>262500</v>
      </c>
      <c r="I11314" s="263">
        <v>250000</v>
      </c>
      <c r="J11314" s="396" t="s">
        <v>6371</v>
      </c>
      <c r="K11314" s="396" t="s">
        <v>6371</v>
      </c>
      <c r="L11314" s="397" t="s">
        <v>10360</v>
      </c>
    </row>
    <row r="11315" spans="2:12" ht="75" customHeight="1" x14ac:dyDescent="0.25">
      <c r="B11315" s="391">
        <v>121615003</v>
      </c>
      <c r="C11315" s="401" t="s">
        <v>10675</v>
      </c>
      <c r="D11315" s="393" t="s">
        <v>10438</v>
      </c>
      <c r="E11315" s="393" t="s">
        <v>10578</v>
      </c>
      <c r="F11315" s="393" t="s">
        <v>2502</v>
      </c>
      <c r="G11315" s="393" t="s">
        <v>307</v>
      </c>
      <c r="H11315" s="394">
        <f t="shared" si="100"/>
        <v>630000</v>
      </c>
      <c r="I11315" s="263">
        <v>600000</v>
      </c>
      <c r="J11315" s="396" t="s">
        <v>6371</v>
      </c>
      <c r="K11315" s="396" t="s">
        <v>6371</v>
      </c>
      <c r="L11315" s="397" t="s">
        <v>10360</v>
      </c>
    </row>
    <row r="11316" spans="2:12" ht="75" customHeight="1" x14ac:dyDescent="0.25">
      <c r="B11316" s="391">
        <v>121615003</v>
      </c>
      <c r="C11316" s="401" t="s">
        <v>10676</v>
      </c>
      <c r="D11316" s="393" t="s">
        <v>10438</v>
      </c>
      <c r="E11316" s="393" t="s">
        <v>10578</v>
      </c>
      <c r="F11316" s="393" t="s">
        <v>2502</v>
      </c>
      <c r="G11316" s="393" t="s">
        <v>307</v>
      </c>
      <c r="H11316" s="394">
        <f t="shared" si="100"/>
        <v>262500</v>
      </c>
      <c r="I11316" s="263">
        <v>250000</v>
      </c>
      <c r="J11316" s="396" t="s">
        <v>6371</v>
      </c>
      <c r="K11316" s="396" t="s">
        <v>6371</v>
      </c>
      <c r="L11316" s="397" t="s">
        <v>10360</v>
      </c>
    </row>
    <row r="11317" spans="2:12" ht="75" customHeight="1" x14ac:dyDescent="0.25">
      <c r="B11317" s="391">
        <v>121615003</v>
      </c>
      <c r="C11317" s="401" t="s">
        <v>10677</v>
      </c>
      <c r="D11317" s="393" t="s">
        <v>10438</v>
      </c>
      <c r="E11317" s="393" t="s">
        <v>10578</v>
      </c>
      <c r="F11317" s="393" t="s">
        <v>2502</v>
      </c>
      <c r="G11317" s="393" t="s">
        <v>307</v>
      </c>
      <c r="H11317" s="394">
        <f t="shared" si="100"/>
        <v>262500</v>
      </c>
      <c r="I11317" s="263">
        <v>250000</v>
      </c>
      <c r="J11317" s="396" t="s">
        <v>6371</v>
      </c>
      <c r="K11317" s="396" t="s">
        <v>6371</v>
      </c>
      <c r="L11317" s="397" t="s">
        <v>10360</v>
      </c>
    </row>
    <row r="11318" spans="2:12" ht="75" customHeight="1" x14ac:dyDescent="0.25">
      <c r="B11318" s="391">
        <v>121615003</v>
      </c>
      <c r="C11318" s="401" t="s">
        <v>10678</v>
      </c>
      <c r="D11318" s="393" t="s">
        <v>10438</v>
      </c>
      <c r="E11318" s="393" t="s">
        <v>10578</v>
      </c>
      <c r="F11318" s="393" t="s">
        <v>2502</v>
      </c>
      <c r="G11318" s="393" t="s">
        <v>307</v>
      </c>
      <c r="H11318" s="394">
        <f t="shared" si="100"/>
        <v>262500</v>
      </c>
      <c r="I11318" s="263">
        <v>250000</v>
      </c>
      <c r="J11318" s="396" t="s">
        <v>6371</v>
      </c>
      <c r="K11318" s="396" t="s">
        <v>6371</v>
      </c>
      <c r="L11318" s="397" t="s">
        <v>10360</v>
      </c>
    </row>
    <row r="11319" spans="2:12" ht="75" customHeight="1" x14ac:dyDescent="0.25">
      <c r="B11319" s="391">
        <v>121615003</v>
      </c>
      <c r="C11319" s="401" t="s">
        <v>10679</v>
      </c>
      <c r="D11319" s="393" t="s">
        <v>10438</v>
      </c>
      <c r="E11319" s="393" t="s">
        <v>10578</v>
      </c>
      <c r="F11319" s="393" t="s">
        <v>2502</v>
      </c>
      <c r="G11319" s="393" t="s">
        <v>307</v>
      </c>
      <c r="H11319" s="394">
        <f t="shared" si="100"/>
        <v>262500</v>
      </c>
      <c r="I11319" s="263">
        <v>250000</v>
      </c>
      <c r="J11319" s="396" t="s">
        <v>6371</v>
      </c>
      <c r="K11319" s="396" t="s">
        <v>6371</v>
      </c>
      <c r="L11319" s="397" t="s">
        <v>10360</v>
      </c>
    </row>
    <row r="11320" spans="2:12" ht="75" customHeight="1" x14ac:dyDescent="0.25">
      <c r="B11320" s="391">
        <v>121615003</v>
      </c>
      <c r="C11320" s="401" t="s">
        <v>10680</v>
      </c>
      <c r="D11320" s="393" t="s">
        <v>10438</v>
      </c>
      <c r="E11320" s="393" t="s">
        <v>10578</v>
      </c>
      <c r="F11320" s="393" t="s">
        <v>2502</v>
      </c>
      <c r="G11320" s="393" t="s">
        <v>307</v>
      </c>
      <c r="H11320" s="394">
        <f t="shared" si="100"/>
        <v>4725000</v>
      </c>
      <c r="I11320" s="263">
        <v>4500000</v>
      </c>
      <c r="J11320" s="396" t="s">
        <v>6371</v>
      </c>
      <c r="K11320" s="396" t="s">
        <v>6371</v>
      </c>
      <c r="L11320" s="397" t="s">
        <v>10360</v>
      </c>
    </row>
    <row r="11321" spans="2:12" ht="75" customHeight="1" x14ac:dyDescent="0.25">
      <c r="B11321" s="391">
        <v>121615003</v>
      </c>
      <c r="C11321" s="401" t="s">
        <v>10681</v>
      </c>
      <c r="D11321" s="393" t="s">
        <v>10438</v>
      </c>
      <c r="E11321" s="393" t="s">
        <v>10578</v>
      </c>
      <c r="F11321" s="393" t="s">
        <v>2502</v>
      </c>
      <c r="G11321" s="393" t="s">
        <v>307</v>
      </c>
      <c r="H11321" s="394">
        <f t="shared" si="100"/>
        <v>630000</v>
      </c>
      <c r="I11321" s="263">
        <v>600000</v>
      </c>
      <c r="J11321" s="396" t="s">
        <v>6371</v>
      </c>
      <c r="K11321" s="396" t="s">
        <v>6371</v>
      </c>
      <c r="L11321" s="397" t="s">
        <v>10360</v>
      </c>
    </row>
    <row r="11322" spans="2:12" ht="75" customHeight="1" x14ac:dyDescent="0.25">
      <c r="B11322" s="391">
        <v>121615003</v>
      </c>
      <c r="C11322" s="401" t="s">
        <v>10682</v>
      </c>
      <c r="D11322" s="393" t="s">
        <v>10438</v>
      </c>
      <c r="E11322" s="393" t="s">
        <v>10578</v>
      </c>
      <c r="F11322" s="393" t="s">
        <v>2502</v>
      </c>
      <c r="G11322" s="393" t="s">
        <v>307</v>
      </c>
      <c r="H11322" s="394">
        <f t="shared" si="100"/>
        <v>1942500</v>
      </c>
      <c r="I11322" s="263">
        <v>1850000</v>
      </c>
      <c r="J11322" s="396" t="s">
        <v>6371</v>
      </c>
      <c r="K11322" s="396" t="s">
        <v>6371</v>
      </c>
      <c r="L11322" s="397" t="s">
        <v>10360</v>
      </c>
    </row>
    <row r="11323" spans="2:12" ht="75" customHeight="1" x14ac:dyDescent="0.25">
      <c r="B11323" s="391">
        <v>121615003</v>
      </c>
      <c r="C11323" s="401" t="s">
        <v>10683</v>
      </c>
      <c r="D11323" s="393" t="s">
        <v>10438</v>
      </c>
      <c r="E11323" s="393" t="s">
        <v>10578</v>
      </c>
      <c r="F11323" s="393" t="s">
        <v>2502</v>
      </c>
      <c r="G11323" s="393" t="s">
        <v>307</v>
      </c>
      <c r="H11323" s="394">
        <f t="shared" si="100"/>
        <v>262500</v>
      </c>
      <c r="I11323" s="263">
        <v>250000</v>
      </c>
      <c r="J11323" s="396" t="s">
        <v>6371</v>
      </c>
      <c r="K11323" s="396" t="s">
        <v>6371</v>
      </c>
      <c r="L11323" s="397" t="s">
        <v>10360</v>
      </c>
    </row>
    <row r="11324" spans="2:12" ht="75" customHeight="1" x14ac:dyDescent="0.25">
      <c r="B11324" s="391">
        <v>121615003</v>
      </c>
      <c r="C11324" s="401" t="s">
        <v>10684</v>
      </c>
      <c r="D11324" s="393" t="s">
        <v>10438</v>
      </c>
      <c r="E11324" s="393" t="s">
        <v>10578</v>
      </c>
      <c r="F11324" s="393" t="s">
        <v>2502</v>
      </c>
      <c r="G11324" s="393" t="s">
        <v>307</v>
      </c>
      <c r="H11324" s="394">
        <f t="shared" si="100"/>
        <v>367500</v>
      </c>
      <c r="I11324" s="263">
        <v>350000</v>
      </c>
      <c r="J11324" s="396" t="s">
        <v>6371</v>
      </c>
      <c r="K11324" s="396" t="s">
        <v>6371</v>
      </c>
      <c r="L11324" s="397" t="s">
        <v>10360</v>
      </c>
    </row>
    <row r="11325" spans="2:12" ht="75" customHeight="1" x14ac:dyDescent="0.25">
      <c r="B11325" s="391">
        <v>121615003</v>
      </c>
      <c r="C11325" s="401" t="s">
        <v>10685</v>
      </c>
      <c r="D11325" s="393" t="s">
        <v>10438</v>
      </c>
      <c r="E11325" s="393" t="s">
        <v>10578</v>
      </c>
      <c r="F11325" s="393" t="s">
        <v>2502</v>
      </c>
      <c r="G11325" s="393" t="s">
        <v>307</v>
      </c>
      <c r="H11325" s="394">
        <f t="shared" si="100"/>
        <v>1050000</v>
      </c>
      <c r="I11325" s="263">
        <v>1000000</v>
      </c>
      <c r="J11325" s="396" t="s">
        <v>6371</v>
      </c>
      <c r="K11325" s="396" t="s">
        <v>6371</v>
      </c>
      <c r="L11325" s="397" t="s">
        <v>10360</v>
      </c>
    </row>
    <row r="11326" spans="2:12" ht="75" customHeight="1" x14ac:dyDescent="0.25">
      <c r="B11326" s="391">
        <v>121615003</v>
      </c>
      <c r="C11326" s="401" t="s">
        <v>10686</v>
      </c>
      <c r="D11326" s="393" t="s">
        <v>10438</v>
      </c>
      <c r="E11326" s="393" t="s">
        <v>10578</v>
      </c>
      <c r="F11326" s="393" t="s">
        <v>2502</v>
      </c>
      <c r="G11326" s="393" t="s">
        <v>307</v>
      </c>
      <c r="H11326" s="394">
        <f t="shared" si="100"/>
        <v>577500</v>
      </c>
      <c r="I11326" s="263">
        <v>550000</v>
      </c>
      <c r="J11326" s="396" t="s">
        <v>6371</v>
      </c>
      <c r="K11326" s="396" t="s">
        <v>6371</v>
      </c>
      <c r="L11326" s="397" t="s">
        <v>10360</v>
      </c>
    </row>
    <row r="11327" spans="2:12" ht="75" customHeight="1" x14ac:dyDescent="0.25">
      <c r="B11327" s="391">
        <v>121615003</v>
      </c>
      <c r="C11327" s="401" t="s">
        <v>10687</v>
      </c>
      <c r="D11327" s="393" t="s">
        <v>10438</v>
      </c>
      <c r="E11327" s="393" t="s">
        <v>10578</v>
      </c>
      <c r="F11327" s="393" t="s">
        <v>2502</v>
      </c>
      <c r="G11327" s="393" t="s">
        <v>307</v>
      </c>
      <c r="H11327" s="394">
        <f t="shared" si="100"/>
        <v>577500</v>
      </c>
      <c r="I11327" s="263">
        <v>550000</v>
      </c>
      <c r="J11327" s="396" t="s">
        <v>6371</v>
      </c>
      <c r="K11327" s="396" t="s">
        <v>6371</v>
      </c>
      <c r="L11327" s="397" t="s">
        <v>10360</v>
      </c>
    </row>
    <row r="11328" spans="2:12" ht="75" customHeight="1" x14ac:dyDescent="0.25">
      <c r="B11328" s="391">
        <v>121615003</v>
      </c>
      <c r="C11328" s="401" t="s">
        <v>10688</v>
      </c>
      <c r="D11328" s="393" t="s">
        <v>10438</v>
      </c>
      <c r="E11328" s="393" t="s">
        <v>10578</v>
      </c>
      <c r="F11328" s="393" t="s">
        <v>2502</v>
      </c>
      <c r="G11328" s="393" t="s">
        <v>307</v>
      </c>
      <c r="H11328" s="394">
        <f t="shared" si="100"/>
        <v>1050000</v>
      </c>
      <c r="I11328" s="263">
        <v>1000000</v>
      </c>
      <c r="J11328" s="396" t="s">
        <v>6371</v>
      </c>
      <c r="K11328" s="396" t="s">
        <v>6371</v>
      </c>
      <c r="L11328" s="397" t="s">
        <v>10360</v>
      </c>
    </row>
    <row r="11329" spans="2:12" ht="75" customHeight="1" x14ac:dyDescent="0.25">
      <c r="B11329" s="391">
        <v>121615003</v>
      </c>
      <c r="C11329" s="401" t="s">
        <v>10689</v>
      </c>
      <c r="D11329" s="393" t="s">
        <v>10438</v>
      </c>
      <c r="E11329" s="393" t="s">
        <v>10578</v>
      </c>
      <c r="F11329" s="393" t="s">
        <v>2502</v>
      </c>
      <c r="G11329" s="393" t="s">
        <v>307</v>
      </c>
      <c r="H11329" s="394">
        <f t="shared" si="100"/>
        <v>525000</v>
      </c>
      <c r="I11329" s="263">
        <v>500000</v>
      </c>
      <c r="J11329" s="396" t="s">
        <v>6371</v>
      </c>
      <c r="K11329" s="396" t="s">
        <v>6371</v>
      </c>
      <c r="L11329" s="397" t="s">
        <v>10360</v>
      </c>
    </row>
    <row r="11330" spans="2:12" ht="75" customHeight="1" x14ac:dyDescent="0.25">
      <c r="B11330" s="391">
        <v>121615003</v>
      </c>
      <c r="C11330" s="401" t="s">
        <v>10690</v>
      </c>
      <c r="D11330" s="393" t="s">
        <v>10438</v>
      </c>
      <c r="E11330" s="393" t="s">
        <v>10578</v>
      </c>
      <c r="F11330" s="393" t="s">
        <v>2502</v>
      </c>
      <c r="G11330" s="393" t="s">
        <v>307</v>
      </c>
      <c r="H11330" s="394">
        <f t="shared" si="100"/>
        <v>525000</v>
      </c>
      <c r="I11330" s="263">
        <v>500000</v>
      </c>
      <c r="J11330" s="396" t="s">
        <v>6371</v>
      </c>
      <c r="K11330" s="396" t="s">
        <v>6371</v>
      </c>
      <c r="L11330" s="397" t="s">
        <v>10360</v>
      </c>
    </row>
    <row r="11331" spans="2:12" ht="75" customHeight="1" x14ac:dyDescent="0.25">
      <c r="B11331" s="391">
        <v>121615003</v>
      </c>
      <c r="C11331" s="401" t="s">
        <v>10691</v>
      </c>
      <c r="D11331" s="393" t="s">
        <v>10438</v>
      </c>
      <c r="E11331" s="393" t="s">
        <v>10578</v>
      </c>
      <c r="F11331" s="393" t="s">
        <v>2502</v>
      </c>
      <c r="G11331" s="393" t="s">
        <v>307</v>
      </c>
      <c r="H11331" s="394">
        <f t="shared" si="100"/>
        <v>525000</v>
      </c>
      <c r="I11331" s="263">
        <v>500000</v>
      </c>
      <c r="J11331" s="396" t="s">
        <v>6371</v>
      </c>
      <c r="K11331" s="396" t="s">
        <v>6371</v>
      </c>
      <c r="L11331" s="397" t="s">
        <v>10360</v>
      </c>
    </row>
    <row r="11332" spans="2:12" ht="75" customHeight="1" x14ac:dyDescent="0.25">
      <c r="B11332" s="391">
        <v>121615003</v>
      </c>
      <c r="C11332" s="401" t="s">
        <v>10692</v>
      </c>
      <c r="D11332" s="393" t="s">
        <v>10438</v>
      </c>
      <c r="E11332" s="393" t="s">
        <v>10578</v>
      </c>
      <c r="F11332" s="393" t="s">
        <v>2502</v>
      </c>
      <c r="G11332" s="393" t="s">
        <v>307</v>
      </c>
      <c r="H11332" s="394">
        <f t="shared" si="100"/>
        <v>525000</v>
      </c>
      <c r="I11332" s="263">
        <v>500000</v>
      </c>
      <c r="J11332" s="396" t="s">
        <v>6371</v>
      </c>
      <c r="K11332" s="396" t="s">
        <v>6371</v>
      </c>
      <c r="L11332" s="397" t="s">
        <v>10360</v>
      </c>
    </row>
    <row r="11333" spans="2:12" ht="75" customHeight="1" x14ac:dyDescent="0.25">
      <c r="B11333" s="391">
        <v>121615003</v>
      </c>
      <c r="C11333" s="401" t="s">
        <v>10693</v>
      </c>
      <c r="D11333" s="393" t="s">
        <v>10438</v>
      </c>
      <c r="E11333" s="393" t="s">
        <v>10578</v>
      </c>
      <c r="F11333" s="393" t="s">
        <v>2502</v>
      </c>
      <c r="G11333" s="393" t="s">
        <v>307</v>
      </c>
      <c r="H11333" s="394">
        <f t="shared" si="100"/>
        <v>525000</v>
      </c>
      <c r="I11333" s="263">
        <v>500000</v>
      </c>
      <c r="J11333" s="396" t="s">
        <v>6371</v>
      </c>
      <c r="K11333" s="396" t="s">
        <v>6371</v>
      </c>
      <c r="L11333" s="397" t="s">
        <v>10360</v>
      </c>
    </row>
    <row r="11334" spans="2:12" ht="75" customHeight="1" x14ac:dyDescent="0.25">
      <c r="B11334" s="391">
        <v>121615003</v>
      </c>
      <c r="C11334" s="401" t="s">
        <v>10694</v>
      </c>
      <c r="D11334" s="393" t="s">
        <v>10438</v>
      </c>
      <c r="E11334" s="393" t="s">
        <v>10578</v>
      </c>
      <c r="F11334" s="393" t="s">
        <v>2502</v>
      </c>
      <c r="G11334" s="393" t="s">
        <v>307</v>
      </c>
      <c r="H11334" s="394">
        <f t="shared" si="100"/>
        <v>2100000</v>
      </c>
      <c r="I11334" s="263">
        <v>2000000</v>
      </c>
      <c r="J11334" s="396" t="s">
        <v>6371</v>
      </c>
      <c r="K11334" s="396" t="s">
        <v>6371</v>
      </c>
      <c r="L11334" s="397" t="s">
        <v>10360</v>
      </c>
    </row>
    <row r="11335" spans="2:12" ht="75" customHeight="1" x14ac:dyDescent="0.25">
      <c r="B11335" s="391">
        <v>121615003</v>
      </c>
      <c r="C11335" s="401" t="s">
        <v>10695</v>
      </c>
      <c r="D11335" s="393" t="s">
        <v>10438</v>
      </c>
      <c r="E11335" s="393" t="s">
        <v>10578</v>
      </c>
      <c r="F11335" s="393" t="s">
        <v>2502</v>
      </c>
      <c r="G11335" s="393" t="s">
        <v>307</v>
      </c>
      <c r="H11335" s="394">
        <f t="shared" si="100"/>
        <v>1050000</v>
      </c>
      <c r="I11335" s="263">
        <v>1000000</v>
      </c>
      <c r="J11335" s="396" t="s">
        <v>6371</v>
      </c>
      <c r="K11335" s="396" t="s">
        <v>6371</v>
      </c>
      <c r="L11335" s="397" t="s">
        <v>10360</v>
      </c>
    </row>
    <row r="11336" spans="2:12" ht="75" customHeight="1" x14ac:dyDescent="0.25">
      <c r="B11336" s="391">
        <v>121615003</v>
      </c>
      <c r="C11336" s="401" t="s">
        <v>10696</v>
      </c>
      <c r="D11336" s="393" t="s">
        <v>10438</v>
      </c>
      <c r="E11336" s="393" t="s">
        <v>10578</v>
      </c>
      <c r="F11336" s="393" t="s">
        <v>2502</v>
      </c>
      <c r="G11336" s="393" t="s">
        <v>307</v>
      </c>
      <c r="H11336" s="394">
        <f t="shared" si="100"/>
        <v>1050000</v>
      </c>
      <c r="I11336" s="263">
        <v>1000000</v>
      </c>
      <c r="J11336" s="396" t="s">
        <v>6371</v>
      </c>
      <c r="K11336" s="396" t="s">
        <v>6371</v>
      </c>
      <c r="L11336" s="397" t="s">
        <v>10360</v>
      </c>
    </row>
    <row r="11337" spans="2:12" ht="75" customHeight="1" x14ac:dyDescent="0.25">
      <c r="B11337" s="391">
        <v>121615003</v>
      </c>
      <c r="C11337" s="401" t="s">
        <v>10697</v>
      </c>
      <c r="D11337" s="393" t="s">
        <v>10438</v>
      </c>
      <c r="E11337" s="393" t="s">
        <v>10578</v>
      </c>
      <c r="F11337" s="393" t="s">
        <v>2502</v>
      </c>
      <c r="G11337" s="393" t="s">
        <v>307</v>
      </c>
      <c r="H11337" s="394">
        <f t="shared" si="100"/>
        <v>1050000</v>
      </c>
      <c r="I11337" s="263">
        <v>1000000</v>
      </c>
      <c r="J11337" s="396" t="s">
        <v>6371</v>
      </c>
      <c r="K11337" s="396" t="s">
        <v>6371</v>
      </c>
      <c r="L11337" s="397" t="s">
        <v>10360</v>
      </c>
    </row>
    <row r="11338" spans="2:12" ht="75" customHeight="1" x14ac:dyDescent="0.25">
      <c r="B11338" s="391">
        <v>121615003</v>
      </c>
      <c r="C11338" s="401" t="s">
        <v>10698</v>
      </c>
      <c r="D11338" s="393" t="s">
        <v>10438</v>
      </c>
      <c r="E11338" s="393" t="s">
        <v>10578</v>
      </c>
      <c r="F11338" s="393" t="s">
        <v>2502</v>
      </c>
      <c r="G11338" s="393" t="s">
        <v>307</v>
      </c>
      <c r="H11338" s="394">
        <f t="shared" si="100"/>
        <v>1050000</v>
      </c>
      <c r="I11338" s="263">
        <v>1000000</v>
      </c>
      <c r="J11338" s="396" t="s">
        <v>6371</v>
      </c>
      <c r="K11338" s="396" t="s">
        <v>6371</v>
      </c>
      <c r="L11338" s="397" t="s">
        <v>10360</v>
      </c>
    </row>
    <row r="11339" spans="2:12" ht="75" customHeight="1" x14ac:dyDescent="0.25">
      <c r="B11339" s="391">
        <v>121615003</v>
      </c>
      <c r="C11339" s="401" t="s">
        <v>10699</v>
      </c>
      <c r="D11339" s="393" t="s">
        <v>10438</v>
      </c>
      <c r="E11339" s="393" t="s">
        <v>10578</v>
      </c>
      <c r="F11339" s="393" t="s">
        <v>2502</v>
      </c>
      <c r="G11339" s="393" t="s">
        <v>307</v>
      </c>
      <c r="H11339" s="394">
        <f t="shared" si="100"/>
        <v>1050000</v>
      </c>
      <c r="I11339" s="263">
        <v>1000000</v>
      </c>
      <c r="J11339" s="396" t="s">
        <v>6371</v>
      </c>
      <c r="K11339" s="396" t="s">
        <v>6371</v>
      </c>
      <c r="L11339" s="397" t="s">
        <v>10360</v>
      </c>
    </row>
    <row r="11340" spans="2:12" ht="75" customHeight="1" x14ac:dyDescent="0.25">
      <c r="B11340" s="391">
        <v>121615003</v>
      </c>
      <c r="C11340" s="401" t="s">
        <v>10700</v>
      </c>
      <c r="D11340" s="393" t="s">
        <v>10438</v>
      </c>
      <c r="E11340" s="393" t="s">
        <v>10578</v>
      </c>
      <c r="F11340" s="393" t="s">
        <v>2502</v>
      </c>
      <c r="G11340" s="393" t="s">
        <v>307</v>
      </c>
      <c r="H11340" s="394">
        <f t="shared" si="100"/>
        <v>1050000</v>
      </c>
      <c r="I11340" s="263">
        <v>1000000</v>
      </c>
      <c r="J11340" s="396" t="s">
        <v>6371</v>
      </c>
      <c r="K11340" s="396" t="s">
        <v>6371</v>
      </c>
      <c r="L11340" s="397" t="s">
        <v>10360</v>
      </c>
    </row>
    <row r="11341" spans="2:12" ht="75" customHeight="1" x14ac:dyDescent="0.25">
      <c r="B11341" s="391">
        <v>121615003</v>
      </c>
      <c r="C11341" s="401" t="s">
        <v>10701</v>
      </c>
      <c r="D11341" s="393" t="s">
        <v>10438</v>
      </c>
      <c r="E11341" s="393" t="s">
        <v>10578</v>
      </c>
      <c r="F11341" s="393" t="s">
        <v>2502</v>
      </c>
      <c r="G11341" s="393" t="s">
        <v>307</v>
      </c>
      <c r="H11341" s="394">
        <f t="shared" si="100"/>
        <v>2100000</v>
      </c>
      <c r="I11341" s="263">
        <v>2000000</v>
      </c>
      <c r="J11341" s="396" t="s">
        <v>6371</v>
      </c>
      <c r="K11341" s="396" t="s">
        <v>6371</v>
      </c>
      <c r="L11341" s="397" t="s">
        <v>10360</v>
      </c>
    </row>
    <row r="11342" spans="2:12" ht="75" customHeight="1" x14ac:dyDescent="0.25">
      <c r="B11342" s="391">
        <v>121615003</v>
      </c>
      <c r="C11342" s="401" t="s">
        <v>10702</v>
      </c>
      <c r="D11342" s="393" t="s">
        <v>10438</v>
      </c>
      <c r="E11342" s="393" t="s">
        <v>10578</v>
      </c>
      <c r="F11342" s="393" t="s">
        <v>2502</v>
      </c>
      <c r="G11342" s="393" t="s">
        <v>307</v>
      </c>
      <c r="H11342" s="394">
        <f t="shared" si="100"/>
        <v>5250000</v>
      </c>
      <c r="I11342" s="263">
        <v>5000000</v>
      </c>
      <c r="J11342" s="396" t="s">
        <v>6371</v>
      </c>
      <c r="K11342" s="396" t="s">
        <v>6371</v>
      </c>
      <c r="L11342" s="397" t="s">
        <v>10360</v>
      </c>
    </row>
    <row r="11343" spans="2:12" ht="75" customHeight="1" x14ac:dyDescent="0.25">
      <c r="B11343" s="391">
        <v>121615003</v>
      </c>
      <c r="C11343" s="401" t="s">
        <v>10703</v>
      </c>
      <c r="D11343" s="393" t="s">
        <v>10438</v>
      </c>
      <c r="E11343" s="393" t="s">
        <v>10578</v>
      </c>
      <c r="F11343" s="393" t="s">
        <v>2502</v>
      </c>
      <c r="G11343" s="393" t="s">
        <v>307</v>
      </c>
      <c r="H11343" s="394">
        <f t="shared" si="100"/>
        <v>5250000</v>
      </c>
      <c r="I11343" s="263">
        <v>5000000</v>
      </c>
      <c r="J11343" s="396" t="s">
        <v>6371</v>
      </c>
      <c r="K11343" s="396" t="s">
        <v>6371</v>
      </c>
      <c r="L11343" s="397" t="s">
        <v>10360</v>
      </c>
    </row>
    <row r="11344" spans="2:12" ht="75" customHeight="1" x14ac:dyDescent="0.25">
      <c r="B11344" s="391">
        <v>121615003</v>
      </c>
      <c r="C11344" s="401" t="s">
        <v>10704</v>
      </c>
      <c r="D11344" s="393" t="s">
        <v>10438</v>
      </c>
      <c r="E11344" s="393" t="s">
        <v>10578</v>
      </c>
      <c r="F11344" s="393" t="s">
        <v>2502</v>
      </c>
      <c r="G11344" s="393" t="s">
        <v>307</v>
      </c>
      <c r="H11344" s="394">
        <f t="shared" si="100"/>
        <v>525000</v>
      </c>
      <c r="I11344" s="263">
        <v>500000</v>
      </c>
      <c r="J11344" s="396" t="s">
        <v>6371</v>
      </c>
      <c r="K11344" s="396" t="s">
        <v>6371</v>
      </c>
      <c r="L11344" s="397" t="s">
        <v>10360</v>
      </c>
    </row>
    <row r="11345" spans="2:12" ht="75" customHeight="1" x14ac:dyDescent="0.25">
      <c r="B11345" s="391">
        <v>121615003</v>
      </c>
      <c r="C11345" s="401" t="s">
        <v>10705</v>
      </c>
      <c r="D11345" s="393" t="s">
        <v>10438</v>
      </c>
      <c r="E11345" s="393" t="s">
        <v>10578</v>
      </c>
      <c r="F11345" s="393" t="s">
        <v>2502</v>
      </c>
      <c r="G11345" s="393" t="s">
        <v>307</v>
      </c>
      <c r="H11345" s="394">
        <f t="shared" si="100"/>
        <v>3675000</v>
      </c>
      <c r="I11345" s="263">
        <v>3500000</v>
      </c>
      <c r="J11345" s="396" t="s">
        <v>6371</v>
      </c>
      <c r="K11345" s="396" t="s">
        <v>6371</v>
      </c>
      <c r="L11345" s="397" t="s">
        <v>10360</v>
      </c>
    </row>
    <row r="11346" spans="2:12" ht="75" customHeight="1" x14ac:dyDescent="0.25">
      <c r="B11346" s="391">
        <v>121615003</v>
      </c>
      <c r="C11346" s="401" t="s">
        <v>10706</v>
      </c>
      <c r="D11346" s="393" t="s">
        <v>10438</v>
      </c>
      <c r="E11346" s="393" t="s">
        <v>10578</v>
      </c>
      <c r="F11346" s="393" t="s">
        <v>2502</v>
      </c>
      <c r="G11346" s="393" t="s">
        <v>307</v>
      </c>
      <c r="H11346" s="394">
        <f t="shared" si="100"/>
        <v>1050000</v>
      </c>
      <c r="I11346" s="263">
        <v>1000000</v>
      </c>
      <c r="J11346" s="396" t="s">
        <v>6371</v>
      </c>
      <c r="K11346" s="396" t="s">
        <v>6371</v>
      </c>
      <c r="L11346" s="397" t="s">
        <v>10360</v>
      </c>
    </row>
    <row r="11347" spans="2:12" ht="75" customHeight="1" x14ac:dyDescent="0.25">
      <c r="B11347" s="391">
        <v>121615003</v>
      </c>
      <c r="C11347" s="401" t="s">
        <v>10707</v>
      </c>
      <c r="D11347" s="393" t="s">
        <v>10438</v>
      </c>
      <c r="E11347" s="393" t="s">
        <v>10578</v>
      </c>
      <c r="F11347" s="393" t="s">
        <v>2502</v>
      </c>
      <c r="G11347" s="393" t="s">
        <v>307</v>
      </c>
      <c r="H11347" s="394">
        <f t="shared" si="100"/>
        <v>525000</v>
      </c>
      <c r="I11347" s="263">
        <v>500000</v>
      </c>
      <c r="J11347" s="396" t="s">
        <v>6371</v>
      </c>
      <c r="K11347" s="396" t="s">
        <v>6371</v>
      </c>
      <c r="L11347" s="397" t="s">
        <v>10360</v>
      </c>
    </row>
    <row r="11348" spans="2:12" ht="75" customHeight="1" x14ac:dyDescent="0.25">
      <c r="B11348" s="391">
        <v>121615003</v>
      </c>
      <c r="C11348" s="401" t="s">
        <v>10708</v>
      </c>
      <c r="D11348" s="393" t="s">
        <v>10438</v>
      </c>
      <c r="E11348" s="393" t="s">
        <v>10578</v>
      </c>
      <c r="F11348" s="393" t="s">
        <v>2502</v>
      </c>
      <c r="G11348" s="393" t="s">
        <v>307</v>
      </c>
      <c r="H11348" s="394">
        <f t="shared" si="100"/>
        <v>3150000</v>
      </c>
      <c r="I11348" s="263">
        <v>3000000</v>
      </c>
      <c r="J11348" s="396" t="s">
        <v>6371</v>
      </c>
      <c r="K11348" s="396" t="s">
        <v>6371</v>
      </c>
      <c r="L11348" s="397" t="s">
        <v>10360</v>
      </c>
    </row>
    <row r="11349" spans="2:12" ht="75" customHeight="1" x14ac:dyDescent="0.25">
      <c r="B11349" s="391">
        <v>121615003</v>
      </c>
      <c r="C11349" s="401" t="s">
        <v>10709</v>
      </c>
      <c r="D11349" s="393" t="s">
        <v>10438</v>
      </c>
      <c r="E11349" s="393" t="s">
        <v>10578</v>
      </c>
      <c r="F11349" s="393" t="s">
        <v>2502</v>
      </c>
      <c r="G11349" s="393" t="s">
        <v>307</v>
      </c>
      <c r="H11349" s="394">
        <f t="shared" si="100"/>
        <v>525000</v>
      </c>
      <c r="I11349" s="263">
        <v>500000</v>
      </c>
      <c r="J11349" s="396" t="s">
        <v>6371</v>
      </c>
      <c r="K11349" s="396" t="s">
        <v>6371</v>
      </c>
      <c r="L11349" s="397" t="s">
        <v>10360</v>
      </c>
    </row>
    <row r="11350" spans="2:12" ht="75" customHeight="1" x14ac:dyDescent="0.25">
      <c r="B11350" s="391">
        <v>121615003</v>
      </c>
      <c r="C11350" s="401" t="s">
        <v>10710</v>
      </c>
      <c r="D11350" s="393" t="s">
        <v>10438</v>
      </c>
      <c r="E11350" s="393" t="s">
        <v>10578</v>
      </c>
      <c r="F11350" s="393" t="s">
        <v>2502</v>
      </c>
      <c r="G11350" s="393" t="s">
        <v>307</v>
      </c>
      <c r="H11350" s="394">
        <f t="shared" si="100"/>
        <v>525000</v>
      </c>
      <c r="I11350" s="263">
        <v>500000</v>
      </c>
      <c r="J11350" s="396" t="s">
        <v>6371</v>
      </c>
      <c r="K11350" s="396" t="s">
        <v>6371</v>
      </c>
      <c r="L11350" s="397" t="s">
        <v>10360</v>
      </c>
    </row>
    <row r="11351" spans="2:12" ht="75" customHeight="1" x14ac:dyDescent="0.25">
      <c r="B11351" s="391">
        <v>121615003</v>
      </c>
      <c r="C11351" s="401" t="s">
        <v>10711</v>
      </c>
      <c r="D11351" s="393" t="s">
        <v>10438</v>
      </c>
      <c r="E11351" s="393" t="s">
        <v>10578</v>
      </c>
      <c r="F11351" s="393" t="s">
        <v>2502</v>
      </c>
      <c r="G11351" s="393" t="s">
        <v>307</v>
      </c>
      <c r="H11351" s="394">
        <f t="shared" si="100"/>
        <v>262500</v>
      </c>
      <c r="I11351" s="263">
        <v>250000</v>
      </c>
      <c r="J11351" s="396" t="s">
        <v>6371</v>
      </c>
      <c r="K11351" s="396" t="s">
        <v>6371</v>
      </c>
      <c r="L11351" s="397" t="s">
        <v>10360</v>
      </c>
    </row>
    <row r="11352" spans="2:12" ht="75" customHeight="1" x14ac:dyDescent="0.25">
      <c r="B11352" s="391">
        <v>121615003</v>
      </c>
      <c r="C11352" s="401" t="s">
        <v>10712</v>
      </c>
      <c r="D11352" s="393" t="s">
        <v>10438</v>
      </c>
      <c r="E11352" s="393" t="s">
        <v>10578</v>
      </c>
      <c r="F11352" s="393" t="s">
        <v>2502</v>
      </c>
      <c r="G11352" s="393" t="s">
        <v>307</v>
      </c>
      <c r="H11352" s="394">
        <f t="shared" si="100"/>
        <v>262500</v>
      </c>
      <c r="I11352" s="263">
        <v>250000</v>
      </c>
      <c r="J11352" s="396" t="s">
        <v>6371</v>
      </c>
      <c r="K11352" s="396" t="s">
        <v>6371</v>
      </c>
      <c r="L11352" s="397" t="s">
        <v>10360</v>
      </c>
    </row>
    <row r="11353" spans="2:12" ht="75" customHeight="1" x14ac:dyDescent="0.25">
      <c r="B11353" s="391">
        <v>121615003</v>
      </c>
      <c r="C11353" s="401" t="s">
        <v>10713</v>
      </c>
      <c r="D11353" s="393" t="s">
        <v>10438</v>
      </c>
      <c r="E11353" s="393" t="s">
        <v>10578</v>
      </c>
      <c r="F11353" s="393" t="s">
        <v>2502</v>
      </c>
      <c r="G11353" s="393" t="s">
        <v>307</v>
      </c>
      <c r="H11353" s="394">
        <f t="shared" si="100"/>
        <v>210000</v>
      </c>
      <c r="I11353" s="263">
        <v>200000</v>
      </c>
      <c r="J11353" s="396" t="s">
        <v>6371</v>
      </c>
      <c r="K11353" s="396" t="s">
        <v>6371</v>
      </c>
      <c r="L11353" s="397" t="s">
        <v>10360</v>
      </c>
    </row>
    <row r="11354" spans="2:12" ht="75" customHeight="1" x14ac:dyDescent="0.25">
      <c r="B11354" s="391">
        <v>121615003</v>
      </c>
      <c r="C11354" s="401" t="s">
        <v>10714</v>
      </c>
      <c r="D11354" s="393" t="s">
        <v>10438</v>
      </c>
      <c r="E11354" s="393" t="s">
        <v>10578</v>
      </c>
      <c r="F11354" s="393" t="s">
        <v>2502</v>
      </c>
      <c r="G11354" s="393" t="s">
        <v>307</v>
      </c>
      <c r="H11354" s="394">
        <f t="shared" si="100"/>
        <v>577500</v>
      </c>
      <c r="I11354" s="263">
        <v>550000</v>
      </c>
      <c r="J11354" s="396" t="s">
        <v>6371</v>
      </c>
      <c r="K11354" s="396" t="s">
        <v>6371</v>
      </c>
      <c r="L11354" s="397" t="s">
        <v>10360</v>
      </c>
    </row>
    <row r="11355" spans="2:12" ht="75" customHeight="1" x14ac:dyDescent="0.25">
      <c r="B11355" s="391">
        <v>121615003</v>
      </c>
      <c r="C11355" s="401" t="s">
        <v>10715</v>
      </c>
      <c r="D11355" s="393" t="s">
        <v>10438</v>
      </c>
      <c r="E11355" s="393" t="s">
        <v>10578</v>
      </c>
      <c r="F11355" s="393" t="s">
        <v>2502</v>
      </c>
      <c r="G11355" s="393" t="s">
        <v>307</v>
      </c>
      <c r="H11355" s="394">
        <f t="shared" si="100"/>
        <v>2100000</v>
      </c>
      <c r="I11355" s="263">
        <v>2000000</v>
      </c>
      <c r="J11355" s="396" t="s">
        <v>6371</v>
      </c>
      <c r="K11355" s="396" t="s">
        <v>6371</v>
      </c>
      <c r="L11355" s="397" t="s">
        <v>10360</v>
      </c>
    </row>
    <row r="11356" spans="2:12" ht="75" customHeight="1" x14ac:dyDescent="0.25">
      <c r="B11356" s="391">
        <v>121615003</v>
      </c>
      <c r="C11356" s="401" t="s">
        <v>10716</v>
      </c>
      <c r="D11356" s="393" t="s">
        <v>10438</v>
      </c>
      <c r="E11356" s="393" t="s">
        <v>10578</v>
      </c>
      <c r="F11356" s="393" t="s">
        <v>2502</v>
      </c>
      <c r="G11356" s="393" t="s">
        <v>307</v>
      </c>
      <c r="H11356" s="394">
        <f t="shared" si="100"/>
        <v>1050000</v>
      </c>
      <c r="I11356" s="263">
        <v>1000000</v>
      </c>
      <c r="J11356" s="396" t="s">
        <v>6371</v>
      </c>
      <c r="K11356" s="396" t="s">
        <v>6371</v>
      </c>
      <c r="L11356" s="397" t="s">
        <v>10360</v>
      </c>
    </row>
    <row r="11357" spans="2:12" ht="75" customHeight="1" x14ac:dyDescent="0.25">
      <c r="B11357" s="391">
        <v>121615003</v>
      </c>
      <c r="C11357" s="401" t="s">
        <v>10717</v>
      </c>
      <c r="D11357" s="393" t="s">
        <v>10438</v>
      </c>
      <c r="E11357" s="393" t="s">
        <v>10578</v>
      </c>
      <c r="F11357" s="393" t="s">
        <v>2502</v>
      </c>
      <c r="G11357" s="393" t="s">
        <v>307</v>
      </c>
      <c r="H11357" s="394">
        <f t="shared" si="100"/>
        <v>1050000</v>
      </c>
      <c r="I11357" s="263">
        <v>1000000</v>
      </c>
      <c r="J11357" s="396" t="s">
        <v>6371</v>
      </c>
      <c r="K11357" s="396" t="s">
        <v>6371</v>
      </c>
      <c r="L11357" s="397" t="s">
        <v>10360</v>
      </c>
    </row>
    <row r="11358" spans="2:12" ht="75" customHeight="1" x14ac:dyDescent="0.25">
      <c r="B11358" s="391">
        <v>121615003</v>
      </c>
      <c r="C11358" s="401" t="s">
        <v>10718</v>
      </c>
      <c r="D11358" s="393" t="s">
        <v>10438</v>
      </c>
      <c r="E11358" s="393" t="s">
        <v>10578</v>
      </c>
      <c r="F11358" s="393" t="s">
        <v>2502</v>
      </c>
      <c r="G11358" s="393" t="s">
        <v>307</v>
      </c>
      <c r="H11358" s="394">
        <f t="shared" si="100"/>
        <v>157500</v>
      </c>
      <c r="I11358" s="263">
        <v>150000</v>
      </c>
      <c r="J11358" s="396" t="s">
        <v>6371</v>
      </c>
      <c r="K11358" s="396" t="s">
        <v>6371</v>
      </c>
      <c r="L11358" s="397" t="s">
        <v>10360</v>
      </c>
    </row>
    <row r="11359" spans="2:12" ht="75" customHeight="1" x14ac:dyDescent="0.25">
      <c r="B11359" s="391">
        <v>121615003</v>
      </c>
      <c r="C11359" s="401" t="s">
        <v>10719</v>
      </c>
      <c r="D11359" s="393" t="s">
        <v>10438</v>
      </c>
      <c r="E11359" s="393" t="s">
        <v>10578</v>
      </c>
      <c r="F11359" s="393" t="s">
        <v>2502</v>
      </c>
      <c r="G11359" s="393" t="s">
        <v>307</v>
      </c>
      <c r="H11359" s="394">
        <f t="shared" si="100"/>
        <v>315000</v>
      </c>
      <c r="I11359" s="263">
        <v>300000</v>
      </c>
      <c r="J11359" s="396" t="s">
        <v>6371</v>
      </c>
      <c r="K11359" s="396" t="s">
        <v>6371</v>
      </c>
      <c r="L11359" s="397" t="s">
        <v>10360</v>
      </c>
    </row>
    <row r="11360" spans="2:12" ht="75" customHeight="1" x14ac:dyDescent="0.25">
      <c r="B11360" s="391">
        <v>121615003</v>
      </c>
      <c r="C11360" s="401" t="s">
        <v>10720</v>
      </c>
      <c r="D11360" s="393" t="s">
        <v>10438</v>
      </c>
      <c r="E11360" s="393" t="s">
        <v>10578</v>
      </c>
      <c r="F11360" s="393" t="s">
        <v>2502</v>
      </c>
      <c r="G11360" s="393" t="s">
        <v>307</v>
      </c>
      <c r="H11360" s="394">
        <f t="shared" si="100"/>
        <v>5250000</v>
      </c>
      <c r="I11360" s="263">
        <v>5000000</v>
      </c>
      <c r="J11360" s="396" t="s">
        <v>6371</v>
      </c>
      <c r="K11360" s="396" t="s">
        <v>6371</v>
      </c>
      <c r="L11360" s="397" t="s">
        <v>10360</v>
      </c>
    </row>
    <row r="11361" spans="2:12" ht="75" customHeight="1" x14ac:dyDescent="0.25">
      <c r="B11361" s="391">
        <v>121615003</v>
      </c>
      <c r="C11361" s="401" t="s">
        <v>10721</v>
      </c>
      <c r="D11361" s="393" t="s">
        <v>10438</v>
      </c>
      <c r="E11361" s="393" t="s">
        <v>10578</v>
      </c>
      <c r="F11361" s="393" t="s">
        <v>2502</v>
      </c>
      <c r="G11361" s="393" t="s">
        <v>307</v>
      </c>
      <c r="H11361" s="394">
        <f t="shared" si="100"/>
        <v>367500</v>
      </c>
      <c r="I11361" s="263">
        <v>350000</v>
      </c>
      <c r="J11361" s="396" t="s">
        <v>6371</v>
      </c>
      <c r="K11361" s="396" t="s">
        <v>6371</v>
      </c>
      <c r="L11361" s="397" t="s">
        <v>10360</v>
      </c>
    </row>
    <row r="11362" spans="2:12" ht="75" customHeight="1" x14ac:dyDescent="0.25">
      <c r="B11362" s="391">
        <v>121615003</v>
      </c>
      <c r="C11362" s="401" t="s">
        <v>10722</v>
      </c>
      <c r="D11362" s="393" t="s">
        <v>10438</v>
      </c>
      <c r="E11362" s="393" t="s">
        <v>10578</v>
      </c>
      <c r="F11362" s="393" t="s">
        <v>2502</v>
      </c>
      <c r="G11362" s="393" t="s">
        <v>307</v>
      </c>
      <c r="H11362" s="394">
        <f t="shared" si="100"/>
        <v>262500</v>
      </c>
      <c r="I11362" s="263">
        <v>250000</v>
      </c>
      <c r="J11362" s="396" t="s">
        <v>6371</v>
      </c>
      <c r="K11362" s="396" t="s">
        <v>6371</v>
      </c>
      <c r="L11362" s="397" t="s">
        <v>10360</v>
      </c>
    </row>
    <row r="11363" spans="2:12" ht="75" customHeight="1" x14ac:dyDescent="0.25">
      <c r="B11363" s="391">
        <v>121615003</v>
      </c>
      <c r="C11363" s="401" t="s">
        <v>10723</v>
      </c>
      <c r="D11363" s="393" t="s">
        <v>10438</v>
      </c>
      <c r="E11363" s="393" t="s">
        <v>10578</v>
      </c>
      <c r="F11363" s="393" t="s">
        <v>2502</v>
      </c>
      <c r="G11363" s="393" t="s">
        <v>307</v>
      </c>
      <c r="H11363" s="394">
        <f t="shared" si="100"/>
        <v>262500</v>
      </c>
      <c r="I11363" s="263">
        <v>250000</v>
      </c>
      <c r="J11363" s="396" t="s">
        <v>6371</v>
      </c>
      <c r="K11363" s="396" t="s">
        <v>6371</v>
      </c>
      <c r="L11363" s="397" t="s">
        <v>10360</v>
      </c>
    </row>
    <row r="11364" spans="2:12" ht="75" customHeight="1" x14ac:dyDescent="0.25">
      <c r="B11364" s="391">
        <v>121615003</v>
      </c>
      <c r="C11364" s="401" t="s">
        <v>10724</v>
      </c>
      <c r="D11364" s="393" t="s">
        <v>10438</v>
      </c>
      <c r="E11364" s="393" t="s">
        <v>10578</v>
      </c>
      <c r="F11364" s="393" t="s">
        <v>2502</v>
      </c>
      <c r="G11364" s="393" t="s">
        <v>307</v>
      </c>
      <c r="H11364" s="394">
        <f t="shared" si="100"/>
        <v>131250</v>
      </c>
      <c r="I11364" s="263">
        <v>125000</v>
      </c>
      <c r="J11364" s="396" t="s">
        <v>6371</v>
      </c>
      <c r="K11364" s="396" t="s">
        <v>6371</v>
      </c>
      <c r="L11364" s="397" t="s">
        <v>10360</v>
      </c>
    </row>
    <row r="11365" spans="2:12" ht="75" customHeight="1" x14ac:dyDescent="0.25">
      <c r="B11365" s="391">
        <v>41121800</v>
      </c>
      <c r="C11365" s="401" t="s">
        <v>10725</v>
      </c>
      <c r="D11365" s="393" t="s">
        <v>10438</v>
      </c>
      <c r="E11365" s="393" t="s">
        <v>10578</v>
      </c>
      <c r="F11365" s="393" t="s">
        <v>2502</v>
      </c>
      <c r="G11365" s="393" t="s">
        <v>307</v>
      </c>
      <c r="H11365" s="394">
        <f t="shared" si="100"/>
        <v>1575000</v>
      </c>
      <c r="I11365" s="263">
        <v>1500000</v>
      </c>
      <c r="J11365" s="396" t="s">
        <v>6371</v>
      </c>
      <c r="K11365" s="396" t="s">
        <v>6371</v>
      </c>
      <c r="L11365" s="397" t="s">
        <v>10360</v>
      </c>
    </row>
    <row r="11366" spans="2:12" ht="75" customHeight="1" x14ac:dyDescent="0.25">
      <c r="B11366" s="391">
        <v>41121800</v>
      </c>
      <c r="C11366" s="401" t="s">
        <v>10726</v>
      </c>
      <c r="D11366" s="393" t="s">
        <v>10438</v>
      </c>
      <c r="E11366" s="393" t="s">
        <v>10578</v>
      </c>
      <c r="F11366" s="393" t="s">
        <v>2502</v>
      </c>
      <c r="G11366" s="393" t="s">
        <v>307</v>
      </c>
      <c r="H11366" s="394">
        <f t="shared" si="100"/>
        <v>525000</v>
      </c>
      <c r="I11366" s="263">
        <v>500000</v>
      </c>
      <c r="J11366" s="396" t="s">
        <v>6371</v>
      </c>
      <c r="K11366" s="396" t="s">
        <v>6371</v>
      </c>
      <c r="L11366" s="397" t="s">
        <v>10360</v>
      </c>
    </row>
    <row r="11367" spans="2:12" ht="75" customHeight="1" x14ac:dyDescent="0.25">
      <c r="B11367" s="391">
        <v>41121800</v>
      </c>
      <c r="C11367" s="401" t="s">
        <v>10727</v>
      </c>
      <c r="D11367" s="393" t="s">
        <v>10438</v>
      </c>
      <c r="E11367" s="393" t="s">
        <v>10578</v>
      </c>
      <c r="F11367" s="393" t="s">
        <v>2502</v>
      </c>
      <c r="G11367" s="393" t="s">
        <v>307</v>
      </c>
      <c r="H11367" s="394">
        <f t="shared" si="100"/>
        <v>577500</v>
      </c>
      <c r="I11367" s="263">
        <v>550000</v>
      </c>
      <c r="J11367" s="396" t="s">
        <v>6371</v>
      </c>
      <c r="K11367" s="396" t="s">
        <v>6371</v>
      </c>
      <c r="L11367" s="397" t="s">
        <v>10360</v>
      </c>
    </row>
    <row r="11368" spans="2:12" ht="75" customHeight="1" x14ac:dyDescent="0.25">
      <c r="B11368" s="391">
        <v>41121800</v>
      </c>
      <c r="C11368" s="401" t="s">
        <v>10728</v>
      </c>
      <c r="D11368" s="393" t="s">
        <v>10438</v>
      </c>
      <c r="E11368" s="393" t="s">
        <v>10578</v>
      </c>
      <c r="F11368" s="393" t="s">
        <v>2502</v>
      </c>
      <c r="G11368" s="393" t="s">
        <v>307</v>
      </c>
      <c r="H11368" s="394">
        <f t="shared" ref="H11368:H11431" si="101">+I11368*1.05</f>
        <v>682500</v>
      </c>
      <c r="I11368" s="263">
        <v>650000</v>
      </c>
      <c r="J11368" s="396" t="s">
        <v>6371</v>
      </c>
      <c r="K11368" s="396" t="s">
        <v>6371</v>
      </c>
      <c r="L11368" s="397" t="s">
        <v>10360</v>
      </c>
    </row>
    <row r="11369" spans="2:12" ht="75" customHeight="1" x14ac:dyDescent="0.25">
      <c r="B11369" s="391">
        <v>41121800</v>
      </c>
      <c r="C11369" s="401" t="s">
        <v>10729</v>
      </c>
      <c r="D11369" s="393" t="s">
        <v>10438</v>
      </c>
      <c r="E11369" s="393" t="s">
        <v>10578</v>
      </c>
      <c r="F11369" s="393" t="s">
        <v>2502</v>
      </c>
      <c r="G11369" s="393" t="s">
        <v>307</v>
      </c>
      <c r="H11369" s="394">
        <f t="shared" si="101"/>
        <v>682500</v>
      </c>
      <c r="I11369" s="263">
        <v>650000</v>
      </c>
      <c r="J11369" s="396" t="s">
        <v>6371</v>
      </c>
      <c r="K11369" s="396" t="s">
        <v>6371</v>
      </c>
      <c r="L11369" s="397" t="s">
        <v>10360</v>
      </c>
    </row>
    <row r="11370" spans="2:12" ht="75" customHeight="1" x14ac:dyDescent="0.25">
      <c r="B11370" s="391">
        <v>41121800</v>
      </c>
      <c r="C11370" s="401" t="s">
        <v>10730</v>
      </c>
      <c r="D11370" s="393" t="s">
        <v>10438</v>
      </c>
      <c r="E11370" s="393" t="s">
        <v>10578</v>
      </c>
      <c r="F11370" s="393" t="s">
        <v>2502</v>
      </c>
      <c r="G11370" s="393" t="s">
        <v>307</v>
      </c>
      <c r="H11370" s="394">
        <f t="shared" si="101"/>
        <v>682500</v>
      </c>
      <c r="I11370" s="263">
        <v>650000</v>
      </c>
      <c r="J11370" s="396" t="s">
        <v>6371</v>
      </c>
      <c r="K11370" s="396" t="s">
        <v>6371</v>
      </c>
      <c r="L11370" s="397" t="s">
        <v>10360</v>
      </c>
    </row>
    <row r="11371" spans="2:12" ht="75" customHeight="1" x14ac:dyDescent="0.25">
      <c r="B11371" s="391">
        <v>41121800</v>
      </c>
      <c r="C11371" s="401" t="s">
        <v>10731</v>
      </c>
      <c r="D11371" s="393" t="s">
        <v>10438</v>
      </c>
      <c r="E11371" s="393" t="s">
        <v>10578</v>
      </c>
      <c r="F11371" s="393" t="s">
        <v>2502</v>
      </c>
      <c r="G11371" s="393" t="s">
        <v>307</v>
      </c>
      <c r="H11371" s="394">
        <f t="shared" si="101"/>
        <v>682500</v>
      </c>
      <c r="I11371" s="263">
        <v>650000</v>
      </c>
      <c r="J11371" s="396" t="s">
        <v>6371</v>
      </c>
      <c r="K11371" s="396" t="s">
        <v>6371</v>
      </c>
      <c r="L11371" s="397" t="s">
        <v>10360</v>
      </c>
    </row>
    <row r="11372" spans="2:12" ht="75" customHeight="1" x14ac:dyDescent="0.25">
      <c r="B11372" s="391">
        <v>41121800</v>
      </c>
      <c r="C11372" s="401" t="s">
        <v>10732</v>
      </c>
      <c r="D11372" s="393" t="s">
        <v>10438</v>
      </c>
      <c r="E11372" s="393" t="s">
        <v>10578</v>
      </c>
      <c r="F11372" s="393" t="s">
        <v>2502</v>
      </c>
      <c r="G11372" s="393" t="s">
        <v>307</v>
      </c>
      <c r="H11372" s="394">
        <f t="shared" si="101"/>
        <v>682500</v>
      </c>
      <c r="I11372" s="263">
        <v>650000</v>
      </c>
      <c r="J11372" s="396" t="s">
        <v>6371</v>
      </c>
      <c r="K11372" s="396" t="s">
        <v>6371</v>
      </c>
      <c r="L11372" s="397" t="s">
        <v>10360</v>
      </c>
    </row>
    <row r="11373" spans="2:12" ht="75" customHeight="1" x14ac:dyDescent="0.25">
      <c r="B11373" s="391">
        <v>41121800</v>
      </c>
      <c r="C11373" s="401" t="s">
        <v>10733</v>
      </c>
      <c r="D11373" s="393" t="s">
        <v>10438</v>
      </c>
      <c r="E11373" s="393" t="s">
        <v>10578</v>
      </c>
      <c r="F11373" s="393" t="s">
        <v>2502</v>
      </c>
      <c r="G11373" s="393" t="s">
        <v>307</v>
      </c>
      <c r="H11373" s="394">
        <f t="shared" si="101"/>
        <v>21000000</v>
      </c>
      <c r="I11373" s="263">
        <v>20000000</v>
      </c>
      <c r="J11373" s="396" t="s">
        <v>6371</v>
      </c>
      <c r="K11373" s="396" t="s">
        <v>6371</v>
      </c>
      <c r="L11373" s="397" t="s">
        <v>10360</v>
      </c>
    </row>
    <row r="11374" spans="2:12" ht="75" customHeight="1" x14ac:dyDescent="0.25">
      <c r="B11374" s="391">
        <v>41121800</v>
      </c>
      <c r="C11374" s="401" t="s">
        <v>10734</v>
      </c>
      <c r="D11374" s="393" t="s">
        <v>10438</v>
      </c>
      <c r="E11374" s="393" t="s">
        <v>10578</v>
      </c>
      <c r="F11374" s="393" t="s">
        <v>2502</v>
      </c>
      <c r="G11374" s="393" t="s">
        <v>307</v>
      </c>
      <c r="H11374" s="394">
        <f t="shared" si="101"/>
        <v>1050000</v>
      </c>
      <c r="I11374" s="263">
        <v>1000000</v>
      </c>
      <c r="J11374" s="396" t="s">
        <v>6371</v>
      </c>
      <c r="K11374" s="396" t="s">
        <v>6371</v>
      </c>
      <c r="L11374" s="397" t="s">
        <v>10360</v>
      </c>
    </row>
    <row r="11375" spans="2:12" ht="75" customHeight="1" x14ac:dyDescent="0.25">
      <c r="B11375" s="391">
        <v>46181541</v>
      </c>
      <c r="C11375" s="401" t="s">
        <v>10735</v>
      </c>
      <c r="D11375" s="393" t="s">
        <v>10438</v>
      </c>
      <c r="E11375" s="393" t="s">
        <v>10578</v>
      </c>
      <c r="F11375" s="393" t="s">
        <v>2502</v>
      </c>
      <c r="G11375" s="393" t="s">
        <v>307</v>
      </c>
      <c r="H11375" s="394">
        <f t="shared" si="101"/>
        <v>1050000</v>
      </c>
      <c r="I11375" s="2">
        <v>1000000</v>
      </c>
      <c r="J11375" s="396" t="s">
        <v>6371</v>
      </c>
      <c r="K11375" s="396" t="s">
        <v>6371</v>
      </c>
      <c r="L11375" s="397" t="s">
        <v>10360</v>
      </c>
    </row>
    <row r="11376" spans="2:12" ht="75" customHeight="1" x14ac:dyDescent="0.25">
      <c r="B11376" s="391">
        <v>41121800</v>
      </c>
      <c r="C11376" s="401" t="s">
        <v>10736</v>
      </c>
      <c r="D11376" s="393" t="s">
        <v>10438</v>
      </c>
      <c r="E11376" s="393" t="s">
        <v>10578</v>
      </c>
      <c r="F11376" s="393" t="s">
        <v>2502</v>
      </c>
      <c r="G11376" s="393" t="s">
        <v>307</v>
      </c>
      <c r="H11376" s="394">
        <f t="shared" si="101"/>
        <v>262500</v>
      </c>
      <c r="I11376" s="263">
        <v>250000</v>
      </c>
      <c r="J11376" s="396" t="s">
        <v>6371</v>
      </c>
      <c r="K11376" s="396" t="s">
        <v>6371</v>
      </c>
      <c r="L11376" s="397" t="s">
        <v>10360</v>
      </c>
    </row>
    <row r="11377" spans="2:12" ht="75" customHeight="1" x14ac:dyDescent="0.25">
      <c r="B11377" s="391">
        <v>41121800</v>
      </c>
      <c r="C11377" s="401" t="s">
        <v>10737</v>
      </c>
      <c r="D11377" s="393" t="s">
        <v>10438</v>
      </c>
      <c r="E11377" s="393" t="s">
        <v>10578</v>
      </c>
      <c r="F11377" s="393" t="s">
        <v>2502</v>
      </c>
      <c r="G11377" s="393" t="s">
        <v>307</v>
      </c>
      <c r="H11377" s="394">
        <f t="shared" si="101"/>
        <v>21000000</v>
      </c>
      <c r="I11377" s="263">
        <v>20000000</v>
      </c>
      <c r="J11377" s="396" t="s">
        <v>6371</v>
      </c>
      <c r="K11377" s="396" t="s">
        <v>6371</v>
      </c>
      <c r="L11377" s="397" t="s">
        <v>10360</v>
      </c>
    </row>
    <row r="11378" spans="2:12" ht="75" customHeight="1" x14ac:dyDescent="0.25">
      <c r="B11378" s="391">
        <v>41121800</v>
      </c>
      <c r="C11378" s="401" t="s">
        <v>10738</v>
      </c>
      <c r="D11378" s="393" t="s">
        <v>10438</v>
      </c>
      <c r="E11378" s="393" t="s">
        <v>10578</v>
      </c>
      <c r="F11378" s="393" t="s">
        <v>2502</v>
      </c>
      <c r="G11378" s="393" t="s">
        <v>307</v>
      </c>
      <c r="H11378" s="394">
        <f t="shared" si="101"/>
        <v>21000000</v>
      </c>
      <c r="I11378" s="263">
        <v>20000000</v>
      </c>
      <c r="J11378" s="396" t="s">
        <v>6371</v>
      </c>
      <c r="K11378" s="396" t="s">
        <v>6371</v>
      </c>
      <c r="L11378" s="397" t="s">
        <v>10360</v>
      </c>
    </row>
    <row r="11379" spans="2:12" ht="75" customHeight="1" x14ac:dyDescent="0.25">
      <c r="B11379" s="391">
        <v>41121800</v>
      </c>
      <c r="C11379" s="401" t="s">
        <v>10739</v>
      </c>
      <c r="D11379" s="393" t="s">
        <v>10438</v>
      </c>
      <c r="E11379" s="393" t="s">
        <v>10578</v>
      </c>
      <c r="F11379" s="393" t="s">
        <v>2502</v>
      </c>
      <c r="G11379" s="393" t="s">
        <v>307</v>
      </c>
      <c r="H11379" s="394">
        <f t="shared" si="101"/>
        <v>21000000</v>
      </c>
      <c r="I11379" s="263">
        <v>20000000</v>
      </c>
      <c r="J11379" s="396" t="s">
        <v>6371</v>
      </c>
      <c r="K11379" s="396" t="s">
        <v>6371</v>
      </c>
      <c r="L11379" s="397" t="s">
        <v>10360</v>
      </c>
    </row>
    <row r="11380" spans="2:12" ht="75" customHeight="1" x14ac:dyDescent="0.25">
      <c r="B11380" s="391">
        <v>411218009</v>
      </c>
      <c r="C11380" s="401" t="s">
        <v>10740</v>
      </c>
      <c r="D11380" s="393" t="s">
        <v>10438</v>
      </c>
      <c r="E11380" s="393" t="s">
        <v>10578</v>
      </c>
      <c r="F11380" s="393" t="s">
        <v>2502</v>
      </c>
      <c r="G11380" s="393" t="s">
        <v>307</v>
      </c>
      <c r="H11380" s="394">
        <f t="shared" si="101"/>
        <v>5250000</v>
      </c>
      <c r="I11380" s="263">
        <v>5000000</v>
      </c>
      <c r="J11380" s="396" t="s">
        <v>6371</v>
      </c>
      <c r="K11380" s="396" t="s">
        <v>6371</v>
      </c>
      <c r="L11380" s="397" t="s">
        <v>10360</v>
      </c>
    </row>
    <row r="11381" spans="2:12" ht="75" customHeight="1" x14ac:dyDescent="0.25">
      <c r="B11381" s="391">
        <v>411218009</v>
      </c>
      <c r="C11381" s="401" t="s">
        <v>10741</v>
      </c>
      <c r="D11381" s="393" t="s">
        <v>10438</v>
      </c>
      <c r="E11381" s="393" t="s">
        <v>10578</v>
      </c>
      <c r="F11381" s="393" t="s">
        <v>2502</v>
      </c>
      <c r="G11381" s="393" t="s">
        <v>307</v>
      </c>
      <c r="H11381" s="394">
        <f t="shared" si="101"/>
        <v>3150000</v>
      </c>
      <c r="I11381" s="263">
        <v>3000000</v>
      </c>
      <c r="J11381" s="396" t="s">
        <v>6371</v>
      </c>
      <c r="K11381" s="396" t="s">
        <v>6371</v>
      </c>
      <c r="L11381" s="397" t="s">
        <v>10360</v>
      </c>
    </row>
    <row r="11382" spans="2:12" ht="75" customHeight="1" x14ac:dyDescent="0.25">
      <c r="B11382" s="391">
        <v>41121800</v>
      </c>
      <c r="C11382" s="401" t="s">
        <v>10742</v>
      </c>
      <c r="D11382" s="393" t="s">
        <v>10438</v>
      </c>
      <c r="E11382" s="393" t="s">
        <v>10578</v>
      </c>
      <c r="F11382" s="393" t="s">
        <v>2502</v>
      </c>
      <c r="G11382" s="393" t="s">
        <v>307</v>
      </c>
      <c r="H11382" s="394">
        <f t="shared" si="101"/>
        <v>3150000</v>
      </c>
      <c r="I11382" s="263">
        <v>3000000</v>
      </c>
      <c r="J11382" s="396" t="s">
        <v>6371</v>
      </c>
      <c r="K11382" s="396" t="s">
        <v>6371</v>
      </c>
      <c r="L11382" s="397" t="s">
        <v>10360</v>
      </c>
    </row>
    <row r="11383" spans="2:12" ht="75" customHeight="1" x14ac:dyDescent="0.25">
      <c r="B11383" s="391">
        <v>41121800</v>
      </c>
      <c r="C11383" s="401" t="s">
        <v>10743</v>
      </c>
      <c r="D11383" s="393" t="s">
        <v>10438</v>
      </c>
      <c r="E11383" s="393" t="s">
        <v>10578</v>
      </c>
      <c r="F11383" s="393" t="s">
        <v>2502</v>
      </c>
      <c r="G11383" s="393" t="s">
        <v>307</v>
      </c>
      <c r="H11383" s="394">
        <f t="shared" si="101"/>
        <v>3150000</v>
      </c>
      <c r="I11383" s="263">
        <v>3000000</v>
      </c>
      <c r="J11383" s="396" t="s">
        <v>6371</v>
      </c>
      <c r="K11383" s="396" t="s">
        <v>6371</v>
      </c>
      <c r="L11383" s="397" t="s">
        <v>10360</v>
      </c>
    </row>
    <row r="11384" spans="2:12" ht="75" customHeight="1" x14ac:dyDescent="0.25">
      <c r="B11384" s="391">
        <v>41121800</v>
      </c>
      <c r="C11384" s="401" t="s">
        <v>10744</v>
      </c>
      <c r="D11384" s="393" t="s">
        <v>10438</v>
      </c>
      <c r="E11384" s="393" t="s">
        <v>10578</v>
      </c>
      <c r="F11384" s="393" t="s">
        <v>2502</v>
      </c>
      <c r="G11384" s="393" t="s">
        <v>307</v>
      </c>
      <c r="H11384" s="394">
        <f t="shared" si="101"/>
        <v>5250000</v>
      </c>
      <c r="I11384" s="263">
        <v>5000000</v>
      </c>
      <c r="J11384" s="396" t="s">
        <v>6371</v>
      </c>
      <c r="K11384" s="396" t="s">
        <v>6371</v>
      </c>
      <c r="L11384" s="397" t="s">
        <v>10360</v>
      </c>
    </row>
    <row r="11385" spans="2:12" ht="75" customHeight="1" x14ac:dyDescent="0.25">
      <c r="B11385" s="391">
        <v>41121800</v>
      </c>
      <c r="C11385" s="401" t="s">
        <v>10745</v>
      </c>
      <c r="D11385" s="393" t="s">
        <v>10438</v>
      </c>
      <c r="E11385" s="393" t="s">
        <v>10578</v>
      </c>
      <c r="F11385" s="393" t="s">
        <v>2502</v>
      </c>
      <c r="G11385" s="393" t="s">
        <v>307</v>
      </c>
      <c r="H11385" s="394">
        <f t="shared" si="101"/>
        <v>5250000</v>
      </c>
      <c r="I11385" s="263">
        <v>5000000</v>
      </c>
      <c r="J11385" s="396" t="s">
        <v>6371</v>
      </c>
      <c r="K11385" s="396" t="s">
        <v>6371</v>
      </c>
      <c r="L11385" s="397" t="s">
        <v>10360</v>
      </c>
    </row>
    <row r="11386" spans="2:12" ht="75" customHeight="1" x14ac:dyDescent="0.25">
      <c r="B11386" s="391">
        <v>41121800</v>
      </c>
      <c r="C11386" s="401" t="s">
        <v>10746</v>
      </c>
      <c r="D11386" s="393" t="s">
        <v>10438</v>
      </c>
      <c r="E11386" s="393" t="s">
        <v>10578</v>
      </c>
      <c r="F11386" s="393" t="s">
        <v>2502</v>
      </c>
      <c r="G11386" s="393" t="s">
        <v>307</v>
      </c>
      <c r="H11386" s="394">
        <f t="shared" si="101"/>
        <v>5250000</v>
      </c>
      <c r="I11386" s="263">
        <v>5000000</v>
      </c>
      <c r="J11386" s="396" t="s">
        <v>6371</v>
      </c>
      <c r="K11386" s="396" t="s">
        <v>6371</v>
      </c>
      <c r="L11386" s="397" t="s">
        <v>10360</v>
      </c>
    </row>
    <row r="11387" spans="2:12" ht="75" customHeight="1" x14ac:dyDescent="0.25">
      <c r="B11387" s="391">
        <v>41121800</v>
      </c>
      <c r="C11387" s="401" t="s">
        <v>10747</v>
      </c>
      <c r="D11387" s="393" t="s">
        <v>10438</v>
      </c>
      <c r="E11387" s="393" t="s">
        <v>10578</v>
      </c>
      <c r="F11387" s="393" t="s">
        <v>2502</v>
      </c>
      <c r="G11387" s="393" t="s">
        <v>307</v>
      </c>
      <c r="H11387" s="394">
        <f t="shared" si="101"/>
        <v>5250000</v>
      </c>
      <c r="I11387" s="263">
        <v>5000000</v>
      </c>
      <c r="J11387" s="396" t="s">
        <v>6371</v>
      </c>
      <c r="K11387" s="396" t="s">
        <v>6371</v>
      </c>
      <c r="L11387" s="397" t="s">
        <v>10360</v>
      </c>
    </row>
    <row r="11388" spans="2:12" ht="75" customHeight="1" x14ac:dyDescent="0.25">
      <c r="B11388" s="391">
        <v>41121800</v>
      </c>
      <c r="C11388" s="401" t="s">
        <v>10748</v>
      </c>
      <c r="D11388" s="393" t="s">
        <v>10438</v>
      </c>
      <c r="E11388" s="393" t="s">
        <v>10578</v>
      </c>
      <c r="F11388" s="393" t="s">
        <v>2502</v>
      </c>
      <c r="G11388" s="393" t="s">
        <v>307</v>
      </c>
      <c r="H11388" s="394">
        <f t="shared" si="101"/>
        <v>10500000</v>
      </c>
      <c r="I11388" s="263">
        <v>10000000</v>
      </c>
      <c r="J11388" s="396" t="s">
        <v>6371</v>
      </c>
      <c r="K11388" s="396" t="s">
        <v>6371</v>
      </c>
      <c r="L11388" s="397" t="s">
        <v>10360</v>
      </c>
    </row>
    <row r="11389" spans="2:12" ht="75" customHeight="1" x14ac:dyDescent="0.25">
      <c r="B11389" s="391">
        <v>41121800</v>
      </c>
      <c r="C11389" s="401" t="s">
        <v>10749</v>
      </c>
      <c r="D11389" s="393" t="s">
        <v>10438</v>
      </c>
      <c r="E11389" s="393" t="s">
        <v>10578</v>
      </c>
      <c r="F11389" s="393" t="s">
        <v>2502</v>
      </c>
      <c r="G11389" s="393" t="s">
        <v>307</v>
      </c>
      <c r="H11389" s="394">
        <f t="shared" si="101"/>
        <v>10500000</v>
      </c>
      <c r="I11389" s="263">
        <v>10000000</v>
      </c>
      <c r="J11389" s="396" t="s">
        <v>6371</v>
      </c>
      <c r="K11389" s="396" t="s">
        <v>6371</v>
      </c>
      <c r="L11389" s="397" t="s">
        <v>10360</v>
      </c>
    </row>
    <row r="11390" spans="2:12" ht="75" customHeight="1" x14ac:dyDescent="0.25">
      <c r="B11390" s="391">
        <v>41121800</v>
      </c>
      <c r="C11390" s="401" t="s">
        <v>10750</v>
      </c>
      <c r="D11390" s="393" t="s">
        <v>10438</v>
      </c>
      <c r="E11390" s="393" t="s">
        <v>10578</v>
      </c>
      <c r="F11390" s="393" t="s">
        <v>2502</v>
      </c>
      <c r="G11390" s="393" t="s">
        <v>307</v>
      </c>
      <c r="H11390" s="394">
        <f t="shared" si="101"/>
        <v>12600000</v>
      </c>
      <c r="I11390" s="263">
        <v>12000000</v>
      </c>
      <c r="J11390" s="396" t="s">
        <v>6371</v>
      </c>
      <c r="K11390" s="396" t="s">
        <v>6371</v>
      </c>
      <c r="L11390" s="397" t="s">
        <v>10360</v>
      </c>
    </row>
    <row r="11391" spans="2:12" ht="75" customHeight="1" x14ac:dyDescent="0.25">
      <c r="B11391" s="391">
        <v>41121800</v>
      </c>
      <c r="C11391" s="401" t="s">
        <v>10751</v>
      </c>
      <c r="D11391" s="393" t="s">
        <v>10438</v>
      </c>
      <c r="E11391" s="393" t="s">
        <v>10578</v>
      </c>
      <c r="F11391" s="393" t="s">
        <v>2502</v>
      </c>
      <c r="G11391" s="393" t="s">
        <v>307</v>
      </c>
      <c r="H11391" s="394">
        <f t="shared" si="101"/>
        <v>1260000</v>
      </c>
      <c r="I11391" s="263">
        <v>1200000</v>
      </c>
      <c r="J11391" s="396" t="s">
        <v>6371</v>
      </c>
      <c r="K11391" s="396" t="s">
        <v>6371</v>
      </c>
      <c r="L11391" s="397" t="s">
        <v>10360</v>
      </c>
    </row>
    <row r="11392" spans="2:12" ht="75" customHeight="1" x14ac:dyDescent="0.25">
      <c r="B11392" s="391">
        <v>41121806</v>
      </c>
      <c r="C11392" s="401" t="s">
        <v>10752</v>
      </c>
      <c r="D11392" s="393" t="s">
        <v>10438</v>
      </c>
      <c r="E11392" s="393" t="s">
        <v>10578</v>
      </c>
      <c r="F11392" s="393" t="s">
        <v>2502</v>
      </c>
      <c r="G11392" s="393" t="s">
        <v>307</v>
      </c>
      <c r="H11392" s="394">
        <f t="shared" si="101"/>
        <v>2100000</v>
      </c>
      <c r="I11392" s="263">
        <v>2000000</v>
      </c>
      <c r="J11392" s="396" t="s">
        <v>6371</v>
      </c>
      <c r="K11392" s="396" t="s">
        <v>6371</v>
      </c>
      <c r="L11392" s="397" t="s">
        <v>10360</v>
      </c>
    </row>
    <row r="11393" spans="2:12" ht="75" customHeight="1" x14ac:dyDescent="0.25">
      <c r="B11393" s="391">
        <v>41121806</v>
      </c>
      <c r="C11393" s="401" t="s">
        <v>10753</v>
      </c>
      <c r="D11393" s="393" t="s">
        <v>10438</v>
      </c>
      <c r="E11393" s="393" t="s">
        <v>10578</v>
      </c>
      <c r="F11393" s="393" t="s">
        <v>2502</v>
      </c>
      <c r="G11393" s="393" t="s">
        <v>307</v>
      </c>
      <c r="H11393" s="394">
        <f t="shared" si="101"/>
        <v>2100000</v>
      </c>
      <c r="I11393" s="263">
        <v>2000000</v>
      </c>
      <c r="J11393" s="396" t="s">
        <v>6371</v>
      </c>
      <c r="K11393" s="396" t="s">
        <v>6371</v>
      </c>
      <c r="L11393" s="397" t="s">
        <v>10360</v>
      </c>
    </row>
    <row r="11394" spans="2:12" ht="75" customHeight="1" x14ac:dyDescent="0.25">
      <c r="B11394" s="391">
        <v>41121806</v>
      </c>
      <c r="C11394" s="401" t="s">
        <v>10754</v>
      </c>
      <c r="D11394" s="393" t="s">
        <v>10438</v>
      </c>
      <c r="E11394" s="393" t="s">
        <v>10578</v>
      </c>
      <c r="F11394" s="393" t="s">
        <v>2502</v>
      </c>
      <c r="G11394" s="393" t="s">
        <v>307</v>
      </c>
      <c r="H11394" s="394">
        <f t="shared" si="101"/>
        <v>2100000</v>
      </c>
      <c r="I11394" s="263">
        <v>2000000</v>
      </c>
      <c r="J11394" s="396" t="s">
        <v>6371</v>
      </c>
      <c r="K11394" s="396" t="s">
        <v>6371</v>
      </c>
      <c r="L11394" s="397" t="s">
        <v>10360</v>
      </c>
    </row>
    <row r="11395" spans="2:12" ht="75" customHeight="1" x14ac:dyDescent="0.25">
      <c r="B11395" s="391">
        <v>41121806</v>
      </c>
      <c r="C11395" s="401" t="s">
        <v>10755</v>
      </c>
      <c r="D11395" s="393" t="s">
        <v>10438</v>
      </c>
      <c r="E11395" s="393" t="s">
        <v>10578</v>
      </c>
      <c r="F11395" s="393" t="s">
        <v>2502</v>
      </c>
      <c r="G11395" s="393" t="s">
        <v>307</v>
      </c>
      <c r="H11395" s="394">
        <f t="shared" si="101"/>
        <v>2100000</v>
      </c>
      <c r="I11395" s="263">
        <v>2000000</v>
      </c>
      <c r="J11395" s="396" t="s">
        <v>6371</v>
      </c>
      <c r="K11395" s="396" t="s">
        <v>6371</v>
      </c>
      <c r="L11395" s="397" t="s">
        <v>10360</v>
      </c>
    </row>
    <row r="11396" spans="2:12" ht="75" customHeight="1" x14ac:dyDescent="0.25">
      <c r="B11396" s="391">
        <v>41121806</v>
      </c>
      <c r="C11396" s="401" t="s">
        <v>10756</v>
      </c>
      <c r="D11396" s="393" t="s">
        <v>10438</v>
      </c>
      <c r="E11396" s="393" t="s">
        <v>10578</v>
      </c>
      <c r="F11396" s="393" t="s">
        <v>2502</v>
      </c>
      <c r="G11396" s="393" t="s">
        <v>307</v>
      </c>
      <c r="H11396" s="394">
        <f t="shared" si="101"/>
        <v>2100000</v>
      </c>
      <c r="I11396" s="263">
        <v>2000000</v>
      </c>
      <c r="J11396" s="396" t="s">
        <v>6371</v>
      </c>
      <c r="K11396" s="396" t="s">
        <v>6371</v>
      </c>
      <c r="L11396" s="397" t="s">
        <v>10360</v>
      </c>
    </row>
    <row r="11397" spans="2:12" ht="75" customHeight="1" x14ac:dyDescent="0.25">
      <c r="B11397" s="391">
        <v>41121806</v>
      </c>
      <c r="C11397" s="401" t="s">
        <v>10757</v>
      </c>
      <c r="D11397" s="393" t="s">
        <v>10438</v>
      </c>
      <c r="E11397" s="393" t="s">
        <v>10578</v>
      </c>
      <c r="F11397" s="393" t="s">
        <v>2502</v>
      </c>
      <c r="G11397" s="393" t="s">
        <v>307</v>
      </c>
      <c r="H11397" s="394">
        <f t="shared" si="101"/>
        <v>2100000</v>
      </c>
      <c r="I11397" s="263">
        <v>2000000</v>
      </c>
      <c r="J11397" s="396" t="s">
        <v>6371</v>
      </c>
      <c r="K11397" s="396" t="s">
        <v>6371</v>
      </c>
      <c r="L11397" s="397" t="s">
        <v>10360</v>
      </c>
    </row>
    <row r="11398" spans="2:12" ht="75" customHeight="1" x14ac:dyDescent="0.25">
      <c r="B11398" s="391">
        <v>41121806</v>
      </c>
      <c r="C11398" s="401" t="s">
        <v>10758</v>
      </c>
      <c r="D11398" s="393" t="s">
        <v>10438</v>
      </c>
      <c r="E11398" s="393" t="s">
        <v>10578</v>
      </c>
      <c r="F11398" s="393" t="s">
        <v>2502</v>
      </c>
      <c r="G11398" s="393" t="s">
        <v>307</v>
      </c>
      <c r="H11398" s="394">
        <f t="shared" si="101"/>
        <v>2100000</v>
      </c>
      <c r="I11398" s="263">
        <v>2000000</v>
      </c>
      <c r="J11398" s="396" t="s">
        <v>6371</v>
      </c>
      <c r="K11398" s="396" t="s">
        <v>6371</v>
      </c>
      <c r="L11398" s="397" t="s">
        <v>10360</v>
      </c>
    </row>
    <row r="11399" spans="2:12" ht="75" customHeight="1" x14ac:dyDescent="0.25">
      <c r="B11399" s="391">
        <v>41121806</v>
      </c>
      <c r="C11399" s="401" t="s">
        <v>10759</v>
      </c>
      <c r="D11399" s="393" t="s">
        <v>10438</v>
      </c>
      <c r="E11399" s="393" t="s">
        <v>10578</v>
      </c>
      <c r="F11399" s="393" t="s">
        <v>2502</v>
      </c>
      <c r="G11399" s="393" t="s">
        <v>307</v>
      </c>
      <c r="H11399" s="394">
        <f t="shared" si="101"/>
        <v>2100000</v>
      </c>
      <c r="I11399" s="263">
        <v>2000000</v>
      </c>
      <c r="J11399" s="396" t="s">
        <v>6371</v>
      </c>
      <c r="K11399" s="396" t="s">
        <v>6371</v>
      </c>
      <c r="L11399" s="397" t="s">
        <v>10360</v>
      </c>
    </row>
    <row r="11400" spans="2:12" ht="75" customHeight="1" x14ac:dyDescent="0.25">
      <c r="B11400" s="391">
        <v>52152014</v>
      </c>
      <c r="C11400" s="401" t="s">
        <v>10760</v>
      </c>
      <c r="D11400" s="393" t="s">
        <v>10438</v>
      </c>
      <c r="E11400" s="393" t="s">
        <v>10578</v>
      </c>
      <c r="F11400" s="393" t="s">
        <v>2502</v>
      </c>
      <c r="G11400" s="393" t="s">
        <v>307</v>
      </c>
      <c r="H11400" s="394">
        <f t="shared" si="101"/>
        <v>6825000</v>
      </c>
      <c r="I11400" s="263">
        <v>6500000</v>
      </c>
      <c r="J11400" s="396" t="s">
        <v>6371</v>
      </c>
      <c r="K11400" s="396" t="s">
        <v>6371</v>
      </c>
      <c r="L11400" s="397" t="s">
        <v>10360</v>
      </c>
    </row>
    <row r="11401" spans="2:12" ht="75" customHeight="1" x14ac:dyDescent="0.25">
      <c r="B11401" s="391" t="s">
        <v>10761</v>
      </c>
      <c r="C11401" s="401" t="s">
        <v>10762</v>
      </c>
      <c r="D11401" s="393" t="s">
        <v>10438</v>
      </c>
      <c r="E11401" s="393" t="s">
        <v>10578</v>
      </c>
      <c r="F11401" s="393" t="s">
        <v>2502</v>
      </c>
      <c r="G11401" s="393" t="s">
        <v>307</v>
      </c>
      <c r="H11401" s="394">
        <f t="shared" si="101"/>
        <v>2625000</v>
      </c>
      <c r="I11401" s="263">
        <v>2500000</v>
      </c>
      <c r="J11401" s="396" t="s">
        <v>6371</v>
      </c>
      <c r="K11401" s="396" t="s">
        <v>6371</v>
      </c>
      <c r="L11401" s="397" t="s">
        <v>10360</v>
      </c>
    </row>
    <row r="11402" spans="2:12" ht="75" customHeight="1" x14ac:dyDescent="0.25">
      <c r="B11402" s="391">
        <v>41121800</v>
      </c>
      <c r="C11402" s="401" t="s">
        <v>10763</v>
      </c>
      <c r="D11402" s="393" t="s">
        <v>10438</v>
      </c>
      <c r="E11402" s="393" t="s">
        <v>10578</v>
      </c>
      <c r="F11402" s="393" t="s">
        <v>2502</v>
      </c>
      <c r="G11402" s="393" t="s">
        <v>307</v>
      </c>
      <c r="H11402" s="394">
        <f t="shared" si="101"/>
        <v>3150000</v>
      </c>
      <c r="I11402" s="263">
        <v>3000000</v>
      </c>
      <c r="J11402" s="396" t="s">
        <v>6371</v>
      </c>
      <c r="K11402" s="396" t="s">
        <v>6371</v>
      </c>
      <c r="L11402" s="397" t="s">
        <v>10360</v>
      </c>
    </row>
    <row r="11403" spans="2:12" ht="75" customHeight="1" x14ac:dyDescent="0.25">
      <c r="B11403" s="391">
        <v>41121800</v>
      </c>
      <c r="C11403" s="401" t="s">
        <v>10764</v>
      </c>
      <c r="D11403" s="393" t="s">
        <v>10438</v>
      </c>
      <c r="E11403" s="393" t="s">
        <v>10578</v>
      </c>
      <c r="F11403" s="393" t="s">
        <v>2502</v>
      </c>
      <c r="G11403" s="393" t="s">
        <v>307</v>
      </c>
      <c r="H11403" s="394">
        <f t="shared" si="101"/>
        <v>10500000</v>
      </c>
      <c r="I11403" s="263">
        <v>10000000</v>
      </c>
      <c r="J11403" s="396" t="s">
        <v>6371</v>
      </c>
      <c r="K11403" s="396" t="s">
        <v>6371</v>
      </c>
      <c r="L11403" s="397" t="s">
        <v>10360</v>
      </c>
    </row>
    <row r="11404" spans="2:12" ht="75" customHeight="1" x14ac:dyDescent="0.25">
      <c r="B11404" s="391">
        <v>41121800</v>
      </c>
      <c r="C11404" s="401" t="s">
        <v>10765</v>
      </c>
      <c r="D11404" s="393" t="s">
        <v>10438</v>
      </c>
      <c r="E11404" s="393" t="s">
        <v>10578</v>
      </c>
      <c r="F11404" s="393" t="s">
        <v>2502</v>
      </c>
      <c r="G11404" s="393" t="s">
        <v>307</v>
      </c>
      <c r="H11404" s="394">
        <f t="shared" si="101"/>
        <v>10500000</v>
      </c>
      <c r="I11404" s="263">
        <v>10000000</v>
      </c>
      <c r="J11404" s="396" t="s">
        <v>6371</v>
      </c>
      <c r="K11404" s="396" t="s">
        <v>6371</v>
      </c>
      <c r="L11404" s="397" t="s">
        <v>10360</v>
      </c>
    </row>
    <row r="11405" spans="2:12" ht="75" customHeight="1" x14ac:dyDescent="0.25">
      <c r="B11405" s="391">
        <v>41121800</v>
      </c>
      <c r="C11405" s="401" t="s">
        <v>10766</v>
      </c>
      <c r="D11405" s="393" t="s">
        <v>10438</v>
      </c>
      <c r="E11405" s="393" t="s">
        <v>10578</v>
      </c>
      <c r="F11405" s="393" t="s">
        <v>2502</v>
      </c>
      <c r="G11405" s="393" t="s">
        <v>307</v>
      </c>
      <c r="H11405" s="394">
        <f t="shared" si="101"/>
        <v>8400000</v>
      </c>
      <c r="I11405" s="263">
        <v>8000000</v>
      </c>
      <c r="J11405" s="396" t="s">
        <v>6371</v>
      </c>
      <c r="K11405" s="396" t="s">
        <v>6371</v>
      </c>
      <c r="L11405" s="397" t="s">
        <v>10360</v>
      </c>
    </row>
    <row r="11406" spans="2:12" ht="75" customHeight="1" x14ac:dyDescent="0.25">
      <c r="B11406" s="391">
        <v>41121800</v>
      </c>
      <c r="C11406" s="401" t="s">
        <v>10767</v>
      </c>
      <c r="D11406" s="393" t="s">
        <v>10438</v>
      </c>
      <c r="E11406" s="393" t="s">
        <v>10578</v>
      </c>
      <c r="F11406" s="393" t="s">
        <v>2502</v>
      </c>
      <c r="G11406" s="393" t="s">
        <v>307</v>
      </c>
      <c r="H11406" s="394">
        <f t="shared" si="101"/>
        <v>8400000</v>
      </c>
      <c r="I11406" s="263">
        <v>8000000</v>
      </c>
      <c r="J11406" s="396" t="s">
        <v>6371</v>
      </c>
      <c r="K11406" s="396" t="s">
        <v>6371</v>
      </c>
      <c r="L11406" s="397" t="s">
        <v>10360</v>
      </c>
    </row>
    <row r="11407" spans="2:12" ht="75" customHeight="1" x14ac:dyDescent="0.25">
      <c r="B11407" s="391">
        <v>41121800</v>
      </c>
      <c r="C11407" s="401" t="s">
        <v>10768</v>
      </c>
      <c r="D11407" s="393" t="s">
        <v>10438</v>
      </c>
      <c r="E11407" s="393" t="s">
        <v>10578</v>
      </c>
      <c r="F11407" s="393" t="s">
        <v>2502</v>
      </c>
      <c r="G11407" s="393" t="s">
        <v>307</v>
      </c>
      <c r="H11407" s="394">
        <f t="shared" si="101"/>
        <v>8400000</v>
      </c>
      <c r="I11407" s="263">
        <v>8000000</v>
      </c>
      <c r="J11407" s="396" t="s">
        <v>6371</v>
      </c>
      <c r="K11407" s="396" t="s">
        <v>6371</v>
      </c>
      <c r="L11407" s="397" t="s">
        <v>10360</v>
      </c>
    </row>
    <row r="11408" spans="2:12" ht="75" customHeight="1" x14ac:dyDescent="0.25">
      <c r="B11408" s="391">
        <v>41121800</v>
      </c>
      <c r="C11408" s="401" t="s">
        <v>10769</v>
      </c>
      <c r="D11408" s="393" t="s">
        <v>10438</v>
      </c>
      <c r="E11408" s="393" t="s">
        <v>10578</v>
      </c>
      <c r="F11408" s="393" t="s">
        <v>2502</v>
      </c>
      <c r="G11408" s="393" t="s">
        <v>307</v>
      </c>
      <c r="H11408" s="394">
        <f t="shared" si="101"/>
        <v>8400000</v>
      </c>
      <c r="I11408" s="263">
        <v>8000000</v>
      </c>
      <c r="J11408" s="396" t="s">
        <v>6371</v>
      </c>
      <c r="K11408" s="396" t="s">
        <v>6371</v>
      </c>
      <c r="L11408" s="397" t="s">
        <v>10360</v>
      </c>
    </row>
    <row r="11409" spans="2:12" ht="75" customHeight="1" x14ac:dyDescent="0.25">
      <c r="B11409" s="391">
        <v>41121800</v>
      </c>
      <c r="C11409" s="401" t="s">
        <v>10770</v>
      </c>
      <c r="D11409" s="393" t="s">
        <v>10438</v>
      </c>
      <c r="E11409" s="393" t="s">
        <v>10578</v>
      </c>
      <c r="F11409" s="393" t="s">
        <v>2502</v>
      </c>
      <c r="G11409" s="393" t="s">
        <v>307</v>
      </c>
      <c r="H11409" s="394">
        <f t="shared" si="101"/>
        <v>2100000</v>
      </c>
      <c r="I11409" s="263">
        <v>2000000</v>
      </c>
      <c r="J11409" s="396" t="s">
        <v>6371</v>
      </c>
      <c r="K11409" s="396" t="s">
        <v>6371</v>
      </c>
      <c r="L11409" s="397" t="s">
        <v>10360</v>
      </c>
    </row>
    <row r="11410" spans="2:12" ht="75" customHeight="1" x14ac:dyDescent="0.25">
      <c r="B11410" s="391">
        <v>41121800</v>
      </c>
      <c r="C11410" s="401" t="s">
        <v>10771</v>
      </c>
      <c r="D11410" s="393" t="s">
        <v>10438</v>
      </c>
      <c r="E11410" s="393" t="s">
        <v>10578</v>
      </c>
      <c r="F11410" s="393" t="s">
        <v>2502</v>
      </c>
      <c r="G11410" s="393" t="s">
        <v>307</v>
      </c>
      <c r="H11410" s="394">
        <f t="shared" si="101"/>
        <v>3150000</v>
      </c>
      <c r="I11410" s="263">
        <v>3000000</v>
      </c>
      <c r="J11410" s="396" t="s">
        <v>6371</v>
      </c>
      <c r="K11410" s="396" t="s">
        <v>6371</v>
      </c>
      <c r="L11410" s="397" t="s">
        <v>10360</v>
      </c>
    </row>
    <row r="11411" spans="2:12" ht="75" customHeight="1" x14ac:dyDescent="0.25">
      <c r="B11411" s="391">
        <v>41121800</v>
      </c>
      <c r="C11411" s="401" t="s">
        <v>10772</v>
      </c>
      <c r="D11411" s="393" t="s">
        <v>10438</v>
      </c>
      <c r="E11411" s="393" t="s">
        <v>10578</v>
      </c>
      <c r="F11411" s="393" t="s">
        <v>2502</v>
      </c>
      <c r="G11411" s="393" t="s">
        <v>307</v>
      </c>
      <c r="H11411" s="394">
        <f t="shared" si="101"/>
        <v>2100000</v>
      </c>
      <c r="I11411" s="263">
        <v>2000000</v>
      </c>
      <c r="J11411" s="396" t="s">
        <v>6371</v>
      </c>
      <c r="K11411" s="396" t="s">
        <v>6371</v>
      </c>
      <c r="L11411" s="397" t="s">
        <v>10360</v>
      </c>
    </row>
    <row r="11412" spans="2:12" ht="75" customHeight="1" x14ac:dyDescent="0.25">
      <c r="B11412" s="391">
        <v>48102108</v>
      </c>
      <c r="C11412" s="401" t="s">
        <v>10773</v>
      </c>
      <c r="D11412" s="393" t="s">
        <v>10438</v>
      </c>
      <c r="E11412" s="393" t="s">
        <v>10578</v>
      </c>
      <c r="F11412" s="393" t="s">
        <v>2502</v>
      </c>
      <c r="G11412" s="393" t="s">
        <v>307</v>
      </c>
      <c r="H11412" s="394">
        <f t="shared" si="101"/>
        <v>2100000</v>
      </c>
      <c r="I11412" s="263">
        <v>2000000</v>
      </c>
      <c r="J11412" s="396" t="s">
        <v>6371</v>
      </c>
      <c r="K11412" s="396" t="s">
        <v>6371</v>
      </c>
      <c r="L11412" s="397" t="s">
        <v>10360</v>
      </c>
    </row>
    <row r="11413" spans="2:12" ht="75" customHeight="1" x14ac:dyDescent="0.25">
      <c r="B11413" s="391">
        <v>14122101</v>
      </c>
      <c r="C11413" s="401" t="s">
        <v>10774</v>
      </c>
      <c r="D11413" s="393" t="s">
        <v>10438</v>
      </c>
      <c r="E11413" s="393" t="s">
        <v>10578</v>
      </c>
      <c r="F11413" s="393" t="s">
        <v>2502</v>
      </c>
      <c r="G11413" s="393" t="s">
        <v>307</v>
      </c>
      <c r="H11413" s="394">
        <f t="shared" si="101"/>
        <v>1050000</v>
      </c>
      <c r="I11413" s="263">
        <v>1000000</v>
      </c>
      <c r="J11413" s="396" t="s">
        <v>6371</v>
      </c>
      <c r="K11413" s="396" t="s">
        <v>6371</v>
      </c>
      <c r="L11413" s="397" t="s">
        <v>10360</v>
      </c>
    </row>
    <row r="11414" spans="2:12" ht="75" customHeight="1" x14ac:dyDescent="0.25">
      <c r="B11414" s="391">
        <v>41121800</v>
      </c>
      <c r="C11414" s="401" t="s">
        <v>10775</v>
      </c>
      <c r="D11414" s="393" t="s">
        <v>10438</v>
      </c>
      <c r="E11414" s="393" t="s">
        <v>10578</v>
      </c>
      <c r="F11414" s="393" t="s">
        <v>2502</v>
      </c>
      <c r="G11414" s="393" t="s">
        <v>307</v>
      </c>
      <c r="H11414" s="394">
        <f t="shared" si="101"/>
        <v>3150000</v>
      </c>
      <c r="I11414" s="263">
        <v>3000000</v>
      </c>
      <c r="J11414" s="396" t="s">
        <v>6371</v>
      </c>
      <c r="K11414" s="396" t="s">
        <v>6371</v>
      </c>
      <c r="L11414" s="397" t="s">
        <v>10360</v>
      </c>
    </row>
    <row r="11415" spans="2:12" ht="75" customHeight="1" x14ac:dyDescent="0.25">
      <c r="B11415" s="391">
        <v>41121510</v>
      </c>
      <c r="C11415" s="401" t="s">
        <v>10776</v>
      </c>
      <c r="D11415" s="393" t="s">
        <v>10438</v>
      </c>
      <c r="E11415" s="393" t="s">
        <v>10578</v>
      </c>
      <c r="F11415" s="393" t="s">
        <v>2502</v>
      </c>
      <c r="G11415" s="393" t="s">
        <v>307</v>
      </c>
      <c r="H11415" s="394">
        <f t="shared" si="101"/>
        <v>3150000</v>
      </c>
      <c r="I11415" s="263">
        <v>3000000</v>
      </c>
      <c r="J11415" s="396" t="s">
        <v>6371</v>
      </c>
      <c r="K11415" s="396" t="s">
        <v>6371</v>
      </c>
      <c r="L11415" s="397" t="s">
        <v>10360</v>
      </c>
    </row>
    <row r="11416" spans="2:12" ht="75" customHeight="1" x14ac:dyDescent="0.25">
      <c r="B11416" s="391">
        <v>26111702</v>
      </c>
      <c r="C11416" s="401" t="s">
        <v>10777</v>
      </c>
      <c r="D11416" s="393" t="s">
        <v>10438</v>
      </c>
      <c r="E11416" s="393" t="s">
        <v>10578</v>
      </c>
      <c r="F11416" s="393" t="s">
        <v>2502</v>
      </c>
      <c r="G11416" s="393" t="s">
        <v>307</v>
      </c>
      <c r="H11416" s="394">
        <f t="shared" si="101"/>
        <v>2100000</v>
      </c>
      <c r="I11416" s="263">
        <v>2000000</v>
      </c>
      <c r="J11416" s="396" t="s">
        <v>6371</v>
      </c>
      <c r="K11416" s="396" t="s">
        <v>6371</v>
      </c>
      <c r="L11416" s="397" t="s">
        <v>10360</v>
      </c>
    </row>
    <row r="11417" spans="2:12" ht="75" customHeight="1" x14ac:dyDescent="0.25">
      <c r="B11417" s="391">
        <v>41122413</v>
      </c>
      <c r="C11417" s="401" t="s">
        <v>10778</v>
      </c>
      <c r="D11417" s="393" t="s">
        <v>10438</v>
      </c>
      <c r="E11417" s="393" t="s">
        <v>10578</v>
      </c>
      <c r="F11417" s="393" t="s">
        <v>2502</v>
      </c>
      <c r="G11417" s="393" t="s">
        <v>307</v>
      </c>
      <c r="H11417" s="394">
        <f t="shared" si="101"/>
        <v>2100000</v>
      </c>
      <c r="I11417" s="263">
        <v>2000000</v>
      </c>
      <c r="J11417" s="396" t="s">
        <v>6371</v>
      </c>
      <c r="K11417" s="396" t="s">
        <v>6371</v>
      </c>
      <c r="L11417" s="397" t="s">
        <v>10360</v>
      </c>
    </row>
    <row r="11418" spans="2:12" ht="75" customHeight="1" x14ac:dyDescent="0.25">
      <c r="B11418" s="391">
        <v>41121510</v>
      </c>
      <c r="C11418" s="401" t="s">
        <v>10779</v>
      </c>
      <c r="D11418" s="393" t="s">
        <v>10438</v>
      </c>
      <c r="E11418" s="393" t="s">
        <v>10578</v>
      </c>
      <c r="F11418" s="393" t="s">
        <v>2502</v>
      </c>
      <c r="G11418" s="393" t="s">
        <v>307</v>
      </c>
      <c r="H11418" s="394">
        <f t="shared" si="101"/>
        <v>3150000</v>
      </c>
      <c r="I11418" s="263">
        <v>3000000</v>
      </c>
      <c r="J11418" s="396" t="s">
        <v>6371</v>
      </c>
      <c r="K11418" s="396" t="s">
        <v>6371</v>
      </c>
      <c r="L11418" s="397" t="s">
        <v>10360</v>
      </c>
    </row>
    <row r="11419" spans="2:12" ht="75" customHeight="1" x14ac:dyDescent="0.25">
      <c r="B11419" s="391">
        <v>41121510</v>
      </c>
      <c r="C11419" s="401" t="s">
        <v>10780</v>
      </c>
      <c r="D11419" s="393" t="s">
        <v>10438</v>
      </c>
      <c r="E11419" s="393" t="s">
        <v>10578</v>
      </c>
      <c r="F11419" s="393" t="s">
        <v>2502</v>
      </c>
      <c r="G11419" s="393" t="s">
        <v>307</v>
      </c>
      <c r="H11419" s="394">
        <f t="shared" si="101"/>
        <v>3150000</v>
      </c>
      <c r="I11419" s="263">
        <v>3000000</v>
      </c>
      <c r="J11419" s="396" t="s">
        <v>6371</v>
      </c>
      <c r="K11419" s="396" t="s">
        <v>6371</v>
      </c>
      <c r="L11419" s="397" t="s">
        <v>10360</v>
      </c>
    </row>
    <row r="11420" spans="2:12" ht="75" customHeight="1" x14ac:dyDescent="0.25">
      <c r="B11420" s="391">
        <v>41121510</v>
      </c>
      <c r="C11420" s="401" t="s">
        <v>10781</v>
      </c>
      <c r="D11420" s="393" t="s">
        <v>10438</v>
      </c>
      <c r="E11420" s="393" t="s">
        <v>10578</v>
      </c>
      <c r="F11420" s="393" t="s">
        <v>2502</v>
      </c>
      <c r="G11420" s="393" t="s">
        <v>307</v>
      </c>
      <c r="H11420" s="394">
        <f t="shared" si="101"/>
        <v>3150000</v>
      </c>
      <c r="I11420" s="263">
        <v>3000000</v>
      </c>
      <c r="J11420" s="396" t="s">
        <v>6371</v>
      </c>
      <c r="K11420" s="396" t="s">
        <v>6371</v>
      </c>
      <c r="L11420" s="397" t="s">
        <v>10360</v>
      </c>
    </row>
    <row r="11421" spans="2:12" ht="75" customHeight="1" x14ac:dyDescent="0.25">
      <c r="B11421" s="391">
        <v>41121510</v>
      </c>
      <c r="C11421" s="401" t="s">
        <v>10782</v>
      </c>
      <c r="D11421" s="393" t="s">
        <v>10438</v>
      </c>
      <c r="E11421" s="393" t="s">
        <v>10578</v>
      </c>
      <c r="F11421" s="393" t="s">
        <v>2502</v>
      </c>
      <c r="G11421" s="393" t="s">
        <v>307</v>
      </c>
      <c r="H11421" s="394">
        <f t="shared" si="101"/>
        <v>3150000</v>
      </c>
      <c r="I11421" s="263">
        <v>3000000</v>
      </c>
      <c r="J11421" s="396" t="s">
        <v>6371</v>
      </c>
      <c r="K11421" s="396" t="s">
        <v>6371</v>
      </c>
      <c r="L11421" s="397" t="s">
        <v>10360</v>
      </c>
    </row>
    <row r="11422" spans="2:12" ht="75" customHeight="1" x14ac:dyDescent="0.25">
      <c r="B11422" s="391">
        <v>41121510</v>
      </c>
      <c r="C11422" s="401" t="s">
        <v>10783</v>
      </c>
      <c r="D11422" s="393" t="s">
        <v>10438</v>
      </c>
      <c r="E11422" s="393" t="s">
        <v>10578</v>
      </c>
      <c r="F11422" s="393" t="s">
        <v>2502</v>
      </c>
      <c r="G11422" s="393" t="s">
        <v>307</v>
      </c>
      <c r="H11422" s="394">
        <f t="shared" si="101"/>
        <v>3150000</v>
      </c>
      <c r="I11422" s="263">
        <v>3000000</v>
      </c>
      <c r="J11422" s="396" t="s">
        <v>6371</v>
      </c>
      <c r="K11422" s="396" t="s">
        <v>6371</v>
      </c>
      <c r="L11422" s="397" t="s">
        <v>10360</v>
      </c>
    </row>
    <row r="11423" spans="2:12" ht="75" customHeight="1" x14ac:dyDescent="0.25">
      <c r="B11423" s="391">
        <v>41121510</v>
      </c>
      <c r="C11423" s="401" t="s">
        <v>10784</v>
      </c>
      <c r="D11423" s="393" t="s">
        <v>10438</v>
      </c>
      <c r="E11423" s="393" t="s">
        <v>10578</v>
      </c>
      <c r="F11423" s="393" t="s">
        <v>2502</v>
      </c>
      <c r="G11423" s="393" t="s">
        <v>307</v>
      </c>
      <c r="H11423" s="394">
        <f t="shared" si="101"/>
        <v>3150000</v>
      </c>
      <c r="I11423" s="263">
        <v>3000000</v>
      </c>
      <c r="J11423" s="396" t="s">
        <v>6371</v>
      </c>
      <c r="K11423" s="396" t="s">
        <v>6371</v>
      </c>
      <c r="L11423" s="397" t="s">
        <v>10360</v>
      </c>
    </row>
    <row r="11424" spans="2:12" ht="75" customHeight="1" x14ac:dyDescent="0.25">
      <c r="B11424" s="391">
        <v>41121510</v>
      </c>
      <c r="C11424" s="401" t="s">
        <v>10785</v>
      </c>
      <c r="D11424" s="393" t="s">
        <v>10438</v>
      </c>
      <c r="E11424" s="393" t="s">
        <v>10578</v>
      </c>
      <c r="F11424" s="393" t="s">
        <v>2502</v>
      </c>
      <c r="G11424" s="393" t="s">
        <v>307</v>
      </c>
      <c r="H11424" s="394">
        <f t="shared" si="101"/>
        <v>3150000</v>
      </c>
      <c r="I11424" s="263">
        <v>3000000</v>
      </c>
      <c r="J11424" s="396" t="s">
        <v>6371</v>
      </c>
      <c r="K11424" s="396" t="s">
        <v>6371</v>
      </c>
      <c r="L11424" s="397" t="s">
        <v>10360</v>
      </c>
    </row>
    <row r="11425" spans="2:12" ht="75" customHeight="1" x14ac:dyDescent="0.25">
      <c r="B11425" s="391">
        <v>41121510</v>
      </c>
      <c r="C11425" s="401" t="s">
        <v>10786</v>
      </c>
      <c r="D11425" s="393" t="s">
        <v>10438</v>
      </c>
      <c r="E11425" s="393" t="s">
        <v>10578</v>
      </c>
      <c r="F11425" s="393" t="s">
        <v>2502</v>
      </c>
      <c r="G11425" s="393" t="s">
        <v>307</v>
      </c>
      <c r="H11425" s="394">
        <f t="shared" si="101"/>
        <v>3150000</v>
      </c>
      <c r="I11425" s="263">
        <v>3000000</v>
      </c>
      <c r="J11425" s="396" t="s">
        <v>6371</v>
      </c>
      <c r="K11425" s="396" t="s">
        <v>6371</v>
      </c>
      <c r="L11425" s="397" t="s">
        <v>10360</v>
      </c>
    </row>
    <row r="11426" spans="2:12" ht="75" customHeight="1" x14ac:dyDescent="0.25">
      <c r="B11426" s="391">
        <v>41121510</v>
      </c>
      <c r="C11426" s="401" t="s">
        <v>10787</v>
      </c>
      <c r="D11426" s="393" t="s">
        <v>10438</v>
      </c>
      <c r="E11426" s="393" t="s">
        <v>10578</v>
      </c>
      <c r="F11426" s="393" t="s">
        <v>2502</v>
      </c>
      <c r="G11426" s="393" t="s">
        <v>307</v>
      </c>
      <c r="H11426" s="394">
        <f t="shared" si="101"/>
        <v>3150000</v>
      </c>
      <c r="I11426" s="263">
        <v>3000000</v>
      </c>
      <c r="J11426" s="396" t="s">
        <v>6371</v>
      </c>
      <c r="K11426" s="396" t="s">
        <v>6371</v>
      </c>
      <c r="L11426" s="397" t="s">
        <v>10360</v>
      </c>
    </row>
    <row r="11427" spans="2:12" ht="75" customHeight="1" x14ac:dyDescent="0.25">
      <c r="B11427" s="391">
        <v>41121510</v>
      </c>
      <c r="C11427" s="401" t="s">
        <v>10788</v>
      </c>
      <c r="D11427" s="393" t="s">
        <v>10438</v>
      </c>
      <c r="E11427" s="393" t="s">
        <v>10578</v>
      </c>
      <c r="F11427" s="393" t="s">
        <v>2502</v>
      </c>
      <c r="G11427" s="393" t="s">
        <v>307</v>
      </c>
      <c r="H11427" s="394">
        <f t="shared" si="101"/>
        <v>3150000</v>
      </c>
      <c r="I11427" s="263">
        <v>3000000</v>
      </c>
      <c r="J11427" s="396" t="s">
        <v>6371</v>
      </c>
      <c r="K11427" s="396" t="s">
        <v>6371</v>
      </c>
      <c r="L11427" s="397" t="s">
        <v>10360</v>
      </c>
    </row>
    <row r="11428" spans="2:12" ht="75" customHeight="1" x14ac:dyDescent="0.25">
      <c r="B11428" s="391">
        <v>41121510</v>
      </c>
      <c r="C11428" s="401" t="s">
        <v>10789</v>
      </c>
      <c r="D11428" s="393" t="s">
        <v>10438</v>
      </c>
      <c r="E11428" s="393" t="s">
        <v>10578</v>
      </c>
      <c r="F11428" s="393" t="s">
        <v>2502</v>
      </c>
      <c r="G11428" s="393" t="s">
        <v>307</v>
      </c>
      <c r="H11428" s="394">
        <f t="shared" si="101"/>
        <v>3150000</v>
      </c>
      <c r="I11428" s="263">
        <v>3000000</v>
      </c>
      <c r="J11428" s="396" t="s">
        <v>6371</v>
      </c>
      <c r="K11428" s="396" t="s">
        <v>6371</v>
      </c>
      <c r="L11428" s="397" t="s">
        <v>10360</v>
      </c>
    </row>
    <row r="11429" spans="2:12" ht="75" customHeight="1" x14ac:dyDescent="0.25">
      <c r="B11429" s="391">
        <v>41121510</v>
      </c>
      <c r="C11429" s="401" t="s">
        <v>10790</v>
      </c>
      <c r="D11429" s="393" t="s">
        <v>10438</v>
      </c>
      <c r="E11429" s="393" t="s">
        <v>10578</v>
      </c>
      <c r="F11429" s="393" t="s">
        <v>2502</v>
      </c>
      <c r="G11429" s="393" t="s">
        <v>307</v>
      </c>
      <c r="H11429" s="394">
        <f t="shared" si="101"/>
        <v>3150000</v>
      </c>
      <c r="I11429" s="263">
        <v>3000000</v>
      </c>
      <c r="J11429" s="396" t="s">
        <v>6371</v>
      </c>
      <c r="K11429" s="396" t="s">
        <v>6371</v>
      </c>
      <c r="L11429" s="397" t="s">
        <v>10360</v>
      </c>
    </row>
    <row r="11430" spans="2:12" ht="75" customHeight="1" x14ac:dyDescent="0.25">
      <c r="B11430" s="391">
        <v>41121510</v>
      </c>
      <c r="C11430" s="401" t="s">
        <v>10791</v>
      </c>
      <c r="D11430" s="393" t="s">
        <v>10438</v>
      </c>
      <c r="E11430" s="393" t="s">
        <v>10578</v>
      </c>
      <c r="F11430" s="393" t="s">
        <v>2502</v>
      </c>
      <c r="G11430" s="393" t="s">
        <v>307</v>
      </c>
      <c r="H11430" s="394">
        <f t="shared" si="101"/>
        <v>3150000</v>
      </c>
      <c r="I11430" s="263">
        <v>3000000</v>
      </c>
      <c r="J11430" s="396" t="s">
        <v>6371</v>
      </c>
      <c r="K11430" s="396" t="s">
        <v>6371</v>
      </c>
      <c r="L11430" s="397" t="s">
        <v>10360</v>
      </c>
    </row>
    <row r="11431" spans="2:12" ht="75" customHeight="1" x14ac:dyDescent="0.25">
      <c r="B11431" s="391">
        <v>41121510</v>
      </c>
      <c r="C11431" s="401" t="s">
        <v>10792</v>
      </c>
      <c r="D11431" s="393" t="s">
        <v>10438</v>
      </c>
      <c r="E11431" s="393" t="s">
        <v>10578</v>
      </c>
      <c r="F11431" s="393" t="s">
        <v>2502</v>
      </c>
      <c r="G11431" s="393" t="s">
        <v>307</v>
      </c>
      <c r="H11431" s="394">
        <f t="shared" si="101"/>
        <v>3150000</v>
      </c>
      <c r="I11431" s="263">
        <v>3000000</v>
      </c>
      <c r="J11431" s="396" t="s">
        <v>6371</v>
      </c>
      <c r="K11431" s="396" t="s">
        <v>6371</v>
      </c>
      <c r="L11431" s="397" t="s">
        <v>10360</v>
      </c>
    </row>
    <row r="11432" spans="2:12" ht="75" customHeight="1" x14ac:dyDescent="0.25">
      <c r="B11432" s="391">
        <v>41121510</v>
      </c>
      <c r="C11432" s="401" t="s">
        <v>10793</v>
      </c>
      <c r="D11432" s="393" t="s">
        <v>10438</v>
      </c>
      <c r="E11432" s="393" t="s">
        <v>10578</v>
      </c>
      <c r="F11432" s="393" t="s">
        <v>2502</v>
      </c>
      <c r="G11432" s="393" t="s">
        <v>307</v>
      </c>
      <c r="H11432" s="394">
        <f t="shared" ref="H11432:H11495" si="102">+I11432*1.05</f>
        <v>3150000</v>
      </c>
      <c r="I11432" s="263">
        <v>3000000</v>
      </c>
      <c r="J11432" s="396" t="s">
        <v>6371</v>
      </c>
      <c r="K11432" s="396" t="s">
        <v>6371</v>
      </c>
      <c r="L11432" s="397" t="s">
        <v>10360</v>
      </c>
    </row>
    <row r="11433" spans="2:12" ht="75" customHeight="1" x14ac:dyDescent="0.25">
      <c r="B11433" s="391">
        <v>41121510</v>
      </c>
      <c r="C11433" s="401" t="s">
        <v>10794</v>
      </c>
      <c r="D11433" s="393" t="s">
        <v>10438</v>
      </c>
      <c r="E11433" s="393" t="s">
        <v>10578</v>
      </c>
      <c r="F11433" s="393" t="s">
        <v>2502</v>
      </c>
      <c r="G11433" s="393" t="s">
        <v>307</v>
      </c>
      <c r="H11433" s="394">
        <f t="shared" si="102"/>
        <v>3150000</v>
      </c>
      <c r="I11433" s="263">
        <v>3000000</v>
      </c>
      <c r="J11433" s="396" t="s">
        <v>6371</v>
      </c>
      <c r="K11433" s="396" t="s">
        <v>6371</v>
      </c>
      <c r="L11433" s="397" t="s">
        <v>10360</v>
      </c>
    </row>
    <row r="11434" spans="2:12" ht="75" customHeight="1" x14ac:dyDescent="0.25">
      <c r="B11434" s="391">
        <v>41121510</v>
      </c>
      <c r="C11434" s="401" t="s">
        <v>10795</v>
      </c>
      <c r="D11434" s="393" t="s">
        <v>10438</v>
      </c>
      <c r="E11434" s="393" t="s">
        <v>10578</v>
      </c>
      <c r="F11434" s="393" t="s">
        <v>2502</v>
      </c>
      <c r="G11434" s="393" t="s">
        <v>307</v>
      </c>
      <c r="H11434" s="394">
        <f t="shared" si="102"/>
        <v>3150000</v>
      </c>
      <c r="I11434" s="263">
        <v>3000000</v>
      </c>
      <c r="J11434" s="396" t="s">
        <v>6371</v>
      </c>
      <c r="K11434" s="396" t="s">
        <v>6371</v>
      </c>
      <c r="L11434" s="397" t="s">
        <v>10360</v>
      </c>
    </row>
    <row r="11435" spans="2:12" ht="75" customHeight="1" x14ac:dyDescent="0.25">
      <c r="B11435" s="391">
        <v>41121510</v>
      </c>
      <c r="C11435" s="401" t="s">
        <v>10796</v>
      </c>
      <c r="D11435" s="393" t="s">
        <v>10438</v>
      </c>
      <c r="E11435" s="393" t="s">
        <v>10578</v>
      </c>
      <c r="F11435" s="393" t="s">
        <v>2502</v>
      </c>
      <c r="G11435" s="393" t="s">
        <v>307</v>
      </c>
      <c r="H11435" s="394">
        <f t="shared" si="102"/>
        <v>3150000</v>
      </c>
      <c r="I11435" s="263">
        <v>3000000</v>
      </c>
      <c r="J11435" s="396" t="s">
        <v>6371</v>
      </c>
      <c r="K11435" s="396" t="s">
        <v>6371</v>
      </c>
      <c r="L11435" s="397" t="s">
        <v>10360</v>
      </c>
    </row>
    <row r="11436" spans="2:12" ht="75" customHeight="1" x14ac:dyDescent="0.25">
      <c r="B11436" s="391">
        <v>41121510</v>
      </c>
      <c r="C11436" s="401" t="s">
        <v>10797</v>
      </c>
      <c r="D11436" s="393" t="s">
        <v>10438</v>
      </c>
      <c r="E11436" s="393" t="s">
        <v>10578</v>
      </c>
      <c r="F11436" s="393" t="s">
        <v>2502</v>
      </c>
      <c r="G11436" s="393" t="s">
        <v>307</v>
      </c>
      <c r="H11436" s="394">
        <f t="shared" si="102"/>
        <v>3150000</v>
      </c>
      <c r="I11436" s="263">
        <v>3000000</v>
      </c>
      <c r="J11436" s="396" t="s">
        <v>6371</v>
      </c>
      <c r="K11436" s="396" t="s">
        <v>6371</v>
      </c>
      <c r="L11436" s="397" t="s">
        <v>10360</v>
      </c>
    </row>
    <row r="11437" spans="2:12" ht="75" customHeight="1" x14ac:dyDescent="0.25">
      <c r="B11437" s="391">
        <v>41121800</v>
      </c>
      <c r="C11437" s="401" t="s">
        <v>10798</v>
      </c>
      <c r="D11437" s="393" t="s">
        <v>10438</v>
      </c>
      <c r="E11437" s="393" t="s">
        <v>10578</v>
      </c>
      <c r="F11437" s="393" t="s">
        <v>2502</v>
      </c>
      <c r="G11437" s="393" t="s">
        <v>307</v>
      </c>
      <c r="H11437" s="394">
        <f t="shared" si="102"/>
        <v>2100000</v>
      </c>
      <c r="I11437" s="263">
        <v>2000000</v>
      </c>
      <c r="J11437" s="396" t="s">
        <v>6371</v>
      </c>
      <c r="K11437" s="396" t="s">
        <v>6371</v>
      </c>
      <c r="L11437" s="397" t="s">
        <v>10360</v>
      </c>
    </row>
    <row r="11438" spans="2:12" ht="75" customHeight="1" x14ac:dyDescent="0.25">
      <c r="B11438" s="391">
        <v>41121800</v>
      </c>
      <c r="C11438" s="401" t="s">
        <v>10799</v>
      </c>
      <c r="D11438" s="393" t="s">
        <v>10438</v>
      </c>
      <c r="E11438" s="393" t="s">
        <v>10578</v>
      </c>
      <c r="F11438" s="393" t="s">
        <v>2502</v>
      </c>
      <c r="G11438" s="393" t="s">
        <v>307</v>
      </c>
      <c r="H11438" s="394">
        <f t="shared" si="102"/>
        <v>3675000</v>
      </c>
      <c r="I11438" s="263">
        <v>3500000</v>
      </c>
      <c r="J11438" s="396" t="s">
        <v>6371</v>
      </c>
      <c r="K11438" s="396" t="s">
        <v>6371</v>
      </c>
      <c r="L11438" s="397" t="s">
        <v>10360</v>
      </c>
    </row>
    <row r="11439" spans="2:12" ht="75" customHeight="1" x14ac:dyDescent="0.25">
      <c r="B11439" s="391">
        <v>41121800</v>
      </c>
      <c r="C11439" s="401" t="s">
        <v>10800</v>
      </c>
      <c r="D11439" s="393" t="s">
        <v>10438</v>
      </c>
      <c r="E11439" s="393" t="s">
        <v>10578</v>
      </c>
      <c r="F11439" s="393" t="s">
        <v>2502</v>
      </c>
      <c r="G11439" s="393" t="s">
        <v>307</v>
      </c>
      <c r="H11439" s="394">
        <f t="shared" si="102"/>
        <v>2100000</v>
      </c>
      <c r="I11439" s="263">
        <v>2000000</v>
      </c>
      <c r="J11439" s="396" t="s">
        <v>6371</v>
      </c>
      <c r="K11439" s="396" t="s">
        <v>6371</v>
      </c>
      <c r="L11439" s="397" t="s">
        <v>10360</v>
      </c>
    </row>
    <row r="11440" spans="2:12" ht="75" customHeight="1" x14ac:dyDescent="0.25">
      <c r="B11440" s="391">
        <v>41121800</v>
      </c>
      <c r="C11440" s="401" t="s">
        <v>10801</v>
      </c>
      <c r="D11440" s="393" t="s">
        <v>10438</v>
      </c>
      <c r="E11440" s="393" t="s">
        <v>10578</v>
      </c>
      <c r="F11440" s="393" t="s">
        <v>2502</v>
      </c>
      <c r="G11440" s="393" t="s">
        <v>307</v>
      </c>
      <c r="H11440" s="394">
        <f t="shared" si="102"/>
        <v>2100000</v>
      </c>
      <c r="I11440" s="263">
        <v>2000000</v>
      </c>
      <c r="J11440" s="396" t="s">
        <v>6371</v>
      </c>
      <c r="K11440" s="396" t="s">
        <v>6371</v>
      </c>
      <c r="L11440" s="397" t="s">
        <v>10360</v>
      </c>
    </row>
    <row r="11441" spans="2:12" ht="75" customHeight="1" x14ac:dyDescent="0.25">
      <c r="B11441" s="391">
        <v>41121800</v>
      </c>
      <c r="C11441" s="401" t="s">
        <v>10802</v>
      </c>
      <c r="D11441" s="393" t="s">
        <v>10438</v>
      </c>
      <c r="E11441" s="393" t="s">
        <v>10578</v>
      </c>
      <c r="F11441" s="393" t="s">
        <v>2502</v>
      </c>
      <c r="G11441" s="393" t="s">
        <v>307</v>
      </c>
      <c r="H11441" s="394">
        <f t="shared" si="102"/>
        <v>5250000</v>
      </c>
      <c r="I11441" s="263">
        <v>5000000</v>
      </c>
      <c r="J11441" s="396" t="s">
        <v>6371</v>
      </c>
      <c r="K11441" s="396" t="s">
        <v>6371</v>
      </c>
      <c r="L11441" s="397" t="s">
        <v>10360</v>
      </c>
    </row>
    <row r="11442" spans="2:12" ht="75" customHeight="1" x14ac:dyDescent="0.25">
      <c r="B11442" s="391">
        <v>41121800</v>
      </c>
      <c r="C11442" s="401" t="s">
        <v>10803</v>
      </c>
      <c r="D11442" s="393" t="s">
        <v>10438</v>
      </c>
      <c r="E11442" s="393" t="s">
        <v>10578</v>
      </c>
      <c r="F11442" s="393" t="s">
        <v>2502</v>
      </c>
      <c r="G11442" s="393" t="s">
        <v>307</v>
      </c>
      <c r="H11442" s="394">
        <f t="shared" si="102"/>
        <v>10500000</v>
      </c>
      <c r="I11442" s="263">
        <v>10000000</v>
      </c>
      <c r="J11442" s="396" t="s">
        <v>6371</v>
      </c>
      <c r="K11442" s="396" t="s">
        <v>6371</v>
      </c>
      <c r="L11442" s="397" t="s">
        <v>10360</v>
      </c>
    </row>
    <row r="11443" spans="2:12" ht="75" customHeight="1" x14ac:dyDescent="0.25">
      <c r="B11443" s="391">
        <v>41121800</v>
      </c>
      <c r="C11443" s="401" t="s">
        <v>10804</v>
      </c>
      <c r="D11443" s="393" t="s">
        <v>10438</v>
      </c>
      <c r="E11443" s="393" t="s">
        <v>10578</v>
      </c>
      <c r="F11443" s="393" t="s">
        <v>2502</v>
      </c>
      <c r="G11443" s="393" t="s">
        <v>307</v>
      </c>
      <c r="H11443" s="394">
        <f t="shared" si="102"/>
        <v>2100000</v>
      </c>
      <c r="I11443" s="263">
        <v>2000000</v>
      </c>
      <c r="J11443" s="396" t="s">
        <v>6371</v>
      </c>
      <c r="K11443" s="396" t="s">
        <v>6371</v>
      </c>
      <c r="L11443" s="397" t="s">
        <v>10360</v>
      </c>
    </row>
    <row r="11444" spans="2:12" ht="75" customHeight="1" x14ac:dyDescent="0.25">
      <c r="B11444" s="391">
        <v>44121634</v>
      </c>
      <c r="C11444" s="401" t="s">
        <v>10805</v>
      </c>
      <c r="D11444" s="393" t="s">
        <v>10438</v>
      </c>
      <c r="E11444" s="393" t="s">
        <v>10578</v>
      </c>
      <c r="F11444" s="393" t="s">
        <v>2502</v>
      </c>
      <c r="G11444" s="393" t="s">
        <v>307</v>
      </c>
      <c r="H11444" s="394">
        <f t="shared" si="102"/>
        <v>2100000</v>
      </c>
      <c r="I11444" s="263">
        <v>2000000</v>
      </c>
      <c r="J11444" s="396" t="s">
        <v>6371</v>
      </c>
      <c r="K11444" s="396" t="s">
        <v>6371</v>
      </c>
      <c r="L11444" s="397" t="s">
        <v>10360</v>
      </c>
    </row>
    <row r="11445" spans="2:12" ht="75" customHeight="1" x14ac:dyDescent="0.25">
      <c r="B11445" s="391">
        <v>41121800</v>
      </c>
      <c r="C11445" s="401" t="s">
        <v>10806</v>
      </c>
      <c r="D11445" s="393" t="s">
        <v>10438</v>
      </c>
      <c r="E11445" s="393" t="s">
        <v>10578</v>
      </c>
      <c r="F11445" s="393" t="s">
        <v>2502</v>
      </c>
      <c r="G11445" s="393" t="s">
        <v>307</v>
      </c>
      <c r="H11445" s="394">
        <f t="shared" si="102"/>
        <v>3150000</v>
      </c>
      <c r="I11445" s="263">
        <v>3000000</v>
      </c>
      <c r="J11445" s="396" t="s">
        <v>6371</v>
      </c>
      <c r="K11445" s="396" t="s">
        <v>6371</v>
      </c>
      <c r="L11445" s="397" t="s">
        <v>10360</v>
      </c>
    </row>
    <row r="11446" spans="2:12" ht="75" customHeight="1" x14ac:dyDescent="0.25">
      <c r="B11446" s="391">
        <v>41122413</v>
      </c>
      <c r="C11446" s="401" t="s">
        <v>10807</v>
      </c>
      <c r="D11446" s="393" t="s">
        <v>10438</v>
      </c>
      <c r="E11446" s="393" t="s">
        <v>10578</v>
      </c>
      <c r="F11446" s="393" t="s">
        <v>2502</v>
      </c>
      <c r="G11446" s="393" t="s">
        <v>307</v>
      </c>
      <c r="H11446" s="394">
        <f t="shared" si="102"/>
        <v>3150000</v>
      </c>
      <c r="I11446" s="263">
        <v>3000000</v>
      </c>
      <c r="J11446" s="396" t="s">
        <v>6371</v>
      </c>
      <c r="K11446" s="396" t="s">
        <v>6371</v>
      </c>
      <c r="L11446" s="397" t="s">
        <v>10360</v>
      </c>
    </row>
    <row r="11447" spans="2:12" ht="75" customHeight="1" x14ac:dyDescent="0.25">
      <c r="B11447" s="391">
        <v>41122413</v>
      </c>
      <c r="C11447" s="401" t="s">
        <v>10808</v>
      </c>
      <c r="D11447" s="393" t="s">
        <v>10438</v>
      </c>
      <c r="E11447" s="393" t="s">
        <v>10578</v>
      </c>
      <c r="F11447" s="393" t="s">
        <v>2502</v>
      </c>
      <c r="G11447" s="393" t="s">
        <v>307</v>
      </c>
      <c r="H11447" s="394">
        <f t="shared" si="102"/>
        <v>6300000</v>
      </c>
      <c r="I11447" s="263">
        <v>6000000</v>
      </c>
      <c r="J11447" s="396" t="s">
        <v>6371</v>
      </c>
      <c r="K11447" s="396" t="s">
        <v>6371</v>
      </c>
      <c r="L11447" s="397" t="s">
        <v>10360</v>
      </c>
    </row>
    <row r="11448" spans="2:12" ht="75" customHeight="1" x14ac:dyDescent="0.25">
      <c r="B11448" s="391">
        <v>41121800</v>
      </c>
      <c r="C11448" s="401" t="s">
        <v>10809</v>
      </c>
      <c r="D11448" s="393" t="s">
        <v>10438</v>
      </c>
      <c r="E11448" s="393" t="s">
        <v>10578</v>
      </c>
      <c r="F11448" s="393" t="s">
        <v>2502</v>
      </c>
      <c r="G11448" s="393" t="s">
        <v>307</v>
      </c>
      <c r="H11448" s="394">
        <f t="shared" si="102"/>
        <v>1050000</v>
      </c>
      <c r="I11448" s="263">
        <v>1000000</v>
      </c>
      <c r="J11448" s="396" t="s">
        <v>6371</v>
      </c>
      <c r="K11448" s="396" t="s">
        <v>6371</v>
      </c>
      <c r="L11448" s="397" t="s">
        <v>10360</v>
      </c>
    </row>
    <row r="11449" spans="2:12" ht="75" customHeight="1" x14ac:dyDescent="0.25">
      <c r="B11449" s="391">
        <v>41121800</v>
      </c>
      <c r="C11449" s="401" t="s">
        <v>10810</v>
      </c>
      <c r="D11449" s="393" t="s">
        <v>10438</v>
      </c>
      <c r="E11449" s="393" t="s">
        <v>10578</v>
      </c>
      <c r="F11449" s="393" t="s">
        <v>2502</v>
      </c>
      <c r="G11449" s="393" t="s">
        <v>307</v>
      </c>
      <c r="H11449" s="394">
        <f t="shared" si="102"/>
        <v>3150000</v>
      </c>
      <c r="I11449" s="263">
        <v>3000000</v>
      </c>
      <c r="J11449" s="396" t="s">
        <v>6371</v>
      </c>
      <c r="K11449" s="396" t="s">
        <v>6371</v>
      </c>
      <c r="L11449" s="397" t="s">
        <v>10360</v>
      </c>
    </row>
    <row r="11450" spans="2:12" ht="75" customHeight="1" x14ac:dyDescent="0.25">
      <c r="B11450" s="391">
        <v>41121800</v>
      </c>
      <c r="C11450" s="401" t="s">
        <v>10811</v>
      </c>
      <c r="D11450" s="393" t="s">
        <v>10438</v>
      </c>
      <c r="E11450" s="393" t="s">
        <v>10578</v>
      </c>
      <c r="F11450" s="393" t="s">
        <v>2502</v>
      </c>
      <c r="G11450" s="393" t="s">
        <v>307</v>
      </c>
      <c r="H11450" s="394">
        <f t="shared" si="102"/>
        <v>1575000</v>
      </c>
      <c r="I11450" s="263">
        <v>1500000</v>
      </c>
      <c r="J11450" s="396" t="s">
        <v>6371</v>
      </c>
      <c r="K11450" s="396" t="s">
        <v>6371</v>
      </c>
      <c r="L11450" s="397" t="s">
        <v>10360</v>
      </c>
    </row>
    <row r="11451" spans="2:12" ht="75" customHeight="1" x14ac:dyDescent="0.25">
      <c r="B11451" s="391">
        <v>56101700</v>
      </c>
      <c r="C11451" s="401" t="s">
        <v>10812</v>
      </c>
      <c r="D11451" s="393" t="s">
        <v>10359</v>
      </c>
      <c r="E11451" s="393" t="s">
        <v>2488</v>
      </c>
      <c r="F11451" s="393" t="s">
        <v>2568</v>
      </c>
      <c r="G11451" s="393" t="s">
        <v>307</v>
      </c>
      <c r="H11451" s="394">
        <f t="shared" si="102"/>
        <v>1575000</v>
      </c>
      <c r="I11451" s="263">
        <v>1500000</v>
      </c>
      <c r="J11451" s="396" t="s">
        <v>6371</v>
      </c>
      <c r="K11451" s="396" t="s">
        <v>6371</v>
      </c>
      <c r="L11451" s="397" t="s">
        <v>10360</v>
      </c>
    </row>
    <row r="11452" spans="2:12" ht="75" customHeight="1" x14ac:dyDescent="0.25">
      <c r="B11452" s="391">
        <v>56101700</v>
      </c>
      <c r="C11452" s="401" t="s">
        <v>10813</v>
      </c>
      <c r="D11452" s="393" t="s">
        <v>10359</v>
      </c>
      <c r="E11452" s="393" t="s">
        <v>2488</v>
      </c>
      <c r="F11452" s="393" t="s">
        <v>2568</v>
      </c>
      <c r="G11452" s="393" t="s">
        <v>307</v>
      </c>
      <c r="H11452" s="394">
        <f t="shared" si="102"/>
        <v>1627500</v>
      </c>
      <c r="I11452" s="263">
        <v>1550000</v>
      </c>
      <c r="J11452" s="396" t="s">
        <v>6371</v>
      </c>
      <c r="K11452" s="396" t="s">
        <v>6371</v>
      </c>
      <c r="L11452" s="397" t="s">
        <v>10360</v>
      </c>
    </row>
    <row r="11453" spans="2:12" ht="75" customHeight="1" x14ac:dyDescent="0.25">
      <c r="B11453" s="391">
        <v>56101700</v>
      </c>
      <c r="C11453" s="401" t="s">
        <v>10814</v>
      </c>
      <c r="D11453" s="393" t="s">
        <v>10359</v>
      </c>
      <c r="E11453" s="393" t="s">
        <v>2488</v>
      </c>
      <c r="F11453" s="393" t="s">
        <v>2568</v>
      </c>
      <c r="G11453" s="393" t="s">
        <v>307</v>
      </c>
      <c r="H11453" s="394">
        <f t="shared" si="102"/>
        <v>2257500</v>
      </c>
      <c r="I11453" s="263">
        <v>2150000</v>
      </c>
      <c r="J11453" s="396" t="s">
        <v>6371</v>
      </c>
      <c r="K11453" s="396" t="s">
        <v>6371</v>
      </c>
      <c r="L11453" s="397" t="s">
        <v>10360</v>
      </c>
    </row>
    <row r="11454" spans="2:12" ht="75" customHeight="1" x14ac:dyDescent="0.25">
      <c r="B11454" s="391">
        <v>56101700</v>
      </c>
      <c r="C11454" s="401" t="s">
        <v>10815</v>
      </c>
      <c r="D11454" s="393" t="s">
        <v>10359</v>
      </c>
      <c r="E11454" s="393" t="s">
        <v>2488</v>
      </c>
      <c r="F11454" s="393" t="s">
        <v>2568</v>
      </c>
      <c r="G11454" s="393" t="s">
        <v>307</v>
      </c>
      <c r="H11454" s="394">
        <f t="shared" si="102"/>
        <v>1312500</v>
      </c>
      <c r="I11454" s="263">
        <v>1250000</v>
      </c>
      <c r="J11454" s="396" t="s">
        <v>6371</v>
      </c>
      <c r="K11454" s="396" t="s">
        <v>6371</v>
      </c>
      <c r="L11454" s="397" t="s">
        <v>10360</v>
      </c>
    </row>
    <row r="11455" spans="2:12" ht="75" customHeight="1" x14ac:dyDescent="0.25">
      <c r="B11455" s="391">
        <v>56101700</v>
      </c>
      <c r="C11455" s="401" t="s">
        <v>10816</v>
      </c>
      <c r="D11455" s="393" t="s">
        <v>10359</v>
      </c>
      <c r="E11455" s="393" t="s">
        <v>2488</v>
      </c>
      <c r="F11455" s="393" t="s">
        <v>2568</v>
      </c>
      <c r="G11455" s="393" t="s">
        <v>307</v>
      </c>
      <c r="H11455" s="394">
        <f t="shared" si="102"/>
        <v>4725000</v>
      </c>
      <c r="I11455" s="263">
        <v>4500000</v>
      </c>
      <c r="J11455" s="396" t="s">
        <v>6371</v>
      </c>
      <c r="K11455" s="396" t="s">
        <v>6371</v>
      </c>
      <c r="L11455" s="397" t="s">
        <v>10360</v>
      </c>
    </row>
    <row r="11456" spans="2:12" ht="75" customHeight="1" x14ac:dyDescent="0.25">
      <c r="B11456" s="391">
        <v>56101700</v>
      </c>
      <c r="C11456" s="401" t="s">
        <v>10817</v>
      </c>
      <c r="D11456" s="393" t="s">
        <v>10359</v>
      </c>
      <c r="E11456" s="393" t="s">
        <v>2488</v>
      </c>
      <c r="F11456" s="393" t="s">
        <v>2568</v>
      </c>
      <c r="G11456" s="393" t="s">
        <v>307</v>
      </c>
      <c r="H11456" s="394">
        <f t="shared" si="102"/>
        <v>3780000</v>
      </c>
      <c r="I11456" s="263">
        <v>3600000</v>
      </c>
      <c r="J11456" s="396" t="s">
        <v>6371</v>
      </c>
      <c r="K11456" s="396" t="s">
        <v>6371</v>
      </c>
      <c r="L11456" s="397" t="s">
        <v>10360</v>
      </c>
    </row>
    <row r="11457" spans="2:12" ht="75" customHeight="1" x14ac:dyDescent="0.25">
      <c r="B11457" s="391">
        <v>56101520</v>
      </c>
      <c r="C11457" s="401" t="s">
        <v>10818</v>
      </c>
      <c r="D11457" s="393" t="s">
        <v>10359</v>
      </c>
      <c r="E11457" s="393" t="s">
        <v>2488</v>
      </c>
      <c r="F11457" s="393" t="s">
        <v>2568</v>
      </c>
      <c r="G11457" s="393" t="s">
        <v>307</v>
      </c>
      <c r="H11457" s="394">
        <f t="shared" si="102"/>
        <v>43312500</v>
      </c>
      <c r="I11457" s="263">
        <v>41250000</v>
      </c>
      <c r="J11457" s="396" t="s">
        <v>6371</v>
      </c>
      <c r="K11457" s="396" t="s">
        <v>6371</v>
      </c>
      <c r="L11457" s="397" t="s">
        <v>10360</v>
      </c>
    </row>
    <row r="11458" spans="2:12" ht="75" customHeight="1" x14ac:dyDescent="0.25">
      <c r="B11458" s="391">
        <v>56101520</v>
      </c>
      <c r="C11458" s="401" t="s">
        <v>9323</v>
      </c>
      <c r="D11458" s="393" t="s">
        <v>10359</v>
      </c>
      <c r="E11458" s="393" t="s">
        <v>2488</v>
      </c>
      <c r="F11458" s="393" t="s">
        <v>2568</v>
      </c>
      <c r="G11458" s="393" t="s">
        <v>307</v>
      </c>
      <c r="H11458" s="394">
        <f t="shared" si="102"/>
        <v>10290000</v>
      </c>
      <c r="I11458" s="263">
        <v>9800000</v>
      </c>
      <c r="J11458" s="396" t="s">
        <v>6371</v>
      </c>
      <c r="K11458" s="396" t="s">
        <v>6371</v>
      </c>
      <c r="L11458" s="397" t="s">
        <v>10360</v>
      </c>
    </row>
    <row r="11459" spans="2:12" ht="75" customHeight="1" x14ac:dyDescent="0.25">
      <c r="B11459" s="391">
        <v>561215001</v>
      </c>
      <c r="C11459" s="401" t="s">
        <v>10819</v>
      </c>
      <c r="D11459" s="393" t="s">
        <v>10359</v>
      </c>
      <c r="E11459" s="393" t="s">
        <v>2488</v>
      </c>
      <c r="F11459" s="393" t="s">
        <v>2568</v>
      </c>
      <c r="G11459" s="393" t="s">
        <v>307</v>
      </c>
      <c r="H11459" s="394">
        <f t="shared" si="102"/>
        <v>7875000</v>
      </c>
      <c r="I11459" s="263">
        <v>7500000</v>
      </c>
      <c r="J11459" s="396" t="s">
        <v>6371</v>
      </c>
      <c r="K11459" s="396" t="s">
        <v>6371</v>
      </c>
      <c r="L11459" s="397" t="s">
        <v>10360</v>
      </c>
    </row>
    <row r="11460" spans="2:12" ht="75" customHeight="1" x14ac:dyDescent="0.25">
      <c r="B11460" s="391">
        <v>561215001</v>
      </c>
      <c r="C11460" s="401" t="s">
        <v>10820</v>
      </c>
      <c r="D11460" s="393" t="s">
        <v>10359</v>
      </c>
      <c r="E11460" s="393" t="s">
        <v>2488</v>
      </c>
      <c r="F11460" s="393" t="s">
        <v>2568</v>
      </c>
      <c r="G11460" s="393" t="s">
        <v>307</v>
      </c>
      <c r="H11460" s="394">
        <f t="shared" si="102"/>
        <v>4725000</v>
      </c>
      <c r="I11460" s="403">
        <v>4500000</v>
      </c>
      <c r="J11460" s="396" t="s">
        <v>6371</v>
      </c>
      <c r="K11460" s="396" t="s">
        <v>6371</v>
      </c>
      <c r="L11460" s="397" t="s">
        <v>10360</v>
      </c>
    </row>
    <row r="11461" spans="2:12" ht="75" customHeight="1" x14ac:dyDescent="0.25">
      <c r="B11461" s="391">
        <v>56111900</v>
      </c>
      <c r="C11461" s="401" t="s">
        <v>10821</v>
      </c>
      <c r="D11461" s="393" t="s">
        <v>10359</v>
      </c>
      <c r="E11461" s="393" t="s">
        <v>2488</v>
      </c>
      <c r="F11461" s="393" t="s">
        <v>2568</v>
      </c>
      <c r="G11461" s="393" t="s">
        <v>307</v>
      </c>
      <c r="H11461" s="394">
        <f t="shared" si="102"/>
        <v>630000</v>
      </c>
      <c r="I11461" s="403">
        <v>600000</v>
      </c>
      <c r="J11461" s="396" t="s">
        <v>6371</v>
      </c>
      <c r="K11461" s="396" t="s">
        <v>6371</v>
      </c>
      <c r="L11461" s="397" t="s">
        <v>10360</v>
      </c>
    </row>
    <row r="11462" spans="2:12" ht="75" customHeight="1" x14ac:dyDescent="0.25">
      <c r="B11462" s="391">
        <v>56111900</v>
      </c>
      <c r="C11462" s="401" t="s">
        <v>10822</v>
      </c>
      <c r="D11462" s="393" t="s">
        <v>10359</v>
      </c>
      <c r="E11462" s="393" t="s">
        <v>2488</v>
      </c>
      <c r="F11462" s="393" t="s">
        <v>2568</v>
      </c>
      <c r="G11462" s="393" t="s">
        <v>307</v>
      </c>
      <c r="H11462" s="394">
        <f t="shared" si="102"/>
        <v>1575000</v>
      </c>
      <c r="I11462" s="403">
        <v>1500000</v>
      </c>
      <c r="J11462" s="396" t="s">
        <v>6371</v>
      </c>
      <c r="K11462" s="396" t="s">
        <v>6371</v>
      </c>
      <c r="L11462" s="397" t="s">
        <v>10360</v>
      </c>
    </row>
    <row r="11463" spans="2:12" ht="75" customHeight="1" x14ac:dyDescent="0.25">
      <c r="B11463" s="391">
        <v>56111900</v>
      </c>
      <c r="C11463" s="401" t="s">
        <v>10823</v>
      </c>
      <c r="D11463" s="393" t="s">
        <v>10359</v>
      </c>
      <c r="E11463" s="393" t="s">
        <v>2488</v>
      </c>
      <c r="F11463" s="393" t="s">
        <v>2568</v>
      </c>
      <c r="G11463" s="393" t="s">
        <v>307</v>
      </c>
      <c r="H11463" s="394">
        <f t="shared" si="102"/>
        <v>2625000</v>
      </c>
      <c r="I11463" s="403">
        <v>2500000</v>
      </c>
      <c r="J11463" s="396" t="s">
        <v>6371</v>
      </c>
      <c r="K11463" s="396" t="s">
        <v>6371</v>
      </c>
      <c r="L11463" s="397" t="s">
        <v>10360</v>
      </c>
    </row>
    <row r="11464" spans="2:12" ht="75" customHeight="1" x14ac:dyDescent="0.25">
      <c r="B11464" s="391">
        <v>44111905</v>
      </c>
      <c r="C11464" s="401" t="s">
        <v>10824</v>
      </c>
      <c r="D11464" s="393" t="s">
        <v>10359</v>
      </c>
      <c r="E11464" s="393" t="s">
        <v>2488</v>
      </c>
      <c r="F11464" s="393" t="s">
        <v>2568</v>
      </c>
      <c r="G11464" s="393" t="s">
        <v>307</v>
      </c>
      <c r="H11464" s="394">
        <f t="shared" si="102"/>
        <v>3675000</v>
      </c>
      <c r="I11464" s="403">
        <v>3500000</v>
      </c>
      <c r="J11464" s="396" t="s">
        <v>6371</v>
      </c>
      <c r="K11464" s="396" t="s">
        <v>6371</v>
      </c>
      <c r="L11464" s="397" t="s">
        <v>10360</v>
      </c>
    </row>
    <row r="11465" spans="2:12" ht="75" customHeight="1" x14ac:dyDescent="0.25">
      <c r="B11465" s="391">
        <v>46161712</v>
      </c>
      <c r="C11465" s="401" t="s">
        <v>10825</v>
      </c>
      <c r="D11465" s="393" t="s">
        <v>10496</v>
      </c>
      <c r="E11465" s="393" t="s">
        <v>10578</v>
      </c>
      <c r="F11465" s="393" t="s">
        <v>2502</v>
      </c>
      <c r="G11465" s="355"/>
      <c r="H11465" s="394">
        <f t="shared" si="102"/>
        <v>5775000</v>
      </c>
      <c r="I11465" s="403">
        <v>5500000</v>
      </c>
      <c r="J11465" s="396" t="s">
        <v>6371</v>
      </c>
      <c r="K11465" s="396" t="s">
        <v>6371</v>
      </c>
      <c r="L11465" s="397" t="s">
        <v>10360</v>
      </c>
    </row>
    <row r="11466" spans="2:12" ht="75" customHeight="1" x14ac:dyDescent="0.25">
      <c r="B11466" s="391">
        <v>46161710</v>
      </c>
      <c r="C11466" s="401" t="s">
        <v>10826</v>
      </c>
      <c r="D11466" s="393" t="s">
        <v>10496</v>
      </c>
      <c r="E11466" s="393" t="s">
        <v>10578</v>
      </c>
      <c r="F11466" s="393" t="s">
        <v>2502</v>
      </c>
      <c r="G11466" s="355"/>
      <c r="H11466" s="394">
        <f t="shared" si="102"/>
        <v>2625000</v>
      </c>
      <c r="I11466" s="403">
        <v>2500000</v>
      </c>
      <c r="J11466" s="396" t="s">
        <v>6371</v>
      </c>
      <c r="K11466" s="396" t="s">
        <v>6371</v>
      </c>
      <c r="L11466" s="397" t="s">
        <v>10360</v>
      </c>
    </row>
    <row r="11467" spans="2:12" ht="75" customHeight="1" x14ac:dyDescent="0.25">
      <c r="B11467" s="391">
        <v>46161715</v>
      </c>
      <c r="C11467" s="401" t="s">
        <v>10827</v>
      </c>
      <c r="D11467" s="393" t="s">
        <v>10496</v>
      </c>
      <c r="E11467" s="393" t="s">
        <v>10578</v>
      </c>
      <c r="F11467" s="393" t="s">
        <v>2502</v>
      </c>
      <c r="G11467" s="355"/>
      <c r="H11467" s="394">
        <f t="shared" si="102"/>
        <v>2940000</v>
      </c>
      <c r="I11467" s="403">
        <v>2800000</v>
      </c>
      <c r="J11467" s="396" t="s">
        <v>6371</v>
      </c>
      <c r="K11467" s="396" t="s">
        <v>6371</v>
      </c>
      <c r="L11467" s="397" t="s">
        <v>10360</v>
      </c>
    </row>
    <row r="11468" spans="2:12" ht="75" customHeight="1" x14ac:dyDescent="0.25">
      <c r="B11468" s="391">
        <v>46161715</v>
      </c>
      <c r="C11468" s="401" t="s">
        <v>10828</v>
      </c>
      <c r="D11468" s="393" t="s">
        <v>10496</v>
      </c>
      <c r="E11468" s="393" t="s">
        <v>10578</v>
      </c>
      <c r="F11468" s="393" t="s">
        <v>2502</v>
      </c>
      <c r="G11468" s="355"/>
      <c r="H11468" s="394">
        <f t="shared" si="102"/>
        <v>1050000</v>
      </c>
      <c r="I11468" s="403">
        <v>1000000</v>
      </c>
      <c r="J11468" s="396" t="s">
        <v>6371</v>
      </c>
      <c r="K11468" s="396" t="s">
        <v>6371</v>
      </c>
      <c r="L11468" s="397" t="s">
        <v>10360</v>
      </c>
    </row>
    <row r="11469" spans="2:12" ht="75" customHeight="1" x14ac:dyDescent="0.25">
      <c r="B11469" s="391">
        <v>46161715</v>
      </c>
      <c r="C11469" s="401" t="s">
        <v>10829</v>
      </c>
      <c r="D11469" s="393" t="s">
        <v>10496</v>
      </c>
      <c r="E11469" s="393" t="s">
        <v>10578</v>
      </c>
      <c r="F11469" s="393" t="s">
        <v>2502</v>
      </c>
      <c r="G11469" s="355"/>
      <c r="H11469" s="394">
        <f t="shared" si="102"/>
        <v>1050000</v>
      </c>
      <c r="I11469" s="403">
        <v>1000000</v>
      </c>
      <c r="J11469" s="396" t="s">
        <v>6371</v>
      </c>
      <c r="K11469" s="396" t="s">
        <v>6371</v>
      </c>
      <c r="L11469" s="397" t="s">
        <v>10360</v>
      </c>
    </row>
    <row r="11470" spans="2:12" ht="75" customHeight="1" x14ac:dyDescent="0.25">
      <c r="B11470" s="391">
        <v>461617008</v>
      </c>
      <c r="C11470" s="401" t="s">
        <v>10830</v>
      </c>
      <c r="D11470" s="393" t="s">
        <v>10496</v>
      </c>
      <c r="E11470" s="393" t="s">
        <v>10578</v>
      </c>
      <c r="F11470" s="393" t="s">
        <v>2502</v>
      </c>
      <c r="G11470" s="355"/>
      <c r="H11470" s="394">
        <f t="shared" si="102"/>
        <v>5250000</v>
      </c>
      <c r="I11470" s="403">
        <v>5000000</v>
      </c>
      <c r="J11470" s="396" t="s">
        <v>6371</v>
      </c>
      <c r="K11470" s="396" t="s">
        <v>6371</v>
      </c>
      <c r="L11470" s="397" t="s">
        <v>10360</v>
      </c>
    </row>
    <row r="11471" spans="2:12" ht="75" customHeight="1" x14ac:dyDescent="0.25">
      <c r="B11471" s="391">
        <v>461617008</v>
      </c>
      <c r="C11471" s="401" t="s">
        <v>10831</v>
      </c>
      <c r="D11471" s="393" t="s">
        <v>10496</v>
      </c>
      <c r="E11471" s="393" t="s">
        <v>10578</v>
      </c>
      <c r="F11471" s="393" t="s">
        <v>2502</v>
      </c>
      <c r="G11471" s="355"/>
      <c r="H11471" s="394">
        <f t="shared" si="102"/>
        <v>4725000</v>
      </c>
      <c r="I11471" s="403">
        <v>4500000</v>
      </c>
      <c r="J11471" s="396" t="s">
        <v>6371</v>
      </c>
      <c r="K11471" s="396" t="s">
        <v>6371</v>
      </c>
      <c r="L11471" s="397" t="s">
        <v>10360</v>
      </c>
    </row>
    <row r="11472" spans="2:12" ht="75" customHeight="1" x14ac:dyDescent="0.25">
      <c r="B11472" s="391">
        <v>41103417</v>
      </c>
      <c r="C11472" s="401" t="s">
        <v>10832</v>
      </c>
      <c r="D11472" s="393" t="s">
        <v>10496</v>
      </c>
      <c r="E11472" s="393" t="s">
        <v>10578</v>
      </c>
      <c r="F11472" s="393" t="s">
        <v>2502</v>
      </c>
      <c r="G11472" s="355"/>
      <c r="H11472" s="394">
        <f t="shared" si="102"/>
        <v>1050000</v>
      </c>
      <c r="I11472" s="403">
        <v>1000000</v>
      </c>
      <c r="J11472" s="396" t="s">
        <v>6371</v>
      </c>
      <c r="K11472" s="396" t="s">
        <v>6371</v>
      </c>
      <c r="L11472" s="397" t="s">
        <v>10360</v>
      </c>
    </row>
    <row r="11473" spans="2:12" ht="75" customHeight="1" x14ac:dyDescent="0.25">
      <c r="B11473" s="391">
        <v>55121725</v>
      </c>
      <c r="C11473" s="401" t="s">
        <v>10833</v>
      </c>
      <c r="D11473" s="393" t="s">
        <v>10496</v>
      </c>
      <c r="E11473" s="393" t="s">
        <v>10578</v>
      </c>
      <c r="F11473" s="393" t="s">
        <v>2502</v>
      </c>
      <c r="G11473" s="355"/>
      <c r="H11473" s="394">
        <f t="shared" si="102"/>
        <v>2625000</v>
      </c>
      <c r="I11473" s="403">
        <v>2500000</v>
      </c>
      <c r="J11473" s="396" t="s">
        <v>6371</v>
      </c>
      <c r="K11473" s="396" t="s">
        <v>6371</v>
      </c>
      <c r="L11473" s="397" t="s">
        <v>10360</v>
      </c>
    </row>
    <row r="11474" spans="2:12" ht="75" customHeight="1" x14ac:dyDescent="0.25">
      <c r="B11474" s="391">
        <v>41121800</v>
      </c>
      <c r="C11474" s="401" t="s">
        <v>10834</v>
      </c>
      <c r="D11474" s="393" t="s">
        <v>10496</v>
      </c>
      <c r="E11474" s="393" t="s">
        <v>10578</v>
      </c>
      <c r="F11474" s="393" t="s">
        <v>2502</v>
      </c>
      <c r="G11474" s="355"/>
      <c r="H11474" s="394">
        <f t="shared" si="102"/>
        <v>2100000</v>
      </c>
      <c r="I11474" s="403">
        <v>2000000</v>
      </c>
      <c r="J11474" s="396" t="s">
        <v>6371</v>
      </c>
      <c r="K11474" s="396" t="s">
        <v>6371</v>
      </c>
      <c r="L11474" s="397" t="s">
        <v>10360</v>
      </c>
    </row>
    <row r="11475" spans="2:12" ht="75" customHeight="1" x14ac:dyDescent="0.25">
      <c r="B11475" s="391">
        <v>41121800</v>
      </c>
      <c r="C11475" s="401" t="s">
        <v>10835</v>
      </c>
      <c r="D11475" s="393" t="s">
        <v>10496</v>
      </c>
      <c r="E11475" s="393" t="s">
        <v>10578</v>
      </c>
      <c r="F11475" s="393" t="s">
        <v>2502</v>
      </c>
      <c r="G11475" s="355"/>
      <c r="H11475" s="394">
        <f t="shared" si="102"/>
        <v>2100000</v>
      </c>
      <c r="I11475" s="403">
        <v>2000000</v>
      </c>
      <c r="J11475" s="396" t="s">
        <v>6371</v>
      </c>
      <c r="K11475" s="396" t="s">
        <v>6371</v>
      </c>
      <c r="L11475" s="397" t="s">
        <v>10360</v>
      </c>
    </row>
    <row r="11476" spans="2:12" ht="75" customHeight="1" x14ac:dyDescent="0.25">
      <c r="B11476" s="391">
        <v>41121510</v>
      </c>
      <c r="C11476" s="401" t="s">
        <v>10836</v>
      </c>
      <c r="D11476" s="393" t="s">
        <v>10496</v>
      </c>
      <c r="E11476" s="393" t="s">
        <v>10578</v>
      </c>
      <c r="F11476" s="393" t="s">
        <v>2502</v>
      </c>
      <c r="G11476" s="355"/>
      <c r="H11476" s="394">
        <f t="shared" si="102"/>
        <v>2100000</v>
      </c>
      <c r="I11476" s="403">
        <v>2000000</v>
      </c>
      <c r="J11476" s="396" t="s">
        <v>6371</v>
      </c>
      <c r="K11476" s="396" t="s">
        <v>6371</v>
      </c>
      <c r="L11476" s="397" t="s">
        <v>10360</v>
      </c>
    </row>
    <row r="11477" spans="2:12" ht="75" customHeight="1" x14ac:dyDescent="0.25">
      <c r="B11477" s="391">
        <v>41121510</v>
      </c>
      <c r="C11477" s="401" t="s">
        <v>10837</v>
      </c>
      <c r="D11477" s="393" t="s">
        <v>10496</v>
      </c>
      <c r="E11477" s="393" t="s">
        <v>10578</v>
      </c>
      <c r="F11477" s="393" t="s">
        <v>2502</v>
      </c>
      <c r="G11477" s="355"/>
      <c r="H11477" s="394">
        <f t="shared" si="102"/>
        <v>2100000</v>
      </c>
      <c r="I11477" s="403">
        <v>2000000</v>
      </c>
      <c r="J11477" s="396" t="s">
        <v>6371</v>
      </c>
      <c r="K11477" s="396" t="s">
        <v>6371</v>
      </c>
      <c r="L11477" s="397" t="s">
        <v>10360</v>
      </c>
    </row>
    <row r="11478" spans="2:12" ht="75" customHeight="1" x14ac:dyDescent="0.25">
      <c r="B11478" s="391">
        <v>41121510</v>
      </c>
      <c r="C11478" s="401" t="s">
        <v>10838</v>
      </c>
      <c r="D11478" s="393" t="s">
        <v>10496</v>
      </c>
      <c r="E11478" s="393" t="s">
        <v>10578</v>
      </c>
      <c r="F11478" s="393" t="s">
        <v>2502</v>
      </c>
      <c r="G11478" s="355"/>
      <c r="H11478" s="394">
        <f t="shared" si="102"/>
        <v>2100000</v>
      </c>
      <c r="I11478" s="403">
        <v>2000000</v>
      </c>
      <c r="J11478" s="396" t="s">
        <v>6371</v>
      </c>
      <c r="K11478" s="396" t="s">
        <v>6371</v>
      </c>
      <c r="L11478" s="397" t="s">
        <v>10360</v>
      </c>
    </row>
    <row r="11479" spans="2:12" ht="75" customHeight="1" x14ac:dyDescent="0.25">
      <c r="B11479" s="391">
        <v>41121510</v>
      </c>
      <c r="C11479" s="401" t="s">
        <v>10839</v>
      </c>
      <c r="D11479" s="393" t="s">
        <v>10496</v>
      </c>
      <c r="E11479" s="393" t="s">
        <v>10578</v>
      </c>
      <c r="F11479" s="393" t="s">
        <v>2502</v>
      </c>
      <c r="G11479" s="355"/>
      <c r="H11479" s="394">
        <f t="shared" si="102"/>
        <v>2100000</v>
      </c>
      <c r="I11479" s="403">
        <v>2000000</v>
      </c>
      <c r="J11479" s="396" t="s">
        <v>6371</v>
      </c>
      <c r="K11479" s="396" t="s">
        <v>6371</v>
      </c>
      <c r="L11479" s="397" t="s">
        <v>10360</v>
      </c>
    </row>
    <row r="11480" spans="2:12" ht="75" customHeight="1" x14ac:dyDescent="0.25">
      <c r="B11480" s="391">
        <v>41100000</v>
      </c>
      <c r="C11480" s="401" t="s">
        <v>10840</v>
      </c>
      <c r="D11480" s="393" t="s">
        <v>10496</v>
      </c>
      <c r="E11480" s="393" t="s">
        <v>10578</v>
      </c>
      <c r="F11480" s="393" t="s">
        <v>2502</v>
      </c>
      <c r="G11480" s="355"/>
      <c r="H11480" s="394">
        <f t="shared" si="102"/>
        <v>2100000</v>
      </c>
      <c r="I11480" s="403">
        <v>2000000</v>
      </c>
      <c r="J11480" s="396" t="s">
        <v>6371</v>
      </c>
      <c r="K11480" s="396" t="s">
        <v>6371</v>
      </c>
      <c r="L11480" s="397" t="s">
        <v>10360</v>
      </c>
    </row>
    <row r="11481" spans="2:12" ht="75" customHeight="1" x14ac:dyDescent="0.25">
      <c r="B11481" s="391">
        <v>41100000</v>
      </c>
      <c r="C11481" s="401" t="s">
        <v>10841</v>
      </c>
      <c r="D11481" s="393" t="s">
        <v>10496</v>
      </c>
      <c r="E11481" s="393" t="s">
        <v>10578</v>
      </c>
      <c r="F11481" s="393" t="s">
        <v>2502</v>
      </c>
      <c r="G11481" s="355"/>
      <c r="H11481" s="394">
        <f t="shared" si="102"/>
        <v>2100000</v>
      </c>
      <c r="I11481" s="403">
        <v>2000000</v>
      </c>
      <c r="J11481" s="396" t="s">
        <v>6371</v>
      </c>
      <c r="K11481" s="396" t="s">
        <v>6371</v>
      </c>
      <c r="L11481" s="397" t="s">
        <v>10360</v>
      </c>
    </row>
    <row r="11482" spans="2:12" ht="75" customHeight="1" x14ac:dyDescent="0.25">
      <c r="B11482" s="391">
        <v>41100000</v>
      </c>
      <c r="C11482" s="401" t="s">
        <v>10842</v>
      </c>
      <c r="D11482" s="393" t="s">
        <v>10496</v>
      </c>
      <c r="E11482" s="393" t="s">
        <v>10578</v>
      </c>
      <c r="F11482" s="393" t="s">
        <v>2502</v>
      </c>
      <c r="G11482" s="355"/>
      <c r="H11482" s="394">
        <f t="shared" si="102"/>
        <v>2100000</v>
      </c>
      <c r="I11482" s="403">
        <v>2000000</v>
      </c>
      <c r="J11482" s="396" t="s">
        <v>6371</v>
      </c>
      <c r="K11482" s="396" t="s">
        <v>6371</v>
      </c>
      <c r="L11482" s="397" t="s">
        <v>10360</v>
      </c>
    </row>
    <row r="11483" spans="2:12" ht="75" customHeight="1" x14ac:dyDescent="0.25">
      <c r="B11483" s="391">
        <v>41100000</v>
      </c>
      <c r="C11483" s="401" t="s">
        <v>10843</v>
      </c>
      <c r="D11483" s="393" t="s">
        <v>10496</v>
      </c>
      <c r="E11483" s="393" t="s">
        <v>10578</v>
      </c>
      <c r="F11483" s="393" t="s">
        <v>2502</v>
      </c>
      <c r="G11483" s="355"/>
      <c r="H11483" s="394">
        <f t="shared" si="102"/>
        <v>2100000</v>
      </c>
      <c r="I11483" s="403">
        <v>2000000</v>
      </c>
      <c r="J11483" s="396" t="s">
        <v>6371</v>
      </c>
      <c r="K11483" s="396" t="s">
        <v>6371</v>
      </c>
      <c r="L11483" s="397" t="s">
        <v>10360</v>
      </c>
    </row>
    <row r="11484" spans="2:12" ht="75" customHeight="1" x14ac:dyDescent="0.25">
      <c r="B11484" s="391">
        <v>41100000</v>
      </c>
      <c r="C11484" s="401" t="s">
        <v>10844</v>
      </c>
      <c r="D11484" s="393" t="s">
        <v>10496</v>
      </c>
      <c r="E11484" s="393" t="s">
        <v>10578</v>
      </c>
      <c r="F11484" s="393" t="s">
        <v>2502</v>
      </c>
      <c r="G11484" s="355"/>
      <c r="H11484" s="394">
        <f t="shared" si="102"/>
        <v>2100000</v>
      </c>
      <c r="I11484" s="403">
        <v>2000000</v>
      </c>
      <c r="J11484" s="396" t="s">
        <v>6371</v>
      </c>
      <c r="K11484" s="396" t="s">
        <v>6371</v>
      </c>
      <c r="L11484" s="397" t="s">
        <v>10360</v>
      </c>
    </row>
    <row r="11485" spans="2:12" ht="75" customHeight="1" x14ac:dyDescent="0.25">
      <c r="B11485" s="391">
        <v>41100000</v>
      </c>
      <c r="C11485" s="401" t="s">
        <v>10845</v>
      </c>
      <c r="D11485" s="393" t="s">
        <v>10496</v>
      </c>
      <c r="E11485" s="393" t="s">
        <v>10578</v>
      </c>
      <c r="F11485" s="393" t="s">
        <v>2502</v>
      </c>
      <c r="G11485" s="355"/>
      <c r="H11485" s="394">
        <f t="shared" si="102"/>
        <v>2100000</v>
      </c>
      <c r="I11485" s="403">
        <v>2000000</v>
      </c>
      <c r="J11485" s="396" t="s">
        <v>6371</v>
      </c>
      <c r="K11485" s="396" t="s">
        <v>6371</v>
      </c>
      <c r="L11485" s="397" t="s">
        <v>10360</v>
      </c>
    </row>
    <row r="11486" spans="2:12" ht="75" customHeight="1" x14ac:dyDescent="0.25">
      <c r="B11486" s="391">
        <v>41100000</v>
      </c>
      <c r="C11486" s="401" t="s">
        <v>10846</v>
      </c>
      <c r="D11486" s="393" t="s">
        <v>10496</v>
      </c>
      <c r="E11486" s="393" t="s">
        <v>10578</v>
      </c>
      <c r="F11486" s="393" t="s">
        <v>2502</v>
      </c>
      <c r="G11486" s="355"/>
      <c r="H11486" s="394">
        <f t="shared" si="102"/>
        <v>2100000</v>
      </c>
      <c r="I11486" s="403">
        <v>2000000</v>
      </c>
      <c r="J11486" s="396" t="s">
        <v>6371</v>
      </c>
      <c r="K11486" s="396" t="s">
        <v>6371</v>
      </c>
      <c r="L11486" s="397" t="s">
        <v>10360</v>
      </c>
    </row>
    <row r="11487" spans="2:12" ht="75" customHeight="1" x14ac:dyDescent="0.25">
      <c r="B11487" s="391">
        <v>41100000</v>
      </c>
      <c r="C11487" s="401" t="s">
        <v>10847</v>
      </c>
      <c r="D11487" s="393" t="s">
        <v>10496</v>
      </c>
      <c r="E11487" s="393" t="s">
        <v>10578</v>
      </c>
      <c r="F11487" s="393" t="s">
        <v>2502</v>
      </c>
      <c r="G11487" s="355"/>
      <c r="H11487" s="394">
        <f t="shared" si="102"/>
        <v>2100000</v>
      </c>
      <c r="I11487" s="403">
        <v>2000000</v>
      </c>
      <c r="J11487" s="396" t="s">
        <v>6371</v>
      </c>
      <c r="K11487" s="396" t="s">
        <v>6371</v>
      </c>
      <c r="L11487" s="397" t="s">
        <v>10360</v>
      </c>
    </row>
    <row r="11488" spans="2:12" ht="75" customHeight="1" x14ac:dyDescent="0.25">
      <c r="B11488" s="391">
        <v>41100000</v>
      </c>
      <c r="C11488" s="401" t="s">
        <v>10848</v>
      </c>
      <c r="D11488" s="393" t="s">
        <v>10496</v>
      </c>
      <c r="E11488" s="393" t="s">
        <v>10578</v>
      </c>
      <c r="F11488" s="393" t="s">
        <v>2502</v>
      </c>
      <c r="G11488" s="355"/>
      <c r="H11488" s="394">
        <f t="shared" si="102"/>
        <v>2100000</v>
      </c>
      <c r="I11488" s="403">
        <v>2000000</v>
      </c>
      <c r="J11488" s="396" t="s">
        <v>6371</v>
      </c>
      <c r="K11488" s="396" t="s">
        <v>6371</v>
      </c>
      <c r="L11488" s="397" t="s">
        <v>10360</v>
      </c>
    </row>
    <row r="11489" spans="2:12" ht="75" customHeight="1" x14ac:dyDescent="0.25">
      <c r="B11489" s="391">
        <v>41100000</v>
      </c>
      <c r="C11489" s="401" t="s">
        <v>10849</v>
      </c>
      <c r="D11489" s="393" t="s">
        <v>10496</v>
      </c>
      <c r="E11489" s="393" t="s">
        <v>10578</v>
      </c>
      <c r="F11489" s="393" t="s">
        <v>2502</v>
      </c>
      <c r="G11489" s="355"/>
      <c r="H11489" s="394">
        <f t="shared" si="102"/>
        <v>2100000</v>
      </c>
      <c r="I11489" s="403">
        <v>2000000</v>
      </c>
      <c r="J11489" s="396" t="s">
        <v>6371</v>
      </c>
      <c r="K11489" s="396" t="s">
        <v>6371</v>
      </c>
      <c r="L11489" s="397" t="s">
        <v>10360</v>
      </c>
    </row>
    <row r="11490" spans="2:12" ht="75" customHeight="1" x14ac:dyDescent="0.25">
      <c r="B11490" s="391">
        <v>41100000</v>
      </c>
      <c r="C11490" s="401" t="s">
        <v>10850</v>
      </c>
      <c r="D11490" s="393" t="s">
        <v>10496</v>
      </c>
      <c r="E11490" s="393" t="s">
        <v>10578</v>
      </c>
      <c r="F11490" s="393" t="s">
        <v>2502</v>
      </c>
      <c r="G11490" s="355"/>
      <c r="H11490" s="394">
        <f t="shared" si="102"/>
        <v>2100000</v>
      </c>
      <c r="I11490" s="403">
        <v>2000000</v>
      </c>
      <c r="J11490" s="396" t="s">
        <v>6371</v>
      </c>
      <c r="K11490" s="396" t="s">
        <v>6371</v>
      </c>
      <c r="L11490" s="397" t="s">
        <v>10360</v>
      </c>
    </row>
    <row r="11491" spans="2:12" ht="75" customHeight="1" x14ac:dyDescent="0.25">
      <c r="B11491" s="391">
        <v>41100000</v>
      </c>
      <c r="C11491" s="401" t="s">
        <v>10851</v>
      </c>
      <c r="D11491" s="393" t="s">
        <v>10496</v>
      </c>
      <c r="E11491" s="393" t="s">
        <v>10578</v>
      </c>
      <c r="F11491" s="393" t="s">
        <v>2502</v>
      </c>
      <c r="G11491" s="355"/>
      <c r="H11491" s="394">
        <f t="shared" si="102"/>
        <v>2100000</v>
      </c>
      <c r="I11491" s="403">
        <v>2000000</v>
      </c>
      <c r="J11491" s="396" t="s">
        <v>6371</v>
      </c>
      <c r="K11491" s="396" t="s">
        <v>6371</v>
      </c>
      <c r="L11491" s="397" t="s">
        <v>10360</v>
      </c>
    </row>
    <row r="11492" spans="2:12" ht="75" customHeight="1" x14ac:dyDescent="0.25">
      <c r="B11492" s="391">
        <v>41100000</v>
      </c>
      <c r="C11492" s="401" t="s">
        <v>10852</v>
      </c>
      <c r="D11492" s="393" t="s">
        <v>10496</v>
      </c>
      <c r="E11492" s="393" t="s">
        <v>10578</v>
      </c>
      <c r="F11492" s="393" t="s">
        <v>2502</v>
      </c>
      <c r="G11492" s="355"/>
      <c r="H11492" s="394">
        <f t="shared" si="102"/>
        <v>2100000</v>
      </c>
      <c r="I11492" s="403">
        <v>2000000</v>
      </c>
      <c r="J11492" s="396" t="s">
        <v>6371</v>
      </c>
      <c r="K11492" s="396" t="s">
        <v>6371</v>
      </c>
      <c r="L11492" s="397" t="s">
        <v>10360</v>
      </c>
    </row>
    <row r="11493" spans="2:12" ht="75" customHeight="1" x14ac:dyDescent="0.25">
      <c r="B11493" s="391">
        <v>41100000</v>
      </c>
      <c r="C11493" s="401" t="s">
        <v>10853</v>
      </c>
      <c r="D11493" s="393" t="s">
        <v>10496</v>
      </c>
      <c r="E11493" s="393" t="s">
        <v>10578</v>
      </c>
      <c r="F11493" s="393" t="s">
        <v>2502</v>
      </c>
      <c r="G11493" s="355"/>
      <c r="H11493" s="394">
        <f t="shared" si="102"/>
        <v>2100000</v>
      </c>
      <c r="I11493" s="403">
        <v>2000000</v>
      </c>
      <c r="J11493" s="396" t="s">
        <v>6371</v>
      </c>
      <c r="K11493" s="396" t="s">
        <v>6371</v>
      </c>
      <c r="L11493" s="397" t="s">
        <v>10360</v>
      </c>
    </row>
    <row r="11494" spans="2:12" ht="75" customHeight="1" x14ac:dyDescent="0.25">
      <c r="B11494" s="391">
        <v>41100000</v>
      </c>
      <c r="C11494" s="401" t="s">
        <v>10854</v>
      </c>
      <c r="D11494" s="393" t="s">
        <v>10496</v>
      </c>
      <c r="E11494" s="393" t="s">
        <v>10578</v>
      </c>
      <c r="F11494" s="393" t="s">
        <v>2502</v>
      </c>
      <c r="G11494" s="355"/>
      <c r="H11494" s="394">
        <f t="shared" si="102"/>
        <v>2100000</v>
      </c>
      <c r="I11494" s="403">
        <v>2000000</v>
      </c>
      <c r="J11494" s="396" t="s">
        <v>6371</v>
      </c>
      <c r="K11494" s="396" t="s">
        <v>6371</v>
      </c>
      <c r="L11494" s="397" t="s">
        <v>10360</v>
      </c>
    </row>
    <row r="11495" spans="2:12" ht="75" customHeight="1" x14ac:dyDescent="0.25">
      <c r="B11495" s="391">
        <v>41100000</v>
      </c>
      <c r="C11495" s="401" t="s">
        <v>10855</v>
      </c>
      <c r="D11495" s="393" t="s">
        <v>10496</v>
      </c>
      <c r="E11495" s="393" t="s">
        <v>10578</v>
      </c>
      <c r="F11495" s="393" t="s">
        <v>2502</v>
      </c>
      <c r="G11495" s="355"/>
      <c r="H11495" s="394">
        <f t="shared" si="102"/>
        <v>2100000</v>
      </c>
      <c r="I11495" s="403">
        <v>2000000</v>
      </c>
      <c r="J11495" s="396" t="s">
        <v>6371</v>
      </c>
      <c r="K11495" s="396" t="s">
        <v>6371</v>
      </c>
      <c r="L11495" s="397" t="s">
        <v>10360</v>
      </c>
    </row>
    <row r="11496" spans="2:12" ht="75" customHeight="1" x14ac:dyDescent="0.25">
      <c r="B11496" s="391">
        <v>41100000</v>
      </c>
      <c r="C11496" s="401" t="s">
        <v>10856</v>
      </c>
      <c r="D11496" s="393" t="s">
        <v>10496</v>
      </c>
      <c r="E11496" s="393" t="s">
        <v>10578</v>
      </c>
      <c r="F11496" s="393" t="s">
        <v>2502</v>
      </c>
      <c r="G11496" s="355"/>
      <c r="H11496" s="394">
        <f t="shared" ref="H11496:H11554" si="103">+I11496*1.05</f>
        <v>2100000</v>
      </c>
      <c r="I11496" s="403">
        <v>2000000</v>
      </c>
      <c r="J11496" s="396" t="s">
        <v>6371</v>
      </c>
      <c r="K11496" s="396" t="s">
        <v>6371</v>
      </c>
      <c r="L11496" s="397" t="s">
        <v>10360</v>
      </c>
    </row>
    <row r="11497" spans="2:12" ht="75" customHeight="1" x14ac:dyDescent="0.25">
      <c r="B11497" s="391">
        <v>41100000</v>
      </c>
      <c r="C11497" s="401" t="s">
        <v>10857</v>
      </c>
      <c r="D11497" s="393" t="s">
        <v>10496</v>
      </c>
      <c r="E11497" s="393" t="s">
        <v>10578</v>
      </c>
      <c r="F11497" s="393" t="s">
        <v>2502</v>
      </c>
      <c r="G11497" s="355"/>
      <c r="H11497" s="394">
        <f t="shared" si="103"/>
        <v>2100000</v>
      </c>
      <c r="I11497" s="403">
        <v>2000000</v>
      </c>
      <c r="J11497" s="396" t="s">
        <v>6371</v>
      </c>
      <c r="K11497" s="396" t="s">
        <v>6371</v>
      </c>
      <c r="L11497" s="397" t="s">
        <v>10360</v>
      </c>
    </row>
    <row r="11498" spans="2:12" ht="75" customHeight="1" x14ac:dyDescent="0.25">
      <c r="B11498" s="391">
        <v>41100000</v>
      </c>
      <c r="C11498" s="401" t="s">
        <v>10858</v>
      </c>
      <c r="D11498" s="393" t="s">
        <v>10496</v>
      </c>
      <c r="E11498" s="393" t="s">
        <v>10578</v>
      </c>
      <c r="F11498" s="393" t="s">
        <v>2502</v>
      </c>
      <c r="G11498" s="355"/>
      <c r="H11498" s="394">
        <f t="shared" si="103"/>
        <v>2100000</v>
      </c>
      <c r="I11498" s="403">
        <v>2000000</v>
      </c>
      <c r="J11498" s="396" t="s">
        <v>6371</v>
      </c>
      <c r="K11498" s="396" t="s">
        <v>6371</v>
      </c>
      <c r="L11498" s="397" t="s">
        <v>10360</v>
      </c>
    </row>
    <row r="11499" spans="2:12" ht="75" customHeight="1" x14ac:dyDescent="0.25">
      <c r="B11499" s="391">
        <v>41100000</v>
      </c>
      <c r="C11499" s="401" t="s">
        <v>10859</v>
      </c>
      <c r="D11499" s="393" t="s">
        <v>10496</v>
      </c>
      <c r="E11499" s="393" t="s">
        <v>10578</v>
      </c>
      <c r="F11499" s="393" t="s">
        <v>2502</v>
      </c>
      <c r="G11499" s="355"/>
      <c r="H11499" s="394">
        <f t="shared" si="103"/>
        <v>2100000</v>
      </c>
      <c r="I11499" s="403">
        <v>2000000</v>
      </c>
      <c r="J11499" s="396" t="s">
        <v>6371</v>
      </c>
      <c r="K11499" s="396" t="s">
        <v>6371</v>
      </c>
      <c r="L11499" s="397" t="s">
        <v>10360</v>
      </c>
    </row>
    <row r="11500" spans="2:12" ht="75" customHeight="1" x14ac:dyDescent="0.25">
      <c r="B11500" s="391">
        <v>41100000</v>
      </c>
      <c r="C11500" s="401" t="s">
        <v>10860</v>
      </c>
      <c r="D11500" s="393" t="s">
        <v>10496</v>
      </c>
      <c r="E11500" s="393" t="s">
        <v>10578</v>
      </c>
      <c r="F11500" s="393" t="s">
        <v>2502</v>
      </c>
      <c r="G11500" s="355"/>
      <c r="H11500" s="394">
        <f t="shared" si="103"/>
        <v>2100000</v>
      </c>
      <c r="I11500" s="403">
        <v>2000000</v>
      </c>
      <c r="J11500" s="396" t="s">
        <v>6371</v>
      </c>
      <c r="K11500" s="396" t="s">
        <v>6371</v>
      </c>
      <c r="L11500" s="397" t="s">
        <v>10360</v>
      </c>
    </row>
    <row r="11501" spans="2:12" ht="75" customHeight="1" x14ac:dyDescent="0.25">
      <c r="B11501" s="391">
        <v>41100000</v>
      </c>
      <c r="C11501" s="401" t="s">
        <v>10861</v>
      </c>
      <c r="D11501" s="393" t="s">
        <v>10496</v>
      </c>
      <c r="E11501" s="393" t="s">
        <v>10578</v>
      </c>
      <c r="F11501" s="393" t="s">
        <v>2502</v>
      </c>
      <c r="G11501" s="355"/>
      <c r="H11501" s="394">
        <f t="shared" si="103"/>
        <v>2100000</v>
      </c>
      <c r="I11501" s="403">
        <v>2000000</v>
      </c>
      <c r="J11501" s="396" t="s">
        <v>6371</v>
      </c>
      <c r="K11501" s="396" t="s">
        <v>6371</v>
      </c>
      <c r="L11501" s="397" t="s">
        <v>10360</v>
      </c>
    </row>
    <row r="11502" spans="2:12" ht="75" customHeight="1" x14ac:dyDescent="0.25">
      <c r="B11502" s="391">
        <v>41100000</v>
      </c>
      <c r="C11502" s="401" t="s">
        <v>10862</v>
      </c>
      <c r="D11502" s="393" t="s">
        <v>10496</v>
      </c>
      <c r="E11502" s="393" t="s">
        <v>10578</v>
      </c>
      <c r="F11502" s="393" t="s">
        <v>2502</v>
      </c>
      <c r="G11502" s="355"/>
      <c r="H11502" s="394">
        <f t="shared" si="103"/>
        <v>2100000</v>
      </c>
      <c r="I11502" s="403">
        <v>2000000</v>
      </c>
      <c r="J11502" s="396" t="s">
        <v>6371</v>
      </c>
      <c r="K11502" s="396" t="s">
        <v>6371</v>
      </c>
      <c r="L11502" s="397" t="s">
        <v>10360</v>
      </c>
    </row>
    <row r="11503" spans="2:12" ht="75" customHeight="1" x14ac:dyDescent="0.25">
      <c r="B11503" s="391">
        <v>41100000</v>
      </c>
      <c r="C11503" s="401" t="s">
        <v>10863</v>
      </c>
      <c r="D11503" s="393" t="s">
        <v>10496</v>
      </c>
      <c r="E11503" s="393" t="s">
        <v>10578</v>
      </c>
      <c r="F11503" s="393" t="s">
        <v>2502</v>
      </c>
      <c r="G11503" s="355"/>
      <c r="H11503" s="394">
        <f t="shared" si="103"/>
        <v>2100000</v>
      </c>
      <c r="I11503" s="403">
        <v>2000000</v>
      </c>
      <c r="J11503" s="396" t="s">
        <v>6371</v>
      </c>
      <c r="K11503" s="396" t="s">
        <v>6371</v>
      </c>
      <c r="L11503" s="397" t="s">
        <v>10360</v>
      </c>
    </row>
    <row r="11504" spans="2:12" ht="75" customHeight="1" x14ac:dyDescent="0.25">
      <c r="B11504" s="391">
        <v>41100000</v>
      </c>
      <c r="C11504" s="401" t="s">
        <v>10864</v>
      </c>
      <c r="D11504" s="393" t="s">
        <v>10496</v>
      </c>
      <c r="E11504" s="393" t="s">
        <v>10578</v>
      </c>
      <c r="F11504" s="393" t="s">
        <v>2502</v>
      </c>
      <c r="G11504" s="355"/>
      <c r="H11504" s="394">
        <f t="shared" si="103"/>
        <v>2100000</v>
      </c>
      <c r="I11504" s="403">
        <v>2000000</v>
      </c>
      <c r="J11504" s="396" t="s">
        <v>6371</v>
      </c>
      <c r="K11504" s="396" t="s">
        <v>6371</v>
      </c>
      <c r="L11504" s="397" t="s">
        <v>10360</v>
      </c>
    </row>
    <row r="11505" spans="2:12" ht="75" customHeight="1" x14ac:dyDescent="0.25">
      <c r="B11505" s="391">
        <v>41100000</v>
      </c>
      <c r="C11505" s="401" t="s">
        <v>10865</v>
      </c>
      <c r="D11505" s="393" t="s">
        <v>10496</v>
      </c>
      <c r="E11505" s="393" t="s">
        <v>10578</v>
      </c>
      <c r="F11505" s="393" t="s">
        <v>2502</v>
      </c>
      <c r="G11505" s="355"/>
      <c r="H11505" s="394">
        <f t="shared" si="103"/>
        <v>2100000</v>
      </c>
      <c r="I11505" s="403">
        <v>2000000</v>
      </c>
      <c r="J11505" s="396" t="s">
        <v>6371</v>
      </c>
      <c r="K11505" s="396" t="s">
        <v>6371</v>
      </c>
      <c r="L11505" s="397" t="s">
        <v>10360</v>
      </c>
    </row>
    <row r="11506" spans="2:12" ht="75" customHeight="1" x14ac:dyDescent="0.25">
      <c r="B11506" s="391">
        <v>41100000</v>
      </c>
      <c r="C11506" s="401" t="s">
        <v>10866</v>
      </c>
      <c r="D11506" s="393" t="s">
        <v>10496</v>
      </c>
      <c r="E11506" s="393" t="s">
        <v>10578</v>
      </c>
      <c r="F11506" s="393" t="s">
        <v>2502</v>
      </c>
      <c r="G11506" s="355"/>
      <c r="H11506" s="394">
        <f t="shared" si="103"/>
        <v>2100000</v>
      </c>
      <c r="I11506" s="403">
        <v>2000000</v>
      </c>
      <c r="J11506" s="396" t="s">
        <v>6371</v>
      </c>
      <c r="K11506" s="396" t="s">
        <v>6371</v>
      </c>
      <c r="L11506" s="397" t="s">
        <v>10360</v>
      </c>
    </row>
    <row r="11507" spans="2:12" ht="75" customHeight="1" x14ac:dyDescent="0.25">
      <c r="B11507" s="391">
        <v>41100000</v>
      </c>
      <c r="C11507" s="401" t="s">
        <v>10867</v>
      </c>
      <c r="D11507" s="393" t="s">
        <v>10496</v>
      </c>
      <c r="E11507" s="393" t="s">
        <v>10578</v>
      </c>
      <c r="F11507" s="393" t="s">
        <v>2502</v>
      </c>
      <c r="G11507" s="355"/>
      <c r="H11507" s="394">
        <f t="shared" si="103"/>
        <v>2100000</v>
      </c>
      <c r="I11507" s="403">
        <v>2000000</v>
      </c>
      <c r="J11507" s="396" t="s">
        <v>6371</v>
      </c>
      <c r="K11507" s="396" t="s">
        <v>6371</v>
      </c>
      <c r="L11507" s="397" t="s">
        <v>10360</v>
      </c>
    </row>
    <row r="11508" spans="2:12" ht="75" customHeight="1" x14ac:dyDescent="0.25">
      <c r="B11508" s="391">
        <v>41100000</v>
      </c>
      <c r="C11508" s="401" t="s">
        <v>10868</v>
      </c>
      <c r="D11508" s="393" t="s">
        <v>10496</v>
      </c>
      <c r="E11508" s="393" t="s">
        <v>10578</v>
      </c>
      <c r="F11508" s="393" t="s">
        <v>2502</v>
      </c>
      <c r="G11508" s="355"/>
      <c r="H11508" s="394">
        <f t="shared" si="103"/>
        <v>2100000</v>
      </c>
      <c r="I11508" s="403">
        <v>2000000</v>
      </c>
      <c r="J11508" s="396" t="s">
        <v>6371</v>
      </c>
      <c r="K11508" s="396" t="s">
        <v>6371</v>
      </c>
      <c r="L11508" s="397" t="s">
        <v>10360</v>
      </c>
    </row>
    <row r="11509" spans="2:12" ht="75" customHeight="1" x14ac:dyDescent="0.25">
      <c r="B11509" s="391">
        <v>41100000</v>
      </c>
      <c r="C11509" s="401" t="s">
        <v>10869</v>
      </c>
      <c r="D11509" s="393" t="s">
        <v>10496</v>
      </c>
      <c r="E11509" s="393" t="s">
        <v>10578</v>
      </c>
      <c r="F11509" s="393" t="s">
        <v>2502</v>
      </c>
      <c r="G11509" s="355"/>
      <c r="H11509" s="394">
        <f t="shared" si="103"/>
        <v>2100000</v>
      </c>
      <c r="I11509" s="403">
        <v>2000000</v>
      </c>
      <c r="J11509" s="396" t="s">
        <v>6371</v>
      </c>
      <c r="K11509" s="396" t="s">
        <v>6371</v>
      </c>
      <c r="L11509" s="397" t="s">
        <v>10360</v>
      </c>
    </row>
    <row r="11510" spans="2:12" ht="75" customHeight="1" x14ac:dyDescent="0.25">
      <c r="B11510" s="391">
        <v>41100000</v>
      </c>
      <c r="C11510" s="401" t="s">
        <v>10870</v>
      </c>
      <c r="D11510" s="393" t="s">
        <v>10496</v>
      </c>
      <c r="E11510" s="393" t="s">
        <v>10578</v>
      </c>
      <c r="F11510" s="393" t="s">
        <v>2502</v>
      </c>
      <c r="G11510" s="355"/>
      <c r="H11510" s="394">
        <f t="shared" si="103"/>
        <v>2100000</v>
      </c>
      <c r="I11510" s="403">
        <v>2000000</v>
      </c>
      <c r="J11510" s="396" t="s">
        <v>6371</v>
      </c>
      <c r="K11510" s="396" t="s">
        <v>6371</v>
      </c>
      <c r="L11510" s="397" t="s">
        <v>10360</v>
      </c>
    </row>
    <row r="11511" spans="2:12" ht="75" customHeight="1" x14ac:dyDescent="0.25">
      <c r="B11511" s="391">
        <v>41100000</v>
      </c>
      <c r="C11511" s="401" t="s">
        <v>10871</v>
      </c>
      <c r="D11511" s="393" t="s">
        <v>10496</v>
      </c>
      <c r="E11511" s="393" t="s">
        <v>10578</v>
      </c>
      <c r="F11511" s="393" t="s">
        <v>2502</v>
      </c>
      <c r="G11511" s="355"/>
      <c r="H11511" s="394">
        <f t="shared" si="103"/>
        <v>2100000</v>
      </c>
      <c r="I11511" s="403">
        <v>2000000</v>
      </c>
      <c r="J11511" s="396" t="s">
        <v>6371</v>
      </c>
      <c r="K11511" s="396" t="s">
        <v>6371</v>
      </c>
      <c r="L11511" s="397" t="s">
        <v>10360</v>
      </c>
    </row>
    <row r="11512" spans="2:12" ht="75" customHeight="1" x14ac:dyDescent="0.25">
      <c r="B11512" s="391">
        <v>41100000</v>
      </c>
      <c r="C11512" s="401" t="s">
        <v>10872</v>
      </c>
      <c r="D11512" s="393" t="s">
        <v>10496</v>
      </c>
      <c r="E11512" s="393" t="s">
        <v>10578</v>
      </c>
      <c r="F11512" s="393" t="s">
        <v>2502</v>
      </c>
      <c r="G11512" s="355"/>
      <c r="H11512" s="394">
        <f t="shared" si="103"/>
        <v>2100000</v>
      </c>
      <c r="I11512" s="403">
        <v>2000000</v>
      </c>
      <c r="J11512" s="396" t="s">
        <v>6371</v>
      </c>
      <c r="K11512" s="396" t="s">
        <v>6371</v>
      </c>
      <c r="L11512" s="397" t="s">
        <v>10360</v>
      </c>
    </row>
    <row r="11513" spans="2:12" ht="75" customHeight="1" x14ac:dyDescent="0.25">
      <c r="B11513" s="391">
        <v>41100000</v>
      </c>
      <c r="C11513" s="401" t="s">
        <v>10873</v>
      </c>
      <c r="D11513" s="393" t="s">
        <v>10496</v>
      </c>
      <c r="E11513" s="393" t="s">
        <v>10578</v>
      </c>
      <c r="F11513" s="393" t="s">
        <v>2502</v>
      </c>
      <c r="G11513" s="355"/>
      <c r="H11513" s="394">
        <f t="shared" si="103"/>
        <v>2100000</v>
      </c>
      <c r="I11513" s="403">
        <v>2000000</v>
      </c>
      <c r="J11513" s="396" t="s">
        <v>6371</v>
      </c>
      <c r="K11513" s="396" t="s">
        <v>6371</v>
      </c>
      <c r="L11513" s="397" t="s">
        <v>10360</v>
      </c>
    </row>
    <row r="11514" spans="2:12" ht="75" customHeight="1" x14ac:dyDescent="0.25">
      <c r="B11514" s="391">
        <v>41100000</v>
      </c>
      <c r="C11514" s="401" t="s">
        <v>10874</v>
      </c>
      <c r="D11514" s="393" t="s">
        <v>10496</v>
      </c>
      <c r="E11514" s="393" t="s">
        <v>10578</v>
      </c>
      <c r="F11514" s="393" t="s">
        <v>2502</v>
      </c>
      <c r="G11514" s="355"/>
      <c r="H11514" s="394">
        <f t="shared" si="103"/>
        <v>2100000</v>
      </c>
      <c r="I11514" s="403">
        <v>2000000</v>
      </c>
      <c r="J11514" s="396" t="s">
        <v>6371</v>
      </c>
      <c r="K11514" s="396" t="s">
        <v>6371</v>
      </c>
      <c r="L11514" s="397" t="s">
        <v>10360</v>
      </c>
    </row>
    <row r="11515" spans="2:12" ht="75" customHeight="1" x14ac:dyDescent="0.25">
      <c r="B11515" s="391">
        <v>41100000</v>
      </c>
      <c r="C11515" s="401" t="s">
        <v>10875</v>
      </c>
      <c r="D11515" s="393" t="s">
        <v>10496</v>
      </c>
      <c r="E11515" s="393" t="s">
        <v>10578</v>
      </c>
      <c r="F11515" s="393" t="s">
        <v>2502</v>
      </c>
      <c r="G11515" s="355"/>
      <c r="H11515" s="394">
        <f t="shared" si="103"/>
        <v>2100000</v>
      </c>
      <c r="I11515" s="403">
        <v>2000000</v>
      </c>
      <c r="J11515" s="396" t="s">
        <v>6371</v>
      </c>
      <c r="K11515" s="396" t="s">
        <v>6371</v>
      </c>
      <c r="L11515" s="397" t="s">
        <v>10360</v>
      </c>
    </row>
    <row r="11516" spans="2:12" ht="75" customHeight="1" x14ac:dyDescent="0.25">
      <c r="B11516" s="391">
        <v>41100000</v>
      </c>
      <c r="C11516" s="401" t="s">
        <v>10876</v>
      </c>
      <c r="D11516" s="393" t="s">
        <v>10496</v>
      </c>
      <c r="E11516" s="393" t="s">
        <v>10578</v>
      </c>
      <c r="F11516" s="393" t="s">
        <v>2502</v>
      </c>
      <c r="G11516" s="355"/>
      <c r="H11516" s="394">
        <f t="shared" si="103"/>
        <v>2100000</v>
      </c>
      <c r="I11516" s="403">
        <v>2000000</v>
      </c>
      <c r="J11516" s="396" t="s">
        <v>6371</v>
      </c>
      <c r="K11516" s="396" t="s">
        <v>6371</v>
      </c>
      <c r="L11516" s="397" t="s">
        <v>10360</v>
      </c>
    </row>
    <row r="11517" spans="2:12" ht="75" customHeight="1" x14ac:dyDescent="0.25">
      <c r="B11517" s="391">
        <v>41100000</v>
      </c>
      <c r="C11517" s="401" t="s">
        <v>10877</v>
      </c>
      <c r="D11517" s="393" t="s">
        <v>10496</v>
      </c>
      <c r="E11517" s="393" t="s">
        <v>10578</v>
      </c>
      <c r="F11517" s="393" t="s">
        <v>2502</v>
      </c>
      <c r="G11517" s="355"/>
      <c r="H11517" s="394">
        <f t="shared" si="103"/>
        <v>2100000</v>
      </c>
      <c r="I11517" s="403">
        <v>2000000</v>
      </c>
      <c r="J11517" s="396" t="s">
        <v>6371</v>
      </c>
      <c r="K11517" s="396" t="s">
        <v>6371</v>
      </c>
      <c r="L11517" s="397" t="s">
        <v>10360</v>
      </c>
    </row>
    <row r="11518" spans="2:12" ht="75" customHeight="1" x14ac:dyDescent="0.25">
      <c r="B11518" s="391">
        <v>41100000</v>
      </c>
      <c r="C11518" s="401" t="s">
        <v>10878</v>
      </c>
      <c r="D11518" s="393" t="s">
        <v>10496</v>
      </c>
      <c r="E11518" s="393" t="s">
        <v>10578</v>
      </c>
      <c r="F11518" s="393" t="s">
        <v>2502</v>
      </c>
      <c r="G11518" s="355"/>
      <c r="H11518" s="394">
        <f t="shared" si="103"/>
        <v>2100000</v>
      </c>
      <c r="I11518" s="403">
        <v>2000000</v>
      </c>
      <c r="J11518" s="396" t="s">
        <v>6371</v>
      </c>
      <c r="K11518" s="396" t="s">
        <v>6371</v>
      </c>
      <c r="L11518" s="397" t="s">
        <v>10360</v>
      </c>
    </row>
    <row r="11519" spans="2:12" ht="75" customHeight="1" x14ac:dyDescent="0.25">
      <c r="B11519" s="391">
        <v>44122011</v>
      </c>
      <c r="C11519" s="401" t="s">
        <v>10879</v>
      </c>
      <c r="D11519" s="404" t="s">
        <v>10880</v>
      </c>
      <c r="E11519" s="355" t="s">
        <v>54</v>
      </c>
      <c r="F11519" s="355" t="s">
        <v>2568</v>
      </c>
      <c r="G11519" s="355"/>
      <c r="H11519" s="394">
        <f t="shared" si="103"/>
        <v>2100000</v>
      </c>
      <c r="I11519" s="403">
        <v>2000000</v>
      </c>
      <c r="J11519" s="396" t="s">
        <v>6371</v>
      </c>
      <c r="K11519" s="396" t="s">
        <v>6371</v>
      </c>
      <c r="L11519" s="397" t="s">
        <v>10360</v>
      </c>
    </row>
    <row r="11520" spans="2:12" ht="75" customHeight="1" x14ac:dyDescent="0.25">
      <c r="B11520" s="391">
        <v>27112309</v>
      </c>
      <c r="C11520" s="401" t="s">
        <v>10881</v>
      </c>
      <c r="D11520" s="404" t="s">
        <v>10880</v>
      </c>
      <c r="E11520" s="355" t="s">
        <v>54</v>
      </c>
      <c r="F11520" s="355" t="s">
        <v>2568</v>
      </c>
      <c r="G11520" s="355"/>
      <c r="H11520" s="394">
        <f t="shared" si="103"/>
        <v>789600</v>
      </c>
      <c r="I11520" s="403">
        <v>752000</v>
      </c>
      <c r="J11520" s="396" t="s">
        <v>6371</v>
      </c>
      <c r="K11520" s="396" t="s">
        <v>6371</v>
      </c>
      <c r="L11520" s="397" t="s">
        <v>10360</v>
      </c>
    </row>
    <row r="11521" spans="2:12" ht="75" customHeight="1" x14ac:dyDescent="0.25">
      <c r="B11521" s="391">
        <v>46181609</v>
      </c>
      <c r="C11521" s="401" t="s">
        <v>10882</v>
      </c>
      <c r="D11521" s="404" t="s">
        <v>10880</v>
      </c>
      <c r="E11521" s="355" t="s">
        <v>54</v>
      </c>
      <c r="F11521" s="355" t="s">
        <v>2568</v>
      </c>
      <c r="G11521" s="355"/>
      <c r="H11521" s="394">
        <f t="shared" si="103"/>
        <v>1312500</v>
      </c>
      <c r="I11521" s="403">
        <v>1250000</v>
      </c>
      <c r="J11521" s="396" t="s">
        <v>6371</v>
      </c>
      <c r="K11521" s="396" t="s">
        <v>6371</v>
      </c>
      <c r="L11521" s="397" t="s">
        <v>10360</v>
      </c>
    </row>
    <row r="11522" spans="2:12" ht="75" customHeight="1" x14ac:dyDescent="0.25">
      <c r="B11522" s="391">
        <v>14110000</v>
      </c>
      <c r="C11522" s="401" t="s">
        <v>9476</v>
      </c>
      <c r="D11522" s="404" t="s">
        <v>10880</v>
      </c>
      <c r="E11522" s="355" t="s">
        <v>54</v>
      </c>
      <c r="F11522" s="355" t="s">
        <v>2568</v>
      </c>
      <c r="G11522" s="355"/>
      <c r="H11522" s="394">
        <f t="shared" si="103"/>
        <v>682500</v>
      </c>
      <c r="I11522" s="403">
        <v>650000</v>
      </c>
      <c r="J11522" s="396" t="s">
        <v>6371</v>
      </c>
      <c r="K11522" s="396" t="s">
        <v>6371</v>
      </c>
      <c r="L11522" s="397" t="s">
        <v>10360</v>
      </c>
    </row>
    <row r="11523" spans="2:12" ht="75" customHeight="1" x14ac:dyDescent="0.25">
      <c r="B11523" s="405">
        <v>32101600</v>
      </c>
      <c r="C11523" s="401" t="s">
        <v>3065</v>
      </c>
      <c r="D11523" s="404" t="s">
        <v>10880</v>
      </c>
      <c r="E11523" s="355" t="s">
        <v>54</v>
      </c>
      <c r="F11523" s="355" t="s">
        <v>2568</v>
      </c>
      <c r="G11523" s="355"/>
      <c r="H11523" s="394">
        <f t="shared" si="103"/>
        <v>3150000</v>
      </c>
      <c r="I11523" s="403">
        <v>3000000</v>
      </c>
      <c r="J11523" s="396" t="s">
        <v>6371</v>
      </c>
      <c r="K11523" s="396" t="s">
        <v>6371</v>
      </c>
      <c r="L11523" s="397" t="s">
        <v>10360</v>
      </c>
    </row>
    <row r="11524" spans="2:12" ht="75" customHeight="1" x14ac:dyDescent="0.25">
      <c r="B11524" s="405">
        <v>26111700</v>
      </c>
      <c r="C11524" s="401" t="s">
        <v>10883</v>
      </c>
      <c r="D11524" s="404" t="s">
        <v>10880</v>
      </c>
      <c r="E11524" s="355" t="s">
        <v>54</v>
      </c>
      <c r="F11524" s="355" t="s">
        <v>2568</v>
      </c>
      <c r="G11524" s="355"/>
      <c r="H11524" s="394">
        <f t="shared" si="103"/>
        <v>1575000</v>
      </c>
      <c r="I11524" s="403">
        <v>1500000</v>
      </c>
      <c r="J11524" s="396" t="s">
        <v>6371</v>
      </c>
      <c r="K11524" s="396" t="s">
        <v>6371</v>
      </c>
      <c r="L11524" s="397" t="s">
        <v>10360</v>
      </c>
    </row>
    <row r="11525" spans="2:12" ht="75" customHeight="1" x14ac:dyDescent="0.25">
      <c r="B11525" s="405">
        <v>26111700</v>
      </c>
      <c r="C11525" s="401" t="s">
        <v>10884</v>
      </c>
      <c r="D11525" s="404" t="s">
        <v>10880</v>
      </c>
      <c r="E11525" s="355" t="s">
        <v>54</v>
      </c>
      <c r="F11525" s="355" t="s">
        <v>2568</v>
      </c>
      <c r="G11525" s="355"/>
      <c r="H11525" s="394">
        <f t="shared" si="103"/>
        <v>1575000</v>
      </c>
      <c r="I11525" s="403">
        <v>1500000</v>
      </c>
      <c r="J11525" s="396" t="s">
        <v>6371</v>
      </c>
      <c r="K11525" s="396" t="s">
        <v>6371</v>
      </c>
      <c r="L11525" s="397" t="s">
        <v>10360</v>
      </c>
    </row>
    <row r="11526" spans="2:12" ht="75" customHeight="1" x14ac:dyDescent="0.25">
      <c r="B11526" s="405">
        <v>26111700</v>
      </c>
      <c r="C11526" s="401" t="s">
        <v>10885</v>
      </c>
      <c r="D11526" s="404" t="s">
        <v>10880</v>
      </c>
      <c r="E11526" s="355" t="s">
        <v>54</v>
      </c>
      <c r="F11526" s="355" t="s">
        <v>2568</v>
      </c>
      <c r="G11526" s="355"/>
      <c r="H11526" s="394">
        <f t="shared" si="103"/>
        <v>1050000</v>
      </c>
      <c r="I11526" s="403">
        <v>1000000</v>
      </c>
      <c r="J11526" s="396" t="s">
        <v>6371</v>
      </c>
      <c r="K11526" s="396" t="s">
        <v>6371</v>
      </c>
      <c r="L11526" s="397" t="s">
        <v>10360</v>
      </c>
    </row>
    <row r="11527" spans="2:12" ht="75" customHeight="1" x14ac:dyDescent="0.25">
      <c r="B11527" s="405">
        <v>23153401</v>
      </c>
      <c r="C11527" s="401" t="s">
        <v>10886</v>
      </c>
      <c r="D11527" s="404" t="s">
        <v>10880</v>
      </c>
      <c r="E11527" s="355" t="s">
        <v>54</v>
      </c>
      <c r="F11527" s="355" t="s">
        <v>2568</v>
      </c>
      <c r="G11527" s="355"/>
      <c r="H11527" s="394">
        <f t="shared" si="103"/>
        <v>525000</v>
      </c>
      <c r="I11527" s="403">
        <v>500000</v>
      </c>
      <c r="J11527" s="396" t="s">
        <v>6371</v>
      </c>
      <c r="K11527" s="396" t="s">
        <v>6371</v>
      </c>
      <c r="L11527" s="397" t="s">
        <v>10360</v>
      </c>
    </row>
    <row r="11528" spans="2:12" ht="75" customHeight="1" x14ac:dyDescent="0.25">
      <c r="B11528" s="406">
        <v>42132200</v>
      </c>
      <c r="C11528" s="401" t="s">
        <v>10887</v>
      </c>
      <c r="D11528" s="404" t="s">
        <v>10880</v>
      </c>
      <c r="E11528" s="355" t="s">
        <v>54</v>
      </c>
      <c r="F11528" s="355" t="s">
        <v>2568</v>
      </c>
      <c r="G11528" s="355"/>
      <c r="H11528" s="394">
        <f t="shared" si="103"/>
        <v>787500</v>
      </c>
      <c r="I11528" s="403">
        <v>750000</v>
      </c>
      <c r="J11528" s="396" t="s">
        <v>6371</v>
      </c>
      <c r="K11528" s="396" t="s">
        <v>6371</v>
      </c>
      <c r="L11528" s="397" t="s">
        <v>10360</v>
      </c>
    </row>
    <row r="11529" spans="2:12" ht="75" customHeight="1" x14ac:dyDescent="0.25">
      <c r="B11529" s="391">
        <v>82121500</v>
      </c>
      <c r="C11529" s="401" t="s">
        <v>10888</v>
      </c>
      <c r="D11529" s="21" t="s">
        <v>10359</v>
      </c>
      <c r="E11529" s="21" t="s">
        <v>76</v>
      </c>
      <c r="F11529" s="355" t="s">
        <v>2568</v>
      </c>
      <c r="G11529" s="407"/>
      <c r="H11529" s="394">
        <f t="shared" si="103"/>
        <v>54600000</v>
      </c>
      <c r="I11529" s="263">
        <v>52000000</v>
      </c>
      <c r="J11529" s="396" t="s">
        <v>6371</v>
      </c>
      <c r="K11529" s="396" t="s">
        <v>6371</v>
      </c>
      <c r="L11529" s="397" t="s">
        <v>10360</v>
      </c>
    </row>
    <row r="11530" spans="2:12" ht="75" customHeight="1" x14ac:dyDescent="0.25">
      <c r="B11530" s="391">
        <v>811017006</v>
      </c>
      <c r="C11530" s="401" t="s">
        <v>10889</v>
      </c>
      <c r="D11530" s="21" t="s">
        <v>10359</v>
      </c>
      <c r="E11530" s="21" t="s">
        <v>76</v>
      </c>
      <c r="F11530" s="355" t="s">
        <v>2568</v>
      </c>
      <c r="G11530" s="407"/>
      <c r="H11530" s="394">
        <f t="shared" si="103"/>
        <v>65100000</v>
      </c>
      <c r="I11530" s="263">
        <v>62000000</v>
      </c>
      <c r="J11530" s="396" t="s">
        <v>6371</v>
      </c>
      <c r="K11530" s="396" t="s">
        <v>6371</v>
      </c>
      <c r="L11530" s="397" t="s">
        <v>10360</v>
      </c>
    </row>
    <row r="11531" spans="2:12" ht="75" customHeight="1" x14ac:dyDescent="0.25">
      <c r="B11531" s="391">
        <v>73152101</v>
      </c>
      <c r="C11531" s="401" t="s">
        <v>10890</v>
      </c>
      <c r="D11531" s="21" t="s">
        <v>10359</v>
      </c>
      <c r="E11531" s="21" t="s">
        <v>76</v>
      </c>
      <c r="F11531" s="355" t="s">
        <v>2568</v>
      </c>
      <c r="G11531" s="407"/>
      <c r="H11531" s="394">
        <f t="shared" si="103"/>
        <v>5460000</v>
      </c>
      <c r="I11531" s="263">
        <v>5200000</v>
      </c>
      <c r="J11531" s="396" t="s">
        <v>6371</v>
      </c>
      <c r="K11531" s="396" t="s">
        <v>6371</v>
      </c>
      <c r="L11531" s="397" t="s">
        <v>10360</v>
      </c>
    </row>
    <row r="11532" spans="2:12" ht="75" customHeight="1" x14ac:dyDescent="0.25">
      <c r="B11532" s="391">
        <v>73152101</v>
      </c>
      <c r="C11532" s="401" t="s">
        <v>10891</v>
      </c>
      <c r="D11532" s="21" t="s">
        <v>10359</v>
      </c>
      <c r="E11532" s="21" t="s">
        <v>76</v>
      </c>
      <c r="F11532" s="355" t="s">
        <v>2568</v>
      </c>
      <c r="G11532" s="407"/>
      <c r="H11532" s="394">
        <f t="shared" si="103"/>
        <v>15750000</v>
      </c>
      <c r="I11532" s="263">
        <v>15000000</v>
      </c>
      <c r="J11532" s="396" t="s">
        <v>6371</v>
      </c>
      <c r="K11532" s="396" t="s">
        <v>6371</v>
      </c>
      <c r="L11532" s="397" t="s">
        <v>10360</v>
      </c>
    </row>
    <row r="11533" spans="2:12" ht="75" customHeight="1" x14ac:dyDescent="0.25">
      <c r="B11533" s="391">
        <v>78181507</v>
      </c>
      <c r="C11533" s="401" t="s">
        <v>10892</v>
      </c>
      <c r="D11533" s="21" t="s">
        <v>10359</v>
      </c>
      <c r="E11533" s="21" t="s">
        <v>76</v>
      </c>
      <c r="F11533" s="355" t="s">
        <v>2568</v>
      </c>
      <c r="G11533" s="407"/>
      <c r="H11533" s="394">
        <f t="shared" si="103"/>
        <v>3675000</v>
      </c>
      <c r="I11533" s="263">
        <v>3500000</v>
      </c>
      <c r="J11533" s="396" t="s">
        <v>6371</v>
      </c>
      <c r="K11533" s="396" t="s">
        <v>6371</v>
      </c>
      <c r="L11533" s="397" t="s">
        <v>10360</v>
      </c>
    </row>
    <row r="11534" spans="2:12" ht="75" customHeight="1" x14ac:dyDescent="0.25">
      <c r="B11534" s="391">
        <v>72101516</v>
      </c>
      <c r="C11534" s="401" t="s">
        <v>10893</v>
      </c>
      <c r="D11534" s="21" t="s">
        <v>10359</v>
      </c>
      <c r="E11534" s="21" t="s">
        <v>76</v>
      </c>
      <c r="F11534" s="355" t="s">
        <v>2568</v>
      </c>
      <c r="G11534" s="407"/>
      <c r="H11534" s="394">
        <f t="shared" si="103"/>
        <v>5880000</v>
      </c>
      <c r="I11534" s="263">
        <v>5600000</v>
      </c>
      <c r="J11534" s="396" t="s">
        <v>6371</v>
      </c>
      <c r="K11534" s="396" t="s">
        <v>6371</v>
      </c>
      <c r="L11534" s="397" t="s">
        <v>10360</v>
      </c>
    </row>
    <row r="11535" spans="2:12" ht="75" customHeight="1" x14ac:dyDescent="0.25">
      <c r="B11535" s="391">
        <v>72154020</v>
      </c>
      <c r="C11535" s="401" t="s">
        <v>10894</v>
      </c>
      <c r="D11535" s="21" t="s">
        <v>10359</v>
      </c>
      <c r="E11535" s="21" t="s">
        <v>76</v>
      </c>
      <c r="F11535" s="355" t="s">
        <v>2568</v>
      </c>
      <c r="G11535" s="407"/>
      <c r="H11535" s="394">
        <f t="shared" si="103"/>
        <v>26250000</v>
      </c>
      <c r="I11535" s="263">
        <v>25000000</v>
      </c>
      <c r="J11535" s="396" t="s">
        <v>6371</v>
      </c>
      <c r="K11535" s="396" t="s">
        <v>6371</v>
      </c>
      <c r="L11535" s="397" t="s">
        <v>10360</v>
      </c>
    </row>
    <row r="11536" spans="2:12" ht="75" customHeight="1" x14ac:dyDescent="0.25">
      <c r="B11536" s="391">
        <v>72102900</v>
      </c>
      <c r="C11536" s="401" t="s">
        <v>10895</v>
      </c>
      <c r="D11536" s="21" t="s">
        <v>10359</v>
      </c>
      <c r="E11536" s="21" t="s">
        <v>76</v>
      </c>
      <c r="F11536" s="21" t="s">
        <v>2502</v>
      </c>
      <c r="G11536" s="407"/>
      <c r="H11536" s="394">
        <f t="shared" si="103"/>
        <v>210000000</v>
      </c>
      <c r="I11536" s="263">
        <v>200000000</v>
      </c>
      <c r="J11536" s="396" t="s">
        <v>6371</v>
      </c>
      <c r="K11536" s="396" t="s">
        <v>6371</v>
      </c>
      <c r="L11536" s="397" t="s">
        <v>10360</v>
      </c>
    </row>
    <row r="11537" spans="2:12" ht="75" customHeight="1" x14ac:dyDescent="0.25">
      <c r="B11537" s="391">
        <v>72102900</v>
      </c>
      <c r="C11537" s="401" t="s">
        <v>10896</v>
      </c>
      <c r="D11537" s="21" t="s">
        <v>10359</v>
      </c>
      <c r="E11537" s="21" t="s">
        <v>76</v>
      </c>
      <c r="F11537" s="21" t="s">
        <v>2502</v>
      </c>
      <c r="G11537" s="407"/>
      <c r="H11537" s="394">
        <f t="shared" si="103"/>
        <v>219450000</v>
      </c>
      <c r="I11537" s="263">
        <v>209000000</v>
      </c>
      <c r="J11537" s="396" t="s">
        <v>6371</v>
      </c>
      <c r="K11537" s="396" t="s">
        <v>6371</v>
      </c>
      <c r="L11537" s="397" t="s">
        <v>10360</v>
      </c>
    </row>
    <row r="11538" spans="2:12" ht="75" customHeight="1" x14ac:dyDescent="0.25">
      <c r="B11538" s="391">
        <v>72154010</v>
      </c>
      <c r="C11538" s="401" t="s">
        <v>10897</v>
      </c>
      <c r="D11538" s="21" t="s">
        <v>10359</v>
      </c>
      <c r="E11538" s="21" t="s">
        <v>76</v>
      </c>
      <c r="F11538" s="21" t="s">
        <v>2502</v>
      </c>
      <c r="G11538" s="407"/>
      <c r="H11538" s="394">
        <f t="shared" si="103"/>
        <v>189000000</v>
      </c>
      <c r="I11538" s="263">
        <v>180000000</v>
      </c>
      <c r="J11538" s="396" t="s">
        <v>6371</v>
      </c>
      <c r="K11538" s="396" t="s">
        <v>6371</v>
      </c>
      <c r="L11538" s="397" t="s">
        <v>10360</v>
      </c>
    </row>
    <row r="11539" spans="2:12" ht="75" customHeight="1" x14ac:dyDescent="0.25">
      <c r="B11539" s="391">
        <v>80131500</v>
      </c>
      <c r="C11539" s="401" t="s">
        <v>10898</v>
      </c>
      <c r="D11539" s="21" t="s">
        <v>10359</v>
      </c>
      <c r="E11539" s="21" t="s">
        <v>76</v>
      </c>
      <c r="F11539" s="408" t="s">
        <v>306</v>
      </c>
      <c r="G11539" s="409"/>
      <c r="H11539" s="394">
        <f t="shared" si="103"/>
        <v>892500000</v>
      </c>
      <c r="I11539" s="263">
        <v>850000000</v>
      </c>
      <c r="J11539" s="396" t="s">
        <v>6371</v>
      </c>
      <c r="K11539" s="396" t="s">
        <v>6371</v>
      </c>
      <c r="L11539" s="397" t="s">
        <v>10360</v>
      </c>
    </row>
    <row r="11540" spans="2:12" ht="75" customHeight="1" x14ac:dyDescent="0.25">
      <c r="B11540" s="391">
        <v>78181701</v>
      </c>
      <c r="C11540" s="401" t="s">
        <v>10899</v>
      </c>
      <c r="D11540" s="21" t="s">
        <v>10359</v>
      </c>
      <c r="E11540" s="21" t="s">
        <v>76</v>
      </c>
      <c r="F11540" s="2" t="s">
        <v>2568</v>
      </c>
      <c r="G11540" s="409"/>
      <c r="H11540" s="394">
        <f t="shared" si="103"/>
        <v>4725000</v>
      </c>
      <c r="I11540" s="410">
        <v>4500000</v>
      </c>
      <c r="J11540" s="396" t="s">
        <v>6371</v>
      </c>
      <c r="K11540" s="396" t="s">
        <v>6371</v>
      </c>
      <c r="L11540" s="397" t="s">
        <v>10360</v>
      </c>
    </row>
    <row r="11541" spans="2:12" ht="75" customHeight="1" x14ac:dyDescent="0.25">
      <c r="B11541" s="391">
        <v>921217002</v>
      </c>
      <c r="C11541" s="401" t="s">
        <v>10900</v>
      </c>
      <c r="D11541" s="21" t="s">
        <v>10359</v>
      </c>
      <c r="E11541" s="21" t="s">
        <v>76</v>
      </c>
      <c r="F11541" s="408" t="s">
        <v>2502</v>
      </c>
      <c r="G11541" s="355"/>
      <c r="H11541" s="394">
        <f t="shared" si="103"/>
        <v>8925000</v>
      </c>
      <c r="I11541" s="403">
        <v>8500000</v>
      </c>
      <c r="J11541" s="396" t="s">
        <v>6371</v>
      </c>
      <c r="K11541" s="396" t="s">
        <v>6371</v>
      </c>
      <c r="L11541" s="397" t="s">
        <v>10360</v>
      </c>
    </row>
    <row r="11542" spans="2:12" ht="75" customHeight="1" x14ac:dyDescent="0.25">
      <c r="B11542" s="391">
        <v>72102900</v>
      </c>
      <c r="C11542" s="401" t="s">
        <v>10901</v>
      </c>
      <c r="D11542" s="21" t="s">
        <v>10359</v>
      </c>
      <c r="E11542" s="21" t="s">
        <v>76</v>
      </c>
      <c r="F11542" s="21" t="s">
        <v>2502</v>
      </c>
      <c r="G11542" s="355"/>
      <c r="H11542" s="394">
        <f t="shared" si="103"/>
        <v>157500000</v>
      </c>
      <c r="I11542" s="403">
        <v>150000000</v>
      </c>
      <c r="J11542" s="396" t="s">
        <v>6371</v>
      </c>
      <c r="K11542" s="396" t="s">
        <v>6371</v>
      </c>
      <c r="L11542" s="397" t="s">
        <v>10360</v>
      </c>
    </row>
    <row r="11543" spans="2:12" ht="75" customHeight="1" x14ac:dyDescent="0.25">
      <c r="B11543" s="405">
        <v>30151500</v>
      </c>
      <c r="C11543" s="401" t="s">
        <v>10902</v>
      </c>
      <c r="D11543" s="21" t="s">
        <v>10359</v>
      </c>
      <c r="E11543" s="21" t="s">
        <v>76</v>
      </c>
      <c r="F11543" s="355" t="s">
        <v>2568</v>
      </c>
      <c r="G11543" s="355"/>
      <c r="H11543" s="394">
        <f t="shared" si="103"/>
        <v>8400000</v>
      </c>
      <c r="I11543" s="403">
        <v>8000000</v>
      </c>
      <c r="J11543" s="396" t="s">
        <v>6371</v>
      </c>
      <c r="K11543" s="396" t="s">
        <v>6371</v>
      </c>
      <c r="L11543" s="397" t="s">
        <v>10360</v>
      </c>
    </row>
    <row r="11544" spans="2:12" ht="75" customHeight="1" x14ac:dyDescent="0.25">
      <c r="B11544" s="405">
        <v>301518002</v>
      </c>
      <c r="C11544" s="401" t="s">
        <v>10903</v>
      </c>
      <c r="D11544" s="21" t="s">
        <v>10359</v>
      </c>
      <c r="E11544" s="21" t="s">
        <v>76</v>
      </c>
      <c r="F11544" s="355" t="s">
        <v>2568</v>
      </c>
      <c r="G11544" s="355"/>
      <c r="H11544" s="394">
        <f t="shared" si="103"/>
        <v>12600000</v>
      </c>
      <c r="I11544" s="403">
        <v>12000000</v>
      </c>
      <c r="J11544" s="396" t="s">
        <v>6371</v>
      </c>
      <c r="K11544" s="396" t="s">
        <v>6371</v>
      </c>
      <c r="L11544" s="397" t="s">
        <v>10360</v>
      </c>
    </row>
    <row r="11545" spans="2:12" ht="75" customHeight="1" x14ac:dyDescent="0.25">
      <c r="B11545" s="405">
        <v>76120000</v>
      </c>
      <c r="C11545" s="401" t="s">
        <v>10904</v>
      </c>
      <c r="D11545" s="21" t="s">
        <v>10359</v>
      </c>
      <c r="E11545" s="21" t="s">
        <v>76</v>
      </c>
      <c r="F11545" s="355" t="s">
        <v>2568</v>
      </c>
      <c r="G11545" s="355"/>
      <c r="H11545" s="394">
        <f t="shared" si="103"/>
        <v>8925000</v>
      </c>
      <c r="I11545" s="403">
        <v>8500000</v>
      </c>
      <c r="J11545" s="396" t="s">
        <v>6371</v>
      </c>
      <c r="K11545" s="396" t="s">
        <v>6371</v>
      </c>
      <c r="L11545" s="397" t="s">
        <v>10360</v>
      </c>
    </row>
    <row r="11546" spans="2:12" ht="75" customHeight="1" x14ac:dyDescent="0.25">
      <c r="B11546" s="405">
        <v>32131000</v>
      </c>
      <c r="C11546" s="401" t="s">
        <v>10905</v>
      </c>
      <c r="D11546" s="21" t="s">
        <v>10359</v>
      </c>
      <c r="E11546" s="21" t="s">
        <v>76</v>
      </c>
      <c r="F11546" s="355" t="s">
        <v>2568</v>
      </c>
      <c r="G11546" s="355"/>
      <c r="H11546" s="394">
        <f t="shared" si="103"/>
        <v>6825000</v>
      </c>
      <c r="I11546" s="403">
        <v>6500000</v>
      </c>
      <c r="J11546" s="396" t="s">
        <v>6371</v>
      </c>
      <c r="K11546" s="396" t="s">
        <v>6371</v>
      </c>
      <c r="L11546" s="397" t="s">
        <v>10360</v>
      </c>
    </row>
    <row r="11547" spans="2:12" ht="75" customHeight="1" x14ac:dyDescent="0.25">
      <c r="B11547" s="405">
        <v>901116001</v>
      </c>
      <c r="C11547" s="401" t="s">
        <v>10906</v>
      </c>
      <c r="D11547" s="21" t="s">
        <v>10359</v>
      </c>
      <c r="E11547" s="21" t="s">
        <v>76</v>
      </c>
      <c r="F11547" s="355" t="s">
        <v>2502</v>
      </c>
      <c r="G11547" s="355"/>
      <c r="H11547" s="394">
        <f t="shared" si="103"/>
        <v>252000000</v>
      </c>
      <c r="I11547" s="403">
        <v>240000000</v>
      </c>
      <c r="J11547" s="396" t="s">
        <v>6371</v>
      </c>
      <c r="K11547" s="396" t="s">
        <v>6371</v>
      </c>
      <c r="L11547" s="397" t="s">
        <v>10360</v>
      </c>
    </row>
    <row r="11548" spans="2:12" ht="75" customHeight="1" x14ac:dyDescent="0.25">
      <c r="B11548" s="405">
        <v>901116001</v>
      </c>
      <c r="C11548" s="401" t="s">
        <v>10907</v>
      </c>
      <c r="D11548" s="21" t="s">
        <v>10359</v>
      </c>
      <c r="E11548" s="21" t="s">
        <v>76</v>
      </c>
      <c r="F11548" s="355" t="s">
        <v>2502</v>
      </c>
      <c r="G11548" s="355"/>
      <c r="H11548" s="394">
        <f t="shared" si="103"/>
        <v>168000000</v>
      </c>
      <c r="I11548" s="403">
        <v>160000000</v>
      </c>
      <c r="J11548" s="396" t="s">
        <v>6371</v>
      </c>
      <c r="K11548" s="396" t="s">
        <v>6371</v>
      </c>
      <c r="L11548" s="397" t="s">
        <v>10360</v>
      </c>
    </row>
    <row r="11549" spans="2:12" ht="75" customHeight="1" x14ac:dyDescent="0.25">
      <c r="B11549" s="405">
        <v>90100000</v>
      </c>
      <c r="C11549" s="401" t="s">
        <v>10908</v>
      </c>
      <c r="D11549" s="21" t="s">
        <v>10359</v>
      </c>
      <c r="E11549" s="21" t="s">
        <v>76</v>
      </c>
      <c r="F11549" s="355" t="s">
        <v>2568</v>
      </c>
      <c r="G11549" s="355"/>
      <c r="H11549" s="394">
        <f t="shared" si="103"/>
        <v>47250000</v>
      </c>
      <c r="I11549" s="403">
        <v>45000000</v>
      </c>
      <c r="J11549" s="396" t="s">
        <v>6371</v>
      </c>
      <c r="K11549" s="396" t="s">
        <v>6371</v>
      </c>
      <c r="L11549" s="397" t="s">
        <v>10360</v>
      </c>
    </row>
    <row r="11550" spans="2:12" ht="75" customHeight="1" x14ac:dyDescent="0.25">
      <c r="B11550" s="405">
        <v>72102900</v>
      </c>
      <c r="C11550" s="401" t="s">
        <v>10909</v>
      </c>
      <c r="D11550" s="21" t="s">
        <v>10359</v>
      </c>
      <c r="E11550" s="21" t="s">
        <v>76</v>
      </c>
      <c r="F11550" s="355" t="s">
        <v>2502</v>
      </c>
      <c r="G11550" s="355"/>
      <c r="H11550" s="394">
        <f t="shared" si="103"/>
        <v>105000000</v>
      </c>
      <c r="I11550" s="403">
        <v>100000000</v>
      </c>
      <c r="J11550" s="396" t="s">
        <v>6371</v>
      </c>
      <c r="K11550" s="396" t="s">
        <v>6371</v>
      </c>
      <c r="L11550" s="397" t="s">
        <v>10360</v>
      </c>
    </row>
    <row r="11551" spans="2:12" ht="75" customHeight="1" x14ac:dyDescent="0.25">
      <c r="B11551" s="405">
        <v>30151500</v>
      </c>
      <c r="C11551" s="401" t="s">
        <v>10910</v>
      </c>
      <c r="D11551" s="21" t="s">
        <v>10359</v>
      </c>
      <c r="E11551" s="21" t="s">
        <v>76</v>
      </c>
      <c r="F11551" s="355" t="s">
        <v>2502</v>
      </c>
      <c r="G11551" s="355"/>
      <c r="H11551" s="394">
        <f t="shared" si="103"/>
        <v>525000000</v>
      </c>
      <c r="I11551" s="403">
        <v>500000000</v>
      </c>
      <c r="J11551" s="396" t="s">
        <v>6371</v>
      </c>
      <c r="K11551" s="396" t="s">
        <v>6371</v>
      </c>
      <c r="L11551" s="397" t="s">
        <v>10360</v>
      </c>
    </row>
    <row r="11552" spans="2:12" ht="75" customHeight="1" x14ac:dyDescent="0.25">
      <c r="B11552" s="405">
        <v>72102900</v>
      </c>
      <c r="C11552" s="401" t="s">
        <v>10911</v>
      </c>
      <c r="D11552" s="21" t="s">
        <v>10359</v>
      </c>
      <c r="E11552" s="21" t="s">
        <v>76</v>
      </c>
      <c r="F11552" s="355" t="s">
        <v>2502</v>
      </c>
      <c r="G11552" s="355"/>
      <c r="H11552" s="394">
        <f t="shared" si="103"/>
        <v>725550000</v>
      </c>
      <c r="I11552" s="403">
        <v>691000000</v>
      </c>
      <c r="J11552" s="396" t="s">
        <v>6371</v>
      </c>
      <c r="K11552" s="396" t="s">
        <v>6371</v>
      </c>
      <c r="L11552" s="397" t="s">
        <v>10360</v>
      </c>
    </row>
    <row r="11553" spans="2:12" ht="75" customHeight="1" x14ac:dyDescent="0.25">
      <c r="B11553" s="411"/>
      <c r="C11553" s="401"/>
      <c r="D11553" s="21" t="s">
        <v>10359</v>
      </c>
      <c r="E11553" s="21" t="s">
        <v>76</v>
      </c>
      <c r="F11553" s="355"/>
      <c r="G11553" s="355"/>
      <c r="H11553" s="394">
        <f t="shared" si="103"/>
        <v>0</v>
      </c>
      <c r="I11553" s="403"/>
      <c r="J11553" s="396" t="s">
        <v>6371</v>
      </c>
      <c r="K11553" s="396" t="s">
        <v>6371</v>
      </c>
      <c r="L11553" s="397" t="s">
        <v>10360</v>
      </c>
    </row>
    <row r="11554" spans="2:12" ht="75" customHeight="1" x14ac:dyDescent="0.25">
      <c r="B11554" s="405">
        <v>81101500</v>
      </c>
      <c r="C11554" s="401" t="s">
        <v>10912</v>
      </c>
      <c r="D11554" s="21" t="s">
        <v>10359</v>
      </c>
      <c r="E11554" s="21" t="s">
        <v>76</v>
      </c>
      <c r="F11554" s="355" t="s">
        <v>2502</v>
      </c>
      <c r="G11554" s="355"/>
      <c r="H11554" s="394">
        <f t="shared" si="103"/>
        <v>157500000</v>
      </c>
      <c r="I11554" s="403">
        <v>150000000</v>
      </c>
      <c r="J11554" s="396" t="s">
        <v>6371</v>
      </c>
      <c r="K11554" s="396" t="s">
        <v>6371</v>
      </c>
      <c r="L11554" s="397" t="s">
        <v>10360</v>
      </c>
    </row>
    <row r="11555" spans="2:12" ht="75" customHeight="1" x14ac:dyDescent="0.25">
      <c r="B11555" s="399">
        <v>40151601</v>
      </c>
      <c r="C11555" s="401" t="s">
        <v>10913</v>
      </c>
      <c r="D11555" s="21" t="s">
        <v>10359</v>
      </c>
      <c r="E11555" s="21" t="s">
        <v>76</v>
      </c>
      <c r="F11555" s="21" t="s">
        <v>2568</v>
      </c>
      <c r="G11555" s="407"/>
      <c r="H11555" s="394">
        <f>+I11555*1.05</f>
        <v>21000000</v>
      </c>
      <c r="I11555" s="263">
        <v>20000000</v>
      </c>
      <c r="J11555" s="396" t="s">
        <v>6371</v>
      </c>
      <c r="K11555" s="396" t="s">
        <v>6371</v>
      </c>
      <c r="L11555" s="397" t="s">
        <v>10360</v>
      </c>
    </row>
    <row r="11556" spans="2:12" ht="75" customHeight="1" x14ac:dyDescent="0.25">
      <c r="B11556" s="399">
        <v>40151601</v>
      </c>
      <c r="C11556" s="401" t="s">
        <v>10914</v>
      </c>
      <c r="D11556" s="21" t="s">
        <v>10359</v>
      </c>
      <c r="E11556" s="21" t="s">
        <v>76</v>
      </c>
      <c r="F11556" s="21" t="s">
        <v>2568</v>
      </c>
      <c r="G11556" s="355"/>
      <c r="H11556" s="394">
        <f>+I11556*1.05</f>
        <v>31500000</v>
      </c>
      <c r="I11556" s="403">
        <v>30000000</v>
      </c>
      <c r="J11556" s="396" t="s">
        <v>6371</v>
      </c>
      <c r="K11556" s="396" t="s">
        <v>6371</v>
      </c>
      <c r="L11556" s="397" t="s">
        <v>10360</v>
      </c>
    </row>
    <row r="11557" spans="2:12" ht="75" customHeight="1" x14ac:dyDescent="0.25">
      <c r="B11557" s="399">
        <v>80111600</v>
      </c>
      <c r="C11557" s="27" t="s">
        <v>10915</v>
      </c>
      <c r="D11557" s="412">
        <v>41640</v>
      </c>
      <c r="E11557" s="21" t="s">
        <v>5302</v>
      </c>
      <c r="F11557" s="21" t="s">
        <v>306</v>
      </c>
      <c r="G11557" s="21" t="s">
        <v>5204</v>
      </c>
      <c r="H11557" s="413">
        <v>29780573</v>
      </c>
      <c r="I11557" s="413">
        <v>28887155.809999999</v>
      </c>
      <c r="J11557" s="396" t="s">
        <v>6371</v>
      </c>
      <c r="K11557" s="396" t="s">
        <v>6371</v>
      </c>
      <c r="L11557" s="325" t="s">
        <v>10916</v>
      </c>
    </row>
    <row r="11558" spans="2:12" ht="75" customHeight="1" x14ac:dyDescent="0.25">
      <c r="B11558" s="399">
        <v>80111600</v>
      </c>
      <c r="C11558" s="27" t="s">
        <v>10917</v>
      </c>
      <c r="D11558" s="412">
        <v>41640</v>
      </c>
      <c r="E11558" s="21" t="s">
        <v>5302</v>
      </c>
      <c r="F11558" s="21" t="s">
        <v>306</v>
      </c>
      <c r="G11558" s="21" t="s">
        <v>5204</v>
      </c>
      <c r="H11558" s="413">
        <v>19530105</v>
      </c>
      <c r="I11558" s="413">
        <v>18944201.850000001</v>
      </c>
      <c r="J11558" s="396" t="s">
        <v>6371</v>
      </c>
      <c r="K11558" s="396" t="s">
        <v>6371</v>
      </c>
      <c r="L11558" s="325" t="s">
        <v>10916</v>
      </c>
    </row>
    <row r="11559" spans="2:12" ht="75" customHeight="1" x14ac:dyDescent="0.25">
      <c r="B11559" s="399">
        <v>80111600</v>
      </c>
      <c r="C11559" s="27" t="s">
        <v>10918</v>
      </c>
      <c r="D11559" s="412">
        <v>41640</v>
      </c>
      <c r="E11559" s="21" t="s">
        <v>5302</v>
      </c>
      <c r="F11559" s="21" t="s">
        <v>306</v>
      </c>
      <c r="G11559" s="21" t="s">
        <v>5204</v>
      </c>
      <c r="H11559" s="413">
        <v>25466614</v>
      </c>
      <c r="I11559" s="413">
        <v>24702615.579999998</v>
      </c>
      <c r="J11559" s="396" t="s">
        <v>6371</v>
      </c>
      <c r="K11559" s="396" t="s">
        <v>6371</v>
      </c>
      <c r="L11559" s="325" t="s">
        <v>10916</v>
      </c>
    </row>
    <row r="11560" spans="2:12" ht="75" customHeight="1" x14ac:dyDescent="0.25">
      <c r="B11560" s="399">
        <v>80111600</v>
      </c>
      <c r="C11560" s="27" t="s">
        <v>10919</v>
      </c>
      <c r="D11560" s="412">
        <v>41640</v>
      </c>
      <c r="E11560" s="21" t="s">
        <v>5302</v>
      </c>
      <c r="F11560" s="21" t="s">
        <v>306</v>
      </c>
      <c r="G11560" s="21" t="s">
        <v>5204</v>
      </c>
      <c r="H11560" s="413">
        <v>19530105</v>
      </c>
      <c r="I11560" s="413">
        <v>18944201.850000001</v>
      </c>
      <c r="J11560" s="396" t="s">
        <v>6371</v>
      </c>
      <c r="K11560" s="396" t="s">
        <v>6371</v>
      </c>
      <c r="L11560" s="325" t="s">
        <v>10916</v>
      </c>
    </row>
    <row r="11561" spans="2:12" ht="75" customHeight="1" x14ac:dyDescent="0.25">
      <c r="B11561" s="399">
        <v>80111600</v>
      </c>
      <c r="C11561" s="27" t="s">
        <v>10920</v>
      </c>
      <c r="D11561" s="412">
        <v>41640</v>
      </c>
      <c r="E11561" s="21" t="s">
        <v>5302</v>
      </c>
      <c r="F11561" s="21" t="s">
        <v>306</v>
      </c>
      <c r="G11561" s="21" t="s">
        <v>5204</v>
      </c>
      <c r="H11561" s="413">
        <v>38618265</v>
      </c>
      <c r="I11561" s="413">
        <v>37459717.049999997</v>
      </c>
      <c r="J11561" s="396" t="s">
        <v>6371</v>
      </c>
      <c r="K11561" s="396" t="s">
        <v>6371</v>
      </c>
      <c r="L11561" s="325" t="s">
        <v>10916</v>
      </c>
    </row>
    <row r="11562" spans="2:12" ht="75" customHeight="1" x14ac:dyDescent="0.25">
      <c r="B11562" s="399">
        <v>80111600</v>
      </c>
      <c r="C11562" s="27" t="s">
        <v>10921</v>
      </c>
      <c r="D11562" s="412">
        <v>41640</v>
      </c>
      <c r="E11562" s="21" t="s">
        <v>5302</v>
      </c>
      <c r="F11562" s="21" t="s">
        <v>306</v>
      </c>
      <c r="G11562" s="21" t="s">
        <v>5204</v>
      </c>
      <c r="H11562" s="413">
        <v>37706603</v>
      </c>
      <c r="I11562" s="413">
        <v>36575404.909999996</v>
      </c>
      <c r="J11562" s="396" t="s">
        <v>6371</v>
      </c>
      <c r="K11562" s="396" t="s">
        <v>6371</v>
      </c>
      <c r="L11562" s="325" t="s">
        <v>10916</v>
      </c>
    </row>
    <row r="11563" spans="2:12" ht="75" customHeight="1" x14ac:dyDescent="0.25">
      <c r="B11563" s="399">
        <v>80111600</v>
      </c>
      <c r="C11563" s="27" t="s">
        <v>10922</v>
      </c>
      <c r="D11563" s="412">
        <v>41640</v>
      </c>
      <c r="E11563" s="21" t="s">
        <v>5302</v>
      </c>
      <c r="F11563" s="21" t="s">
        <v>306</v>
      </c>
      <c r="G11563" s="21" t="s">
        <v>5204</v>
      </c>
      <c r="H11563" s="413">
        <v>25446614</v>
      </c>
      <c r="I11563" s="413">
        <v>24683215.579999998</v>
      </c>
      <c r="J11563" s="396" t="s">
        <v>6371</v>
      </c>
      <c r="K11563" s="396" t="s">
        <v>6371</v>
      </c>
      <c r="L11563" s="325" t="s">
        <v>10916</v>
      </c>
    </row>
    <row r="11564" spans="2:12" ht="75" customHeight="1" x14ac:dyDescent="0.25">
      <c r="B11564" s="399">
        <v>80111600</v>
      </c>
      <c r="C11564" s="27" t="s">
        <v>10923</v>
      </c>
      <c r="D11564" s="412">
        <v>41640</v>
      </c>
      <c r="E11564" s="21" t="s">
        <v>5302</v>
      </c>
      <c r="F11564" s="21" t="s">
        <v>306</v>
      </c>
      <c r="G11564" s="21" t="s">
        <v>5204</v>
      </c>
      <c r="H11564" s="413">
        <v>25446614</v>
      </c>
      <c r="I11564" s="413">
        <v>24683215.579999998</v>
      </c>
      <c r="J11564" s="396" t="s">
        <v>6371</v>
      </c>
      <c r="K11564" s="396" t="s">
        <v>6371</v>
      </c>
      <c r="L11564" s="325" t="s">
        <v>10916</v>
      </c>
    </row>
    <row r="11565" spans="2:12" ht="75" customHeight="1" x14ac:dyDescent="0.25">
      <c r="B11565" s="399">
        <v>80111600</v>
      </c>
      <c r="C11565" s="27" t="s">
        <v>10924</v>
      </c>
      <c r="D11565" s="412">
        <v>41640</v>
      </c>
      <c r="E11565" s="21" t="s">
        <v>5302</v>
      </c>
      <c r="F11565" s="21" t="s">
        <v>306</v>
      </c>
      <c r="G11565" s="21" t="s">
        <v>5204</v>
      </c>
      <c r="H11565" s="413">
        <v>39847500</v>
      </c>
      <c r="I11565" s="413">
        <v>38652075</v>
      </c>
      <c r="J11565" s="396" t="s">
        <v>6371</v>
      </c>
      <c r="K11565" s="396" t="s">
        <v>6371</v>
      </c>
      <c r="L11565" s="325" t="s">
        <v>10916</v>
      </c>
    </row>
    <row r="11566" spans="2:12" ht="75" customHeight="1" x14ac:dyDescent="0.25">
      <c r="B11566" s="399">
        <v>80111600</v>
      </c>
      <c r="C11566" s="27" t="s">
        <v>10925</v>
      </c>
      <c r="D11566" s="412">
        <v>41640</v>
      </c>
      <c r="E11566" s="21" t="s">
        <v>5302</v>
      </c>
      <c r="F11566" s="21" t="s">
        <v>306</v>
      </c>
      <c r="G11566" s="21" t="s">
        <v>5204</v>
      </c>
      <c r="H11566" s="413">
        <v>21980123</v>
      </c>
      <c r="I11566" s="413">
        <v>21320719.309999999</v>
      </c>
      <c r="J11566" s="396" t="s">
        <v>6371</v>
      </c>
      <c r="K11566" s="396" t="s">
        <v>6371</v>
      </c>
      <c r="L11566" s="325" t="s">
        <v>10916</v>
      </c>
    </row>
    <row r="11567" spans="2:12" ht="75" customHeight="1" x14ac:dyDescent="0.25">
      <c r="B11567" s="399">
        <v>80111600</v>
      </c>
      <c r="C11567" s="27" t="s">
        <v>10926</v>
      </c>
      <c r="D11567" s="412">
        <v>41640</v>
      </c>
      <c r="E11567" s="21" t="s">
        <v>5302</v>
      </c>
      <c r="F11567" s="21" t="s">
        <v>306</v>
      </c>
      <c r="G11567" s="21" t="s">
        <v>5204</v>
      </c>
      <c r="H11567" s="413">
        <v>21980123</v>
      </c>
      <c r="I11567" s="413">
        <v>21320719.309999999</v>
      </c>
      <c r="J11567" s="396" t="s">
        <v>6371</v>
      </c>
      <c r="K11567" s="396" t="s">
        <v>6371</v>
      </c>
      <c r="L11567" s="325" t="s">
        <v>10916</v>
      </c>
    </row>
    <row r="11568" spans="2:12" ht="75" customHeight="1" x14ac:dyDescent="0.25">
      <c r="B11568" s="399">
        <v>80111600</v>
      </c>
      <c r="C11568" s="27" t="s">
        <v>10927</v>
      </c>
      <c r="D11568" s="412">
        <v>41640</v>
      </c>
      <c r="E11568" s="21" t="s">
        <v>5302</v>
      </c>
      <c r="F11568" s="21" t="s">
        <v>306</v>
      </c>
      <c r="G11568" s="21" t="s">
        <v>5204</v>
      </c>
      <c r="H11568" s="413">
        <v>19530105</v>
      </c>
      <c r="I11568" s="413">
        <v>18944201.850000001</v>
      </c>
      <c r="J11568" s="396" t="s">
        <v>6371</v>
      </c>
      <c r="K11568" s="396" t="s">
        <v>6371</v>
      </c>
      <c r="L11568" s="325" t="s">
        <v>10916</v>
      </c>
    </row>
    <row r="11569" spans="2:12" ht="75" customHeight="1" x14ac:dyDescent="0.25">
      <c r="B11569" s="399">
        <v>80111600</v>
      </c>
      <c r="C11569" s="27" t="s">
        <v>10928</v>
      </c>
      <c r="D11569" s="412">
        <v>41640</v>
      </c>
      <c r="E11569" s="21" t="s">
        <v>5302</v>
      </c>
      <c r="F11569" s="21" t="s">
        <v>306</v>
      </c>
      <c r="G11569" s="21" t="s">
        <v>5204</v>
      </c>
      <c r="H11569" s="413">
        <v>21980123</v>
      </c>
      <c r="I11569" s="413">
        <v>21320719.309999999</v>
      </c>
      <c r="J11569" s="396" t="s">
        <v>6371</v>
      </c>
      <c r="K11569" s="396" t="s">
        <v>6371</v>
      </c>
      <c r="L11569" s="325" t="s">
        <v>10916</v>
      </c>
    </row>
    <row r="11570" spans="2:12" ht="75" customHeight="1" x14ac:dyDescent="0.25">
      <c r="B11570" s="399">
        <v>80111600</v>
      </c>
      <c r="C11570" s="27" t="s">
        <v>10929</v>
      </c>
      <c r="D11570" s="412">
        <v>41640</v>
      </c>
      <c r="E11570" s="21" t="s">
        <v>5302</v>
      </c>
      <c r="F11570" s="21" t="s">
        <v>306</v>
      </c>
      <c r="G11570" s="21" t="s">
        <v>5204</v>
      </c>
      <c r="H11570" s="413">
        <v>21980123</v>
      </c>
      <c r="I11570" s="413">
        <v>21320719.309999999</v>
      </c>
      <c r="J11570" s="396" t="s">
        <v>6371</v>
      </c>
      <c r="K11570" s="396" t="s">
        <v>6371</v>
      </c>
      <c r="L11570" s="325" t="s">
        <v>10916</v>
      </c>
    </row>
    <row r="11571" spans="2:12" ht="75" customHeight="1" x14ac:dyDescent="0.25">
      <c r="B11571" s="399">
        <v>80111600</v>
      </c>
      <c r="C11571" s="27" t="s">
        <v>10930</v>
      </c>
      <c r="D11571" s="412">
        <v>41640</v>
      </c>
      <c r="E11571" s="21" t="s">
        <v>5302</v>
      </c>
      <c r="F11571" s="21" t="s">
        <v>306</v>
      </c>
      <c r="G11571" s="21" t="s">
        <v>5204</v>
      </c>
      <c r="H11571" s="413">
        <v>10710960</v>
      </c>
      <c r="I11571" s="413">
        <v>10389631.199999999</v>
      </c>
      <c r="J11571" s="396" t="s">
        <v>6371</v>
      </c>
      <c r="K11571" s="396" t="s">
        <v>6371</v>
      </c>
      <c r="L11571" s="325" t="s">
        <v>10916</v>
      </c>
    </row>
    <row r="11572" spans="2:12" ht="75" customHeight="1" x14ac:dyDescent="0.25">
      <c r="B11572" s="399">
        <v>80111600</v>
      </c>
      <c r="C11572" s="27" t="s">
        <v>10931</v>
      </c>
      <c r="D11572" s="412">
        <v>41640</v>
      </c>
      <c r="E11572" s="21" t="s">
        <v>5302</v>
      </c>
      <c r="F11572" s="21" t="s">
        <v>306</v>
      </c>
      <c r="G11572" s="21" t="s">
        <v>5204</v>
      </c>
      <c r="H11572" s="413">
        <v>21980123</v>
      </c>
      <c r="I11572" s="413">
        <v>21320719.309999999</v>
      </c>
      <c r="J11572" s="396" t="s">
        <v>6371</v>
      </c>
      <c r="K11572" s="396" t="s">
        <v>6371</v>
      </c>
      <c r="L11572" s="325" t="s">
        <v>10916</v>
      </c>
    </row>
    <row r="11573" spans="2:12" ht="75" customHeight="1" x14ac:dyDescent="0.25">
      <c r="B11573" s="399">
        <v>80111600</v>
      </c>
      <c r="C11573" s="27" t="s">
        <v>10932</v>
      </c>
      <c r="D11573" s="412">
        <v>41640</v>
      </c>
      <c r="E11573" s="21" t="s">
        <v>5302</v>
      </c>
      <c r="F11573" s="21" t="s">
        <v>306</v>
      </c>
      <c r="G11573" s="21" t="s">
        <v>5204</v>
      </c>
      <c r="H11573" s="413">
        <v>21980123</v>
      </c>
      <c r="I11573" s="413">
        <v>21320719.309999999</v>
      </c>
      <c r="J11573" s="396" t="s">
        <v>6371</v>
      </c>
      <c r="K11573" s="396" t="s">
        <v>6371</v>
      </c>
      <c r="L11573" s="325" t="s">
        <v>10916</v>
      </c>
    </row>
    <row r="11574" spans="2:12" ht="75" customHeight="1" x14ac:dyDescent="0.25">
      <c r="B11574" s="399">
        <v>80111600</v>
      </c>
      <c r="C11574" s="27" t="s">
        <v>10925</v>
      </c>
      <c r="D11574" s="412">
        <v>41640</v>
      </c>
      <c r="E11574" s="21" t="s">
        <v>5302</v>
      </c>
      <c r="F11574" s="21" t="s">
        <v>306</v>
      </c>
      <c r="G11574" s="21" t="s">
        <v>5204</v>
      </c>
      <c r="H11574" s="413">
        <v>21980123</v>
      </c>
      <c r="I11574" s="413">
        <v>21320719.309999999</v>
      </c>
      <c r="J11574" s="396" t="s">
        <v>6371</v>
      </c>
      <c r="K11574" s="396" t="s">
        <v>6371</v>
      </c>
      <c r="L11574" s="325" t="s">
        <v>10916</v>
      </c>
    </row>
    <row r="11575" spans="2:12" ht="75" customHeight="1" x14ac:dyDescent="0.25">
      <c r="B11575" s="399">
        <v>80111600</v>
      </c>
      <c r="C11575" s="27" t="s">
        <v>10933</v>
      </c>
      <c r="D11575" s="412">
        <v>41640</v>
      </c>
      <c r="E11575" s="21" t="s">
        <v>5302</v>
      </c>
      <c r="F11575" s="21" t="s">
        <v>306</v>
      </c>
      <c r="G11575" s="21" t="s">
        <v>5204</v>
      </c>
      <c r="H11575" s="413">
        <v>38555475</v>
      </c>
      <c r="I11575" s="413">
        <v>37398810.75</v>
      </c>
      <c r="J11575" s="396" t="s">
        <v>6371</v>
      </c>
      <c r="K11575" s="396" t="s">
        <v>6371</v>
      </c>
      <c r="L11575" s="325" t="s">
        <v>10916</v>
      </c>
    </row>
    <row r="11576" spans="2:12" ht="75" customHeight="1" x14ac:dyDescent="0.25">
      <c r="B11576" s="399">
        <v>80111600</v>
      </c>
      <c r="C11576" s="27" t="s">
        <v>10934</v>
      </c>
      <c r="D11576" s="412">
        <v>41640</v>
      </c>
      <c r="E11576" s="21" t="s">
        <v>5302</v>
      </c>
      <c r="F11576" s="21" t="s">
        <v>306</v>
      </c>
      <c r="G11576" s="21" t="s">
        <v>5204</v>
      </c>
      <c r="H11576" s="413">
        <v>21648060</v>
      </c>
      <c r="I11576" s="413">
        <v>20998618.199999999</v>
      </c>
      <c r="J11576" s="396" t="s">
        <v>6371</v>
      </c>
      <c r="K11576" s="396" t="s">
        <v>6371</v>
      </c>
      <c r="L11576" s="325" t="s">
        <v>10916</v>
      </c>
    </row>
    <row r="11577" spans="2:12" ht="75" customHeight="1" x14ac:dyDescent="0.25">
      <c r="B11577" s="399">
        <v>80111600</v>
      </c>
      <c r="C11577" s="27" t="s">
        <v>10935</v>
      </c>
      <c r="D11577" s="412">
        <v>41640</v>
      </c>
      <c r="E11577" s="21" t="s">
        <v>5302</v>
      </c>
      <c r="F11577" s="21" t="s">
        <v>306</v>
      </c>
      <c r="G11577" s="21" t="s">
        <v>5204</v>
      </c>
      <c r="H11577" s="413">
        <v>19530105</v>
      </c>
      <c r="I11577" s="413">
        <v>18944201.850000001</v>
      </c>
      <c r="J11577" s="396" t="s">
        <v>6371</v>
      </c>
      <c r="K11577" s="396" t="s">
        <v>6371</v>
      </c>
      <c r="L11577" s="325" t="s">
        <v>10916</v>
      </c>
    </row>
    <row r="11578" spans="2:12" ht="75" customHeight="1" x14ac:dyDescent="0.25">
      <c r="B11578" s="399">
        <v>80111600</v>
      </c>
      <c r="C11578" s="27" t="s">
        <v>10936</v>
      </c>
      <c r="D11578" s="412">
        <v>41640</v>
      </c>
      <c r="E11578" s="21" t="s">
        <v>5302</v>
      </c>
      <c r="F11578" s="21" t="s">
        <v>306</v>
      </c>
      <c r="G11578" s="21" t="s">
        <v>5204</v>
      </c>
      <c r="H11578" s="413">
        <v>10710960</v>
      </c>
      <c r="I11578" s="413">
        <v>10389631.199999999</v>
      </c>
      <c r="J11578" s="396" t="s">
        <v>6371</v>
      </c>
      <c r="K11578" s="396" t="s">
        <v>6371</v>
      </c>
      <c r="L11578" s="325" t="s">
        <v>10916</v>
      </c>
    </row>
    <row r="11579" spans="2:12" ht="75" customHeight="1" x14ac:dyDescent="0.25">
      <c r="B11579" s="399">
        <v>80111600</v>
      </c>
      <c r="C11579" s="27" t="s">
        <v>10937</v>
      </c>
      <c r="D11579" s="412">
        <v>41640</v>
      </c>
      <c r="E11579" s="21" t="s">
        <v>5302</v>
      </c>
      <c r="F11579" s="21" t="s">
        <v>306</v>
      </c>
      <c r="G11579" s="21" t="s">
        <v>5204</v>
      </c>
      <c r="H11579" s="413">
        <v>36828750</v>
      </c>
      <c r="I11579" s="413">
        <v>35723887.5</v>
      </c>
      <c r="J11579" s="396" t="s">
        <v>6371</v>
      </c>
      <c r="K11579" s="396" t="s">
        <v>6371</v>
      </c>
      <c r="L11579" s="325" t="s">
        <v>10916</v>
      </c>
    </row>
    <row r="11580" spans="2:12" ht="75" customHeight="1" x14ac:dyDescent="0.25">
      <c r="B11580" s="399">
        <v>80111600</v>
      </c>
      <c r="C11580" s="27" t="s">
        <v>10937</v>
      </c>
      <c r="D11580" s="412">
        <v>41640</v>
      </c>
      <c r="E11580" s="21" t="s">
        <v>5302</v>
      </c>
      <c r="F11580" s="21" t="s">
        <v>306</v>
      </c>
      <c r="G11580" s="21" t="s">
        <v>5204</v>
      </c>
      <c r="H11580" s="413">
        <v>36828750</v>
      </c>
      <c r="I11580" s="413">
        <v>35723887.5</v>
      </c>
      <c r="J11580" s="396" t="s">
        <v>6371</v>
      </c>
      <c r="K11580" s="396" t="s">
        <v>6371</v>
      </c>
      <c r="L11580" s="325" t="s">
        <v>10916</v>
      </c>
    </row>
    <row r="11581" spans="2:12" ht="75" customHeight="1" x14ac:dyDescent="0.25">
      <c r="B11581" s="399">
        <v>80111600</v>
      </c>
      <c r="C11581" s="27" t="s">
        <v>10937</v>
      </c>
      <c r="D11581" s="412">
        <v>41640</v>
      </c>
      <c r="E11581" s="21" t="s">
        <v>5302</v>
      </c>
      <c r="F11581" s="21" t="s">
        <v>306</v>
      </c>
      <c r="G11581" s="21" t="s">
        <v>5204</v>
      </c>
      <c r="H11581" s="413">
        <v>36828750</v>
      </c>
      <c r="I11581" s="413">
        <v>35723887.5</v>
      </c>
      <c r="J11581" s="396" t="s">
        <v>6371</v>
      </c>
      <c r="K11581" s="396" t="s">
        <v>6371</v>
      </c>
      <c r="L11581" s="325" t="s">
        <v>10916</v>
      </c>
    </row>
    <row r="11582" spans="2:12" ht="75" customHeight="1" x14ac:dyDescent="0.25">
      <c r="B11582" s="399">
        <v>80111600</v>
      </c>
      <c r="C11582" s="27" t="s">
        <v>10938</v>
      </c>
      <c r="D11582" s="412">
        <v>41640</v>
      </c>
      <c r="E11582" s="21" t="s">
        <v>5302</v>
      </c>
      <c r="F11582" s="21" t="s">
        <v>306</v>
      </c>
      <c r="G11582" s="21" t="s">
        <v>5204</v>
      </c>
      <c r="H11582" s="413">
        <v>31601483</v>
      </c>
      <c r="I11582" s="413">
        <v>30653438.510000002</v>
      </c>
      <c r="J11582" s="396" t="s">
        <v>6371</v>
      </c>
      <c r="K11582" s="396" t="s">
        <v>6371</v>
      </c>
      <c r="L11582" s="325" t="s">
        <v>10916</v>
      </c>
    </row>
    <row r="11583" spans="2:12" ht="75" customHeight="1" x14ac:dyDescent="0.25">
      <c r="B11583" s="399">
        <v>80111600</v>
      </c>
      <c r="C11583" s="27" t="s">
        <v>10939</v>
      </c>
      <c r="D11583" s="412">
        <v>41640</v>
      </c>
      <c r="E11583" s="21" t="s">
        <v>5302</v>
      </c>
      <c r="F11583" s="21" t="s">
        <v>306</v>
      </c>
      <c r="G11583" s="21" t="s">
        <v>5204</v>
      </c>
      <c r="H11583" s="413">
        <v>23630775</v>
      </c>
      <c r="I11583" s="413">
        <v>22921851.75</v>
      </c>
      <c r="J11583" s="396" t="s">
        <v>6371</v>
      </c>
      <c r="K11583" s="396" t="s">
        <v>6371</v>
      </c>
      <c r="L11583" s="325" t="s">
        <v>10916</v>
      </c>
    </row>
    <row r="11584" spans="2:12" ht="75" customHeight="1" x14ac:dyDescent="0.25">
      <c r="B11584" s="399">
        <v>80111600</v>
      </c>
      <c r="C11584" s="27" t="s">
        <v>10940</v>
      </c>
      <c r="D11584" s="412">
        <v>41640</v>
      </c>
      <c r="E11584" s="21" t="s">
        <v>5302</v>
      </c>
      <c r="F11584" s="21" t="s">
        <v>306</v>
      </c>
      <c r="G11584" s="21" t="s">
        <v>5204</v>
      </c>
      <c r="H11584" s="413">
        <v>38618265</v>
      </c>
      <c r="I11584" s="413">
        <v>37459717.049999997</v>
      </c>
      <c r="J11584" s="396" t="s">
        <v>6371</v>
      </c>
      <c r="K11584" s="396" t="s">
        <v>6371</v>
      </c>
      <c r="L11584" s="325" t="s">
        <v>10916</v>
      </c>
    </row>
    <row r="11585" spans="2:12" ht="75" customHeight="1" x14ac:dyDescent="0.25">
      <c r="B11585" s="399">
        <v>80111600</v>
      </c>
      <c r="C11585" s="27" t="s">
        <v>10941</v>
      </c>
      <c r="D11585" s="412">
        <v>41640</v>
      </c>
      <c r="E11585" s="21" t="s">
        <v>5302</v>
      </c>
      <c r="F11585" s="21" t="s">
        <v>306</v>
      </c>
      <c r="G11585" s="21" t="s">
        <v>5204</v>
      </c>
      <c r="H11585" s="413">
        <v>38618265</v>
      </c>
      <c r="I11585" s="413">
        <v>37459717.049999997</v>
      </c>
      <c r="J11585" s="396" t="s">
        <v>6371</v>
      </c>
      <c r="K11585" s="396" t="s">
        <v>6371</v>
      </c>
      <c r="L11585" s="325" t="s">
        <v>10916</v>
      </c>
    </row>
    <row r="11586" spans="2:12" ht="75" customHeight="1" x14ac:dyDescent="0.25">
      <c r="B11586" s="399">
        <v>80111600</v>
      </c>
      <c r="C11586" s="27" t="s">
        <v>10942</v>
      </c>
      <c r="D11586" s="412">
        <v>41640</v>
      </c>
      <c r="E11586" s="21" t="s">
        <v>5302</v>
      </c>
      <c r="F11586" s="21" t="s">
        <v>306</v>
      </c>
      <c r="G11586" s="21" t="s">
        <v>5204</v>
      </c>
      <c r="H11586" s="413">
        <v>38618265</v>
      </c>
      <c r="I11586" s="413">
        <v>37459717.049999997</v>
      </c>
      <c r="J11586" s="396" t="s">
        <v>6371</v>
      </c>
      <c r="K11586" s="396" t="s">
        <v>6371</v>
      </c>
      <c r="L11586" s="325" t="s">
        <v>10916</v>
      </c>
    </row>
    <row r="11587" spans="2:12" ht="75" customHeight="1" x14ac:dyDescent="0.25">
      <c r="B11587" s="399">
        <v>80111600</v>
      </c>
      <c r="C11587" s="27" t="s">
        <v>10943</v>
      </c>
      <c r="D11587" s="412">
        <v>41640</v>
      </c>
      <c r="E11587" s="21" t="s">
        <v>5302</v>
      </c>
      <c r="F11587" s="21" t="s">
        <v>306</v>
      </c>
      <c r="G11587" s="21" t="s">
        <v>5204</v>
      </c>
      <c r="H11587" s="413">
        <v>19530105</v>
      </c>
      <c r="I11587" s="413">
        <v>18944201.850000001</v>
      </c>
      <c r="J11587" s="396" t="s">
        <v>6371</v>
      </c>
      <c r="K11587" s="396" t="s">
        <v>6371</v>
      </c>
      <c r="L11587" s="325" t="s">
        <v>10916</v>
      </c>
    </row>
    <row r="11588" spans="2:12" ht="75" customHeight="1" x14ac:dyDescent="0.25">
      <c r="B11588" s="399">
        <v>80111600</v>
      </c>
      <c r="C11588" s="27" t="s">
        <v>10944</v>
      </c>
      <c r="D11588" s="412">
        <v>41640</v>
      </c>
      <c r="E11588" s="21" t="s">
        <v>5302</v>
      </c>
      <c r="F11588" s="21" t="s">
        <v>306</v>
      </c>
      <c r="G11588" s="21" t="s">
        <v>5204</v>
      </c>
      <c r="H11588" s="413">
        <v>19530105</v>
      </c>
      <c r="I11588" s="413">
        <v>18944201.850000001</v>
      </c>
      <c r="J11588" s="396" t="s">
        <v>6371</v>
      </c>
      <c r="K11588" s="396" t="s">
        <v>6371</v>
      </c>
      <c r="L11588" s="325" t="s">
        <v>10916</v>
      </c>
    </row>
    <row r="11589" spans="2:12" ht="75" customHeight="1" x14ac:dyDescent="0.25">
      <c r="B11589" s="399">
        <v>80111600</v>
      </c>
      <c r="C11589" s="27" t="s">
        <v>10945</v>
      </c>
      <c r="D11589" s="412">
        <v>41640</v>
      </c>
      <c r="E11589" s="21" t="s">
        <v>5302</v>
      </c>
      <c r="F11589" s="21" t="s">
        <v>306</v>
      </c>
      <c r="G11589" s="21" t="s">
        <v>5204</v>
      </c>
      <c r="H11589" s="413">
        <v>38555475</v>
      </c>
      <c r="I11589" s="413">
        <v>37398810.75</v>
      </c>
      <c r="J11589" s="396" t="s">
        <v>6371</v>
      </c>
      <c r="K11589" s="396" t="s">
        <v>6371</v>
      </c>
      <c r="L11589" s="325" t="s">
        <v>10916</v>
      </c>
    </row>
    <row r="11590" spans="2:12" ht="75" customHeight="1" x14ac:dyDescent="0.25">
      <c r="B11590" s="399">
        <v>80111600</v>
      </c>
      <c r="C11590" s="27" t="s">
        <v>10946</v>
      </c>
      <c r="D11590" s="412">
        <v>41640</v>
      </c>
      <c r="E11590" s="21" t="s">
        <v>5302</v>
      </c>
      <c r="F11590" s="21" t="s">
        <v>306</v>
      </c>
      <c r="G11590" s="21" t="s">
        <v>5204</v>
      </c>
      <c r="H11590" s="413">
        <v>38618265</v>
      </c>
      <c r="I11590" s="413">
        <v>37459717.049999997</v>
      </c>
      <c r="J11590" s="396" t="s">
        <v>6371</v>
      </c>
      <c r="K11590" s="396" t="s">
        <v>6371</v>
      </c>
      <c r="L11590" s="325" t="s">
        <v>10916</v>
      </c>
    </row>
    <row r="11591" spans="2:12" ht="75" customHeight="1" x14ac:dyDescent="0.25">
      <c r="B11591" s="399">
        <v>80111600</v>
      </c>
      <c r="C11591" s="27" t="s">
        <v>10947</v>
      </c>
      <c r="D11591" s="412">
        <v>41640</v>
      </c>
      <c r="E11591" s="21" t="s">
        <v>5302</v>
      </c>
      <c r="F11591" s="21" t="s">
        <v>306</v>
      </c>
      <c r="G11591" s="21" t="s">
        <v>5204</v>
      </c>
      <c r="H11591" s="413">
        <v>41055000</v>
      </c>
      <c r="I11591" s="413">
        <v>39823350</v>
      </c>
      <c r="J11591" s="396" t="s">
        <v>6371</v>
      </c>
      <c r="K11591" s="396" t="s">
        <v>6371</v>
      </c>
      <c r="L11591" s="325" t="s">
        <v>10916</v>
      </c>
    </row>
    <row r="11592" spans="2:12" ht="75" customHeight="1" x14ac:dyDescent="0.25">
      <c r="B11592" s="399">
        <v>80111600</v>
      </c>
      <c r="C11592" s="27" t="s">
        <v>10948</v>
      </c>
      <c r="D11592" s="412">
        <v>41640</v>
      </c>
      <c r="E11592" s="21" t="s">
        <v>5302</v>
      </c>
      <c r="F11592" s="21" t="s">
        <v>306</v>
      </c>
      <c r="G11592" s="21" t="s">
        <v>5204</v>
      </c>
      <c r="H11592" s="413">
        <v>41055000</v>
      </c>
      <c r="I11592" s="413">
        <v>39823350</v>
      </c>
      <c r="J11592" s="396" t="s">
        <v>6371</v>
      </c>
      <c r="K11592" s="396" t="s">
        <v>6371</v>
      </c>
      <c r="L11592" s="325" t="s">
        <v>10916</v>
      </c>
    </row>
    <row r="11593" spans="2:12" ht="75" customHeight="1" x14ac:dyDescent="0.25">
      <c r="B11593" s="399">
        <v>80111600</v>
      </c>
      <c r="C11593" s="27" t="s">
        <v>10949</v>
      </c>
      <c r="D11593" s="412">
        <v>41640</v>
      </c>
      <c r="E11593" s="21" t="s">
        <v>5302</v>
      </c>
      <c r="F11593" s="21" t="s">
        <v>306</v>
      </c>
      <c r="G11593" s="21" t="s">
        <v>5204</v>
      </c>
      <c r="H11593" s="413">
        <v>41055000</v>
      </c>
      <c r="I11593" s="413">
        <v>39823350</v>
      </c>
      <c r="J11593" s="396" t="s">
        <v>6371</v>
      </c>
      <c r="K11593" s="396" t="s">
        <v>6371</v>
      </c>
      <c r="L11593" s="325" t="s">
        <v>10916</v>
      </c>
    </row>
    <row r="11594" spans="2:12" ht="75" customHeight="1" x14ac:dyDescent="0.25">
      <c r="B11594" s="399">
        <v>80111600</v>
      </c>
      <c r="C11594" s="27" t="s">
        <v>10950</v>
      </c>
      <c r="D11594" s="412">
        <v>41640</v>
      </c>
      <c r="E11594" s="21" t="s">
        <v>5302</v>
      </c>
      <c r="F11594" s="21" t="s">
        <v>306</v>
      </c>
      <c r="G11594" s="21" t="s">
        <v>5204</v>
      </c>
      <c r="H11594" s="413">
        <v>41055000</v>
      </c>
      <c r="I11594" s="413">
        <v>39823350</v>
      </c>
      <c r="J11594" s="396" t="s">
        <v>6371</v>
      </c>
      <c r="K11594" s="396" t="s">
        <v>6371</v>
      </c>
      <c r="L11594" s="325" t="s">
        <v>10916</v>
      </c>
    </row>
    <row r="11595" spans="2:12" ht="75" customHeight="1" x14ac:dyDescent="0.25">
      <c r="B11595" s="399">
        <v>80111600</v>
      </c>
      <c r="C11595" s="27" t="s">
        <v>10951</v>
      </c>
      <c r="D11595" s="412">
        <v>41640</v>
      </c>
      <c r="E11595" s="21" t="s">
        <v>5302</v>
      </c>
      <c r="F11595" s="21" t="s">
        <v>306</v>
      </c>
      <c r="G11595" s="21" t="s">
        <v>5204</v>
      </c>
      <c r="H11595" s="413">
        <v>32928525</v>
      </c>
      <c r="I11595" s="413">
        <v>31940669.25</v>
      </c>
      <c r="J11595" s="396" t="s">
        <v>6371</v>
      </c>
      <c r="K11595" s="396" t="s">
        <v>6371</v>
      </c>
      <c r="L11595" s="325" t="s">
        <v>10916</v>
      </c>
    </row>
    <row r="11596" spans="2:12" ht="75" customHeight="1" x14ac:dyDescent="0.25">
      <c r="B11596" s="399">
        <v>80111600</v>
      </c>
      <c r="C11596" s="27" t="s">
        <v>10952</v>
      </c>
      <c r="D11596" s="412">
        <v>41640</v>
      </c>
      <c r="E11596" s="21" t="s">
        <v>5302</v>
      </c>
      <c r="F11596" s="21" t="s">
        <v>306</v>
      </c>
      <c r="G11596" s="21" t="s">
        <v>5204</v>
      </c>
      <c r="H11596" s="413">
        <v>21648060</v>
      </c>
      <c r="I11596" s="413">
        <v>20998618.199999999</v>
      </c>
      <c r="J11596" s="396" t="s">
        <v>6371</v>
      </c>
      <c r="K11596" s="396" t="s">
        <v>6371</v>
      </c>
      <c r="L11596" s="325" t="s">
        <v>10916</v>
      </c>
    </row>
    <row r="11597" spans="2:12" ht="75" customHeight="1" x14ac:dyDescent="0.25">
      <c r="B11597" s="399">
        <v>80111600</v>
      </c>
      <c r="C11597" s="27" t="s">
        <v>10953</v>
      </c>
      <c r="D11597" s="412">
        <v>41640</v>
      </c>
      <c r="E11597" s="21" t="s">
        <v>5302</v>
      </c>
      <c r="F11597" s="21" t="s">
        <v>306</v>
      </c>
      <c r="G11597" s="21" t="s">
        <v>5204</v>
      </c>
      <c r="H11597" s="413">
        <v>13432230</v>
      </c>
      <c r="I11597" s="413">
        <v>13029263.1</v>
      </c>
      <c r="J11597" s="396" t="s">
        <v>6371</v>
      </c>
      <c r="K11597" s="396" t="s">
        <v>6371</v>
      </c>
      <c r="L11597" s="325" t="s">
        <v>10916</v>
      </c>
    </row>
    <row r="11598" spans="2:12" ht="75" customHeight="1" x14ac:dyDescent="0.25">
      <c r="B11598" s="399">
        <v>80111600</v>
      </c>
      <c r="C11598" s="27" t="s">
        <v>10954</v>
      </c>
      <c r="D11598" s="412">
        <v>41640</v>
      </c>
      <c r="E11598" s="21" t="s">
        <v>5302</v>
      </c>
      <c r="F11598" s="21" t="s">
        <v>306</v>
      </c>
      <c r="G11598" s="21" t="s">
        <v>5204</v>
      </c>
      <c r="H11598" s="413">
        <v>13432230</v>
      </c>
      <c r="I11598" s="413">
        <v>13029263.1</v>
      </c>
      <c r="J11598" s="396" t="s">
        <v>6371</v>
      </c>
      <c r="K11598" s="396" t="s">
        <v>6371</v>
      </c>
      <c r="L11598" s="325" t="s">
        <v>10916</v>
      </c>
    </row>
    <row r="11599" spans="2:12" ht="75" customHeight="1" x14ac:dyDescent="0.25">
      <c r="B11599" s="399">
        <v>80111600</v>
      </c>
      <c r="C11599" s="27" t="s">
        <v>10955</v>
      </c>
      <c r="D11599" s="412">
        <v>41640</v>
      </c>
      <c r="E11599" s="21" t="s">
        <v>5302</v>
      </c>
      <c r="F11599" s="21" t="s">
        <v>306</v>
      </c>
      <c r="G11599" s="21" t="s">
        <v>5204</v>
      </c>
      <c r="H11599" s="413">
        <v>21648060</v>
      </c>
      <c r="I11599" s="413">
        <v>20998618.199999999</v>
      </c>
      <c r="J11599" s="396" t="s">
        <v>6371</v>
      </c>
      <c r="K11599" s="396" t="s">
        <v>6371</v>
      </c>
      <c r="L11599" s="325" t="s">
        <v>10916</v>
      </c>
    </row>
    <row r="11600" spans="2:12" ht="75" customHeight="1" x14ac:dyDescent="0.25">
      <c r="B11600" s="399">
        <v>80111600</v>
      </c>
      <c r="C11600" s="27" t="s">
        <v>10956</v>
      </c>
      <c r="D11600" s="412">
        <v>41640</v>
      </c>
      <c r="E11600" s="21" t="s">
        <v>5302</v>
      </c>
      <c r="F11600" s="21" t="s">
        <v>306</v>
      </c>
      <c r="G11600" s="21" t="s">
        <v>5204</v>
      </c>
      <c r="H11600" s="413">
        <v>37706603</v>
      </c>
      <c r="I11600" s="413">
        <v>36575404.909999996</v>
      </c>
      <c r="J11600" s="396" t="s">
        <v>6371</v>
      </c>
      <c r="K11600" s="396" t="s">
        <v>6371</v>
      </c>
      <c r="L11600" s="325" t="s">
        <v>10916</v>
      </c>
    </row>
    <row r="11601" spans="2:12" ht="75" customHeight="1" x14ac:dyDescent="0.25">
      <c r="B11601" s="399">
        <v>80111600</v>
      </c>
      <c r="C11601" s="27" t="s">
        <v>10957</v>
      </c>
      <c r="D11601" s="412">
        <v>41640</v>
      </c>
      <c r="E11601" s="21" t="s">
        <v>5302</v>
      </c>
      <c r="F11601" s="21" t="s">
        <v>306</v>
      </c>
      <c r="G11601" s="21" t="s">
        <v>5204</v>
      </c>
      <c r="H11601" s="413">
        <v>25466614</v>
      </c>
      <c r="I11601" s="413">
        <v>24702615.579999998</v>
      </c>
      <c r="J11601" s="396" t="s">
        <v>6371</v>
      </c>
      <c r="K11601" s="396" t="s">
        <v>6371</v>
      </c>
      <c r="L11601" s="325" t="s">
        <v>10916</v>
      </c>
    </row>
    <row r="11602" spans="2:12" ht="75" customHeight="1" x14ac:dyDescent="0.25">
      <c r="B11602" s="399">
        <v>80111600</v>
      </c>
      <c r="C11602" s="27" t="s">
        <v>10958</v>
      </c>
      <c r="D11602" s="412">
        <v>41640</v>
      </c>
      <c r="E11602" s="21" t="s">
        <v>5302</v>
      </c>
      <c r="F11602" s="21" t="s">
        <v>306</v>
      </c>
      <c r="G11602" s="21" t="s">
        <v>5204</v>
      </c>
      <c r="H11602" s="413">
        <v>19530105</v>
      </c>
      <c r="I11602" s="413">
        <v>18944201.850000001</v>
      </c>
      <c r="J11602" s="396" t="s">
        <v>6371</v>
      </c>
      <c r="K11602" s="396" t="s">
        <v>6371</v>
      </c>
      <c r="L11602" s="325" t="s">
        <v>10916</v>
      </c>
    </row>
    <row r="11603" spans="2:12" ht="75" customHeight="1" x14ac:dyDescent="0.25">
      <c r="B11603" s="399">
        <v>80111600</v>
      </c>
      <c r="C11603" s="27" t="s">
        <v>10937</v>
      </c>
      <c r="D11603" s="412">
        <v>41640</v>
      </c>
      <c r="E11603" s="21" t="s">
        <v>5302</v>
      </c>
      <c r="F11603" s="21" t="s">
        <v>306</v>
      </c>
      <c r="G11603" s="21" t="s">
        <v>5204</v>
      </c>
      <c r="H11603" s="413">
        <v>36828750</v>
      </c>
      <c r="I11603" s="413">
        <v>35723887.5</v>
      </c>
      <c r="J11603" s="396" t="s">
        <v>6371</v>
      </c>
      <c r="K11603" s="396" t="s">
        <v>6371</v>
      </c>
      <c r="L11603" s="325" t="s">
        <v>10916</v>
      </c>
    </row>
    <row r="11604" spans="2:12" ht="75" customHeight="1" x14ac:dyDescent="0.25">
      <c r="B11604" s="399">
        <v>80111600</v>
      </c>
      <c r="C11604" s="27" t="s">
        <v>10959</v>
      </c>
      <c r="D11604" s="412">
        <v>41640</v>
      </c>
      <c r="E11604" s="21" t="s">
        <v>5302</v>
      </c>
      <c r="F11604" s="21" t="s">
        <v>306</v>
      </c>
      <c r="G11604" s="21" t="s">
        <v>5204</v>
      </c>
      <c r="H11604" s="413">
        <v>36828750</v>
      </c>
      <c r="I11604" s="413">
        <v>35723887.5</v>
      </c>
      <c r="J11604" s="396" t="s">
        <v>6371</v>
      </c>
      <c r="K11604" s="396" t="s">
        <v>6371</v>
      </c>
      <c r="L11604" s="325" t="s">
        <v>10916</v>
      </c>
    </row>
    <row r="11605" spans="2:12" ht="75" customHeight="1" x14ac:dyDescent="0.25">
      <c r="B11605" s="399">
        <v>80111600</v>
      </c>
      <c r="C11605" s="27" t="s">
        <v>10960</v>
      </c>
      <c r="D11605" s="412">
        <v>41640</v>
      </c>
      <c r="E11605" s="21" t="s">
        <v>5302</v>
      </c>
      <c r="F11605" s="21" t="s">
        <v>306</v>
      </c>
      <c r="G11605" s="21" t="s">
        <v>5204</v>
      </c>
      <c r="H11605" s="413">
        <v>38618265</v>
      </c>
      <c r="I11605" s="413">
        <v>37459717.049999997</v>
      </c>
      <c r="J11605" s="396" t="s">
        <v>6371</v>
      </c>
      <c r="K11605" s="396" t="s">
        <v>6371</v>
      </c>
      <c r="L11605" s="325" t="s">
        <v>10916</v>
      </c>
    </row>
    <row r="11606" spans="2:12" ht="75" customHeight="1" x14ac:dyDescent="0.25">
      <c r="B11606" s="399">
        <v>80111600</v>
      </c>
      <c r="C11606" s="27" t="s">
        <v>10961</v>
      </c>
      <c r="D11606" s="412">
        <v>41640</v>
      </c>
      <c r="E11606" s="21" t="s">
        <v>5302</v>
      </c>
      <c r="F11606" s="21" t="s">
        <v>306</v>
      </c>
      <c r="G11606" s="21" t="s">
        <v>5204</v>
      </c>
      <c r="H11606" s="413">
        <v>38618265</v>
      </c>
      <c r="I11606" s="413">
        <v>37459717.049999997</v>
      </c>
      <c r="J11606" s="396" t="s">
        <v>6371</v>
      </c>
      <c r="K11606" s="396" t="s">
        <v>6371</v>
      </c>
      <c r="L11606" s="325" t="s">
        <v>10916</v>
      </c>
    </row>
    <row r="11607" spans="2:12" ht="75" customHeight="1" x14ac:dyDescent="0.25">
      <c r="B11607" s="399">
        <v>80111600</v>
      </c>
      <c r="C11607" s="27" t="s">
        <v>10962</v>
      </c>
      <c r="D11607" s="412">
        <v>41640</v>
      </c>
      <c r="E11607" s="21" t="s">
        <v>5302</v>
      </c>
      <c r="F11607" s="21" t="s">
        <v>306</v>
      </c>
      <c r="G11607" s="21" t="s">
        <v>5204</v>
      </c>
      <c r="H11607" s="414">
        <v>41055000</v>
      </c>
      <c r="I11607" s="413">
        <v>39823350</v>
      </c>
      <c r="J11607" s="396" t="s">
        <v>6371</v>
      </c>
      <c r="K11607" s="396" t="s">
        <v>6371</v>
      </c>
      <c r="L11607" s="325" t="s">
        <v>10916</v>
      </c>
    </row>
    <row r="11608" spans="2:12" ht="75" customHeight="1" x14ac:dyDescent="0.25">
      <c r="B11608" s="399">
        <v>80111600</v>
      </c>
      <c r="C11608" s="27" t="s">
        <v>10963</v>
      </c>
      <c r="D11608" s="412">
        <v>41640</v>
      </c>
      <c r="E11608" s="21" t="s">
        <v>5302</v>
      </c>
      <c r="F11608" s="21" t="s">
        <v>306</v>
      </c>
      <c r="G11608" s="21" t="s">
        <v>5204</v>
      </c>
      <c r="H11608" s="413">
        <v>21648060</v>
      </c>
      <c r="I11608" s="413">
        <v>20998618.199999999</v>
      </c>
      <c r="J11608" s="396" t="s">
        <v>6371</v>
      </c>
      <c r="K11608" s="396" t="s">
        <v>6371</v>
      </c>
      <c r="L11608" s="325" t="s">
        <v>10916</v>
      </c>
    </row>
    <row r="11609" spans="2:12" ht="75" customHeight="1" x14ac:dyDescent="0.25">
      <c r="B11609" s="399">
        <v>86101700</v>
      </c>
      <c r="C11609" s="27" t="s">
        <v>10964</v>
      </c>
      <c r="D11609" s="412">
        <v>41640</v>
      </c>
      <c r="E11609" s="21" t="s">
        <v>5302</v>
      </c>
      <c r="F11609" s="21" t="s">
        <v>306</v>
      </c>
      <c r="G11609" s="21" t="s">
        <v>5204</v>
      </c>
      <c r="H11609" s="414">
        <v>10438651200</v>
      </c>
      <c r="I11609" s="414">
        <v>10125491664</v>
      </c>
      <c r="J11609" s="396" t="s">
        <v>6371</v>
      </c>
      <c r="K11609" s="396" t="s">
        <v>6371</v>
      </c>
      <c r="L11609" s="325" t="s">
        <v>10916</v>
      </c>
    </row>
    <row r="11610" spans="2:12" ht="75" customHeight="1" x14ac:dyDescent="0.25">
      <c r="B11610" s="415">
        <v>80111600</v>
      </c>
      <c r="C11610" s="40" t="s">
        <v>10965</v>
      </c>
      <c r="D11610" s="416">
        <v>41640</v>
      </c>
      <c r="E11610" s="322" t="s">
        <v>10966</v>
      </c>
      <c r="F11610" s="322" t="s">
        <v>306</v>
      </c>
      <c r="G11610" s="322" t="s">
        <v>5204</v>
      </c>
      <c r="H11610" s="417">
        <v>69520000</v>
      </c>
      <c r="I11610" s="417">
        <v>69520000</v>
      </c>
      <c r="J11610" s="396" t="s">
        <v>6371</v>
      </c>
      <c r="K11610" s="396" t="s">
        <v>6371</v>
      </c>
      <c r="L11610" s="418" t="s">
        <v>10916</v>
      </c>
    </row>
    <row r="11611" spans="2:12" ht="75" customHeight="1" x14ac:dyDescent="0.25">
      <c r="B11611" s="415">
        <v>80111600</v>
      </c>
      <c r="C11611" s="40" t="s">
        <v>10967</v>
      </c>
      <c r="D11611" s="416">
        <v>41640</v>
      </c>
      <c r="E11611" s="322" t="s">
        <v>10966</v>
      </c>
      <c r="F11611" s="322" t="s">
        <v>306</v>
      </c>
      <c r="G11611" s="322" t="s">
        <v>5204</v>
      </c>
      <c r="H11611" s="417">
        <v>34760000</v>
      </c>
      <c r="I11611" s="417">
        <v>34760000</v>
      </c>
      <c r="J11611" s="396" t="s">
        <v>6371</v>
      </c>
      <c r="K11611" s="396" t="s">
        <v>6371</v>
      </c>
      <c r="L11611" s="418" t="s">
        <v>10916</v>
      </c>
    </row>
    <row r="11612" spans="2:12" ht="75" customHeight="1" x14ac:dyDescent="0.25">
      <c r="B11612" s="415">
        <v>80111600</v>
      </c>
      <c r="C11612" s="40" t="s">
        <v>10968</v>
      </c>
      <c r="D11612" s="416">
        <v>41640</v>
      </c>
      <c r="E11612" s="322" t="s">
        <v>10966</v>
      </c>
      <c r="F11612" s="322" t="s">
        <v>306</v>
      </c>
      <c r="G11612" s="322" t="s">
        <v>5204</v>
      </c>
      <c r="H11612" s="417">
        <v>69520000</v>
      </c>
      <c r="I11612" s="417">
        <v>69520000</v>
      </c>
      <c r="J11612" s="396" t="s">
        <v>6371</v>
      </c>
      <c r="K11612" s="396" t="s">
        <v>6371</v>
      </c>
      <c r="L11612" s="418" t="s">
        <v>10916</v>
      </c>
    </row>
    <row r="11613" spans="2:12" ht="75" customHeight="1" x14ac:dyDescent="0.25">
      <c r="B11613" s="415">
        <v>80111600</v>
      </c>
      <c r="C11613" s="322" t="s">
        <v>10969</v>
      </c>
      <c r="D11613" s="416">
        <v>41640</v>
      </c>
      <c r="E11613" s="322" t="s">
        <v>679</v>
      </c>
      <c r="F11613" s="322" t="s">
        <v>306</v>
      </c>
      <c r="G11613" s="322" t="s">
        <v>5204</v>
      </c>
      <c r="H11613" s="417">
        <v>13176378</v>
      </c>
      <c r="I11613" s="417">
        <v>13176378</v>
      </c>
      <c r="J11613" s="396" t="s">
        <v>6371</v>
      </c>
      <c r="K11613" s="396" t="s">
        <v>6371</v>
      </c>
      <c r="L11613" s="418" t="s">
        <v>10916</v>
      </c>
    </row>
    <row r="11614" spans="2:12" ht="75" customHeight="1" x14ac:dyDescent="0.25">
      <c r="B11614" s="415">
        <v>86101700</v>
      </c>
      <c r="C11614" s="40" t="s">
        <v>10970</v>
      </c>
      <c r="D11614" s="416">
        <v>41640</v>
      </c>
      <c r="E11614" s="322">
        <v>5.5</v>
      </c>
      <c r="F11614" s="322" t="s">
        <v>306</v>
      </c>
      <c r="G11614" s="322" t="s">
        <v>5204</v>
      </c>
      <c r="H11614" s="417">
        <v>34760000</v>
      </c>
      <c r="I11614" s="417">
        <v>34760000</v>
      </c>
      <c r="J11614" s="396" t="s">
        <v>6371</v>
      </c>
      <c r="K11614" s="396" t="s">
        <v>6371</v>
      </c>
      <c r="L11614" s="418" t="s">
        <v>10916</v>
      </c>
    </row>
    <row r="11615" spans="2:12" ht="75" customHeight="1" x14ac:dyDescent="0.25">
      <c r="B11615" s="415">
        <v>86101700</v>
      </c>
      <c r="C11615" s="322" t="s">
        <v>10971</v>
      </c>
      <c r="D11615" s="416">
        <v>41640</v>
      </c>
      <c r="E11615" s="322">
        <v>5.5</v>
      </c>
      <c r="F11615" s="322" t="s">
        <v>306</v>
      </c>
      <c r="G11615" s="322" t="s">
        <v>5204</v>
      </c>
      <c r="H11615" s="417">
        <v>17380000</v>
      </c>
      <c r="I11615" s="417">
        <v>17380000</v>
      </c>
      <c r="J11615" s="396" t="s">
        <v>6371</v>
      </c>
      <c r="K11615" s="396" t="s">
        <v>6371</v>
      </c>
      <c r="L11615" s="418" t="s">
        <v>10916</v>
      </c>
    </row>
    <row r="11616" spans="2:12" ht="75" customHeight="1" x14ac:dyDescent="0.25">
      <c r="B11616" s="419">
        <v>80111600</v>
      </c>
      <c r="C11616" s="40" t="s">
        <v>10972</v>
      </c>
      <c r="D11616" s="420">
        <v>41640</v>
      </c>
      <c r="E11616" s="421" t="s">
        <v>5302</v>
      </c>
      <c r="F11616" s="40" t="s">
        <v>306</v>
      </c>
      <c r="G11616" s="40" t="s">
        <v>5204</v>
      </c>
      <c r="H11616" s="422">
        <v>44076430</v>
      </c>
      <c r="I11616" s="422">
        <v>42754138</v>
      </c>
      <c r="J11616" s="40" t="s">
        <v>39</v>
      </c>
      <c r="K11616" s="40" t="s">
        <v>40</v>
      </c>
      <c r="L11616" s="75" t="s">
        <v>10916</v>
      </c>
    </row>
    <row r="11617" spans="2:12" ht="75" customHeight="1" x14ac:dyDescent="0.25">
      <c r="B11617" s="419">
        <v>80111600</v>
      </c>
      <c r="C11617" s="40" t="s">
        <v>10973</v>
      </c>
      <c r="D11617" s="420">
        <v>41640</v>
      </c>
      <c r="E11617" s="421" t="s">
        <v>5302</v>
      </c>
      <c r="F11617" s="40" t="s">
        <v>306</v>
      </c>
      <c r="G11617" s="40" t="s">
        <v>5204</v>
      </c>
      <c r="H11617" s="422">
        <v>400000000</v>
      </c>
      <c r="I11617" s="422">
        <v>400000000</v>
      </c>
      <c r="J11617" s="40" t="s">
        <v>39</v>
      </c>
      <c r="K11617" s="40" t="s">
        <v>40</v>
      </c>
      <c r="L11617" s="75" t="s">
        <v>10916</v>
      </c>
    </row>
    <row r="11618" spans="2:12" ht="75" customHeight="1" x14ac:dyDescent="0.25">
      <c r="B11618" s="419">
        <v>601054</v>
      </c>
      <c r="C11618" s="40" t="s">
        <v>10974</v>
      </c>
      <c r="D11618" s="420" t="s">
        <v>10384</v>
      </c>
      <c r="E11618" s="421" t="s">
        <v>76</v>
      </c>
      <c r="F11618" s="40" t="s">
        <v>2502</v>
      </c>
      <c r="G11618" s="40" t="s">
        <v>5204</v>
      </c>
      <c r="H11618" s="422">
        <v>100000000</v>
      </c>
      <c r="I11618" s="422">
        <v>100000000</v>
      </c>
      <c r="J11618" s="40" t="s">
        <v>39</v>
      </c>
      <c r="K11618" s="40" t="s">
        <v>40</v>
      </c>
      <c r="L11618" s="75" t="s">
        <v>10360</v>
      </c>
    </row>
    <row r="11619" spans="2:12" ht="75" customHeight="1" x14ac:dyDescent="0.25">
      <c r="B11619" s="419">
        <v>811017006</v>
      </c>
      <c r="C11619" s="40" t="s">
        <v>10975</v>
      </c>
      <c r="D11619" s="420" t="s">
        <v>10384</v>
      </c>
      <c r="E11619" s="421" t="s">
        <v>2488</v>
      </c>
      <c r="F11619" s="40" t="s">
        <v>2502</v>
      </c>
      <c r="G11619" s="40" t="s">
        <v>5204</v>
      </c>
      <c r="H11619" s="422">
        <v>96812749</v>
      </c>
      <c r="I11619" s="422">
        <v>96812749</v>
      </c>
      <c r="J11619" s="40" t="s">
        <v>39</v>
      </c>
      <c r="K11619" s="40" t="s">
        <v>40</v>
      </c>
      <c r="L11619" s="75" t="s">
        <v>10360</v>
      </c>
    </row>
    <row r="11620" spans="2:12" ht="75" customHeight="1" x14ac:dyDescent="0.25">
      <c r="B11620" s="419">
        <v>80111600</v>
      </c>
      <c r="C11620" s="40" t="s">
        <v>10976</v>
      </c>
      <c r="D11620" s="420" t="s">
        <v>10359</v>
      </c>
      <c r="E11620" s="421" t="s">
        <v>76</v>
      </c>
      <c r="F11620" s="40" t="s">
        <v>2502</v>
      </c>
      <c r="G11620" s="40" t="s">
        <v>5204</v>
      </c>
      <c r="H11620" s="422">
        <v>200000000</v>
      </c>
      <c r="I11620" s="422">
        <v>200000000</v>
      </c>
      <c r="J11620" s="40" t="s">
        <v>39</v>
      </c>
      <c r="K11620" s="40" t="s">
        <v>40</v>
      </c>
      <c r="L11620" s="75" t="s">
        <v>10360</v>
      </c>
    </row>
    <row r="11621" spans="2:12" ht="75" customHeight="1" x14ac:dyDescent="0.25">
      <c r="B11621" s="423"/>
      <c r="C11621" s="424"/>
      <c r="D11621" s="425"/>
      <c r="E11621" s="426"/>
      <c r="F11621" s="424"/>
      <c r="G11621" s="424"/>
      <c r="H11621" s="427">
        <f>SUM(H10983:H11620)</f>
        <v>19584158879.25</v>
      </c>
      <c r="I11621" s="427"/>
      <c r="J11621" s="424"/>
      <c r="K11621" s="424"/>
      <c r="L11621" s="428"/>
    </row>
    <row r="11622" spans="2:12" ht="28.5" customHeight="1" x14ac:dyDescent="0.35">
      <c r="B11622" s="747" t="s">
        <v>10977</v>
      </c>
      <c r="C11622" s="739"/>
      <c r="D11622" s="739"/>
      <c r="E11622" s="739"/>
      <c r="F11622" s="739"/>
      <c r="G11622" s="739"/>
      <c r="H11622" s="739"/>
      <c r="I11622" s="739"/>
      <c r="J11622" s="739"/>
      <c r="K11622" s="739"/>
      <c r="L11622" s="748"/>
    </row>
    <row r="11623" spans="2:12" ht="75" customHeight="1" x14ac:dyDescent="0.25">
      <c r="B11623" s="508">
        <v>781817001</v>
      </c>
      <c r="C11623" s="509" t="s">
        <v>10978</v>
      </c>
      <c r="D11623" s="510">
        <v>41659</v>
      </c>
      <c r="E11623" s="508" t="s">
        <v>10979</v>
      </c>
      <c r="F11623" s="508" t="s">
        <v>2568</v>
      </c>
      <c r="G11623" s="508" t="s">
        <v>14046</v>
      </c>
      <c r="H11623" s="511">
        <v>60000000</v>
      </c>
      <c r="I11623" s="511">
        <v>60000000</v>
      </c>
      <c r="J11623" s="508" t="s">
        <v>39</v>
      </c>
      <c r="K11623" s="508" t="s">
        <v>40</v>
      </c>
      <c r="L11623" s="512" t="s">
        <v>14047</v>
      </c>
    </row>
    <row r="11624" spans="2:12" ht="75" customHeight="1" x14ac:dyDescent="0.25">
      <c r="B11624" s="508">
        <v>80131500</v>
      </c>
      <c r="C11624" s="379" t="s">
        <v>10980</v>
      </c>
      <c r="D11624" s="510">
        <v>41659</v>
      </c>
      <c r="E11624" s="508" t="s">
        <v>10979</v>
      </c>
      <c r="F11624" s="508" t="s">
        <v>2502</v>
      </c>
      <c r="G11624" s="508" t="s">
        <v>14046</v>
      </c>
      <c r="H11624" s="511">
        <v>420000000</v>
      </c>
      <c r="I11624" s="511">
        <v>420000000</v>
      </c>
      <c r="J11624" s="508" t="s">
        <v>39</v>
      </c>
      <c r="K11624" s="508" t="s">
        <v>40</v>
      </c>
      <c r="L11624" s="512" t="s">
        <v>14047</v>
      </c>
    </row>
    <row r="11625" spans="2:12" ht="75" customHeight="1" x14ac:dyDescent="0.25">
      <c r="B11625" s="508">
        <v>461916001</v>
      </c>
      <c r="C11625" s="509" t="s">
        <v>10981</v>
      </c>
      <c r="D11625" s="510">
        <v>41659</v>
      </c>
      <c r="E11625" s="508" t="s">
        <v>134</v>
      </c>
      <c r="F11625" s="508" t="s">
        <v>2568</v>
      </c>
      <c r="G11625" s="508" t="s">
        <v>14046</v>
      </c>
      <c r="H11625" s="511">
        <v>1500000</v>
      </c>
      <c r="I11625" s="511">
        <v>1500000</v>
      </c>
      <c r="J11625" s="508" t="s">
        <v>39</v>
      </c>
      <c r="K11625" s="508" t="s">
        <v>40</v>
      </c>
      <c r="L11625" s="512" t="s">
        <v>14047</v>
      </c>
    </row>
    <row r="11626" spans="2:12" ht="75" customHeight="1" x14ac:dyDescent="0.25">
      <c r="B11626" s="508">
        <v>78181500</v>
      </c>
      <c r="C11626" s="509" t="s">
        <v>10982</v>
      </c>
      <c r="D11626" s="510">
        <v>41659</v>
      </c>
      <c r="E11626" s="508" t="s">
        <v>105</v>
      </c>
      <c r="F11626" s="508" t="s">
        <v>2568</v>
      </c>
      <c r="G11626" s="508" t="s">
        <v>14046</v>
      </c>
      <c r="H11626" s="511">
        <v>100000000</v>
      </c>
      <c r="I11626" s="511">
        <v>100000000</v>
      </c>
      <c r="J11626" s="508" t="s">
        <v>39</v>
      </c>
      <c r="K11626" s="508" t="s">
        <v>40</v>
      </c>
      <c r="L11626" s="512" t="s">
        <v>14047</v>
      </c>
    </row>
    <row r="11627" spans="2:12" ht="75" customHeight="1" x14ac:dyDescent="0.25">
      <c r="B11627" s="508">
        <v>72102900</v>
      </c>
      <c r="C11627" s="509" t="s">
        <v>10983</v>
      </c>
      <c r="D11627" s="510">
        <v>41659</v>
      </c>
      <c r="E11627" s="508" t="s">
        <v>4301</v>
      </c>
      <c r="F11627" s="508" t="s">
        <v>2568</v>
      </c>
      <c r="G11627" s="508" t="s">
        <v>14046</v>
      </c>
      <c r="H11627" s="511">
        <v>30000000</v>
      </c>
      <c r="I11627" s="511">
        <v>30000000</v>
      </c>
      <c r="J11627" s="508" t="s">
        <v>39</v>
      </c>
      <c r="K11627" s="508" t="s">
        <v>40</v>
      </c>
      <c r="L11627" s="512" t="s">
        <v>14047</v>
      </c>
    </row>
    <row r="11628" spans="2:12" ht="75" customHeight="1" x14ac:dyDescent="0.25">
      <c r="B11628" s="508">
        <v>82100000</v>
      </c>
      <c r="C11628" s="509" t="s">
        <v>10984</v>
      </c>
      <c r="D11628" s="510">
        <v>41659</v>
      </c>
      <c r="E11628" s="508" t="s">
        <v>10985</v>
      </c>
      <c r="F11628" s="508" t="s">
        <v>2568</v>
      </c>
      <c r="G11628" s="508" t="s">
        <v>14046</v>
      </c>
      <c r="H11628" s="511">
        <v>20000000</v>
      </c>
      <c r="I11628" s="511">
        <v>20000000</v>
      </c>
      <c r="J11628" s="508" t="s">
        <v>39</v>
      </c>
      <c r="K11628" s="508" t="s">
        <v>40</v>
      </c>
      <c r="L11628" s="512" t="s">
        <v>14047</v>
      </c>
    </row>
    <row r="11629" spans="2:12" ht="75" customHeight="1" x14ac:dyDescent="0.25">
      <c r="B11629" s="508">
        <v>78111800</v>
      </c>
      <c r="C11629" s="509" t="s">
        <v>10986</v>
      </c>
      <c r="D11629" s="510">
        <v>41659</v>
      </c>
      <c r="E11629" s="508" t="s">
        <v>301</v>
      </c>
      <c r="F11629" s="508" t="s">
        <v>2568</v>
      </c>
      <c r="G11629" s="508" t="s">
        <v>14046</v>
      </c>
      <c r="H11629" s="511">
        <v>400000000</v>
      </c>
      <c r="I11629" s="511">
        <v>400000000</v>
      </c>
      <c r="J11629" s="508" t="s">
        <v>39</v>
      </c>
      <c r="K11629" s="508" t="s">
        <v>40</v>
      </c>
      <c r="L11629" s="512" t="s">
        <v>14047</v>
      </c>
    </row>
    <row r="11630" spans="2:12" ht="75" customHeight="1" x14ac:dyDescent="0.25">
      <c r="B11630" s="508">
        <v>86101600</v>
      </c>
      <c r="C11630" s="509" t="s">
        <v>10987</v>
      </c>
      <c r="D11630" s="510">
        <v>41659</v>
      </c>
      <c r="E11630" s="508" t="s">
        <v>301</v>
      </c>
      <c r="F11630" s="508" t="s">
        <v>3542</v>
      </c>
      <c r="G11630" s="508" t="s">
        <v>14046</v>
      </c>
      <c r="H11630" s="511">
        <v>14000000</v>
      </c>
      <c r="I11630" s="511">
        <v>14000000</v>
      </c>
      <c r="J11630" s="508" t="s">
        <v>39</v>
      </c>
      <c r="K11630" s="508" t="s">
        <v>40</v>
      </c>
      <c r="L11630" s="512" t="s">
        <v>14047</v>
      </c>
    </row>
    <row r="11631" spans="2:12" ht="75" customHeight="1" x14ac:dyDescent="0.25">
      <c r="B11631" s="508">
        <v>86101600</v>
      </c>
      <c r="C11631" s="509" t="s">
        <v>10988</v>
      </c>
      <c r="D11631" s="510">
        <v>41659</v>
      </c>
      <c r="E11631" s="508" t="s">
        <v>301</v>
      </c>
      <c r="F11631" s="508" t="s">
        <v>3542</v>
      </c>
      <c r="G11631" s="508" t="s">
        <v>14046</v>
      </c>
      <c r="H11631" s="511">
        <v>10000000</v>
      </c>
      <c r="I11631" s="511">
        <v>10000000</v>
      </c>
      <c r="J11631" s="508" t="s">
        <v>39</v>
      </c>
      <c r="K11631" s="508" t="s">
        <v>40</v>
      </c>
      <c r="L11631" s="512" t="s">
        <v>14047</v>
      </c>
    </row>
    <row r="11632" spans="2:12" ht="75" customHeight="1" x14ac:dyDescent="0.25">
      <c r="B11632" s="508">
        <v>80131502</v>
      </c>
      <c r="C11632" s="509" t="s">
        <v>10989</v>
      </c>
      <c r="D11632" s="510">
        <v>41659</v>
      </c>
      <c r="E11632" s="508" t="s">
        <v>301</v>
      </c>
      <c r="F11632" s="508" t="s">
        <v>2568</v>
      </c>
      <c r="G11632" s="508" t="s">
        <v>14046</v>
      </c>
      <c r="H11632" s="511">
        <v>30000000</v>
      </c>
      <c r="I11632" s="511">
        <v>30000000</v>
      </c>
      <c r="J11632" s="508" t="s">
        <v>39</v>
      </c>
      <c r="K11632" s="508" t="s">
        <v>40</v>
      </c>
      <c r="L11632" s="512" t="s">
        <v>14047</v>
      </c>
    </row>
    <row r="11633" spans="2:12" ht="75" customHeight="1" x14ac:dyDescent="0.25">
      <c r="B11633" s="508">
        <v>60100000</v>
      </c>
      <c r="C11633" s="509" t="s">
        <v>10990</v>
      </c>
      <c r="D11633" s="510">
        <v>41659</v>
      </c>
      <c r="E11633" s="508" t="s">
        <v>51</v>
      </c>
      <c r="F11633" s="508" t="s">
        <v>10991</v>
      </c>
      <c r="G11633" s="508" t="s">
        <v>14046</v>
      </c>
      <c r="H11633" s="511">
        <v>300000000</v>
      </c>
      <c r="I11633" s="511">
        <v>300000000</v>
      </c>
      <c r="J11633" s="508" t="s">
        <v>39</v>
      </c>
      <c r="K11633" s="508" t="s">
        <v>40</v>
      </c>
      <c r="L11633" s="512" t="s">
        <v>14047</v>
      </c>
    </row>
    <row r="11634" spans="2:12" ht="75" customHeight="1" x14ac:dyDescent="0.25">
      <c r="B11634" s="508">
        <v>55121700</v>
      </c>
      <c r="C11634" s="509" t="s">
        <v>10992</v>
      </c>
      <c r="D11634" s="510">
        <v>41659</v>
      </c>
      <c r="E11634" s="508" t="s">
        <v>51</v>
      </c>
      <c r="F11634" s="508" t="s">
        <v>2568</v>
      </c>
      <c r="G11634" s="508" t="s">
        <v>14046</v>
      </c>
      <c r="H11634" s="511">
        <v>3617914</v>
      </c>
      <c r="I11634" s="511">
        <v>3617914</v>
      </c>
      <c r="J11634" s="508" t="s">
        <v>39</v>
      </c>
      <c r="K11634" s="508" t="s">
        <v>40</v>
      </c>
      <c r="L11634" s="512" t="s">
        <v>14047</v>
      </c>
    </row>
    <row r="11635" spans="2:12" ht="75" customHeight="1" x14ac:dyDescent="0.25">
      <c r="B11635" s="508">
        <v>921217001</v>
      </c>
      <c r="C11635" s="379" t="s">
        <v>10993</v>
      </c>
      <c r="D11635" s="510">
        <v>41659</v>
      </c>
      <c r="E11635" s="508" t="s">
        <v>51</v>
      </c>
      <c r="F11635" s="508" t="s">
        <v>2568</v>
      </c>
      <c r="G11635" s="508" t="s">
        <v>14046</v>
      </c>
      <c r="H11635" s="511">
        <v>8240000</v>
      </c>
      <c r="I11635" s="511">
        <v>8240000</v>
      </c>
      <c r="J11635" s="508" t="s">
        <v>39</v>
      </c>
      <c r="K11635" s="508" t="s">
        <v>40</v>
      </c>
      <c r="L11635" s="512" t="s">
        <v>14047</v>
      </c>
    </row>
    <row r="11636" spans="2:12" ht="75" customHeight="1" x14ac:dyDescent="0.25">
      <c r="B11636" s="508">
        <v>60100000</v>
      </c>
      <c r="C11636" s="509" t="s">
        <v>10994</v>
      </c>
      <c r="D11636" s="510">
        <v>41659</v>
      </c>
      <c r="E11636" s="508" t="s">
        <v>105</v>
      </c>
      <c r="F11636" s="508" t="s">
        <v>2502</v>
      </c>
      <c r="G11636" s="508" t="s">
        <v>14046</v>
      </c>
      <c r="H11636" s="511">
        <v>200000000</v>
      </c>
      <c r="I11636" s="511">
        <v>200000000</v>
      </c>
      <c r="J11636" s="508" t="s">
        <v>39</v>
      </c>
      <c r="K11636" s="508" t="s">
        <v>40</v>
      </c>
      <c r="L11636" s="512" t="s">
        <v>14047</v>
      </c>
    </row>
    <row r="11637" spans="2:12" ht="75" customHeight="1" x14ac:dyDescent="0.25">
      <c r="B11637" s="508">
        <v>72102900</v>
      </c>
      <c r="C11637" s="509" t="s">
        <v>10995</v>
      </c>
      <c r="D11637" s="510">
        <v>41659</v>
      </c>
      <c r="E11637" s="508" t="s">
        <v>301</v>
      </c>
      <c r="F11637" s="508" t="s">
        <v>2502</v>
      </c>
      <c r="G11637" s="508" t="s">
        <v>14046</v>
      </c>
      <c r="H11637" s="511">
        <v>600000000</v>
      </c>
      <c r="I11637" s="511">
        <v>600000000</v>
      </c>
      <c r="J11637" s="508" t="s">
        <v>39</v>
      </c>
      <c r="K11637" s="508" t="s">
        <v>40</v>
      </c>
      <c r="L11637" s="512" t="s">
        <v>14047</v>
      </c>
    </row>
    <row r="11638" spans="2:12" ht="75" customHeight="1" x14ac:dyDescent="0.25">
      <c r="B11638" s="508">
        <v>60100000</v>
      </c>
      <c r="C11638" s="509" t="s">
        <v>10996</v>
      </c>
      <c r="D11638" s="510">
        <v>41659</v>
      </c>
      <c r="E11638" s="508" t="s">
        <v>301</v>
      </c>
      <c r="F11638" s="508" t="s">
        <v>2568</v>
      </c>
      <c r="G11638" s="508" t="s">
        <v>14046</v>
      </c>
      <c r="H11638" s="511">
        <v>320000000</v>
      </c>
      <c r="I11638" s="511">
        <v>320000000</v>
      </c>
      <c r="J11638" s="508" t="s">
        <v>39</v>
      </c>
      <c r="K11638" s="508" t="s">
        <v>40</v>
      </c>
      <c r="L11638" s="512" t="s">
        <v>14047</v>
      </c>
    </row>
    <row r="11639" spans="2:12" ht="75" customHeight="1" x14ac:dyDescent="0.25">
      <c r="B11639" s="508">
        <v>72100000</v>
      </c>
      <c r="C11639" s="509" t="s">
        <v>10997</v>
      </c>
      <c r="D11639" s="510">
        <v>41659</v>
      </c>
      <c r="E11639" s="508" t="s">
        <v>301</v>
      </c>
      <c r="F11639" s="508" t="s">
        <v>2568</v>
      </c>
      <c r="G11639" s="508" t="s">
        <v>14046</v>
      </c>
      <c r="H11639" s="511">
        <v>30000000</v>
      </c>
      <c r="I11639" s="511">
        <v>30000000</v>
      </c>
      <c r="J11639" s="508" t="s">
        <v>39</v>
      </c>
      <c r="K11639" s="508" t="s">
        <v>40</v>
      </c>
      <c r="L11639" s="512" t="s">
        <v>14047</v>
      </c>
    </row>
    <row r="11640" spans="2:12" ht="75" customHeight="1" x14ac:dyDescent="0.25">
      <c r="B11640" s="508">
        <v>60100000</v>
      </c>
      <c r="C11640" s="509" t="s">
        <v>10998</v>
      </c>
      <c r="D11640" s="510">
        <v>41659</v>
      </c>
      <c r="E11640" s="508" t="s">
        <v>301</v>
      </c>
      <c r="F11640" s="508" t="s">
        <v>2502</v>
      </c>
      <c r="G11640" s="508" t="s">
        <v>14046</v>
      </c>
      <c r="H11640" s="511">
        <v>250000000</v>
      </c>
      <c r="I11640" s="511">
        <v>250000000</v>
      </c>
      <c r="J11640" s="508" t="s">
        <v>39</v>
      </c>
      <c r="K11640" s="508" t="s">
        <v>40</v>
      </c>
      <c r="L11640" s="512" t="s">
        <v>14047</v>
      </c>
    </row>
    <row r="11641" spans="2:12" ht="75" customHeight="1" x14ac:dyDescent="0.25">
      <c r="B11641" s="508">
        <v>72100000</v>
      </c>
      <c r="C11641" s="509" t="s">
        <v>10999</v>
      </c>
      <c r="D11641" s="510">
        <v>41659</v>
      </c>
      <c r="E11641" s="508" t="s">
        <v>301</v>
      </c>
      <c r="F11641" s="508" t="s">
        <v>2568</v>
      </c>
      <c r="G11641" s="508" t="s">
        <v>14046</v>
      </c>
      <c r="H11641" s="511">
        <v>10000000</v>
      </c>
      <c r="I11641" s="511">
        <v>10000000</v>
      </c>
      <c r="J11641" s="508" t="s">
        <v>39</v>
      </c>
      <c r="K11641" s="508" t="s">
        <v>40</v>
      </c>
      <c r="L11641" s="512" t="s">
        <v>14047</v>
      </c>
    </row>
    <row r="11642" spans="2:12" ht="75" customHeight="1" x14ac:dyDescent="0.25">
      <c r="B11642" s="508">
        <v>80131502</v>
      </c>
      <c r="C11642" s="509" t="s">
        <v>11000</v>
      </c>
      <c r="D11642" s="510">
        <v>41659</v>
      </c>
      <c r="E11642" s="508" t="s">
        <v>301</v>
      </c>
      <c r="F11642" s="508" t="s">
        <v>2568</v>
      </c>
      <c r="G11642" s="508" t="s">
        <v>14046</v>
      </c>
      <c r="H11642" s="511">
        <v>5000000</v>
      </c>
      <c r="I11642" s="511">
        <v>5000000</v>
      </c>
      <c r="J11642" s="508" t="s">
        <v>39</v>
      </c>
      <c r="K11642" s="508" t="s">
        <v>40</v>
      </c>
      <c r="L11642" s="512" t="s">
        <v>14047</v>
      </c>
    </row>
    <row r="11643" spans="2:12" ht="75" customHeight="1" x14ac:dyDescent="0.25">
      <c r="B11643" s="508">
        <v>60100000</v>
      </c>
      <c r="C11643" s="509" t="s">
        <v>11001</v>
      </c>
      <c r="D11643" s="510">
        <v>41659</v>
      </c>
      <c r="E11643" s="508" t="s">
        <v>301</v>
      </c>
      <c r="F11643" s="508" t="s">
        <v>2568</v>
      </c>
      <c r="G11643" s="508" t="s">
        <v>14046</v>
      </c>
      <c r="H11643" s="511">
        <v>140000000</v>
      </c>
      <c r="I11643" s="511">
        <v>140000000</v>
      </c>
      <c r="J11643" s="508" t="s">
        <v>39</v>
      </c>
      <c r="K11643" s="508" t="s">
        <v>40</v>
      </c>
      <c r="L11643" s="512" t="s">
        <v>14047</v>
      </c>
    </row>
    <row r="11644" spans="2:12" s="668" customFormat="1" ht="75" customHeight="1" x14ac:dyDescent="0.25">
      <c r="B11644" s="508">
        <v>86101600</v>
      </c>
      <c r="C11644" s="509" t="s">
        <v>14099</v>
      </c>
      <c r="D11644" s="510">
        <v>41659</v>
      </c>
      <c r="E11644" s="508" t="s">
        <v>301</v>
      </c>
      <c r="F11644" s="508" t="s">
        <v>3542</v>
      </c>
      <c r="G11644" s="508" t="s">
        <v>14046</v>
      </c>
      <c r="H11644" s="511">
        <v>4641137135</v>
      </c>
      <c r="I11644" s="511">
        <v>4153407500</v>
      </c>
      <c r="J11644" s="508" t="s">
        <v>39</v>
      </c>
      <c r="K11644" s="508" t="s">
        <v>40</v>
      </c>
      <c r="L11644" s="512" t="s">
        <v>14047</v>
      </c>
    </row>
    <row r="11645" spans="2:12" s="668" customFormat="1" ht="75" customHeight="1" x14ac:dyDescent="0.25">
      <c r="B11645" s="508">
        <v>86101600</v>
      </c>
      <c r="C11645" s="509" t="s">
        <v>14048</v>
      </c>
      <c r="D11645" s="510">
        <v>41659</v>
      </c>
      <c r="E11645" s="508" t="s">
        <v>14049</v>
      </c>
      <c r="F11645" s="508" t="s">
        <v>3542</v>
      </c>
      <c r="G11645" s="508" t="s">
        <v>14046</v>
      </c>
      <c r="H11645" s="511">
        <v>377083049</v>
      </c>
      <c r="I11645" s="511">
        <v>377083049</v>
      </c>
      <c r="J11645" s="508" t="s">
        <v>39</v>
      </c>
      <c r="K11645" s="508" t="s">
        <v>40</v>
      </c>
      <c r="L11645" s="512" t="s">
        <v>14047</v>
      </c>
    </row>
    <row r="11646" spans="2:12" ht="75" customHeight="1" x14ac:dyDescent="0.25">
      <c r="B11646" s="508">
        <v>86101600</v>
      </c>
      <c r="C11646" s="509" t="s">
        <v>14050</v>
      </c>
      <c r="D11646" s="510">
        <v>41659</v>
      </c>
      <c r="E11646" s="508" t="s">
        <v>14049</v>
      </c>
      <c r="F11646" s="508" t="s">
        <v>3542</v>
      </c>
      <c r="G11646" s="508" t="s">
        <v>14046</v>
      </c>
      <c r="H11646" s="511">
        <v>272416600</v>
      </c>
      <c r="I11646" s="511">
        <v>272416600</v>
      </c>
      <c r="J11646" s="508" t="s">
        <v>39</v>
      </c>
      <c r="K11646" s="508" t="s">
        <v>40</v>
      </c>
      <c r="L11646" s="512" t="s">
        <v>14047</v>
      </c>
    </row>
    <row r="11647" spans="2:12" ht="75" customHeight="1" x14ac:dyDescent="0.25">
      <c r="B11647" s="508">
        <v>86101600</v>
      </c>
      <c r="C11647" s="509" t="s">
        <v>14051</v>
      </c>
      <c r="D11647" s="510">
        <v>41659</v>
      </c>
      <c r="E11647" s="508" t="s">
        <v>301</v>
      </c>
      <c r="F11647" s="508" t="s">
        <v>3542</v>
      </c>
      <c r="G11647" s="508" t="s">
        <v>14046</v>
      </c>
      <c r="H11647" s="511">
        <v>168000000</v>
      </c>
      <c r="I11647" s="511">
        <v>168000000</v>
      </c>
      <c r="J11647" s="508" t="s">
        <v>39</v>
      </c>
      <c r="K11647" s="508" t="s">
        <v>40</v>
      </c>
      <c r="L11647" s="512" t="s">
        <v>14047</v>
      </c>
    </row>
    <row r="11648" spans="2:12" ht="75" customHeight="1" x14ac:dyDescent="0.25">
      <c r="B11648" s="508">
        <v>2035020</v>
      </c>
      <c r="C11648" s="509" t="s">
        <v>14052</v>
      </c>
      <c r="D11648" s="510">
        <v>41659</v>
      </c>
      <c r="E11648" s="508" t="s">
        <v>2572</v>
      </c>
      <c r="F11648" s="508" t="s">
        <v>2568</v>
      </c>
      <c r="G11648" s="508" t="s">
        <v>14046</v>
      </c>
      <c r="H11648" s="511">
        <v>65000000</v>
      </c>
      <c r="I11648" s="511">
        <v>65000000</v>
      </c>
      <c r="J11648" s="508" t="s">
        <v>39</v>
      </c>
      <c r="K11648" s="508" t="s">
        <v>40</v>
      </c>
      <c r="L11648" s="512" t="s">
        <v>14047</v>
      </c>
    </row>
    <row r="11649" spans="2:12" ht="75" customHeight="1" x14ac:dyDescent="0.25">
      <c r="B11649" s="508">
        <v>2035030</v>
      </c>
      <c r="C11649" s="509" t="s">
        <v>14053</v>
      </c>
      <c r="D11649" s="510">
        <v>41659</v>
      </c>
      <c r="E11649" s="508" t="s">
        <v>2572</v>
      </c>
      <c r="F11649" s="508" t="s">
        <v>2502</v>
      </c>
      <c r="G11649" s="508" t="s">
        <v>14046</v>
      </c>
      <c r="H11649" s="511">
        <v>220000000</v>
      </c>
      <c r="I11649" s="511">
        <v>220000000</v>
      </c>
      <c r="J11649" s="508" t="s">
        <v>39</v>
      </c>
      <c r="K11649" s="508" t="s">
        <v>40</v>
      </c>
      <c r="L11649" s="512" t="s">
        <v>14047</v>
      </c>
    </row>
    <row r="11650" spans="2:12" ht="75" customHeight="1" x14ac:dyDescent="0.25">
      <c r="B11650" s="508">
        <v>2035090</v>
      </c>
      <c r="C11650" s="509" t="s">
        <v>14054</v>
      </c>
      <c r="D11650" s="510">
        <v>41659</v>
      </c>
      <c r="E11650" s="508" t="s">
        <v>2572</v>
      </c>
      <c r="F11650" s="508" t="s">
        <v>2568</v>
      </c>
      <c r="G11650" s="508" t="s">
        <v>14046</v>
      </c>
      <c r="H11650" s="511">
        <v>7200000</v>
      </c>
      <c r="I11650" s="511">
        <v>7200000</v>
      </c>
      <c r="J11650" s="508" t="s">
        <v>39</v>
      </c>
      <c r="K11650" s="508" t="s">
        <v>40</v>
      </c>
      <c r="L11650" s="512" t="s">
        <v>14047</v>
      </c>
    </row>
    <row r="11651" spans="2:12" ht="75" customHeight="1" x14ac:dyDescent="0.25">
      <c r="B11651" s="508">
        <v>2040202</v>
      </c>
      <c r="C11651" s="509" t="s">
        <v>14055</v>
      </c>
      <c r="D11651" s="510">
        <v>41659</v>
      </c>
      <c r="E11651" s="508" t="s">
        <v>2572</v>
      </c>
      <c r="F11651" s="508" t="s">
        <v>2568</v>
      </c>
      <c r="G11651" s="508" t="s">
        <v>14046</v>
      </c>
      <c r="H11651" s="511">
        <v>80000000</v>
      </c>
      <c r="I11651" s="511">
        <v>80000000</v>
      </c>
      <c r="J11651" s="508" t="s">
        <v>39</v>
      </c>
      <c r="K11651" s="508" t="s">
        <v>40</v>
      </c>
      <c r="L11651" s="512" t="s">
        <v>14047</v>
      </c>
    </row>
    <row r="11652" spans="2:12" ht="75" customHeight="1" x14ac:dyDescent="0.25">
      <c r="B11652" s="508">
        <v>2040801</v>
      </c>
      <c r="C11652" s="509" t="s">
        <v>14056</v>
      </c>
      <c r="D11652" s="510">
        <v>41659</v>
      </c>
      <c r="E11652" s="508" t="s">
        <v>2572</v>
      </c>
      <c r="F11652" s="508" t="s">
        <v>2568</v>
      </c>
      <c r="G11652" s="508" t="s">
        <v>14046</v>
      </c>
      <c r="H11652" s="511">
        <v>200000000</v>
      </c>
      <c r="I11652" s="511">
        <v>200000000</v>
      </c>
      <c r="J11652" s="508" t="s">
        <v>39</v>
      </c>
      <c r="K11652" s="508" t="s">
        <v>40</v>
      </c>
      <c r="L11652" s="512" t="s">
        <v>14047</v>
      </c>
    </row>
    <row r="11653" spans="2:12" ht="75" customHeight="1" x14ac:dyDescent="0.25">
      <c r="B11653" s="508">
        <v>2040802</v>
      </c>
      <c r="C11653" s="509" t="s">
        <v>14057</v>
      </c>
      <c r="D11653" s="510">
        <v>41659</v>
      </c>
      <c r="E11653" s="508" t="s">
        <v>2572</v>
      </c>
      <c r="F11653" s="508" t="s">
        <v>2568</v>
      </c>
      <c r="G11653" s="508" t="s">
        <v>14046</v>
      </c>
      <c r="H11653" s="511">
        <v>250000000</v>
      </c>
      <c r="I11653" s="511">
        <v>250000000</v>
      </c>
      <c r="J11653" s="508" t="s">
        <v>39</v>
      </c>
      <c r="K11653" s="508" t="s">
        <v>40</v>
      </c>
      <c r="L11653" s="512" t="s">
        <v>14047</v>
      </c>
    </row>
    <row r="11654" spans="2:12" ht="75" customHeight="1" x14ac:dyDescent="0.25">
      <c r="B11654" s="614"/>
      <c r="C11654" s="615"/>
      <c r="D11654" s="616"/>
      <c r="E11654" s="614"/>
      <c r="F11654" s="614"/>
      <c r="G11654" s="614"/>
      <c r="H11654" s="617">
        <f>SUM(H11623:H11653)</f>
        <v>9233194698</v>
      </c>
      <c r="I11654" s="617"/>
      <c r="J11654" s="614"/>
      <c r="K11654" s="614"/>
      <c r="L11654" s="618"/>
    </row>
    <row r="11655" spans="2:12" ht="21" x14ac:dyDescent="0.35">
      <c r="B11655" s="749" t="s">
        <v>11002</v>
      </c>
      <c r="C11655" s="749"/>
      <c r="D11655" s="749"/>
      <c r="E11655" s="749"/>
      <c r="F11655" s="749"/>
      <c r="G11655" s="749"/>
      <c r="H11655" s="749"/>
      <c r="I11655" s="749"/>
      <c r="J11655" s="749"/>
      <c r="K11655" s="749"/>
      <c r="L11655" s="749"/>
    </row>
    <row r="11656" spans="2:12" ht="60" x14ac:dyDescent="0.25">
      <c r="B11656" s="429">
        <v>40142315</v>
      </c>
      <c r="C11656" s="430" t="s">
        <v>11003</v>
      </c>
      <c r="D11656" s="431" t="s">
        <v>11004</v>
      </c>
      <c r="E11656" s="432" t="s">
        <v>40</v>
      </c>
      <c r="F11656" s="433" t="s">
        <v>2568</v>
      </c>
      <c r="G11656" s="434" t="s">
        <v>10242</v>
      </c>
      <c r="H11656" s="435">
        <v>375.91994254000002</v>
      </c>
      <c r="I11656" s="435">
        <v>375.91994254000002</v>
      </c>
      <c r="J11656" s="434" t="s">
        <v>39</v>
      </c>
      <c r="K11656" s="435" t="s">
        <v>40</v>
      </c>
      <c r="L11656" s="432" t="s">
        <v>11005</v>
      </c>
    </row>
    <row r="11657" spans="2:12" ht="60" x14ac:dyDescent="0.25">
      <c r="B11657" s="429">
        <v>40142315</v>
      </c>
      <c r="C11657" s="430" t="s">
        <v>11006</v>
      </c>
      <c r="D11657" s="431" t="s">
        <v>11004</v>
      </c>
      <c r="E11657" s="432" t="s">
        <v>40</v>
      </c>
      <c r="F11657" s="433" t="s">
        <v>2568</v>
      </c>
      <c r="G11657" s="434" t="s">
        <v>10242</v>
      </c>
      <c r="H11657" s="435">
        <v>411.62919999999997</v>
      </c>
      <c r="I11657" s="435">
        <v>411.62919999999997</v>
      </c>
      <c r="J11657" s="434" t="s">
        <v>39</v>
      </c>
      <c r="K11657" s="435" t="s">
        <v>40</v>
      </c>
      <c r="L11657" s="432" t="s">
        <v>11005</v>
      </c>
    </row>
    <row r="11658" spans="2:12" ht="60" x14ac:dyDescent="0.25">
      <c r="B11658" s="429" t="s">
        <v>11007</v>
      </c>
      <c r="C11658" s="430" t="s">
        <v>11008</v>
      </c>
      <c r="D11658" s="431" t="s">
        <v>11004</v>
      </c>
      <c r="E11658" s="432" t="s">
        <v>40</v>
      </c>
      <c r="F11658" s="433" t="s">
        <v>2568</v>
      </c>
      <c r="G11658" s="434" t="s">
        <v>10242</v>
      </c>
      <c r="H11658" s="435">
        <v>868.87710000000004</v>
      </c>
      <c r="I11658" s="435">
        <v>868.87710000000004</v>
      </c>
      <c r="J11658" s="434" t="s">
        <v>39</v>
      </c>
      <c r="K11658" s="435" t="s">
        <v>40</v>
      </c>
      <c r="L11658" s="432" t="s">
        <v>11005</v>
      </c>
    </row>
    <row r="11659" spans="2:12" ht="60" x14ac:dyDescent="0.25">
      <c r="B11659" s="429" t="s">
        <v>11009</v>
      </c>
      <c r="C11659" s="430" t="s">
        <v>11010</v>
      </c>
      <c r="D11659" s="431" t="s">
        <v>11004</v>
      </c>
      <c r="E11659" s="432" t="s">
        <v>40</v>
      </c>
      <c r="F11659" s="433" t="s">
        <v>2568</v>
      </c>
      <c r="G11659" s="434" t="s">
        <v>10242</v>
      </c>
      <c r="H11659" s="435">
        <v>686.40229999999997</v>
      </c>
      <c r="I11659" s="435">
        <v>686.40229999999997</v>
      </c>
      <c r="J11659" s="434" t="s">
        <v>39</v>
      </c>
      <c r="K11659" s="435" t="s">
        <v>40</v>
      </c>
      <c r="L11659" s="432" t="s">
        <v>11005</v>
      </c>
    </row>
    <row r="11660" spans="2:12" ht="60" x14ac:dyDescent="0.25">
      <c r="B11660" s="429">
        <v>39101600</v>
      </c>
      <c r="C11660" s="430" t="s">
        <v>11011</v>
      </c>
      <c r="D11660" s="431" t="s">
        <v>11004</v>
      </c>
      <c r="E11660" s="432" t="s">
        <v>40</v>
      </c>
      <c r="F11660" s="433" t="s">
        <v>2568</v>
      </c>
      <c r="G11660" s="434" t="s">
        <v>10242</v>
      </c>
      <c r="H11660" s="435">
        <v>16004.7374</v>
      </c>
      <c r="I11660" s="435">
        <v>16004.7374</v>
      </c>
      <c r="J11660" s="434" t="s">
        <v>39</v>
      </c>
      <c r="K11660" s="435" t="s">
        <v>40</v>
      </c>
      <c r="L11660" s="432" t="s">
        <v>11005</v>
      </c>
    </row>
    <row r="11661" spans="2:12" ht="60" x14ac:dyDescent="0.25">
      <c r="B11661" s="429">
        <v>39101600</v>
      </c>
      <c r="C11661" s="430" t="s">
        <v>11012</v>
      </c>
      <c r="D11661" s="431" t="s">
        <v>11004</v>
      </c>
      <c r="E11661" s="432" t="s">
        <v>40</v>
      </c>
      <c r="F11661" s="433" t="s">
        <v>2568</v>
      </c>
      <c r="G11661" s="434" t="s">
        <v>10242</v>
      </c>
      <c r="H11661" s="435">
        <v>19090.02</v>
      </c>
      <c r="I11661" s="435">
        <v>19090.02</v>
      </c>
      <c r="J11661" s="434" t="s">
        <v>39</v>
      </c>
      <c r="K11661" s="435" t="s">
        <v>40</v>
      </c>
      <c r="L11661" s="432" t="s">
        <v>11005</v>
      </c>
    </row>
    <row r="11662" spans="2:12" ht="60" x14ac:dyDescent="0.25">
      <c r="B11662" s="429">
        <v>39101600</v>
      </c>
      <c r="C11662" s="430" t="s">
        <v>11013</v>
      </c>
      <c r="D11662" s="431" t="s">
        <v>11004</v>
      </c>
      <c r="E11662" s="432" t="s">
        <v>40</v>
      </c>
      <c r="F11662" s="433" t="s">
        <v>2568</v>
      </c>
      <c r="G11662" s="434" t="s">
        <v>10242</v>
      </c>
      <c r="H11662" s="435">
        <v>14650.72</v>
      </c>
      <c r="I11662" s="435">
        <v>14650.72</v>
      </c>
      <c r="J11662" s="434" t="s">
        <v>39</v>
      </c>
      <c r="K11662" s="435" t="s">
        <v>40</v>
      </c>
      <c r="L11662" s="432" t="s">
        <v>11005</v>
      </c>
    </row>
    <row r="11663" spans="2:12" ht="60" x14ac:dyDescent="0.25">
      <c r="B11663" s="429">
        <v>39101600</v>
      </c>
      <c r="C11663" s="430" t="s">
        <v>11014</v>
      </c>
      <c r="D11663" s="431" t="s">
        <v>11004</v>
      </c>
      <c r="E11663" s="432" t="s">
        <v>40</v>
      </c>
      <c r="F11663" s="433" t="s">
        <v>2568</v>
      </c>
      <c r="G11663" s="434" t="s">
        <v>10242</v>
      </c>
      <c r="H11663" s="435">
        <v>17314.3</v>
      </c>
      <c r="I11663" s="435">
        <v>17314.3</v>
      </c>
      <c r="J11663" s="434" t="s">
        <v>39</v>
      </c>
      <c r="K11663" s="435" t="s">
        <v>40</v>
      </c>
      <c r="L11663" s="432" t="s">
        <v>11005</v>
      </c>
    </row>
    <row r="11664" spans="2:12" ht="60" x14ac:dyDescent="0.25">
      <c r="B11664" s="429">
        <v>39101701</v>
      </c>
      <c r="C11664" s="430" t="s">
        <v>11015</v>
      </c>
      <c r="D11664" s="431" t="s">
        <v>11004</v>
      </c>
      <c r="E11664" s="432" t="s">
        <v>40</v>
      </c>
      <c r="F11664" s="433" t="s">
        <v>2568</v>
      </c>
      <c r="G11664" s="434" t="s">
        <v>10242</v>
      </c>
      <c r="H11664" s="435">
        <v>8435.7000000000007</v>
      </c>
      <c r="I11664" s="435">
        <v>8435.7000000000007</v>
      </c>
      <c r="J11664" s="434" t="s">
        <v>39</v>
      </c>
      <c r="K11664" s="435" t="s">
        <v>40</v>
      </c>
      <c r="L11664" s="432" t="s">
        <v>11005</v>
      </c>
    </row>
    <row r="11665" spans="2:12" ht="60" x14ac:dyDescent="0.25">
      <c r="B11665" s="429">
        <v>31211904</v>
      </c>
      <c r="C11665" s="430" t="s">
        <v>11016</v>
      </c>
      <c r="D11665" s="431" t="s">
        <v>11004</v>
      </c>
      <c r="E11665" s="432" t="s">
        <v>40</v>
      </c>
      <c r="F11665" s="433" t="s">
        <v>2568</v>
      </c>
      <c r="G11665" s="434" t="s">
        <v>10242</v>
      </c>
      <c r="H11665" s="435">
        <v>3107.51</v>
      </c>
      <c r="I11665" s="435">
        <v>3107.51</v>
      </c>
      <c r="J11665" s="434" t="s">
        <v>39</v>
      </c>
      <c r="K11665" s="435" t="s">
        <v>40</v>
      </c>
      <c r="L11665" s="432" t="s">
        <v>11005</v>
      </c>
    </row>
    <row r="11666" spans="2:12" ht="60" x14ac:dyDescent="0.25">
      <c r="B11666" s="429">
        <v>31211904</v>
      </c>
      <c r="C11666" s="430" t="s">
        <v>11017</v>
      </c>
      <c r="D11666" s="431" t="s">
        <v>11004</v>
      </c>
      <c r="E11666" s="432" t="s">
        <v>40</v>
      </c>
      <c r="F11666" s="433" t="s">
        <v>2568</v>
      </c>
      <c r="G11666" s="434" t="s">
        <v>10242</v>
      </c>
      <c r="H11666" s="435">
        <v>3995.37</v>
      </c>
      <c r="I11666" s="435">
        <v>3995.37</v>
      </c>
      <c r="J11666" s="434" t="s">
        <v>39</v>
      </c>
      <c r="K11666" s="435" t="s">
        <v>40</v>
      </c>
      <c r="L11666" s="432" t="s">
        <v>11005</v>
      </c>
    </row>
    <row r="11667" spans="2:12" ht="60" x14ac:dyDescent="0.25">
      <c r="B11667" s="429">
        <v>26121500</v>
      </c>
      <c r="C11667" s="430" t="s">
        <v>11018</v>
      </c>
      <c r="D11667" s="431" t="s">
        <v>11004</v>
      </c>
      <c r="E11667" s="432" t="s">
        <v>40</v>
      </c>
      <c r="F11667" s="433" t="s">
        <v>2568</v>
      </c>
      <c r="G11667" s="434" t="s">
        <v>10242</v>
      </c>
      <c r="H11667" s="435">
        <v>2841.77</v>
      </c>
      <c r="I11667" s="435">
        <v>2841.77</v>
      </c>
      <c r="J11667" s="434" t="s">
        <v>39</v>
      </c>
      <c r="K11667" s="435" t="s">
        <v>40</v>
      </c>
      <c r="L11667" s="432" t="s">
        <v>11005</v>
      </c>
    </row>
    <row r="11668" spans="2:12" ht="60" x14ac:dyDescent="0.25">
      <c r="B11668" s="429">
        <v>26121500</v>
      </c>
      <c r="C11668" s="430" t="s">
        <v>11019</v>
      </c>
      <c r="D11668" s="431" t="s">
        <v>11004</v>
      </c>
      <c r="E11668" s="432" t="s">
        <v>40</v>
      </c>
      <c r="F11668" s="433" t="s">
        <v>2568</v>
      </c>
      <c r="G11668" s="434" t="s">
        <v>10242</v>
      </c>
      <c r="H11668" s="435">
        <v>754.99</v>
      </c>
      <c r="I11668" s="435">
        <v>754.99</v>
      </c>
      <c r="J11668" s="434" t="s">
        <v>39</v>
      </c>
      <c r="K11668" s="435" t="s">
        <v>40</v>
      </c>
      <c r="L11668" s="432" t="s">
        <v>11005</v>
      </c>
    </row>
    <row r="11669" spans="2:12" ht="60" x14ac:dyDescent="0.25">
      <c r="B11669" s="429">
        <v>26121500</v>
      </c>
      <c r="C11669" s="430" t="s">
        <v>11020</v>
      </c>
      <c r="D11669" s="431" t="s">
        <v>11004</v>
      </c>
      <c r="E11669" s="432" t="s">
        <v>40</v>
      </c>
      <c r="F11669" s="433" t="s">
        <v>2568</v>
      </c>
      <c r="G11669" s="434" t="s">
        <v>10242</v>
      </c>
      <c r="H11669" s="435">
        <v>666.41</v>
      </c>
      <c r="I11669" s="435">
        <v>666.41</v>
      </c>
      <c r="J11669" s="434" t="s">
        <v>39</v>
      </c>
      <c r="K11669" s="435" t="s">
        <v>40</v>
      </c>
      <c r="L11669" s="432" t="s">
        <v>11005</v>
      </c>
    </row>
    <row r="11670" spans="2:12" ht="60" x14ac:dyDescent="0.25">
      <c r="B11670" s="429">
        <v>26121500</v>
      </c>
      <c r="C11670" s="430" t="s">
        <v>11021</v>
      </c>
      <c r="D11670" s="431" t="s">
        <v>11004</v>
      </c>
      <c r="E11670" s="432" t="s">
        <v>40</v>
      </c>
      <c r="F11670" s="433" t="s">
        <v>2568</v>
      </c>
      <c r="G11670" s="434" t="s">
        <v>10242</v>
      </c>
      <c r="H11670" s="435">
        <v>3374.28</v>
      </c>
      <c r="I11670" s="435">
        <v>3374.28</v>
      </c>
      <c r="J11670" s="434" t="s">
        <v>39</v>
      </c>
      <c r="K11670" s="435" t="s">
        <v>40</v>
      </c>
      <c r="L11670" s="432" t="s">
        <v>11005</v>
      </c>
    </row>
    <row r="11671" spans="2:12" ht="60" x14ac:dyDescent="0.25">
      <c r="B11671" s="429">
        <v>46171501</v>
      </c>
      <c r="C11671" s="430" t="s">
        <v>11022</v>
      </c>
      <c r="D11671" s="431" t="s">
        <v>11004</v>
      </c>
      <c r="E11671" s="432" t="s">
        <v>40</v>
      </c>
      <c r="F11671" s="433" t="s">
        <v>2568</v>
      </c>
      <c r="G11671" s="434" t="s">
        <v>10242</v>
      </c>
      <c r="H11671" s="435">
        <v>50168.21</v>
      </c>
      <c r="I11671" s="435">
        <v>50168.21</v>
      </c>
      <c r="J11671" s="434" t="s">
        <v>39</v>
      </c>
      <c r="K11671" s="435" t="s">
        <v>40</v>
      </c>
      <c r="L11671" s="432" t="s">
        <v>11005</v>
      </c>
    </row>
    <row r="11672" spans="2:12" ht="60" x14ac:dyDescent="0.25">
      <c r="B11672" s="429">
        <v>46171503</v>
      </c>
      <c r="C11672" s="430" t="s">
        <v>11023</v>
      </c>
      <c r="D11672" s="431" t="s">
        <v>11004</v>
      </c>
      <c r="E11672" s="432" t="s">
        <v>40</v>
      </c>
      <c r="F11672" s="433" t="s">
        <v>2568</v>
      </c>
      <c r="G11672" s="434" t="s">
        <v>10242</v>
      </c>
      <c r="H11672" s="435">
        <v>50168.21</v>
      </c>
      <c r="I11672" s="435">
        <v>50168.21</v>
      </c>
      <c r="J11672" s="434" t="s">
        <v>39</v>
      </c>
      <c r="K11672" s="435" t="s">
        <v>40</v>
      </c>
      <c r="L11672" s="432" t="s">
        <v>11005</v>
      </c>
    </row>
    <row r="11673" spans="2:12" ht="60" x14ac:dyDescent="0.25">
      <c r="B11673" s="429">
        <v>46171503</v>
      </c>
      <c r="C11673" s="430" t="s">
        <v>11024</v>
      </c>
      <c r="D11673" s="431" t="s">
        <v>11004</v>
      </c>
      <c r="E11673" s="432" t="s">
        <v>40</v>
      </c>
      <c r="F11673" s="433" t="s">
        <v>2568</v>
      </c>
      <c r="G11673" s="434" t="s">
        <v>10242</v>
      </c>
      <c r="H11673" s="435">
        <v>57715.02</v>
      </c>
      <c r="I11673" s="435">
        <v>57715.02</v>
      </c>
      <c r="J11673" s="434" t="s">
        <v>39</v>
      </c>
      <c r="K11673" s="435" t="s">
        <v>40</v>
      </c>
      <c r="L11673" s="432" t="s">
        <v>11005</v>
      </c>
    </row>
    <row r="11674" spans="2:12" ht="60" x14ac:dyDescent="0.25">
      <c r="B11674" s="429" t="s">
        <v>11025</v>
      </c>
      <c r="C11674" s="430" t="s">
        <v>11026</v>
      </c>
      <c r="D11674" s="431" t="s">
        <v>11004</v>
      </c>
      <c r="E11674" s="432" t="s">
        <v>40</v>
      </c>
      <c r="F11674" s="433" t="s">
        <v>2568</v>
      </c>
      <c r="G11674" s="434" t="s">
        <v>10242</v>
      </c>
      <c r="H11674" s="435">
        <v>71.069999999999993</v>
      </c>
      <c r="I11674" s="435">
        <v>71.069999999999993</v>
      </c>
      <c r="J11674" s="434" t="s">
        <v>39</v>
      </c>
      <c r="K11674" s="435" t="s">
        <v>40</v>
      </c>
      <c r="L11674" s="432" t="s">
        <v>11005</v>
      </c>
    </row>
    <row r="11675" spans="2:12" ht="60" x14ac:dyDescent="0.25">
      <c r="B11675" s="429" t="s">
        <v>11027</v>
      </c>
      <c r="C11675" s="430" t="s">
        <v>11028</v>
      </c>
      <c r="D11675" s="431" t="s">
        <v>11004</v>
      </c>
      <c r="E11675" s="432" t="s">
        <v>40</v>
      </c>
      <c r="F11675" s="433" t="s">
        <v>2568</v>
      </c>
      <c r="G11675" s="434" t="s">
        <v>10242</v>
      </c>
      <c r="H11675" s="435">
        <v>14650.72</v>
      </c>
      <c r="I11675" s="435">
        <v>14650.72</v>
      </c>
      <c r="J11675" s="434" t="s">
        <v>39</v>
      </c>
      <c r="K11675" s="435" t="s">
        <v>40</v>
      </c>
      <c r="L11675" s="432" t="s">
        <v>11005</v>
      </c>
    </row>
    <row r="11676" spans="2:12" ht="60" x14ac:dyDescent="0.25">
      <c r="B11676" s="429">
        <v>31162408</v>
      </c>
      <c r="C11676" s="430" t="s">
        <v>11029</v>
      </c>
      <c r="D11676" s="431" t="s">
        <v>11004</v>
      </c>
      <c r="E11676" s="432" t="s">
        <v>40</v>
      </c>
      <c r="F11676" s="433" t="s">
        <v>2568</v>
      </c>
      <c r="G11676" s="434" t="s">
        <v>10242</v>
      </c>
      <c r="H11676" s="435">
        <v>1953.91</v>
      </c>
      <c r="I11676" s="435">
        <v>1953.91</v>
      </c>
      <c r="J11676" s="434" t="s">
        <v>39</v>
      </c>
      <c r="K11676" s="435" t="s">
        <v>40</v>
      </c>
      <c r="L11676" s="432" t="s">
        <v>11005</v>
      </c>
    </row>
    <row r="11677" spans="2:12" ht="60" x14ac:dyDescent="0.25">
      <c r="B11677" s="429">
        <v>40142317</v>
      </c>
      <c r="C11677" s="430" t="s">
        <v>11030</v>
      </c>
      <c r="D11677" s="431" t="s">
        <v>11004</v>
      </c>
      <c r="E11677" s="432" t="s">
        <v>40</v>
      </c>
      <c r="F11677" s="433" t="s">
        <v>2568</v>
      </c>
      <c r="G11677" s="434" t="s">
        <v>10242</v>
      </c>
      <c r="H11677" s="435">
        <v>399.64</v>
      </c>
      <c r="I11677" s="435">
        <v>399.64</v>
      </c>
      <c r="J11677" s="434" t="s">
        <v>39</v>
      </c>
      <c r="K11677" s="435" t="s">
        <v>40</v>
      </c>
      <c r="L11677" s="432" t="s">
        <v>11005</v>
      </c>
    </row>
    <row r="11678" spans="2:12" ht="60" x14ac:dyDescent="0.25">
      <c r="B11678" s="429">
        <v>39101601</v>
      </c>
      <c r="C11678" s="430" t="s">
        <v>11031</v>
      </c>
      <c r="D11678" s="431" t="s">
        <v>11004</v>
      </c>
      <c r="E11678" s="432" t="s">
        <v>40</v>
      </c>
      <c r="F11678" s="433" t="s">
        <v>2568</v>
      </c>
      <c r="G11678" s="434" t="s">
        <v>10242</v>
      </c>
      <c r="H11678" s="435">
        <v>40400.720000000001</v>
      </c>
      <c r="I11678" s="435">
        <v>40400.720000000001</v>
      </c>
      <c r="J11678" s="434" t="s">
        <v>39</v>
      </c>
      <c r="K11678" s="435" t="s">
        <v>40</v>
      </c>
      <c r="L11678" s="432" t="s">
        <v>11005</v>
      </c>
    </row>
    <row r="11679" spans="2:12" ht="60" x14ac:dyDescent="0.25">
      <c r="B11679" s="429">
        <v>40142121</v>
      </c>
      <c r="C11679" s="430" t="s">
        <v>11032</v>
      </c>
      <c r="D11679" s="431" t="s">
        <v>11004</v>
      </c>
      <c r="E11679" s="432" t="s">
        <v>40</v>
      </c>
      <c r="F11679" s="433" t="s">
        <v>2568</v>
      </c>
      <c r="G11679" s="434" t="s">
        <v>10242</v>
      </c>
      <c r="H11679" s="435">
        <v>58159.98</v>
      </c>
      <c r="I11679" s="435">
        <v>58159.98</v>
      </c>
      <c r="J11679" s="434" t="s">
        <v>39</v>
      </c>
      <c r="K11679" s="435" t="s">
        <v>40</v>
      </c>
      <c r="L11679" s="432" t="s">
        <v>11005</v>
      </c>
    </row>
    <row r="11680" spans="2:12" ht="60" x14ac:dyDescent="0.25">
      <c r="B11680" s="429">
        <v>40161524</v>
      </c>
      <c r="C11680" s="430" t="s">
        <v>11033</v>
      </c>
      <c r="D11680" s="431" t="s">
        <v>11004</v>
      </c>
      <c r="E11680" s="432" t="s">
        <v>40</v>
      </c>
      <c r="F11680" s="433" t="s">
        <v>2568</v>
      </c>
      <c r="G11680" s="434" t="s">
        <v>10242</v>
      </c>
      <c r="H11680" s="435">
        <v>23530.35</v>
      </c>
      <c r="I11680" s="435">
        <v>23530.35</v>
      </c>
      <c r="J11680" s="434" t="s">
        <v>39</v>
      </c>
      <c r="K11680" s="435" t="s">
        <v>40</v>
      </c>
      <c r="L11680" s="432" t="s">
        <v>11005</v>
      </c>
    </row>
    <row r="11681" spans="2:12" ht="60" x14ac:dyDescent="0.25">
      <c r="B11681" s="429">
        <v>40161524</v>
      </c>
      <c r="C11681" s="430" t="s">
        <v>11034</v>
      </c>
      <c r="D11681" s="431" t="s">
        <v>11004</v>
      </c>
      <c r="E11681" s="432" t="s">
        <v>40</v>
      </c>
      <c r="F11681" s="433" t="s">
        <v>2568</v>
      </c>
      <c r="G11681" s="434" t="s">
        <v>10242</v>
      </c>
      <c r="H11681" s="435">
        <v>22642.49</v>
      </c>
      <c r="I11681" s="435">
        <v>22642.49</v>
      </c>
      <c r="J11681" s="434" t="s">
        <v>39</v>
      </c>
      <c r="K11681" s="435" t="s">
        <v>40</v>
      </c>
      <c r="L11681" s="432" t="s">
        <v>11005</v>
      </c>
    </row>
    <row r="11682" spans="2:12" ht="60" x14ac:dyDescent="0.25">
      <c r="B11682" s="429">
        <v>40161524</v>
      </c>
      <c r="C11682" s="430" t="s">
        <v>11035</v>
      </c>
      <c r="D11682" s="431" t="s">
        <v>11004</v>
      </c>
      <c r="E11682" s="432" t="s">
        <v>40</v>
      </c>
      <c r="F11682" s="433" t="s">
        <v>2568</v>
      </c>
      <c r="G11682" s="434" t="s">
        <v>10242</v>
      </c>
      <c r="H11682" s="435">
        <v>40400.720000000001</v>
      </c>
      <c r="I11682" s="435">
        <v>40400.720000000001</v>
      </c>
      <c r="J11682" s="434" t="s">
        <v>39</v>
      </c>
      <c r="K11682" s="435" t="s">
        <v>40</v>
      </c>
      <c r="L11682" s="432" t="s">
        <v>11005</v>
      </c>
    </row>
    <row r="11683" spans="2:12" ht="60" x14ac:dyDescent="0.25">
      <c r="B11683" s="429">
        <v>40161524</v>
      </c>
      <c r="C11683" s="430" t="s">
        <v>11036</v>
      </c>
      <c r="D11683" s="431" t="s">
        <v>11004</v>
      </c>
      <c r="E11683" s="432" t="s">
        <v>40</v>
      </c>
      <c r="F11683" s="433" t="s">
        <v>2568</v>
      </c>
      <c r="G11683" s="434" t="s">
        <v>10242</v>
      </c>
      <c r="H11683" s="435">
        <v>40400.720000000001</v>
      </c>
      <c r="I11683" s="435">
        <v>40400.720000000001</v>
      </c>
      <c r="J11683" s="434" t="s">
        <v>39</v>
      </c>
      <c r="K11683" s="435" t="s">
        <v>40</v>
      </c>
      <c r="L11683" s="432" t="s">
        <v>11005</v>
      </c>
    </row>
    <row r="11684" spans="2:12" ht="60" x14ac:dyDescent="0.25">
      <c r="B11684" s="429">
        <v>40161524</v>
      </c>
      <c r="C11684" s="430" t="s">
        <v>11037</v>
      </c>
      <c r="D11684" s="431" t="s">
        <v>11004</v>
      </c>
      <c r="E11684" s="432" t="s">
        <v>40</v>
      </c>
      <c r="F11684" s="433" t="s">
        <v>2568</v>
      </c>
      <c r="G11684" s="434" t="s">
        <v>10242</v>
      </c>
      <c r="H11684" s="435">
        <v>27703.91</v>
      </c>
      <c r="I11684" s="435">
        <v>27703.91</v>
      </c>
      <c r="J11684" s="434" t="s">
        <v>39</v>
      </c>
      <c r="K11684" s="435" t="s">
        <v>40</v>
      </c>
      <c r="L11684" s="432" t="s">
        <v>11005</v>
      </c>
    </row>
    <row r="11685" spans="2:12" ht="60" x14ac:dyDescent="0.25">
      <c r="B11685" s="429">
        <v>40161524</v>
      </c>
      <c r="C11685" s="430" t="s">
        <v>11038</v>
      </c>
      <c r="D11685" s="431" t="s">
        <v>11004</v>
      </c>
      <c r="E11685" s="432" t="s">
        <v>40</v>
      </c>
      <c r="F11685" s="433" t="s">
        <v>2568</v>
      </c>
      <c r="G11685" s="434" t="s">
        <v>10242</v>
      </c>
      <c r="H11685" s="435">
        <v>107084.98</v>
      </c>
      <c r="I11685" s="435">
        <v>107084.98</v>
      </c>
      <c r="J11685" s="434" t="s">
        <v>39</v>
      </c>
      <c r="K11685" s="435" t="s">
        <v>40</v>
      </c>
      <c r="L11685" s="432" t="s">
        <v>11005</v>
      </c>
    </row>
    <row r="11686" spans="2:12" ht="60" x14ac:dyDescent="0.25">
      <c r="B11686" s="429">
        <v>25172906</v>
      </c>
      <c r="C11686" s="430" t="s">
        <v>11039</v>
      </c>
      <c r="D11686" s="431" t="s">
        <v>11004</v>
      </c>
      <c r="E11686" s="432" t="s">
        <v>40</v>
      </c>
      <c r="F11686" s="433" t="s">
        <v>2568</v>
      </c>
      <c r="G11686" s="434" t="s">
        <v>10242</v>
      </c>
      <c r="H11686" s="435">
        <v>37737.14</v>
      </c>
      <c r="I11686" s="435">
        <v>37737.14</v>
      </c>
      <c r="J11686" s="434" t="s">
        <v>39</v>
      </c>
      <c r="K11686" s="435" t="s">
        <v>40</v>
      </c>
      <c r="L11686" s="432" t="s">
        <v>11005</v>
      </c>
    </row>
    <row r="11687" spans="2:12" ht="60" x14ac:dyDescent="0.25">
      <c r="B11687" s="429">
        <v>39101701</v>
      </c>
      <c r="C11687" s="430" t="s">
        <v>11040</v>
      </c>
      <c r="D11687" s="431" t="s">
        <v>11004</v>
      </c>
      <c r="E11687" s="432" t="s">
        <v>40</v>
      </c>
      <c r="F11687" s="433" t="s">
        <v>2568</v>
      </c>
      <c r="G11687" s="434" t="s">
        <v>10242</v>
      </c>
      <c r="H11687" s="435">
        <v>1331.79</v>
      </c>
      <c r="I11687" s="435">
        <v>1331.79</v>
      </c>
      <c r="J11687" s="434" t="s">
        <v>39</v>
      </c>
      <c r="K11687" s="435" t="s">
        <v>40</v>
      </c>
      <c r="L11687" s="432" t="s">
        <v>11005</v>
      </c>
    </row>
    <row r="11688" spans="2:12" ht="60" x14ac:dyDescent="0.25">
      <c r="B11688" s="429">
        <v>39101701</v>
      </c>
      <c r="C11688" s="430" t="s">
        <v>11041</v>
      </c>
      <c r="D11688" s="431" t="s">
        <v>11004</v>
      </c>
      <c r="E11688" s="432" t="s">
        <v>40</v>
      </c>
      <c r="F11688" s="433" t="s">
        <v>2568</v>
      </c>
      <c r="G11688" s="434" t="s">
        <v>10242</v>
      </c>
      <c r="H11688" s="435">
        <v>1331.79</v>
      </c>
      <c r="I11688" s="435">
        <v>1331.79</v>
      </c>
      <c r="J11688" s="434" t="s">
        <v>39</v>
      </c>
      <c r="K11688" s="435" t="s">
        <v>40</v>
      </c>
      <c r="L11688" s="432" t="s">
        <v>11005</v>
      </c>
    </row>
    <row r="11689" spans="2:12" ht="60" x14ac:dyDescent="0.25">
      <c r="B11689" s="429">
        <v>39101701</v>
      </c>
      <c r="C11689" s="430" t="s">
        <v>11042</v>
      </c>
      <c r="D11689" s="431" t="s">
        <v>11004</v>
      </c>
      <c r="E11689" s="432" t="s">
        <v>40</v>
      </c>
      <c r="F11689" s="433" t="s">
        <v>2568</v>
      </c>
      <c r="G11689" s="434" t="s">
        <v>10242</v>
      </c>
      <c r="H11689" s="435">
        <v>4972.84</v>
      </c>
      <c r="I11689" s="435">
        <v>4972.84</v>
      </c>
      <c r="J11689" s="434" t="s">
        <v>39</v>
      </c>
      <c r="K11689" s="435" t="s">
        <v>40</v>
      </c>
      <c r="L11689" s="432" t="s">
        <v>11005</v>
      </c>
    </row>
    <row r="11690" spans="2:12" ht="60" x14ac:dyDescent="0.25">
      <c r="B11690" s="429">
        <v>40141618</v>
      </c>
      <c r="C11690" s="430" t="s">
        <v>11043</v>
      </c>
      <c r="D11690" s="431" t="s">
        <v>11004</v>
      </c>
      <c r="E11690" s="432" t="s">
        <v>40</v>
      </c>
      <c r="F11690" s="433" t="s">
        <v>2568</v>
      </c>
      <c r="G11690" s="434" t="s">
        <v>10242</v>
      </c>
      <c r="H11690" s="435">
        <v>14650.72</v>
      </c>
      <c r="I11690" s="435">
        <v>14650.72</v>
      </c>
      <c r="J11690" s="434" t="s">
        <v>39</v>
      </c>
      <c r="K11690" s="435" t="s">
        <v>40</v>
      </c>
      <c r="L11690" s="432" t="s">
        <v>11005</v>
      </c>
    </row>
    <row r="11691" spans="2:12" s="10" customFormat="1" ht="60" x14ac:dyDescent="0.25">
      <c r="B11691" s="669">
        <v>78111805</v>
      </c>
      <c r="C11691" s="436" t="s">
        <v>14231</v>
      </c>
      <c r="D11691" s="670" t="s">
        <v>11004</v>
      </c>
      <c r="E11691" s="67" t="s">
        <v>40</v>
      </c>
      <c r="F11691" s="285" t="s">
        <v>2568</v>
      </c>
      <c r="G11691" s="66" t="s">
        <v>10242</v>
      </c>
      <c r="H11691" s="671">
        <v>229680</v>
      </c>
      <c r="I11691" s="671">
        <v>229680</v>
      </c>
      <c r="J11691" s="66" t="s">
        <v>39</v>
      </c>
      <c r="K11691" s="643" t="s">
        <v>40</v>
      </c>
      <c r="L11691" s="67" t="s">
        <v>11005</v>
      </c>
    </row>
    <row r="11692" spans="2:12" s="10" customFormat="1" ht="60" x14ac:dyDescent="0.25">
      <c r="B11692" s="669">
        <v>78111805</v>
      </c>
      <c r="C11692" s="436" t="s">
        <v>14232</v>
      </c>
      <c r="D11692" s="670" t="s">
        <v>11004</v>
      </c>
      <c r="E11692" s="67" t="s">
        <v>40</v>
      </c>
      <c r="F11692" s="285" t="s">
        <v>2568</v>
      </c>
      <c r="G11692" s="66" t="s">
        <v>10242</v>
      </c>
      <c r="H11692" s="671">
        <v>153120</v>
      </c>
      <c r="I11692" s="671">
        <v>153120</v>
      </c>
      <c r="J11692" s="66" t="s">
        <v>39</v>
      </c>
      <c r="K11692" s="643" t="s">
        <v>40</v>
      </c>
      <c r="L11692" s="67" t="s">
        <v>11005</v>
      </c>
    </row>
    <row r="11693" spans="2:12" s="10" customFormat="1" ht="60" x14ac:dyDescent="0.25">
      <c r="B11693" s="669">
        <v>78111805</v>
      </c>
      <c r="C11693" s="436" t="s">
        <v>14233</v>
      </c>
      <c r="D11693" s="670" t="s">
        <v>11004</v>
      </c>
      <c r="E11693" s="67" t="s">
        <v>40</v>
      </c>
      <c r="F11693" s="285" t="s">
        <v>2568</v>
      </c>
      <c r="G11693" s="66" t="s">
        <v>10242</v>
      </c>
      <c r="H11693" s="671">
        <v>6380</v>
      </c>
      <c r="I11693" s="671">
        <v>6380</v>
      </c>
      <c r="J11693" s="66" t="s">
        <v>39</v>
      </c>
      <c r="K11693" s="643" t="s">
        <v>40</v>
      </c>
      <c r="L11693" s="67" t="s">
        <v>11005</v>
      </c>
    </row>
    <row r="11694" spans="2:12" s="10" customFormat="1" ht="60" x14ac:dyDescent="0.25">
      <c r="B11694" s="669">
        <v>78111805</v>
      </c>
      <c r="C11694" s="436" t="s">
        <v>14234</v>
      </c>
      <c r="D11694" s="670" t="s">
        <v>11004</v>
      </c>
      <c r="E11694" s="67" t="s">
        <v>40</v>
      </c>
      <c r="F11694" s="285" t="s">
        <v>2568</v>
      </c>
      <c r="G11694" s="66" t="s">
        <v>10242</v>
      </c>
      <c r="H11694" s="671">
        <v>102080</v>
      </c>
      <c r="I11694" s="671">
        <v>102080</v>
      </c>
      <c r="J11694" s="66" t="s">
        <v>39</v>
      </c>
      <c r="K11694" s="643" t="s">
        <v>40</v>
      </c>
      <c r="L11694" s="67" t="s">
        <v>11005</v>
      </c>
    </row>
    <row r="11695" spans="2:12" s="10" customFormat="1" ht="60" x14ac:dyDescent="0.25">
      <c r="B11695" s="669">
        <v>78111805</v>
      </c>
      <c r="C11695" s="436" t="s">
        <v>14235</v>
      </c>
      <c r="D11695" s="670" t="s">
        <v>11004</v>
      </c>
      <c r="E11695" s="67" t="s">
        <v>40</v>
      </c>
      <c r="F11695" s="285" t="s">
        <v>2568</v>
      </c>
      <c r="G11695" s="66" t="s">
        <v>10242</v>
      </c>
      <c r="H11695" s="671">
        <v>319000</v>
      </c>
      <c r="I11695" s="671">
        <v>319000</v>
      </c>
      <c r="J11695" s="66" t="s">
        <v>39</v>
      </c>
      <c r="K11695" s="643" t="s">
        <v>40</v>
      </c>
      <c r="L11695" s="67" t="s">
        <v>11005</v>
      </c>
    </row>
    <row r="11696" spans="2:12" s="10" customFormat="1" ht="60" x14ac:dyDescent="0.25">
      <c r="B11696" s="669">
        <v>78111805</v>
      </c>
      <c r="C11696" s="436" t="s">
        <v>14236</v>
      </c>
      <c r="D11696" s="670" t="s">
        <v>11004</v>
      </c>
      <c r="E11696" s="67" t="s">
        <v>40</v>
      </c>
      <c r="F11696" s="285" t="s">
        <v>2568</v>
      </c>
      <c r="G11696" s="66" t="s">
        <v>10242</v>
      </c>
      <c r="H11696" s="671">
        <v>51040</v>
      </c>
      <c r="I11696" s="671">
        <v>51040</v>
      </c>
      <c r="J11696" s="66" t="s">
        <v>39</v>
      </c>
      <c r="K11696" s="643" t="s">
        <v>40</v>
      </c>
      <c r="L11696" s="67" t="s">
        <v>11005</v>
      </c>
    </row>
    <row r="11697" spans="2:12" s="10" customFormat="1" ht="60" x14ac:dyDescent="0.25">
      <c r="B11697" s="669">
        <v>78111805</v>
      </c>
      <c r="C11697" s="436" t="s">
        <v>14237</v>
      </c>
      <c r="D11697" s="670" t="s">
        <v>11004</v>
      </c>
      <c r="E11697" s="67" t="s">
        <v>40</v>
      </c>
      <c r="F11697" s="285" t="s">
        <v>2568</v>
      </c>
      <c r="G11697" s="66" t="s">
        <v>10242</v>
      </c>
      <c r="H11697" s="671">
        <v>229680</v>
      </c>
      <c r="I11697" s="671">
        <v>229680</v>
      </c>
      <c r="J11697" s="66" t="s">
        <v>39</v>
      </c>
      <c r="K11697" s="643" t="s">
        <v>40</v>
      </c>
      <c r="L11697" s="67" t="s">
        <v>11005</v>
      </c>
    </row>
    <row r="11698" spans="2:12" s="10" customFormat="1" ht="60" x14ac:dyDescent="0.25">
      <c r="B11698" s="669">
        <v>78111805</v>
      </c>
      <c r="C11698" s="436" t="s">
        <v>14238</v>
      </c>
      <c r="D11698" s="670" t="s">
        <v>11004</v>
      </c>
      <c r="E11698" s="67" t="s">
        <v>40</v>
      </c>
      <c r="F11698" s="285" t="s">
        <v>2568</v>
      </c>
      <c r="G11698" s="66" t="s">
        <v>10242</v>
      </c>
      <c r="H11698" s="671">
        <v>153120</v>
      </c>
      <c r="I11698" s="671">
        <v>153120</v>
      </c>
      <c r="J11698" s="66" t="s">
        <v>39</v>
      </c>
      <c r="K11698" s="643" t="s">
        <v>40</v>
      </c>
      <c r="L11698" s="67" t="s">
        <v>11005</v>
      </c>
    </row>
    <row r="11699" spans="2:12" s="10" customFormat="1" ht="60" x14ac:dyDescent="0.25">
      <c r="B11699" s="669">
        <v>78111805</v>
      </c>
      <c r="C11699" s="436" t="s">
        <v>14239</v>
      </c>
      <c r="D11699" s="670" t="s">
        <v>11004</v>
      </c>
      <c r="E11699" s="67" t="s">
        <v>40</v>
      </c>
      <c r="F11699" s="285" t="s">
        <v>2568</v>
      </c>
      <c r="G11699" s="66" t="s">
        <v>10242</v>
      </c>
      <c r="H11699" s="671">
        <v>76560</v>
      </c>
      <c r="I11699" s="671">
        <v>76560</v>
      </c>
      <c r="J11699" s="66" t="s">
        <v>39</v>
      </c>
      <c r="K11699" s="643" t="s">
        <v>40</v>
      </c>
      <c r="L11699" s="67" t="s">
        <v>11005</v>
      </c>
    </row>
    <row r="11700" spans="2:12" s="10" customFormat="1" ht="60" x14ac:dyDescent="0.25">
      <c r="B11700" s="669">
        <v>78111805</v>
      </c>
      <c r="C11700" s="436" t="s">
        <v>14240</v>
      </c>
      <c r="D11700" s="670" t="s">
        <v>11004</v>
      </c>
      <c r="E11700" s="67" t="s">
        <v>40</v>
      </c>
      <c r="F11700" s="285" t="s">
        <v>2568</v>
      </c>
      <c r="G11700" s="66" t="s">
        <v>10242</v>
      </c>
      <c r="H11700" s="671">
        <v>51040</v>
      </c>
      <c r="I11700" s="671">
        <v>51040</v>
      </c>
      <c r="J11700" s="66" t="s">
        <v>39</v>
      </c>
      <c r="K11700" s="643" t="s">
        <v>40</v>
      </c>
      <c r="L11700" s="67" t="s">
        <v>11005</v>
      </c>
    </row>
    <row r="11701" spans="2:12" s="10" customFormat="1" ht="60" x14ac:dyDescent="0.25">
      <c r="B11701" s="669">
        <v>78111805</v>
      </c>
      <c r="C11701" s="436" t="s">
        <v>14241</v>
      </c>
      <c r="D11701" s="670" t="s">
        <v>11004</v>
      </c>
      <c r="E11701" s="67" t="s">
        <v>40</v>
      </c>
      <c r="F11701" s="285" t="s">
        <v>2568</v>
      </c>
      <c r="G11701" s="66" t="s">
        <v>10242</v>
      </c>
      <c r="H11701" s="671">
        <v>51040</v>
      </c>
      <c r="I11701" s="671">
        <v>51040</v>
      </c>
      <c r="J11701" s="66" t="s">
        <v>39</v>
      </c>
      <c r="K11701" s="643" t="s">
        <v>40</v>
      </c>
      <c r="L11701" s="67" t="s">
        <v>11005</v>
      </c>
    </row>
    <row r="11702" spans="2:12" s="10" customFormat="1" ht="60" x14ac:dyDescent="0.25">
      <c r="B11702" s="669">
        <v>78111805</v>
      </c>
      <c r="C11702" s="436" t="s">
        <v>14242</v>
      </c>
      <c r="D11702" s="670" t="s">
        <v>11004</v>
      </c>
      <c r="E11702" s="67" t="s">
        <v>40</v>
      </c>
      <c r="F11702" s="285" t="s">
        <v>2568</v>
      </c>
      <c r="G11702" s="66" t="s">
        <v>10242</v>
      </c>
      <c r="H11702" s="671">
        <v>76560</v>
      </c>
      <c r="I11702" s="671">
        <v>76560</v>
      </c>
      <c r="J11702" s="66" t="s">
        <v>39</v>
      </c>
      <c r="K11702" s="643" t="s">
        <v>40</v>
      </c>
      <c r="L11702" s="67" t="s">
        <v>11005</v>
      </c>
    </row>
    <row r="11703" spans="2:12" s="10" customFormat="1" ht="60" x14ac:dyDescent="0.25">
      <c r="B11703" s="669">
        <v>78111805</v>
      </c>
      <c r="C11703" s="436" t="s">
        <v>14243</v>
      </c>
      <c r="D11703" s="670" t="s">
        <v>11004</v>
      </c>
      <c r="E11703" s="67" t="s">
        <v>40</v>
      </c>
      <c r="F11703" s="285" t="s">
        <v>2568</v>
      </c>
      <c r="G11703" s="66" t="s">
        <v>10242</v>
      </c>
      <c r="H11703" s="671">
        <v>51040</v>
      </c>
      <c r="I11703" s="671">
        <v>51040</v>
      </c>
      <c r="J11703" s="66" t="s">
        <v>39</v>
      </c>
      <c r="K11703" s="643" t="s">
        <v>40</v>
      </c>
      <c r="L11703" s="67" t="s">
        <v>11005</v>
      </c>
    </row>
    <row r="11704" spans="2:12" s="10" customFormat="1" ht="60" x14ac:dyDescent="0.25">
      <c r="B11704" s="669">
        <v>78111805</v>
      </c>
      <c r="C11704" s="436" t="s">
        <v>14244</v>
      </c>
      <c r="D11704" s="670" t="s">
        <v>11004</v>
      </c>
      <c r="E11704" s="67" t="s">
        <v>40</v>
      </c>
      <c r="F11704" s="285" t="s">
        <v>2568</v>
      </c>
      <c r="G11704" s="66" t="s">
        <v>10242</v>
      </c>
      <c r="H11704" s="671">
        <v>19140</v>
      </c>
      <c r="I11704" s="671">
        <v>19140</v>
      </c>
      <c r="J11704" s="66" t="s">
        <v>39</v>
      </c>
      <c r="K11704" s="643" t="s">
        <v>40</v>
      </c>
      <c r="L11704" s="67" t="s">
        <v>11005</v>
      </c>
    </row>
    <row r="11705" spans="2:12" s="10" customFormat="1" ht="60" x14ac:dyDescent="0.25">
      <c r="B11705" s="669">
        <v>78111805</v>
      </c>
      <c r="C11705" s="436" t="s">
        <v>14245</v>
      </c>
      <c r="D11705" s="670" t="s">
        <v>11004</v>
      </c>
      <c r="E11705" s="67" t="s">
        <v>40</v>
      </c>
      <c r="F11705" s="285" t="s">
        <v>2568</v>
      </c>
      <c r="G11705" s="66" t="s">
        <v>10242</v>
      </c>
      <c r="H11705" s="671">
        <v>68904</v>
      </c>
      <c r="I11705" s="671">
        <v>68904</v>
      </c>
      <c r="J11705" s="66" t="s">
        <v>39</v>
      </c>
      <c r="K11705" s="643" t="s">
        <v>40</v>
      </c>
      <c r="L11705" s="67" t="s">
        <v>11005</v>
      </c>
    </row>
    <row r="11706" spans="2:12" s="10" customFormat="1" ht="60" x14ac:dyDescent="0.25">
      <c r="B11706" s="669">
        <v>78111805</v>
      </c>
      <c r="C11706" s="436" t="s">
        <v>14246</v>
      </c>
      <c r="D11706" s="670" t="s">
        <v>11004</v>
      </c>
      <c r="E11706" s="67" t="s">
        <v>40</v>
      </c>
      <c r="F11706" s="285" t="s">
        <v>2568</v>
      </c>
      <c r="G11706" s="66" t="s">
        <v>10242</v>
      </c>
      <c r="H11706" s="671">
        <v>57420</v>
      </c>
      <c r="I11706" s="671">
        <v>57420</v>
      </c>
      <c r="J11706" s="66" t="s">
        <v>39</v>
      </c>
      <c r="K11706" s="643" t="s">
        <v>40</v>
      </c>
      <c r="L11706" s="67" t="s">
        <v>11005</v>
      </c>
    </row>
    <row r="11707" spans="2:12" s="10" customFormat="1" ht="60" x14ac:dyDescent="0.25">
      <c r="B11707" s="669">
        <v>78111805</v>
      </c>
      <c r="C11707" s="436" t="s">
        <v>14247</v>
      </c>
      <c r="D11707" s="670" t="s">
        <v>11004</v>
      </c>
      <c r="E11707" s="67" t="s">
        <v>40</v>
      </c>
      <c r="F11707" s="285" t="s">
        <v>2568</v>
      </c>
      <c r="G11707" s="66" t="s">
        <v>10242</v>
      </c>
      <c r="H11707" s="671">
        <v>30624</v>
      </c>
      <c r="I11707" s="671">
        <v>30624</v>
      </c>
      <c r="J11707" s="66" t="s">
        <v>39</v>
      </c>
      <c r="K11707" s="643" t="s">
        <v>40</v>
      </c>
      <c r="L11707" s="67" t="s">
        <v>11005</v>
      </c>
    </row>
    <row r="11708" spans="2:12" s="10" customFormat="1" ht="60" x14ac:dyDescent="0.25">
      <c r="B11708" s="669">
        <v>78111805</v>
      </c>
      <c r="C11708" s="436" t="s">
        <v>14248</v>
      </c>
      <c r="D11708" s="670" t="s">
        <v>11004</v>
      </c>
      <c r="E11708" s="67" t="s">
        <v>40</v>
      </c>
      <c r="F11708" s="285" t="s">
        <v>2568</v>
      </c>
      <c r="G11708" s="66" t="s">
        <v>10242</v>
      </c>
      <c r="H11708" s="671">
        <v>173536</v>
      </c>
      <c r="I11708" s="671">
        <v>173536</v>
      </c>
      <c r="J11708" s="66" t="s">
        <v>39</v>
      </c>
      <c r="K11708" s="643" t="s">
        <v>40</v>
      </c>
      <c r="L11708" s="67" t="s">
        <v>11005</v>
      </c>
    </row>
    <row r="11709" spans="2:12" s="10" customFormat="1" ht="60" x14ac:dyDescent="0.25">
      <c r="B11709" s="669">
        <v>78111805</v>
      </c>
      <c r="C11709" s="436" t="s">
        <v>14249</v>
      </c>
      <c r="D11709" s="670" t="s">
        <v>11004</v>
      </c>
      <c r="E11709" s="67" t="s">
        <v>40</v>
      </c>
      <c r="F11709" s="285" t="s">
        <v>2568</v>
      </c>
      <c r="G11709" s="66" t="s">
        <v>10242</v>
      </c>
      <c r="H11709" s="671">
        <v>561440</v>
      </c>
      <c r="I11709" s="671">
        <v>561440</v>
      </c>
      <c r="J11709" s="66" t="s">
        <v>39</v>
      </c>
      <c r="K11709" s="643" t="s">
        <v>40</v>
      </c>
      <c r="L11709" s="67" t="s">
        <v>11005</v>
      </c>
    </row>
    <row r="11710" spans="2:12" s="10" customFormat="1" ht="60" x14ac:dyDescent="0.25">
      <c r="B11710" s="669">
        <v>78111805</v>
      </c>
      <c r="C11710" s="436" t="s">
        <v>14250</v>
      </c>
      <c r="D11710" s="670" t="s">
        <v>11004</v>
      </c>
      <c r="E11710" s="67" t="s">
        <v>40</v>
      </c>
      <c r="F11710" s="285" t="s">
        <v>2568</v>
      </c>
      <c r="G11710" s="66" t="s">
        <v>10242</v>
      </c>
      <c r="H11710" s="671">
        <v>159500</v>
      </c>
      <c r="I11710" s="671">
        <v>159500</v>
      </c>
      <c r="J11710" s="66" t="s">
        <v>39</v>
      </c>
      <c r="K11710" s="643" t="s">
        <v>40</v>
      </c>
      <c r="L11710" s="67" t="s">
        <v>11005</v>
      </c>
    </row>
    <row r="11711" spans="2:12" s="10" customFormat="1" ht="60" x14ac:dyDescent="0.25">
      <c r="B11711" s="669">
        <v>78111805</v>
      </c>
      <c r="C11711" s="436" t="s">
        <v>14251</v>
      </c>
      <c r="D11711" s="670" t="s">
        <v>11004</v>
      </c>
      <c r="E11711" s="67" t="s">
        <v>40</v>
      </c>
      <c r="F11711" s="285" t="s">
        <v>2568</v>
      </c>
      <c r="G11711" s="66" t="s">
        <v>10242</v>
      </c>
      <c r="H11711" s="671">
        <v>38280</v>
      </c>
      <c r="I11711" s="671">
        <v>38280</v>
      </c>
      <c r="J11711" s="66" t="s">
        <v>39</v>
      </c>
      <c r="K11711" s="643" t="s">
        <v>40</v>
      </c>
      <c r="L11711" s="67" t="s">
        <v>11005</v>
      </c>
    </row>
    <row r="11712" spans="2:12" s="10" customFormat="1" ht="60" x14ac:dyDescent="0.25">
      <c r="B11712" s="669">
        <v>78111805</v>
      </c>
      <c r="C11712" s="436" t="s">
        <v>14252</v>
      </c>
      <c r="D11712" s="670" t="s">
        <v>11004</v>
      </c>
      <c r="E11712" s="67" t="s">
        <v>40</v>
      </c>
      <c r="F11712" s="285" t="s">
        <v>2568</v>
      </c>
      <c r="G11712" s="66" t="s">
        <v>10242</v>
      </c>
      <c r="H11712" s="671">
        <v>25520</v>
      </c>
      <c r="I11712" s="671">
        <v>25520</v>
      </c>
      <c r="J11712" s="66" t="s">
        <v>39</v>
      </c>
      <c r="K11712" s="643" t="s">
        <v>40</v>
      </c>
      <c r="L11712" s="67" t="s">
        <v>11005</v>
      </c>
    </row>
    <row r="11713" spans="2:12" s="10" customFormat="1" ht="60" x14ac:dyDescent="0.25">
      <c r="B11713" s="669">
        <v>78111805</v>
      </c>
      <c r="C11713" s="436" t="s">
        <v>14253</v>
      </c>
      <c r="D11713" s="670" t="s">
        <v>11004</v>
      </c>
      <c r="E11713" s="67" t="s">
        <v>40</v>
      </c>
      <c r="F11713" s="285" t="s">
        <v>2568</v>
      </c>
      <c r="G11713" s="66" t="s">
        <v>10242</v>
      </c>
      <c r="H11713" s="671">
        <v>95700</v>
      </c>
      <c r="I11713" s="671">
        <v>95700</v>
      </c>
      <c r="J11713" s="66" t="s">
        <v>39</v>
      </c>
      <c r="K11713" s="643" t="s">
        <v>40</v>
      </c>
      <c r="L11713" s="67" t="s">
        <v>11005</v>
      </c>
    </row>
    <row r="11714" spans="2:12" s="10" customFormat="1" ht="60" x14ac:dyDescent="0.25">
      <c r="B11714" s="669">
        <v>78111805</v>
      </c>
      <c r="C11714" s="436" t="s">
        <v>14254</v>
      </c>
      <c r="D11714" s="670" t="s">
        <v>11004</v>
      </c>
      <c r="E11714" s="67" t="s">
        <v>40</v>
      </c>
      <c r="F11714" s="285" t="s">
        <v>2568</v>
      </c>
      <c r="G11714" s="66" t="s">
        <v>10242</v>
      </c>
      <c r="H11714" s="671">
        <v>178640</v>
      </c>
      <c r="I11714" s="671">
        <v>178640</v>
      </c>
      <c r="J11714" s="66" t="s">
        <v>39</v>
      </c>
      <c r="K11714" s="643" t="s">
        <v>40</v>
      </c>
      <c r="L11714" s="67" t="s">
        <v>11005</v>
      </c>
    </row>
    <row r="11715" spans="2:12" s="10" customFormat="1" ht="60" x14ac:dyDescent="0.25">
      <c r="B11715" s="669">
        <v>78111805</v>
      </c>
      <c r="C11715" s="436" t="s">
        <v>14255</v>
      </c>
      <c r="D11715" s="670" t="s">
        <v>11004</v>
      </c>
      <c r="E11715" s="67" t="s">
        <v>40</v>
      </c>
      <c r="F11715" s="285" t="s">
        <v>2568</v>
      </c>
      <c r="G11715" s="66" t="s">
        <v>10242</v>
      </c>
      <c r="H11715" s="671">
        <v>165880</v>
      </c>
      <c r="I11715" s="671">
        <v>165880</v>
      </c>
      <c r="J11715" s="66" t="s">
        <v>39</v>
      </c>
      <c r="K11715" s="643" t="s">
        <v>40</v>
      </c>
      <c r="L11715" s="67" t="s">
        <v>11005</v>
      </c>
    </row>
    <row r="11716" spans="2:12" s="10" customFormat="1" ht="60" x14ac:dyDescent="0.25">
      <c r="B11716" s="669">
        <v>78111805</v>
      </c>
      <c r="C11716" s="436" t="s">
        <v>14256</v>
      </c>
      <c r="D11716" s="670" t="s">
        <v>11004</v>
      </c>
      <c r="E11716" s="67" t="s">
        <v>40</v>
      </c>
      <c r="F11716" s="285" t="s">
        <v>2568</v>
      </c>
      <c r="G11716" s="66" t="s">
        <v>10242</v>
      </c>
      <c r="H11716" s="671">
        <v>155672</v>
      </c>
      <c r="I11716" s="671">
        <v>155672</v>
      </c>
      <c r="J11716" s="66" t="s">
        <v>39</v>
      </c>
      <c r="K11716" s="643" t="s">
        <v>40</v>
      </c>
      <c r="L11716" s="67" t="s">
        <v>11005</v>
      </c>
    </row>
    <row r="11717" spans="2:12" s="10" customFormat="1" ht="60" x14ac:dyDescent="0.25">
      <c r="B11717" s="669">
        <v>78111805</v>
      </c>
      <c r="C11717" s="436" t="s">
        <v>14257</v>
      </c>
      <c r="D11717" s="670" t="s">
        <v>11004</v>
      </c>
      <c r="E11717" s="67" t="s">
        <v>40</v>
      </c>
      <c r="F11717" s="285" t="s">
        <v>2568</v>
      </c>
      <c r="G11717" s="66" t="s">
        <v>10242</v>
      </c>
      <c r="H11717" s="671">
        <v>95700</v>
      </c>
      <c r="I11717" s="671">
        <v>95700</v>
      </c>
      <c r="J11717" s="66" t="s">
        <v>39</v>
      </c>
      <c r="K11717" s="643" t="s">
        <v>40</v>
      </c>
      <c r="L11717" s="67" t="s">
        <v>11005</v>
      </c>
    </row>
    <row r="11718" spans="2:12" s="10" customFormat="1" ht="60" x14ac:dyDescent="0.25">
      <c r="B11718" s="669">
        <v>78111805</v>
      </c>
      <c r="C11718" s="436" t="s">
        <v>14258</v>
      </c>
      <c r="D11718" s="670" t="s">
        <v>11004</v>
      </c>
      <c r="E11718" s="67" t="s">
        <v>40</v>
      </c>
      <c r="F11718" s="285" t="s">
        <v>2568</v>
      </c>
      <c r="G11718" s="66" t="s">
        <v>10242</v>
      </c>
      <c r="H11718" s="671">
        <v>185020</v>
      </c>
      <c r="I11718" s="671">
        <v>185020</v>
      </c>
      <c r="J11718" s="66" t="s">
        <v>39</v>
      </c>
      <c r="K11718" s="643" t="s">
        <v>40</v>
      </c>
      <c r="L11718" s="67" t="s">
        <v>11005</v>
      </c>
    </row>
    <row r="11719" spans="2:12" s="10" customFormat="1" ht="60" x14ac:dyDescent="0.25">
      <c r="B11719" s="669">
        <v>78111805</v>
      </c>
      <c r="C11719" s="436" t="s">
        <v>14259</v>
      </c>
      <c r="D11719" s="670" t="s">
        <v>11004</v>
      </c>
      <c r="E11719" s="67" t="s">
        <v>40</v>
      </c>
      <c r="F11719" s="285" t="s">
        <v>2568</v>
      </c>
      <c r="G11719" s="66" t="s">
        <v>10242</v>
      </c>
      <c r="H11719" s="671">
        <v>357280</v>
      </c>
      <c r="I11719" s="671">
        <v>357280</v>
      </c>
      <c r="J11719" s="66" t="s">
        <v>39</v>
      </c>
      <c r="K11719" s="643" t="s">
        <v>40</v>
      </c>
      <c r="L11719" s="67" t="s">
        <v>11005</v>
      </c>
    </row>
    <row r="11720" spans="2:12" s="10" customFormat="1" ht="60" x14ac:dyDescent="0.25">
      <c r="B11720" s="669">
        <v>78111805</v>
      </c>
      <c r="C11720" s="436" t="s">
        <v>14260</v>
      </c>
      <c r="D11720" s="670" t="s">
        <v>11004</v>
      </c>
      <c r="E11720" s="67" t="s">
        <v>40</v>
      </c>
      <c r="F11720" s="285" t="s">
        <v>2568</v>
      </c>
      <c r="G11720" s="66" t="s">
        <v>10242</v>
      </c>
      <c r="H11720" s="671">
        <v>108460</v>
      </c>
      <c r="I11720" s="671">
        <v>108460</v>
      </c>
      <c r="J11720" s="66" t="s">
        <v>39</v>
      </c>
      <c r="K11720" s="643" t="s">
        <v>40</v>
      </c>
      <c r="L11720" s="67" t="s">
        <v>11005</v>
      </c>
    </row>
    <row r="11721" spans="2:12" s="10" customFormat="1" ht="60" x14ac:dyDescent="0.25">
      <c r="B11721" s="669">
        <v>78111805</v>
      </c>
      <c r="C11721" s="436" t="s">
        <v>14261</v>
      </c>
      <c r="D11721" s="670" t="s">
        <v>11004</v>
      </c>
      <c r="E11721" s="67" t="s">
        <v>40</v>
      </c>
      <c r="F11721" s="285" t="s">
        <v>2568</v>
      </c>
      <c r="G11721" s="66" t="s">
        <v>10242</v>
      </c>
      <c r="H11721" s="671">
        <v>95700</v>
      </c>
      <c r="I11721" s="671">
        <v>95700</v>
      </c>
      <c r="J11721" s="66" t="s">
        <v>39</v>
      </c>
      <c r="K11721" s="643" t="s">
        <v>40</v>
      </c>
      <c r="L11721" s="67" t="s">
        <v>11005</v>
      </c>
    </row>
    <row r="11722" spans="2:12" s="10" customFormat="1" ht="60" x14ac:dyDescent="0.25">
      <c r="B11722" s="669">
        <v>78111805</v>
      </c>
      <c r="C11722" s="436" t="s">
        <v>14262</v>
      </c>
      <c r="D11722" s="670" t="s">
        <v>11004</v>
      </c>
      <c r="E11722" s="67" t="s">
        <v>40</v>
      </c>
      <c r="F11722" s="285" t="s">
        <v>2568</v>
      </c>
      <c r="G11722" s="66" t="s">
        <v>10242</v>
      </c>
      <c r="H11722" s="671">
        <v>172260</v>
      </c>
      <c r="I11722" s="671">
        <v>172260</v>
      </c>
      <c r="J11722" s="66" t="s">
        <v>39</v>
      </c>
      <c r="K11722" s="643" t="s">
        <v>40</v>
      </c>
      <c r="L11722" s="67" t="s">
        <v>11005</v>
      </c>
    </row>
    <row r="11723" spans="2:12" s="10" customFormat="1" ht="60" x14ac:dyDescent="0.25">
      <c r="B11723" s="669">
        <v>78111805</v>
      </c>
      <c r="C11723" s="436" t="s">
        <v>14263</v>
      </c>
      <c r="D11723" s="670" t="s">
        <v>11004</v>
      </c>
      <c r="E11723" s="67" t="s">
        <v>40</v>
      </c>
      <c r="F11723" s="285" t="s">
        <v>2568</v>
      </c>
      <c r="G11723" s="66" t="s">
        <v>10242</v>
      </c>
      <c r="H11723" s="671">
        <v>107184</v>
      </c>
      <c r="I11723" s="671">
        <v>107184</v>
      </c>
      <c r="J11723" s="66" t="s">
        <v>39</v>
      </c>
      <c r="K11723" s="643" t="s">
        <v>40</v>
      </c>
      <c r="L11723" s="67" t="s">
        <v>11005</v>
      </c>
    </row>
    <row r="11724" spans="2:12" s="10" customFormat="1" ht="60" x14ac:dyDescent="0.25">
      <c r="B11724" s="669">
        <v>78111805</v>
      </c>
      <c r="C11724" s="436" t="s">
        <v>14264</v>
      </c>
      <c r="D11724" s="670" t="s">
        <v>11004</v>
      </c>
      <c r="E11724" s="67" t="s">
        <v>40</v>
      </c>
      <c r="F11724" s="285" t="s">
        <v>2568</v>
      </c>
      <c r="G11724" s="66" t="s">
        <v>10242</v>
      </c>
      <c r="H11724" s="671">
        <v>459360</v>
      </c>
      <c r="I11724" s="671">
        <v>459360</v>
      </c>
      <c r="J11724" s="66" t="s">
        <v>39</v>
      </c>
      <c r="K11724" s="643" t="s">
        <v>40</v>
      </c>
      <c r="L11724" s="67" t="s">
        <v>11005</v>
      </c>
    </row>
    <row r="11725" spans="2:12" s="10" customFormat="1" ht="60" x14ac:dyDescent="0.25">
      <c r="B11725" s="669">
        <v>78111805</v>
      </c>
      <c r="C11725" s="436" t="s">
        <v>14265</v>
      </c>
      <c r="D11725" s="670" t="s">
        <v>11004</v>
      </c>
      <c r="E11725" s="67" t="s">
        <v>40</v>
      </c>
      <c r="F11725" s="285" t="s">
        <v>2568</v>
      </c>
      <c r="G11725" s="66" t="s">
        <v>10242</v>
      </c>
      <c r="H11725" s="671">
        <v>344520</v>
      </c>
      <c r="I11725" s="671">
        <v>344520</v>
      </c>
      <c r="J11725" s="66" t="s">
        <v>39</v>
      </c>
      <c r="K11725" s="643" t="s">
        <v>40</v>
      </c>
      <c r="L11725" s="67" t="s">
        <v>11005</v>
      </c>
    </row>
    <row r="11726" spans="2:12" s="10" customFormat="1" ht="60" x14ac:dyDescent="0.25">
      <c r="B11726" s="669">
        <v>78111805</v>
      </c>
      <c r="C11726" s="436" t="s">
        <v>14266</v>
      </c>
      <c r="D11726" s="670" t="s">
        <v>11004</v>
      </c>
      <c r="E11726" s="67" t="s">
        <v>40</v>
      </c>
      <c r="F11726" s="285" t="s">
        <v>2568</v>
      </c>
      <c r="G11726" s="66" t="s">
        <v>10242</v>
      </c>
      <c r="H11726" s="671">
        <v>12760</v>
      </c>
      <c r="I11726" s="671">
        <v>12760</v>
      </c>
      <c r="J11726" s="66" t="s">
        <v>39</v>
      </c>
      <c r="K11726" s="643" t="s">
        <v>40</v>
      </c>
      <c r="L11726" s="67" t="s">
        <v>11005</v>
      </c>
    </row>
    <row r="11727" spans="2:12" s="10" customFormat="1" ht="60" x14ac:dyDescent="0.25">
      <c r="B11727" s="669">
        <v>78111805</v>
      </c>
      <c r="C11727" s="436" t="s">
        <v>14267</v>
      </c>
      <c r="D11727" s="670" t="s">
        <v>11004</v>
      </c>
      <c r="E11727" s="67" t="s">
        <v>40</v>
      </c>
      <c r="F11727" s="285" t="s">
        <v>2568</v>
      </c>
      <c r="G11727" s="66" t="s">
        <v>10242</v>
      </c>
      <c r="H11727" s="671">
        <v>31900</v>
      </c>
      <c r="I11727" s="671">
        <v>31900</v>
      </c>
      <c r="J11727" s="66" t="s">
        <v>39</v>
      </c>
      <c r="K11727" s="643" t="s">
        <v>40</v>
      </c>
      <c r="L11727" s="67" t="s">
        <v>11005</v>
      </c>
    </row>
    <row r="11728" spans="2:12" s="10" customFormat="1" ht="60" x14ac:dyDescent="0.25">
      <c r="B11728" s="669">
        <v>78111805</v>
      </c>
      <c r="C11728" s="436" t="s">
        <v>14268</v>
      </c>
      <c r="D11728" s="670" t="s">
        <v>11004</v>
      </c>
      <c r="E11728" s="67" t="s">
        <v>40</v>
      </c>
      <c r="F11728" s="285" t="s">
        <v>2568</v>
      </c>
      <c r="G11728" s="66" t="s">
        <v>10242</v>
      </c>
      <c r="H11728" s="671">
        <v>312620</v>
      </c>
      <c r="I11728" s="671">
        <v>312620</v>
      </c>
      <c r="J11728" s="66" t="s">
        <v>39</v>
      </c>
      <c r="K11728" s="643" t="s">
        <v>40</v>
      </c>
      <c r="L11728" s="67" t="s">
        <v>11005</v>
      </c>
    </row>
    <row r="11729" spans="2:12" s="10" customFormat="1" ht="60" x14ac:dyDescent="0.25">
      <c r="B11729" s="669">
        <v>78111805</v>
      </c>
      <c r="C11729" s="436" t="s">
        <v>14269</v>
      </c>
      <c r="D11729" s="670" t="s">
        <v>11004</v>
      </c>
      <c r="E11729" s="67" t="s">
        <v>40</v>
      </c>
      <c r="F11729" s="285" t="s">
        <v>2568</v>
      </c>
      <c r="G11729" s="66" t="s">
        <v>10242</v>
      </c>
      <c r="H11729" s="671">
        <v>1135640</v>
      </c>
      <c r="I11729" s="671">
        <v>1135640</v>
      </c>
      <c r="J11729" s="66" t="s">
        <v>39</v>
      </c>
      <c r="K11729" s="643" t="s">
        <v>40</v>
      </c>
      <c r="L11729" s="67" t="s">
        <v>11005</v>
      </c>
    </row>
    <row r="11730" spans="2:12" s="10" customFormat="1" ht="60" x14ac:dyDescent="0.25">
      <c r="B11730" s="669">
        <v>78111805</v>
      </c>
      <c r="C11730" s="436" t="s">
        <v>14270</v>
      </c>
      <c r="D11730" s="670" t="s">
        <v>11004</v>
      </c>
      <c r="E11730" s="67" t="s">
        <v>40</v>
      </c>
      <c r="F11730" s="285" t="s">
        <v>2568</v>
      </c>
      <c r="G11730" s="66" t="s">
        <v>10242</v>
      </c>
      <c r="H11730" s="671">
        <v>242440</v>
      </c>
      <c r="I11730" s="671">
        <v>242440</v>
      </c>
      <c r="J11730" s="66" t="s">
        <v>39</v>
      </c>
      <c r="K11730" s="643" t="s">
        <v>40</v>
      </c>
      <c r="L11730" s="67" t="s">
        <v>11005</v>
      </c>
    </row>
    <row r="11731" spans="2:12" s="10" customFormat="1" ht="60" x14ac:dyDescent="0.25">
      <c r="B11731" s="669">
        <v>78111805</v>
      </c>
      <c r="C11731" s="436" t="s">
        <v>14271</v>
      </c>
      <c r="D11731" s="670" t="s">
        <v>11004</v>
      </c>
      <c r="E11731" s="67" t="s">
        <v>40</v>
      </c>
      <c r="F11731" s="285" t="s">
        <v>2568</v>
      </c>
      <c r="G11731" s="66" t="s">
        <v>10242</v>
      </c>
      <c r="H11731" s="671">
        <v>204160</v>
      </c>
      <c r="I11731" s="671">
        <v>204160</v>
      </c>
      <c r="J11731" s="66" t="s">
        <v>39</v>
      </c>
      <c r="K11731" s="643" t="s">
        <v>40</v>
      </c>
      <c r="L11731" s="67" t="s">
        <v>11005</v>
      </c>
    </row>
    <row r="11732" spans="2:12" s="10" customFormat="1" ht="60" x14ac:dyDescent="0.25">
      <c r="B11732" s="669">
        <v>78111805</v>
      </c>
      <c r="C11732" s="436" t="s">
        <v>14272</v>
      </c>
      <c r="D11732" s="670" t="s">
        <v>11004</v>
      </c>
      <c r="E11732" s="67" t="s">
        <v>40</v>
      </c>
      <c r="F11732" s="285" t="s">
        <v>2568</v>
      </c>
      <c r="G11732" s="66" t="s">
        <v>10242</v>
      </c>
      <c r="H11732" s="671">
        <v>357280</v>
      </c>
      <c r="I11732" s="671">
        <v>357280</v>
      </c>
      <c r="J11732" s="66" t="s">
        <v>39</v>
      </c>
      <c r="K11732" s="643" t="s">
        <v>40</v>
      </c>
      <c r="L11732" s="67" t="s">
        <v>11005</v>
      </c>
    </row>
    <row r="11733" spans="2:12" s="10" customFormat="1" ht="60" x14ac:dyDescent="0.25">
      <c r="B11733" s="669">
        <v>78111805</v>
      </c>
      <c r="C11733" s="436" t="s">
        <v>14273</v>
      </c>
      <c r="D11733" s="670" t="s">
        <v>11004</v>
      </c>
      <c r="E11733" s="67" t="s">
        <v>40</v>
      </c>
      <c r="F11733" s="285" t="s">
        <v>2568</v>
      </c>
      <c r="G11733" s="66" t="s">
        <v>10242</v>
      </c>
      <c r="H11733" s="671">
        <v>306240</v>
      </c>
      <c r="I11733" s="671">
        <v>306240</v>
      </c>
      <c r="J11733" s="66" t="s">
        <v>39</v>
      </c>
      <c r="K11733" s="643" t="s">
        <v>40</v>
      </c>
      <c r="L11733" s="67" t="s">
        <v>11005</v>
      </c>
    </row>
    <row r="11734" spans="2:12" s="10" customFormat="1" ht="60" x14ac:dyDescent="0.25">
      <c r="B11734" s="669">
        <v>78111805</v>
      </c>
      <c r="C11734" s="436" t="s">
        <v>14274</v>
      </c>
      <c r="D11734" s="670" t="s">
        <v>11004</v>
      </c>
      <c r="E11734" s="67" t="s">
        <v>40</v>
      </c>
      <c r="F11734" s="285" t="s">
        <v>2568</v>
      </c>
      <c r="G11734" s="66" t="s">
        <v>10242</v>
      </c>
      <c r="H11734" s="671">
        <v>57420</v>
      </c>
      <c r="I11734" s="671">
        <v>57420</v>
      </c>
      <c r="J11734" s="66" t="s">
        <v>39</v>
      </c>
      <c r="K11734" s="643" t="s">
        <v>40</v>
      </c>
      <c r="L11734" s="67" t="s">
        <v>11005</v>
      </c>
    </row>
    <row r="11735" spans="2:12" s="10" customFormat="1" ht="60" x14ac:dyDescent="0.25">
      <c r="B11735" s="669">
        <v>78111805</v>
      </c>
      <c r="C11735" s="436" t="s">
        <v>14275</v>
      </c>
      <c r="D11735" s="670" t="s">
        <v>11004</v>
      </c>
      <c r="E11735" s="67" t="s">
        <v>40</v>
      </c>
      <c r="F11735" s="285" t="s">
        <v>2568</v>
      </c>
      <c r="G11735" s="66" t="s">
        <v>10242</v>
      </c>
      <c r="H11735" s="671">
        <v>357280</v>
      </c>
      <c r="I11735" s="671">
        <v>357280</v>
      </c>
      <c r="J11735" s="66" t="s">
        <v>39</v>
      </c>
      <c r="K11735" s="643" t="s">
        <v>40</v>
      </c>
      <c r="L11735" s="67" t="s">
        <v>11005</v>
      </c>
    </row>
    <row r="11736" spans="2:12" s="10" customFormat="1" ht="60" x14ac:dyDescent="0.25">
      <c r="B11736" s="669">
        <v>78111805</v>
      </c>
      <c r="C11736" s="436" t="s">
        <v>14276</v>
      </c>
      <c r="D11736" s="670" t="s">
        <v>11004</v>
      </c>
      <c r="E11736" s="67" t="s">
        <v>40</v>
      </c>
      <c r="F11736" s="285" t="s">
        <v>2568</v>
      </c>
      <c r="G11736" s="66" t="s">
        <v>10242</v>
      </c>
      <c r="H11736" s="671">
        <v>127600</v>
      </c>
      <c r="I11736" s="671">
        <v>127600</v>
      </c>
      <c r="J11736" s="66" t="s">
        <v>39</v>
      </c>
      <c r="K11736" s="643" t="s">
        <v>40</v>
      </c>
      <c r="L11736" s="67" t="s">
        <v>11005</v>
      </c>
    </row>
    <row r="11737" spans="2:12" s="10" customFormat="1" ht="60" x14ac:dyDescent="0.25">
      <c r="B11737" s="669">
        <v>78111805</v>
      </c>
      <c r="C11737" s="436" t="s">
        <v>14277</v>
      </c>
      <c r="D11737" s="670" t="s">
        <v>11004</v>
      </c>
      <c r="E11737" s="67" t="s">
        <v>40</v>
      </c>
      <c r="F11737" s="285" t="s">
        <v>2568</v>
      </c>
      <c r="G11737" s="66" t="s">
        <v>10242</v>
      </c>
      <c r="H11737" s="671">
        <v>550000</v>
      </c>
      <c r="I11737" s="671">
        <v>550000</v>
      </c>
      <c r="J11737" s="66" t="s">
        <v>39</v>
      </c>
      <c r="K11737" s="643" t="s">
        <v>40</v>
      </c>
      <c r="L11737" s="67" t="s">
        <v>11005</v>
      </c>
    </row>
    <row r="11738" spans="2:12" s="10" customFormat="1" ht="60" x14ac:dyDescent="0.25">
      <c r="B11738" s="669">
        <v>78111805</v>
      </c>
      <c r="C11738" s="436" t="s">
        <v>14278</v>
      </c>
      <c r="D11738" s="670" t="s">
        <v>11004</v>
      </c>
      <c r="E11738" s="67" t="s">
        <v>40</v>
      </c>
      <c r="F11738" s="285" t="s">
        <v>2568</v>
      </c>
      <c r="G11738" s="66" t="s">
        <v>10242</v>
      </c>
      <c r="H11738" s="671">
        <v>595000</v>
      </c>
      <c r="I11738" s="671">
        <v>595000</v>
      </c>
      <c r="J11738" s="66" t="s">
        <v>39</v>
      </c>
      <c r="K11738" s="643" t="s">
        <v>40</v>
      </c>
      <c r="L11738" s="67" t="s">
        <v>11005</v>
      </c>
    </row>
    <row r="11739" spans="2:12" s="10" customFormat="1" ht="60" x14ac:dyDescent="0.25">
      <c r="B11739" s="669">
        <v>78111805</v>
      </c>
      <c r="C11739" s="436" t="s">
        <v>14279</v>
      </c>
      <c r="D11739" s="670" t="s">
        <v>11004</v>
      </c>
      <c r="E11739" s="67" t="s">
        <v>40</v>
      </c>
      <c r="F11739" s="285" t="s">
        <v>2568</v>
      </c>
      <c r="G11739" s="66" t="s">
        <v>10242</v>
      </c>
      <c r="H11739" s="671">
        <v>85000</v>
      </c>
      <c r="I11739" s="671">
        <v>85000</v>
      </c>
      <c r="J11739" s="66" t="s">
        <v>39</v>
      </c>
      <c r="K11739" s="643" t="s">
        <v>40</v>
      </c>
      <c r="L11739" s="67" t="s">
        <v>11005</v>
      </c>
    </row>
    <row r="11740" spans="2:12" s="10" customFormat="1" ht="60" x14ac:dyDescent="0.25">
      <c r="B11740" s="669">
        <v>78111805</v>
      </c>
      <c r="C11740" s="436" t="s">
        <v>14280</v>
      </c>
      <c r="D11740" s="670" t="s">
        <v>11004</v>
      </c>
      <c r="E11740" s="67" t="s">
        <v>40</v>
      </c>
      <c r="F11740" s="285" t="s">
        <v>2568</v>
      </c>
      <c r="G11740" s="66" t="s">
        <v>10242</v>
      </c>
      <c r="H11740" s="671">
        <v>80000</v>
      </c>
      <c r="I11740" s="671">
        <v>80000</v>
      </c>
      <c r="J11740" s="66" t="s">
        <v>39</v>
      </c>
      <c r="K11740" s="643" t="s">
        <v>40</v>
      </c>
      <c r="L11740" s="67" t="s">
        <v>11005</v>
      </c>
    </row>
    <row r="11741" spans="2:12" s="10" customFormat="1" ht="60" x14ac:dyDescent="0.25">
      <c r="B11741" s="669">
        <v>78111805</v>
      </c>
      <c r="C11741" s="436" t="s">
        <v>14281</v>
      </c>
      <c r="D11741" s="670" t="s">
        <v>11004</v>
      </c>
      <c r="E11741" s="67" t="s">
        <v>40</v>
      </c>
      <c r="F11741" s="285" t="s">
        <v>2568</v>
      </c>
      <c r="G11741" s="66" t="s">
        <v>10242</v>
      </c>
      <c r="H11741" s="671">
        <v>100000</v>
      </c>
      <c r="I11741" s="671">
        <v>100000</v>
      </c>
      <c r="J11741" s="66" t="s">
        <v>39</v>
      </c>
      <c r="K11741" s="643" t="s">
        <v>40</v>
      </c>
      <c r="L11741" s="67" t="s">
        <v>11005</v>
      </c>
    </row>
    <row r="11742" spans="2:12" s="10" customFormat="1" ht="60" x14ac:dyDescent="0.25">
      <c r="B11742" s="669">
        <v>78111805</v>
      </c>
      <c r="C11742" s="436" t="s">
        <v>14282</v>
      </c>
      <c r="D11742" s="670" t="s">
        <v>11004</v>
      </c>
      <c r="E11742" s="67" t="s">
        <v>40</v>
      </c>
      <c r="F11742" s="285" t="s">
        <v>2568</v>
      </c>
      <c r="G11742" s="66" t="s">
        <v>10242</v>
      </c>
      <c r="H11742" s="671">
        <v>100000</v>
      </c>
      <c r="I11742" s="671">
        <v>100000</v>
      </c>
      <c r="J11742" s="66" t="s">
        <v>39</v>
      </c>
      <c r="K11742" s="643" t="s">
        <v>40</v>
      </c>
      <c r="L11742" s="67" t="s">
        <v>11005</v>
      </c>
    </row>
    <row r="11743" spans="2:12" s="10" customFormat="1" ht="60" x14ac:dyDescent="0.25">
      <c r="B11743" s="669">
        <v>78111805</v>
      </c>
      <c r="C11743" s="436" t="s">
        <v>14283</v>
      </c>
      <c r="D11743" s="670" t="s">
        <v>11004</v>
      </c>
      <c r="E11743" s="67" t="s">
        <v>40</v>
      </c>
      <c r="F11743" s="285" t="s">
        <v>2568</v>
      </c>
      <c r="G11743" s="66" t="s">
        <v>10242</v>
      </c>
      <c r="H11743" s="671">
        <v>300000</v>
      </c>
      <c r="I11743" s="671">
        <v>300000</v>
      </c>
      <c r="J11743" s="66" t="s">
        <v>39</v>
      </c>
      <c r="K11743" s="643" t="s">
        <v>40</v>
      </c>
      <c r="L11743" s="67" t="s">
        <v>11005</v>
      </c>
    </row>
    <row r="11744" spans="2:12" s="10" customFormat="1" ht="60" x14ac:dyDescent="0.25">
      <c r="B11744" s="669">
        <v>78111805</v>
      </c>
      <c r="C11744" s="436" t="s">
        <v>14284</v>
      </c>
      <c r="D11744" s="670" t="s">
        <v>11004</v>
      </c>
      <c r="E11744" s="67" t="s">
        <v>40</v>
      </c>
      <c r="F11744" s="285" t="s">
        <v>2568</v>
      </c>
      <c r="G11744" s="66" t="s">
        <v>10242</v>
      </c>
      <c r="H11744" s="671">
        <v>60000</v>
      </c>
      <c r="I11744" s="671">
        <v>60000</v>
      </c>
      <c r="J11744" s="66" t="s">
        <v>39</v>
      </c>
      <c r="K11744" s="643" t="s">
        <v>40</v>
      </c>
      <c r="L11744" s="67" t="s">
        <v>11005</v>
      </c>
    </row>
    <row r="11745" spans="2:12" s="10" customFormat="1" ht="60" x14ac:dyDescent="0.25">
      <c r="B11745" s="669">
        <v>78111805</v>
      </c>
      <c r="C11745" s="436" t="s">
        <v>14285</v>
      </c>
      <c r="D11745" s="670" t="s">
        <v>11004</v>
      </c>
      <c r="E11745" s="67" t="s">
        <v>40</v>
      </c>
      <c r="F11745" s="285" t="s">
        <v>2568</v>
      </c>
      <c r="G11745" s="66" t="s">
        <v>10242</v>
      </c>
      <c r="H11745" s="671">
        <v>110000</v>
      </c>
      <c r="I11745" s="671">
        <v>110000</v>
      </c>
      <c r="J11745" s="66" t="s">
        <v>39</v>
      </c>
      <c r="K11745" s="643" t="s">
        <v>40</v>
      </c>
      <c r="L11745" s="67" t="s">
        <v>11005</v>
      </c>
    </row>
    <row r="11746" spans="2:12" s="10" customFormat="1" ht="60" x14ac:dyDescent="0.25">
      <c r="B11746" s="669">
        <v>78111805</v>
      </c>
      <c r="C11746" s="436" t="s">
        <v>14286</v>
      </c>
      <c r="D11746" s="670" t="s">
        <v>11004</v>
      </c>
      <c r="E11746" s="67" t="s">
        <v>40</v>
      </c>
      <c r="F11746" s="285" t="s">
        <v>2568</v>
      </c>
      <c r="G11746" s="66" t="s">
        <v>10242</v>
      </c>
      <c r="H11746" s="671">
        <v>340000</v>
      </c>
      <c r="I11746" s="671">
        <v>340000</v>
      </c>
      <c r="J11746" s="66" t="s">
        <v>39</v>
      </c>
      <c r="K11746" s="643" t="s">
        <v>40</v>
      </c>
      <c r="L11746" s="67" t="s">
        <v>11005</v>
      </c>
    </row>
    <row r="11747" spans="2:12" s="10" customFormat="1" ht="60" x14ac:dyDescent="0.25">
      <c r="B11747" s="669">
        <v>72102201</v>
      </c>
      <c r="C11747" s="436" t="s">
        <v>11044</v>
      </c>
      <c r="D11747" s="670" t="s">
        <v>11045</v>
      </c>
      <c r="E11747" s="67" t="s">
        <v>4301</v>
      </c>
      <c r="F11747" s="285" t="s">
        <v>3460</v>
      </c>
      <c r="G11747" s="66" t="s">
        <v>10242</v>
      </c>
      <c r="H11747" s="671">
        <v>130000000</v>
      </c>
      <c r="I11747" s="671">
        <v>130000000</v>
      </c>
      <c r="J11747" s="66" t="s">
        <v>39</v>
      </c>
      <c r="K11747" s="643" t="s">
        <v>40</v>
      </c>
      <c r="L11747" s="67" t="s">
        <v>11005</v>
      </c>
    </row>
    <row r="11748" spans="2:12" s="10" customFormat="1" ht="60" x14ac:dyDescent="0.25">
      <c r="B11748" s="669">
        <v>72102504</v>
      </c>
      <c r="C11748" s="436" t="s">
        <v>11046</v>
      </c>
      <c r="D11748" s="670" t="s">
        <v>11045</v>
      </c>
      <c r="E11748" s="67" t="s">
        <v>4301</v>
      </c>
      <c r="F11748" s="285" t="s">
        <v>2568</v>
      </c>
      <c r="G11748" s="66" t="s">
        <v>10242</v>
      </c>
      <c r="H11748" s="671">
        <v>22660000</v>
      </c>
      <c r="I11748" s="671">
        <v>22660000</v>
      </c>
      <c r="J11748" s="66" t="s">
        <v>39</v>
      </c>
      <c r="K11748" s="643" t="s">
        <v>40</v>
      </c>
      <c r="L11748" s="67" t="s">
        <v>11005</v>
      </c>
    </row>
    <row r="11749" spans="2:12" s="10" customFormat="1" ht="60" x14ac:dyDescent="0.25">
      <c r="B11749" s="669">
        <v>15101506</v>
      </c>
      <c r="C11749" s="436" t="s">
        <v>11047</v>
      </c>
      <c r="D11749" s="670" t="s">
        <v>11048</v>
      </c>
      <c r="E11749" s="67" t="s">
        <v>40</v>
      </c>
      <c r="F11749" s="285" t="s">
        <v>2568</v>
      </c>
      <c r="G11749" s="66" t="s">
        <v>10242</v>
      </c>
      <c r="H11749" s="671">
        <v>15000000</v>
      </c>
      <c r="I11749" s="671">
        <v>15000000</v>
      </c>
      <c r="J11749" s="66" t="s">
        <v>39</v>
      </c>
      <c r="K11749" s="643" t="s">
        <v>40</v>
      </c>
      <c r="L11749" s="67" t="s">
        <v>11005</v>
      </c>
    </row>
    <row r="11750" spans="2:12" s="10" customFormat="1" ht="60" x14ac:dyDescent="0.25">
      <c r="B11750" s="669">
        <v>80131500</v>
      </c>
      <c r="C11750" s="436" t="s">
        <v>11049</v>
      </c>
      <c r="D11750" s="670" t="s">
        <v>11050</v>
      </c>
      <c r="E11750" s="67" t="s">
        <v>301</v>
      </c>
      <c r="F11750" s="285" t="s">
        <v>4753</v>
      </c>
      <c r="G11750" s="66" t="s">
        <v>10242</v>
      </c>
      <c r="H11750" s="671">
        <v>38500000</v>
      </c>
      <c r="I11750" s="671">
        <v>38500000</v>
      </c>
      <c r="J11750" s="66" t="s">
        <v>39</v>
      </c>
      <c r="K11750" s="643" t="s">
        <v>40</v>
      </c>
      <c r="L11750" s="67" t="s">
        <v>11005</v>
      </c>
    </row>
    <row r="11751" spans="2:12" s="10" customFormat="1" ht="60" x14ac:dyDescent="0.25">
      <c r="B11751" s="669">
        <v>80131500</v>
      </c>
      <c r="C11751" s="436" t="s">
        <v>11051</v>
      </c>
      <c r="D11751" s="670" t="s">
        <v>11050</v>
      </c>
      <c r="E11751" s="67" t="s">
        <v>301</v>
      </c>
      <c r="F11751" s="285" t="s">
        <v>4753</v>
      </c>
      <c r="G11751" s="66" t="s">
        <v>10242</v>
      </c>
      <c r="H11751" s="643">
        <v>210000000</v>
      </c>
      <c r="I11751" s="643">
        <v>210000000</v>
      </c>
      <c r="J11751" s="66" t="s">
        <v>39</v>
      </c>
      <c r="K11751" s="643" t="s">
        <v>40</v>
      </c>
      <c r="L11751" s="67" t="s">
        <v>11005</v>
      </c>
    </row>
    <row r="11752" spans="2:12" s="10" customFormat="1" ht="60" x14ac:dyDescent="0.25">
      <c r="B11752" s="669">
        <v>93141701</v>
      </c>
      <c r="C11752" s="436" t="s">
        <v>11052</v>
      </c>
      <c r="D11752" s="670" t="s">
        <v>11053</v>
      </c>
      <c r="E11752" s="67" t="s">
        <v>40</v>
      </c>
      <c r="F11752" s="285" t="s">
        <v>2568</v>
      </c>
      <c r="G11752" s="66" t="s">
        <v>10242</v>
      </c>
      <c r="H11752" s="643">
        <v>46123400</v>
      </c>
      <c r="I11752" s="643">
        <v>46123400</v>
      </c>
      <c r="J11752" s="66" t="s">
        <v>39</v>
      </c>
      <c r="K11752" s="643" t="s">
        <v>40</v>
      </c>
      <c r="L11752" s="67" t="s">
        <v>11005</v>
      </c>
    </row>
    <row r="11753" spans="2:12" s="10" customFormat="1" ht="60" x14ac:dyDescent="0.25">
      <c r="B11753" s="669">
        <v>93141701</v>
      </c>
      <c r="C11753" s="436" t="s">
        <v>11054</v>
      </c>
      <c r="D11753" s="670" t="s">
        <v>11045</v>
      </c>
      <c r="E11753" s="67" t="s">
        <v>40</v>
      </c>
      <c r="F11753" s="285" t="s">
        <v>2568</v>
      </c>
      <c r="G11753" s="66" t="s">
        <v>10242</v>
      </c>
      <c r="H11753" s="643">
        <v>12000000</v>
      </c>
      <c r="I11753" s="643">
        <v>12000000</v>
      </c>
      <c r="J11753" s="66" t="s">
        <v>39</v>
      </c>
      <c r="K11753" s="643" t="s">
        <v>40</v>
      </c>
      <c r="L11753" s="67" t="s">
        <v>11005</v>
      </c>
    </row>
    <row r="11754" spans="2:12" s="10" customFormat="1" ht="60" x14ac:dyDescent="0.25">
      <c r="B11754" s="669" t="str">
        <f>[1]Spanish!$C$9356</f>
        <v>44103100</v>
      </c>
      <c r="C11754" s="436" t="s">
        <v>11055</v>
      </c>
      <c r="D11754" s="670" t="s">
        <v>11045</v>
      </c>
      <c r="E11754" s="67" t="s">
        <v>40</v>
      </c>
      <c r="F11754" s="285" t="s">
        <v>2568</v>
      </c>
      <c r="G11754" s="66" t="s">
        <v>10242</v>
      </c>
      <c r="H11754" s="643">
        <v>313037.59999999998</v>
      </c>
      <c r="I11754" s="643">
        <v>313037.59999999998</v>
      </c>
      <c r="J11754" s="66" t="s">
        <v>39</v>
      </c>
      <c r="K11754" s="643" t="s">
        <v>40</v>
      </c>
      <c r="L11754" s="67" t="s">
        <v>11005</v>
      </c>
    </row>
    <row r="11755" spans="2:12" s="10" customFormat="1" ht="60" x14ac:dyDescent="0.25">
      <c r="B11755" s="669" t="str">
        <f>[1]Spanish!$C$9356</f>
        <v>44103100</v>
      </c>
      <c r="C11755" s="436" t="s">
        <v>11056</v>
      </c>
      <c r="D11755" s="670" t="s">
        <v>11045</v>
      </c>
      <c r="E11755" s="67" t="s">
        <v>40</v>
      </c>
      <c r="F11755" s="285" t="s">
        <v>2568</v>
      </c>
      <c r="G11755" s="66" t="s">
        <v>10242</v>
      </c>
      <c r="H11755" s="643">
        <v>93194.4</v>
      </c>
      <c r="I11755" s="643">
        <v>93194.4</v>
      </c>
      <c r="J11755" s="66" t="s">
        <v>39</v>
      </c>
      <c r="K11755" s="643" t="s">
        <v>40</v>
      </c>
      <c r="L11755" s="67" t="s">
        <v>11005</v>
      </c>
    </row>
    <row r="11756" spans="2:12" s="10" customFormat="1" ht="60" x14ac:dyDescent="0.25">
      <c r="B11756" s="669" t="str">
        <f>[1]Spanish!$C$9356</f>
        <v>44103100</v>
      </c>
      <c r="C11756" s="436" t="s">
        <v>11057</v>
      </c>
      <c r="D11756" s="670" t="s">
        <v>11045</v>
      </c>
      <c r="E11756" s="67" t="s">
        <v>40</v>
      </c>
      <c r="F11756" s="285" t="s">
        <v>2568</v>
      </c>
      <c r="G11756" s="66" t="s">
        <v>10242</v>
      </c>
      <c r="H11756" s="643">
        <v>221.03799999999998</v>
      </c>
      <c r="I11756" s="643">
        <v>221.03799999999998</v>
      </c>
      <c r="J11756" s="66" t="s">
        <v>39</v>
      </c>
      <c r="K11756" s="643" t="s">
        <v>40</v>
      </c>
      <c r="L11756" s="67" t="s">
        <v>11005</v>
      </c>
    </row>
    <row r="11757" spans="2:12" s="10" customFormat="1" ht="60" x14ac:dyDescent="0.25">
      <c r="B11757" s="669" t="str">
        <f>[1]Spanish!$C$9356</f>
        <v>44103100</v>
      </c>
      <c r="C11757" s="436" t="s">
        <v>11058</v>
      </c>
      <c r="D11757" s="670" t="s">
        <v>11045</v>
      </c>
      <c r="E11757" s="67" t="s">
        <v>40</v>
      </c>
      <c r="F11757" s="285" t="s">
        <v>2568</v>
      </c>
      <c r="G11757" s="66" t="s">
        <v>10242</v>
      </c>
      <c r="H11757" s="643">
        <v>1517.396</v>
      </c>
      <c r="I11757" s="643">
        <v>1517.396</v>
      </c>
      <c r="J11757" s="66" t="s">
        <v>39</v>
      </c>
      <c r="K11757" s="643" t="s">
        <v>40</v>
      </c>
      <c r="L11757" s="67" t="s">
        <v>11005</v>
      </c>
    </row>
    <row r="11758" spans="2:12" s="10" customFormat="1" ht="60" x14ac:dyDescent="0.25">
      <c r="B11758" s="669" t="str">
        <f>[1]Spanish!$C$9356</f>
        <v>44103100</v>
      </c>
      <c r="C11758" s="436" t="s">
        <v>11059</v>
      </c>
      <c r="D11758" s="670" t="s">
        <v>11045</v>
      </c>
      <c r="E11758" s="67" t="s">
        <v>40</v>
      </c>
      <c r="F11758" s="285" t="s">
        <v>2568</v>
      </c>
      <c r="G11758" s="66" t="s">
        <v>10242</v>
      </c>
      <c r="H11758" s="643">
        <v>17922</v>
      </c>
      <c r="I11758" s="643">
        <v>17922</v>
      </c>
      <c r="J11758" s="66" t="s">
        <v>39</v>
      </c>
      <c r="K11758" s="643" t="s">
        <v>40</v>
      </c>
      <c r="L11758" s="67" t="s">
        <v>11005</v>
      </c>
    </row>
    <row r="11759" spans="2:12" s="10" customFormat="1" ht="60" x14ac:dyDescent="0.25">
      <c r="B11759" s="669">
        <v>55101509</v>
      </c>
      <c r="C11759" s="436" t="s">
        <v>11060</v>
      </c>
      <c r="D11759" s="670" t="s">
        <v>11061</v>
      </c>
      <c r="E11759" s="67" t="s">
        <v>40</v>
      </c>
      <c r="F11759" s="285" t="s">
        <v>2568</v>
      </c>
      <c r="G11759" s="66" t="s">
        <v>10242</v>
      </c>
      <c r="H11759" s="643">
        <v>114082.8</v>
      </c>
      <c r="I11759" s="643">
        <v>114082.8</v>
      </c>
      <c r="J11759" s="66" t="s">
        <v>39</v>
      </c>
      <c r="K11759" s="643" t="s">
        <v>40</v>
      </c>
      <c r="L11759" s="67" t="s">
        <v>11005</v>
      </c>
    </row>
    <row r="11760" spans="2:12" s="10" customFormat="1" ht="60" x14ac:dyDescent="0.25">
      <c r="B11760" s="669">
        <v>55101509</v>
      </c>
      <c r="C11760" s="436" t="s">
        <v>11062</v>
      </c>
      <c r="D11760" s="670" t="s">
        <v>11004</v>
      </c>
      <c r="E11760" s="67" t="s">
        <v>40</v>
      </c>
      <c r="F11760" s="285" t="s">
        <v>2568</v>
      </c>
      <c r="G11760" s="66" t="s">
        <v>10242</v>
      </c>
      <c r="H11760" s="643">
        <v>136578</v>
      </c>
      <c r="I11760" s="643">
        <v>136578</v>
      </c>
      <c r="J11760" s="66" t="s">
        <v>39</v>
      </c>
      <c r="K11760" s="643" t="s">
        <v>40</v>
      </c>
      <c r="L11760" s="67" t="s">
        <v>11005</v>
      </c>
    </row>
    <row r="11761" spans="2:12" s="10" customFormat="1" ht="60" x14ac:dyDescent="0.25">
      <c r="B11761" s="669">
        <v>55101509</v>
      </c>
      <c r="C11761" s="436" t="s">
        <v>11063</v>
      </c>
      <c r="D11761" s="670" t="s">
        <v>11004</v>
      </c>
      <c r="E11761" s="67" t="s">
        <v>40</v>
      </c>
      <c r="F11761" s="285" t="s">
        <v>2568</v>
      </c>
      <c r="G11761" s="66" t="s">
        <v>10242</v>
      </c>
      <c r="H11761" s="643">
        <v>44990.400000000001</v>
      </c>
      <c r="I11761" s="643">
        <v>44990.400000000001</v>
      </c>
      <c r="J11761" s="66" t="s">
        <v>39</v>
      </c>
      <c r="K11761" s="643" t="s">
        <v>40</v>
      </c>
      <c r="L11761" s="67" t="s">
        <v>11005</v>
      </c>
    </row>
    <row r="11762" spans="2:12" s="10" customFormat="1" ht="60" x14ac:dyDescent="0.25">
      <c r="B11762" s="669">
        <v>55101509</v>
      </c>
      <c r="C11762" s="436" t="s">
        <v>11064</v>
      </c>
      <c r="D11762" s="670" t="s">
        <v>11004</v>
      </c>
      <c r="E11762" s="67" t="s">
        <v>40</v>
      </c>
      <c r="F11762" s="285" t="s">
        <v>2568</v>
      </c>
      <c r="G11762" s="66" t="s">
        <v>10242</v>
      </c>
      <c r="H11762" s="643">
        <v>126133.8</v>
      </c>
      <c r="I11762" s="643">
        <v>126133.8</v>
      </c>
      <c r="J11762" s="66" t="s">
        <v>39</v>
      </c>
      <c r="K11762" s="643" t="s">
        <v>40</v>
      </c>
      <c r="L11762" s="67" t="s">
        <v>11005</v>
      </c>
    </row>
    <row r="11763" spans="2:12" s="10" customFormat="1" ht="60" x14ac:dyDescent="0.25">
      <c r="B11763" s="669">
        <v>55101509</v>
      </c>
      <c r="C11763" s="436" t="s">
        <v>11065</v>
      </c>
      <c r="D11763" s="670" t="s">
        <v>11004</v>
      </c>
      <c r="E11763" s="67" t="s">
        <v>40</v>
      </c>
      <c r="F11763" s="285" t="s">
        <v>2568</v>
      </c>
      <c r="G11763" s="66" t="s">
        <v>10242</v>
      </c>
      <c r="H11763" s="643">
        <v>203260.2</v>
      </c>
      <c r="I11763" s="643">
        <v>203260.2</v>
      </c>
      <c r="J11763" s="66" t="s">
        <v>39</v>
      </c>
      <c r="K11763" s="643" t="s">
        <v>40</v>
      </c>
      <c r="L11763" s="67" t="s">
        <v>11005</v>
      </c>
    </row>
    <row r="11764" spans="2:12" s="10" customFormat="1" ht="60" x14ac:dyDescent="0.25">
      <c r="B11764" s="669">
        <v>55101509</v>
      </c>
      <c r="C11764" s="436" t="s">
        <v>11066</v>
      </c>
      <c r="D11764" s="670" t="s">
        <v>11004</v>
      </c>
      <c r="E11764" s="67" t="s">
        <v>40</v>
      </c>
      <c r="F11764" s="285" t="s">
        <v>2568</v>
      </c>
      <c r="G11764" s="66" t="s">
        <v>10242</v>
      </c>
      <c r="H11764" s="643">
        <v>224148.6</v>
      </c>
      <c r="I11764" s="643">
        <v>224148.6</v>
      </c>
      <c r="J11764" s="66" t="s">
        <v>39</v>
      </c>
      <c r="K11764" s="643" t="s">
        <v>40</v>
      </c>
      <c r="L11764" s="67" t="s">
        <v>11005</v>
      </c>
    </row>
    <row r="11765" spans="2:12" s="10" customFormat="1" ht="60" x14ac:dyDescent="0.25">
      <c r="B11765" s="669">
        <v>55101509</v>
      </c>
      <c r="C11765" s="436" t="s">
        <v>11067</v>
      </c>
      <c r="D11765" s="670" t="s">
        <v>11004</v>
      </c>
      <c r="E11765" s="67" t="s">
        <v>40</v>
      </c>
      <c r="F11765" s="285" t="s">
        <v>2568</v>
      </c>
      <c r="G11765" s="66" t="s">
        <v>10242</v>
      </c>
      <c r="H11765" s="643">
        <v>81143.399999999994</v>
      </c>
      <c r="I11765" s="643">
        <v>81143.399999999994</v>
      </c>
      <c r="J11765" s="66" t="s">
        <v>39</v>
      </c>
      <c r="K11765" s="643" t="s">
        <v>40</v>
      </c>
      <c r="L11765" s="67" t="s">
        <v>11005</v>
      </c>
    </row>
    <row r="11766" spans="2:12" s="10" customFormat="1" ht="60" x14ac:dyDescent="0.25">
      <c r="B11766" s="669">
        <v>55101509</v>
      </c>
      <c r="C11766" s="436" t="s">
        <v>11068</v>
      </c>
      <c r="D11766" s="670" t="s">
        <v>11004</v>
      </c>
      <c r="E11766" s="67" t="s">
        <v>40</v>
      </c>
      <c r="F11766" s="285" t="s">
        <v>2568</v>
      </c>
      <c r="G11766" s="66" t="s">
        <v>10242</v>
      </c>
      <c r="H11766" s="643">
        <v>33742.800000000003</v>
      </c>
      <c r="I11766" s="643">
        <v>33742.800000000003</v>
      </c>
      <c r="J11766" s="66" t="s">
        <v>39</v>
      </c>
      <c r="K11766" s="643" t="s">
        <v>40</v>
      </c>
      <c r="L11766" s="67" t="s">
        <v>11005</v>
      </c>
    </row>
    <row r="11767" spans="2:12" s="10" customFormat="1" ht="60" x14ac:dyDescent="0.25">
      <c r="B11767" s="669">
        <v>55101509</v>
      </c>
      <c r="C11767" s="436" t="s">
        <v>11069</v>
      </c>
      <c r="D11767" s="670" t="s">
        <v>11004</v>
      </c>
      <c r="E11767" s="67" t="s">
        <v>40</v>
      </c>
      <c r="F11767" s="285" t="s">
        <v>2568</v>
      </c>
      <c r="G11767" s="66" t="s">
        <v>10242</v>
      </c>
      <c r="H11767" s="643">
        <v>127740.6</v>
      </c>
      <c r="I11767" s="643">
        <v>127740.6</v>
      </c>
      <c r="J11767" s="66" t="s">
        <v>39</v>
      </c>
      <c r="K11767" s="643" t="s">
        <v>40</v>
      </c>
      <c r="L11767" s="67" t="s">
        <v>11005</v>
      </c>
    </row>
    <row r="11768" spans="2:12" s="10" customFormat="1" ht="60" x14ac:dyDescent="0.25">
      <c r="B11768" s="669">
        <v>55101509</v>
      </c>
      <c r="C11768" s="436" t="s">
        <v>11070</v>
      </c>
      <c r="D11768" s="670" t="s">
        <v>11004</v>
      </c>
      <c r="E11768" s="67" t="s">
        <v>40</v>
      </c>
      <c r="F11768" s="285" t="s">
        <v>2568</v>
      </c>
      <c r="G11768" s="66" t="s">
        <v>10242</v>
      </c>
      <c r="H11768" s="643">
        <v>172731</v>
      </c>
      <c r="I11768" s="643">
        <v>172731</v>
      </c>
      <c r="J11768" s="66" t="s">
        <v>39</v>
      </c>
      <c r="K11768" s="643" t="s">
        <v>40</v>
      </c>
      <c r="L11768" s="67" t="s">
        <v>11005</v>
      </c>
    </row>
    <row r="11769" spans="2:12" s="10" customFormat="1" ht="60" x14ac:dyDescent="0.25">
      <c r="B11769" s="669">
        <v>55101509</v>
      </c>
      <c r="C11769" s="436" t="s">
        <v>11071</v>
      </c>
      <c r="D11769" s="670" t="s">
        <v>11004</v>
      </c>
      <c r="E11769" s="67" t="s">
        <v>40</v>
      </c>
      <c r="F11769" s="285" t="s">
        <v>2568</v>
      </c>
      <c r="G11769" s="66" t="s">
        <v>10242</v>
      </c>
      <c r="H11769" s="643">
        <v>92391</v>
      </c>
      <c r="I11769" s="643">
        <v>92391</v>
      </c>
      <c r="J11769" s="66" t="s">
        <v>39</v>
      </c>
      <c r="K11769" s="643" t="s">
        <v>40</v>
      </c>
      <c r="L11769" s="67" t="s">
        <v>11005</v>
      </c>
    </row>
    <row r="11770" spans="2:12" s="10" customFormat="1" ht="60" x14ac:dyDescent="0.25">
      <c r="B11770" s="669">
        <v>55101509</v>
      </c>
      <c r="C11770" s="436" t="s">
        <v>11072</v>
      </c>
      <c r="D11770" s="670" t="s">
        <v>11004</v>
      </c>
      <c r="E11770" s="67" t="s">
        <v>40</v>
      </c>
      <c r="F11770" s="285" t="s">
        <v>2568</v>
      </c>
      <c r="G11770" s="66" t="s">
        <v>10242</v>
      </c>
      <c r="H11770" s="643">
        <v>160680</v>
      </c>
      <c r="I11770" s="643">
        <v>160680</v>
      </c>
      <c r="J11770" s="66" t="s">
        <v>39</v>
      </c>
      <c r="K11770" s="643" t="s">
        <v>40</v>
      </c>
      <c r="L11770" s="67" t="s">
        <v>11005</v>
      </c>
    </row>
    <row r="11771" spans="2:12" s="10" customFormat="1" ht="60" x14ac:dyDescent="0.25">
      <c r="B11771" s="669">
        <v>55101509</v>
      </c>
      <c r="C11771" s="436" t="s">
        <v>11073</v>
      </c>
      <c r="D11771" s="670" t="s">
        <v>11004</v>
      </c>
      <c r="E11771" s="67" t="s">
        <v>40</v>
      </c>
      <c r="F11771" s="285" t="s">
        <v>2568</v>
      </c>
      <c r="G11771" s="66" t="s">
        <v>10242</v>
      </c>
      <c r="H11771" s="643">
        <v>92391</v>
      </c>
      <c r="I11771" s="643">
        <v>92391</v>
      </c>
      <c r="J11771" s="66" t="s">
        <v>39</v>
      </c>
      <c r="K11771" s="643" t="s">
        <v>40</v>
      </c>
      <c r="L11771" s="67" t="s">
        <v>11005</v>
      </c>
    </row>
    <row r="11772" spans="2:12" s="10" customFormat="1" ht="60" x14ac:dyDescent="0.25">
      <c r="B11772" s="669">
        <v>55101509</v>
      </c>
      <c r="C11772" s="436" t="s">
        <v>11074</v>
      </c>
      <c r="D11772" s="670" t="s">
        <v>11004</v>
      </c>
      <c r="E11772" s="67" t="s">
        <v>40</v>
      </c>
      <c r="F11772" s="285" t="s">
        <v>2568</v>
      </c>
      <c r="G11772" s="66" t="s">
        <v>10242</v>
      </c>
      <c r="H11772" s="643">
        <v>69092.399999999994</v>
      </c>
      <c r="I11772" s="643">
        <v>69092.399999999994</v>
      </c>
      <c r="J11772" s="66" t="s">
        <v>39</v>
      </c>
      <c r="K11772" s="643" t="s">
        <v>40</v>
      </c>
      <c r="L11772" s="67" t="s">
        <v>11005</v>
      </c>
    </row>
    <row r="11773" spans="2:12" s="10" customFormat="1" ht="60" x14ac:dyDescent="0.25">
      <c r="B11773" s="669">
        <v>55101509</v>
      </c>
      <c r="C11773" s="436" t="s">
        <v>11075</v>
      </c>
      <c r="D11773" s="670" t="s">
        <v>11004</v>
      </c>
      <c r="E11773" s="67" t="s">
        <v>40</v>
      </c>
      <c r="F11773" s="285" t="s">
        <v>2568</v>
      </c>
      <c r="G11773" s="66" t="s">
        <v>10242</v>
      </c>
      <c r="H11773" s="643">
        <v>69092.399999999994</v>
      </c>
      <c r="I11773" s="643">
        <v>69092.399999999994</v>
      </c>
      <c r="J11773" s="66" t="s">
        <v>39</v>
      </c>
      <c r="K11773" s="643" t="s">
        <v>40</v>
      </c>
      <c r="L11773" s="67" t="s">
        <v>11005</v>
      </c>
    </row>
    <row r="11774" spans="2:12" s="10" customFormat="1" ht="60" x14ac:dyDescent="0.25">
      <c r="B11774" s="669">
        <v>55101509</v>
      </c>
      <c r="C11774" s="436" t="s">
        <v>11076</v>
      </c>
      <c r="D11774" s="670" t="s">
        <v>11004</v>
      </c>
      <c r="E11774" s="67" t="s">
        <v>40</v>
      </c>
      <c r="F11774" s="285" t="s">
        <v>2568</v>
      </c>
      <c r="G11774" s="66" t="s">
        <v>10242</v>
      </c>
      <c r="H11774" s="643">
        <v>55434.6</v>
      </c>
      <c r="I11774" s="643">
        <v>55434.6</v>
      </c>
      <c r="J11774" s="66" t="s">
        <v>39</v>
      </c>
      <c r="K11774" s="643" t="s">
        <v>40</v>
      </c>
      <c r="L11774" s="67" t="s">
        <v>11005</v>
      </c>
    </row>
    <row r="11775" spans="2:12" s="10" customFormat="1" ht="60" x14ac:dyDescent="0.25">
      <c r="B11775" s="669">
        <v>55101509</v>
      </c>
      <c r="C11775" s="436" t="s">
        <v>11077</v>
      </c>
      <c r="D11775" s="670" t="s">
        <v>11004</v>
      </c>
      <c r="E11775" s="67" t="s">
        <v>40</v>
      </c>
      <c r="F11775" s="285" t="s">
        <v>2568</v>
      </c>
      <c r="G11775" s="66" t="s">
        <v>10242</v>
      </c>
      <c r="H11775" s="643">
        <v>100425</v>
      </c>
      <c r="I11775" s="643">
        <v>100425</v>
      </c>
      <c r="J11775" s="66" t="s">
        <v>39</v>
      </c>
      <c r="K11775" s="643" t="s">
        <v>40</v>
      </c>
      <c r="L11775" s="67" t="s">
        <v>11005</v>
      </c>
    </row>
    <row r="11776" spans="2:12" s="10" customFormat="1" ht="60" x14ac:dyDescent="0.25">
      <c r="B11776" s="669">
        <v>55101509</v>
      </c>
      <c r="C11776" s="436" t="s">
        <v>11078</v>
      </c>
      <c r="D11776" s="670" t="s">
        <v>11004</v>
      </c>
      <c r="E11776" s="67" t="s">
        <v>40</v>
      </c>
      <c r="F11776" s="285" t="s">
        <v>2568</v>
      </c>
      <c r="G11776" s="66" t="s">
        <v>10242</v>
      </c>
      <c r="H11776" s="643">
        <v>393666</v>
      </c>
      <c r="I11776" s="643">
        <v>393666</v>
      </c>
      <c r="J11776" s="66" t="s">
        <v>39</v>
      </c>
      <c r="K11776" s="643" t="s">
        <v>40</v>
      </c>
      <c r="L11776" s="67" t="s">
        <v>11005</v>
      </c>
    </row>
    <row r="11777" spans="2:12" s="10" customFormat="1" ht="60" x14ac:dyDescent="0.25">
      <c r="B11777" s="669">
        <v>55101509</v>
      </c>
      <c r="C11777" s="436" t="s">
        <v>11079</v>
      </c>
      <c r="D11777" s="670" t="s">
        <v>11004</v>
      </c>
      <c r="E11777" s="67" t="s">
        <v>40</v>
      </c>
      <c r="F11777" s="285" t="s">
        <v>2568</v>
      </c>
      <c r="G11777" s="66" t="s">
        <v>10242</v>
      </c>
      <c r="H11777" s="643">
        <v>159073.20000000001</v>
      </c>
      <c r="I11777" s="643">
        <v>159073.20000000001</v>
      </c>
      <c r="J11777" s="66" t="s">
        <v>39</v>
      </c>
      <c r="K11777" s="643" t="s">
        <v>40</v>
      </c>
      <c r="L11777" s="67" t="s">
        <v>11005</v>
      </c>
    </row>
    <row r="11778" spans="2:12" s="10" customFormat="1" ht="60" x14ac:dyDescent="0.25">
      <c r="B11778" s="669">
        <v>55101509</v>
      </c>
      <c r="C11778" s="436" t="s">
        <v>11080</v>
      </c>
      <c r="D11778" s="670" t="s">
        <v>11004</v>
      </c>
      <c r="E11778" s="67" t="s">
        <v>40</v>
      </c>
      <c r="F11778" s="285" t="s">
        <v>2568</v>
      </c>
      <c r="G11778" s="66" t="s">
        <v>10242</v>
      </c>
      <c r="H11778" s="643">
        <v>293241</v>
      </c>
      <c r="I11778" s="643">
        <v>293241</v>
      </c>
      <c r="J11778" s="66" t="s">
        <v>39</v>
      </c>
      <c r="K11778" s="643" t="s">
        <v>40</v>
      </c>
      <c r="L11778" s="67" t="s">
        <v>11005</v>
      </c>
    </row>
    <row r="11779" spans="2:12" s="10" customFormat="1" ht="60" x14ac:dyDescent="0.25">
      <c r="B11779" s="669">
        <v>55101509</v>
      </c>
      <c r="C11779" s="436" t="s">
        <v>11081</v>
      </c>
      <c r="D11779" s="670" t="s">
        <v>11004</v>
      </c>
      <c r="E11779" s="67" t="s">
        <v>40</v>
      </c>
      <c r="F11779" s="285" t="s">
        <v>2568</v>
      </c>
      <c r="G11779" s="66" t="s">
        <v>10242</v>
      </c>
      <c r="H11779" s="643">
        <v>20085</v>
      </c>
      <c r="I11779" s="643">
        <v>20085</v>
      </c>
      <c r="J11779" s="66" t="s">
        <v>39</v>
      </c>
      <c r="K11779" s="643" t="s">
        <v>40</v>
      </c>
      <c r="L11779" s="67" t="s">
        <v>11005</v>
      </c>
    </row>
    <row r="11780" spans="2:12" s="10" customFormat="1" ht="60" x14ac:dyDescent="0.25">
      <c r="B11780" s="669">
        <v>55101509</v>
      </c>
      <c r="C11780" s="436" t="s">
        <v>11082</v>
      </c>
      <c r="D11780" s="670" t="s">
        <v>11004</v>
      </c>
      <c r="E11780" s="67" t="s">
        <v>40</v>
      </c>
      <c r="F11780" s="285" t="s">
        <v>2568</v>
      </c>
      <c r="G11780" s="66" t="s">
        <v>10242</v>
      </c>
      <c r="H11780" s="643">
        <v>20085</v>
      </c>
      <c r="I11780" s="643">
        <v>20085</v>
      </c>
      <c r="J11780" s="66" t="s">
        <v>39</v>
      </c>
      <c r="K11780" s="643" t="s">
        <v>40</v>
      </c>
      <c r="L11780" s="67" t="s">
        <v>11005</v>
      </c>
    </row>
    <row r="11781" spans="2:12" s="10" customFormat="1" ht="60" x14ac:dyDescent="0.25">
      <c r="B11781" s="669">
        <v>55101509</v>
      </c>
      <c r="C11781" s="436" t="s">
        <v>11083</v>
      </c>
      <c r="D11781" s="670" t="s">
        <v>11004</v>
      </c>
      <c r="E11781" s="67" t="s">
        <v>40</v>
      </c>
      <c r="F11781" s="285" t="s">
        <v>2568</v>
      </c>
      <c r="G11781" s="66" t="s">
        <v>10242</v>
      </c>
      <c r="H11781" s="643">
        <v>80340</v>
      </c>
      <c r="I11781" s="643">
        <v>80340</v>
      </c>
      <c r="J11781" s="66" t="s">
        <v>39</v>
      </c>
      <c r="K11781" s="643" t="s">
        <v>40</v>
      </c>
      <c r="L11781" s="67" t="s">
        <v>11005</v>
      </c>
    </row>
    <row r="11782" spans="2:12" s="10" customFormat="1" ht="60" x14ac:dyDescent="0.25">
      <c r="B11782" s="669">
        <v>55101509</v>
      </c>
      <c r="C11782" s="436" t="s">
        <v>11084</v>
      </c>
      <c r="D11782" s="670" t="s">
        <v>11004</v>
      </c>
      <c r="E11782" s="67" t="s">
        <v>40</v>
      </c>
      <c r="F11782" s="285" t="s">
        <v>2568</v>
      </c>
      <c r="G11782" s="66" t="s">
        <v>10242</v>
      </c>
      <c r="H11782" s="643">
        <v>130118.87</v>
      </c>
      <c r="I11782" s="643">
        <v>130118.87</v>
      </c>
      <c r="J11782" s="66" t="s">
        <v>39</v>
      </c>
      <c r="K11782" s="643" t="s">
        <v>40</v>
      </c>
      <c r="L11782" s="67" t="s">
        <v>11005</v>
      </c>
    </row>
    <row r="11783" spans="2:12" s="10" customFormat="1" ht="60" x14ac:dyDescent="0.25">
      <c r="B11783" s="669">
        <v>55101509</v>
      </c>
      <c r="C11783" s="436" t="s">
        <v>11085</v>
      </c>
      <c r="D11783" s="670" t="s">
        <v>11004</v>
      </c>
      <c r="E11783" s="67" t="s">
        <v>40</v>
      </c>
      <c r="F11783" s="285" t="s">
        <v>2568</v>
      </c>
      <c r="G11783" s="66" t="s">
        <v>10242</v>
      </c>
      <c r="H11783" s="643">
        <v>96408</v>
      </c>
      <c r="I11783" s="643">
        <v>96408</v>
      </c>
      <c r="J11783" s="66" t="s">
        <v>39</v>
      </c>
      <c r="K11783" s="643" t="s">
        <v>40</v>
      </c>
      <c r="L11783" s="67" t="s">
        <v>11005</v>
      </c>
    </row>
    <row r="11784" spans="2:12" s="10" customFormat="1" ht="60" x14ac:dyDescent="0.25">
      <c r="B11784" s="669">
        <v>55101509</v>
      </c>
      <c r="C11784" s="436" t="s">
        <v>11086</v>
      </c>
      <c r="D11784" s="670" t="s">
        <v>11004</v>
      </c>
      <c r="E11784" s="67" t="s">
        <v>40</v>
      </c>
      <c r="F11784" s="285" t="s">
        <v>2568</v>
      </c>
      <c r="G11784" s="66" t="s">
        <v>10242</v>
      </c>
      <c r="H11784" s="643">
        <v>61701.120000000003</v>
      </c>
      <c r="I11784" s="643">
        <v>61701.120000000003</v>
      </c>
      <c r="J11784" s="66" t="s">
        <v>39</v>
      </c>
      <c r="K11784" s="643" t="s">
        <v>40</v>
      </c>
      <c r="L11784" s="67" t="s">
        <v>11005</v>
      </c>
    </row>
    <row r="11785" spans="2:12" s="10" customFormat="1" ht="60" x14ac:dyDescent="0.25">
      <c r="B11785" s="669">
        <v>55101509</v>
      </c>
      <c r="C11785" s="436" t="s">
        <v>11087</v>
      </c>
      <c r="D11785" s="670" t="s">
        <v>11004</v>
      </c>
      <c r="E11785" s="67" t="s">
        <v>40</v>
      </c>
      <c r="F11785" s="285" t="s">
        <v>2568</v>
      </c>
      <c r="G11785" s="66" t="s">
        <v>10242</v>
      </c>
      <c r="H11785" s="643">
        <v>115689.60000000001</v>
      </c>
      <c r="I11785" s="643">
        <v>115689.60000000001</v>
      </c>
      <c r="J11785" s="66" t="s">
        <v>39</v>
      </c>
      <c r="K11785" s="643" t="s">
        <v>40</v>
      </c>
      <c r="L11785" s="67" t="s">
        <v>11005</v>
      </c>
    </row>
    <row r="11786" spans="2:12" s="10" customFormat="1" ht="60" x14ac:dyDescent="0.25">
      <c r="B11786" s="669">
        <v>55101509</v>
      </c>
      <c r="C11786" s="436" t="s">
        <v>11088</v>
      </c>
      <c r="D11786" s="670" t="s">
        <v>11004</v>
      </c>
      <c r="E11786" s="67" t="s">
        <v>40</v>
      </c>
      <c r="F11786" s="285" t="s">
        <v>2568</v>
      </c>
      <c r="G11786" s="66" t="s">
        <v>10242</v>
      </c>
      <c r="H11786" s="643">
        <v>62665.2</v>
      </c>
      <c r="I11786" s="643">
        <v>62665.2</v>
      </c>
      <c r="J11786" s="66" t="s">
        <v>39</v>
      </c>
      <c r="K11786" s="643" t="s">
        <v>40</v>
      </c>
      <c r="L11786" s="67" t="s">
        <v>11005</v>
      </c>
    </row>
    <row r="11787" spans="2:12" s="10" customFormat="1" ht="60" x14ac:dyDescent="0.25">
      <c r="B11787" s="669">
        <v>55101509</v>
      </c>
      <c r="C11787" s="436" t="s">
        <v>11089</v>
      </c>
      <c r="D11787" s="670" t="s">
        <v>11004</v>
      </c>
      <c r="E11787" s="67" t="s">
        <v>40</v>
      </c>
      <c r="F11787" s="285" t="s">
        <v>2568</v>
      </c>
      <c r="G11787" s="66" t="s">
        <v>10242</v>
      </c>
      <c r="H11787" s="643">
        <v>83553.600000000006</v>
      </c>
      <c r="I11787" s="643">
        <v>83553.600000000006</v>
      </c>
      <c r="J11787" s="66" t="s">
        <v>39</v>
      </c>
      <c r="K11787" s="643" t="s">
        <v>40</v>
      </c>
      <c r="L11787" s="67" t="s">
        <v>11005</v>
      </c>
    </row>
    <row r="11788" spans="2:12" s="10" customFormat="1" ht="60" x14ac:dyDescent="0.25">
      <c r="B11788" s="669">
        <v>55101509</v>
      </c>
      <c r="C11788" s="436" t="s">
        <v>11090</v>
      </c>
      <c r="D11788" s="670" t="s">
        <v>11004</v>
      </c>
      <c r="E11788" s="67" t="s">
        <v>40</v>
      </c>
      <c r="F11788" s="285" t="s">
        <v>2568</v>
      </c>
      <c r="G11788" s="66" t="s">
        <v>10242</v>
      </c>
      <c r="H11788" s="643">
        <v>196833</v>
      </c>
      <c r="I11788" s="643">
        <v>196833</v>
      </c>
      <c r="J11788" s="66" t="s">
        <v>39</v>
      </c>
      <c r="K11788" s="643" t="s">
        <v>40</v>
      </c>
      <c r="L11788" s="67" t="s">
        <v>11005</v>
      </c>
    </row>
    <row r="11789" spans="2:12" s="10" customFormat="1" ht="60" x14ac:dyDescent="0.25">
      <c r="B11789" s="669">
        <v>55101509</v>
      </c>
      <c r="C11789" s="436" t="s">
        <v>11091</v>
      </c>
      <c r="D11789" s="670" t="s">
        <v>11004</v>
      </c>
      <c r="E11789" s="67" t="s">
        <v>40</v>
      </c>
      <c r="F11789" s="285" t="s">
        <v>2568</v>
      </c>
      <c r="G11789" s="66" t="s">
        <v>10242</v>
      </c>
      <c r="H11789" s="643">
        <v>123723.6</v>
      </c>
      <c r="I11789" s="643">
        <v>123723.6</v>
      </c>
      <c r="J11789" s="66" t="s">
        <v>39</v>
      </c>
      <c r="K11789" s="643" t="s">
        <v>40</v>
      </c>
      <c r="L11789" s="67" t="s">
        <v>11005</v>
      </c>
    </row>
    <row r="11790" spans="2:12" s="10" customFormat="1" ht="60" x14ac:dyDescent="0.25">
      <c r="B11790" s="669">
        <v>55101509</v>
      </c>
      <c r="C11790" s="436" t="s">
        <v>11092</v>
      </c>
      <c r="D11790" s="670" t="s">
        <v>11004</v>
      </c>
      <c r="E11790" s="67" t="s">
        <v>40</v>
      </c>
      <c r="F11790" s="285" t="s">
        <v>2568</v>
      </c>
      <c r="G11790" s="66" t="s">
        <v>10242</v>
      </c>
      <c r="H11790" s="643">
        <v>269942.40000000002</v>
      </c>
      <c r="I11790" s="643">
        <v>269942.40000000002</v>
      </c>
      <c r="J11790" s="66" t="s">
        <v>39</v>
      </c>
      <c r="K11790" s="643" t="s">
        <v>40</v>
      </c>
      <c r="L11790" s="67" t="s">
        <v>11005</v>
      </c>
    </row>
    <row r="11791" spans="2:12" s="10" customFormat="1" ht="60" x14ac:dyDescent="0.25">
      <c r="B11791" s="669">
        <v>55101509</v>
      </c>
      <c r="C11791" s="436" t="s">
        <v>11093</v>
      </c>
      <c r="D11791" s="670" t="s">
        <v>11004</v>
      </c>
      <c r="E11791" s="67" t="s">
        <v>40</v>
      </c>
      <c r="F11791" s="285" t="s">
        <v>2568</v>
      </c>
      <c r="G11791" s="66" t="s">
        <v>10242</v>
      </c>
      <c r="H11791" s="643">
        <v>295651.20000000001</v>
      </c>
      <c r="I11791" s="643">
        <v>295651.20000000001</v>
      </c>
      <c r="J11791" s="66" t="s">
        <v>39</v>
      </c>
      <c r="K11791" s="643" t="s">
        <v>40</v>
      </c>
      <c r="L11791" s="67" t="s">
        <v>11005</v>
      </c>
    </row>
    <row r="11792" spans="2:12" s="10" customFormat="1" ht="60" x14ac:dyDescent="0.25">
      <c r="B11792" s="669">
        <v>55101509</v>
      </c>
      <c r="C11792" s="436" t="s">
        <v>11094</v>
      </c>
      <c r="D11792" s="670" t="s">
        <v>11004</v>
      </c>
      <c r="E11792" s="67" t="s">
        <v>40</v>
      </c>
      <c r="F11792" s="285" t="s">
        <v>2568</v>
      </c>
      <c r="G11792" s="66" t="s">
        <v>10242</v>
      </c>
      <c r="H11792" s="643">
        <v>176748</v>
      </c>
      <c r="I11792" s="643">
        <v>176748</v>
      </c>
      <c r="J11792" s="66" t="s">
        <v>39</v>
      </c>
      <c r="K11792" s="643" t="s">
        <v>40</v>
      </c>
      <c r="L11792" s="67" t="s">
        <v>11005</v>
      </c>
    </row>
    <row r="11793" spans="2:12" s="10" customFormat="1" ht="60" x14ac:dyDescent="0.25">
      <c r="B11793" s="669">
        <v>55101509</v>
      </c>
      <c r="C11793" s="436" t="s">
        <v>11095</v>
      </c>
      <c r="D11793" s="670" t="s">
        <v>11004</v>
      </c>
      <c r="E11793" s="67" t="s">
        <v>40</v>
      </c>
      <c r="F11793" s="285" t="s">
        <v>2568</v>
      </c>
      <c r="G11793" s="66" t="s">
        <v>10242</v>
      </c>
      <c r="H11793" s="643">
        <v>157466.4</v>
      </c>
      <c r="I11793" s="643">
        <v>157466.4</v>
      </c>
      <c r="J11793" s="66" t="s">
        <v>39</v>
      </c>
      <c r="K11793" s="643" t="s">
        <v>40</v>
      </c>
      <c r="L11793" s="67" t="s">
        <v>11005</v>
      </c>
    </row>
    <row r="11794" spans="2:12" s="10" customFormat="1" ht="60" x14ac:dyDescent="0.25">
      <c r="B11794" s="669">
        <v>55101509</v>
      </c>
      <c r="C11794" s="436" t="s">
        <v>11096</v>
      </c>
      <c r="D11794" s="670" t="s">
        <v>11004</v>
      </c>
      <c r="E11794" s="67" t="s">
        <v>40</v>
      </c>
      <c r="F11794" s="285" t="s">
        <v>2568</v>
      </c>
      <c r="G11794" s="66" t="s">
        <v>10242</v>
      </c>
      <c r="H11794" s="643">
        <v>311558.52</v>
      </c>
      <c r="I11794" s="643">
        <v>311558.52</v>
      </c>
      <c r="J11794" s="66" t="s">
        <v>39</v>
      </c>
      <c r="K11794" s="643" t="s">
        <v>40</v>
      </c>
      <c r="L11794" s="67" t="s">
        <v>11005</v>
      </c>
    </row>
    <row r="11795" spans="2:12" s="10" customFormat="1" ht="60" x14ac:dyDescent="0.25">
      <c r="B11795" s="669">
        <v>55101509</v>
      </c>
      <c r="C11795" s="436" t="s">
        <v>11097</v>
      </c>
      <c r="D11795" s="670" t="s">
        <v>11004</v>
      </c>
      <c r="E11795" s="67" t="s">
        <v>40</v>
      </c>
      <c r="F11795" s="285" t="s">
        <v>2568</v>
      </c>
      <c r="G11795" s="66" t="s">
        <v>10242</v>
      </c>
      <c r="H11795" s="643">
        <v>256927.32</v>
      </c>
      <c r="I11795" s="643">
        <v>256927.32</v>
      </c>
      <c r="J11795" s="66" t="s">
        <v>39</v>
      </c>
      <c r="K11795" s="643" t="s">
        <v>40</v>
      </c>
      <c r="L11795" s="67" t="s">
        <v>11005</v>
      </c>
    </row>
    <row r="11796" spans="2:12" s="10" customFormat="1" ht="60" x14ac:dyDescent="0.25">
      <c r="B11796" s="669">
        <v>55101509</v>
      </c>
      <c r="C11796" s="436" t="s">
        <v>11098</v>
      </c>
      <c r="D11796" s="670" t="s">
        <v>11004</v>
      </c>
      <c r="E11796" s="67" t="s">
        <v>40</v>
      </c>
      <c r="F11796" s="285" t="s">
        <v>2568</v>
      </c>
      <c r="G11796" s="66" t="s">
        <v>10242</v>
      </c>
      <c r="H11796" s="643">
        <v>157466.4</v>
      </c>
      <c r="I11796" s="643">
        <v>157466.4</v>
      </c>
      <c r="J11796" s="66" t="s">
        <v>39</v>
      </c>
      <c r="K11796" s="643" t="s">
        <v>40</v>
      </c>
      <c r="L11796" s="67" t="s">
        <v>11005</v>
      </c>
    </row>
    <row r="11797" spans="2:12" s="10" customFormat="1" ht="60" x14ac:dyDescent="0.25">
      <c r="B11797" s="669">
        <v>55101509</v>
      </c>
      <c r="C11797" s="436" t="s">
        <v>11099</v>
      </c>
      <c r="D11797" s="670" t="s">
        <v>11004</v>
      </c>
      <c r="E11797" s="67" t="s">
        <v>40</v>
      </c>
      <c r="F11797" s="285" t="s">
        <v>2568</v>
      </c>
      <c r="G11797" s="66" t="s">
        <v>10242</v>
      </c>
      <c r="H11797" s="643">
        <v>79536.600000000006</v>
      </c>
      <c r="I11797" s="643">
        <v>79536.600000000006</v>
      </c>
      <c r="J11797" s="66" t="s">
        <v>39</v>
      </c>
      <c r="K11797" s="643" t="s">
        <v>40</v>
      </c>
      <c r="L11797" s="67" t="s">
        <v>11005</v>
      </c>
    </row>
    <row r="11798" spans="2:12" s="10" customFormat="1" ht="60" x14ac:dyDescent="0.25">
      <c r="B11798" s="669">
        <v>55101509</v>
      </c>
      <c r="C11798" s="436" t="s">
        <v>11100</v>
      </c>
      <c r="D11798" s="670" t="s">
        <v>11004</v>
      </c>
      <c r="E11798" s="67" t="s">
        <v>40</v>
      </c>
      <c r="F11798" s="285" t="s">
        <v>2568</v>
      </c>
      <c r="G11798" s="66" t="s">
        <v>10242</v>
      </c>
      <c r="H11798" s="643">
        <v>129347.4</v>
      </c>
      <c r="I11798" s="643">
        <v>129347.4</v>
      </c>
      <c r="J11798" s="66" t="s">
        <v>39</v>
      </c>
      <c r="K11798" s="643" t="s">
        <v>40</v>
      </c>
      <c r="L11798" s="67" t="s">
        <v>11005</v>
      </c>
    </row>
    <row r="11799" spans="2:12" s="10" customFormat="1" ht="60" x14ac:dyDescent="0.25">
      <c r="B11799" s="669">
        <v>55101509</v>
      </c>
      <c r="C11799" s="436" t="s">
        <v>11101</v>
      </c>
      <c r="D11799" s="670" t="s">
        <v>11004</v>
      </c>
      <c r="E11799" s="67" t="s">
        <v>40</v>
      </c>
      <c r="F11799" s="285" t="s">
        <v>2568</v>
      </c>
      <c r="G11799" s="66" t="s">
        <v>10242</v>
      </c>
      <c r="H11799" s="643">
        <v>57844.800000000003</v>
      </c>
      <c r="I11799" s="643">
        <v>57844.800000000003</v>
      </c>
      <c r="J11799" s="66" t="s">
        <v>39</v>
      </c>
      <c r="K11799" s="643" t="s">
        <v>40</v>
      </c>
      <c r="L11799" s="67" t="s">
        <v>11005</v>
      </c>
    </row>
    <row r="11800" spans="2:12" s="10" customFormat="1" ht="60" x14ac:dyDescent="0.25">
      <c r="B11800" s="669">
        <v>55101509</v>
      </c>
      <c r="C11800" s="436" t="s">
        <v>11102</v>
      </c>
      <c r="D11800" s="670" t="s">
        <v>11004</v>
      </c>
      <c r="E11800" s="67" t="s">
        <v>40</v>
      </c>
      <c r="F11800" s="285" t="s">
        <v>2568</v>
      </c>
      <c r="G11800" s="66" t="s">
        <v>10242</v>
      </c>
      <c r="H11800" s="643">
        <v>72306</v>
      </c>
      <c r="I11800" s="643">
        <v>72306</v>
      </c>
      <c r="J11800" s="66" t="s">
        <v>39</v>
      </c>
      <c r="K11800" s="643" t="s">
        <v>40</v>
      </c>
      <c r="L11800" s="67" t="s">
        <v>11005</v>
      </c>
    </row>
    <row r="11801" spans="2:12" s="10" customFormat="1" ht="60" x14ac:dyDescent="0.25">
      <c r="B11801" s="669">
        <v>55101509</v>
      </c>
      <c r="C11801" s="436" t="s">
        <v>11103</v>
      </c>
      <c r="D11801" s="670" t="s">
        <v>11004</v>
      </c>
      <c r="E11801" s="67" t="s">
        <v>40</v>
      </c>
      <c r="F11801" s="285" t="s">
        <v>2568</v>
      </c>
      <c r="G11801" s="66" t="s">
        <v>10242</v>
      </c>
      <c r="H11801" s="643">
        <v>17674.8</v>
      </c>
      <c r="I11801" s="643">
        <v>17674.8</v>
      </c>
      <c r="J11801" s="66" t="s">
        <v>39</v>
      </c>
      <c r="K11801" s="643" t="s">
        <v>40</v>
      </c>
      <c r="L11801" s="67" t="s">
        <v>11005</v>
      </c>
    </row>
    <row r="11802" spans="2:12" s="10" customFormat="1" ht="60" x14ac:dyDescent="0.25">
      <c r="B11802" s="669">
        <v>55101509</v>
      </c>
      <c r="C11802" s="436" t="s">
        <v>11104</v>
      </c>
      <c r="D11802" s="670" t="s">
        <v>11004</v>
      </c>
      <c r="E11802" s="67" t="s">
        <v>40</v>
      </c>
      <c r="F11802" s="285" t="s">
        <v>2568</v>
      </c>
      <c r="G11802" s="66" t="s">
        <v>10242</v>
      </c>
      <c r="H11802" s="643">
        <v>144612</v>
      </c>
      <c r="I11802" s="643">
        <v>144612</v>
      </c>
      <c r="J11802" s="66" t="s">
        <v>39</v>
      </c>
      <c r="K11802" s="643" t="s">
        <v>40</v>
      </c>
      <c r="L11802" s="67" t="s">
        <v>11005</v>
      </c>
    </row>
    <row r="11803" spans="2:12" s="10" customFormat="1" ht="60" x14ac:dyDescent="0.25">
      <c r="B11803" s="669">
        <v>55101509</v>
      </c>
      <c r="C11803" s="436" t="s">
        <v>11105</v>
      </c>
      <c r="D11803" s="670" t="s">
        <v>11004</v>
      </c>
      <c r="E11803" s="67" t="s">
        <v>40</v>
      </c>
      <c r="F11803" s="285" t="s">
        <v>2568</v>
      </c>
      <c r="G11803" s="66" t="s">
        <v>10242</v>
      </c>
      <c r="H11803" s="643">
        <v>152646</v>
      </c>
      <c r="I11803" s="643">
        <v>152646</v>
      </c>
      <c r="J11803" s="66" t="s">
        <v>39</v>
      </c>
      <c r="K11803" s="643" t="s">
        <v>40</v>
      </c>
      <c r="L11803" s="67" t="s">
        <v>11005</v>
      </c>
    </row>
    <row r="11804" spans="2:12" s="10" customFormat="1" ht="60" x14ac:dyDescent="0.25">
      <c r="B11804" s="669">
        <v>55101509</v>
      </c>
      <c r="C11804" s="436" t="s">
        <v>11106</v>
      </c>
      <c r="D11804" s="670" t="s">
        <v>11004</v>
      </c>
      <c r="E11804" s="67" t="s">
        <v>40</v>
      </c>
      <c r="F11804" s="285" t="s">
        <v>2568</v>
      </c>
      <c r="G11804" s="66" t="s">
        <v>10242</v>
      </c>
      <c r="H11804" s="643">
        <v>95604.6</v>
      </c>
      <c r="I11804" s="643">
        <v>95604.6</v>
      </c>
      <c r="J11804" s="66" t="s">
        <v>39</v>
      </c>
      <c r="K11804" s="643" t="s">
        <v>40</v>
      </c>
      <c r="L11804" s="67" t="s">
        <v>11005</v>
      </c>
    </row>
    <row r="11805" spans="2:12" s="10" customFormat="1" ht="60" x14ac:dyDescent="0.25">
      <c r="B11805" s="669">
        <v>55101509</v>
      </c>
      <c r="C11805" s="436" t="s">
        <v>11107</v>
      </c>
      <c r="D11805" s="670" t="s">
        <v>11004</v>
      </c>
      <c r="E11805" s="67" t="s">
        <v>40</v>
      </c>
      <c r="F11805" s="285" t="s">
        <v>2568</v>
      </c>
      <c r="G11805" s="66" t="s">
        <v>10242</v>
      </c>
      <c r="H11805" s="643">
        <v>148629</v>
      </c>
      <c r="I11805" s="643">
        <v>148629</v>
      </c>
      <c r="J11805" s="66" t="s">
        <v>39</v>
      </c>
      <c r="K11805" s="643" t="s">
        <v>40</v>
      </c>
      <c r="L11805" s="67" t="s">
        <v>11005</v>
      </c>
    </row>
    <row r="11806" spans="2:12" s="10" customFormat="1" ht="60" x14ac:dyDescent="0.25">
      <c r="B11806" s="669">
        <v>55101509</v>
      </c>
      <c r="C11806" s="436" t="s">
        <v>11108</v>
      </c>
      <c r="D11806" s="670" t="s">
        <v>11004</v>
      </c>
      <c r="E11806" s="67" t="s">
        <v>40</v>
      </c>
      <c r="F11806" s="285" t="s">
        <v>2568</v>
      </c>
      <c r="G11806" s="66" t="s">
        <v>10242</v>
      </c>
      <c r="H11806" s="643">
        <v>108459</v>
      </c>
      <c r="I11806" s="643">
        <v>108459</v>
      </c>
      <c r="J11806" s="66" t="s">
        <v>39</v>
      </c>
      <c r="K11806" s="643" t="s">
        <v>40</v>
      </c>
      <c r="L11806" s="67" t="s">
        <v>11005</v>
      </c>
    </row>
    <row r="11807" spans="2:12" s="10" customFormat="1" ht="60" x14ac:dyDescent="0.25">
      <c r="B11807" s="669">
        <v>55101509</v>
      </c>
      <c r="C11807" s="436" t="s">
        <v>11109</v>
      </c>
      <c r="D11807" s="670" t="s">
        <v>11004</v>
      </c>
      <c r="E11807" s="67" t="s">
        <v>40</v>
      </c>
      <c r="F11807" s="285" t="s">
        <v>2568</v>
      </c>
      <c r="G11807" s="66" t="s">
        <v>10242</v>
      </c>
      <c r="H11807" s="643">
        <v>112476</v>
      </c>
      <c r="I11807" s="643">
        <v>112476</v>
      </c>
      <c r="J11807" s="66" t="s">
        <v>39</v>
      </c>
      <c r="K11807" s="643" t="s">
        <v>40</v>
      </c>
      <c r="L11807" s="67" t="s">
        <v>11005</v>
      </c>
    </row>
    <row r="11808" spans="2:12" s="10" customFormat="1" ht="60" x14ac:dyDescent="0.25">
      <c r="B11808" s="669">
        <v>55101509</v>
      </c>
      <c r="C11808" s="436" t="s">
        <v>11110</v>
      </c>
      <c r="D11808" s="670" t="s">
        <v>11004</v>
      </c>
      <c r="E11808" s="67" t="s">
        <v>40</v>
      </c>
      <c r="F11808" s="285" t="s">
        <v>2568</v>
      </c>
      <c r="G11808" s="66" t="s">
        <v>10242</v>
      </c>
      <c r="H11808" s="643">
        <v>66682.2</v>
      </c>
      <c r="I11808" s="643">
        <v>66682.2</v>
      </c>
      <c r="J11808" s="66" t="s">
        <v>39</v>
      </c>
      <c r="K11808" s="643" t="s">
        <v>40</v>
      </c>
      <c r="L11808" s="67" t="s">
        <v>11005</v>
      </c>
    </row>
    <row r="11809" spans="2:12" s="10" customFormat="1" ht="60" x14ac:dyDescent="0.25">
      <c r="B11809" s="669">
        <v>55101509</v>
      </c>
      <c r="C11809" s="436" t="s">
        <v>11111</v>
      </c>
      <c r="D11809" s="670" t="s">
        <v>11004</v>
      </c>
      <c r="E11809" s="67" t="s">
        <v>40</v>
      </c>
      <c r="F11809" s="285" t="s">
        <v>2568</v>
      </c>
      <c r="G11809" s="66" t="s">
        <v>10242</v>
      </c>
      <c r="H11809" s="643">
        <v>179158.2</v>
      </c>
      <c r="I11809" s="643">
        <v>179158.2</v>
      </c>
      <c r="J11809" s="66" t="s">
        <v>39</v>
      </c>
      <c r="K11809" s="643" t="s">
        <v>40</v>
      </c>
      <c r="L11809" s="67" t="s">
        <v>11005</v>
      </c>
    </row>
    <row r="11810" spans="2:12" s="10" customFormat="1" ht="60" x14ac:dyDescent="0.25">
      <c r="B11810" s="669">
        <v>55101509</v>
      </c>
      <c r="C11810" s="436" t="s">
        <v>11112</v>
      </c>
      <c r="D11810" s="670" t="s">
        <v>11004</v>
      </c>
      <c r="E11810" s="67" t="s">
        <v>40</v>
      </c>
      <c r="F11810" s="285" t="s">
        <v>2568</v>
      </c>
      <c r="G11810" s="66" t="s">
        <v>10242</v>
      </c>
      <c r="H11810" s="643">
        <v>132561</v>
      </c>
      <c r="I11810" s="643">
        <v>132561</v>
      </c>
      <c r="J11810" s="66" t="s">
        <v>39</v>
      </c>
      <c r="K11810" s="643" t="s">
        <v>40</v>
      </c>
      <c r="L11810" s="67" t="s">
        <v>11005</v>
      </c>
    </row>
    <row r="11811" spans="2:12" s="10" customFormat="1" ht="60" x14ac:dyDescent="0.25">
      <c r="B11811" s="669">
        <v>55101509</v>
      </c>
      <c r="C11811" s="436" t="s">
        <v>11113</v>
      </c>
      <c r="D11811" s="670" t="s">
        <v>11004</v>
      </c>
      <c r="E11811" s="67" t="s">
        <v>40</v>
      </c>
      <c r="F11811" s="285" t="s">
        <v>2568</v>
      </c>
      <c r="G11811" s="66" t="s">
        <v>10242</v>
      </c>
      <c r="H11811" s="643">
        <v>84357</v>
      </c>
      <c r="I11811" s="643">
        <v>84357</v>
      </c>
      <c r="J11811" s="66" t="s">
        <v>39</v>
      </c>
      <c r="K11811" s="643" t="s">
        <v>40</v>
      </c>
      <c r="L11811" s="67" t="s">
        <v>11005</v>
      </c>
    </row>
    <row r="11812" spans="2:12" s="10" customFormat="1" ht="60" x14ac:dyDescent="0.25">
      <c r="B11812" s="669">
        <v>55101509</v>
      </c>
      <c r="C11812" s="436" t="s">
        <v>11114</v>
      </c>
      <c r="D11812" s="670" t="s">
        <v>11004</v>
      </c>
      <c r="E11812" s="67" t="s">
        <v>40</v>
      </c>
      <c r="F11812" s="285" t="s">
        <v>2568</v>
      </c>
      <c r="G11812" s="66" t="s">
        <v>10242</v>
      </c>
      <c r="H11812" s="643">
        <v>131757.6</v>
      </c>
      <c r="I11812" s="643">
        <v>131757.6</v>
      </c>
      <c r="J11812" s="66" t="s">
        <v>39</v>
      </c>
      <c r="K11812" s="643" t="s">
        <v>40</v>
      </c>
      <c r="L11812" s="67" t="s">
        <v>11005</v>
      </c>
    </row>
    <row r="11813" spans="2:12" s="10" customFormat="1" ht="60" x14ac:dyDescent="0.25">
      <c r="B11813" s="669">
        <v>55101509</v>
      </c>
      <c r="C11813" s="436" t="s">
        <v>11115</v>
      </c>
      <c r="D11813" s="670" t="s">
        <v>11004</v>
      </c>
      <c r="E11813" s="67" t="s">
        <v>40</v>
      </c>
      <c r="F11813" s="285" t="s">
        <v>2568</v>
      </c>
      <c r="G11813" s="66" t="s">
        <v>10242</v>
      </c>
      <c r="H11813" s="643">
        <v>369564</v>
      </c>
      <c r="I11813" s="643">
        <v>369564</v>
      </c>
      <c r="J11813" s="66" t="s">
        <v>39</v>
      </c>
      <c r="K11813" s="643" t="s">
        <v>40</v>
      </c>
      <c r="L11813" s="67" t="s">
        <v>11005</v>
      </c>
    </row>
    <row r="11814" spans="2:12" s="10" customFormat="1" ht="60" x14ac:dyDescent="0.25">
      <c r="B11814" s="669">
        <v>55101509</v>
      </c>
      <c r="C11814" s="436" t="s">
        <v>11116</v>
      </c>
      <c r="D11814" s="670" t="s">
        <v>11004</v>
      </c>
      <c r="E11814" s="67" t="s">
        <v>40</v>
      </c>
      <c r="F11814" s="285" t="s">
        <v>2568</v>
      </c>
      <c r="G11814" s="66" t="s">
        <v>10242</v>
      </c>
      <c r="H11814" s="643">
        <v>107093.22</v>
      </c>
      <c r="I11814" s="643">
        <v>107093.22</v>
      </c>
      <c r="J11814" s="66" t="s">
        <v>39</v>
      </c>
      <c r="K11814" s="643" t="s">
        <v>40</v>
      </c>
      <c r="L11814" s="67" t="s">
        <v>11005</v>
      </c>
    </row>
    <row r="11815" spans="2:12" s="10" customFormat="1" ht="60" x14ac:dyDescent="0.25">
      <c r="B11815" s="669">
        <v>55101509</v>
      </c>
      <c r="C11815" s="436" t="s">
        <v>11117</v>
      </c>
      <c r="D11815" s="670" t="s">
        <v>11004</v>
      </c>
      <c r="E11815" s="67" t="s">
        <v>40</v>
      </c>
      <c r="F11815" s="285" t="s">
        <v>2568</v>
      </c>
      <c r="G11815" s="66" t="s">
        <v>10242</v>
      </c>
      <c r="H11815" s="643">
        <v>561703.29</v>
      </c>
      <c r="I11815" s="643">
        <v>561703.29</v>
      </c>
      <c r="J11815" s="66" t="s">
        <v>39</v>
      </c>
      <c r="K11815" s="643" t="s">
        <v>40</v>
      </c>
      <c r="L11815" s="67" t="s">
        <v>11005</v>
      </c>
    </row>
    <row r="11816" spans="2:12" s="10" customFormat="1" ht="60" x14ac:dyDescent="0.25">
      <c r="B11816" s="669">
        <v>55101509</v>
      </c>
      <c r="C11816" s="436" t="s">
        <v>11118</v>
      </c>
      <c r="D11816" s="670" t="s">
        <v>11004</v>
      </c>
      <c r="E11816" s="67" t="s">
        <v>40</v>
      </c>
      <c r="F11816" s="285" t="s">
        <v>2568</v>
      </c>
      <c r="G11816" s="66" t="s">
        <v>10242</v>
      </c>
      <c r="H11816" s="643">
        <v>84357</v>
      </c>
      <c r="I11816" s="643">
        <v>84357</v>
      </c>
      <c r="J11816" s="66" t="s">
        <v>39</v>
      </c>
      <c r="K11816" s="643" t="s">
        <v>40</v>
      </c>
      <c r="L11816" s="67" t="s">
        <v>11005</v>
      </c>
    </row>
    <row r="11817" spans="2:12" s="10" customFormat="1" ht="60" x14ac:dyDescent="0.25">
      <c r="B11817" s="672" t="str">
        <f>[1]Spanish!$D$9460</f>
        <v>44122003</v>
      </c>
      <c r="C11817" s="436" t="s">
        <v>11119</v>
      </c>
      <c r="D11817" s="670" t="s">
        <v>11120</v>
      </c>
      <c r="E11817" s="67" t="s">
        <v>40</v>
      </c>
      <c r="F11817" s="285" t="s">
        <v>2568</v>
      </c>
      <c r="G11817" s="66" t="s">
        <v>10242</v>
      </c>
      <c r="H11817" s="643">
        <v>8240</v>
      </c>
      <c r="I11817" s="643">
        <v>8240</v>
      </c>
      <c r="J11817" s="66" t="s">
        <v>39</v>
      </c>
      <c r="K11817" s="643" t="s">
        <v>40</v>
      </c>
      <c r="L11817" s="67" t="s">
        <v>11005</v>
      </c>
    </row>
    <row r="11818" spans="2:12" s="10" customFormat="1" ht="60" x14ac:dyDescent="0.25">
      <c r="B11818" s="669">
        <v>24112404</v>
      </c>
      <c r="C11818" s="436" t="s">
        <v>11121</v>
      </c>
      <c r="D11818" s="670" t="s">
        <v>11120</v>
      </c>
      <c r="E11818" s="67" t="s">
        <v>40</v>
      </c>
      <c r="F11818" s="285" t="s">
        <v>2568</v>
      </c>
      <c r="G11818" s="66" t="s">
        <v>10242</v>
      </c>
      <c r="H11818" s="643">
        <v>82400</v>
      </c>
      <c r="I11818" s="643">
        <v>82400</v>
      </c>
      <c r="J11818" s="66" t="s">
        <v>39</v>
      </c>
      <c r="K11818" s="643" t="s">
        <v>40</v>
      </c>
      <c r="L11818" s="67" t="s">
        <v>11005</v>
      </c>
    </row>
    <row r="11819" spans="2:12" s="10" customFormat="1" ht="60" x14ac:dyDescent="0.25">
      <c r="B11819" s="669" t="str">
        <f>[1]Spanish!$D$1262</f>
        <v>14121503</v>
      </c>
      <c r="C11819" s="436" t="s">
        <v>11122</v>
      </c>
      <c r="D11819" s="670" t="s">
        <v>11120</v>
      </c>
      <c r="E11819" s="67" t="s">
        <v>40</v>
      </c>
      <c r="F11819" s="285" t="s">
        <v>2568</v>
      </c>
      <c r="G11819" s="66" t="s">
        <v>10242</v>
      </c>
      <c r="H11819" s="643">
        <v>824</v>
      </c>
      <c r="I11819" s="643">
        <v>824</v>
      </c>
      <c r="J11819" s="66" t="s">
        <v>39</v>
      </c>
      <c r="K11819" s="643" t="s">
        <v>40</v>
      </c>
      <c r="L11819" s="67" t="s">
        <v>11005</v>
      </c>
    </row>
    <row r="11820" spans="2:12" s="10" customFormat="1" ht="60" x14ac:dyDescent="0.25">
      <c r="B11820" s="669" t="str">
        <f>[1]Spanish!$D$1268</f>
        <v>14121605</v>
      </c>
      <c r="C11820" s="436" t="s">
        <v>11123</v>
      </c>
      <c r="D11820" s="670" t="s">
        <v>11120</v>
      </c>
      <c r="E11820" s="67" t="s">
        <v>40</v>
      </c>
      <c r="F11820" s="285" t="s">
        <v>2568</v>
      </c>
      <c r="G11820" s="66" t="s">
        <v>10242</v>
      </c>
      <c r="H11820" s="643">
        <v>257.5</v>
      </c>
      <c r="I11820" s="643">
        <v>257.5</v>
      </c>
      <c r="J11820" s="66" t="s">
        <v>39</v>
      </c>
      <c r="K11820" s="643" t="s">
        <v>40</v>
      </c>
      <c r="L11820" s="67" t="s">
        <v>11005</v>
      </c>
    </row>
    <row r="11821" spans="2:12" s="10" customFormat="1" ht="60" x14ac:dyDescent="0.25">
      <c r="B11821" s="669">
        <v>49101501</v>
      </c>
      <c r="C11821" s="436" t="s">
        <v>11124</v>
      </c>
      <c r="D11821" s="670" t="s">
        <v>11120</v>
      </c>
      <c r="E11821" s="67" t="s">
        <v>40</v>
      </c>
      <c r="F11821" s="285" t="s">
        <v>2568</v>
      </c>
      <c r="G11821" s="66" t="s">
        <v>10242</v>
      </c>
      <c r="H11821" s="643">
        <v>41200</v>
      </c>
      <c r="I11821" s="643">
        <v>41200</v>
      </c>
      <c r="J11821" s="66" t="s">
        <v>39</v>
      </c>
      <c r="K11821" s="643" t="s">
        <v>40</v>
      </c>
      <c r="L11821" s="67" t="s">
        <v>11005</v>
      </c>
    </row>
    <row r="11822" spans="2:12" s="10" customFormat="1" ht="60" x14ac:dyDescent="0.25">
      <c r="B11822" s="669">
        <v>49251503</v>
      </c>
      <c r="C11822" s="436" t="s">
        <v>11125</v>
      </c>
      <c r="D11822" s="670" t="s">
        <v>11120</v>
      </c>
      <c r="E11822" s="67" t="s">
        <v>40</v>
      </c>
      <c r="F11822" s="285" t="s">
        <v>2568</v>
      </c>
      <c r="G11822" s="66" t="s">
        <v>10242</v>
      </c>
      <c r="H11822" s="643">
        <v>2060</v>
      </c>
      <c r="I11822" s="643">
        <v>2060</v>
      </c>
      <c r="J11822" s="66" t="s">
        <v>39</v>
      </c>
      <c r="K11822" s="643" t="s">
        <v>40</v>
      </c>
      <c r="L11822" s="67" t="s">
        <v>11005</v>
      </c>
    </row>
    <row r="11823" spans="2:12" s="10" customFormat="1" ht="60" x14ac:dyDescent="0.25">
      <c r="B11823" s="669">
        <v>49251503</v>
      </c>
      <c r="C11823" s="436" t="s">
        <v>11126</v>
      </c>
      <c r="D11823" s="670" t="s">
        <v>11120</v>
      </c>
      <c r="E11823" s="67" t="s">
        <v>40</v>
      </c>
      <c r="F11823" s="285" t="s">
        <v>2568</v>
      </c>
      <c r="G11823" s="66" t="s">
        <v>10242</v>
      </c>
      <c r="H11823" s="643">
        <v>2060</v>
      </c>
      <c r="I11823" s="643">
        <v>2060</v>
      </c>
      <c r="J11823" s="66" t="s">
        <v>39</v>
      </c>
      <c r="K11823" s="643" t="s">
        <v>40</v>
      </c>
      <c r="L11823" s="67" t="s">
        <v>11005</v>
      </c>
    </row>
    <row r="11824" spans="2:12" s="10" customFormat="1" ht="60" x14ac:dyDescent="0.25">
      <c r="B11824" s="669">
        <v>49251503</v>
      </c>
      <c r="C11824" s="436" t="s">
        <v>11126</v>
      </c>
      <c r="D11824" s="670" t="s">
        <v>11120</v>
      </c>
      <c r="E11824" s="67" t="s">
        <v>40</v>
      </c>
      <c r="F11824" s="285" t="s">
        <v>2568</v>
      </c>
      <c r="G11824" s="66" t="s">
        <v>10242</v>
      </c>
      <c r="H11824" s="643">
        <v>2060</v>
      </c>
      <c r="I11824" s="643">
        <v>2060</v>
      </c>
      <c r="J11824" s="66" t="s">
        <v>39</v>
      </c>
      <c r="K11824" s="643" t="s">
        <v>40</v>
      </c>
      <c r="L11824" s="67" t="s">
        <v>11005</v>
      </c>
    </row>
    <row r="11825" spans="2:12" s="10" customFormat="1" ht="60" x14ac:dyDescent="0.25">
      <c r="B11825" s="669">
        <v>49251503</v>
      </c>
      <c r="C11825" s="436" t="s">
        <v>11125</v>
      </c>
      <c r="D11825" s="670" t="s">
        <v>11120</v>
      </c>
      <c r="E11825" s="67" t="s">
        <v>40</v>
      </c>
      <c r="F11825" s="285" t="s">
        <v>2568</v>
      </c>
      <c r="G11825" s="66" t="s">
        <v>10242</v>
      </c>
      <c r="H11825" s="643">
        <v>2060</v>
      </c>
      <c r="I11825" s="643">
        <v>2060</v>
      </c>
      <c r="J11825" s="66" t="s">
        <v>39</v>
      </c>
      <c r="K11825" s="643" t="s">
        <v>40</v>
      </c>
      <c r="L11825" s="67" t="s">
        <v>11005</v>
      </c>
    </row>
    <row r="11826" spans="2:12" s="10" customFormat="1" ht="60" x14ac:dyDescent="0.25">
      <c r="B11826" s="669">
        <v>49251503</v>
      </c>
      <c r="C11826" s="436" t="s">
        <v>11127</v>
      </c>
      <c r="D11826" s="670" t="s">
        <v>11120</v>
      </c>
      <c r="E11826" s="67" t="s">
        <v>40</v>
      </c>
      <c r="F11826" s="285" t="s">
        <v>2568</v>
      </c>
      <c r="G11826" s="66" t="s">
        <v>10242</v>
      </c>
      <c r="H11826" s="643">
        <v>5150</v>
      </c>
      <c r="I11826" s="643">
        <v>5150</v>
      </c>
      <c r="J11826" s="66" t="s">
        <v>39</v>
      </c>
      <c r="K11826" s="643" t="s">
        <v>40</v>
      </c>
      <c r="L11826" s="67" t="s">
        <v>11005</v>
      </c>
    </row>
    <row r="11827" spans="2:12" s="10" customFormat="1" ht="60" x14ac:dyDescent="0.25">
      <c r="B11827" s="669">
        <v>49251503</v>
      </c>
      <c r="C11827" s="436" t="s">
        <v>11127</v>
      </c>
      <c r="D11827" s="670" t="s">
        <v>11120</v>
      </c>
      <c r="E11827" s="67" t="s">
        <v>40</v>
      </c>
      <c r="F11827" s="285" t="s">
        <v>2568</v>
      </c>
      <c r="G11827" s="66" t="s">
        <v>10242</v>
      </c>
      <c r="H11827" s="643">
        <v>5150</v>
      </c>
      <c r="I11827" s="643">
        <v>5150</v>
      </c>
      <c r="J11827" s="66" t="s">
        <v>39</v>
      </c>
      <c r="K11827" s="643" t="s">
        <v>40</v>
      </c>
      <c r="L11827" s="67" t="s">
        <v>11005</v>
      </c>
    </row>
    <row r="11828" spans="2:12" s="10" customFormat="1" ht="60" x14ac:dyDescent="0.25">
      <c r="B11828" s="669">
        <v>49251503</v>
      </c>
      <c r="C11828" s="436" t="s">
        <v>11127</v>
      </c>
      <c r="D11828" s="670" t="s">
        <v>11120</v>
      </c>
      <c r="E11828" s="67" t="s">
        <v>40</v>
      </c>
      <c r="F11828" s="285" t="s">
        <v>2568</v>
      </c>
      <c r="G11828" s="66" t="s">
        <v>10242</v>
      </c>
      <c r="H11828" s="643">
        <v>5150</v>
      </c>
      <c r="I11828" s="643">
        <v>5150</v>
      </c>
      <c r="J11828" s="66" t="s">
        <v>39</v>
      </c>
      <c r="K11828" s="643" t="s">
        <v>40</v>
      </c>
      <c r="L11828" s="67" t="s">
        <v>11005</v>
      </c>
    </row>
    <row r="11829" spans="2:12" s="10" customFormat="1" ht="60" x14ac:dyDescent="0.25">
      <c r="B11829" s="669">
        <v>49251503</v>
      </c>
      <c r="C11829" s="436" t="s">
        <v>11127</v>
      </c>
      <c r="D11829" s="670" t="s">
        <v>11120</v>
      </c>
      <c r="E11829" s="67" t="s">
        <v>40</v>
      </c>
      <c r="F11829" s="285" t="s">
        <v>2568</v>
      </c>
      <c r="G11829" s="66" t="s">
        <v>10242</v>
      </c>
      <c r="H11829" s="643">
        <v>5150</v>
      </c>
      <c r="I11829" s="643">
        <v>5150</v>
      </c>
      <c r="J11829" s="66" t="s">
        <v>39</v>
      </c>
      <c r="K11829" s="643" t="s">
        <v>40</v>
      </c>
      <c r="L11829" s="67" t="s">
        <v>11005</v>
      </c>
    </row>
    <row r="11830" spans="2:12" s="10" customFormat="1" ht="60" x14ac:dyDescent="0.25">
      <c r="B11830" s="669">
        <v>52152003</v>
      </c>
      <c r="C11830" s="436" t="s">
        <v>11128</v>
      </c>
      <c r="D11830" s="670" t="s">
        <v>11120</v>
      </c>
      <c r="E11830" s="67" t="s">
        <v>40</v>
      </c>
      <c r="F11830" s="285" t="s">
        <v>2568</v>
      </c>
      <c r="G11830" s="66" t="s">
        <v>10242</v>
      </c>
      <c r="H11830" s="643">
        <v>15450</v>
      </c>
      <c r="I11830" s="643">
        <v>15450</v>
      </c>
      <c r="J11830" s="66" t="s">
        <v>39</v>
      </c>
      <c r="K11830" s="643" t="s">
        <v>40</v>
      </c>
      <c r="L11830" s="67" t="s">
        <v>11005</v>
      </c>
    </row>
    <row r="11831" spans="2:12" s="10" customFormat="1" ht="60" x14ac:dyDescent="0.25">
      <c r="B11831" s="669">
        <v>31151504</v>
      </c>
      <c r="C11831" s="436" t="s">
        <v>11129</v>
      </c>
      <c r="D11831" s="670" t="s">
        <v>11120</v>
      </c>
      <c r="E11831" s="67" t="s">
        <v>40</v>
      </c>
      <c r="F11831" s="285" t="s">
        <v>2568</v>
      </c>
      <c r="G11831" s="66" t="s">
        <v>10242</v>
      </c>
      <c r="H11831" s="643">
        <v>12360</v>
      </c>
      <c r="I11831" s="643">
        <v>12360</v>
      </c>
      <c r="J11831" s="66" t="s">
        <v>39</v>
      </c>
      <c r="K11831" s="643" t="s">
        <v>40</v>
      </c>
      <c r="L11831" s="67" t="s">
        <v>11005</v>
      </c>
    </row>
    <row r="11832" spans="2:12" s="10" customFormat="1" ht="60" x14ac:dyDescent="0.25">
      <c r="B11832" s="669" t="str">
        <f>[1]Spanish!$D$10310</f>
        <v>49231605</v>
      </c>
      <c r="C11832" s="436" t="s">
        <v>11130</v>
      </c>
      <c r="D11832" s="670" t="s">
        <v>11120</v>
      </c>
      <c r="E11832" s="67" t="s">
        <v>40</v>
      </c>
      <c r="F11832" s="285" t="s">
        <v>2568</v>
      </c>
      <c r="G11832" s="66" t="s">
        <v>10242</v>
      </c>
      <c r="H11832" s="643">
        <v>12360</v>
      </c>
      <c r="I11832" s="643">
        <v>12360</v>
      </c>
      <c r="J11832" s="66" t="s">
        <v>39</v>
      </c>
      <c r="K11832" s="643" t="s">
        <v>40</v>
      </c>
      <c r="L11832" s="67" t="s">
        <v>11005</v>
      </c>
    </row>
    <row r="11833" spans="2:12" s="10" customFormat="1" ht="60" x14ac:dyDescent="0.25">
      <c r="B11833" s="669" t="str">
        <f>[1]Spanish!$D$11379</f>
        <v>53121804</v>
      </c>
      <c r="C11833" s="436" t="s">
        <v>11131</v>
      </c>
      <c r="D11833" s="670" t="s">
        <v>11120</v>
      </c>
      <c r="E11833" s="67" t="s">
        <v>40</v>
      </c>
      <c r="F11833" s="285" t="s">
        <v>2568</v>
      </c>
      <c r="G11833" s="66" t="s">
        <v>10242</v>
      </c>
      <c r="H11833" s="643">
        <v>4120</v>
      </c>
      <c r="I11833" s="643">
        <v>4120</v>
      </c>
      <c r="J11833" s="66" t="s">
        <v>39</v>
      </c>
      <c r="K11833" s="643" t="s">
        <v>40</v>
      </c>
      <c r="L11833" s="67" t="s">
        <v>11005</v>
      </c>
    </row>
    <row r="11834" spans="2:12" s="10" customFormat="1" ht="60" x14ac:dyDescent="0.25">
      <c r="B11834" s="669" t="str">
        <f>[1]Spanish!$D$11194</f>
        <v>52152005</v>
      </c>
      <c r="C11834" s="436" t="s">
        <v>11132</v>
      </c>
      <c r="D11834" s="670" t="s">
        <v>11120</v>
      </c>
      <c r="E11834" s="67" t="s">
        <v>40</v>
      </c>
      <c r="F11834" s="285" t="s">
        <v>2568</v>
      </c>
      <c r="G11834" s="66" t="s">
        <v>10242</v>
      </c>
      <c r="H11834" s="643">
        <v>10300</v>
      </c>
      <c r="I11834" s="643">
        <v>10300</v>
      </c>
      <c r="J11834" s="66" t="s">
        <v>39</v>
      </c>
      <c r="K11834" s="643" t="s">
        <v>40</v>
      </c>
      <c r="L11834" s="67" t="s">
        <v>11005</v>
      </c>
    </row>
    <row r="11835" spans="2:12" s="10" customFormat="1" ht="60" x14ac:dyDescent="0.25">
      <c r="B11835" s="669" t="str">
        <f>[1]Spanish!$D$10138</f>
        <v>49111905</v>
      </c>
      <c r="C11835" s="436" t="s">
        <v>11133</v>
      </c>
      <c r="D11835" s="670" t="s">
        <v>11120</v>
      </c>
      <c r="E11835" s="67" t="s">
        <v>40</v>
      </c>
      <c r="F11835" s="285" t="s">
        <v>2568</v>
      </c>
      <c r="G11835" s="66" t="s">
        <v>10242</v>
      </c>
      <c r="H11835" s="643">
        <v>257500</v>
      </c>
      <c r="I11835" s="643">
        <v>257500</v>
      </c>
      <c r="J11835" s="66" t="s">
        <v>39</v>
      </c>
      <c r="K11835" s="643" t="s">
        <v>40</v>
      </c>
      <c r="L11835" s="67" t="s">
        <v>11005</v>
      </c>
    </row>
    <row r="11836" spans="2:12" s="10" customFormat="1" ht="60" x14ac:dyDescent="0.25">
      <c r="B11836" s="669" t="str">
        <f>[1]Spanish!$D$9444</f>
        <v>44121708</v>
      </c>
      <c r="C11836" s="436" t="s">
        <v>11134</v>
      </c>
      <c r="D11836" s="670" t="s">
        <v>11120</v>
      </c>
      <c r="E11836" s="67" t="s">
        <v>40</v>
      </c>
      <c r="F11836" s="285" t="s">
        <v>2568</v>
      </c>
      <c r="G11836" s="66" t="s">
        <v>10242</v>
      </c>
      <c r="H11836" s="643">
        <v>20600</v>
      </c>
      <c r="I11836" s="643">
        <v>20600</v>
      </c>
      <c r="J11836" s="66" t="s">
        <v>39</v>
      </c>
      <c r="K11836" s="643" t="s">
        <v>40</v>
      </c>
      <c r="L11836" s="67" t="s">
        <v>11005</v>
      </c>
    </row>
    <row r="11837" spans="2:12" s="10" customFormat="1" ht="60" x14ac:dyDescent="0.25">
      <c r="B11837" s="669" t="str">
        <f>[1]Spanish!$D$9274</f>
        <v>43181602</v>
      </c>
      <c r="C11837" s="436" t="s">
        <v>11135</v>
      </c>
      <c r="D11837" s="670" t="s">
        <v>11120</v>
      </c>
      <c r="E11837" s="67" t="s">
        <v>40</v>
      </c>
      <c r="F11837" s="285" t="s">
        <v>2568</v>
      </c>
      <c r="G11837" s="66" t="s">
        <v>10242</v>
      </c>
      <c r="H11837" s="643">
        <v>1236</v>
      </c>
      <c r="I11837" s="643">
        <v>1236</v>
      </c>
      <c r="J11837" s="66" t="s">
        <v>39</v>
      </c>
      <c r="K11837" s="643" t="s">
        <v>40</v>
      </c>
      <c r="L11837" s="67" t="s">
        <v>11005</v>
      </c>
    </row>
    <row r="11838" spans="2:12" s="10" customFormat="1" ht="60" x14ac:dyDescent="0.25">
      <c r="B11838" s="669" t="str">
        <f>[1]Spanish!$C$1263</f>
        <v>14121600</v>
      </c>
      <c r="C11838" s="436" t="s">
        <v>11136</v>
      </c>
      <c r="D11838" s="670" t="s">
        <v>11120</v>
      </c>
      <c r="E11838" s="67" t="s">
        <v>40</v>
      </c>
      <c r="F11838" s="285" t="s">
        <v>2568</v>
      </c>
      <c r="G11838" s="66" t="s">
        <v>10242</v>
      </c>
      <c r="H11838" s="643">
        <v>5150</v>
      </c>
      <c r="I11838" s="643">
        <v>5150</v>
      </c>
      <c r="J11838" s="66" t="s">
        <v>39</v>
      </c>
      <c r="K11838" s="643" t="s">
        <v>40</v>
      </c>
      <c r="L11838" s="67" t="s">
        <v>11005</v>
      </c>
    </row>
    <row r="11839" spans="2:12" s="10" customFormat="1" ht="60" x14ac:dyDescent="0.25">
      <c r="B11839" s="669" t="str">
        <f>[1]Spanish!$D$11365</f>
        <v>53121602</v>
      </c>
      <c r="C11839" s="436" t="s">
        <v>11137</v>
      </c>
      <c r="D11839" s="670" t="s">
        <v>11120</v>
      </c>
      <c r="E11839" s="67" t="s">
        <v>40</v>
      </c>
      <c r="F11839" s="285" t="s">
        <v>2568</v>
      </c>
      <c r="G11839" s="66" t="s">
        <v>10242</v>
      </c>
      <c r="H11839" s="643">
        <v>257500</v>
      </c>
      <c r="I11839" s="643">
        <v>257500</v>
      </c>
      <c r="J11839" s="66" t="s">
        <v>39</v>
      </c>
      <c r="K11839" s="643" t="s">
        <v>40</v>
      </c>
      <c r="L11839" s="67" t="s">
        <v>11005</v>
      </c>
    </row>
    <row r="11840" spans="2:12" s="10" customFormat="1" ht="60" x14ac:dyDescent="0.25">
      <c r="B11840" s="669" t="str">
        <f>[1]Spanish!$D$4914</f>
        <v>31201610</v>
      </c>
      <c r="C11840" s="436" t="s">
        <v>11138</v>
      </c>
      <c r="D11840" s="670" t="s">
        <v>11120</v>
      </c>
      <c r="E11840" s="67" t="s">
        <v>40</v>
      </c>
      <c r="F11840" s="285" t="s">
        <v>2568</v>
      </c>
      <c r="G11840" s="66" t="s">
        <v>10242</v>
      </c>
      <c r="H11840" s="643">
        <v>28840</v>
      </c>
      <c r="I11840" s="643">
        <v>28840</v>
      </c>
      <c r="J11840" s="66" t="s">
        <v>39</v>
      </c>
      <c r="K11840" s="643" t="s">
        <v>40</v>
      </c>
      <c r="L11840" s="67" t="s">
        <v>11005</v>
      </c>
    </row>
    <row r="11841" spans="2:12" s="10" customFormat="1" ht="60" x14ac:dyDescent="0.25">
      <c r="B11841" s="669" t="str">
        <f>[1]Spanish!$D$9445</f>
        <v>44121709</v>
      </c>
      <c r="C11841" s="436" t="s">
        <v>11139</v>
      </c>
      <c r="D11841" s="670" t="s">
        <v>11120</v>
      </c>
      <c r="E11841" s="67" t="s">
        <v>40</v>
      </c>
      <c r="F11841" s="285" t="s">
        <v>2568</v>
      </c>
      <c r="G11841" s="66" t="s">
        <v>10242</v>
      </c>
      <c r="H11841" s="643">
        <v>7210</v>
      </c>
      <c r="I11841" s="643">
        <v>7210</v>
      </c>
      <c r="J11841" s="66" t="s">
        <v>39</v>
      </c>
      <c r="K11841" s="643" t="s">
        <v>40</v>
      </c>
      <c r="L11841" s="67" t="s">
        <v>11005</v>
      </c>
    </row>
    <row r="11842" spans="2:12" s="10" customFormat="1" ht="60" x14ac:dyDescent="0.25">
      <c r="B11842" s="669" t="str">
        <f>[1]Spanish!$D$10293</f>
        <v>49231503</v>
      </c>
      <c r="C11842" s="436" t="s">
        <v>11140</v>
      </c>
      <c r="D11842" s="670" t="s">
        <v>11120</v>
      </c>
      <c r="E11842" s="67" t="s">
        <v>40</v>
      </c>
      <c r="F11842" s="285" t="s">
        <v>2568</v>
      </c>
      <c r="G11842" s="66" t="s">
        <v>10242</v>
      </c>
      <c r="H11842" s="643">
        <v>12360</v>
      </c>
      <c r="I11842" s="643">
        <v>12360</v>
      </c>
      <c r="J11842" s="66" t="s">
        <v>39</v>
      </c>
      <c r="K11842" s="643" t="s">
        <v>40</v>
      </c>
      <c r="L11842" s="67" t="s">
        <v>11005</v>
      </c>
    </row>
    <row r="11843" spans="2:12" s="10" customFormat="1" ht="60" x14ac:dyDescent="0.25">
      <c r="B11843" s="669" t="str">
        <f>[1]Spanish!$D$10215</f>
        <v>49161603</v>
      </c>
      <c r="C11843" s="436" t="s">
        <v>11141</v>
      </c>
      <c r="D11843" s="670" t="s">
        <v>11120</v>
      </c>
      <c r="E11843" s="67" t="s">
        <v>40</v>
      </c>
      <c r="F11843" s="285" t="s">
        <v>2568</v>
      </c>
      <c r="G11843" s="66" t="s">
        <v>10242</v>
      </c>
      <c r="H11843" s="643">
        <v>92700</v>
      </c>
      <c r="I11843" s="643">
        <v>92700</v>
      </c>
      <c r="J11843" s="66" t="s">
        <v>39</v>
      </c>
      <c r="K11843" s="643" t="s">
        <v>40</v>
      </c>
      <c r="L11843" s="67" t="s">
        <v>11005</v>
      </c>
    </row>
    <row r="11844" spans="2:12" s="10" customFormat="1" ht="60" x14ac:dyDescent="0.25">
      <c r="B11844" s="669" t="str">
        <f>[1]Spanish!$D$10220</f>
        <v>49161608</v>
      </c>
      <c r="C11844" s="436" t="s">
        <v>11142</v>
      </c>
      <c r="D11844" s="670" t="s">
        <v>11120</v>
      </c>
      <c r="E11844" s="67" t="s">
        <v>40</v>
      </c>
      <c r="F11844" s="285" t="s">
        <v>2568</v>
      </c>
      <c r="G11844" s="66" t="s">
        <v>10242</v>
      </c>
      <c r="H11844" s="643">
        <v>92700</v>
      </c>
      <c r="I11844" s="643">
        <v>92700</v>
      </c>
      <c r="J11844" s="66" t="s">
        <v>39</v>
      </c>
      <c r="K11844" s="643" t="s">
        <v>40</v>
      </c>
      <c r="L11844" s="67" t="s">
        <v>11005</v>
      </c>
    </row>
    <row r="11845" spans="2:12" s="10" customFormat="1" ht="60" x14ac:dyDescent="0.25">
      <c r="B11845" s="669" t="str">
        <f>[1]Spanish!$D$10220</f>
        <v>49161608</v>
      </c>
      <c r="C11845" s="436" t="s">
        <v>11143</v>
      </c>
      <c r="D11845" s="670" t="s">
        <v>11120</v>
      </c>
      <c r="E11845" s="67" t="s">
        <v>40</v>
      </c>
      <c r="F11845" s="285" t="s">
        <v>2568</v>
      </c>
      <c r="G11845" s="66" t="s">
        <v>10242</v>
      </c>
      <c r="H11845" s="643">
        <v>61800</v>
      </c>
      <c r="I11845" s="643">
        <v>61800</v>
      </c>
      <c r="J11845" s="66" t="s">
        <v>39</v>
      </c>
      <c r="K11845" s="643" t="s">
        <v>40</v>
      </c>
      <c r="L11845" s="67" t="s">
        <v>11005</v>
      </c>
    </row>
    <row r="11846" spans="2:12" s="10" customFormat="1" ht="60" x14ac:dyDescent="0.25">
      <c r="B11846" s="669" t="str">
        <f>[1]Spanish!$D$10204</f>
        <v>49161503</v>
      </c>
      <c r="C11846" s="436" t="s">
        <v>11144</v>
      </c>
      <c r="D11846" s="670" t="s">
        <v>11120</v>
      </c>
      <c r="E11846" s="67" t="s">
        <v>40</v>
      </c>
      <c r="F11846" s="285" t="s">
        <v>2568</v>
      </c>
      <c r="G11846" s="66" t="s">
        <v>10242</v>
      </c>
      <c r="H11846" s="643">
        <v>61800</v>
      </c>
      <c r="I11846" s="643">
        <v>61800</v>
      </c>
      <c r="J11846" s="66" t="s">
        <v>39</v>
      </c>
      <c r="K11846" s="643" t="s">
        <v>40</v>
      </c>
      <c r="L11846" s="67" t="s">
        <v>11005</v>
      </c>
    </row>
    <row r="11847" spans="2:12" s="10" customFormat="1" ht="60" x14ac:dyDescent="0.25">
      <c r="B11847" s="669" t="str">
        <f>[1]Spanish!$D$10204</f>
        <v>49161503</v>
      </c>
      <c r="C11847" s="436" t="s">
        <v>11145</v>
      </c>
      <c r="D11847" s="670" t="s">
        <v>11120</v>
      </c>
      <c r="E11847" s="67" t="s">
        <v>40</v>
      </c>
      <c r="F11847" s="285" t="s">
        <v>2568</v>
      </c>
      <c r="G11847" s="66" t="s">
        <v>10242</v>
      </c>
      <c r="H11847" s="643">
        <v>61800</v>
      </c>
      <c r="I11847" s="643">
        <v>61800</v>
      </c>
      <c r="J11847" s="66" t="s">
        <v>39</v>
      </c>
      <c r="K11847" s="643" t="s">
        <v>40</v>
      </c>
      <c r="L11847" s="67" t="s">
        <v>11005</v>
      </c>
    </row>
    <row r="11848" spans="2:12" s="10" customFormat="1" ht="60" x14ac:dyDescent="0.25">
      <c r="B11848" s="669" t="str">
        <f>[1]Spanish!$B$10281</f>
        <v>49220000</v>
      </c>
      <c r="C11848" s="436" t="s">
        <v>11146</v>
      </c>
      <c r="D11848" s="670" t="s">
        <v>11120</v>
      </c>
      <c r="E11848" s="67" t="s">
        <v>40</v>
      </c>
      <c r="F11848" s="285" t="s">
        <v>2568</v>
      </c>
      <c r="G11848" s="66" t="s">
        <v>10242</v>
      </c>
      <c r="H11848" s="643">
        <v>7210</v>
      </c>
      <c r="I11848" s="643">
        <v>7210</v>
      </c>
      <c r="J11848" s="66" t="s">
        <v>39</v>
      </c>
      <c r="K11848" s="643" t="s">
        <v>40</v>
      </c>
      <c r="L11848" s="67" t="s">
        <v>11005</v>
      </c>
    </row>
    <row r="11849" spans="2:12" s="10" customFormat="1" ht="60" x14ac:dyDescent="0.25">
      <c r="B11849" s="669" t="str">
        <f>[1]Spanish!$B$10281</f>
        <v>49220000</v>
      </c>
      <c r="C11849" s="436" t="s">
        <v>11147</v>
      </c>
      <c r="D11849" s="670" t="s">
        <v>11120</v>
      </c>
      <c r="E11849" s="67" t="s">
        <v>40</v>
      </c>
      <c r="F11849" s="285" t="s">
        <v>2568</v>
      </c>
      <c r="G11849" s="66" t="s">
        <v>10242</v>
      </c>
      <c r="H11849" s="643">
        <v>92700</v>
      </c>
      <c r="I11849" s="643">
        <v>92700</v>
      </c>
      <c r="J11849" s="66" t="s">
        <v>39</v>
      </c>
      <c r="K11849" s="643" t="s">
        <v>40</v>
      </c>
      <c r="L11849" s="67" t="s">
        <v>11005</v>
      </c>
    </row>
    <row r="11850" spans="2:12" ht="60" x14ac:dyDescent="0.25">
      <c r="B11850" s="429" t="str">
        <f>[1]Spanish!$D$10296</f>
        <v>49231506</v>
      </c>
      <c r="C11850" s="430" t="s">
        <v>11148</v>
      </c>
      <c r="D11850" s="431" t="s">
        <v>11120</v>
      </c>
      <c r="E11850" s="432" t="s">
        <v>40</v>
      </c>
      <c r="F11850" s="433" t="s">
        <v>2568</v>
      </c>
      <c r="G11850" s="434" t="s">
        <v>10242</v>
      </c>
      <c r="H11850" s="435">
        <v>10300</v>
      </c>
      <c r="I11850" s="435">
        <v>10300</v>
      </c>
      <c r="J11850" s="434" t="s">
        <v>39</v>
      </c>
      <c r="K11850" s="435" t="s">
        <v>40</v>
      </c>
      <c r="L11850" s="432" t="s">
        <v>11005</v>
      </c>
    </row>
    <row r="11851" spans="2:12" ht="60" x14ac:dyDescent="0.25">
      <c r="B11851" s="429" t="str">
        <f>[1]Spanish!$D$9444</f>
        <v>44121708</v>
      </c>
      <c r="C11851" s="430" t="s">
        <v>11149</v>
      </c>
      <c r="D11851" s="431" t="s">
        <v>11120</v>
      </c>
      <c r="E11851" s="432" t="s">
        <v>40</v>
      </c>
      <c r="F11851" s="433" t="s">
        <v>2568</v>
      </c>
      <c r="G11851" s="434" t="s">
        <v>10242</v>
      </c>
      <c r="H11851" s="435">
        <v>15450</v>
      </c>
      <c r="I11851" s="435">
        <v>15450</v>
      </c>
      <c r="J11851" s="434" t="s">
        <v>39</v>
      </c>
      <c r="K11851" s="435" t="s">
        <v>40</v>
      </c>
      <c r="L11851" s="432" t="s">
        <v>11005</v>
      </c>
    </row>
    <row r="11852" spans="2:12" ht="60" x14ac:dyDescent="0.25">
      <c r="B11852" s="429" t="str">
        <f>[1]Spanish!$D$9559</f>
        <v>45121504</v>
      </c>
      <c r="C11852" s="430" t="s">
        <v>11150</v>
      </c>
      <c r="D11852" s="431" t="s">
        <v>11120</v>
      </c>
      <c r="E11852" s="432" t="s">
        <v>40</v>
      </c>
      <c r="F11852" s="433" t="s">
        <v>2568</v>
      </c>
      <c r="G11852" s="434" t="s">
        <v>10242</v>
      </c>
      <c r="H11852" s="435">
        <v>175100</v>
      </c>
      <c r="I11852" s="435">
        <v>175100</v>
      </c>
      <c r="J11852" s="434" t="s">
        <v>39</v>
      </c>
      <c r="K11852" s="435" t="s">
        <v>40</v>
      </c>
      <c r="L11852" s="432" t="s">
        <v>11005</v>
      </c>
    </row>
    <row r="11853" spans="2:12" ht="60" x14ac:dyDescent="0.25">
      <c r="B11853" s="429" t="str">
        <f>[1]Spanish!$A$10084</f>
        <v>49000000</v>
      </c>
      <c r="C11853" s="430" t="s">
        <v>11151</v>
      </c>
      <c r="D11853" s="431" t="s">
        <v>11120</v>
      </c>
      <c r="E11853" s="432" t="s">
        <v>40</v>
      </c>
      <c r="F11853" s="433" t="s">
        <v>2568</v>
      </c>
      <c r="G11853" s="434" t="s">
        <v>10242</v>
      </c>
      <c r="H11853" s="435">
        <v>3090000</v>
      </c>
      <c r="I11853" s="435">
        <v>3090000</v>
      </c>
      <c r="J11853" s="434" t="s">
        <v>39</v>
      </c>
      <c r="K11853" s="435" t="s">
        <v>40</v>
      </c>
      <c r="L11853" s="432" t="s">
        <v>11005</v>
      </c>
    </row>
    <row r="11854" spans="2:12" ht="60" x14ac:dyDescent="0.25">
      <c r="B11854" s="429" t="str">
        <f>[1]Spanish!$A$10084</f>
        <v>49000000</v>
      </c>
      <c r="C11854" s="430" t="s">
        <v>11152</v>
      </c>
      <c r="D11854" s="431" t="s">
        <v>11120</v>
      </c>
      <c r="E11854" s="432" t="s">
        <v>40</v>
      </c>
      <c r="F11854" s="433" t="s">
        <v>2568</v>
      </c>
      <c r="G11854" s="434" t="s">
        <v>10242</v>
      </c>
      <c r="H11854" s="435">
        <v>3090000</v>
      </c>
      <c r="I11854" s="435">
        <v>3090000</v>
      </c>
      <c r="J11854" s="434" t="s">
        <v>39</v>
      </c>
      <c r="K11854" s="435" t="s">
        <v>40</v>
      </c>
      <c r="L11854" s="432" t="s">
        <v>11005</v>
      </c>
    </row>
    <row r="11855" spans="2:12" ht="60" x14ac:dyDescent="0.25">
      <c r="B11855" s="429" t="str">
        <f>[1]Spanish!$D$10266</f>
        <v>49201601</v>
      </c>
      <c r="C11855" s="430" t="s">
        <v>11153</v>
      </c>
      <c r="D11855" s="431" t="s">
        <v>11120</v>
      </c>
      <c r="E11855" s="432" t="s">
        <v>40</v>
      </c>
      <c r="F11855" s="433" t="s">
        <v>2568</v>
      </c>
      <c r="G11855" s="434" t="s">
        <v>10242</v>
      </c>
      <c r="H11855" s="435">
        <v>473800</v>
      </c>
      <c r="I11855" s="435">
        <v>473800</v>
      </c>
      <c r="J11855" s="434" t="s">
        <v>39</v>
      </c>
      <c r="K11855" s="435" t="s">
        <v>40</v>
      </c>
      <c r="L11855" s="432" t="s">
        <v>11005</v>
      </c>
    </row>
    <row r="11856" spans="2:12" ht="60" x14ac:dyDescent="0.25">
      <c r="B11856" s="429" t="str">
        <f>[1]Spanish!$B$10281</f>
        <v>49220000</v>
      </c>
      <c r="C11856" s="430" t="s">
        <v>11154</v>
      </c>
      <c r="D11856" s="431" t="s">
        <v>11120</v>
      </c>
      <c r="E11856" s="432" t="s">
        <v>40</v>
      </c>
      <c r="F11856" s="433" t="s">
        <v>2568</v>
      </c>
      <c r="G11856" s="434" t="s">
        <v>10242</v>
      </c>
      <c r="H11856" s="435">
        <v>226600</v>
      </c>
      <c r="I11856" s="435">
        <v>226600</v>
      </c>
      <c r="J11856" s="434" t="s">
        <v>39</v>
      </c>
      <c r="K11856" s="435" t="s">
        <v>40</v>
      </c>
      <c r="L11856" s="432" t="s">
        <v>11005</v>
      </c>
    </row>
    <row r="11857" spans="2:12" ht="60" x14ac:dyDescent="0.25">
      <c r="B11857" s="429" t="str">
        <f>[1]Spanish!$B$10281</f>
        <v>49220000</v>
      </c>
      <c r="C11857" s="430" t="s">
        <v>11155</v>
      </c>
      <c r="D11857" s="431" t="s">
        <v>11120</v>
      </c>
      <c r="E11857" s="432" t="s">
        <v>40</v>
      </c>
      <c r="F11857" s="433" t="s">
        <v>2568</v>
      </c>
      <c r="G11857" s="434" t="s">
        <v>10242</v>
      </c>
      <c r="H11857" s="435">
        <v>123600</v>
      </c>
      <c r="I11857" s="435">
        <v>123600</v>
      </c>
      <c r="J11857" s="434" t="s">
        <v>39</v>
      </c>
      <c r="K11857" s="435" t="s">
        <v>40</v>
      </c>
      <c r="L11857" s="432" t="s">
        <v>11005</v>
      </c>
    </row>
    <row r="11858" spans="2:12" ht="60" x14ac:dyDescent="0.25">
      <c r="B11858" s="429" t="str">
        <f>[1]Spanish!$B$10281</f>
        <v>49220000</v>
      </c>
      <c r="C11858" s="430" t="s">
        <v>11156</v>
      </c>
      <c r="D11858" s="431" t="s">
        <v>11120</v>
      </c>
      <c r="E11858" s="432" t="s">
        <v>40</v>
      </c>
      <c r="F11858" s="433" t="s">
        <v>2568</v>
      </c>
      <c r="G11858" s="434" t="s">
        <v>10242</v>
      </c>
      <c r="H11858" s="435">
        <v>1236000</v>
      </c>
      <c r="I11858" s="435">
        <v>1236000</v>
      </c>
      <c r="J11858" s="434" t="s">
        <v>39</v>
      </c>
      <c r="K11858" s="435" t="s">
        <v>40</v>
      </c>
      <c r="L11858" s="432" t="s">
        <v>11005</v>
      </c>
    </row>
    <row r="11859" spans="2:12" ht="60" x14ac:dyDescent="0.25">
      <c r="B11859" s="429" t="str">
        <f>[1]Spanish!$B$10281</f>
        <v>49220000</v>
      </c>
      <c r="C11859" s="430" t="s">
        <v>11157</v>
      </c>
      <c r="D11859" s="431" t="s">
        <v>11120</v>
      </c>
      <c r="E11859" s="432" t="s">
        <v>40</v>
      </c>
      <c r="F11859" s="433" t="s">
        <v>2568</v>
      </c>
      <c r="G11859" s="434" t="s">
        <v>10242</v>
      </c>
      <c r="H11859" s="435">
        <v>576800</v>
      </c>
      <c r="I11859" s="435">
        <v>576800</v>
      </c>
      <c r="J11859" s="434" t="s">
        <v>39</v>
      </c>
      <c r="K11859" s="435" t="s">
        <v>40</v>
      </c>
      <c r="L11859" s="432" t="s">
        <v>11005</v>
      </c>
    </row>
    <row r="11860" spans="2:12" ht="60" x14ac:dyDescent="0.25">
      <c r="B11860" s="429" t="str">
        <f>[1]Spanish!$B$10281</f>
        <v>49220000</v>
      </c>
      <c r="C11860" s="430" t="s">
        <v>11158</v>
      </c>
      <c r="D11860" s="431" t="s">
        <v>11120</v>
      </c>
      <c r="E11860" s="432" t="s">
        <v>40</v>
      </c>
      <c r="F11860" s="433" t="s">
        <v>2568</v>
      </c>
      <c r="G11860" s="434" t="s">
        <v>10242</v>
      </c>
      <c r="H11860" s="435">
        <v>45320</v>
      </c>
      <c r="I11860" s="435">
        <v>45320</v>
      </c>
      <c r="J11860" s="434" t="s">
        <v>39</v>
      </c>
      <c r="K11860" s="435" t="s">
        <v>40</v>
      </c>
      <c r="L11860" s="432" t="s">
        <v>11005</v>
      </c>
    </row>
    <row r="11861" spans="2:12" ht="60" x14ac:dyDescent="0.25">
      <c r="B11861" s="429" t="str">
        <f>[1]Spanish!$B$10281</f>
        <v>49220000</v>
      </c>
      <c r="C11861" s="430" t="s">
        <v>11159</v>
      </c>
      <c r="D11861" s="431" t="s">
        <v>11120</v>
      </c>
      <c r="E11861" s="432" t="s">
        <v>40</v>
      </c>
      <c r="F11861" s="433" t="s">
        <v>2568</v>
      </c>
      <c r="G11861" s="434" t="s">
        <v>10242</v>
      </c>
      <c r="H11861" s="435">
        <v>25750</v>
      </c>
      <c r="I11861" s="435">
        <v>25750</v>
      </c>
      <c r="J11861" s="434" t="s">
        <v>39</v>
      </c>
      <c r="K11861" s="435" t="s">
        <v>40</v>
      </c>
      <c r="L11861" s="432" t="s">
        <v>11005</v>
      </c>
    </row>
    <row r="11862" spans="2:12" ht="60" x14ac:dyDescent="0.25">
      <c r="B11862" s="429" t="str">
        <f>[1]Spanish!$B$10281</f>
        <v>49220000</v>
      </c>
      <c r="C11862" s="430" t="s">
        <v>11160</v>
      </c>
      <c r="D11862" s="431" t="s">
        <v>11120</v>
      </c>
      <c r="E11862" s="432" t="s">
        <v>40</v>
      </c>
      <c r="F11862" s="433" t="s">
        <v>2568</v>
      </c>
      <c r="G11862" s="434" t="s">
        <v>10242</v>
      </c>
      <c r="H11862" s="435">
        <v>226600</v>
      </c>
      <c r="I11862" s="435">
        <v>226600</v>
      </c>
      <c r="J11862" s="434" t="s">
        <v>39</v>
      </c>
      <c r="K11862" s="435" t="s">
        <v>40</v>
      </c>
      <c r="L11862" s="432" t="s">
        <v>11005</v>
      </c>
    </row>
    <row r="11863" spans="2:12" ht="60" x14ac:dyDescent="0.25">
      <c r="B11863" s="429" t="str">
        <f>[1]Spanish!$B$10281</f>
        <v>49220000</v>
      </c>
      <c r="C11863" s="430" t="s">
        <v>11161</v>
      </c>
      <c r="D11863" s="431" t="s">
        <v>11120</v>
      </c>
      <c r="E11863" s="432" t="s">
        <v>40</v>
      </c>
      <c r="F11863" s="433" t="s">
        <v>2568</v>
      </c>
      <c r="G11863" s="434" t="s">
        <v>10242</v>
      </c>
      <c r="H11863" s="435">
        <v>9270</v>
      </c>
      <c r="I11863" s="435">
        <v>9270</v>
      </c>
      <c r="J11863" s="434" t="s">
        <v>39</v>
      </c>
      <c r="K11863" s="435" t="s">
        <v>40</v>
      </c>
      <c r="L11863" s="432" t="s">
        <v>11005</v>
      </c>
    </row>
    <row r="11864" spans="2:12" ht="60" x14ac:dyDescent="0.25">
      <c r="B11864" s="429" t="str">
        <f>[1]Spanish!$B$10281</f>
        <v>49220000</v>
      </c>
      <c r="C11864" s="430" t="s">
        <v>11162</v>
      </c>
      <c r="D11864" s="431" t="s">
        <v>11120</v>
      </c>
      <c r="E11864" s="432" t="s">
        <v>40</v>
      </c>
      <c r="F11864" s="433" t="s">
        <v>2568</v>
      </c>
      <c r="G11864" s="434" t="s">
        <v>10242</v>
      </c>
      <c r="H11864" s="435">
        <v>9270</v>
      </c>
      <c r="I11864" s="435">
        <v>9270</v>
      </c>
      <c r="J11864" s="434" t="s">
        <v>39</v>
      </c>
      <c r="K11864" s="435" t="s">
        <v>40</v>
      </c>
      <c r="L11864" s="432" t="s">
        <v>11005</v>
      </c>
    </row>
    <row r="11865" spans="2:12" ht="60" x14ac:dyDescent="0.25">
      <c r="B11865" s="429" t="str">
        <f>[1]Spanish!$B$10281</f>
        <v>49220000</v>
      </c>
      <c r="C11865" s="430" t="s">
        <v>11163</v>
      </c>
      <c r="D11865" s="431" t="s">
        <v>11120</v>
      </c>
      <c r="E11865" s="432" t="s">
        <v>40</v>
      </c>
      <c r="F11865" s="433" t="s">
        <v>2568</v>
      </c>
      <c r="G11865" s="434" t="s">
        <v>10242</v>
      </c>
      <c r="H11865" s="435">
        <v>11330</v>
      </c>
      <c r="I11865" s="435">
        <v>11330</v>
      </c>
      <c r="J11865" s="434" t="s">
        <v>39</v>
      </c>
      <c r="K11865" s="435" t="s">
        <v>40</v>
      </c>
      <c r="L11865" s="432" t="s">
        <v>11005</v>
      </c>
    </row>
    <row r="11866" spans="2:12" ht="60" x14ac:dyDescent="0.25">
      <c r="B11866" s="429" t="str">
        <f>[1]Spanish!$B$10281</f>
        <v>49220000</v>
      </c>
      <c r="C11866" s="430" t="s">
        <v>11164</v>
      </c>
      <c r="D11866" s="431" t="s">
        <v>11120</v>
      </c>
      <c r="E11866" s="432" t="s">
        <v>40</v>
      </c>
      <c r="F11866" s="433" t="s">
        <v>2568</v>
      </c>
      <c r="G11866" s="434" t="s">
        <v>10242</v>
      </c>
      <c r="H11866" s="435">
        <v>17510</v>
      </c>
      <c r="I11866" s="435">
        <v>17510</v>
      </c>
      <c r="J11866" s="434" t="s">
        <v>39</v>
      </c>
      <c r="K11866" s="435" t="s">
        <v>40</v>
      </c>
      <c r="L11866" s="432" t="s">
        <v>11005</v>
      </c>
    </row>
    <row r="11867" spans="2:12" ht="60" x14ac:dyDescent="0.25">
      <c r="B11867" s="429" t="str">
        <f>[1]Spanish!$B$10281</f>
        <v>49220000</v>
      </c>
      <c r="C11867" s="430" t="s">
        <v>11165</v>
      </c>
      <c r="D11867" s="431" t="s">
        <v>11120</v>
      </c>
      <c r="E11867" s="432" t="s">
        <v>40</v>
      </c>
      <c r="F11867" s="433" t="s">
        <v>2568</v>
      </c>
      <c r="G11867" s="434" t="s">
        <v>10242</v>
      </c>
      <c r="H11867" s="435">
        <v>15450</v>
      </c>
      <c r="I11867" s="435">
        <v>15450</v>
      </c>
      <c r="J11867" s="434" t="s">
        <v>39</v>
      </c>
      <c r="K11867" s="435" t="s">
        <v>40</v>
      </c>
      <c r="L11867" s="432" t="s">
        <v>11005</v>
      </c>
    </row>
    <row r="11868" spans="2:12" ht="60" x14ac:dyDescent="0.25">
      <c r="B11868" s="429" t="str">
        <f>[1]Spanish!$B$10281</f>
        <v>49220000</v>
      </c>
      <c r="C11868" s="430" t="s">
        <v>11166</v>
      </c>
      <c r="D11868" s="431" t="s">
        <v>11120</v>
      </c>
      <c r="E11868" s="432" t="s">
        <v>40</v>
      </c>
      <c r="F11868" s="433" t="s">
        <v>2568</v>
      </c>
      <c r="G11868" s="434" t="s">
        <v>10242</v>
      </c>
      <c r="H11868" s="435">
        <v>6386</v>
      </c>
      <c r="I11868" s="435">
        <v>6386</v>
      </c>
      <c r="J11868" s="434" t="s">
        <v>39</v>
      </c>
      <c r="K11868" s="435" t="s">
        <v>40</v>
      </c>
      <c r="L11868" s="432" t="s">
        <v>11005</v>
      </c>
    </row>
    <row r="11869" spans="2:12" ht="60" x14ac:dyDescent="0.25">
      <c r="B11869" s="429" t="str">
        <f>[1]Spanish!$B$10281</f>
        <v>49220000</v>
      </c>
      <c r="C11869" s="430" t="s">
        <v>11167</v>
      </c>
      <c r="D11869" s="431" t="s">
        <v>11120</v>
      </c>
      <c r="E11869" s="432" t="s">
        <v>40</v>
      </c>
      <c r="F11869" s="433" t="s">
        <v>2568</v>
      </c>
      <c r="G11869" s="434" t="s">
        <v>10242</v>
      </c>
      <c r="H11869" s="435">
        <v>36050</v>
      </c>
      <c r="I11869" s="435">
        <v>36050</v>
      </c>
      <c r="J11869" s="434" t="s">
        <v>39</v>
      </c>
      <c r="K11869" s="435" t="s">
        <v>40</v>
      </c>
      <c r="L11869" s="432" t="s">
        <v>11005</v>
      </c>
    </row>
    <row r="11870" spans="2:12" ht="60" x14ac:dyDescent="0.25">
      <c r="B11870" s="429" t="str">
        <f>[1]Spanish!$B$10281</f>
        <v>49220000</v>
      </c>
      <c r="C11870" s="430" t="s">
        <v>11168</v>
      </c>
      <c r="D11870" s="431" t="s">
        <v>11120</v>
      </c>
      <c r="E11870" s="432" t="s">
        <v>40</v>
      </c>
      <c r="F11870" s="433" t="s">
        <v>2568</v>
      </c>
      <c r="G11870" s="434" t="s">
        <v>10242</v>
      </c>
      <c r="H11870" s="435">
        <v>7210</v>
      </c>
      <c r="I11870" s="435">
        <v>7210</v>
      </c>
      <c r="J11870" s="434" t="s">
        <v>39</v>
      </c>
      <c r="K11870" s="435" t="s">
        <v>40</v>
      </c>
      <c r="L11870" s="432" t="s">
        <v>11005</v>
      </c>
    </row>
    <row r="11871" spans="2:12" ht="60" x14ac:dyDescent="0.25">
      <c r="B11871" s="429" t="str">
        <f>[1]Spanish!$B$10281</f>
        <v>49220000</v>
      </c>
      <c r="C11871" s="430" t="s">
        <v>11169</v>
      </c>
      <c r="D11871" s="431" t="s">
        <v>11120</v>
      </c>
      <c r="E11871" s="432" t="s">
        <v>40</v>
      </c>
      <c r="F11871" s="433" t="s">
        <v>2568</v>
      </c>
      <c r="G11871" s="434" t="s">
        <v>10242</v>
      </c>
      <c r="H11871" s="435">
        <v>1545</v>
      </c>
      <c r="I11871" s="435">
        <v>1545</v>
      </c>
      <c r="J11871" s="434" t="s">
        <v>39</v>
      </c>
      <c r="K11871" s="435" t="s">
        <v>40</v>
      </c>
      <c r="L11871" s="432" t="s">
        <v>11005</v>
      </c>
    </row>
    <row r="11872" spans="2:12" ht="60" x14ac:dyDescent="0.25">
      <c r="B11872" s="429" t="str">
        <f>[1]Spanish!$B$10281</f>
        <v>49220000</v>
      </c>
      <c r="C11872" s="430" t="s">
        <v>11170</v>
      </c>
      <c r="D11872" s="431" t="s">
        <v>11120</v>
      </c>
      <c r="E11872" s="432" t="s">
        <v>40</v>
      </c>
      <c r="F11872" s="433" t="s">
        <v>2568</v>
      </c>
      <c r="G11872" s="434" t="s">
        <v>10242</v>
      </c>
      <c r="H11872" s="435">
        <v>7210</v>
      </c>
      <c r="I11872" s="435">
        <v>7210</v>
      </c>
      <c r="J11872" s="434" t="s">
        <v>39</v>
      </c>
      <c r="K11872" s="435" t="s">
        <v>40</v>
      </c>
      <c r="L11872" s="432" t="s">
        <v>11005</v>
      </c>
    </row>
    <row r="11873" spans="2:12" ht="60" x14ac:dyDescent="0.25">
      <c r="B11873" s="429" t="str">
        <f>[1]Spanish!$B$10281</f>
        <v>49220000</v>
      </c>
      <c r="C11873" s="430" t="s">
        <v>11171</v>
      </c>
      <c r="D11873" s="431" t="s">
        <v>11120</v>
      </c>
      <c r="E11873" s="432" t="s">
        <v>40</v>
      </c>
      <c r="F11873" s="433" t="s">
        <v>2568</v>
      </c>
      <c r="G11873" s="434" t="s">
        <v>10242</v>
      </c>
      <c r="H11873" s="435">
        <v>3914</v>
      </c>
      <c r="I11873" s="435">
        <v>3914</v>
      </c>
      <c r="J11873" s="434" t="s">
        <v>39</v>
      </c>
      <c r="K11873" s="435" t="s">
        <v>40</v>
      </c>
      <c r="L11873" s="432" t="s">
        <v>11005</v>
      </c>
    </row>
    <row r="11874" spans="2:12" ht="60" x14ac:dyDescent="0.25">
      <c r="B11874" s="429" t="str">
        <f>[1]Spanish!$B$10281</f>
        <v>49220000</v>
      </c>
      <c r="C11874" s="430" t="s">
        <v>11172</v>
      </c>
      <c r="D11874" s="431" t="s">
        <v>11120</v>
      </c>
      <c r="E11874" s="432" t="s">
        <v>40</v>
      </c>
      <c r="F11874" s="433" t="s">
        <v>2568</v>
      </c>
      <c r="G11874" s="434" t="s">
        <v>10242</v>
      </c>
      <c r="H11874" s="435">
        <v>7210</v>
      </c>
      <c r="I11874" s="435">
        <v>7210</v>
      </c>
      <c r="J11874" s="434" t="s">
        <v>39</v>
      </c>
      <c r="K11874" s="435" t="s">
        <v>40</v>
      </c>
      <c r="L11874" s="432" t="s">
        <v>11005</v>
      </c>
    </row>
    <row r="11875" spans="2:12" ht="60" x14ac:dyDescent="0.25">
      <c r="B11875" s="429" t="str">
        <f>[1]Spanish!$B$10281</f>
        <v>49220000</v>
      </c>
      <c r="C11875" s="430" t="s">
        <v>11173</v>
      </c>
      <c r="D11875" s="431" t="s">
        <v>11120</v>
      </c>
      <c r="E11875" s="432" t="s">
        <v>40</v>
      </c>
      <c r="F11875" s="433" t="s">
        <v>2568</v>
      </c>
      <c r="G11875" s="434" t="s">
        <v>10242</v>
      </c>
      <c r="H11875" s="435">
        <v>23175</v>
      </c>
      <c r="I11875" s="435">
        <v>23175</v>
      </c>
      <c r="J11875" s="434" t="s">
        <v>39</v>
      </c>
      <c r="K11875" s="435" t="s">
        <v>40</v>
      </c>
      <c r="L11875" s="432" t="s">
        <v>11005</v>
      </c>
    </row>
    <row r="11876" spans="2:12" ht="60" x14ac:dyDescent="0.25">
      <c r="B11876" s="429" t="str">
        <f>[1]Spanish!$B$10281</f>
        <v>49220000</v>
      </c>
      <c r="C11876" s="430" t="s">
        <v>11174</v>
      </c>
      <c r="D11876" s="431" t="s">
        <v>11120</v>
      </c>
      <c r="E11876" s="432" t="s">
        <v>40</v>
      </c>
      <c r="F11876" s="433" t="s">
        <v>2568</v>
      </c>
      <c r="G11876" s="434" t="s">
        <v>10242</v>
      </c>
      <c r="H11876" s="435">
        <v>15450</v>
      </c>
      <c r="I11876" s="435">
        <v>15450</v>
      </c>
      <c r="J11876" s="434" t="s">
        <v>39</v>
      </c>
      <c r="K11876" s="435" t="s">
        <v>40</v>
      </c>
      <c r="L11876" s="432" t="s">
        <v>11005</v>
      </c>
    </row>
    <row r="11877" spans="2:12" ht="60" x14ac:dyDescent="0.25">
      <c r="B11877" s="429" t="str">
        <f>[1]Spanish!$B$10281</f>
        <v>49220000</v>
      </c>
      <c r="C11877" s="430" t="s">
        <v>11175</v>
      </c>
      <c r="D11877" s="431" t="s">
        <v>11120</v>
      </c>
      <c r="E11877" s="432" t="s">
        <v>40</v>
      </c>
      <c r="F11877" s="433" t="s">
        <v>2568</v>
      </c>
      <c r="G11877" s="434" t="s">
        <v>10242</v>
      </c>
      <c r="H11877" s="435">
        <v>388310</v>
      </c>
      <c r="I11877" s="435">
        <v>388310</v>
      </c>
      <c r="J11877" s="434" t="s">
        <v>39</v>
      </c>
      <c r="K11877" s="435" t="s">
        <v>40</v>
      </c>
      <c r="L11877" s="432" t="s">
        <v>11005</v>
      </c>
    </row>
    <row r="11878" spans="2:12" ht="60" x14ac:dyDescent="0.25">
      <c r="B11878" s="429" t="str">
        <f>[1]Spanish!$B$10281</f>
        <v>49220000</v>
      </c>
      <c r="C11878" s="430" t="s">
        <v>11176</v>
      </c>
      <c r="D11878" s="431" t="s">
        <v>11120</v>
      </c>
      <c r="E11878" s="432" t="s">
        <v>40</v>
      </c>
      <c r="F11878" s="433" t="s">
        <v>2568</v>
      </c>
      <c r="G11878" s="434" t="s">
        <v>10242</v>
      </c>
      <c r="H11878" s="435">
        <v>66950</v>
      </c>
      <c r="I11878" s="435">
        <v>66950</v>
      </c>
      <c r="J11878" s="434" t="s">
        <v>39</v>
      </c>
      <c r="K11878" s="435" t="s">
        <v>40</v>
      </c>
      <c r="L11878" s="432" t="s">
        <v>11005</v>
      </c>
    </row>
    <row r="11879" spans="2:12" ht="60" x14ac:dyDescent="0.25">
      <c r="B11879" s="429" t="str">
        <f>[1]Spanish!$B$10281</f>
        <v>49220000</v>
      </c>
      <c r="C11879" s="430" t="s">
        <v>11177</v>
      </c>
      <c r="D11879" s="431" t="s">
        <v>11120</v>
      </c>
      <c r="E11879" s="432" t="s">
        <v>40</v>
      </c>
      <c r="F11879" s="433" t="s">
        <v>2568</v>
      </c>
      <c r="G11879" s="434" t="s">
        <v>10242</v>
      </c>
      <c r="H11879" s="435">
        <v>47380</v>
      </c>
      <c r="I11879" s="435">
        <v>47380</v>
      </c>
      <c r="J11879" s="434" t="s">
        <v>39</v>
      </c>
      <c r="K11879" s="435" t="s">
        <v>40</v>
      </c>
      <c r="L11879" s="432" t="s">
        <v>11005</v>
      </c>
    </row>
    <row r="11880" spans="2:12" ht="60" x14ac:dyDescent="0.25">
      <c r="B11880" s="429" t="str">
        <f>[1]Spanish!$B$10281</f>
        <v>49220000</v>
      </c>
      <c r="C11880" s="430" t="s">
        <v>11178</v>
      </c>
      <c r="D11880" s="431" t="s">
        <v>11120</v>
      </c>
      <c r="E11880" s="432" t="s">
        <v>40</v>
      </c>
      <c r="F11880" s="433" t="s">
        <v>2568</v>
      </c>
      <c r="G11880" s="434" t="s">
        <v>10242</v>
      </c>
      <c r="H11880" s="435">
        <v>2163000</v>
      </c>
      <c r="I11880" s="435">
        <v>2163000</v>
      </c>
      <c r="J11880" s="434" t="s">
        <v>39</v>
      </c>
      <c r="K11880" s="435" t="s">
        <v>40</v>
      </c>
      <c r="L11880" s="432" t="s">
        <v>11005</v>
      </c>
    </row>
    <row r="11881" spans="2:12" ht="60" x14ac:dyDescent="0.25">
      <c r="B11881" s="429" t="str">
        <f>[1]Spanish!$B$10281</f>
        <v>49220000</v>
      </c>
      <c r="C11881" s="430" t="s">
        <v>11179</v>
      </c>
      <c r="D11881" s="431" t="s">
        <v>11120</v>
      </c>
      <c r="E11881" s="432" t="s">
        <v>40</v>
      </c>
      <c r="F11881" s="433" t="s">
        <v>2568</v>
      </c>
      <c r="G11881" s="434" t="s">
        <v>10242</v>
      </c>
      <c r="H11881" s="435">
        <v>2008500</v>
      </c>
      <c r="I11881" s="435">
        <v>2008500</v>
      </c>
      <c r="J11881" s="434" t="s">
        <v>39</v>
      </c>
      <c r="K11881" s="435" t="s">
        <v>40</v>
      </c>
      <c r="L11881" s="432" t="s">
        <v>11005</v>
      </c>
    </row>
    <row r="11882" spans="2:12" ht="60" x14ac:dyDescent="0.25">
      <c r="B11882" s="429" t="str">
        <f>[1]Spanish!$B$10281</f>
        <v>49220000</v>
      </c>
      <c r="C11882" s="430" t="s">
        <v>11180</v>
      </c>
      <c r="D11882" s="431" t="s">
        <v>11120</v>
      </c>
      <c r="E11882" s="432" t="s">
        <v>40</v>
      </c>
      <c r="F11882" s="433" t="s">
        <v>2568</v>
      </c>
      <c r="G11882" s="434" t="s">
        <v>10242</v>
      </c>
      <c r="H11882" s="435">
        <v>1699500</v>
      </c>
      <c r="I11882" s="435">
        <v>1699500</v>
      </c>
      <c r="J11882" s="434" t="s">
        <v>39</v>
      </c>
      <c r="K11882" s="435" t="s">
        <v>40</v>
      </c>
      <c r="L11882" s="432" t="s">
        <v>11005</v>
      </c>
    </row>
    <row r="11883" spans="2:12" ht="60" x14ac:dyDescent="0.25">
      <c r="B11883" s="429" t="str">
        <f>[1]Spanish!$B$10281</f>
        <v>49220000</v>
      </c>
      <c r="C11883" s="430" t="s">
        <v>11181</v>
      </c>
      <c r="D11883" s="431" t="s">
        <v>11120</v>
      </c>
      <c r="E11883" s="432" t="s">
        <v>40</v>
      </c>
      <c r="F11883" s="433" t="s">
        <v>2568</v>
      </c>
      <c r="G11883" s="434" t="s">
        <v>10242</v>
      </c>
      <c r="H11883" s="435">
        <v>257500</v>
      </c>
      <c r="I11883" s="435">
        <v>257500</v>
      </c>
      <c r="J11883" s="434" t="s">
        <v>39</v>
      </c>
      <c r="K11883" s="435" t="s">
        <v>40</v>
      </c>
      <c r="L11883" s="432" t="s">
        <v>11005</v>
      </c>
    </row>
    <row r="11884" spans="2:12" ht="60" x14ac:dyDescent="0.25">
      <c r="B11884" s="429" t="str">
        <f>[1]Spanish!$B$10281</f>
        <v>49220000</v>
      </c>
      <c r="C11884" s="430" t="s">
        <v>11182</v>
      </c>
      <c r="D11884" s="431" t="s">
        <v>11120</v>
      </c>
      <c r="E11884" s="432" t="s">
        <v>40</v>
      </c>
      <c r="F11884" s="433" t="s">
        <v>2568</v>
      </c>
      <c r="G11884" s="434" t="s">
        <v>10242</v>
      </c>
      <c r="H11884" s="435">
        <v>257500</v>
      </c>
      <c r="I11884" s="435">
        <v>257500</v>
      </c>
      <c r="J11884" s="434" t="s">
        <v>39</v>
      </c>
      <c r="K11884" s="435" t="s">
        <v>40</v>
      </c>
      <c r="L11884" s="432" t="s">
        <v>11005</v>
      </c>
    </row>
    <row r="11885" spans="2:12" ht="60" x14ac:dyDescent="0.25">
      <c r="B11885" s="429" t="str">
        <f>[1]Spanish!$B$10281</f>
        <v>49220000</v>
      </c>
      <c r="C11885" s="430" t="s">
        <v>11183</v>
      </c>
      <c r="D11885" s="431" t="s">
        <v>11120</v>
      </c>
      <c r="E11885" s="432" t="s">
        <v>40</v>
      </c>
      <c r="F11885" s="433" t="s">
        <v>2568</v>
      </c>
      <c r="G11885" s="434" t="s">
        <v>10242</v>
      </c>
      <c r="H11885" s="435">
        <v>257500</v>
      </c>
      <c r="I11885" s="435">
        <v>257500</v>
      </c>
      <c r="J11885" s="434" t="s">
        <v>39</v>
      </c>
      <c r="K11885" s="435" t="s">
        <v>40</v>
      </c>
      <c r="L11885" s="432" t="s">
        <v>11005</v>
      </c>
    </row>
    <row r="11886" spans="2:12" ht="60" x14ac:dyDescent="0.25">
      <c r="B11886" s="429" t="str">
        <f>[1]Spanish!$B$10281</f>
        <v>49220000</v>
      </c>
      <c r="C11886" s="430" t="s">
        <v>11184</v>
      </c>
      <c r="D11886" s="431" t="s">
        <v>11120</v>
      </c>
      <c r="E11886" s="432" t="s">
        <v>40</v>
      </c>
      <c r="F11886" s="433" t="s">
        <v>2568</v>
      </c>
      <c r="G11886" s="434" t="s">
        <v>10242</v>
      </c>
      <c r="H11886" s="435">
        <v>257500</v>
      </c>
      <c r="I11886" s="435">
        <v>257500</v>
      </c>
      <c r="J11886" s="434" t="s">
        <v>39</v>
      </c>
      <c r="K11886" s="435" t="s">
        <v>40</v>
      </c>
      <c r="L11886" s="432" t="s">
        <v>11005</v>
      </c>
    </row>
    <row r="11887" spans="2:12" ht="60" x14ac:dyDescent="0.25">
      <c r="B11887" s="429" t="str">
        <f>[1]Spanish!$B$10281</f>
        <v>49220000</v>
      </c>
      <c r="C11887" s="430" t="s">
        <v>11185</v>
      </c>
      <c r="D11887" s="431" t="s">
        <v>11120</v>
      </c>
      <c r="E11887" s="432" t="s">
        <v>40</v>
      </c>
      <c r="F11887" s="433" t="s">
        <v>2568</v>
      </c>
      <c r="G11887" s="434" t="s">
        <v>10242</v>
      </c>
      <c r="H11887" s="435">
        <v>169950</v>
      </c>
      <c r="I11887" s="435">
        <v>169950</v>
      </c>
      <c r="J11887" s="434" t="s">
        <v>39</v>
      </c>
      <c r="K11887" s="435" t="s">
        <v>40</v>
      </c>
      <c r="L11887" s="432" t="s">
        <v>11005</v>
      </c>
    </row>
    <row r="11888" spans="2:12" ht="60" x14ac:dyDescent="0.25">
      <c r="B11888" s="429" t="str">
        <f>[1]Spanish!$B$10281</f>
        <v>49220000</v>
      </c>
      <c r="C11888" s="430" t="s">
        <v>11186</v>
      </c>
      <c r="D11888" s="431" t="s">
        <v>11120</v>
      </c>
      <c r="E11888" s="432" t="s">
        <v>40</v>
      </c>
      <c r="F11888" s="433" t="s">
        <v>2568</v>
      </c>
      <c r="G11888" s="434" t="s">
        <v>10242</v>
      </c>
      <c r="H11888" s="435">
        <v>169950</v>
      </c>
      <c r="I11888" s="435">
        <v>169950</v>
      </c>
      <c r="J11888" s="434" t="s">
        <v>39</v>
      </c>
      <c r="K11888" s="435" t="s">
        <v>40</v>
      </c>
      <c r="L11888" s="432" t="s">
        <v>11005</v>
      </c>
    </row>
    <row r="11889" spans="2:12" ht="60" x14ac:dyDescent="0.25">
      <c r="B11889" s="429" t="str">
        <f>[1]Spanish!$B$10281</f>
        <v>49220000</v>
      </c>
      <c r="C11889" s="430" t="s">
        <v>11187</v>
      </c>
      <c r="D11889" s="431" t="s">
        <v>11120</v>
      </c>
      <c r="E11889" s="432" t="s">
        <v>40</v>
      </c>
      <c r="F11889" s="433" t="s">
        <v>2568</v>
      </c>
      <c r="G11889" s="434" t="s">
        <v>10242</v>
      </c>
      <c r="H11889" s="435">
        <v>72100</v>
      </c>
      <c r="I11889" s="435">
        <v>72100</v>
      </c>
      <c r="J11889" s="434" t="s">
        <v>39</v>
      </c>
      <c r="K11889" s="435" t="s">
        <v>40</v>
      </c>
      <c r="L11889" s="432" t="s">
        <v>11005</v>
      </c>
    </row>
    <row r="11890" spans="2:12" ht="60" x14ac:dyDescent="0.25">
      <c r="B11890" s="429" t="str">
        <f>[1]Spanish!$B$10281</f>
        <v>49220000</v>
      </c>
      <c r="C11890" s="430" t="s">
        <v>11188</v>
      </c>
      <c r="D11890" s="431" t="s">
        <v>11120</v>
      </c>
      <c r="E11890" s="432" t="s">
        <v>40</v>
      </c>
      <c r="F11890" s="433" t="s">
        <v>2568</v>
      </c>
      <c r="G11890" s="434" t="s">
        <v>10242</v>
      </c>
      <c r="H11890" s="435">
        <v>1493500</v>
      </c>
      <c r="I11890" s="435">
        <v>1493500</v>
      </c>
      <c r="J11890" s="434" t="s">
        <v>39</v>
      </c>
      <c r="K11890" s="435" t="s">
        <v>40</v>
      </c>
      <c r="L11890" s="432" t="s">
        <v>11005</v>
      </c>
    </row>
    <row r="11891" spans="2:12" ht="60" x14ac:dyDescent="0.25">
      <c r="B11891" s="429" t="str">
        <f>[1]Spanish!$B$10281</f>
        <v>49220000</v>
      </c>
      <c r="C11891" s="430" t="s">
        <v>11189</v>
      </c>
      <c r="D11891" s="431" t="s">
        <v>11120</v>
      </c>
      <c r="E11891" s="432" t="s">
        <v>40</v>
      </c>
      <c r="F11891" s="433" t="s">
        <v>2568</v>
      </c>
      <c r="G11891" s="434" t="s">
        <v>10242</v>
      </c>
      <c r="H11891" s="435">
        <v>288400</v>
      </c>
      <c r="I11891" s="435">
        <v>288400</v>
      </c>
      <c r="J11891" s="434" t="s">
        <v>39</v>
      </c>
      <c r="K11891" s="435" t="s">
        <v>40</v>
      </c>
      <c r="L11891" s="432" t="s">
        <v>11005</v>
      </c>
    </row>
    <row r="11892" spans="2:12" ht="60" x14ac:dyDescent="0.25">
      <c r="B11892" s="429" t="str">
        <f>[1]Spanish!$B$10281</f>
        <v>49220000</v>
      </c>
      <c r="C11892" s="430" t="s">
        <v>11190</v>
      </c>
      <c r="D11892" s="431" t="s">
        <v>11120</v>
      </c>
      <c r="E11892" s="432" t="s">
        <v>40</v>
      </c>
      <c r="F11892" s="433" t="s">
        <v>2568</v>
      </c>
      <c r="G11892" s="434" t="s">
        <v>10242</v>
      </c>
      <c r="H11892" s="435">
        <v>57680</v>
      </c>
      <c r="I11892" s="435">
        <v>57680</v>
      </c>
      <c r="J11892" s="434" t="s">
        <v>39</v>
      </c>
      <c r="K11892" s="435" t="s">
        <v>40</v>
      </c>
      <c r="L11892" s="432" t="s">
        <v>11005</v>
      </c>
    </row>
    <row r="11893" spans="2:12" ht="60" x14ac:dyDescent="0.25">
      <c r="B11893" s="429" t="str">
        <f>[1]Spanish!$B$10281</f>
        <v>49220000</v>
      </c>
      <c r="C11893" s="430" t="s">
        <v>11191</v>
      </c>
      <c r="D11893" s="431" t="s">
        <v>11120</v>
      </c>
      <c r="E11893" s="432" t="s">
        <v>40</v>
      </c>
      <c r="F11893" s="433" t="s">
        <v>2568</v>
      </c>
      <c r="G11893" s="434" t="s">
        <v>10242</v>
      </c>
      <c r="H11893" s="435">
        <v>36050</v>
      </c>
      <c r="I11893" s="435">
        <v>36050</v>
      </c>
      <c r="J11893" s="434" t="s">
        <v>39</v>
      </c>
      <c r="K11893" s="435" t="s">
        <v>40</v>
      </c>
      <c r="L11893" s="432" t="s">
        <v>11005</v>
      </c>
    </row>
    <row r="11894" spans="2:12" ht="60" x14ac:dyDescent="0.25">
      <c r="B11894" s="429" t="str">
        <f>[1]Spanish!$B$10281</f>
        <v>49220000</v>
      </c>
      <c r="C11894" s="430" t="s">
        <v>11192</v>
      </c>
      <c r="D11894" s="431" t="s">
        <v>11120</v>
      </c>
      <c r="E11894" s="432" t="s">
        <v>40</v>
      </c>
      <c r="F11894" s="433" t="s">
        <v>2568</v>
      </c>
      <c r="G11894" s="434" t="s">
        <v>10242</v>
      </c>
      <c r="H11894" s="435">
        <v>103000</v>
      </c>
      <c r="I11894" s="435">
        <v>103000</v>
      </c>
      <c r="J11894" s="434" t="s">
        <v>39</v>
      </c>
      <c r="K11894" s="435" t="s">
        <v>40</v>
      </c>
      <c r="L11894" s="432" t="s">
        <v>11005</v>
      </c>
    </row>
    <row r="11895" spans="2:12" ht="60" x14ac:dyDescent="0.25">
      <c r="B11895" s="429" t="str">
        <f>[1]Spanish!$B$10281</f>
        <v>49220000</v>
      </c>
      <c r="C11895" s="430" t="s">
        <v>11193</v>
      </c>
      <c r="D11895" s="431" t="s">
        <v>11120</v>
      </c>
      <c r="E11895" s="432" t="s">
        <v>40</v>
      </c>
      <c r="F11895" s="433" t="s">
        <v>2568</v>
      </c>
      <c r="G11895" s="434" t="s">
        <v>10242</v>
      </c>
      <c r="H11895" s="435">
        <v>36050</v>
      </c>
      <c r="I11895" s="435">
        <v>36050</v>
      </c>
      <c r="J11895" s="434" t="s">
        <v>39</v>
      </c>
      <c r="K11895" s="435" t="s">
        <v>40</v>
      </c>
      <c r="L11895" s="432" t="s">
        <v>11005</v>
      </c>
    </row>
    <row r="11896" spans="2:12" ht="60" x14ac:dyDescent="0.25">
      <c r="B11896" s="429" t="str">
        <f>[1]Spanish!$B$10281</f>
        <v>49220000</v>
      </c>
      <c r="C11896" s="430" t="s">
        <v>11194</v>
      </c>
      <c r="D11896" s="431" t="s">
        <v>11120</v>
      </c>
      <c r="E11896" s="432" t="s">
        <v>40</v>
      </c>
      <c r="F11896" s="433" t="s">
        <v>2568</v>
      </c>
      <c r="G11896" s="434" t="s">
        <v>10242</v>
      </c>
      <c r="H11896" s="435">
        <v>164800</v>
      </c>
      <c r="I11896" s="435">
        <v>164800</v>
      </c>
      <c r="J11896" s="434" t="s">
        <v>39</v>
      </c>
      <c r="K11896" s="435" t="s">
        <v>40</v>
      </c>
      <c r="L11896" s="432" t="s">
        <v>11005</v>
      </c>
    </row>
    <row r="11897" spans="2:12" ht="60" x14ac:dyDescent="0.25">
      <c r="B11897" s="429" t="str">
        <f>[1]Spanish!$B$10281</f>
        <v>49220000</v>
      </c>
      <c r="C11897" s="430" t="s">
        <v>11195</v>
      </c>
      <c r="D11897" s="431" t="s">
        <v>11120</v>
      </c>
      <c r="E11897" s="432" t="s">
        <v>40</v>
      </c>
      <c r="F11897" s="433" t="s">
        <v>2568</v>
      </c>
      <c r="G11897" s="434" t="s">
        <v>10242</v>
      </c>
      <c r="H11897" s="435">
        <v>3821300</v>
      </c>
      <c r="I11897" s="435">
        <v>3821300</v>
      </c>
      <c r="J11897" s="434" t="s">
        <v>39</v>
      </c>
      <c r="K11897" s="435" t="s">
        <v>40</v>
      </c>
      <c r="L11897" s="432" t="s">
        <v>11005</v>
      </c>
    </row>
    <row r="11898" spans="2:12" ht="60" x14ac:dyDescent="0.25">
      <c r="B11898" s="429" t="str">
        <f>[1]Spanish!$B$10281</f>
        <v>49220000</v>
      </c>
      <c r="C11898" s="430" t="s">
        <v>11196</v>
      </c>
      <c r="D11898" s="431" t="s">
        <v>11120</v>
      </c>
      <c r="E11898" s="432" t="s">
        <v>40</v>
      </c>
      <c r="F11898" s="433" t="s">
        <v>2568</v>
      </c>
      <c r="G11898" s="434" t="s">
        <v>10242</v>
      </c>
      <c r="H11898" s="435">
        <v>2060000</v>
      </c>
      <c r="I11898" s="435">
        <v>2060000</v>
      </c>
      <c r="J11898" s="434" t="s">
        <v>39</v>
      </c>
      <c r="K11898" s="435" t="s">
        <v>40</v>
      </c>
      <c r="L11898" s="432" t="s">
        <v>11005</v>
      </c>
    </row>
    <row r="11899" spans="2:12" ht="60" x14ac:dyDescent="0.25">
      <c r="B11899" s="429" t="str">
        <f>[1]Spanish!$B$10281</f>
        <v>49220000</v>
      </c>
      <c r="C11899" s="430" t="s">
        <v>11197</v>
      </c>
      <c r="D11899" s="431" t="s">
        <v>11120</v>
      </c>
      <c r="E11899" s="432" t="s">
        <v>40</v>
      </c>
      <c r="F11899" s="433" t="s">
        <v>2568</v>
      </c>
      <c r="G11899" s="434" t="s">
        <v>10242</v>
      </c>
      <c r="H11899" s="435">
        <v>123600</v>
      </c>
      <c r="I11899" s="435">
        <v>123600</v>
      </c>
      <c r="J11899" s="434" t="s">
        <v>39</v>
      </c>
      <c r="K11899" s="435" t="s">
        <v>40</v>
      </c>
      <c r="L11899" s="432" t="s">
        <v>11005</v>
      </c>
    </row>
    <row r="11900" spans="2:12" ht="60" x14ac:dyDescent="0.25">
      <c r="B11900" s="429" t="str">
        <f>[1]Spanish!$B$10281</f>
        <v>49220000</v>
      </c>
      <c r="C11900" s="430" t="s">
        <v>11198</v>
      </c>
      <c r="D11900" s="431" t="s">
        <v>11120</v>
      </c>
      <c r="E11900" s="432" t="s">
        <v>40</v>
      </c>
      <c r="F11900" s="433" t="s">
        <v>2568</v>
      </c>
      <c r="G11900" s="434" t="s">
        <v>10242</v>
      </c>
      <c r="H11900" s="435">
        <v>30900</v>
      </c>
      <c r="I11900" s="435">
        <v>30900</v>
      </c>
      <c r="J11900" s="434" t="s">
        <v>39</v>
      </c>
      <c r="K11900" s="435" t="s">
        <v>40</v>
      </c>
      <c r="L11900" s="432" t="s">
        <v>11005</v>
      </c>
    </row>
    <row r="11901" spans="2:12" ht="60" x14ac:dyDescent="0.25">
      <c r="B11901" s="429" t="str">
        <f>[1]Spanish!$B$10281</f>
        <v>49220000</v>
      </c>
      <c r="C11901" s="430" t="s">
        <v>11199</v>
      </c>
      <c r="D11901" s="431" t="s">
        <v>11120</v>
      </c>
      <c r="E11901" s="432" t="s">
        <v>40</v>
      </c>
      <c r="F11901" s="433" t="s">
        <v>2568</v>
      </c>
      <c r="G11901" s="434" t="s">
        <v>10242</v>
      </c>
      <c r="H11901" s="435">
        <v>137333.62931034484</v>
      </c>
      <c r="I11901" s="435">
        <v>137333.62931034484</v>
      </c>
      <c r="J11901" s="434" t="s">
        <v>39</v>
      </c>
      <c r="K11901" s="435" t="s">
        <v>40</v>
      </c>
      <c r="L11901" s="432" t="s">
        <v>11005</v>
      </c>
    </row>
    <row r="11902" spans="2:12" ht="60" x14ac:dyDescent="0.25">
      <c r="B11902" s="429" t="str">
        <f>[1]Spanish!$B$10281</f>
        <v>49220000</v>
      </c>
      <c r="C11902" s="430" t="s">
        <v>11200</v>
      </c>
      <c r="D11902" s="431" t="s">
        <v>11120</v>
      </c>
      <c r="E11902" s="432" t="s">
        <v>40</v>
      </c>
      <c r="F11902" s="433" t="s">
        <v>2568</v>
      </c>
      <c r="G11902" s="434" t="s">
        <v>10242</v>
      </c>
      <c r="H11902" s="435">
        <v>206000</v>
      </c>
      <c r="I11902" s="435">
        <v>206000</v>
      </c>
      <c r="J11902" s="434" t="s">
        <v>39</v>
      </c>
      <c r="K11902" s="435" t="s">
        <v>40</v>
      </c>
      <c r="L11902" s="432" t="s">
        <v>11005</v>
      </c>
    </row>
    <row r="11903" spans="2:12" ht="60" x14ac:dyDescent="0.25">
      <c r="B11903" s="429" t="str">
        <f>[1]Spanish!$B$10281</f>
        <v>49220000</v>
      </c>
      <c r="C11903" s="430" t="s">
        <v>11201</v>
      </c>
      <c r="D11903" s="431" t="s">
        <v>11120</v>
      </c>
      <c r="E11903" s="432" t="s">
        <v>40</v>
      </c>
      <c r="F11903" s="433" t="s">
        <v>2568</v>
      </c>
      <c r="G11903" s="434" t="s">
        <v>10242</v>
      </c>
      <c r="H11903" s="435">
        <v>223166.37068965519</v>
      </c>
      <c r="I11903" s="435">
        <v>223166.37068965519</v>
      </c>
      <c r="J11903" s="434" t="s">
        <v>39</v>
      </c>
      <c r="K11903" s="435" t="s">
        <v>40</v>
      </c>
      <c r="L11903" s="432" t="s">
        <v>11005</v>
      </c>
    </row>
    <row r="11904" spans="2:12" ht="60" x14ac:dyDescent="0.25">
      <c r="B11904" s="429" t="str">
        <f>[1]Spanish!$B$10281</f>
        <v>49220000</v>
      </c>
      <c r="C11904" s="430" t="s">
        <v>11202</v>
      </c>
      <c r="D11904" s="431" t="s">
        <v>11120</v>
      </c>
      <c r="E11904" s="432" t="s">
        <v>40</v>
      </c>
      <c r="F11904" s="433" t="s">
        <v>2568</v>
      </c>
      <c r="G11904" s="434" t="s">
        <v>10242</v>
      </c>
      <c r="H11904" s="435">
        <v>309000</v>
      </c>
      <c r="I11904" s="435">
        <v>309000</v>
      </c>
      <c r="J11904" s="434" t="s">
        <v>39</v>
      </c>
      <c r="K11904" s="435" t="s">
        <v>40</v>
      </c>
      <c r="L11904" s="432" t="s">
        <v>11005</v>
      </c>
    </row>
    <row r="11905" spans="2:12" ht="60" x14ac:dyDescent="0.25">
      <c r="B11905" s="429" t="str">
        <f>[1]Spanish!$B$10281</f>
        <v>49220000</v>
      </c>
      <c r="C11905" s="430" t="s">
        <v>11203</v>
      </c>
      <c r="D11905" s="431" t="s">
        <v>11120</v>
      </c>
      <c r="E11905" s="432" t="s">
        <v>40</v>
      </c>
      <c r="F11905" s="433" t="s">
        <v>2568</v>
      </c>
      <c r="G11905" s="434" t="s">
        <v>10242</v>
      </c>
      <c r="H11905" s="435">
        <v>360500</v>
      </c>
      <c r="I11905" s="435">
        <v>360500</v>
      </c>
      <c r="J11905" s="434" t="s">
        <v>39</v>
      </c>
      <c r="K11905" s="435" t="s">
        <v>40</v>
      </c>
      <c r="L11905" s="432" t="s">
        <v>11005</v>
      </c>
    </row>
    <row r="11906" spans="2:12" ht="60" x14ac:dyDescent="0.25">
      <c r="B11906" s="429" t="str">
        <f>[1]Spanish!$B$10281</f>
        <v>49220000</v>
      </c>
      <c r="C11906" s="430" t="s">
        <v>11204</v>
      </c>
      <c r="D11906" s="431" t="s">
        <v>11120</v>
      </c>
      <c r="E11906" s="432" t="s">
        <v>40</v>
      </c>
      <c r="F11906" s="433" t="s">
        <v>2568</v>
      </c>
      <c r="G11906" s="434" t="s">
        <v>10242</v>
      </c>
      <c r="H11906" s="435">
        <v>412000</v>
      </c>
      <c r="I11906" s="435">
        <v>412000</v>
      </c>
      <c r="J11906" s="434" t="s">
        <v>39</v>
      </c>
      <c r="K11906" s="435" t="s">
        <v>40</v>
      </c>
      <c r="L11906" s="432" t="s">
        <v>11005</v>
      </c>
    </row>
    <row r="11907" spans="2:12" ht="60" x14ac:dyDescent="0.25">
      <c r="B11907" s="429" t="str">
        <f>[1]Spanish!$B$10281</f>
        <v>49220000</v>
      </c>
      <c r="C11907" s="430" t="s">
        <v>11205</v>
      </c>
      <c r="D11907" s="431" t="s">
        <v>11120</v>
      </c>
      <c r="E11907" s="432" t="s">
        <v>40</v>
      </c>
      <c r="F11907" s="433" t="s">
        <v>2568</v>
      </c>
      <c r="G11907" s="434" t="s">
        <v>10242</v>
      </c>
      <c r="H11907" s="435">
        <v>242050</v>
      </c>
      <c r="I11907" s="435">
        <v>242050</v>
      </c>
      <c r="J11907" s="434" t="s">
        <v>39</v>
      </c>
      <c r="K11907" s="435" t="s">
        <v>40</v>
      </c>
      <c r="L11907" s="432" t="s">
        <v>11005</v>
      </c>
    </row>
    <row r="11908" spans="2:12" ht="60" x14ac:dyDescent="0.25">
      <c r="B11908" s="429" t="str">
        <f>[1]Spanish!$B$10281</f>
        <v>49220000</v>
      </c>
      <c r="C11908" s="430" t="s">
        <v>11205</v>
      </c>
      <c r="D11908" s="431" t="s">
        <v>11120</v>
      </c>
      <c r="E11908" s="432" t="s">
        <v>40</v>
      </c>
      <c r="F11908" s="433" t="s">
        <v>2568</v>
      </c>
      <c r="G11908" s="434" t="s">
        <v>10242</v>
      </c>
      <c r="H11908" s="435">
        <v>309000</v>
      </c>
      <c r="I11908" s="435">
        <v>309000</v>
      </c>
      <c r="J11908" s="434" t="s">
        <v>39</v>
      </c>
      <c r="K11908" s="435" t="s">
        <v>40</v>
      </c>
      <c r="L11908" s="432" t="s">
        <v>11005</v>
      </c>
    </row>
    <row r="11909" spans="2:12" ht="60" x14ac:dyDescent="0.25">
      <c r="B11909" s="429" t="str">
        <f>[1]Spanish!$B$10281</f>
        <v>49220000</v>
      </c>
      <c r="C11909" s="430" t="s">
        <v>11205</v>
      </c>
      <c r="D11909" s="431" t="s">
        <v>11120</v>
      </c>
      <c r="E11909" s="432" t="s">
        <v>40</v>
      </c>
      <c r="F11909" s="433" t="s">
        <v>2568</v>
      </c>
      <c r="G11909" s="434" t="s">
        <v>10242</v>
      </c>
      <c r="H11909" s="435">
        <v>427450</v>
      </c>
      <c r="I11909" s="435">
        <v>427450</v>
      </c>
      <c r="J11909" s="434" t="s">
        <v>39</v>
      </c>
      <c r="K11909" s="435" t="s">
        <v>40</v>
      </c>
      <c r="L11909" s="432" t="s">
        <v>11005</v>
      </c>
    </row>
    <row r="11910" spans="2:12" ht="60" x14ac:dyDescent="0.25">
      <c r="B11910" s="429" t="str">
        <f>[1]Spanish!$B$10281</f>
        <v>49220000</v>
      </c>
      <c r="C11910" s="430" t="s">
        <v>11205</v>
      </c>
      <c r="D11910" s="431" t="s">
        <v>11120</v>
      </c>
      <c r="E11910" s="432" t="s">
        <v>40</v>
      </c>
      <c r="F11910" s="433" t="s">
        <v>2568</v>
      </c>
      <c r="G11910" s="434" t="s">
        <v>10242</v>
      </c>
      <c r="H11910" s="435">
        <v>113300</v>
      </c>
      <c r="I11910" s="435">
        <v>113300</v>
      </c>
      <c r="J11910" s="434" t="s">
        <v>39</v>
      </c>
      <c r="K11910" s="435" t="s">
        <v>40</v>
      </c>
      <c r="L11910" s="432" t="s">
        <v>11005</v>
      </c>
    </row>
    <row r="11911" spans="2:12" ht="60" x14ac:dyDescent="0.25">
      <c r="B11911" s="429" t="str">
        <f>[1]Spanish!$B$10281</f>
        <v>49220000</v>
      </c>
      <c r="C11911" s="430" t="s">
        <v>11205</v>
      </c>
      <c r="D11911" s="431" t="s">
        <v>11120</v>
      </c>
      <c r="E11911" s="432" t="s">
        <v>40</v>
      </c>
      <c r="F11911" s="433" t="s">
        <v>2568</v>
      </c>
      <c r="G11911" s="434" t="s">
        <v>10242</v>
      </c>
      <c r="H11911" s="435">
        <v>154500</v>
      </c>
      <c r="I11911" s="435">
        <v>154500</v>
      </c>
      <c r="J11911" s="434" t="s">
        <v>39</v>
      </c>
      <c r="K11911" s="435" t="s">
        <v>40</v>
      </c>
      <c r="L11911" s="432" t="s">
        <v>11005</v>
      </c>
    </row>
    <row r="11912" spans="2:12" ht="60" x14ac:dyDescent="0.25">
      <c r="B11912" s="429" t="str">
        <f>[1]Spanish!$B$10281</f>
        <v>49220000</v>
      </c>
      <c r="C11912" s="430" t="s">
        <v>11205</v>
      </c>
      <c r="D11912" s="431" t="s">
        <v>11120</v>
      </c>
      <c r="E11912" s="432" t="s">
        <v>40</v>
      </c>
      <c r="F11912" s="433" t="s">
        <v>2568</v>
      </c>
      <c r="G11912" s="434" t="s">
        <v>10242</v>
      </c>
      <c r="H11912" s="435">
        <v>185400</v>
      </c>
      <c r="I11912" s="435">
        <v>185400</v>
      </c>
      <c r="J11912" s="434" t="s">
        <v>39</v>
      </c>
      <c r="K11912" s="435" t="s">
        <v>40</v>
      </c>
      <c r="L11912" s="432" t="s">
        <v>11005</v>
      </c>
    </row>
    <row r="11913" spans="2:12" ht="60" x14ac:dyDescent="0.25">
      <c r="B11913" s="429" t="str">
        <f>[1]Spanish!$B$10281</f>
        <v>49220000</v>
      </c>
      <c r="C11913" s="430" t="s">
        <v>11205</v>
      </c>
      <c r="D11913" s="431" t="s">
        <v>11120</v>
      </c>
      <c r="E11913" s="432" t="s">
        <v>40</v>
      </c>
      <c r="F11913" s="433" t="s">
        <v>2568</v>
      </c>
      <c r="G11913" s="434" t="s">
        <v>10242</v>
      </c>
      <c r="H11913" s="435">
        <v>206000</v>
      </c>
      <c r="I11913" s="435">
        <v>206000</v>
      </c>
      <c r="J11913" s="434" t="s">
        <v>39</v>
      </c>
      <c r="K11913" s="435" t="s">
        <v>40</v>
      </c>
      <c r="L11913" s="432" t="s">
        <v>11005</v>
      </c>
    </row>
    <row r="11914" spans="2:12" ht="60" x14ac:dyDescent="0.25">
      <c r="B11914" s="429" t="str">
        <f>[1]Spanish!$B$10281</f>
        <v>49220000</v>
      </c>
      <c r="C11914" s="430" t="s">
        <v>11205</v>
      </c>
      <c r="D11914" s="431" t="s">
        <v>11120</v>
      </c>
      <c r="E11914" s="432" t="s">
        <v>40</v>
      </c>
      <c r="F11914" s="433" t="s">
        <v>2568</v>
      </c>
      <c r="G11914" s="434" t="s">
        <v>10242</v>
      </c>
      <c r="H11914" s="435">
        <v>226600</v>
      </c>
      <c r="I11914" s="435">
        <v>226600</v>
      </c>
      <c r="J11914" s="434" t="s">
        <v>39</v>
      </c>
      <c r="K11914" s="435" t="s">
        <v>40</v>
      </c>
      <c r="L11914" s="432" t="s">
        <v>11005</v>
      </c>
    </row>
    <row r="11915" spans="2:12" ht="60" x14ac:dyDescent="0.25">
      <c r="B11915" s="429" t="str">
        <f>[1]Spanish!$A$10084</f>
        <v>49000000</v>
      </c>
      <c r="C11915" s="430" t="s">
        <v>11206</v>
      </c>
      <c r="D11915" s="431" t="s">
        <v>11120</v>
      </c>
      <c r="E11915" s="432" t="s">
        <v>40</v>
      </c>
      <c r="F11915" s="433" t="s">
        <v>2568</v>
      </c>
      <c r="G11915" s="434" t="s">
        <v>10242</v>
      </c>
      <c r="H11915" s="435">
        <v>236900</v>
      </c>
      <c r="I11915" s="435">
        <v>236900</v>
      </c>
      <c r="J11915" s="434" t="s">
        <v>39</v>
      </c>
      <c r="K11915" s="435" t="s">
        <v>40</v>
      </c>
      <c r="L11915" s="432" t="s">
        <v>11005</v>
      </c>
    </row>
    <row r="11916" spans="2:12" ht="60" x14ac:dyDescent="0.25">
      <c r="B11916" s="429" t="str">
        <f>[1]Spanish!$A$10084</f>
        <v>49000000</v>
      </c>
      <c r="C11916" s="430" t="s">
        <v>11207</v>
      </c>
      <c r="D11916" s="431" t="s">
        <v>11120</v>
      </c>
      <c r="E11916" s="432" t="s">
        <v>40</v>
      </c>
      <c r="F11916" s="433" t="s">
        <v>2568</v>
      </c>
      <c r="G11916" s="434" t="s">
        <v>10242</v>
      </c>
      <c r="H11916" s="435">
        <v>216300</v>
      </c>
      <c r="I11916" s="435">
        <v>216300</v>
      </c>
      <c r="J11916" s="434" t="s">
        <v>39</v>
      </c>
      <c r="K11916" s="435" t="s">
        <v>40</v>
      </c>
      <c r="L11916" s="432" t="s">
        <v>11005</v>
      </c>
    </row>
    <row r="11917" spans="2:12" ht="60" x14ac:dyDescent="0.25">
      <c r="B11917" s="429" t="str">
        <f>[1]Spanish!$A$10084</f>
        <v>49000000</v>
      </c>
      <c r="C11917" s="430" t="s">
        <v>11208</v>
      </c>
      <c r="D11917" s="431" t="s">
        <v>11120</v>
      </c>
      <c r="E11917" s="432" t="s">
        <v>40</v>
      </c>
      <c r="F11917" s="433" t="s">
        <v>2568</v>
      </c>
      <c r="G11917" s="434" t="s">
        <v>10242</v>
      </c>
      <c r="H11917" s="435">
        <v>4326000</v>
      </c>
      <c r="I11917" s="435">
        <v>4326000</v>
      </c>
      <c r="J11917" s="434" t="s">
        <v>39</v>
      </c>
      <c r="K11917" s="435" t="s">
        <v>40</v>
      </c>
      <c r="L11917" s="432" t="s">
        <v>11005</v>
      </c>
    </row>
    <row r="11918" spans="2:12" ht="60" x14ac:dyDescent="0.25">
      <c r="B11918" s="429" t="str">
        <f>[1]Spanish!$B$10281</f>
        <v>49220000</v>
      </c>
      <c r="C11918" s="430" t="s">
        <v>11209</v>
      </c>
      <c r="D11918" s="431" t="s">
        <v>11120</v>
      </c>
      <c r="E11918" s="432" t="s">
        <v>40</v>
      </c>
      <c r="F11918" s="433" t="s">
        <v>2568</v>
      </c>
      <c r="G11918" s="434" t="s">
        <v>10242</v>
      </c>
      <c r="H11918" s="435">
        <v>10300</v>
      </c>
      <c r="I11918" s="435">
        <v>10300</v>
      </c>
      <c r="J11918" s="434" t="s">
        <v>39</v>
      </c>
      <c r="K11918" s="435" t="s">
        <v>40</v>
      </c>
      <c r="L11918" s="432" t="s">
        <v>11005</v>
      </c>
    </row>
    <row r="11919" spans="2:12" ht="60" x14ac:dyDescent="0.25">
      <c r="B11919" s="429" t="str">
        <f>[1]Spanish!$B$10281</f>
        <v>49220000</v>
      </c>
      <c r="C11919" s="430" t="s">
        <v>11210</v>
      </c>
      <c r="D11919" s="431" t="s">
        <v>11120</v>
      </c>
      <c r="E11919" s="432" t="s">
        <v>40</v>
      </c>
      <c r="F11919" s="433" t="s">
        <v>2568</v>
      </c>
      <c r="G11919" s="434" t="s">
        <v>10242</v>
      </c>
      <c r="H11919" s="435">
        <v>19570000</v>
      </c>
      <c r="I11919" s="435">
        <v>19570000</v>
      </c>
      <c r="J11919" s="434" t="s">
        <v>39</v>
      </c>
      <c r="K11919" s="435" t="s">
        <v>40</v>
      </c>
      <c r="L11919" s="432" t="s">
        <v>11005</v>
      </c>
    </row>
    <row r="11920" spans="2:12" ht="60" x14ac:dyDescent="0.25">
      <c r="B11920" s="429" t="str">
        <f>[1]Spanish!$B$10281</f>
        <v>49220000</v>
      </c>
      <c r="C11920" s="430" t="s">
        <v>11211</v>
      </c>
      <c r="D11920" s="431" t="s">
        <v>11120</v>
      </c>
      <c r="E11920" s="432" t="s">
        <v>40</v>
      </c>
      <c r="F11920" s="433" t="s">
        <v>2568</v>
      </c>
      <c r="G11920" s="434" t="s">
        <v>10242</v>
      </c>
      <c r="H11920" s="435">
        <v>257500</v>
      </c>
      <c r="I11920" s="435">
        <v>257500</v>
      </c>
      <c r="J11920" s="434" t="s">
        <v>39</v>
      </c>
      <c r="K11920" s="435" t="s">
        <v>40</v>
      </c>
      <c r="L11920" s="432" t="s">
        <v>11005</v>
      </c>
    </row>
    <row r="11921" spans="2:12" ht="60" x14ac:dyDescent="0.25">
      <c r="B11921" s="429" t="str">
        <f>[1]Spanish!$B$10281</f>
        <v>49220000</v>
      </c>
      <c r="C11921" s="430" t="s">
        <v>11212</v>
      </c>
      <c r="D11921" s="431" t="s">
        <v>11120</v>
      </c>
      <c r="E11921" s="432" t="s">
        <v>40</v>
      </c>
      <c r="F11921" s="433" t="s">
        <v>2568</v>
      </c>
      <c r="G11921" s="434" t="s">
        <v>10242</v>
      </c>
      <c r="H11921" s="435">
        <v>123600</v>
      </c>
      <c r="I11921" s="435">
        <v>123600</v>
      </c>
      <c r="J11921" s="434" t="s">
        <v>39</v>
      </c>
      <c r="K11921" s="435" t="s">
        <v>40</v>
      </c>
      <c r="L11921" s="432" t="s">
        <v>11005</v>
      </c>
    </row>
    <row r="11922" spans="2:12" ht="60" x14ac:dyDescent="0.25">
      <c r="B11922" s="429" t="str">
        <f>[1]Spanish!$B$10281</f>
        <v>49220000</v>
      </c>
      <c r="C11922" s="430" t="s">
        <v>11213</v>
      </c>
      <c r="D11922" s="431" t="s">
        <v>11120</v>
      </c>
      <c r="E11922" s="432" t="s">
        <v>40</v>
      </c>
      <c r="F11922" s="433" t="s">
        <v>2568</v>
      </c>
      <c r="G11922" s="434" t="s">
        <v>10242</v>
      </c>
      <c r="H11922" s="435">
        <v>597400</v>
      </c>
      <c r="I11922" s="435">
        <v>597400</v>
      </c>
      <c r="J11922" s="434" t="s">
        <v>39</v>
      </c>
      <c r="K11922" s="435" t="s">
        <v>40</v>
      </c>
      <c r="L11922" s="432" t="s">
        <v>11005</v>
      </c>
    </row>
    <row r="11923" spans="2:12" ht="60" x14ac:dyDescent="0.25">
      <c r="B11923" s="429" t="str">
        <f>[1]Spanish!$B$10281</f>
        <v>49220000</v>
      </c>
      <c r="C11923" s="430" t="s">
        <v>11214</v>
      </c>
      <c r="D11923" s="431" t="s">
        <v>11120</v>
      </c>
      <c r="E11923" s="432" t="s">
        <v>40</v>
      </c>
      <c r="F11923" s="433" t="s">
        <v>2568</v>
      </c>
      <c r="G11923" s="434" t="s">
        <v>10242</v>
      </c>
      <c r="H11923" s="435">
        <v>339900</v>
      </c>
      <c r="I11923" s="435">
        <v>339900</v>
      </c>
      <c r="J11923" s="434" t="s">
        <v>39</v>
      </c>
      <c r="K11923" s="435" t="s">
        <v>40</v>
      </c>
      <c r="L11923" s="432" t="s">
        <v>11005</v>
      </c>
    </row>
    <row r="11924" spans="2:12" ht="60" x14ac:dyDescent="0.25">
      <c r="B11924" s="429" t="str">
        <f>[1]Spanish!$B$10281</f>
        <v>49220000</v>
      </c>
      <c r="C11924" s="430" t="s">
        <v>11215</v>
      </c>
      <c r="D11924" s="431" t="s">
        <v>11120</v>
      </c>
      <c r="E11924" s="432" t="s">
        <v>40</v>
      </c>
      <c r="F11924" s="433" t="s">
        <v>2568</v>
      </c>
      <c r="G11924" s="434" t="s">
        <v>10242</v>
      </c>
      <c r="H11924" s="435">
        <v>7725000</v>
      </c>
      <c r="I11924" s="435">
        <v>7725000</v>
      </c>
      <c r="J11924" s="434" t="s">
        <v>39</v>
      </c>
      <c r="K11924" s="435" t="s">
        <v>40</v>
      </c>
      <c r="L11924" s="432" t="s">
        <v>11005</v>
      </c>
    </row>
    <row r="11925" spans="2:12" ht="60" x14ac:dyDescent="0.25">
      <c r="B11925" s="429" t="str">
        <f>[1]Spanish!$B$10281</f>
        <v>49220000</v>
      </c>
      <c r="C11925" s="430" t="s">
        <v>11216</v>
      </c>
      <c r="D11925" s="431" t="s">
        <v>11120</v>
      </c>
      <c r="E11925" s="432" t="s">
        <v>40</v>
      </c>
      <c r="F11925" s="433" t="s">
        <v>2568</v>
      </c>
      <c r="G11925" s="434" t="s">
        <v>10242</v>
      </c>
      <c r="H11925" s="435">
        <v>267800</v>
      </c>
      <c r="I11925" s="435">
        <v>267800</v>
      </c>
      <c r="J11925" s="434" t="s">
        <v>39</v>
      </c>
      <c r="K11925" s="435" t="s">
        <v>40</v>
      </c>
      <c r="L11925" s="432" t="s">
        <v>11005</v>
      </c>
    </row>
    <row r="11926" spans="2:12" ht="60" x14ac:dyDescent="0.25">
      <c r="B11926" s="429" t="str">
        <f>[1]Spanish!$B$10281</f>
        <v>49220000</v>
      </c>
      <c r="C11926" s="430" t="s">
        <v>11217</v>
      </c>
      <c r="D11926" s="431" t="s">
        <v>11120</v>
      </c>
      <c r="E11926" s="432" t="s">
        <v>40</v>
      </c>
      <c r="F11926" s="433" t="s">
        <v>2568</v>
      </c>
      <c r="G11926" s="434" t="s">
        <v>10242</v>
      </c>
      <c r="H11926" s="435">
        <v>113300</v>
      </c>
      <c r="I11926" s="435">
        <v>113300</v>
      </c>
      <c r="J11926" s="434" t="s">
        <v>39</v>
      </c>
      <c r="K11926" s="435" t="s">
        <v>40</v>
      </c>
      <c r="L11926" s="432" t="s">
        <v>11005</v>
      </c>
    </row>
    <row r="11927" spans="2:12" ht="60" x14ac:dyDescent="0.25">
      <c r="B11927" s="429" t="str">
        <f>[1]Spanish!$B$10281</f>
        <v>49220000</v>
      </c>
      <c r="C11927" s="430" t="s">
        <v>11218</v>
      </c>
      <c r="D11927" s="431" t="s">
        <v>11120</v>
      </c>
      <c r="E11927" s="432" t="s">
        <v>40</v>
      </c>
      <c r="F11927" s="433" t="s">
        <v>2568</v>
      </c>
      <c r="G11927" s="434" t="s">
        <v>10242</v>
      </c>
      <c r="H11927" s="435">
        <v>103000</v>
      </c>
      <c r="I11927" s="435">
        <v>103000</v>
      </c>
      <c r="J11927" s="434" t="s">
        <v>39</v>
      </c>
      <c r="K11927" s="435" t="s">
        <v>40</v>
      </c>
      <c r="L11927" s="432" t="s">
        <v>11005</v>
      </c>
    </row>
    <row r="11928" spans="2:12" ht="60" x14ac:dyDescent="0.25">
      <c r="B11928" s="429" t="str">
        <f>[1]Spanish!$D$1024</f>
        <v>12241001</v>
      </c>
      <c r="C11928" s="430" t="s">
        <v>11219</v>
      </c>
      <c r="D11928" s="431" t="s">
        <v>11120</v>
      </c>
      <c r="E11928" s="432" t="s">
        <v>40</v>
      </c>
      <c r="F11928" s="433" t="s">
        <v>2568</v>
      </c>
      <c r="G11928" s="434" t="s">
        <v>10242</v>
      </c>
      <c r="H11928" s="435">
        <v>12360</v>
      </c>
      <c r="I11928" s="435">
        <v>12360</v>
      </c>
      <c r="J11928" s="434" t="s">
        <v>39</v>
      </c>
      <c r="K11928" s="435" t="s">
        <v>40</v>
      </c>
      <c r="L11928" s="432" t="s">
        <v>11005</v>
      </c>
    </row>
    <row r="11929" spans="2:12" ht="60" x14ac:dyDescent="0.25">
      <c r="B11929" s="429" t="str">
        <f>[1]Spanish!$B$10281</f>
        <v>49220000</v>
      </c>
      <c r="C11929" s="430" t="s">
        <v>11220</v>
      </c>
      <c r="D11929" s="431" t="s">
        <v>11120</v>
      </c>
      <c r="E11929" s="432" t="s">
        <v>40</v>
      </c>
      <c r="F11929" s="433" t="s">
        <v>2568</v>
      </c>
      <c r="G11929" s="434" t="s">
        <v>10242</v>
      </c>
      <c r="H11929" s="435">
        <v>26780</v>
      </c>
      <c r="I11929" s="435">
        <v>26780</v>
      </c>
      <c r="J11929" s="434" t="s">
        <v>39</v>
      </c>
      <c r="K11929" s="435" t="s">
        <v>40</v>
      </c>
      <c r="L11929" s="432" t="s">
        <v>11005</v>
      </c>
    </row>
    <row r="11930" spans="2:12" ht="60" x14ac:dyDescent="0.25">
      <c r="B11930" s="429" t="str">
        <f>[1]Spanish!$B$10281</f>
        <v>49220000</v>
      </c>
      <c r="C11930" s="430" t="s">
        <v>11221</v>
      </c>
      <c r="D11930" s="431" t="s">
        <v>11120</v>
      </c>
      <c r="E11930" s="432" t="s">
        <v>40</v>
      </c>
      <c r="F11930" s="433" t="s">
        <v>2568</v>
      </c>
      <c r="G11930" s="434" t="s">
        <v>10242</v>
      </c>
      <c r="H11930" s="435">
        <v>15450</v>
      </c>
      <c r="I11930" s="435">
        <v>15450</v>
      </c>
      <c r="J11930" s="434" t="s">
        <v>39</v>
      </c>
      <c r="K11930" s="435" t="s">
        <v>40</v>
      </c>
      <c r="L11930" s="432" t="s">
        <v>11005</v>
      </c>
    </row>
    <row r="11931" spans="2:12" ht="60" x14ac:dyDescent="0.25">
      <c r="B11931" s="429" t="str">
        <f>[1]Spanish!$B$10281</f>
        <v>49220000</v>
      </c>
      <c r="C11931" s="430" t="s">
        <v>11222</v>
      </c>
      <c r="D11931" s="431" t="s">
        <v>11120</v>
      </c>
      <c r="E11931" s="432" t="s">
        <v>40</v>
      </c>
      <c r="F11931" s="433" t="s">
        <v>2568</v>
      </c>
      <c r="G11931" s="434" t="s">
        <v>10242</v>
      </c>
      <c r="H11931" s="435">
        <v>9270</v>
      </c>
      <c r="I11931" s="435">
        <v>9270</v>
      </c>
      <c r="J11931" s="434" t="s">
        <v>39</v>
      </c>
      <c r="K11931" s="435" t="s">
        <v>40</v>
      </c>
      <c r="L11931" s="432" t="s">
        <v>11005</v>
      </c>
    </row>
    <row r="11932" spans="2:12" ht="60" x14ac:dyDescent="0.25">
      <c r="B11932" s="429" t="str">
        <f>[1]Spanish!$B$10281</f>
        <v>49220000</v>
      </c>
      <c r="C11932" s="430" t="s">
        <v>11223</v>
      </c>
      <c r="D11932" s="431" t="s">
        <v>11120</v>
      </c>
      <c r="E11932" s="432" t="s">
        <v>40</v>
      </c>
      <c r="F11932" s="433" t="s">
        <v>2568</v>
      </c>
      <c r="G11932" s="434" t="s">
        <v>10242</v>
      </c>
      <c r="H11932" s="435">
        <v>46350</v>
      </c>
      <c r="I11932" s="435">
        <v>46350</v>
      </c>
      <c r="J11932" s="434" t="s">
        <v>39</v>
      </c>
      <c r="K11932" s="435" t="s">
        <v>40</v>
      </c>
      <c r="L11932" s="432" t="s">
        <v>11005</v>
      </c>
    </row>
    <row r="11933" spans="2:12" ht="60" x14ac:dyDescent="0.25">
      <c r="B11933" s="429" t="str">
        <f>[1]Spanish!$B$10281</f>
        <v>49220000</v>
      </c>
      <c r="C11933" s="430" t="s">
        <v>11223</v>
      </c>
      <c r="D11933" s="431" t="s">
        <v>11120</v>
      </c>
      <c r="E11933" s="432" t="s">
        <v>40</v>
      </c>
      <c r="F11933" s="433" t="s">
        <v>2568</v>
      </c>
      <c r="G11933" s="434" t="s">
        <v>10242</v>
      </c>
      <c r="H11933" s="435">
        <v>46350</v>
      </c>
      <c r="I11933" s="435">
        <v>46350</v>
      </c>
      <c r="J11933" s="434" t="s">
        <v>39</v>
      </c>
      <c r="K11933" s="435" t="s">
        <v>40</v>
      </c>
      <c r="L11933" s="432" t="s">
        <v>11005</v>
      </c>
    </row>
    <row r="11934" spans="2:12" ht="60" x14ac:dyDescent="0.25">
      <c r="B11934" s="429" t="str">
        <f>[1]Spanish!$B$10281</f>
        <v>49220000</v>
      </c>
      <c r="C11934" s="430" t="s">
        <v>11223</v>
      </c>
      <c r="D11934" s="431" t="s">
        <v>11120</v>
      </c>
      <c r="E11934" s="432" t="s">
        <v>40</v>
      </c>
      <c r="F11934" s="433" t="s">
        <v>2568</v>
      </c>
      <c r="G11934" s="434" t="s">
        <v>10242</v>
      </c>
      <c r="H11934" s="435">
        <v>46350</v>
      </c>
      <c r="I11934" s="435">
        <v>46350</v>
      </c>
      <c r="J11934" s="434" t="s">
        <v>39</v>
      </c>
      <c r="K11934" s="435" t="s">
        <v>40</v>
      </c>
      <c r="L11934" s="432" t="s">
        <v>11005</v>
      </c>
    </row>
    <row r="11935" spans="2:12" ht="60" x14ac:dyDescent="0.25">
      <c r="B11935" s="429" t="str">
        <f>[1]Spanish!$B$10281</f>
        <v>49220000</v>
      </c>
      <c r="C11935" s="430" t="s">
        <v>11224</v>
      </c>
      <c r="D11935" s="431" t="s">
        <v>11120</v>
      </c>
      <c r="E11935" s="432" t="s">
        <v>40</v>
      </c>
      <c r="F11935" s="433" t="s">
        <v>2568</v>
      </c>
      <c r="G11935" s="434" t="s">
        <v>10242</v>
      </c>
      <c r="H11935" s="435">
        <v>82400</v>
      </c>
      <c r="I11935" s="435">
        <v>82400</v>
      </c>
      <c r="J11935" s="434" t="s">
        <v>39</v>
      </c>
      <c r="K11935" s="435" t="s">
        <v>40</v>
      </c>
      <c r="L11935" s="432" t="s">
        <v>11005</v>
      </c>
    </row>
    <row r="11936" spans="2:12" ht="60" x14ac:dyDescent="0.25">
      <c r="B11936" s="429" t="str">
        <f>[1]Spanish!$B$10281</f>
        <v>49220000</v>
      </c>
      <c r="C11936" s="430" t="s">
        <v>11224</v>
      </c>
      <c r="D11936" s="431" t="s">
        <v>11120</v>
      </c>
      <c r="E11936" s="432" t="s">
        <v>40</v>
      </c>
      <c r="F11936" s="433" t="s">
        <v>2568</v>
      </c>
      <c r="G11936" s="434" t="s">
        <v>10242</v>
      </c>
      <c r="H11936" s="435">
        <v>82400</v>
      </c>
      <c r="I11936" s="435">
        <v>82400</v>
      </c>
      <c r="J11936" s="434" t="s">
        <v>39</v>
      </c>
      <c r="K11936" s="435" t="s">
        <v>40</v>
      </c>
      <c r="L11936" s="432" t="s">
        <v>11005</v>
      </c>
    </row>
    <row r="11937" spans="2:12" ht="60" x14ac:dyDescent="0.25">
      <c r="B11937" s="429" t="str">
        <f>[1]Spanish!$B$10281</f>
        <v>49220000</v>
      </c>
      <c r="C11937" s="430" t="s">
        <v>11225</v>
      </c>
      <c r="D11937" s="431" t="s">
        <v>11120</v>
      </c>
      <c r="E11937" s="432" t="s">
        <v>40</v>
      </c>
      <c r="F11937" s="433" t="s">
        <v>2568</v>
      </c>
      <c r="G11937" s="434" t="s">
        <v>10242</v>
      </c>
      <c r="H11937" s="435">
        <v>82400</v>
      </c>
      <c r="I11937" s="435">
        <v>82400</v>
      </c>
      <c r="J11937" s="434" t="s">
        <v>39</v>
      </c>
      <c r="K11937" s="435" t="s">
        <v>40</v>
      </c>
      <c r="L11937" s="432" t="s">
        <v>11005</v>
      </c>
    </row>
    <row r="11938" spans="2:12" ht="60" x14ac:dyDescent="0.25">
      <c r="B11938" s="429" t="str">
        <f>[1]Spanish!$B$10281</f>
        <v>49220000</v>
      </c>
      <c r="C11938" s="430" t="s">
        <v>11226</v>
      </c>
      <c r="D11938" s="431" t="s">
        <v>11120</v>
      </c>
      <c r="E11938" s="432" t="s">
        <v>40</v>
      </c>
      <c r="F11938" s="433" t="s">
        <v>2568</v>
      </c>
      <c r="G11938" s="434" t="s">
        <v>10242</v>
      </c>
      <c r="H11938" s="435">
        <v>82400</v>
      </c>
      <c r="I11938" s="435">
        <v>82400</v>
      </c>
      <c r="J11938" s="434" t="s">
        <v>39</v>
      </c>
      <c r="K11938" s="435" t="s">
        <v>40</v>
      </c>
      <c r="L11938" s="432" t="s">
        <v>11005</v>
      </c>
    </row>
    <row r="11939" spans="2:12" ht="60" x14ac:dyDescent="0.25">
      <c r="B11939" s="429" t="str">
        <f>[1]Spanish!$B$10281</f>
        <v>49220000</v>
      </c>
      <c r="C11939" s="430" t="s">
        <v>11227</v>
      </c>
      <c r="D11939" s="431" t="s">
        <v>11120</v>
      </c>
      <c r="E11939" s="432" t="s">
        <v>40</v>
      </c>
      <c r="F11939" s="433" t="s">
        <v>2568</v>
      </c>
      <c r="G11939" s="434" t="s">
        <v>10242</v>
      </c>
      <c r="H11939" s="435">
        <v>82400</v>
      </c>
      <c r="I11939" s="435">
        <v>82400</v>
      </c>
      <c r="J11939" s="434" t="s">
        <v>39</v>
      </c>
      <c r="K11939" s="435" t="s">
        <v>40</v>
      </c>
      <c r="L11939" s="432" t="s">
        <v>11005</v>
      </c>
    </row>
    <row r="11940" spans="2:12" ht="60" x14ac:dyDescent="0.25">
      <c r="B11940" s="429" t="str">
        <f>[1]Spanish!$B$10281</f>
        <v>49220000</v>
      </c>
      <c r="C11940" s="430" t="s">
        <v>11228</v>
      </c>
      <c r="D11940" s="431" t="s">
        <v>11120</v>
      </c>
      <c r="E11940" s="432" t="s">
        <v>40</v>
      </c>
      <c r="F11940" s="433" t="s">
        <v>2568</v>
      </c>
      <c r="G11940" s="434" t="s">
        <v>10242</v>
      </c>
      <c r="H11940" s="435">
        <v>92700</v>
      </c>
      <c r="I11940" s="435">
        <v>92700</v>
      </c>
      <c r="J11940" s="434" t="s">
        <v>39</v>
      </c>
      <c r="K11940" s="435" t="s">
        <v>40</v>
      </c>
      <c r="L11940" s="432" t="s">
        <v>11005</v>
      </c>
    </row>
    <row r="11941" spans="2:12" ht="60" x14ac:dyDescent="0.25">
      <c r="B11941" s="429" t="str">
        <f>[1]Spanish!$B$10281</f>
        <v>49220000</v>
      </c>
      <c r="C11941" s="430" t="s">
        <v>11229</v>
      </c>
      <c r="D11941" s="431" t="s">
        <v>11120</v>
      </c>
      <c r="E11941" s="432" t="s">
        <v>40</v>
      </c>
      <c r="F11941" s="433" t="s">
        <v>2568</v>
      </c>
      <c r="G11941" s="434" t="s">
        <v>10242</v>
      </c>
      <c r="H11941" s="435">
        <v>61800</v>
      </c>
      <c r="I11941" s="435">
        <v>61800</v>
      </c>
      <c r="J11941" s="434" t="s">
        <v>39</v>
      </c>
      <c r="K11941" s="435" t="s">
        <v>40</v>
      </c>
      <c r="L11941" s="432" t="s">
        <v>11005</v>
      </c>
    </row>
    <row r="11942" spans="2:12" ht="60" x14ac:dyDescent="0.25">
      <c r="B11942" s="429" t="str">
        <f>[1]Spanish!$B$10281</f>
        <v>49220000</v>
      </c>
      <c r="C11942" s="430" t="s">
        <v>11230</v>
      </c>
      <c r="D11942" s="431" t="s">
        <v>11120</v>
      </c>
      <c r="E11942" s="432" t="s">
        <v>40</v>
      </c>
      <c r="F11942" s="433" t="s">
        <v>2568</v>
      </c>
      <c r="G11942" s="434" t="s">
        <v>10242</v>
      </c>
      <c r="H11942" s="435">
        <v>72100</v>
      </c>
      <c r="I11942" s="435">
        <v>72100</v>
      </c>
      <c r="J11942" s="434" t="s">
        <v>39</v>
      </c>
      <c r="K11942" s="435" t="s">
        <v>40</v>
      </c>
      <c r="L11942" s="432" t="s">
        <v>11005</v>
      </c>
    </row>
    <row r="11943" spans="2:12" ht="60" x14ac:dyDescent="0.25">
      <c r="B11943" s="429" t="str">
        <f>[1]Spanish!$B$10281</f>
        <v>49220000</v>
      </c>
      <c r="C11943" s="430" t="s">
        <v>11231</v>
      </c>
      <c r="D11943" s="431" t="s">
        <v>11120</v>
      </c>
      <c r="E11943" s="432" t="s">
        <v>40</v>
      </c>
      <c r="F11943" s="433" t="s">
        <v>2568</v>
      </c>
      <c r="G11943" s="434" t="s">
        <v>10242</v>
      </c>
      <c r="H11943" s="435">
        <v>36050</v>
      </c>
      <c r="I11943" s="435">
        <v>36050</v>
      </c>
      <c r="J11943" s="434" t="s">
        <v>39</v>
      </c>
      <c r="K11943" s="435" t="s">
        <v>40</v>
      </c>
      <c r="L11943" s="432" t="s">
        <v>11005</v>
      </c>
    </row>
    <row r="11944" spans="2:12" ht="60" x14ac:dyDescent="0.25">
      <c r="B11944" s="429" t="str">
        <f>[1]Spanish!$B$10281</f>
        <v>49220000</v>
      </c>
      <c r="C11944" s="430" t="s">
        <v>11232</v>
      </c>
      <c r="D11944" s="431" t="s">
        <v>11120</v>
      </c>
      <c r="E11944" s="432" t="s">
        <v>40</v>
      </c>
      <c r="F11944" s="433" t="s">
        <v>2568</v>
      </c>
      <c r="G11944" s="434" t="s">
        <v>10242</v>
      </c>
      <c r="H11944" s="435">
        <v>118450</v>
      </c>
      <c r="I11944" s="435">
        <v>118450</v>
      </c>
      <c r="J11944" s="434" t="s">
        <v>39</v>
      </c>
      <c r="K11944" s="435" t="s">
        <v>40</v>
      </c>
      <c r="L11944" s="432" t="s">
        <v>11005</v>
      </c>
    </row>
    <row r="11945" spans="2:12" ht="60" x14ac:dyDescent="0.25">
      <c r="B11945" s="429" t="str">
        <f>[1]Spanish!$B$10281</f>
        <v>49220000</v>
      </c>
      <c r="C11945" s="430" t="s">
        <v>11233</v>
      </c>
      <c r="D11945" s="431" t="s">
        <v>11120</v>
      </c>
      <c r="E11945" s="432" t="s">
        <v>40</v>
      </c>
      <c r="F11945" s="433" t="s">
        <v>2568</v>
      </c>
      <c r="G11945" s="434" t="s">
        <v>10242</v>
      </c>
      <c r="H11945" s="435">
        <v>6180</v>
      </c>
      <c r="I11945" s="435">
        <v>6180</v>
      </c>
      <c r="J11945" s="434" t="s">
        <v>39</v>
      </c>
      <c r="K11945" s="435" t="s">
        <v>40</v>
      </c>
      <c r="L11945" s="432" t="s">
        <v>11005</v>
      </c>
    </row>
    <row r="11946" spans="2:12" ht="60" x14ac:dyDescent="0.25">
      <c r="B11946" s="429" t="str">
        <f>[1]Spanish!$B$10281</f>
        <v>49220000</v>
      </c>
      <c r="C11946" s="430" t="s">
        <v>11167</v>
      </c>
      <c r="D11946" s="431" t="s">
        <v>11120</v>
      </c>
      <c r="E11946" s="432" t="s">
        <v>40</v>
      </c>
      <c r="F11946" s="433" t="s">
        <v>2568</v>
      </c>
      <c r="G11946" s="434" t="s">
        <v>10242</v>
      </c>
      <c r="H11946" s="435">
        <v>51500</v>
      </c>
      <c r="I11946" s="435">
        <v>51500</v>
      </c>
      <c r="J11946" s="434" t="s">
        <v>39</v>
      </c>
      <c r="K11946" s="435" t="s">
        <v>40</v>
      </c>
      <c r="L11946" s="432" t="s">
        <v>11005</v>
      </c>
    </row>
    <row r="11947" spans="2:12" ht="60" x14ac:dyDescent="0.25">
      <c r="B11947" s="429" t="str">
        <f>[1]Spanish!$B$10281</f>
        <v>49220000</v>
      </c>
      <c r="C11947" s="430" t="s">
        <v>11234</v>
      </c>
      <c r="D11947" s="431" t="s">
        <v>11120</v>
      </c>
      <c r="E11947" s="432" t="s">
        <v>40</v>
      </c>
      <c r="F11947" s="433" t="s">
        <v>2568</v>
      </c>
      <c r="G11947" s="434" t="s">
        <v>10242</v>
      </c>
      <c r="H11947" s="435">
        <v>10300</v>
      </c>
      <c r="I11947" s="435">
        <v>10300</v>
      </c>
      <c r="J11947" s="434" t="s">
        <v>39</v>
      </c>
      <c r="K11947" s="435" t="s">
        <v>40</v>
      </c>
      <c r="L11947" s="432" t="s">
        <v>11005</v>
      </c>
    </row>
    <row r="11948" spans="2:12" ht="60" x14ac:dyDescent="0.25">
      <c r="B11948" s="429" t="str">
        <f>[1]Spanish!$B$10281</f>
        <v>49220000</v>
      </c>
      <c r="C11948" s="430" t="s">
        <v>11235</v>
      </c>
      <c r="D11948" s="431" t="s">
        <v>11120</v>
      </c>
      <c r="E11948" s="432" t="s">
        <v>40</v>
      </c>
      <c r="F11948" s="433" t="s">
        <v>2568</v>
      </c>
      <c r="G11948" s="434" t="s">
        <v>10242</v>
      </c>
      <c r="H11948" s="435">
        <v>41200</v>
      </c>
      <c r="I11948" s="435">
        <v>41200</v>
      </c>
      <c r="J11948" s="434" t="s">
        <v>39</v>
      </c>
      <c r="K11948" s="435" t="s">
        <v>40</v>
      </c>
      <c r="L11948" s="432" t="s">
        <v>11005</v>
      </c>
    </row>
    <row r="11949" spans="2:12" ht="60" x14ac:dyDescent="0.25">
      <c r="B11949" s="429" t="str">
        <f>[1]Spanish!$B$10281</f>
        <v>49220000</v>
      </c>
      <c r="C11949" s="430" t="s">
        <v>11236</v>
      </c>
      <c r="D11949" s="431" t="s">
        <v>11120</v>
      </c>
      <c r="E11949" s="432" t="s">
        <v>40</v>
      </c>
      <c r="F11949" s="433" t="s">
        <v>2568</v>
      </c>
      <c r="G11949" s="434" t="s">
        <v>10242</v>
      </c>
      <c r="H11949" s="435">
        <v>41200</v>
      </c>
      <c r="I11949" s="435">
        <v>41200</v>
      </c>
      <c r="J11949" s="434" t="s">
        <v>39</v>
      </c>
      <c r="K11949" s="435" t="s">
        <v>40</v>
      </c>
      <c r="L11949" s="432" t="s">
        <v>11005</v>
      </c>
    </row>
    <row r="11950" spans="2:12" ht="60" x14ac:dyDescent="0.25">
      <c r="B11950" s="429" t="str">
        <f>[1]Spanish!$B$10281</f>
        <v>49220000</v>
      </c>
      <c r="C11950" s="430" t="s">
        <v>11237</v>
      </c>
      <c r="D11950" s="431" t="s">
        <v>11120</v>
      </c>
      <c r="E11950" s="432" t="s">
        <v>40</v>
      </c>
      <c r="F11950" s="433" t="s">
        <v>2568</v>
      </c>
      <c r="G11950" s="434" t="s">
        <v>10242</v>
      </c>
      <c r="H11950" s="435">
        <v>77250</v>
      </c>
      <c r="I11950" s="435">
        <v>77250</v>
      </c>
      <c r="J11950" s="434" t="s">
        <v>39</v>
      </c>
      <c r="K11950" s="435" t="s">
        <v>40</v>
      </c>
      <c r="L11950" s="432" t="s">
        <v>11005</v>
      </c>
    </row>
    <row r="11951" spans="2:12" ht="60" x14ac:dyDescent="0.25">
      <c r="B11951" s="429" t="str">
        <f>[1]Spanish!$B$10281</f>
        <v>49220000</v>
      </c>
      <c r="C11951" s="430" t="s">
        <v>11238</v>
      </c>
      <c r="D11951" s="431" t="s">
        <v>11120</v>
      </c>
      <c r="E11951" s="432" t="s">
        <v>40</v>
      </c>
      <c r="F11951" s="433" t="s">
        <v>2568</v>
      </c>
      <c r="G11951" s="434" t="s">
        <v>10242</v>
      </c>
      <c r="H11951" s="435">
        <v>61800</v>
      </c>
      <c r="I11951" s="435">
        <v>61800</v>
      </c>
      <c r="J11951" s="434" t="s">
        <v>39</v>
      </c>
      <c r="K11951" s="435" t="s">
        <v>40</v>
      </c>
      <c r="L11951" s="432" t="s">
        <v>11005</v>
      </c>
    </row>
    <row r="11952" spans="2:12" ht="60" x14ac:dyDescent="0.25">
      <c r="B11952" s="429" t="str">
        <f>[1]Spanish!$B$10281</f>
        <v>49220000</v>
      </c>
      <c r="C11952" s="430" t="s">
        <v>11239</v>
      </c>
      <c r="D11952" s="431" t="s">
        <v>11120</v>
      </c>
      <c r="E11952" s="432" t="s">
        <v>40</v>
      </c>
      <c r="F11952" s="433" t="s">
        <v>2568</v>
      </c>
      <c r="G11952" s="434" t="s">
        <v>10242</v>
      </c>
      <c r="H11952" s="435">
        <v>6180</v>
      </c>
      <c r="I11952" s="435">
        <v>6180</v>
      </c>
      <c r="J11952" s="434" t="s">
        <v>39</v>
      </c>
      <c r="K11952" s="435" t="s">
        <v>40</v>
      </c>
      <c r="L11952" s="432" t="s">
        <v>11005</v>
      </c>
    </row>
    <row r="11953" spans="2:12" ht="60" x14ac:dyDescent="0.25">
      <c r="B11953" s="429" t="str">
        <f>[1]Spanish!$B$10281</f>
        <v>49220000</v>
      </c>
      <c r="C11953" s="430" t="s">
        <v>11240</v>
      </c>
      <c r="D11953" s="431" t="s">
        <v>11120</v>
      </c>
      <c r="E11953" s="432" t="s">
        <v>40</v>
      </c>
      <c r="F11953" s="433" t="s">
        <v>2568</v>
      </c>
      <c r="G11953" s="434" t="s">
        <v>10242</v>
      </c>
      <c r="H11953" s="435">
        <v>25750</v>
      </c>
      <c r="I11953" s="435">
        <v>25750</v>
      </c>
      <c r="J11953" s="434" t="s">
        <v>39</v>
      </c>
      <c r="K11953" s="435" t="s">
        <v>40</v>
      </c>
      <c r="L11953" s="432" t="s">
        <v>11005</v>
      </c>
    </row>
    <row r="11954" spans="2:12" ht="60" x14ac:dyDescent="0.25">
      <c r="B11954" s="429" t="str">
        <f>[1]Spanish!$B$10281</f>
        <v>49220000</v>
      </c>
      <c r="C11954" s="430" t="s">
        <v>11241</v>
      </c>
      <c r="D11954" s="431" t="s">
        <v>11120</v>
      </c>
      <c r="E11954" s="432" t="s">
        <v>40</v>
      </c>
      <c r="F11954" s="433" t="s">
        <v>2568</v>
      </c>
      <c r="G11954" s="434" t="s">
        <v>10242</v>
      </c>
      <c r="H11954" s="435">
        <v>10300</v>
      </c>
      <c r="I11954" s="435">
        <v>10300</v>
      </c>
      <c r="J11954" s="434" t="s">
        <v>39</v>
      </c>
      <c r="K11954" s="435" t="s">
        <v>40</v>
      </c>
      <c r="L11954" s="432" t="s">
        <v>11005</v>
      </c>
    </row>
    <row r="11955" spans="2:12" ht="60" x14ac:dyDescent="0.25">
      <c r="B11955" s="429" t="str">
        <f>[1]Spanish!$B$10281</f>
        <v>49220000</v>
      </c>
      <c r="C11955" s="430" t="s">
        <v>11242</v>
      </c>
      <c r="D11955" s="431" t="s">
        <v>11120</v>
      </c>
      <c r="E11955" s="432" t="s">
        <v>40</v>
      </c>
      <c r="F11955" s="433" t="s">
        <v>2568</v>
      </c>
      <c r="G11955" s="434" t="s">
        <v>10242</v>
      </c>
      <c r="H11955" s="435">
        <v>185400</v>
      </c>
      <c r="I11955" s="435">
        <v>185400</v>
      </c>
      <c r="J11955" s="434" t="s">
        <v>39</v>
      </c>
      <c r="K11955" s="435" t="s">
        <v>40</v>
      </c>
      <c r="L11955" s="432" t="s">
        <v>11005</v>
      </c>
    </row>
    <row r="11956" spans="2:12" ht="60" x14ac:dyDescent="0.25">
      <c r="B11956" s="429" t="str">
        <f>[1]Spanish!$B$10281</f>
        <v>49220000</v>
      </c>
      <c r="C11956" s="430" t="s">
        <v>11243</v>
      </c>
      <c r="D11956" s="431" t="s">
        <v>11120</v>
      </c>
      <c r="E11956" s="432" t="s">
        <v>40</v>
      </c>
      <c r="F11956" s="433" t="s">
        <v>2568</v>
      </c>
      <c r="G11956" s="434" t="s">
        <v>10242</v>
      </c>
      <c r="H11956" s="435">
        <v>309000</v>
      </c>
      <c r="I11956" s="435">
        <v>309000</v>
      </c>
      <c r="J11956" s="434" t="s">
        <v>39</v>
      </c>
      <c r="K11956" s="435" t="s">
        <v>40</v>
      </c>
      <c r="L11956" s="432" t="s">
        <v>11005</v>
      </c>
    </row>
    <row r="11957" spans="2:12" ht="60" x14ac:dyDescent="0.25">
      <c r="B11957" s="429" t="str">
        <f>[1]Spanish!$B$10281</f>
        <v>49220000</v>
      </c>
      <c r="C11957" s="430" t="s">
        <v>11244</v>
      </c>
      <c r="D11957" s="431" t="s">
        <v>11120</v>
      </c>
      <c r="E11957" s="432" t="s">
        <v>40</v>
      </c>
      <c r="F11957" s="433" t="s">
        <v>2568</v>
      </c>
      <c r="G11957" s="434" t="s">
        <v>10242</v>
      </c>
      <c r="H11957" s="435">
        <v>3244500</v>
      </c>
      <c r="I11957" s="435">
        <v>3244500</v>
      </c>
      <c r="J11957" s="434" t="s">
        <v>39</v>
      </c>
      <c r="K11957" s="435" t="s">
        <v>40</v>
      </c>
      <c r="L11957" s="432" t="s">
        <v>11005</v>
      </c>
    </row>
    <row r="11958" spans="2:12" ht="60" x14ac:dyDescent="0.25">
      <c r="B11958" s="429" t="str">
        <f>[1]Spanish!$B$10281</f>
        <v>49220000</v>
      </c>
      <c r="C11958" s="430" t="s">
        <v>11245</v>
      </c>
      <c r="D11958" s="431" t="s">
        <v>11120</v>
      </c>
      <c r="E11958" s="432" t="s">
        <v>40</v>
      </c>
      <c r="F11958" s="433" t="s">
        <v>2568</v>
      </c>
      <c r="G11958" s="434" t="s">
        <v>10242</v>
      </c>
      <c r="H11958" s="435">
        <v>10300</v>
      </c>
      <c r="I11958" s="435">
        <v>10300</v>
      </c>
      <c r="J11958" s="434" t="s">
        <v>39</v>
      </c>
      <c r="K11958" s="435" t="s">
        <v>40</v>
      </c>
      <c r="L11958" s="432" t="s">
        <v>11005</v>
      </c>
    </row>
    <row r="11959" spans="2:12" ht="60" x14ac:dyDescent="0.25">
      <c r="B11959" s="429" t="str">
        <f>[1]Spanish!$B$10281</f>
        <v>49220000</v>
      </c>
      <c r="C11959" s="430" t="s">
        <v>11246</v>
      </c>
      <c r="D11959" s="431" t="s">
        <v>11120</v>
      </c>
      <c r="E11959" s="432" t="s">
        <v>40</v>
      </c>
      <c r="F11959" s="433" t="s">
        <v>2568</v>
      </c>
      <c r="G11959" s="434" t="s">
        <v>10242</v>
      </c>
      <c r="H11959" s="435">
        <v>346293.21</v>
      </c>
      <c r="I11959" s="435">
        <v>346293.21</v>
      </c>
      <c r="J11959" s="434" t="s">
        <v>39</v>
      </c>
      <c r="K11959" s="435" t="s">
        <v>40</v>
      </c>
      <c r="L11959" s="432" t="s">
        <v>11005</v>
      </c>
    </row>
    <row r="11960" spans="2:12" ht="60" x14ac:dyDescent="0.25">
      <c r="B11960" s="429" t="str">
        <f>[1]Spanish!$B$10281</f>
        <v>49220000</v>
      </c>
      <c r="C11960" s="430" t="s">
        <v>11247</v>
      </c>
      <c r="D11960" s="431" t="s">
        <v>11120</v>
      </c>
      <c r="E11960" s="432" t="s">
        <v>40</v>
      </c>
      <c r="F11960" s="433" t="s">
        <v>2568</v>
      </c>
      <c r="G11960" s="434" t="s">
        <v>10242</v>
      </c>
      <c r="H11960" s="435">
        <v>56650</v>
      </c>
      <c r="I11960" s="435">
        <v>56650</v>
      </c>
      <c r="J11960" s="434" t="s">
        <v>39</v>
      </c>
      <c r="K11960" s="435" t="s">
        <v>40</v>
      </c>
      <c r="L11960" s="432" t="s">
        <v>11005</v>
      </c>
    </row>
    <row r="11961" spans="2:12" ht="60" x14ac:dyDescent="0.25">
      <c r="B11961" s="429" t="str">
        <f>[1]Spanish!$B$10281</f>
        <v>49220000</v>
      </c>
      <c r="C11961" s="430" t="s">
        <v>11248</v>
      </c>
      <c r="D11961" s="431" t="s">
        <v>11120</v>
      </c>
      <c r="E11961" s="432" t="s">
        <v>40</v>
      </c>
      <c r="F11961" s="433" t="s">
        <v>2568</v>
      </c>
      <c r="G11961" s="434" t="s">
        <v>10242</v>
      </c>
      <c r="H11961" s="435">
        <v>144200</v>
      </c>
      <c r="I11961" s="435">
        <v>144200</v>
      </c>
      <c r="J11961" s="434" t="s">
        <v>39</v>
      </c>
      <c r="K11961" s="435" t="s">
        <v>40</v>
      </c>
      <c r="L11961" s="432" t="s">
        <v>11005</v>
      </c>
    </row>
    <row r="11962" spans="2:12" ht="60" x14ac:dyDescent="0.25">
      <c r="B11962" s="429" t="str">
        <f>[1]Spanish!$B$10281</f>
        <v>49220000</v>
      </c>
      <c r="C11962" s="430" t="s">
        <v>11249</v>
      </c>
      <c r="D11962" s="431" t="s">
        <v>11120</v>
      </c>
      <c r="E11962" s="432" t="s">
        <v>40</v>
      </c>
      <c r="F11962" s="433" t="s">
        <v>2568</v>
      </c>
      <c r="G11962" s="434" t="s">
        <v>10242</v>
      </c>
      <c r="H11962" s="435">
        <v>11330</v>
      </c>
      <c r="I11962" s="435">
        <v>11330</v>
      </c>
      <c r="J11962" s="434" t="s">
        <v>39</v>
      </c>
      <c r="K11962" s="435" t="s">
        <v>40</v>
      </c>
      <c r="L11962" s="432" t="s">
        <v>11005</v>
      </c>
    </row>
    <row r="11963" spans="2:12" ht="60" x14ac:dyDescent="0.25">
      <c r="B11963" s="429" t="str">
        <f>[1]Spanish!$B$10281</f>
        <v>49220000</v>
      </c>
      <c r="C11963" s="430" t="s">
        <v>11250</v>
      </c>
      <c r="D11963" s="431" t="s">
        <v>11120</v>
      </c>
      <c r="E11963" s="432" t="s">
        <v>40</v>
      </c>
      <c r="F11963" s="433" t="s">
        <v>2568</v>
      </c>
      <c r="G11963" s="434" t="s">
        <v>10242</v>
      </c>
      <c r="H11963" s="435">
        <v>7210</v>
      </c>
      <c r="I11963" s="435">
        <v>7210</v>
      </c>
      <c r="J11963" s="434" t="s">
        <v>39</v>
      </c>
      <c r="K11963" s="435" t="s">
        <v>40</v>
      </c>
      <c r="L11963" s="432" t="s">
        <v>11005</v>
      </c>
    </row>
    <row r="11964" spans="2:12" ht="60" x14ac:dyDescent="0.25">
      <c r="B11964" s="429" t="str">
        <f>[1]Spanish!$B$10281</f>
        <v>49220000</v>
      </c>
      <c r="C11964" s="430" t="s">
        <v>11173</v>
      </c>
      <c r="D11964" s="431" t="s">
        <v>11120</v>
      </c>
      <c r="E11964" s="432" t="s">
        <v>40</v>
      </c>
      <c r="F11964" s="433" t="s">
        <v>2568</v>
      </c>
      <c r="G11964" s="434" t="s">
        <v>10242</v>
      </c>
      <c r="H11964" s="435">
        <v>99601</v>
      </c>
      <c r="I11964" s="435">
        <v>99601</v>
      </c>
      <c r="J11964" s="434" t="s">
        <v>39</v>
      </c>
      <c r="K11964" s="435" t="s">
        <v>40</v>
      </c>
      <c r="L11964" s="432" t="s">
        <v>11005</v>
      </c>
    </row>
    <row r="11965" spans="2:12" ht="60" x14ac:dyDescent="0.25">
      <c r="B11965" s="429" t="str">
        <f>[1]Spanish!$B$10281</f>
        <v>49220000</v>
      </c>
      <c r="C11965" s="430" t="s">
        <v>11251</v>
      </c>
      <c r="D11965" s="431" t="s">
        <v>11120</v>
      </c>
      <c r="E11965" s="432" t="s">
        <v>40</v>
      </c>
      <c r="F11965" s="433" t="s">
        <v>2568</v>
      </c>
      <c r="G11965" s="434" t="s">
        <v>10242</v>
      </c>
      <c r="H11965" s="435">
        <v>68495</v>
      </c>
      <c r="I11965" s="435">
        <v>68495</v>
      </c>
      <c r="J11965" s="434" t="s">
        <v>39</v>
      </c>
      <c r="K11965" s="435" t="s">
        <v>40</v>
      </c>
      <c r="L11965" s="432" t="s">
        <v>11005</v>
      </c>
    </row>
    <row r="11966" spans="2:12" ht="60" x14ac:dyDescent="0.25">
      <c r="B11966" s="429" t="str">
        <f>[1]Spanish!$B$10281</f>
        <v>49220000</v>
      </c>
      <c r="C11966" s="430" t="s">
        <v>11252</v>
      </c>
      <c r="D11966" s="431" t="s">
        <v>11120</v>
      </c>
      <c r="E11966" s="432" t="s">
        <v>40</v>
      </c>
      <c r="F11966" s="433" t="s">
        <v>2568</v>
      </c>
      <c r="G11966" s="434" t="s">
        <v>10242</v>
      </c>
      <c r="H11966" s="435">
        <v>265740</v>
      </c>
      <c r="I11966" s="435">
        <v>265740</v>
      </c>
      <c r="J11966" s="434" t="s">
        <v>39</v>
      </c>
      <c r="K11966" s="435" t="s">
        <v>40</v>
      </c>
      <c r="L11966" s="432" t="s">
        <v>11005</v>
      </c>
    </row>
    <row r="11967" spans="2:12" ht="60" x14ac:dyDescent="0.25">
      <c r="B11967" s="429" t="str">
        <f>[1]Spanish!$B$10281</f>
        <v>49220000</v>
      </c>
      <c r="C11967" s="430" t="s">
        <v>11253</v>
      </c>
      <c r="D11967" s="431" t="s">
        <v>11120</v>
      </c>
      <c r="E11967" s="432" t="s">
        <v>40</v>
      </c>
      <c r="F11967" s="433" t="s">
        <v>2568</v>
      </c>
      <c r="G11967" s="434" t="s">
        <v>10242</v>
      </c>
      <c r="H11967" s="435">
        <v>130047.8</v>
      </c>
      <c r="I11967" s="435">
        <v>130047.8</v>
      </c>
      <c r="J11967" s="434" t="s">
        <v>39</v>
      </c>
      <c r="K11967" s="435" t="s">
        <v>40</v>
      </c>
      <c r="L11967" s="432" t="s">
        <v>11005</v>
      </c>
    </row>
    <row r="11968" spans="2:12" ht="60" x14ac:dyDescent="0.25">
      <c r="B11968" s="429" t="str">
        <f>[1]Spanish!$B$10281</f>
        <v>49220000</v>
      </c>
      <c r="C11968" s="430" t="s">
        <v>11254</v>
      </c>
      <c r="D11968" s="431" t="s">
        <v>11120</v>
      </c>
      <c r="E11968" s="432" t="s">
        <v>40</v>
      </c>
      <c r="F11968" s="433" t="s">
        <v>2568</v>
      </c>
      <c r="G11968" s="434" t="s">
        <v>10242</v>
      </c>
      <c r="H11968" s="435">
        <v>22145</v>
      </c>
      <c r="I11968" s="435">
        <v>22145</v>
      </c>
      <c r="J11968" s="434" t="s">
        <v>39</v>
      </c>
      <c r="K11968" s="435" t="s">
        <v>40</v>
      </c>
      <c r="L11968" s="432" t="s">
        <v>11005</v>
      </c>
    </row>
    <row r="11969" spans="2:12" ht="60" x14ac:dyDescent="0.25">
      <c r="B11969" s="429" t="str">
        <f>[1]Spanish!$B$10281</f>
        <v>49220000</v>
      </c>
      <c r="C11969" s="430" t="s">
        <v>11255</v>
      </c>
      <c r="D11969" s="431" t="s">
        <v>11120</v>
      </c>
      <c r="E11969" s="432" t="s">
        <v>40</v>
      </c>
      <c r="F11969" s="433" t="s">
        <v>2568</v>
      </c>
      <c r="G11969" s="434" t="s">
        <v>10242</v>
      </c>
      <c r="H11969" s="435">
        <v>60770</v>
      </c>
      <c r="I11969" s="435">
        <v>60770</v>
      </c>
      <c r="J11969" s="434" t="s">
        <v>39</v>
      </c>
      <c r="K11969" s="435" t="s">
        <v>40</v>
      </c>
      <c r="L11969" s="432" t="s">
        <v>11005</v>
      </c>
    </row>
    <row r="11970" spans="2:12" ht="60" x14ac:dyDescent="0.25">
      <c r="B11970" s="429" t="str">
        <f>[1]Spanish!$B$10281</f>
        <v>49220000</v>
      </c>
      <c r="C11970" s="430" t="s">
        <v>11256</v>
      </c>
      <c r="D11970" s="431" t="s">
        <v>11120</v>
      </c>
      <c r="E11970" s="432" t="s">
        <v>40</v>
      </c>
      <c r="F11970" s="433" t="s">
        <v>2568</v>
      </c>
      <c r="G11970" s="434" t="s">
        <v>10242</v>
      </c>
      <c r="H11970" s="435">
        <v>99858.5</v>
      </c>
      <c r="I11970" s="435">
        <v>99858.5</v>
      </c>
      <c r="J11970" s="434" t="s">
        <v>39</v>
      </c>
      <c r="K11970" s="435" t="s">
        <v>40</v>
      </c>
      <c r="L11970" s="432" t="s">
        <v>11005</v>
      </c>
    </row>
    <row r="11971" spans="2:12" ht="60" x14ac:dyDescent="0.25">
      <c r="B11971" s="429" t="str">
        <f>[1]Spanish!$B$10281</f>
        <v>49220000</v>
      </c>
      <c r="C11971" s="430" t="s">
        <v>11257</v>
      </c>
      <c r="D11971" s="431" t="s">
        <v>11120</v>
      </c>
      <c r="E11971" s="432" t="s">
        <v>40</v>
      </c>
      <c r="F11971" s="433" t="s">
        <v>2568</v>
      </c>
      <c r="G11971" s="434" t="s">
        <v>10242</v>
      </c>
      <c r="H11971" s="435">
        <v>3096987.52</v>
      </c>
      <c r="I11971" s="435">
        <v>3096987.52</v>
      </c>
      <c r="J11971" s="434" t="s">
        <v>39</v>
      </c>
      <c r="K11971" s="435" t="s">
        <v>40</v>
      </c>
      <c r="L11971" s="432" t="s">
        <v>11005</v>
      </c>
    </row>
    <row r="11972" spans="2:12" ht="60" x14ac:dyDescent="0.25">
      <c r="B11972" s="429" t="str">
        <f>[1]Spanish!$B$10281</f>
        <v>49220000</v>
      </c>
      <c r="C11972" s="430" t="s">
        <v>11258</v>
      </c>
      <c r="D11972" s="431" t="s">
        <v>11120</v>
      </c>
      <c r="E11972" s="432" t="s">
        <v>40</v>
      </c>
      <c r="F11972" s="433" t="s">
        <v>2568</v>
      </c>
      <c r="G11972" s="434" t="s">
        <v>10242</v>
      </c>
      <c r="H11972" s="435">
        <v>7210</v>
      </c>
      <c r="I11972" s="435">
        <v>7210</v>
      </c>
      <c r="J11972" s="434" t="s">
        <v>39</v>
      </c>
      <c r="K11972" s="435" t="s">
        <v>40</v>
      </c>
      <c r="L11972" s="432" t="s">
        <v>11005</v>
      </c>
    </row>
    <row r="11973" spans="2:12" ht="60" x14ac:dyDescent="0.25">
      <c r="B11973" s="429" t="str">
        <f>[1]Spanish!$B$10281</f>
        <v>49220000</v>
      </c>
      <c r="C11973" s="430" t="s">
        <v>11259</v>
      </c>
      <c r="D11973" s="431" t="s">
        <v>11120</v>
      </c>
      <c r="E11973" s="432" t="s">
        <v>40</v>
      </c>
      <c r="F11973" s="433" t="s">
        <v>2568</v>
      </c>
      <c r="G11973" s="434" t="s">
        <v>10242</v>
      </c>
      <c r="H11973" s="435">
        <v>25760.3</v>
      </c>
      <c r="I11973" s="435">
        <v>25760.3</v>
      </c>
      <c r="J11973" s="434" t="s">
        <v>39</v>
      </c>
      <c r="K11973" s="435" t="s">
        <v>40</v>
      </c>
      <c r="L11973" s="432" t="s">
        <v>11005</v>
      </c>
    </row>
    <row r="11974" spans="2:12" ht="60" x14ac:dyDescent="0.25">
      <c r="B11974" s="429" t="str">
        <f>[1]Spanish!$B$10281</f>
        <v>49220000</v>
      </c>
      <c r="C11974" s="430" t="s">
        <v>11260</v>
      </c>
      <c r="D11974" s="431" t="s">
        <v>11120</v>
      </c>
      <c r="E11974" s="432" t="s">
        <v>40</v>
      </c>
      <c r="F11974" s="433" t="s">
        <v>2568</v>
      </c>
      <c r="G11974" s="434" t="s">
        <v>10242</v>
      </c>
      <c r="H11974" s="435">
        <v>54097.66</v>
      </c>
      <c r="I11974" s="435">
        <v>54097.66</v>
      </c>
      <c r="J11974" s="434" t="s">
        <v>39</v>
      </c>
      <c r="K11974" s="435" t="s">
        <v>40</v>
      </c>
      <c r="L11974" s="432" t="s">
        <v>11005</v>
      </c>
    </row>
    <row r="11975" spans="2:12" ht="60" x14ac:dyDescent="0.25">
      <c r="B11975" s="429" t="str">
        <f>[1]Spanish!$B$10281</f>
        <v>49220000</v>
      </c>
      <c r="C11975" s="430" t="s">
        <v>11261</v>
      </c>
      <c r="D11975" s="431" t="s">
        <v>11120</v>
      </c>
      <c r="E11975" s="432" t="s">
        <v>40</v>
      </c>
      <c r="F11975" s="433" t="s">
        <v>2568</v>
      </c>
      <c r="G11975" s="434" t="s">
        <v>10242</v>
      </c>
      <c r="H11975" s="435">
        <v>20600</v>
      </c>
      <c r="I11975" s="435">
        <v>20600</v>
      </c>
      <c r="J11975" s="434" t="s">
        <v>39</v>
      </c>
      <c r="K11975" s="435" t="s">
        <v>40</v>
      </c>
      <c r="L11975" s="432" t="s">
        <v>11005</v>
      </c>
    </row>
    <row r="11976" spans="2:12" ht="60" x14ac:dyDescent="0.25">
      <c r="B11976" s="429" t="str">
        <f>[1]Spanish!$B$10281</f>
        <v>49220000</v>
      </c>
      <c r="C11976" s="430" t="s">
        <v>11262</v>
      </c>
      <c r="D11976" s="431" t="s">
        <v>11120</v>
      </c>
      <c r="E11976" s="432" t="s">
        <v>40</v>
      </c>
      <c r="F11976" s="433" t="s">
        <v>2568</v>
      </c>
      <c r="G11976" s="434" t="s">
        <v>10242</v>
      </c>
      <c r="H11976" s="435">
        <v>30900</v>
      </c>
      <c r="I11976" s="435">
        <v>30900</v>
      </c>
      <c r="J11976" s="434" t="s">
        <v>39</v>
      </c>
      <c r="K11976" s="435" t="s">
        <v>40</v>
      </c>
      <c r="L11976" s="432" t="s">
        <v>11005</v>
      </c>
    </row>
    <row r="11977" spans="2:12" ht="60" x14ac:dyDescent="0.25">
      <c r="B11977" s="429" t="str">
        <f>[1]Spanish!$B$10281</f>
        <v>49220000</v>
      </c>
      <c r="C11977" s="430" t="s">
        <v>11263</v>
      </c>
      <c r="D11977" s="431" t="s">
        <v>11120</v>
      </c>
      <c r="E11977" s="432" t="s">
        <v>40</v>
      </c>
      <c r="F11977" s="433" t="s">
        <v>2568</v>
      </c>
      <c r="G11977" s="434" t="s">
        <v>10242</v>
      </c>
      <c r="H11977" s="435">
        <v>41200</v>
      </c>
      <c r="I11977" s="435">
        <v>41200</v>
      </c>
      <c r="J11977" s="434" t="s">
        <v>39</v>
      </c>
      <c r="K11977" s="435" t="s">
        <v>40</v>
      </c>
      <c r="L11977" s="432" t="s">
        <v>11005</v>
      </c>
    </row>
    <row r="11978" spans="2:12" ht="60" x14ac:dyDescent="0.25">
      <c r="B11978" s="429" t="str">
        <f>[1]Spanish!$B$10281</f>
        <v>49220000</v>
      </c>
      <c r="C11978" s="430" t="s">
        <v>11264</v>
      </c>
      <c r="D11978" s="431" t="s">
        <v>11120</v>
      </c>
      <c r="E11978" s="432" t="s">
        <v>40</v>
      </c>
      <c r="F11978" s="433" t="s">
        <v>2568</v>
      </c>
      <c r="G11978" s="434" t="s">
        <v>10242</v>
      </c>
      <c r="H11978" s="435">
        <v>6180</v>
      </c>
      <c r="I11978" s="435">
        <v>6180</v>
      </c>
      <c r="J11978" s="434" t="s">
        <v>39</v>
      </c>
      <c r="K11978" s="435" t="s">
        <v>40</v>
      </c>
      <c r="L11978" s="432" t="s">
        <v>11005</v>
      </c>
    </row>
    <row r="11979" spans="2:12" ht="60" x14ac:dyDescent="0.25">
      <c r="B11979" s="429" t="str">
        <f>[1]Spanish!$B$10281</f>
        <v>49220000</v>
      </c>
      <c r="C11979" s="430" t="s">
        <v>11265</v>
      </c>
      <c r="D11979" s="431" t="s">
        <v>11120</v>
      </c>
      <c r="E11979" s="432" t="s">
        <v>40</v>
      </c>
      <c r="F11979" s="433" t="s">
        <v>2568</v>
      </c>
      <c r="G11979" s="434" t="s">
        <v>10242</v>
      </c>
      <c r="H11979" s="435">
        <v>928287.5</v>
      </c>
      <c r="I11979" s="435">
        <v>928287.5</v>
      </c>
      <c r="J11979" s="434" t="s">
        <v>39</v>
      </c>
      <c r="K11979" s="435" t="s">
        <v>40</v>
      </c>
      <c r="L11979" s="432" t="s">
        <v>11005</v>
      </c>
    </row>
    <row r="11980" spans="2:12" ht="60" x14ac:dyDescent="0.25">
      <c r="B11980" s="429" t="str">
        <f>[1]Spanish!$B$10281</f>
        <v>49220000</v>
      </c>
      <c r="C11980" s="430" t="s">
        <v>11266</v>
      </c>
      <c r="D11980" s="431" t="s">
        <v>11120</v>
      </c>
      <c r="E11980" s="432" t="s">
        <v>40</v>
      </c>
      <c r="F11980" s="433" t="s">
        <v>2568</v>
      </c>
      <c r="G11980" s="434" t="s">
        <v>10242</v>
      </c>
      <c r="H11980" s="435">
        <v>10815</v>
      </c>
      <c r="I11980" s="435">
        <v>10815</v>
      </c>
      <c r="J11980" s="434" t="s">
        <v>39</v>
      </c>
      <c r="K11980" s="435" t="s">
        <v>40</v>
      </c>
      <c r="L11980" s="432" t="s">
        <v>11005</v>
      </c>
    </row>
    <row r="11981" spans="2:12" ht="60" x14ac:dyDescent="0.25">
      <c r="B11981" s="429" t="str">
        <f>[1]Spanish!$B$10281</f>
        <v>49220000</v>
      </c>
      <c r="C11981" s="430" t="s">
        <v>11267</v>
      </c>
      <c r="D11981" s="431" t="s">
        <v>11120</v>
      </c>
      <c r="E11981" s="432" t="s">
        <v>40</v>
      </c>
      <c r="F11981" s="433" t="s">
        <v>2568</v>
      </c>
      <c r="G11981" s="434" t="s">
        <v>10242</v>
      </c>
      <c r="H11981" s="435">
        <v>927000</v>
      </c>
      <c r="I11981" s="435">
        <v>927000</v>
      </c>
      <c r="J11981" s="434" t="s">
        <v>39</v>
      </c>
      <c r="K11981" s="435" t="s">
        <v>40</v>
      </c>
      <c r="L11981" s="432" t="s">
        <v>11005</v>
      </c>
    </row>
    <row r="11982" spans="2:12" ht="60" x14ac:dyDescent="0.25">
      <c r="B11982" s="429" t="str">
        <f>[1]Spanish!$B$10281</f>
        <v>49220000</v>
      </c>
      <c r="C11982" s="430" t="s">
        <v>11268</v>
      </c>
      <c r="D11982" s="431" t="s">
        <v>11120</v>
      </c>
      <c r="E11982" s="432" t="s">
        <v>40</v>
      </c>
      <c r="F11982" s="433" t="s">
        <v>2568</v>
      </c>
      <c r="G11982" s="434" t="s">
        <v>10242</v>
      </c>
      <c r="H11982" s="435">
        <v>175100</v>
      </c>
      <c r="I11982" s="435">
        <v>175100</v>
      </c>
      <c r="J11982" s="434" t="s">
        <v>39</v>
      </c>
      <c r="K11982" s="435" t="s">
        <v>40</v>
      </c>
      <c r="L11982" s="432" t="s">
        <v>11005</v>
      </c>
    </row>
    <row r="11983" spans="2:12" ht="60" x14ac:dyDescent="0.25">
      <c r="B11983" s="429" t="str">
        <f>[1]Spanish!$B$10281</f>
        <v>49220000</v>
      </c>
      <c r="C11983" s="430" t="s">
        <v>11269</v>
      </c>
      <c r="D11983" s="431" t="s">
        <v>11120</v>
      </c>
      <c r="E11983" s="432" t="s">
        <v>40</v>
      </c>
      <c r="F11983" s="433" t="s">
        <v>2568</v>
      </c>
      <c r="G11983" s="434" t="s">
        <v>10242</v>
      </c>
      <c r="H11983" s="435">
        <v>206000</v>
      </c>
      <c r="I11983" s="435">
        <v>206000</v>
      </c>
      <c r="J11983" s="434" t="s">
        <v>39</v>
      </c>
      <c r="K11983" s="435" t="s">
        <v>40</v>
      </c>
      <c r="L11983" s="432" t="s">
        <v>11005</v>
      </c>
    </row>
    <row r="11984" spans="2:12" ht="60" x14ac:dyDescent="0.25">
      <c r="B11984" s="429" t="str">
        <f>[1]Spanish!$B$10281</f>
        <v>49220000</v>
      </c>
      <c r="C11984" s="430" t="s">
        <v>11270</v>
      </c>
      <c r="D11984" s="431" t="s">
        <v>11120</v>
      </c>
      <c r="E11984" s="432" t="s">
        <v>40</v>
      </c>
      <c r="F11984" s="433" t="s">
        <v>2568</v>
      </c>
      <c r="G11984" s="434" t="s">
        <v>10242</v>
      </c>
      <c r="H11984" s="435">
        <v>10300</v>
      </c>
      <c r="I11984" s="435">
        <v>10300</v>
      </c>
      <c r="J11984" s="434" t="s">
        <v>39</v>
      </c>
      <c r="K11984" s="435" t="s">
        <v>40</v>
      </c>
      <c r="L11984" s="432" t="s">
        <v>11005</v>
      </c>
    </row>
    <row r="11985" spans="2:12" ht="60" x14ac:dyDescent="0.25">
      <c r="B11985" s="429" t="str">
        <f>[1]Spanish!$B$10281</f>
        <v>49220000</v>
      </c>
      <c r="C11985" s="430" t="s">
        <v>11271</v>
      </c>
      <c r="D11985" s="431" t="s">
        <v>11120</v>
      </c>
      <c r="E11985" s="432" t="s">
        <v>40</v>
      </c>
      <c r="F11985" s="433" t="s">
        <v>2568</v>
      </c>
      <c r="G11985" s="434" t="s">
        <v>10242</v>
      </c>
      <c r="H11985" s="435">
        <v>97850</v>
      </c>
      <c r="I11985" s="435">
        <v>97850</v>
      </c>
      <c r="J11985" s="434" t="s">
        <v>39</v>
      </c>
      <c r="K11985" s="435" t="s">
        <v>40</v>
      </c>
      <c r="L11985" s="432" t="s">
        <v>11005</v>
      </c>
    </row>
    <row r="11986" spans="2:12" ht="60" x14ac:dyDescent="0.25">
      <c r="B11986" s="429" t="str">
        <f>[1]Spanish!$B$10281</f>
        <v>49220000</v>
      </c>
      <c r="C11986" s="430" t="s">
        <v>11272</v>
      </c>
      <c r="D11986" s="431" t="s">
        <v>11120</v>
      </c>
      <c r="E11986" s="432" t="s">
        <v>40</v>
      </c>
      <c r="F11986" s="433" t="s">
        <v>2568</v>
      </c>
      <c r="G11986" s="434" t="s">
        <v>10242</v>
      </c>
      <c r="H11986" s="435">
        <v>267800</v>
      </c>
      <c r="I11986" s="435">
        <v>267800</v>
      </c>
      <c r="J11986" s="434" t="s">
        <v>39</v>
      </c>
      <c r="K11986" s="435" t="s">
        <v>40</v>
      </c>
      <c r="L11986" s="432" t="s">
        <v>11005</v>
      </c>
    </row>
    <row r="11987" spans="2:12" ht="60" x14ac:dyDescent="0.25">
      <c r="B11987" s="429" t="str">
        <f>[1]Spanish!$B$10281</f>
        <v>49220000</v>
      </c>
      <c r="C11987" s="430" t="s">
        <v>11273</v>
      </c>
      <c r="D11987" s="431" t="s">
        <v>11120</v>
      </c>
      <c r="E11987" s="432" t="s">
        <v>40</v>
      </c>
      <c r="F11987" s="433" t="s">
        <v>2568</v>
      </c>
      <c r="G11987" s="434" t="s">
        <v>10242</v>
      </c>
      <c r="H11987" s="435">
        <v>257500</v>
      </c>
      <c r="I11987" s="435">
        <v>257500</v>
      </c>
      <c r="J11987" s="434" t="s">
        <v>39</v>
      </c>
      <c r="K11987" s="435" t="s">
        <v>40</v>
      </c>
      <c r="L11987" s="432" t="s">
        <v>11005</v>
      </c>
    </row>
    <row r="11988" spans="2:12" ht="60" x14ac:dyDescent="0.25">
      <c r="B11988" s="429" t="str">
        <f>[1]Spanish!$B$10281</f>
        <v>49220000</v>
      </c>
      <c r="C11988" s="430" t="s">
        <v>11239</v>
      </c>
      <c r="D11988" s="431" t="s">
        <v>11120</v>
      </c>
      <c r="E11988" s="432" t="s">
        <v>40</v>
      </c>
      <c r="F11988" s="433" t="s">
        <v>2568</v>
      </c>
      <c r="G11988" s="434" t="s">
        <v>10242</v>
      </c>
      <c r="H11988" s="435">
        <v>6180</v>
      </c>
      <c r="I11988" s="435">
        <v>6180</v>
      </c>
      <c r="J11988" s="434" t="s">
        <v>39</v>
      </c>
      <c r="K11988" s="435" t="s">
        <v>40</v>
      </c>
      <c r="L11988" s="432" t="s">
        <v>11005</v>
      </c>
    </row>
    <row r="11989" spans="2:12" ht="60" x14ac:dyDescent="0.25">
      <c r="B11989" s="429" t="str">
        <f>[1]Spanish!$B$10281</f>
        <v>49220000</v>
      </c>
      <c r="C11989" s="430" t="s">
        <v>11274</v>
      </c>
      <c r="D11989" s="431" t="s">
        <v>11120</v>
      </c>
      <c r="E11989" s="432" t="s">
        <v>40</v>
      </c>
      <c r="F11989" s="433" t="s">
        <v>2568</v>
      </c>
      <c r="G11989" s="434" t="s">
        <v>10242</v>
      </c>
      <c r="H11989" s="435">
        <v>2266</v>
      </c>
      <c r="I11989" s="435">
        <v>2266</v>
      </c>
      <c r="J11989" s="434" t="s">
        <v>39</v>
      </c>
      <c r="K11989" s="435" t="s">
        <v>40</v>
      </c>
      <c r="L11989" s="432" t="s">
        <v>11005</v>
      </c>
    </row>
    <row r="11990" spans="2:12" ht="60" x14ac:dyDescent="0.25">
      <c r="B11990" s="429" t="str">
        <f>[1]Spanish!$B$10281</f>
        <v>49220000</v>
      </c>
      <c r="C11990" s="430" t="s">
        <v>11275</v>
      </c>
      <c r="D11990" s="431" t="s">
        <v>11120</v>
      </c>
      <c r="E11990" s="432" t="s">
        <v>40</v>
      </c>
      <c r="F11990" s="433" t="s">
        <v>2568</v>
      </c>
      <c r="G11990" s="434" t="s">
        <v>10242</v>
      </c>
      <c r="H11990" s="435">
        <v>25750</v>
      </c>
      <c r="I11990" s="435">
        <v>25750</v>
      </c>
      <c r="J11990" s="434" t="s">
        <v>39</v>
      </c>
      <c r="K11990" s="435" t="s">
        <v>40</v>
      </c>
      <c r="L11990" s="432" t="s">
        <v>11005</v>
      </c>
    </row>
    <row r="11991" spans="2:12" ht="60" x14ac:dyDescent="0.25">
      <c r="B11991" s="429" t="str">
        <f>[1]Spanish!$B$10281</f>
        <v>49220000</v>
      </c>
      <c r="C11991" s="430" t="s">
        <v>11276</v>
      </c>
      <c r="D11991" s="431" t="s">
        <v>11120</v>
      </c>
      <c r="E11991" s="432" t="s">
        <v>40</v>
      </c>
      <c r="F11991" s="433" t="s">
        <v>2568</v>
      </c>
      <c r="G11991" s="434" t="s">
        <v>10242</v>
      </c>
      <c r="H11991" s="435">
        <v>23175</v>
      </c>
      <c r="I11991" s="435">
        <v>23175</v>
      </c>
      <c r="J11991" s="434" t="s">
        <v>39</v>
      </c>
      <c r="K11991" s="435" t="s">
        <v>40</v>
      </c>
      <c r="L11991" s="432" t="s">
        <v>11005</v>
      </c>
    </row>
    <row r="11992" spans="2:12" ht="60" x14ac:dyDescent="0.25">
      <c r="B11992" s="429" t="str">
        <f>[1]Spanish!$B$10281</f>
        <v>49220000</v>
      </c>
      <c r="C11992" s="430" t="s">
        <v>11277</v>
      </c>
      <c r="D11992" s="431" t="s">
        <v>11120</v>
      </c>
      <c r="E11992" s="432" t="s">
        <v>40</v>
      </c>
      <c r="F11992" s="433" t="s">
        <v>2568</v>
      </c>
      <c r="G11992" s="434" t="s">
        <v>10242</v>
      </c>
      <c r="H11992" s="435">
        <v>15450</v>
      </c>
      <c r="I11992" s="435">
        <v>15450</v>
      </c>
      <c r="J11992" s="434" t="s">
        <v>39</v>
      </c>
      <c r="K11992" s="435" t="s">
        <v>40</v>
      </c>
      <c r="L11992" s="432" t="s">
        <v>11005</v>
      </c>
    </row>
    <row r="11993" spans="2:12" ht="60" x14ac:dyDescent="0.25">
      <c r="B11993" s="429" t="str">
        <f>[1]Spanish!$B$10281</f>
        <v>49220000</v>
      </c>
      <c r="C11993" s="430" t="s">
        <v>11277</v>
      </c>
      <c r="D11993" s="431" t="s">
        <v>11120</v>
      </c>
      <c r="E11993" s="432" t="s">
        <v>40</v>
      </c>
      <c r="F11993" s="433" t="s">
        <v>2568</v>
      </c>
      <c r="G11993" s="434" t="s">
        <v>10242</v>
      </c>
      <c r="H11993" s="435">
        <v>17510</v>
      </c>
      <c r="I11993" s="435">
        <v>17510</v>
      </c>
      <c r="J11993" s="434" t="s">
        <v>39</v>
      </c>
      <c r="K11993" s="435" t="s">
        <v>40</v>
      </c>
      <c r="L11993" s="432" t="s">
        <v>11005</v>
      </c>
    </row>
    <row r="11994" spans="2:12" ht="60" x14ac:dyDescent="0.25">
      <c r="B11994" s="429" t="str">
        <f>[1]Spanish!$B$10281</f>
        <v>49220000</v>
      </c>
      <c r="C11994" s="430" t="s">
        <v>11277</v>
      </c>
      <c r="D11994" s="431" t="s">
        <v>11120</v>
      </c>
      <c r="E11994" s="432" t="s">
        <v>40</v>
      </c>
      <c r="F11994" s="433" t="s">
        <v>2568</v>
      </c>
      <c r="G11994" s="434" t="s">
        <v>10242</v>
      </c>
      <c r="H11994" s="435">
        <v>22660</v>
      </c>
      <c r="I11994" s="435">
        <v>22660</v>
      </c>
      <c r="J11994" s="434" t="s">
        <v>39</v>
      </c>
      <c r="K11994" s="435" t="s">
        <v>40</v>
      </c>
      <c r="L11994" s="432" t="s">
        <v>11005</v>
      </c>
    </row>
    <row r="11995" spans="2:12" ht="60" x14ac:dyDescent="0.25">
      <c r="B11995" s="429" t="str">
        <f>[1]Spanish!$B$10281</f>
        <v>49220000</v>
      </c>
      <c r="C11995" s="430" t="s">
        <v>11277</v>
      </c>
      <c r="D11995" s="431" t="s">
        <v>11120</v>
      </c>
      <c r="E11995" s="432" t="s">
        <v>40</v>
      </c>
      <c r="F11995" s="433" t="s">
        <v>2568</v>
      </c>
      <c r="G11995" s="434" t="s">
        <v>10242</v>
      </c>
      <c r="H11995" s="435">
        <v>31930</v>
      </c>
      <c r="I11995" s="435">
        <v>31930</v>
      </c>
      <c r="J11995" s="434" t="s">
        <v>39</v>
      </c>
      <c r="K11995" s="435" t="s">
        <v>40</v>
      </c>
      <c r="L11995" s="432" t="s">
        <v>11005</v>
      </c>
    </row>
    <row r="11996" spans="2:12" ht="60" x14ac:dyDescent="0.25">
      <c r="B11996" s="429" t="str">
        <f>[1]Spanish!$B$10281</f>
        <v>49220000</v>
      </c>
      <c r="C11996" s="430" t="s">
        <v>11277</v>
      </c>
      <c r="D11996" s="431" t="s">
        <v>11120</v>
      </c>
      <c r="E11996" s="432" t="s">
        <v>40</v>
      </c>
      <c r="F11996" s="433" t="s">
        <v>2568</v>
      </c>
      <c r="G11996" s="434" t="s">
        <v>10242</v>
      </c>
      <c r="H11996" s="435">
        <v>37080</v>
      </c>
      <c r="I11996" s="435">
        <v>37080</v>
      </c>
      <c r="J11996" s="434" t="s">
        <v>39</v>
      </c>
      <c r="K11996" s="435" t="s">
        <v>40</v>
      </c>
      <c r="L11996" s="432" t="s">
        <v>11005</v>
      </c>
    </row>
    <row r="11997" spans="2:12" ht="60" x14ac:dyDescent="0.25">
      <c r="B11997" s="429" t="str">
        <f>[1]Spanish!$B$10281</f>
        <v>49220000</v>
      </c>
      <c r="C11997" s="430" t="s">
        <v>11237</v>
      </c>
      <c r="D11997" s="431" t="s">
        <v>11120</v>
      </c>
      <c r="E11997" s="432" t="s">
        <v>40</v>
      </c>
      <c r="F11997" s="433" t="s">
        <v>2568</v>
      </c>
      <c r="G11997" s="434" t="s">
        <v>10242</v>
      </c>
      <c r="H11997" s="435">
        <v>77250</v>
      </c>
      <c r="I11997" s="435">
        <v>77250</v>
      </c>
      <c r="J11997" s="434" t="s">
        <v>39</v>
      </c>
      <c r="K11997" s="435" t="s">
        <v>40</v>
      </c>
      <c r="L11997" s="432" t="s">
        <v>11005</v>
      </c>
    </row>
    <row r="11998" spans="2:12" ht="60" x14ac:dyDescent="0.25">
      <c r="B11998" s="429" t="str">
        <f>[1]Spanish!$B$10281</f>
        <v>49220000</v>
      </c>
      <c r="C11998" s="430" t="s">
        <v>11278</v>
      </c>
      <c r="D11998" s="431" t="s">
        <v>11120</v>
      </c>
      <c r="E11998" s="432" t="s">
        <v>40</v>
      </c>
      <c r="F11998" s="433" t="s">
        <v>2568</v>
      </c>
      <c r="G11998" s="434" t="s">
        <v>10242</v>
      </c>
      <c r="H11998" s="435">
        <v>10300</v>
      </c>
      <c r="I11998" s="435">
        <v>10300</v>
      </c>
      <c r="J11998" s="434" t="s">
        <v>39</v>
      </c>
      <c r="K11998" s="435" t="s">
        <v>40</v>
      </c>
      <c r="L11998" s="432" t="s">
        <v>11005</v>
      </c>
    </row>
    <row r="11999" spans="2:12" ht="60" x14ac:dyDescent="0.25">
      <c r="B11999" s="429" t="str">
        <f>[1]Spanish!$B$10281</f>
        <v>49220000</v>
      </c>
      <c r="C11999" s="430" t="s">
        <v>11279</v>
      </c>
      <c r="D11999" s="431" t="s">
        <v>11120</v>
      </c>
      <c r="E11999" s="432" t="s">
        <v>40</v>
      </c>
      <c r="F11999" s="433" t="s">
        <v>2568</v>
      </c>
      <c r="G11999" s="434" t="s">
        <v>10242</v>
      </c>
      <c r="H11999" s="435">
        <v>20600</v>
      </c>
      <c r="I11999" s="435">
        <v>20600</v>
      </c>
      <c r="J11999" s="434" t="s">
        <v>39</v>
      </c>
      <c r="K11999" s="435" t="s">
        <v>40</v>
      </c>
      <c r="L11999" s="432" t="s">
        <v>11005</v>
      </c>
    </row>
    <row r="12000" spans="2:12" ht="60" x14ac:dyDescent="0.25">
      <c r="B12000" s="600" t="str">
        <f>[2]Spanish!$C$10282</f>
        <v>49221500</v>
      </c>
      <c r="C12000" s="430" t="s">
        <v>11280</v>
      </c>
      <c r="D12000" s="431" t="s">
        <v>11281</v>
      </c>
      <c r="E12000" s="432" t="s">
        <v>40</v>
      </c>
      <c r="F12000" s="433" t="s">
        <v>2568</v>
      </c>
      <c r="G12000" s="434" t="s">
        <v>10242</v>
      </c>
      <c r="H12000" s="435">
        <v>185400</v>
      </c>
      <c r="I12000" s="435">
        <v>185400</v>
      </c>
      <c r="J12000" s="434" t="s">
        <v>39</v>
      </c>
      <c r="K12000" s="435" t="s">
        <v>40</v>
      </c>
      <c r="L12000" s="432" t="s">
        <v>11005</v>
      </c>
    </row>
    <row r="12001" spans="2:12" ht="60" x14ac:dyDescent="0.25">
      <c r="B12001" s="600" t="str">
        <f>[2]Spanish!$C$10282</f>
        <v>49221500</v>
      </c>
      <c r="C12001" s="430" t="s">
        <v>11282</v>
      </c>
      <c r="D12001" s="431" t="s">
        <v>11281</v>
      </c>
      <c r="E12001" s="432" t="s">
        <v>40</v>
      </c>
      <c r="F12001" s="433" t="s">
        <v>2568</v>
      </c>
      <c r="G12001" s="434" t="s">
        <v>10242</v>
      </c>
      <c r="H12001" s="435">
        <v>432600</v>
      </c>
      <c r="I12001" s="435">
        <v>432600</v>
      </c>
      <c r="J12001" s="434" t="s">
        <v>39</v>
      </c>
      <c r="K12001" s="435" t="s">
        <v>40</v>
      </c>
      <c r="L12001" s="432" t="s">
        <v>11005</v>
      </c>
    </row>
    <row r="12002" spans="2:12" ht="60" x14ac:dyDescent="0.25">
      <c r="B12002" s="600" t="str">
        <f>[2]Spanish!$C$10282</f>
        <v>49221500</v>
      </c>
      <c r="C12002" s="430" t="s">
        <v>11283</v>
      </c>
      <c r="D12002" s="431" t="s">
        <v>11281</v>
      </c>
      <c r="E12002" s="432" t="s">
        <v>40</v>
      </c>
      <c r="F12002" s="433" t="s">
        <v>2568</v>
      </c>
      <c r="G12002" s="434" t="s">
        <v>10242</v>
      </c>
      <c r="H12002" s="435">
        <v>2678000</v>
      </c>
      <c r="I12002" s="435">
        <v>2678000</v>
      </c>
      <c r="J12002" s="434" t="s">
        <v>39</v>
      </c>
      <c r="K12002" s="435" t="s">
        <v>40</v>
      </c>
      <c r="L12002" s="432" t="s">
        <v>11005</v>
      </c>
    </row>
    <row r="12003" spans="2:12" ht="60" x14ac:dyDescent="0.25">
      <c r="B12003" s="600" t="str">
        <f>[2]Spanish!$C$10282</f>
        <v>49221500</v>
      </c>
      <c r="C12003" s="430" t="s">
        <v>11284</v>
      </c>
      <c r="D12003" s="431" t="s">
        <v>11281</v>
      </c>
      <c r="E12003" s="432" t="s">
        <v>40</v>
      </c>
      <c r="F12003" s="433" t="s">
        <v>2568</v>
      </c>
      <c r="G12003" s="434" t="s">
        <v>10242</v>
      </c>
      <c r="H12003" s="435">
        <v>978500</v>
      </c>
      <c r="I12003" s="435">
        <v>978500</v>
      </c>
      <c r="J12003" s="434" t="s">
        <v>39</v>
      </c>
      <c r="K12003" s="435" t="s">
        <v>40</v>
      </c>
      <c r="L12003" s="432" t="s">
        <v>11005</v>
      </c>
    </row>
    <row r="12004" spans="2:12" ht="60" x14ac:dyDescent="0.25">
      <c r="B12004" s="600" t="str">
        <f>[2]Spanish!$D$10221</f>
        <v>49161609</v>
      </c>
      <c r="C12004" s="430" t="s">
        <v>11285</v>
      </c>
      <c r="D12004" s="431" t="s">
        <v>11281</v>
      </c>
      <c r="E12004" s="432" t="s">
        <v>40</v>
      </c>
      <c r="F12004" s="433" t="s">
        <v>2568</v>
      </c>
      <c r="G12004" s="434" t="s">
        <v>10242</v>
      </c>
      <c r="H12004" s="435">
        <v>56650</v>
      </c>
      <c r="I12004" s="435">
        <v>56650</v>
      </c>
      <c r="J12004" s="434" t="s">
        <v>39</v>
      </c>
      <c r="K12004" s="435" t="s">
        <v>40</v>
      </c>
      <c r="L12004" s="432" t="s">
        <v>11005</v>
      </c>
    </row>
    <row r="12005" spans="2:12" ht="60" x14ac:dyDescent="0.25">
      <c r="B12005" s="600" t="str">
        <f>[2]Spanish!$D$10214</f>
        <v>49161602</v>
      </c>
      <c r="C12005" s="430" t="s">
        <v>11286</v>
      </c>
      <c r="D12005" s="431" t="s">
        <v>11281</v>
      </c>
      <c r="E12005" s="432" t="s">
        <v>40</v>
      </c>
      <c r="F12005" s="433" t="s">
        <v>2568</v>
      </c>
      <c r="G12005" s="434" t="s">
        <v>10242</v>
      </c>
      <c r="H12005" s="435">
        <v>46350</v>
      </c>
      <c r="I12005" s="435">
        <v>46350</v>
      </c>
      <c r="J12005" s="434" t="s">
        <v>39</v>
      </c>
      <c r="K12005" s="435" t="s">
        <v>40</v>
      </c>
      <c r="L12005" s="432" t="s">
        <v>11005</v>
      </c>
    </row>
    <row r="12006" spans="2:12" ht="60" x14ac:dyDescent="0.25">
      <c r="B12006" s="600" t="str">
        <f>[2]Spanish!$C$10212</f>
        <v>49161600</v>
      </c>
      <c r="C12006" s="430" t="s">
        <v>11287</v>
      </c>
      <c r="D12006" s="431" t="s">
        <v>11281</v>
      </c>
      <c r="E12006" s="432" t="s">
        <v>40</v>
      </c>
      <c r="F12006" s="433" t="s">
        <v>2568</v>
      </c>
      <c r="G12006" s="434" t="s">
        <v>10242</v>
      </c>
      <c r="H12006" s="435">
        <v>48410</v>
      </c>
      <c r="I12006" s="435">
        <v>48410</v>
      </c>
      <c r="J12006" s="434" t="s">
        <v>39</v>
      </c>
      <c r="K12006" s="435" t="s">
        <v>40</v>
      </c>
      <c r="L12006" s="432" t="s">
        <v>11005</v>
      </c>
    </row>
    <row r="12007" spans="2:12" ht="60" x14ac:dyDescent="0.25">
      <c r="B12007" s="600" t="str">
        <f>[2]Spanish!$C$10212</f>
        <v>49161600</v>
      </c>
      <c r="C12007" s="430" t="s">
        <v>11288</v>
      </c>
      <c r="D12007" s="431" t="s">
        <v>11281</v>
      </c>
      <c r="E12007" s="432" t="s">
        <v>40</v>
      </c>
      <c r="F12007" s="433" t="s">
        <v>2568</v>
      </c>
      <c r="G12007" s="434" t="s">
        <v>10242</v>
      </c>
      <c r="H12007" s="435">
        <v>97850</v>
      </c>
      <c r="I12007" s="435">
        <v>97850</v>
      </c>
      <c r="J12007" s="434" t="s">
        <v>39</v>
      </c>
      <c r="K12007" s="435" t="s">
        <v>40</v>
      </c>
      <c r="L12007" s="432" t="s">
        <v>11005</v>
      </c>
    </row>
    <row r="12008" spans="2:12" ht="60" x14ac:dyDescent="0.25">
      <c r="B12008" s="600" t="str">
        <f>[2]Spanish!$C$10282</f>
        <v>49221500</v>
      </c>
      <c r="C12008" s="430" t="s">
        <v>11289</v>
      </c>
      <c r="D12008" s="431" t="s">
        <v>11281</v>
      </c>
      <c r="E12008" s="432" t="s">
        <v>40</v>
      </c>
      <c r="F12008" s="433" t="s">
        <v>2568</v>
      </c>
      <c r="G12008" s="434" t="s">
        <v>10242</v>
      </c>
      <c r="H12008" s="435">
        <v>131840</v>
      </c>
      <c r="I12008" s="435">
        <v>131840</v>
      </c>
      <c r="J12008" s="434" t="s">
        <v>39</v>
      </c>
      <c r="K12008" s="435" t="s">
        <v>40</v>
      </c>
      <c r="L12008" s="432" t="s">
        <v>11005</v>
      </c>
    </row>
    <row r="12009" spans="2:12" ht="60" x14ac:dyDescent="0.25">
      <c r="B12009" s="600" t="str">
        <f>[2]Spanish!$C$10282</f>
        <v>49221500</v>
      </c>
      <c r="C12009" s="430" t="s">
        <v>11290</v>
      </c>
      <c r="D12009" s="431" t="s">
        <v>11281</v>
      </c>
      <c r="E12009" s="432" t="s">
        <v>40</v>
      </c>
      <c r="F12009" s="433" t="s">
        <v>2568</v>
      </c>
      <c r="G12009" s="434" t="s">
        <v>10242</v>
      </c>
      <c r="H12009" s="435">
        <v>88580</v>
      </c>
      <c r="I12009" s="435">
        <v>88580</v>
      </c>
      <c r="J12009" s="434" t="s">
        <v>39</v>
      </c>
      <c r="K12009" s="435" t="s">
        <v>40</v>
      </c>
      <c r="L12009" s="432" t="s">
        <v>11005</v>
      </c>
    </row>
    <row r="12010" spans="2:12" ht="60" x14ac:dyDescent="0.25">
      <c r="B12010" s="600" t="str">
        <f>[2]Spanish!$C$10282</f>
        <v>49221500</v>
      </c>
      <c r="C12010" s="430" t="s">
        <v>11291</v>
      </c>
      <c r="D12010" s="431" t="s">
        <v>11281</v>
      </c>
      <c r="E12010" s="432" t="s">
        <v>40</v>
      </c>
      <c r="F12010" s="433" t="s">
        <v>2568</v>
      </c>
      <c r="G12010" s="434" t="s">
        <v>10242</v>
      </c>
      <c r="H12010" s="435">
        <v>607700</v>
      </c>
      <c r="I12010" s="435">
        <v>607700</v>
      </c>
      <c r="J12010" s="434" t="s">
        <v>39</v>
      </c>
      <c r="K12010" s="435" t="s">
        <v>40</v>
      </c>
      <c r="L12010" s="432" t="s">
        <v>11005</v>
      </c>
    </row>
    <row r="12011" spans="2:12" ht="60" x14ac:dyDescent="0.25">
      <c r="B12011" s="600" t="str">
        <f>[2]Spanish!$C$10282</f>
        <v>49221500</v>
      </c>
      <c r="C12011" s="430" t="s">
        <v>11292</v>
      </c>
      <c r="D12011" s="431" t="s">
        <v>11281</v>
      </c>
      <c r="E12011" s="432" t="s">
        <v>40</v>
      </c>
      <c r="F12011" s="433" t="s">
        <v>2568</v>
      </c>
      <c r="G12011" s="434" t="s">
        <v>10242</v>
      </c>
      <c r="H12011" s="435">
        <v>751900</v>
      </c>
      <c r="I12011" s="435">
        <v>751900</v>
      </c>
      <c r="J12011" s="434" t="s">
        <v>39</v>
      </c>
      <c r="K12011" s="435" t="s">
        <v>40</v>
      </c>
      <c r="L12011" s="432" t="s">
        <v>11005</v>
      </c>
    </row>
    <row r="12012" spans="2:12" ht="60" x14ac:dyDescent="0.25">
      <c r="B12012" s="600" t="str">
        <f>[2]Spanish!$D$10283</f>
        <v>49221501</v>
      </c>
      <c r="C12012" s="430" t="s">
        <v>11293</v>
      </c>
      <c r="D12012" s="431" t="s">
        <v>11281</v>
      </c>
      <c r="E12012" s="432" t="s">
        <v>40</v>
      </c>
      <c r="F12012" s="433" t="s">
        <v>2568</v>
      </c>
      <c r="G12012" s="434" t="s">
        <v>10242</v>
      </c>
      <c r="H12012" s="435">
        <v>1957</v>
      </c>
      <c r="I12012" s="435">
        <v>1957</v>
      </c>
      <c r="J12012" s="434" t="s">
        <v>39</v>
      </c>
      <c r="K12012" s="435" t="s">
        <v>40</v>
      </c>
      <c r="L12012" s="432" t="s">
        <v>11005</v>
      </c>
    </row>
    <row r="12013" spans="2:12" ht="60" x14ac:dyDescent="0.25">
      <c r="B12013" s="600" t="str">
        <f>[2]Spanish!$D$10283</f>
        <v>49221501</v>
      </c>
      <c r="C12013" s="430" t="s">
        <v>11294</v>
      </c>
      <c r="D12013" s="431" t="s">
        <v>11281</v>
      </c>
      <c r="E12013" s="432" t="s">
        <v>40</v>
      </c>
      <c r="F12013" s="433" t="s">
        <v>2568</v>
      </c>
      <c r="G12013" s="434" t="s">
        <v>10242</v>
      </c>
      <c r="H12013" s="435">
        <v>25750</v>
      </c>
      <c r="I12013" s="435">
        <v>25750</v>
      </c>
      <c r="J12013" s="434" t="s">
        <v>39</v>
      </c>
      <c r="K12013" s="435" t="s">
        <v>40</v>
      </c>
      <c r="L12013" s="432" t="s">
        <v>11005</v>
      </c>
    </row>
    <row r="12014" spans="2:12" ht="60" x14ac:dyDescent="0.25">
      <c r="B12014" s="600" t="str">
        <f>[2]Spanish!$C$10282</f>
        <v>49221500</v>
      </c>
      <c r="C12014" s="430" t="s">
        <v>11295</v>
      </c>
      <c r="D12014" s="431" t="s">
        <v>11281</v>
      </c>
      <c r="E12014" s="432" t="s">
        <v>40</v>
      </c>
      <c r="F12014" s="433" t="s">
        <v>2568</v>
      </c>
      <c r="G12014" s="434" t="s">
        <v>10242</v>
      </c>
      <c r="H12014" s="435">
        <v>113300</v>
      </c>
      <c r="I12014" s="435">
        <v>113300</v>
      </c>
      <c r="J12014" s="434" t="s">
        <v>39</v>
      </c>
      <c r="K12014" s="435" t="s">
        <v>40</v>
      </c>
      <c r="L12014" s="432" t="s">
        <v>11005</v>
      </c>
    </row>
    <row r="12015" spans="2:12" ht="60" x14ac:dyDescent="0.25">
      <c r="B12015" s="600" t="str">
        <f>[2]Spanish!$C$10282</f>
        <v>49221500</v>
      </c>
      <c r="C12015" s="430" t="s">
        <v>11296</v>
      </c>
      <c r="D12015" s="431" t="s">
        <v>11281</v>
      </c>
      <c r="E12015" s="432" t="s">
        <v>40</v>
      </c>
      <c r="F12015" s="433" t="s">
        <v>2568</v>
      </c>
      <c r="G12015" s="434" t="s">
        <v>10242</v>
      </c>
      <c r="H12015" s="435">
        <v>113300</v>
      </c>
      <c r="I12015" s="435">
        <v>113300</v>
      </c>
      <c r="J12015" s="434" t="s">
        <v>39</v>
      </c>
      <c r="K12015" s="435" t="s">
        <v>40</v>
      </c>
      <c r="L12015" s="432" t="s">
        <v>11005</v>
      </c>
    </row>
    <row r="12016" spans="2:12" ht="60" x14ac:dyDescent="0.25">
      <c r="B12016" s="600" t="str">
        <f>[2]Spanish!$C$10282</f>
        <v>49221500</v>
      </c>
      <c r="C12016" s="430" t="s">
        <v>11297</v>
      </c>
      <c r="D12016" s="431" t="s">
        <v>11281</v>
      </c>
      <c r="E12016" s="432" t="s">
        <v>40</v>
      </c>
      <c r="F12016" s="433" t="s">
        <v>2568</v>
      </c>
      <c r="G12016" s="434" t="s">
        <v>10242</v>
      </c>
      <c r="H12016" s="435">
        <v>288400</v>
      </c>
      <c r="I12016" s="435">
        <v>288400</v>
      </c>
      <c r="J12016" s="434" t="s">
        <v>39</v>
      </c>
      <c r="K12016" s="435" t="s">
        <v>40</v>
      </c>
      <c r="L12016" s="432" t="s">
        <v>11005</v>
      </c>
    </row>
    <row r="12017" spans="2:12" ht="60" x14ac:dyDescent="0.25">
      <c r="B12017" s="600" t="str">
        <f>[2]Spanish!$C$10282</f>
        <v>49221500</v>
      </c>
      <c r="C12017" s="430" t="s">
        <v>11298</v>
      </c>
      <c r="D12017" s="431" t="s">
        <v>11281</v>
      </c>
      <c r="E12017" s="432" t="s">
        <v>40</v>
      </c>
      <c r="F12017" s="433" t="s">
        <v>2568</v>
      </c>
      <c r="G12017" s="434" t="s">
        <v>10242</v>
      </c>
      <c r="H12017" s="435">
        <v>442900</v>
      </c>
      <c r="I12017" s="435">
        <v>442900</v>
      </c>
      <c r="J12017" s="434" t="s">
        <v>39</v>
      </c>
      <c r="K12017" s="435" t="s">
        <v>40</v>
      </c>
      <c r="L12017" s="432" t="s">
        <v>11005</v>
      </c>
    </row>
    <row r="12018" spans="2:12" ht="60" x14ac:dyDescent="0.25">
      <c r="B12018" s="600" t="str">
        <f>[2]Spanish!$C$10282</f>
        <v>49221500</v>
      </c>
      <c r="C12018" s="430" t="s">
        <v>11299</v>
      </c>
      <c r="D12018" s="431" t="s">
        <v>11281</v>
      </c>
      <c r="E12018" s="432" t="s">
        <v>40</v>
      </c>
      <c r="F12018" s="433" t="s">
        <v>2568</v>
      </c>
      <c r="G12018" s="434" t="s">
        <v>10242</v>
      </c>
      <c r="H12018" s="435">
        <v>721000</v>
      </c>
      <c r="I12018" s="435">
        <v>721000</v>
      </c>
      <c r="J12018" s="434" t="s">
        <v>39</v>
      </c>
      <c r="K12018" s="435" t="s">
        <v>40</v>
      </c>
      <c r="L12018" s="432" t="s">
        <v>11005</v>
      </c>
    </row>
    <row r="12019" spans="2:12" ht="60" x14ac:dyDescent="0.25">
      <c r="B12019" s="600" t="str">
        <f>[2]Spanish!$C$10282</f>
        <v>49221500</v>
      </c>
      <c r="C12019" s="430" t="s">
        <v>11300</v>
      </c>
      <c r="D12019" s="431" t="s">
        <v>11281</v>
      </c>
      <c r="E12019" s="432" t="s">
        <v>40</v>
      </c>
      <c r="F12019" s="433" t="s">
        <v>2568</v>
      </c>
      <c r="G12019" s="434" t="s">
        <v>10242</v>
      </c>
      <c r="H12019" s="435">
        <v>123600</v>
      </c>
      <c r="I12019" s="435">
        <v>123600</v>
      </c>
      <c r="J12019" s="434" t="s">
        <v>39</v>
      </c>
      <c r="K12019" s="435" t="s">
        <v>40</v>
      </c>
      <c r="L12019" s="432" t="s">
        <v>11005</v>
      </c>
    </row>
    <row r="12020" spans="2:12" ht="60" x14ac:dyDescent="0.25">
      <c r="B12020" s="600" t="str">
        <f>[2]Spanish!$C$10282</f>
        <v>49221500</v>
      </c>
      <c r="C12020" s="430" t="s">
        <v>11301</v>
      </c>
      <c r="D12020" s="431" t="s">
        <v>11281</v>
      </c>
      <c r="E12020" s="432" t="s">
        <v>40</v>
      </c>
      <c r="F12020" s="433" t="s">
        <v>2568</v>
      </c>
      <c r="G12020" s="434" t="s">
        <v>10242</v>
      </c>
      <c r="H12020" s="435">
        <v>133900</v>
      </c>
      <c r="I12020" s="435">
        <v>133900</v>
      </c>
      <c r="J12020" s="434" t="s">
        <v>39</v>
      </c>
      <c r="K12020" s="435" t="s">
        <v>40</v>
      </c>
      <c r="L12020" s="432" t="s">
        <v>11005</v>
      </c>
    </row>
    <row r="12021" spans="2:12" ht="60" x14ac:dyDescent="0.25">
      <c r="B12021" s="600" t="str">
        <f>[2]Spanish!$C$10282</f>
        <v>49221500</v>
      </c>
      <c r="C12021" s="430" t="s">
        <v>11302</v>
      </c>
      <c r="D12021" s="431" t="s">
        <v>11281</v>
      </c>
      <c r="E12021" s="432" t="s">
        <v>40</v>
      </c>
      <c r="F12021" s="433" t="s">
        <v>2568</v>
      </c>
      <c r="G12021" s="434" t="s">
        <v>10242</v>
      </c>
      <c r="H12021" s="435">
        <v>200850</v>
      </c>
      <c r="I12021" s="435">
        <v>200850</v>
      </c>
      <c r="J12021" s="434" t="s">
        <v>39</v>
      </c>
      <c r="K12021" s="435" t="s">
        <v>40</v>
      </c>
      <c r="L12021" s="432" t="s">
        <v>11005</v>
      </c>
    </row>
    <row r="12022" spans="2:12" ht="60" x14ac:dyDescent="0.25">
      <c r="B12022" s="600" t="str">
        <f>[2]Spanish!$C$10282</f>
        <v>49221500</v>
      </c>
      <c r="C12022" s="430" t="s">
        <v>11303</v>
      </c>
      <c r="D12022" s="431" t="s">
        <v>11281</v>
      </c>
      <c r="E12022" s="432" t="s">
        <v>40</v>
      </c>
      <c r="F12022" s="433" t="s">
        <v>2568</v>
      </c>
      <c r="G12022" s="434" t="s">
        <v>10242</v>
      </c>
      <c r="H12022" s="435">
        <v>76220</v>
      </c>
      <c r="I12022" s="435">
        <v>76220</v>
      </c>
      <c r="J12022" s="434" t="s">
        <v>39</v>
      </c>
      <c r="K12022" s="435" t="s">
        <v>40</v>
      </c>
      <c r="L12022" s="432" t="s">
        <v>11005</v>
      </c>
    </row>
    <row r="12023" spans="2:12" ht="60" x14ac:dyDescent="0.25">
      <c r="B12023" s="600" t="str">
        <f>[2]Spanish!$C$10282</f>
        <v>49221500</v>
      </c>
      <c r="C12023" s="430" t="s">
        <v>11304</v>
      </c>
      <c r="D12023" s="431" t="s">
        <v>11281</v>
      </c>
      <c r="E12023" s="432" t="s">
        <v>40</v>
      </c>
      <c r="F12023" s="433" t="s">
        <v>2568</v>
      </c>
      <c r="G12023" s="434" t="s">
        <v>10242</v>
      </c>
      <c r="H12023" s="435">
        <v>49440</v>
      </c>
      <c r="I12023" s="435">
        <v>49440</v>
      </c>
      <c r="J12023" s="434" t="s">
        <v>39</v>
      </c>
      <c r="K12023" s="435" t="s">
        <v>40</v>
      </c>
      <c r="L12023" s="432" t="s">
        <v>11005</v>
      </c>
    </row>
    <row r="12024" spans="2:12" ht="60" x14ac:dyDescent="0.25">
      <c r="B12024" s="600" t="str">
        <f>[2]Spanish!$C$10282</f>
        <v>49221500</v>
      </c>
      <c r="C12024" s="430" t="s">
        <v>11305</v>
      </c>
      <c r="D12024" s="431" t="s">
        <v>11281</v>
      </c>
      <c r="E12024" s="432" t="s">
        <v>40</v>
      </c>
      <c r="F12024" s="433" t="s">
        <v>2568</v>
      </c>
      <c r="G12024" s="434" t="s">
        <v>10242</v>
      </c>
      <c r="H12024" s="435">
        <v>32960</v>
      </c>
      <c r="I12024" s="435">
        <v>32960</v>
      </c>
      <c r="J12024" s="434" t="s">
        <v>39</v>
      </c>
      <c r="K12024" s="435" t="s">
        <v>40</v>
      </c>
      <c r="L12024" s="432" t="s">
        <v>11005</v>
      </c>
    </row>
    <row r="12025" spans="2:12" ht="60" x14ac:dyDescent="0.25">
      <c r="B12025" s="600" t="str">
        <f>[2]Spanish!$C$10174</f>
        <v>49141500</v>
      </c>
      <c r="C12025" s="430" t="s">
        <v>11306</v>
      </c>
      <c r="D12025" s="431" t="s">
        <v>11281</v>
      </c>
      <c r="E12025" s="432" t="s">
        <v>40</v>
      </c>
      <c r="F12025" s="433" t="s">
        <v>2568</v>
      </c>
      <c r="G12025" s="434" t="s">
        <v>10242</v>
      </c>
      <c r="H12025" s="435">
        <v>203940</v>
      </c>
      <c r="I12025" s="435">
        <v>203940</v>
      </c>
      <c r="J12025" s="434" t="s">
        <v>39</v>
      </c>
      <c r="K12025" s="435" t="s">
        <v>40</v>
      </c>
      <c r="L12025" s="432" t="s">
        <v>11005</v>
      </c>
    </row>
    <row r="12026" spans="2:12" ht="60" x14ac:dyDescent="0.25">
      <c r="B12026" s="600" t="str">
        <f>[2]Spanish!$C$10174</f>
        <v>49141500</v>
      </c>
      <c r="C12026" s="430" t="s">
        <v>11307</v>
      </c>
      <c r="D12026" s="431" t="s">
        <v>11281</v>
      </c>
      <c r="E12026" s="432" t="s">
        <v>40</v>
      </c>
      <c r="F12026" s="433" t="s">
        <v>2568</v>
      </c>
      <c r="G12026" s="434" t="s">
        <v>10242</v>
      </c>
      <c r="H12026" s="435">
        <v>231750</v>
      </c>
      <c r="I12026" s="435">
        <v>231750</v>
      </c>
      <c r="J12026" s="434" t="s">
        <v>39</v>
      </c>
      <c r="K12026" s="435" t="s">
        <v>40</v>
      </c>
      <c r="L12026" s="432" t="s">
        <v>11005</v>
      </c>
    </row>
    <row r="12027" spans="2:12" ht="60" x14ac:dyDescent="0.25">
      <c r="B12027" s="600" t="str">
        <f>[2]Spanish!$C$10174</f>
        <v>49141500</v>
      </c>
      <c r="C12027" s="430" t="s">
        <v>11308</v>
      </c>
      <c r="D12027" s="431" t="s">
        <v>11281</v>
      </c>
      <c r="E12027" s="432" t="s">
        <v>40</v>
      </c>
      <c r="F12027" s="433" t="s">
        <v>2568</v>
      </c>
      <c r="G12027" s="434" t="s">
        <v>10242</v>
      </c>
      <c r="H12027" s="435">
        <v>4068500</v>
      </c>
      <c r="I12027" s="435">
        <v>4068500</v>
      </c>
      <c r="J12027" s="434" t="s">
        <v>39</v>
      </c>
      <c r="K12027" s="435" t="s">
        <v>40</v>
      </c>
      <c r="L12027" s="432" t="s">
        <v>11005</v>
      </c>
    </row>
    <row r="12028" spans="2:12" ht="60" x14ac:dyDescent="0.25">
      <c r="B12028" s="600">
        <v>49111500</v>
      </c>
      <c r="C12028" s="430" t="s">
        <v>11309</v>
      </c>
      <c r="D12028" s="431" t="s">
        <v>11281</v>
      </c>
      <c r="E12028" s="432" t="s">
        <v>40</v>
      </c>
      <c r="F12028" s="433" t="s">
        <v>2568</v>
      </c>
      <c r="G12028" s="434" t="s">
        <v>10242</v>
      </c>
      <c r="H12028" s="435">
        <v>442900</v>
      </c>
      <c r="I12028" s="435">
        <v>442900</v>
      </c>
      <c r="J12028" s="434" t="s">
        <v>39</v>
      </c>
      <c r="K12028" s="435" t="s">
        <v>40</v>
      </c>
      <c r="L12028" s="432" t="s">
        <v>11005</v>
      </c>
    </row>
    <row r="12029" spans="2:12" ht="60" x14ac:dyDescent="0.25">
      <c r="B12029" s="600">
        <v>49111803</v>
      </c>
      <c r="C12029" s="430" t="s">
        <v>11310</v>
      </c>
      <c r="D12029" s="431" t="s">
        <v>11281</v>
      </c>
      <c r="E12029" s="432" t="s">
        <v>40</v>
      </c>
      <c r="F12029" s="433" t="s">
        <v>2568</v>
      </c>
      <c r="G12029" s="434" t="s">
        <v>10242</v>
      </c>
      <c r="H12029" s="435">
        <v>329600</v>
      </c>
      <c r="I12029" s="435">
        <v>329600</v>
      </c>
      <c r="J12029" s="434" t="s">
        <v>39</v>
      </c>
      <c r="K12029" s="435" t="s">
        <v>40</v>
      </c>
      <c r="L12029" s="432" t="s">
        <v>11005</v>
      </c>
    </row>
    <row r="12030" spans="2:12" ht="60" x14ac:dyDescent="0.25">
      <c r="B12030" s="600">
        <v>49111803</v>
      </c>
      <c r="C12030" s="430" t="s">
        <v>11311</v>
      </c>
      <c r="D12030" s="431" t="s">
        <v>11281</v>
      </c>
      <c r="E12030" s="432" t="s">
        <v>40</v>
      </c>
      <c r="F12030" s="433" t="s">
        <v>2568</v>
      </c>
      <c r="G12030" s="434" t="s">
        <v>10242</v>
      </c>
      <c r="H12030" s="435">
        <v>92700</v>
      </c>
      <c r="I12030" s="435">
        <v>92700</v>
      </c>
      <c r="J12030" s="434" t="s">
        <v>39</v>
      </c>
      <c r="K12030" s="435" t="s">
        <v>40</v>
      </c>
      <c r="L12030" s="432" t="s">
        <v>11005</v>
      </c>
    </row>
    <row r="12031" spans="2:12" ht="60" x14ac:dyDescent="0.25">
      <c r="B12031" s="600">
        <v>49111602</v>
      </c>
      <c r="C12031" s="430" t="s">
        <v>11312</v>
      </c>
      <c r="D12031" s="431" t="s">
        <v>11281</v>
      </c>
      <c r="E12031" s="432" t="s">
        <v>40</v>
      </c>
      <c r="F12031" s="433" t="s">
        <v>2568</v>
      </c>
      <c r="G12031" s="434" t="s">
        <v>10242</v>
      </c>
      <c r="H12031" s="435">
        <v>412000</v>
      </c>
      <c r="I12031" s="435">
        <v>412000</v>
      </c>
      <c r="J12031" s="434" t="s">
        <v>39</v>
      </c>
      <c r="K12031" s="435" t="s">
        <v>40</v>
      </c>
      <c r="L12031" s="432" t="s">
        <v>11005</v>
      </c>
    </row>
    <row r="12032" spans="2:12" ht="60" x14ac:dyDescent="0.25">
      <c r="B12032" s="600">
        <v>49110000</v>
      </c>
      <c r="C12032" s="430" t="s">
        <v>11313</v>
      </c>
      <c r="D12032" s="431" t="s">
        <v>11281</v>
      </c>
      <c r="E12032" s="432" t="s">
        <v>40</v>
      </c>
      <c r="F12032" s="433" t="s">
        <v>2568</v>
      </c>
      <c r="G12032" s="434" t="s">
        <v>10242</v>
      </c>
      <c r="H12032" s="435">
        <v>824000</v>
      </c>
      <c r="I12032" s="435">
        <v>824000</v>
      </c>
      <c r="J12032" s="434" t="s">
        <v>39</v>
      </c>
      <c r="K12032" s="435" t="s">
        <v>40</v>
      </c>
      <c r="L12032" s="432" t="s">
        <v>11005</v>
      </c>
    </row>
    <row r="12033" spans="2:12" ht="60" x14ac:dyDescent="0.25">
      <c r="B12033" s="600">
        <v>49110000</v>
      </c>
      <c r="C12033" s="430" t="s">
        <v>11314</v>
      </c>
      <c r="D12033" s="431" t="s">
        <v>11281</v>
      </c>
      <c r="E12033" s="432" t="s">
        <v>40</v>
      </c>
      <c r="F12033" s="433" t="s">
        <v>2568</v>
      </c>
      <c r="G12033" s="434" t="s">
        <v>10242</v>
      </c>
      <c r="H12033" s="435">
        <v>1442000</v>
      </c>
      <c r="I12033" s="435">
        <v>1442000</v>
      </c>
      <c r="J12033" s="434" t="s">
        <v>39</v>
      </c>
      <c r="K12033" s="435" t="s">
        <v>40</v>
      </c>
      <c r="L12033" s="432" t="s">
        <v>11005</v>
      </c>
    </row>
    <row r="12034" spans="2:12" ht="60" x14ac:dyDescent="0.25">
      <c r="B12034" s="600">
        <v>49110000</v>
      </c>
      <c r="C12034" s="430" t="s">
        <v>11315</v>
      </c>
      <c r="D12034" s="431" t="s">
        <v>11281</v>
      </c>
      <c r="E12034" s="432" t="s">
        <v>40</v>
      </c>
      <c r="F12034" s="433" t="s">
        <v>2568</v>
      </c>
      <c r="G12034" s="434" t="s">
        <v>10242</v>
      </c>
      <c r="H12034" s="435">
        <v>15450</v>
      </c>
      <c r="I12034" s="435">
        <v>15450</v>
      </c>
      <c r="J12034" s="434" t="s">
        <v>39</v>
      </c>
      <c r="K12034" s="435" t="s">
        <v>40</v>
      </c>
      <c r="L12034" s="432" t="s">
        <v>11005</v>
      </c>
    </row>
    <row r="12035" spans="2:12" ht="60" x14ac:dyDescent="0.25">
      <c r="B12035" s="600">
        <v>49110000</v>
      </c>
      <c r="C12035" s="430" t="s">
        <v>11316</v>
      </c>
      <c r="D12035" s="431" t="s">
        <v>11281</v>
      </c>
      <c r="E12035" s="432" t="s">
        <v>40</v>
      </c>
      <c r="F12035" s="433" t="s">
        <v>2568</v>
      </c>
      <c r="G12035" s="434" t="s">
        <v>10242</v>
      </c>
      <c r="H12035" s="435">
        <v>14420</v>
      </c>
      <c r="I12035" s="435">
        <v>14420</v>
      </c>
      <c r="J12035" s="434" t="s">
        <v>39</v>
      </c>
      <c r="K12035" s="435" t="s">
        <v>40</v>
      </c>
      <c r="L12035" s="432" t="s">
        <v>11005</v>
      </c>
    </row>
    <row r="12036" spans="2:12" ht="60" x14ac:dyDescent="0.25">
      <c r="B12036" s="600">
        <v>49110000</v>
      </c>
      <c r="C12036" s="430" t="s">
        <v>11317</v>
      </c>
      <c r="D12036" s="431" t="s">
        <v>11281</v>
      </c>
      <c r="E12036" s="432" t="s">
        <v>40</v>
      </c>
      <c r="F12036" s="433" t="s">
        <v>2568</v>
      </c>
      <c r="G12036" s="434" t="s">
        <v>10242</v>
      </c>
      <c r="H12036" s="435">
        <v>16480</v>
      </c>
      <c r="I12036" s="435">
        <v>16480</v>
      </c>
      <c r="J12036" s="434" t="s">
        <v>39</v>
      </c>
      <c r="K12036" s="435" t="s">
        <v>40</v>
      </c>
      <c r="L12036" s="432" t="s">
        <v>11005</v>
      </c>
    </row>
    <row r="12037" spans="2:12" ht="60" x14ac:dyDescent="0.25">
      <c r="B12037" s="600">
        <v>49110000</v>
      </c>
      <c r="C12037" s="430" t="s">
        <v>11318</v>
      </c>
      <c r="D12037" s="431" t="s">
        <v>11281</v>
      </c>
      <c r="E12037" s="432" t="s">
        <v>40</v>
      </c>
      <c r="F12037" s="433" t="s">
        <v>2568</v>
      </c>
      <c r="G12037" s="434" t="s">
        <v>10242</v>
      </c>
      <c r="H12037" s="435">
        <v>56650</v>
      </c>
      <c r="I12037" s="435">
        <v>56650</v>
      </c>
      <c r="J12037" s="434" t="s">
        <v>39</v>
      </c>
      <c r="K12037" s="435" t="s">
        <v>40</v>
      </c>
      <c r="L12037" s="432" t="s">
        <v>11005</v>
      </c>
    </row>
    <row r="12038" spans="2:12" ht="60" x14ac:dyDescent="0.25">
      <c r="B12038" s="600">
        <v>50190000</v>
      </c>
      <c r="C12038" s="430" t="s">
        <v>11319</v>
      </c>
      <c r="D12038" s="431" t="s">
        <v>11281</v>
      </c>
      <c r="E12038" s="432" t="s">
        <v>301</v>
      </c>
      <c r="F12038" s="433" t="s">
        <v>4753</v>
      </c>
      <c r="G12038" s="434" t="s">
        <v>10242</v>
      </c>
      <c r="H12038" s="435">
        <v>8500000</v>
      </c>
      <c r="I12038" s="435">
        <v>8500000</v>
      </c>
      <c r="J12038" s="434" t="s">
        <v>39</v>
      </c>
      <c r="K12038" s="435" t="s">
        <v>40</v>
      </c>
      <c r="L12038" s="432" t="s">
        <v>11005</v>
      </c>
    </row>
    <row r="12039" spans="2:12" ht="60" x14ac:dyDescent="0.25">
      <c r="B12039" s="600">
        <v>55101500</v>
      </c>
      <c r="C12039" s="430" t="s">
        <v>11320</v>
      </c>
      <c r="D12039" s="431" t="s">
        <v>11281</v>
      </c>
      <c r="E12039" s="432" t="s">
        <v>301</v>
      </c>
      <c r="F12039" s="433" t="s">
        <v>4753</v>
      </c>
      <c r="G12039" s="434" t="s">
        <v>10242</v>
      </c>
      <c r="H12039" s="435">
        <v>412000</v>
      </c>
      <c r="I12039" s="435">
        <v>412000</v>
      </c>
      <c r="J12039" s="434" t="s">
        <v>39</v>
      </c>
      <c r="K12039" s="435" t="s">
        <v>40</v>
      </c>
      <c r="L12039" s="432" t="s">
        <v>11005</v>
      </c>
    </row>
    <row r="12040" spans="2:12" ht="60" x14ac:dyDescent="0.25">
      <c r="B12040" s="600">
        <v>55100000</v>
      </c>
      <c r="C12040" s="430" t="s">
        <v>11321</v>
      </c>
      <c r="D12040" s="431" t="s">
        <v>11281</v>
      </c>
      <c r="E12040" s="432" t="s">
        <v>40</v>
      </c>
      <c r="F12040" s="433" t="s">
        <v>4753</v>
      </c>
      <c r="G12040" s="434" t="s">
        <v>10242</v>
      </c>
      <c r="H12040" s="435">
        <v>46350</v>
      </c>
      <c r="I12040" s="435">
        <v>46350</v>
      </c>
      <c r="J12040" s="434" t="s">
        <v>39</v>
      </c>
      <c r="K12040" s="435" t="s">
        <v>40</v>
      </c>
      <c r="L12040" s="432" t="s">
        <v>11005</v>
      </c>
    </row>
    <row r="12041" spans="2:12" ht="60" x14ac:dyDescent="0.25">
      <c r="B12041" s="600">
        <v>55100000</v>
      </c>
      <c r="C12041" s="430" t="s">
        <v>11322</v>
      </c>
      <c r="D12041" s="431" t="s">
        <v>11281</v>
      </c>
      <c r="E12041" s="432" t="s">
        <v>40</v>
      </c>
      <c r="F12041" s="433" t="s">
        <v>4753</v>
      </c>
      <c r="G12041" s="434" t="s">
        <v>10242</v>
      </c>
      <c r="H12041" s="435">
        <v>203940</v>
      </c>
      <c r="I12041" s="435">
        <v>203940</v>
      </c>
      <c r="J12041" s="434" t="s">
        <v>39</v>
      </c>
      <c r="K12041" s="435" t="s">
        <v>40</v>
      </c>
      <c r="L12041" s="432" t="s">
        <v>11005</v>
      </c>
    </row>
    <row r="12042" spans="2:12" ht="60" x14ac:dyDescent="0.25">
      <c r="B12042" s="600">
        <v>55100000</v>
      </c>
      <c r="C12042" s="430" t="s">
        <v>11323</v>
      </c>
      <c r="D12042" s="431" t="s">
        <v>11281</v>
      </c>
      <c r="E12042" s="432" t="s">
        <v>40</v>
      </c>
      <c r="F12042" s="433" t="s">
        <v>4753</v>
      </c>
      <c r="G12042" s="434" t="s">
        <v>10242</v>
      </c>
      <c r="H12042" s="435">
        <v>103000</v>
      </c>
      <c r="I12042" s="435">
        <v>103000</v>
      </c>
      <c r="J12042" s="434" t="s">
        <v>39</v>
      </c>
      <c r="K12042" s="435" t="s">
        <v>40</v>
      </c>
      <c r="L12042" s="432" t="s">
        <v>11005</v>
      </c>
    </row>
    <row r="12043" spans="2:12" ht="60" x14ac:dyDescent="0.25">
      <c r="B12043" s="600">
        <v>55100000</v>
      </c>
      <c r="C12043" s="430" t="s">
        <v>11324</v>
      </c>
      <c r="D12043" s="431" t="s">
        <v>11281</v>
      </c>
      <c r="E12043" s="432" t="s">
        <v>40</v>
      </c>
      <c r="F12043" s="433" t="s">
        <v>4753</v>
      </c>
      <c r="G12043" s="434" t="s">
        <v>10242</v>
      </c>
      <c r="H12043" s="435">
        <v>2575</v>
      </c>
      <c r="I12043" s="435">
        <v>2575</v>
      </c>
      <c r="J12043" s="434" t="s">
        <v>39</v>
      </c>
      <c r="K12043" s="435" t="s">
        <v>40</v>
      </c>
      <c r="L12043" s="432" t="s">
        <v>11005</v>
      </c>
    </row>
    <row r="12044" spans="2:12" ht="60" x14ac:dyDescent="0.25">
      <c r="B12044" s="600">
        <v>55100000</v>
      </c>
      <c r="C12044" s="430" t="s">
        <v>11325</v>
      </c>
      <c r="D12044" s="431" t="s">
        <v>11281</v>
      </c>
      <c r="E12044" s="432" t="s">
        <v>40</v>
      </c>
      <c r="F12044" s="433" t="s">
        <v>4753</v>
      </c>
      <c r="G12044" s="434" t="s">
        <v>10242</v>
      </c>
      <c r="H12044" s="435">
        <v>362560</v>
      </c>
      <c r="I12044" s="435">
        <v>362560</v>
      </c>
      <c r="J12044" s="434" t="s">
        <v>39</v>
      </c>
      <c r="K12044" s="435" t="s">
        <v>40</v>
      </c>
      <c r="L12044" s="432" t="s">
        <v>11005</v>
      </c>
    </row>
    <row r="12045" spans="2:12" ht="60" x14ac:dyDescent="0.25">
      <c r="B12045" s="600">
        <v>42000000</v>
      </c>
      <c r="C12045" s="430" t="s">
        <v>11326</v>
      </c>
      <c r="D12045" s="431" t="s">
        <v>11281</v>
      </c>
      <c r="E12045" s="432" t="s">
        <v>40</v>
      </c>
      <c r="F12045" s="433" t="s">
        <v>2568</v>
      </c>
      <c r="G12045" s="434" t="s">
        <v>10242</v>
      </c>
      <c r="H12045" s="435">
        <v>360497.94</v>
      </c>
      <c r="I12045" s="435">
        <v>360497.94</v>
      </c>
      <c r="J12045" s="434" t="s">
        <v>39</v>
      </c>
      <c r="K12045" s="435" t="s">
        <v>40</v>
      </c>
      <c r="L12045" s="432" t="s">
        <v>11005</v>
      </c>
    </row>
    <row r="12046" spans="2:12" ht="60" x14ac:dyDescent="0.25">
      <c r="B12046" s="600">
        <v>42000000</v>
      </c>
      <c r="C12046" s="430" t="s">
        <v>11327</v>
      </c>
      <c r="D12046" s="431" t="s">
        <v>11281</v>
      </c>
      <c r="E12046" s="432" t="s">
        <v>40</v>
      </c>
      <c r="F12046" s="433" t="s">
        <v>2568</v>
      </c>
      <c r="G12046" s="434" t="s">
        <v>10242</v>
      </c>
      <c r="H12046" s="435">
        <v>92391</v>
      </c>
      <c r="I12046" s="435">
        <v>92391</v>
      </c>
      <c r="J12046" s="434" t="s">
        <v>39</v>
      </c>
      <c r="K12046" s="435" t="s">
        <v>40</v>
      </c>
      <c r="L12046" s="432" t="s">
        <v>11005</v>
      </c>
    </row>
    <row r="12047" spans="2:12" ht="60" x14ac:dyDescent="0.25">
      <c r="B12047" s="600">
        <v>42000000</v>
      </c>
      <c r="C12047" s="430" t="s">
        <v>11328</v>
      </c>
      <c r="D12047" s="431" t="s">
        <v>11281</v>
      </c>
      <c r="E12047" s="432" t="s">
        <v>40</v>
      </c>
      <c r="F12047" s="433" t="s">
        <v>2568</v>
      </c>
      <c r="G12047" s="434" t="s">
        <v>10242</v>
      </c>
      <c r="H12047" s="435">
        <v>50882</v>
      </c>
      <c r="I12047" s="435">
        <v>50882</v>
      </c>
      <c r="J12047" s="434" t="s">
        <v>39</v>
      </c>
      <c r="K12047" s="435" t="s">
        <v>40</v>
      </c>
      <c r="L12047" s="432" t="s">
        <v>11005</v>
      </c>
    </row>
    <row r="12048" spans="2:12" ht="60" x14ac:dyDescent="0.25">
      <c r="B12048" s="600">
        <v>42000000</v>
      </c>
      <c r="C12048" s="430" t="s">
        <v>11329</v>
      </c>
      <c r="D12048" s="431" t="s">
        <v>11281</v>
      </c>
      <c r="E12048" s="432" t="s">
        <v>40</v>
      </c>
      <c r="F12048" s="433" t="s">
        <v>2568</v>
      </c>
      <c r="G12048" s="434" t="s">
        <v>10242</v>
      </c>
      <c r="H12048" s="435">
        <v>274495</v>
      </c>
      <c r="I12048" s="435">
        <v>274495</v>
      </c>
      <c r="J12048" s="434" t="s">
        <v>39</v>
      </c>
      <c r="K12048" s="435" t="s">
        <v>40</v>
      </c>
      <c r="L12048" s="432" t="s">
        <v>11005</v>
      </c>
    </row>
    <row r="12049" spans="2:12" ht="60" x14ac:dyDescent="0.25">
      <c r="B12049" s="600">
        <v>42000000</v>
      </c>
      <c r="C12049" s="430" t="s">
        <v>11330</v>
      </c>
      <c r="D12049" s="431" t="s">
        <v>11281</v>
      </c>
      <c r="E12049" s="432" t="s">
        <v>40</v>
      </c>
      <c r="F12049" s="433" t="s">
        <v>2568</v>
      </c>
      <c r="G12049" s="434" t="s">
        <v>10242</v>
      </c>
      <c r="H12049" s="435">
        <v>40705.599999999999</v>
      </c>
      <c r="I12049" s="435">
        <v>40705.599999999999</v>
      </c>
      <c r="J12049" s="434" t="s">
        <v>39</v>
      </c>
      <c r="K12049" s="435" t="s">
        <v>40</v>
      </c>
      <c r="L12049" s="432" t="s">
        <v>11005</v>
      </c>
    </row>
    <row r="12050" spans="2:12" ht="60" x14ac:dyDescent="0.25">
      <c r="B12050" s="600">
        <v>42000000</v>
      </c>
      <c r="C12050" s="430" t="s">
        <v>11331</v>
      </c>
      <c r="D12050" s="431" t="s">
        <v>11281</v>
      </c>
      <c r="E12050" s="432" t="s">
        <v>40</v>
      </c>
      <c r="F12050" s="433" t="s">
        <v>2568</v>
      </c>
      <c r="G12050" s="434" t="s">
        <v>10242</v>
      </c>
      <c r="H12050" s="435">
        <v>25815.919999999998</v>
      </c>
      <c r="I12050" s="435">
        <v>25815.919999999998</v>
      </c>
      <c r="J12050" s="434" t="s">
        <v>39</v>
      </c>
      <c r="K12050" s="435" t="s">
        <v>40</v>
      </c>
      <c r="L12050" s="432" t="s">
        <v>11005</v>
      </c>
    </row>
    <row r="12051" spans="2:12" ht="60" x14ac:dyDescent="0.25">
      <c r="B12051" s="600">
        <v>42000000</v>
      </c>
      <c r="C12051" s="430" t="s">
        <v>11332</v>
      </c>
      <c r="D12051" s="431" t="s">
        <v>11281</v>
      </c>
      <c r="E12051" s="432" t="s">
        <v>40</v>
      </c>
      <c r="F12051" s="433" t="s">
        <v>2568</v>
      </c>
      <c r="G12051" s="434" t="s">
        <v>10242</v>
      </c>
      <c r="H12051" s="435">
        <v>37448.74</v>
      </c>
      <c r="I12051" s="435">
        <v>37448.74</v>
      </c>
      <c r="J12051" s="434" t="s">
        <v>39</v>
      </c>
      <c r="K12051" s="435" t="s">
        <v>40</v>
      </c>
      <c r="L12051" s="432" t="s">
        <v>11005</v>
      </c>
    </row>
    <row r="12052" spans="2:12" ht="60" x14ac:dyDescent="0.25">
      <c r="B12052" s="600">
        <v>42000000</v>
      </c>
      <c r="C12052" s="430" t="s">
        <v>11333</v>
      </c>
      <c r="D12052" s="431" t="s">
        <v>11281</v>
      </c>
      <c r="E12052" s="432" t="s">
        <v>40</v>
      </c>
      <c r="F12052" s="433" t="s">
        <v>2568</v>
      </c>
      <c r="G12052" s="434" t="s">
        <v>10242</v>
      </c>
      <c r="H12052" s="435">
        <v>42594.62</v>
      </c>
      <c r="I12052" s="435">
        <v>42594.62</v>
      </c>
      <c r="J12052" s="434" t="s">
        <v>39</v>
      </c>
      <c r="K12052" s="435" t="s">
        <v>40</v>
      </c>
      <c r="L12052" s="432" t="s">
        <v>11005</v>
      </c>
    </row>
    <row r="12053" spans="2:12" ht="60" x14ac:dyDescent="0.25">
      <c r="B12053" s="600">
        <v>42000000</v>
      </c>
      <c r="C12053" s="430" t="s">
        <v>11334</v>
      </c>
      <c r="D12053" s="431" t="s">
        <v>11281</v>
      </c>
      <c r="E12053" s="432" t="s">
        <v>40</v>
      </c>
      <c r="F12053" s="433" t="s">
        <v>2568</v>
      </c>
      <c r="G12053" s="434" t="s">
        <v>10242</v>
      </c>
      <c r="H12053" s="435">
        <v>18468.93</v>
      </c>
      <c r="I12053" s="435">
        <v>18468.93</v>
      </c>
      <c r="J12053" s="434" t="s">
        <v>39</v>
      </c>
      <c r="K12053" s="435" t="s">
        <v>40</v>
      </c>
      <c r="L12053" s="432" t="s">
        <v>11005</v>
      </c>
    </row>
    <row r="12054" spans="2:12" ht="60" x14ac:dyDescent="0.25">
      <c r="B12054" s="600" t="s">
        <v>11335</v>
      </c>
      <c r="C12054" s="430" t="s">
        <v>11336</v>
      </c>
      <c r="D12054" s="431" t="s">
        <v>11048</v>
      </c>
      <c r="E12054" s="432" t="s">
        <v>10985</v>
      </c>
      <c r="F12054" s="433" t="s">
        <v>2568</v>
      </c>
      <c r="G12054" s="434" t="s">
        <v>10242</v>
      </c>
      <c r="H12054" s="435">
        <v>21630000</v>
      </c>
      <c r="I12054" s="435">
        <v>21630000</v>
      </c>
      <c r="J12054" s="434" t="s">
        <v>39</v>
      </c>
      <c r="K12054" s="435" t="s">
        <v>40</v>
      </c>
      <c r="L12054" s="432" t="s">
        <v>11005</v>
      </c>
    </row>
    <row r="12055" spans="2:12" ht="60" x14ac:dyDescent="0.25">
      <c r="B12055" s="429">
        <v>93141701</v>
      </c>
      <c r="C12055" s="430" t="s">
        <v>11337</v>
      </c>
      <c r="D12055" s="431" t="s">
        <v>11048</v>
      </c>
      <c r="E12055" s="432" t="s">
        <v>36</v>
      </c>
      <c r="F12055" s="433" t="s">
        <v>2568</v>
      </c>
      <c r="G12055" s="434" t="s">
        <v>10242</v>
      </c>
      <c r="H12055" s="435">
        <v>30900000</v>
      </c>
      <c r="I12055" s="435">
        <v>30900000</v>
      </c>
      <c r="J12055" s="434" t="s">
        <v>39</v>
      </c>
      <c r="K12055" s="435" t="s">
        <v>40</v>
      </c>
      <c r="L12055" s="432" t="s">
        <v>11005</v>
      </c>
    </row>
    <row r="12056" spans="2:12" ht="60" x14ac:dyDescent="0.25">
      <c r="B12056" s="600">
        <v>90111600</v>
      </c>
      <c r="C12056" s="430" t="s">
        <v>11338</v>
      </c>
      <c r="D12056" s="431" t="s">
        <v>11048</v>
      </c>
      <c r="E12056" s="432" t="s">
        <v>10312</v>
      </c>
      <c r="F12056" s="433" t="s">
        <v>2568</v>
      </c>
      <c r="G12056" s="434" t="s">
        <v>10242</v>
      </c>
      <c r="H12056" s="435">
        <v>12545400</v>
      </c>
      <c r="I12056" s="435">
        <v>12545400</v>
      </c>
      <c r="J12056" s="434" t="s">
        <v>39</v>
      </c>
      <c r="K12056" s="435" t="s">
        <v>40</v>
      </c>
      <c r="L12056" s="432" t="s">
        <v>11005</v>
      </c>
    </row>
    <row r="12057" spans="2:12" ht="60" x14ac:dyDescent="0.25">
      <c r="B12057" s="600">
        <v>73152100</v>
      </c>
      <c r="C12057" s="430" t="s">
        <v>11339</v>
      </c>
      <c r="D12057" s="431" t="s">
        <v>11061</v>
      </c>
      <c r="E12057" s="432" t="s">
        <v>40</v>
      </c>
      <c r="F12057" s="433" t="s">
        <v>2568</v>
      </c>
      <c r="G12057" s="434" t="s">
        <v>10242</v>
      </c>
      <c r="H12057" s="435">
        <v>721000</v>
      </c>
      <c r="I12057" s="435">
        <v>721000</v>
      </c>
      <c r="J12057" s="434" t="s">
        <v>39</v>
      </c>
      <c r="K12057" s="435" t="s">
        <v>40</v>
      </c>
      <c r="L12057" s="432" t="s">
        <v>11005</v>
      </c>
    </row>
    <row r="12058" spans="2:12" ht="60" x14ac:dyDescent="0.25">
      <c r="B12058" s="600">
        <v>73152100</v>
      </c>
      <c r="C12058" s="430" t="s">
        <v>11340</v>
      </c>
      <c r="D12058" s="431" t="s">
        <v>11004</v>
      </c>
      <c r="E12058" s="432" t="s">
        <v>40</v>
      </c>
      <c r="F12058" s="433" t="s">
        <v>2568</v>
      </c>
      <c r="G12058" s="434" t="s">
        <v>10242</v>
      </c>
      <c r="H12058" s="435">
        <v>710700</v>
      </c>
      <c r="I12058" s="435">
        <v>710700</v>
      </c>
      <c r="J12058" s="434" t="s">
        <v>39</v>
      </c>
      <c r="K12058" s="435" t="s">
        <v>40</v>
      </c>
      <c r="L12058" s="432" t="s">
        <v>11005</v>
      </c>
    </row>
    <row r="12059" spans="2:12" ht="60" x14ac:dyDescent="0.25">
      <c r="B12059" s="600">
        <v>73152100</v>
      </c>
      <c r="C12059" s="430" t="s">
        <v>11341</v>
      </c>
      <c r="D12059" s="431" t="s">
        <v>11004</v>
      </c>
      <c r="E12059" s="432" t="s">
        <v>40</v>
      </c>
      <c r="F12059" s="433" t="s">
        <v>2568</v>
      </c>
      <c r="G12059" s="434" t="s">
        <v>10242</v>
      </c>
      <c r="H12059" s="435">
        <v>82400</v>
      </c>
      <c r="I12059" s="435">
        <v>82400</v>
      </c>
      <c r="J12059" s="434" t="s">
        <v>39</v>
      </c>
      <c r="K12059" s="435" t="s">
        <v>40</v>
      </c>
      <c r="L12059" s="432" t="s">
        <v>11005</v>
      </c>
    </row>
    <row r="12060" spans="2:12" ht="60" x14ac:dyDescent="0.25">
      <c r="B12060" s="600">
        <v>73152100</v>
      </c>
      <c r="C12060" s="430" t="s">
        <v>11342</v>
      </c>
      <c r="D12060" s="431" t="s">
        <v>11004</v>
      </c>
      <c r="E12060" s="432" t="s">
        <v>40</v>
      </c>
      <c r="F12060" s="433" t="s">
        <v>2568</v>
      </c>
      <c r="G12060" s="434" t="s">
        <v>10242</v>
      </c>
      <c r="H12060" s="435">
        <v>82400</v>
      </c>
      <c r="I12060" s="435">
        <v>82400</v>
      </c>
      <c r="J12060" s="434" t="s">
        <v>39</v>
      </c>
      <c r="K12060" s="435" t="s">
        <v>40</v>
      </c>
      <c r="L12060" s="432" t="s">
        <v>11005</v>
      </c>
    </row>
    <row r="12061" spans="2:12" ht="60" x14ac:dyDescent="0.25">
      <c r="B12061" s="600">
        <v>73152100</v>
      </c>
      <c r="C12061" s="430" t="s">
        <v>11343</v>
      </c>
      <c r="D12061" s="431" t="s">
        <v>11004</v>
      </c>
      <c r="E12061" s="432" t="s">
        <v>40</v>
      </c>
      <c r="F12061" s="433" t="s">
        <v>2568</v>
      </c>
      <c r="G12061" s="434" t="s">
        <v>10242</v>
      </c>
      <c r="H12061" s="435">
        <v>82400</v>
      </c>
      <c r="I12061" s="435">
        <v>82400</v>
      </c>
      <c r="J12061" s="434" t="s">
        <v>39</v>
      </c>
      <c r="K12061" s="435" t="s">
        <v>40</v>
      </c>
      <c r="L12061" s="432" t="s">
        <v>11005</v>
      </c>
    </row>
    <row r="12062" spans="2:12" ht="60" x14ac:dyDescent="0.25">
      <c r="B12062" s="600">
        <v>73152100</v>
      </c>
      <c r="C12062" s="430" t="s">
        <v>11344</v>
      </c>
      <c r="D12062" s="431" t="s">
        <v>11004</v>
      </c>
      <c r="E12062" s="432" t="s">
        <v>40</v>
      </c>
      <c r="F12062" s="433" t="s">
        <v>2568</v>
      </c>
      <c r="G12062" s="434" t="s">
        <v>10242</v>
      </c>
      <c r="H12062" s="435">
        <v>238960</v>
      </c>
      <c r="I12062" s="435">
        <v>238960</v>
      </c>
      <c r="J12062" s="434" t="s">
        <v>39</v>
      </c>
      <c r="K12062" s="435" t="s">
        <v>40</v>
      </c>
      <c r="L12062" s="432" t="s">
        <v>11005</v>
      </c>
    </row>
    <row r="12063" spans="2:12" ht="60" x14ac:dyDescent="0.25">
      <c r="B12063" s="600">
        <v>73152100</v>
      </c>
      <c r="C12063" s="430" t="s">
        <v>11345</v>
      </c>
      <c r="D12063" s="431" t="s">
        <v>11004</v>
      </c>
      <c r="E12063" s="432" t="s">
        <v>40</v>
      </c>
      <c r="F12063" s="433" t="s">
        <v>2568</v>
      </c>
      <c r="G12063" s="434" t="s">
        <v>10242</v>
      </c>
      <c r="H12063" s="435">
        <v>70040</v>
      </c>
      <c r="I12063" s="435">
        <v>70040</v>
      </c>
      <c r="J12063" s="434" t="s">
        <v>39</v>
      </c>
      <c r="K12063" s="435" t="s">
        <v>40</v>
      </c>
      <c r="L12063" s="432" t="s">
        <v>11005</v>
      </c>
    </row>
    <row r="12064" spans="2:12" ht="60" x14ac:dyDescent="0.25">
      <c r="B12064" s="600">
        <v>73152100</v>
      </c>
      <c r="C12064" s="430" t="s">
        <v>11346</v>
      </c>
      <c r="D12064" s="431" t="s">
        <v>11004</v>
      </c>
      <c r="E12064" s="432" t="s">
        <v>40</v>
      </c>
      <c r="F12064" s="433" t="s">
        <v>2568</v>
      </c>
      <c r="G12064" s="434" t="s">
        <v>10242</v>
      </c>
      <c r="H12064" s="435">
        <v>307970</v>
      </c>
      <c r="I12064" s="435">
        <v>307970</v>
      </c>
      <c r="J12064" s="434" t="s">
        <v>39</v>
      </c>
      <c r="K12064" s="435" t="s">
        <v>40</v>
      </c>
      <c r="L12064" s="432" t="s">
        <v>11005</v>
      </c>
    </row>
    <row r="12065" spans="2:12" ht="60" x14ac:dyDescent="0.25">
      <c r="B12065" s="600">
        <v>73152100</v>
      </c>
      <c r="C12065" s="430" t="s">
        <v>11347</v>
      </c>
      <c r="D12065" s="431" t="s">
        <v>11004</v>
      </c>
      <c r="E12065" s="432" t="s">
        <v>40</v>
      </c>
      <c r="F12065" s="433" t="s">
        <v>2568</v>
      </c>
      <c r="G12065" s="434" t="s">
        <v>10242</v>
      </c>
      <c r="H12065" s="435">
        <v>307970</v>
      </c>
      <c r="I12065" s="435">
        <v>307970</v>
      </c>
      <c r="J12065" s="434" t="s">
        <v>39</v>
      </c>
      <c r="K12065" s="435" t="s">
        <v>40</v>
      </c>
      <c r="L12065" s="432" t="s">
        <v>11005</v>
      </c>
    </row>
    <row r="12066" spans="2:12" ht="60" x14ac:dyDescent="0.25">
      <c r="B12066" s="600">
        <v>73152100</v>
      </c>
      <c r="C12066" s="430" t="s">
        <v>11348</v>
      </c>
      <c r="D12066" s="431" t="s">
        <v>11004</v>
      </c>
      <c r="E12066" s="432" t="s">
        <v>40</v>
      </c>
      <c r="F12066" s="433" t="s">
        <v>2568</v>
      </c>
      <c r="G12066" s="434" t="s">
        <v>10242</v>
      </c>
      <c r="H12066" s="435">
        <v>146775</v>
      </c>
      <c r="I12066" s="435">
        <v>146775</v>
      </c>
      <c r="J12066" s="434" t="s">
        <v>39</v>
      </c>
      <c r="K12066" s="435" t="s">
        <v>40</v>
      </c>
      <c r="L12066" s="432" t="s">
        <v>11005</v>
      </c>
    </row>
    <row r="12067" spans="2:12" ht="60" x14ac:dyDescent="0.25">
      <c r="B12067" s="600">
        <v>73152100</v>
      </c>
      <c r="C12067" s="430" t="s">
        <v>11349</v>
      </c>
      <c r="D12067" s="431" t="s">
        <v>11004</v>
      </c>
      <c r="E12067" s="432" t="s">
        <v>40</v>
      </c>
      <c r="F12067" s="433" t="s">
        <v>2568</v>
      </c>
      <c r="G12067" s="434" t="s">
        <v>10242</v>
      </c>
      <c r="H12067" s="435">
        <v>146775</v>
      </c>
      <c r="I12067" s="435">
        <v>146775</v>
      </c>
      <c r="J12067" s="434" t="s">
        <v>39</v>
      </c>
      <c r="K12067" s="435" t="s">
        <v>40</v>
      </c>
      <c r="L12067" s="432" t="s">
        <v>11005</v>
      </c>
    </row>
    <row r="12068" spans="2:12" ht="60" x14ac:dyDescent="0.25">
      <c r="B12068" s="600">
        <v>73152100</v>
      </c>
      <c r="C12068" s="430" t="s">
        <v>11350</v>
      </c>
      <c r="D12068" s="431" t="s">
        <v>11004</v>
      </c>
      <c r="E12068" s="432" t="s">
        <v>40</v>
      </c>
      <c r="F12068" s="433" t="s">
        <v>2568</v>
      </c>
      <c r="G12068" s="434" t="s">
        <v>10242</v>
      </c>
      <c r="H12068" s="435">
        <v>927000</v>
      </c>
      <c r="I12068" s="435">
        <v>927000</v>
      </c>
      <c r="J12068" s="434" t="s">
        <v>39</v>
      </c>
      <c r="K12068" s="435" t="s">
        <v>40</v>
      </c>
      <c r="L12068" s="432" t="s">
        <v>11005</v>
      </c>
    </row>
    <row r="12069" spans="2:12" ht="60" x14ac:dyDescent="0.25">
      <c r="B12069" s="600" t="str">
        <f>[3]Spanish!$D$3709</f>
        <v>30103605</v>
      </c>
      <c r="C12069" s="430" t="s">
        <v>11351</v>
      </c>
      <c r="D12069" s="431" t="s">
        <v>11048</v>
      </c>
      <c r="E12069" s="432" t="s">
        <v>40</v>
      </c>
      <c r="F12069" s="433" t="s">
        <v>2568</v>
      </c>
      <c r="G12069" s="434" t="s">
        <v>10242</v>
      </c>
      <c r="H12069" s="435">
        <v>5665</v>
      </c>
      <c r="I12069" s="435">
        <v>5665</v>
      </c>
      <c r="J12069" s="434" t="s">
        <v>39</v>
      </c>
      <c r="K12069" s="435" t="s">
        <v>40</v>
      </c>
      <c r="L12069" s="432" t="s">
        <v>11005</v>
      </c>
    </row>
    <row r="12070" spans="2:12" ht="60" x14ac:dyDescent="0.25">
      <c r="B12070" s="600" t="str">
        <f>[3]Spanish!$D$3709</f>
        <v>30103605</v>
      </c>
      <c r="C12070" s="430" t="s">
        <v>11352</v>
      </c>
      <c r="D12070" s="431" t="s">
        <v>11048</v>
      </c>
      <c r="E12070" s="432" t="s">
        <v>40</v>
      </c>
      <c r="F12070" s="433" t="s">
        <v>2568</v>
      </c>
      <c r="G12070" s="434" t="s">
        <v>10242</v>
      </c>
      <c r="H12070" s="435">
        <v>4635</v>
      </c>
      <c r="I12070" s="435">
        <v>4635</v>
      </c>
      <c r="J12070" s="434" t="s">
        <v>39</v>
      </c>
      <c r="K12070" s="435" t="s">
        <v>40</v>
      </c>
      <c r="L12070" s="432" t="s">
        <v>11005</v>
      </c>
    </row>
    <row r="12071" spans="2:12" ht="60" x14ac:dyDescent="0.25">
      <c r="B12071" s="600" t="str">
        <f>[3]Spanish!$D$3709</f>
        <v>30103605</v>
      </c>
      <c r="C12071" s="430" t="s">
        <v>11353</v>
      </c>
      <c r="D12071" s="431" t="s">
        <v>11048</v>
      </c>
      <c r="E12071" s="432" t="s">
        <v>40</v>
      </c>
      <c r="F12071" s="433" t="s">
        <v>2568</v>
      </c>
      <c r="G12071" s="434" t="s">
        <v>10242</v>
      </c>
      <c r="H12071" s="435">
        <v>4635</v>
      </c>
      <c r="I12071" s="435">
        <v>4635</v>
      </c>
      <c r="J12071" s="434" t="s">
        <v>39</v>
      </c>
      <c r="K12071" s="435" t="s">
        <v>40</v>
      </c>
      <c r="L12071" s="432" t="s">
        <v>11005</v>
      </c>
    </row>
    <row r="12072" spans="2:12" ht="60" x14ac:dyDescent="0.25">
      <c r="B12072" s="600" t="str">
        <f>[3]Spanish!$D$3709</f>
        <v>30103605</v>
      </c>
      <c r="C12072" s="430" t="s">
        <v>11354</v>
      </c>
      <c r="D12072" s="431" t="s">
        <v>11048</v>
      </c>
      <c r="E12072" s="432" t="s">
        <v>40</v>
      </c>
      <c r="F12072" s="433" t="s">
        <v>2568</v>
      </c>
      <c r="G12072" s="434" t="s">
        <v>10242</v>
      </c>
      <c r="H12072" s="435">
        <v>4635</v>
      </c>
      <c r="I12072" s="435">
        <v>4635</v>
      </c>
      <c r="J12072" s="434" t="s">
        <v>39</v>
      </c>
      <c r="K12072" s="435" t="s">
        <v>40</v>
      </c>
      <c r="L12072" s="432" t="s">
        <v>11005</v>
      </c>
    </row>
    <row r="12073" spans="2:12" ht="60" x14ac:dyDescent="0.25">
      <c r="B12073" s="600" t="str">
        <f>[3]Spanish!$D$3709</f>
        <v>30103605</v>
      </c>
      <c r="C12073" s="430" t="s">
        <v>11355</v>
      </c>
      <c r="D12073" s="431" t="s">
        <v>11048</v>
      </c>
      <c r="E12073" s="432" t="s">
        <v>40</v>
      </c>
      <c r="F12073" s="433" t="s">
        <v>2568</v>
      </c>
      <c r="G12073" s="434" t="s">
        <v>10242</v>
      </c>
      <c r="H12073" s="435">
        <v>4120</v>
      </c>
      <c r="I12073" s="435">
        <v>4120</v>
      </c>
      <c r="J12073" s="434" t="s">
        <v>39</v>
      </c>
      <c r="K12073" s="435" t="s">
        <v>40</v>
      </c>
      <c r="L12073" s="432" t="s">
        <v>11005</v>
      </c>
    </row>
    <row r="12074" spans="2:12" ht="60" x14ac:dyDescent="0.25">
      <c r="B12074" s="600" t="str">
        <f>[3]Spanish!$D$3709</f>
        <v>30103605</v>
      </c>
      <c r="C12074" s="430" t="s">
        <v>11356</v>
      </c>
      <c r="D12074" s="431" t="s">
        <v>11048</v>
      </c>
      <c r="E12074" s="432" t="s">
        <v>40</v>
      </c>
      <c r="F12074" s="433" t="s">
        <v>2568</v>
      </c>
      <c r="G12074" s="434" t="s">
        <v>10242</v>
      </c>
      <c r="H12074" s="435">
        <v>59740</v>
      </c>
      <c r="I12074" s="435">
        <v>59740</v>
      </c>
      <c r="J12074" s="434" t="s">
        <v>39</v>
      </c>
      <c r="K12074" s="435" t="s">
        <v>40</v>
      </c>
      <c r="L12074" s="432" t="s">
        <v>11005</v>
      </c>
    </row>
    <row r="12075" spans="2:12" ht="60" x14ac:dyDescent="0.25">
      <c r="B12075" s="600" t="str">
        <f>[3]Spanish!$D$3709</f>
        <v>30103605</v>
      </c>
      <c r="C12075" s="430" t="s">
        <v>11357</v>
      </c>
      <c r="D12075" s="431" t="s">
        <v>11048</v>
      </c>
      <c r="E12075" s="432" t="s">
        <v>40</v>
      </c>
      <c r="F12075" s="433" t="s">
        <v>2568</v>
      </c>
      <c r="G12075" s="434" t="s">
        <v>10242</v>
      </c>
      <c r="H12075" s="435">
        <v>25750</v>
      </c>
      <c r="I12075" s="435">
        <v>25750</v>
      </c>
      <c r="J12075" s="434" t="s">
        <v>39</v>
      </c>
      <c r="K12075" s="435" t="s">
        <v>40</v>
      </c>
      <c r="L12075" s="432" t="s">
        <v>11005</v>
      </c>
    </row>
    <row r="12076" spans="2:12" ht="60" x14ac:dyDescent="0.25">
      <c r="B12076" s="600" t="s">
        <v>11358</v>
      </c>
      <c r="C12076" s="430" t="s">
        <v>11359</v>
      </c>
      <c r="D12076" s="431" t="s">
        <v>11048</v>
      </c>
      <c r="E12076" s="432" t="s">
        <v>40</v>
      </c>
      <c r="F12076" s="433" t="s">
        <v>2568</v>
      </c>
      <c r="G12076" s="434" t="s">
        <v>10242</v>
      </c>
      <c r="H12076" s="435">
        <v>56650</v>
      </c>
      <c r="I12076" s="435">
        <v>56650</v>
      </c>
      <c r="J12076" s="434" t="s">
        <v>39</v>
      </c>
      <c r="K12076" s="435" t="s">
        <v>40</v>
      </c>
      <c r="L12076" s="432" t="s">
        <v>11005</v>
      </c>
    </row>
    <row r="12077" spans="2:12" ht="60" x14ac:dyDescent="0.25">
      <c r="B12077" s="600" t="s">
        <v>11358</v>
      </c>
      <c r="C12077" s="430" t="s">
        <v>11360</v>
      </c>
      <c r="D12077" s="431" t="s">
        <v>11048</v>
      </c>
      <c r="E12077" s="432" t="s">
        <v>40</v>
      </c>
      <c r="F12077" s="433" t="s">
        <v>2568</v>
      </c>
      <c r="G12077" s="434" t="s">
        <v>10242</v>
      </c>
      <c r="H12077" s="435">
        <v>46350</v>
      </c>
      <c r="I12077" s="435">
        <v>46350</v>
      </c>
      <c r="J12077" s="434" t="s">
        <v>39</v>
      </c>
      <c r="K12077" s="435" t="s">
        <v>40</v>
      </c>
      <c r="L12077" s="432" t="s">
        <v>11005</v>
      </c>
    </row>
    <row r="12078" spans="2:12" ht="60" x14ac:dyDescent="0.25">
      <c r="B12078" s="600" t="s">
        <v>11358</v>
      </c>
      <c r="C12078" s="430" t="s">
        <v>11361</v>
      </c>
      <c r="D12078" s="431" t="s">
        <v>11048</v>
      </c>
      <c r="E12078" s="432" t="s">
        <v>40</v>
      </c>
      <c r="F12078" s="433" t="s">
        <v>2568</v>
      </c>
      <c r="G12078" s="434" t="s">
        <v>10242</v>
      </c>
      <c r="H12078" s="435">
        <v>46350</v>
      </c>
      <c r="I12078" s="435">
        <v>46350</v>
      </c>
      <c r="J12078" s="434" t="s">
        <v>39</v>
      </c>
      <c r="K12078" s="435" t="s">
        <v>40</v>
      </c>
      <c r="L12078" s="432" t="s">
        <v>11005</v>
      </c>
    </row>
    <row r="12079" spans="2:12" ht="60" x14ac:dyDescent="0.25">
      <c r="B12079" s="600" t="s">
        <v>11358</v>
      </c>
      <c r="C12079" s="430" t="s">
        <v>11362</v>
      </c>
      <c r="D12079" s="431" t="s">
        <v>11048</v>
      </c>
      <c r="E12079" s="432" t="s">
        <v>40</v>
      </c>
      <c r="F12079" s="433" t="s">
        <v>2568</v>
      </c>
      <c r="G12079" s="434" t="s">
        <v>10242</v>
      </c>
      <c r="H12079" s="435">
        <v>46350</v>
      </c>
      <c r="I12079" s="435">
        <v>46350</v>
      </c>
      <c r="J12079" s="434" t="s">
        <v>39</v>
      </c>
      <c r="K12079" s="435" t="s">
        <v>40</v>
      </c>
      <c r="L12079" s="432" t="s">
        <v>11005</v>
      </c>
    </row>
    <row r="12080" spans="2:12" ht="60" x14ac:dyDescent="0.25">
      <c r="B12080" s="600" t="s">
        <v>11358</v>
      </c>
      <c r="C12080" s="430" t="s">
        <v>11363</v>
      </c>
      <c r="D12080" s="431" t="s">
        <v>11048</v>
      </c>
      <c r="E12080" s="432" t="s">
        <v>40</v>
      </c>
      <c r="F12080" s="433" t="s">
        <v>2568</v>
      </c>
      <c r="G12080" s="434" t="s">
        <v>10242</v>
      </c>
      <c r="H12080" s="435">
        <v>46350</v>
      </c>
      <c r="I12080" s="435">
        <v>46350</v>
      </c>
      <c r="J12080" s="434" t="s">
        <v>39</v>
      </c>
      <c r="K12080" s="435" t="s">
        <v>40</v>
      </c>
      <c r="L12080" s="432" t="s">
        <v>11005</v>
      </c>
    </row>
    <row r="12081" spans="2:12" ht="60" x14ac:dyDescent="0.25">
      <c r="B12081" s="600" t="s">
        <v>11358</v>
      </c>
      <c r="C12081" s="430" t="s">
        <v>11364</v>
      </c>
      <c r="D12081" s="431" t="s">
        <v>11048</v>
      </c>
      <c r="E12081" s="432" t="s">
        <v>40</v>
      </c>
      <c r="F12081" s="433" t="s">
        <v>2568</v>
      </c>
      <c r="G12081" s="434" t="s">
        <v>10242</v>
      </c>
      <c r="H12081" s="435">
        <v>46350</v>
      </c>
      <c r="I12081" s="435">
        <v>46350</v>
      </c>
      <c r="J12081" s="434" t="s">
        <v>39</v>
      </c>
      <c r="K12081" s="435" t="s">
        <v>40</v>
      </c>
      <c r="L12081" s="432" t="s">
        <v>11005</v>
      </c>
    </row>
    <row r="12082" spans="2:12" ht="60" x14ac:dyDescent="0.25">
      <c r="B12082" s="600" t="s">
        <v>11358</v>
      </c>
      <c r="C12082" s="430" t="s">
        <v>11365</v>
      </c>
      <c r="D12082" s="431" t="s">
        <v>11048</v>
      </c>
      <c r="E12082" s="432" t="s">
        <v>40</v>
      </c>
      <c r="F12082" s="433" t="s">
        <v>2568</v>
      </c>
      <c r="G12082" s="434" t="s">
        <v>10242</v>
      </c>
      <c r="H12082" s="435">
        <v>12360</v>
      </c>
      <c r="I12082" s="435">
        <v>12360</v>
      </c>
      <c r="J12082" s="434" t="s">
        <v>39</v>
      </c>
      <c r="K12082" s="435" t="s">
        <v>40</v>
      </c>
      <c r="L12082" s="432" t="s">
        <v>11005</v>
      </c>
    </row>
    <row r="12083" spans="2:12" ht="60" x14ac:dyDescent="0.25">
      <c r="B12083" s="600" t="s">
        <v>11358</v>
      </c>
      <c r="C12083" s="430" t="s">
        <v>11366</v>
      </c>
      <c r="D12083" s="431" t="s">
        <v>11048</v>
      </c>
      <c r="E12083" s="432" t="s">
        <v>40</v>
      </c>
      <c r="F12083" s="433" t="s">
        <v>2568</v>
      </c>
      <c r="G12083" s="434" t="s">
        <v>10242</v>
      </c>
      <c r="H12083" s="435">
        <v>72100</v>
      </c>
      <c r="I12083" s="435">
        <v>72100</v>
      </c>
      <c r="J12083" s="434" t="s">
        <v>39</v>
      </c>
      <c r="K12083" s="435" t="s">
        <v>40</v>
      </c>
      <c r="L12083" s="432" t="s">
        <v>11005</v>
      </c>
    </row>
    <row r="12084" spans="2:12" ht="60" x14ac:dyDescent="0.25">
      <c r="B12084" s="600" t="s">
        <v>11358</v>
      </c>
      <c r="C12084" s="430" t="s">
        <v>11367</v>
      </c>
      <c r="D12084" s="431" t="s">
        <v>11048</v>
      </c>
      <c r="E12084" s="432" t="s">
        <v>40</v>
      </c>
      <c r="F12084" s="433" t="s">
        <v>2568</v>
      </c>
      <c r="G12084" s="434" t="s">
        <v>10242</v>
      </c>
      <c r="H12084" s="435">
        <v>72100</v>
      </c>
      <c r="I12084" s="435">
        <v>72100</v>
      </c>
      <c r="J12084" s="434" t="s">
        <v>39</v>
      </c>
      <c r="K12084" s="435" t="s">
        <v>40</v>
      </c>
      <c r="L12084" s="432" t="s">
        <v>11005</v>
      </c>
    </row>
    <row r="12085" spans="2:12" ht="60" x14ac:dyDescent="0.25">
      <c r="B12085" s="600" t="s">
        <v>11358</v>
      </c>
      <c r="C12085" s="430" t="s">
        <v>11368</v>
      </c>
      <c r="D12085" s="431" t="s">
        <v>11048</v>
      </c>
      <c r="E12085" s="432" t="s">
        <v>40</v>
      </c>
      <c r="F12085" s="433" t="s">
        <v>2568</v>
      </c>
      <c r="G12085" s="434" t="s">
        <v>10242</v>
      </c>
      <c r="H12085" s="435">
        <v>72100</v>
      </c>
      <c r="I12085" s="435">
        <v>72100</v>
      </c>
      <c r="J12085" s="434" t="s">
        <v>39</v>
      </c>
      <c r="K12085" s="435" t="s">
        <v>40</v>
      </c>
      <c r="L12085" s="432" t="s">
        <v>11005</v>
      </c>
    </row>
    <row r="12086" spans="2:12" ht="60" x14ac:dyDescent="0.25">
      <c r="B12086" s="600" t="s">
        <v>11358</v>
      </c>
      <c r="C12086" s="430" t="s">
        <v>11369</v>
      </c>
      <c r="D12086" s="431" t="s">
        <v>11048</v>
      </c>
      <c r="E12086" s="432" t="s">
        <v>40</v>
      </c>
      <c r="F12086" s="433" t="s">
        <v>2568</v>
      </c>
      <c r="G12086" s="434" t="s">
        <v>10242</v>
      </c>
      <c r="H12086" s="435">
        <v>72100</v>
      </c>
      <c r="I12086" s="435">
        <v>72100</v>
      </c>
      <c r="J12086" s="434" t="s">
        <v>39</v>
      </c>
      <c r="K12086" s="435" t="s">
        <v>40</v>
      </c>
      <c r="L12086" s="432" t="s">
        <v>11005</v>
      </c>
    </row>
    <row r="12087" spans="2:12" ht="60" x14ac:dyDescent="0.25">
      <c r="B12087" s="600" t="s">
        <v>11358</v>
      </c>
      <c r="C12087" s="430" t="s">
        <v>11370</v>
      </c>
      <c r="D12087" s="431" t="s">
        <v>11048</v>
      </c>
      <c r="E12087" s="432" t="s">
        <v>40</v>
      </c>
      <c r="F12087" s="433" t="s">
        <v>2568</v>
      </c>
      <c r="G12087" s="434" t="s">
        <v>10242</v>
      </c>
      <c r="H12087" s="435">
        <v>72100</v>
      </c>
      <c r="I12087" s="435">
        <v>72100</v>
      </c>
      <c r="J12087" s="434" t="s">
        <v>39</v>
      </c>
      <c r="K12087" s="435" t="s">
        <v>40</v>
      </c>
      <c r="L12087" s="432" t="s">
        <v>11005</v>
      </c>
    </row>
    <row r="12088" spans="2:12" ht="60" x14ac:dyDescent="0.25">
      <c r="B12088" s="600" t="str">
        <f>[3]Spanish!$B$4878</f>
        <v>31200000</v>
      </c>
      <c r="C12088" s="430" t="s">
        <v>11371</v>
      </c>
      <c r="D12088" s="431" t="s">
        <v>11048</v>
      </c>
      <c r="E12088" s="432" t="s">
        <v>40</v>
      </c>
      <c r="F12088" s="433" t="s">
        <v>2568</v>
      </c>
      <c r="G12088" s="434" t="s">
        <v>10242</v>
      </c>
      <c r="H12088" s="435">
        <v>46350</v>
      </c>
      <c r="I12088" s="435">
        <v>46350</v>
      </c>
      <c r="J12088" s="434" t="s">
        <v>39</v>
      </c>
      <c r="K12088" s="435" t="s">
        <v>40</v>
      </c>
      <c r="L12088" s="432" t="s">
        <v>11005</v>
      </c>
    </row>
    <row r="12089" spans="2:12" ht="60" x14ac:dyDescent="0.25">
      <c r="B12089" s="600" t="s">
        <v>11358</v>
      </c>
      <c r="C12089" s="430" t="s">
        <v>11372</v>
      </c>
      <c r="D12089" s="431" t="s">
        <v>11048</v>
      </c>
      <c r="E12089" s="432" t="s">
        <v>40</v>
      </c>
      <c r="F12089" s="433" t="s">
        <v>2568</v>
      </c>
      <c r="G12089" s="434" t="s">
        <v>10242</v>
      </c>
      <c r="H12089" s="435">
        <v>32960</v>
      </c>
      <c r="I12089" s="435">
        <v>32960</v>
      </c>
      <c r="J12089" s="434" t="s">
        <v>39</v>
      </c>
      <c r="K12089" s="435" t="s">
        <v>40</v>
      </c>
      <c r="L12089" s="432" t="s">
        <v>11005</v>
      </c>
    </row>
    <row r="12090" spans="2:12" ht="60" x14ac:dyDescent="0.25">
      <c r="B12090" s="600" t="s">
        <v>11373</v>
      </c>
      <c r="C12090" s="430" t="s">
        <v>11374</v>
      </c>
      <c r="D12090" s="431" t="s">
        <v>11048</v>
      </c>
      <c r="E12090" s="432" t="s">
        <v>40</v>
      </c>
      <c r="F12090" s="433" t="s">
        <v>2568</v>
      </c>
      <c r="G12090" s="434" t="s">
        <v>10242</v>
      </c>
      <c r="H12090" s="435">
        <v>360.5</v>
      </c>
      <c r="I12090" s="435">
        <v>360.5</v>
      </c>
      <c r="J12090" s="434" t="s">
        <v>39</v>
      </c>
      <c r="K12090" s="435" t="s">
        <v>40</v>
      </c>
      <c r="L12090" s="432" t="s">
        <v>11005</v>
      </c>
    </row>
    <row r="12091" spans="2:12" ht="60" x14ac:dyDescent="0.25">
      <c r="B12091" s="600" t="s">
        <v>11373</v>
      </c>
      <c r="C12091" s="430" t="s">
        <v>11375</v>
      </c>
      <c r="D12091" s="431" t="s">
        <v>11048</v>
      </c>
      <c r="E12091" s="432" t="s">
        <v>40</v>
      </c>
      <c r="F12091" s="433" t="s">
        <v>2568</v>
      </c>
      <c r="G12091" s="434" t="s">
        <v>10242</v>
      </c>
      <c r="H12091" s="435">
        <v>309</v>
      </c>
      <c r="I12091" s="435">
        <v>309</v>
      </c>
      <c r="J12091" s="434" t="s">
        <v>39</v>
      </c>
      <c r="K12091" s="435" t="s">
        <v>40</v>
      </c>
      <c r="L12091" s="432" t="s">
        <v>11005</v>
      </c>
    </row>
    <row r="12092" spans="2:12" ht="60" x14ac:dyDescent="0.25">
      <c r="B12092" s="600" t="s">
        <v>11373</v>
      </c>
      <c r="C12092" s="430" t="s">
        <v>11376</v>
      </c>
      <c r="D12092" s="431" t="s">
        <v>11048</v>
      </c>
      <c r="E12092" s="432" t="s">
        <v>40</v>
      </c>
      <c r="F12092" s="433" t="s">
        <v>2568</v>
      </c>
      <c r="G12092" s="434" t="s">
        <v>10242</v>
      </c>
      <c r="H12092" s="435">
        <v>257.5</v>
      </c>
      <c r="I12092" s="435">
        <v>257.5</v>
      </c>
      <c r="J12092" s="434" t="s">
        <v>39</v>
      </c>
      <c r="K12092" s="435" t="s">
        <v>40</v>
      </c>
      <c r="L12092" s="432" t="s">
        <v>11005</v>
      </c>
    </row>
    <row r="12093" spans="2:12" ht="60" x14ac:dyDescent="0.25">
      <c r="B12093" s="600" t="s">
        <v>11373</v>
      </c>
      <c r="C12093" s="430" t="s">
        <v>11377</v>
      </c>
      <c r="D12093" s="431" t="s">
        <v>11048</v>
      </c>
      <c r="E12093" s="432" t="s">
        <v>40</v>
      </c>
      <c r="F12093" s="433" t="s">
        <v>2568</v>
      </c>
      <c r="G12093" s="434" t="s">
        <v>10242</v>
      </c>
      <c r="H12093" s="435">
        <v>154.5</v>
      </c>
      <c r="I12093" s="435">
        <v>154.5</v>
      </c>
      <c r="J12093" s="434" t="s">
        <v>39</v>
      </c>
      <c r="K12093" s="435" t="s">
        <v>40</v>
      </c>
      <c r="L12093" s="432" t="s">
        <v>11005</v>
      </c>
    </row>
    <row r="12094" spans="2:12" ht="60" x14ac:dyDescent="0.25">
      <c r="B12094" s="600" t="s">
        <v>11373</v>
      </c>
      <c r="C12094" s="430" t="s">
        <v>11378</v>
      </c>
      <c r="D12094" s="431" t="s">
        <v>11048</v>
      </c>
      <c r="E12094" s="432" t="s">
        <v>40</v>
      </c>
      <c r="F12094" s="433" t="s">
        <v>2568</v>
      </c>
      <c r="G12094" s="434" t="s">
        <v>10242</v>
      </c>
      <c r="H12094" s="435">
        <v>154.5</v>
      </c>
      <c r="I12094" s="435">
        <v>154.5</v>
      </c>
      <c r="J12094" s="434" t="s">
        <v>39</v>
      </c>
      <c r="K12094" s="435" t="s">
        <v>40</v>
      </c>
      <c r="L12094" s="432" t="s">
        <v>11005</v>
      </c>
    </row>
    <row r="12095" spans="2:12" ht="60" x14ac:dyDescent="0.25">
      <c r="B12095" s="600" t="str">
        <f>[3]Spanish!$C$4858</f>
        <v>31191500</v>
      </c>
      <c r="C12095" s="430" t="s">
        <v>11379</v>
      </c>
      <c r="D12095" s="431" t="s">
        <v>11048</v>
      </c>
      <c r="E12095" s="432" t="s">
        <v>40</v>
      </c>
      <c r="F12095" s="433" t="s">
        <v>2568</v>
      </c>
      <c r="G12095" s="434" t="s">
        <v>10242</v>
      </c>
      <c r="H12095" s="435">
        <v>6695</v>
      </c>
      <c r="I12095" s="435">
        <v>6695</v>
      </c>
      <c r="J12095" s="434" t="s">
        <v>39</v>
      </c>
      <c r="K12095" s="435" t="s">
        <v>40</v>
      </c>
      <c r="L12095" s="432" t="s">
        <v>11005</v>
      </c>
    </row>
    <row r="12096" spans="2:12" ht="60" x14ac:dyDescent="0.25">
      <c r="B12096" s="600" t="str">
        <f>[3]Spanish!$C$4858</f>
        <v>31191500</v>
      </c>
      <c r="C12096" s="430" t="s">
        <v>11380</v>
      </c>
      <c r="D12096" s="431" t="s">
        <v>11048</v>
      </c>
      <c r="E12096" s="432" t="s">
        <v>40</v>
      </c>
      <c r="F12096" s="433" t="s">
        <v>2568</v>
      </c>
      <c r="G12096" s="434" t="s">
        <v>10242</v>
      </c>
      <c r="H12096" s="435">
        <v>5665</v>
      </c>
      <c r="I12096" s="435">
        <v>5665</v>
      </c>
      <c r="J12096" s="434" t="s">
        <v>39</v>
      </c>
      <c r="K12096" s="435" t="s">
        <v>40</v>
      </c>
      <c r="L12096" s="432" t="s">
        <v>11005</v>
      </c>
    </row>
    <row r="12097" spans="2:12" ht="60" x14ac:dyDescent="0.25">
      <c r="B12097" s="600" t="str">
        <f>[3]Spanish!$C$4858</f>
        <v>31191500</v>
      </c>
      <c r="C12097" s="430" t="s">
        <v>11381</v>
      </c>
      <c r="D12097" s="431" t="s">
        <v>11048</v>
      </c>
      <c r="E12097" s="432" t="s">
        <v>40</v>
      </c>
      <c r="F12097" s="433" t="s">
        <v>2568</v>
      </c>
      <c r="G12097" s="434" t="s">
        <v>10242</v>
      </c>
      <c r="H12097" s="435">
        <v>18540</v>
      </c>
      <c r="I12097" s="435">
        <v>18540</v>
      </c>
      <c r="J12097" s="434" t="s">
        <v>39</v>
      </c>
      <c r="K12097" s="435" t="s">
        <v>40</v>
      </c>
      <c r="L12097" s="432" t="s">
        <v>11005</v>
      </c>
    </row>
    <row r="12098" spans="2:12" ht="60" x14ac:dyDescent="0.25">
      <c r="B12098" s="600" t="str">
        <f>[3]Spanish!$C$3233</f>
        <v>27111500</v>
      </c>
      <c r="C12098" s="430" t="s">
        <v>11382</v>
      </c>
      <c r="D12098" s="431" t="s">
        <v>11048</v>
      </c>
      <c r="E12098" s="432" t="s">
        <v>40</v>
      </c>
      <c r="F12098" s="433" t="s">
        <v>2568</v>
      </c>
      <c r="G12098" s="434" t="s">
        <v>10242</v>
      </c>
      <c r="H12098" s="435">
        <v>20600</v>
      </c>
      <c r="I12098" s="435">
        <v>20600</v>
      </c>
      <c r="J12098" s="434" t="s">
        <v>39</v>
      </c>
      <c r="K12098" s="435" t="s">
        <v>40</v>
      </c>
      <c r="L12098" s="432" t="s">
        <v>11005</v>
      </c>
    </row>
    <row r="12099" spans="2:12" ht="60" x14ac:dyDescent="0.25">
      <c r="B12099" s="600" t="str">
        <f>[3]Spanish!$C$3233</f>
        <v>27111500</v>
      </c>
      <c r="C12099" s="430" t="s">
        <v>11383</v>
      </c>
      <c r="D12099" s="431" t="s">
        <v>11048</v>
      </c>
      <c r="E12099" s="432" t="s">
        <v>40</v>
      </c>
      <c r="F12099" s="433" t="s">
        <v>2568</v>
      </c>
      <c r="G12099" s="434" t="s">
        <v>10242</v>
      </c>
      <c r="H12099" s="435">
        <v>20600</v>
      </c>
      <c r="I12099" s="435">
        <v>20600</v>
      </c>
      <c r="J12099" s="434" t="s">
        <v>39</v>
      </c>
      <c r="K12099" s="435" t="s">
        <v>40</v>
      </c>
      <c r="L12099" s="432" t="s">
        <v>11005</v>
      </c>
    </row>
    <row r="12100" spans="2:12" ht="60" x14ac:dyDescent="0.25">
      <c r="B12100" s="600" t="str">
        <f>[3]Spanish!$C$3233</f>
        <v>27111500</v>
      </c>
      <c r="C12100" s="430" t="s">
        <v>11384</v>
      </c>
      <c r="D12100" s="431" t="s">
        <v>11048</v>
      </c>
      <c r="E12100" s="432" t="s">
        <v>40</v>
      </c>
      <c r="F12100" s="433" t="s">
        <v>2568</v>
      </c>
      <c r="G12100" s="434" t="s">
        <v>10242</v>
      </c>
      <c r="H12100" s="435">
        <v>10300</v>
      </c>
      <c r="I12100" s="435">
        <v>10300</v>
      </c>
      <c r="J12100" s="434" t="s">
        <v>39</v>
      </c>
      <c r="K12100" s="435" t="s">
        <v>40</v>
      </c>
      <c r="L12100" s="432" t="s">
        <v>11005</v>
      </c>
    </row>
    <row r="12101" spans="2:12" ht="60" x14ac:dyDescent="0.25">
      <c r="B12101" s="600" t="str">
        <f>[3]Spanish!$C$3233</f>
        <v>27111500</v>
      </c>
      <c r="C12101" s="430" t="s">
        <v>11385</v>
      </c>
      <c r="D12101" s="431" t="s">
        <v>11048</v>
      </c>
      <c r="E12101" s="432" t="s">
        <v>40</v>
      </c>
      <c r="F12101" s="433" t="s">
        <v>2568</v>
      </c>
      <c r="G12101" s="434" t="s">
        <v>10242</v>
      </c>
      <c r="H12101" s="435">
        <v>5665</v>
      </c>
      <c r="I12101" s="435">
        <v>5665</v>
      </c>
      <c r="J12101" s="434" t="s">
        <v>39</v>
      </c>
      <c r="K12101" s="435" t="s">
        <v>40</v>
      </c>
      <c r="L12101" s="432" t="s">
        <v>11005</v>
      </c>
    </row>
    <row r="12102" spans="2:12" ht="60" x14ac:dyDescent="0.25">
      <c r="B12102" s="600" t="str">
        <f>[3]Spanish!$D$1389</f>
        <v>20111614</v>
      </c>
      <c r="C12102" s="430" t="s">
        <v>11386</v>
      </c>
      <c r="D12102" s="431" t="s">
        <v>11048</v>
      </c>
      <c r="E12102" s="432" t="s">
        <v>40</v>
      </c>
      <c r="F12102" s="433" t="s">
        <v>2568</v>
      </c>
      <c r="G12102" s="434" t="s">
        <v>10242</v>
      </c>
      <c r="H12102" s="435">
        <v>3605</v>
      </c>
      <c r="I12102" s="435">
        <v>3605</v>
      </c>
      <c r="J12102" s="434" t="s">
        <v>39</v>
      </c>
      <c r="K12102" s="435" t="s">
        <v>40</v>
      </c>
      <c r="L12102" s="432" t="s">
        <v>11005</v>
      </c>
    </row>
    <row r="12103" spans="2:12" ht="60" x14ac:dyDescent="0.25">
      <c r="B12103" s="600" t="str">
        <f>[3]Spanish!$D$1389</f>
        <v>20111614</v>
      </c>
      <c r="C12103" s="430" t="s">
        <v>11387</v>
      </c>
      <c r="D12103" s="431" t="s">
        <v>11048</v>
      </c>
      <c r="E12103" s="432" t="s">
        <v>40</v>
      </c>
      <c r="F12103" s="433" t="s">
        <v>2568</v>
      </c>
      <c r="G12103" s="434" t="s">
        <v>10242</v>
      </c>
      <c r="H12103" s="435">
        <v>3605</v>
      </c>
      <c r="I12103" s="435">
        <v>3605</v>
      </c>
      <c r="J12103" s="434" t="s">
        <v>39</v>
      </c>
      <c r="K12103" s="435" t="s">
        <v>40</v>
      </c>
      <c r="L12103" s="432" t="s">
        <v>11005</v>
      </c>
    </row>
    <row r="12104" spans="2:12" ht="60" x14ac:dyDescent="0.25">
      <c r="B12104" s="600" t="str">
        <f>[3]Spanish!$D$1389</f>
        <v>20111614</v>
      </c>
      <c r="C12104" s="430" t="s">
        <v>11388</v>
      </c>
      <c r="D12104" s="431" t="s">
        <v>11048</v>
      </c>
      <c r="E12104" s="432" t="s">
        <v>40</v>
      </c>
      <c r="F12104" s="433" t="s">
        <v>2568</v>
      </c>
      <c r="G12104" s="434" t="s">
        <v>10242</v>
      </c>
      <c r="H12104" s="435">
        <v>3090</v>
      </c>
      <c r="I12104" s="435">
        <v>3090</v>
      </c>
      <c r="J12104" s="434" t="s">
        <v>39</v>
      </c>
      <c r="K12104" s="435" t="s">
        <v>40</v>
      </c>
      <c r="L12104" s="432" t="s">
        <v>11005</v>
      </c>
    </row>
    <row r="12105" spans="2:12" ht="60" x14ac:dyDescent="0.25">
      <c r="B12105" s="600" t="str">
        <f>[3]Spanish!$D$1389</f>
        <v>20111614</v>
      </c>
      <c r="C12105" s="430" t="s">
        <v>11389</v>
      </c>
      <c r="D12105" s="431" t="s">
        <v>11048</v>
      </c>
      <c r="E12105" s="432" t="s">
        <v>40</v>
      </c>
      <c r="F12105" s="433" t="s">
        <v>2568</v>
      </c>
      <c r="G12105" s="434" t="s">
        <v>10242</v>
      </c>
      <c r="H12105" s="435">
        <v>3090</v>
      </c>
      <c r="I12105" s="435">
        <v>3090</v>
      </c>
      <c r="J12105" s="434" t="s">
        <v>39</v>
      </c>
      <c r="K12105" s="435" t="s">
        <v>40</v>
      </c>
      <c r="L12105" s="432" t="s">
        <v>11005</v>
      </c>
    </row>
    <row r="12106" spans="2:12" ht="60" x14ac:dyDescent="0.25">
      <c r="B12106" s="600" t="str">
        <f>[3]Spanish!$D$1389</f>
        <v>20111614</v>
      </c>
      <c r="C12106" s="430" t="s">
        <v>11390</v>
      </c>
      <c r="D12106" s="431" t="s">
        <v>11048</v>
      </c>
      <c r="E12106" s="432" t="s">
        <v>40</v>
      </c>
      <c r="F12106" s="433" t="s">
        <v>2568</v>
      </c>
      <c r="G12106" s="434" t="s">
        <v>10242</v>
      </c>
      <c r="H12106" s="435">
        <v>3090</v>
      </c>
      <c r="I12106" s="435">
        <v>3090</v>
      </c>
      <c r="J12106" s="434" t="s">
        <v>39</v>
      </c>
      <c r="K12106" s="435" t="s">
        <v>40</v>
      </c>
      <c r="L12106" s="432" t="s">
        <v>11005</v>
      </c>
    </row>
    <row r="12107" spans="2:12" ht="60" x14ac:dyDescent="0.25">
      <c r="B12107" s="600" t="str">
        <f>[3]Spanish!$D$4706</f>
        <v>31162001</v>
      </c>
      <c r="C12107" s="430" t="s">
        <v>11391</v>
      </c>
      <c r="D12107" s="431" t="s">
        <v>11048</v>
      </c>
      <c r="E12107" s="432" t="s">
        <v>40</v>
      </c>
      <c r="F12107" s="433" t="s">
        <v>2568</v>
      </c>
      <c r="G12107" s="434" t="s">
        <v>10242</v>
      </c>
      <c r="H12107" s="435">
        <v>2575</v>
      </c>
      <c r="I12107" s="435">
        <v>2575</v>
      </c>
      <c r="J12107" s="434" t="s">
        <v>39</v>
      </c>
      <c r="K12107" s="435" t="s">
        <v>40</v>
      </c>
      <c r="L12107" s="432" t="s">
        <v>11005</v>
      </c>
    </row>
    <row r="12108" spans="2:12" ht="60" x14ac:dyDescent="0.25">
      <c r="B12108" s="600" t="str">
        <f>[3]Spanish!$C$464</f>
        <v>11162100</v>
      </c>
      <c r="C12108" s="430" t="s">
        <v>11392</v>
      </c>
      <c r="D12108" s="431" t="s">
        <v>11048</v>
      </c>
      <c r="E12108" s="432" t="s">
        <v>40</v>
      </c>
      <c r="F12108" s="433" t="s">
        <v>2568</v>
      </c>
      <c r="G12108" s="434" t="s">
        <v>10242</v>
      </c>
      <c r="H12108" s="435">
        <v>11330</v>
      </c>
      <c r="I12108" s="435">
        <v>11330</v>
      </c>
      <c r="J12108" s="434" t="s">
        <v>39</v>
      </c>
      <c r="K12108" s="435" t="s">
        <v>40</v>
      </c>
      <c r="L12108" s="432" t="s">
        <v>11005</v>
      </c>
    </row>
    <row r="12109" spans="2:12" ht="60" x14ac:dyDescent="0.25">
      <c r="B12109" s="600" t="str">
        <f>[3]Spanish!$D$10338</f>
        <v>49251503</v>
      </c>
      <c r="C12109" s="430" t="s">
        <v>11393</v>
      </c>
      <c r="D12109" s="431" t="s">
        <v>11048</v>
      </c>
      <c r="E12109" s="432" t="s">
        <v>40</v>
      </c>
      <c r="F12109" s="433" t="s">
        <v>2568</v>
      </c>
      <c r="G12109" s="434" t="s">
        <v>10242</v>
      </c>
      <c r="H12109" s="435">
        <v>3605</v>
      </c>
      <c r="I12109" s="435">
        <v>3605</v>
      </c>
      <c r="J12109" s="434" t="s">
        <v>39</v>
      </c>
      <c r="K12109" s="435" t="s">
        <v>40</v>
      </c>
      <c r="L12109" s="432" t="s">
        <v>11005</v>
      </c>
    </row>
    <row r="12110" spans="2:12" ht="60" x14ac:dyDescent="0.25">
      <c r="B12110" s="600" t="str">
        <f>[3]Spanish!$D$10338</f>
        <v>49251503</v>
      </c>
      <c r="C12110" s="430" t="s">
        <v>11394</v>
      </c>
      <c r="D12110" s="431" t="s">
        <v>11048</v>
      </c>
      <c r="E12110" s="432" t="s">
        <v>40</v>
      </c>
      <c r="F12110" s="433" t="s">
        <v>2568</v>
      </c>
      <c r="G12110" s="434" t="s">
        <v>10242</v>
      </c>
      <c r="H12110" s="435">
        <v>2575</v>
      </c>
      <c r="I12110" s="435">
        <v>2575</v>
      </c>
      <c r="J12110" s="434" t="s">
        <v>39</v>
      </c>
      <c r="K12110" s="435" t="s">
        <v>40</v>
      </c>
      <c r="L12110" s="432" t="s">
        <v>11005</v>
      </c>
    </row>
    <row r="12111" spans="2:12" ht="60" x14ac:dyDescent="0.25">
      <c r="B12111" s="600" t="str">
        <f>[3]Spanish!$D$10338</f>
        <v>49251503</v>
      </c>
      <c r="C12111" s="430" t="s">
        <v>11395</v>
      </c>
      <c r="D12111" s="431" t="s">
        <v>11048</v>
      </c>
      <c r="E12111" s="432" t="s">
        <v>40</v>
      </c>
      <c r="F12111" s="433" t="s">
        <v>2568</v>
      </c>
      <c r="G12111" s="434" t="s">
        <v>10242</v>
      </c>
      <c r="H12111" s="435">
        <v>2575</v>
      </c>
      <c r="I12111" s="435">
        <v>2575</v>
      </c>
      <c r="J12111" s="434" t="s">
        <v>39</v>
      </c>
      <c r="K12111" s="435" t="s">
        <v>40</v>
      </c>
      <c r="L12111" s="432" t="s">
        <v>11005</v>
      </c>
    </row>
    <row r="12112" spans="2:12" ht="60" x14ac:dyDescent="0.25">
      <c r="B12112" s="600" t="str">
        <f>[3]Spanish!$D$10338</f>
        <v>49251503</v>
      </c>
      <c r="C12112" s="430" t="s">
        <v>11396</v>
      </c>
      <c r="D12112" s="431" t="s">
        <v>11048</v>
      </c>
      <c r="E12112" s="432" t="s">
        <v>40</v>
      </c>
      <c r="F12112" s="433" t="s">
        <v>2568</v>
      </c>
      <c r="G12112" s="434" t="s">
        <v>10242</v>
      </c>
      <c r="H12112" s="435">
        <v>3090</v>
      </c>
      <c r="I12112" s="435">
        <v>3090</v>
      </c>
      <c r="J12112" s="434" t="s">
        <v>39</v>
      </c>
      <c r="K12112" s="435" t="s">
        <v>40</v>
      </c>
      <c r="L12112" s="432" t="s">
        <v>11005</v>
      </c>
    </row>
    <row r="12113" spans="2:12" ht="60" x14ac:dyDescent="0.25">
      <c r="B12113" s="600" t="str">
        <f>[3]Spanish!$D$10338</f>
        <v>49251503</v>
      </c>
      <c r="C12113" s="430" t="s">
        <v>11397</v>
      </c>
      <c r="D12113" s="431" t="s">
        <v>11048</v>
      </c>
      <c r="E12113" s="432" t="s">
        <v>40</v>
      </c>
      <c r="F12113" s="433" t="s">
        <v>2568</v>
      </c>
      <c r="G12113" s="434" t="s">
        <v>10242</v>
      </c>
      <c r="H12113" s="435">
        <v>2575</v>
      </c>
      <c r="I12113" s="435">
        <v>2575</v>
      </c>
      <c r="J12113" s="434" t="s">
        <v>39</v>
      </c>
      <c r="K12113" s="435" t="s">
        <v>40</v>
      </c>
      <c r="L12113" s="432" t="s">
        <v>11005</v>
      </c>
    </row>
    <row r="12114" spans="2:12" ht="60" x14ac:dyDescent="0.25">
      <c r="B12114" s="600" t="str">
        <f>[3]Spanish!$D$10338</f>
        <v>49251503</v>
      </c>
      <c r="C12114" s="430" t="s">
        <v>11398</v>
      </c>
      <c r="D12114" s="431" t="s">
        <v>11048</v>
      </c>
      <c r="E12114" s="432" t="s">
        <v>40</v>
      </c>
      <c r="F12114" s="433" t="s">
        <v>2568</v>
      </c>
      <c r="G12114" s="434" t="s">
        <v>10242</v>
      </c>
      <c r="H12114" s="435">
        <v>2060</v>
      </c>
      <c r="I12114" s="435">
        <v>2060</v>
      </c>
      <c r="J12114" s="434" t="s">
        <v>39</v>
      </c>
      <c r="K12114" s="435" t="s">
        <v>40</v>
      </c>
      <c r="L12114" s="432" t="s">
        <v>11005</v>
      </c>
    </row>
    <row r="12115" spans="2:12" ht="60" x14ac:dyDescent="0.25">
      <c r="B12115" s="600" t="str">
        <f>[3]Spanish!$C$3233</f>
        <v>27111500</v>
      </c>
      <c r="C12115" s="430" t="s">
        <v>11399</v>
      </c>
      <c r="D12115" s="431" t="s">
        <v>11048</v>
      </c>
      <c r="E12115" s="432" t="s">
        <v>40</v>
      </c>
      <c r="F12115" s="433" t="s">
        <v>2568</v>
      </c>
      <c r="G12115" s="434" t="s">
        <v>10242</v>
      </c>
      <c r="H12115" s="435">
        <v>12360</v>
      </c>
      <c r="I12115" s="435">
        <v>12360</v>
      </c>
      <c r="J12115" s="434" t="s">
        <v>39</v>
      </c>
      <c r="K12115" s="435" t="s">
        <v>40</v>
      </c>
      <c r="L12115" s="432" t="s">
        <v>11005</v>
      </c>
    </row>
    <row r="12116" spans="2:12" ht="60" x14ac:dyDescent="0.25">
      <c r="B12116" s="600" t="str">
        <f>[3]Spanish!$D$4040</f>
        <v>30212108</v>
      </c>
      <c r="C12116" s="430" t="s">
        <v>11400</v>
      </c>
      <c r="D12116" s="431" t="s">
        <v>11048</v>
      </c>
      <c r="E12116" s="432" t="s">
        <v>40</v>
      </c>
      <c r="F12116" s="433" t="s">
        <v>2568</v>
      </c>
      <c r="G12116" s="434" t="s">
        <v>10242</v>
      </c>
      <c r="H12116" s="435">
        <v>18540</v>
      </c>
      <c r="I12116" s="435">
        <v>18540</v>
      </c>
      <c r="J12116" s="434" t="s">
        <v>39</v>
      </c>
      <c r="K12116" s="435" t="s">
        <v>40</v>
      </c>
      <c r="L12116" s="432" t="s">
        <v>11005</v>
      </c>
    </row>
    <row r="12117" spans="2:12" ht="60" x14ac:dyDescent="0.25">
      <c r="B12117" s="600" t="str">
        <f>[3]Spanish!$D$4040</f>
        <v>30212108</v>
      </c>
      <c r="C12117" s="430" t="s">
        <v>11401</v>
      </c>
      <c r="D12117" s="431" t="s">
        <v>11048</v>
      </c>
      <c r="E12117" s="432" t="s">
        <v>40</v>
      </c>
      <c r="F12117" s="433" t="s">
        <v>2568</v>
      </c>
      <c r="G12117" s="434" t="s">
        <v>10242</v>
      </c>
      <c r="H12117" s="435">
        <v>18025</v>
      </c>
      <c r="I12117" s="435">
        <v>18025</v>
      </c>
      <c r="J12117" s="434" t="s">
        <v>39</v>
      </c>
      <c r="K12117" s="435" t="s">
        <v>40</v>
      </c>
      <c r="L12117" s="432" t="s">
        <v>11005</v>
      </c>
    </row>
    <row r="12118" spans="2:12" ht="60" x14ac:dyDescent="0.25">
      <c r="B12118" s="600" t="str">
        <f>[3]Spanish!$D$4040</f>
        <v>30212108</v>
      </c>
      <c r="C12118" s="430" t="s">
        <v>11402</v>
      </c>
      <c r="D12118" s="431" t="s">
        <v>11048</v>
      </c>
      <c r="E12118" s="432" t="s">
        <v>40</v>
      </c>
      <c r="F12118" s="433" t="s">
        <v>2568</v>
      </c>
      <c r="G12118" s="434" t="s">
        <v>10242</v>
      </c>
      <c r="H12118" s="435">
        <v>18025</v>
      </c>
      <c r="I12118" s="435">
        <v>18025</v>
      </c>
      <c r="J12118" s="434" t="s">
        <v>39</v>
      </c>
      <c r="K12118" s="435" t="s">
        <v>40</v>
      </c>
      <c r="L12118" s="432" t="s">
        <v>11005</v>
      </c>
    </row>
    <row r="12119" spans="2:12" ht="60" x14ac:dyDescent="0.25">
      <c r="B12119" s="600" t="str">
        <f>[3]Spanish!$C$4756</f>
        <v>31162600</v>
      </c>
      <c r="C12119" s="430" t="s">
        <v>11403</v>
      </c>
      <c r="D12119" s="431" t="s">
        <v>11048</v>
      </c>
      <c r="E12119" s="432" t="s">
        <v>40</v>
      </c>
      <c r="F12119" s="433" t="s">
        <v>2568</v>
      </c>
      <c r="G12119" s="434" t="s">
        <v>10242</v>
      </c>
      <c r="H12119" s="435">
        <v>18540</v>
      </c>
      <c r="I12119" s="435">
        <v>18540</v>
      </c>
      <c r="J12119" s="434" t="s">
        <v>39</v>
      </c>
      <c r="K12119" s="435" t="s">
        <v>40</v>
      </c>
      <c r="L12119" s="432" t="s">
        <v>11005</v>
      </c>
    </row>
    <row r="12120" spans="2:12" ht="60" x14ac:dyDescent="0.25">
      <c r="B12120" s="437" t="str">
        <f>[3]Spanish!$C$3233</f>
        <v>27111500</v>
      </c>
      <c r="C12120" s="430" t="s">
        <v>11404</v>
      </c>
      <c r="D12120" s="431" t="s">
        <v>11048</v>
      </c>
      <c r="E12120" s="432" t="s">
        <v>40</v>
      </c>
      <c r="F12120" s="433" t="s">
        <v>2568</v>
      </c>
      <c r="G12120" s="434" t="s">
        <v>10242</v>
      </c>
      <c r="H12120" s="435">
        <v>3090</v>
      </c>
      <c r="I12120" s="435">
        <v>3090</v>
      </c>
      <c r="J12120" s="434" t="s">
        <v>39</v>
      </c>
      <c r="K12120" s="435" t="s">
        <v>40</v>
      </c>
      <c r="L12120" s="432" t="s">
        <v>11005</v>
      </c>
    </row>
    <row r="12121" spans="2:12" ht="60" x14ac:dyDescent="0.25">
      <c r="B12121" s="437" t="s">
        <v>11405</v>
      </c>
      <c r="C12121" s="430" t="s">
        <v>11406</v>
      </c>
      <c r="D12121" s="431" t="s">
        <v>11048</v>
      </c>
      <c r="E12121" s="432" t="s">
        <v>40</v>
      </c>
      <c r="F12121" s="433" t="s">
        <v>2568</v>
      </c>
      <c r="G12121" s="434" t="s">
        <v>10242</v>
      </c>
      <c r="H12121" s="435">
        <v>5150</v>
      </c>
      <c r="I12121" s="435">
        <v>5150</v>
      </c>
      <c r="J12121" s="434" t="s">
        <v>39</v>
      </c>
      <c r="K12121" s="435" t="s">
        <v>40</v>
      </c>
      <c r="L12121" s="432" t="s">
        <v>11005</v>
      </c>
    </row>
    <row r="12122" spans="2:12" ht="60" x14ac:dyDescent="0.25">
      <c r="B12122" s="437" t="s">
        <v>11405</v>
      </c>
      <c r="C12122" s="430" t="s">
        <v>11407</v>
      </c>
      <c r="D12122" s="431" t="s">
        <v>11048</v>
      </c>
      <c r="E12122" s="432" t="s">
        <v>40</v>
      </c>
      <c r="F12122" s="433" t="s">
        <v>2568</v>
      </c>
      <c r="G12122" s="434" t="s">
        <v>10242</v>
      </c>
      <c r="H12122" s="435">
        <v>3605</v>
      </c>
      <c r="I12122" s="435">
        <v>3605</v>
      </c>
      <c r="J12122" s="434" t="s">
        <v>39</v>
      </c>
      <c r="K12122" s="435" t="s">
        <v>40</v>
      </c>
      <c r="L12122" s="432" t="s">
        <v>11005</v>
      </c>
    </row>
    <row r="12123" spans="2:12" ht="60" x14ac:dyDescent="0.25">
      <c r="B12123" s="437" t="str">
        <f>[3]Spanish!$D$4956</f>
        <v>31211904</v>
      </c>
      <c r="C12123" s="430" t="s">
        <v>11408</v>
      </c>
      <c r="D12123" s="431" t="s">
        <v>11048</v>
      </c>
      <c r="E12123" s="432" t="s">
        <v>40</v>
      </c>
      <c r="F12123" s="433" t="s">
        <v>2568</v>
      </c>
      <c r="G12123" s="434" t="s">
        <v>10242</v>
      </c>
      <c r="H12123" s="435">
        <v>5665</v>
      </c>
      <c r="I12123" s="435">
        <v>5665</v>
      </c>
      <c r="J12123" s="434" t="s">
        <v>39</v>
      </c>
      <c r="K12123" s="435" t="s">
        <v>40</v>
      </c>
      <c r="L12123" s="432" t="s">
        <v>11005</v>
      </c>
    </row>
    <row r="12124" spans="2:12" ht="60" x14ac:dyDescent="0.25">
      <c r="B12124" s="429">
        <v>93141701</v>
      </c>
      <c r="C12124" s="436" t="s">
        <v>11409</v>
      </c>
      <c r="D12124" s="431" t="s">
        <v>11045</v>
      </c>
      <c r="E12124" s="432" t="s">
        <v>40</v>
      </c>
      <c r="F12124" s="433" t="s">
        <v>2568</v>
      </c>
      <c r="G12124" s="434" t="s">
        <v>10242</v>
      </c>
      <c r="H12124" s="435">
        <v>12500000</v>
      </c>
      <c r="I12124" s="435">
        <v>12500000</v>
      </c>
      <c r="J12124" s="434" t="s">
        <v>39</v>
      </c>
      <c r="K12124" s="435" t="s">
        <v>40</v>
      </c>
      <c r="L12124" s="432" t="s">
        <v>11005</v>
      </c>
    </row>
    <row r="12125" spans="2:12" ht="60" x14ac:dyDescent="0.25">
      <c r="B12125" s="437">
        <v>93141701</v>
      </c>
      <c r="C12125" s="430" t="s">
        <v>11410</v>
      </c>
      <c r="D12125" s="431" t="s">
        <v>11045</v>
      </c>
      <c r="E12125" s="432" t="s">
        <v>40</v>
      </c>
      <c r="F12125" s="433" t="s">
        <v>2568</v>
      </c>
      <c r="G12125" s="434" t="s">
        <v>10242</v>
      </c>
      <c r="H12125" s="435">
        <v>46123400</v>
      </c>
      <c r="I12125" s="435">
        <v>46123400</v>
      </c>
      <c r="J12125" s="434" t="s">
        <v>39</v>
      </c>
      <c r="K12125" s="435" t="s">
        <v>40</v>
      </c>
      <c r="L12125" s="432" t="s">
        <v>11005</v>
      </c>
    </row>
    <row r="12126" spans="2:12" ht="60" x14ac:dyDescent="0.25">
      <c r="B12126" s="437">
        <v>91100000</v>
      </c>
      <c r="C12126" s="430" t="s">
        <v>11411</v>
      </c>
      <c r="D12126" s="431" t="s">
        <v>11412</v>
      </c>
      <c r="E12126" s="432" t="s">
        <v>40</v>
      </c>
      <c r="F12126" s="433" t="s">
        <v>2568</v>
      </c>
      <c r="G12126" s="434" t="s">
        <v>10242</v>
      </c>
      <c r="H12126" s="435">
        <v>6540500</v>
      </c>
      <c r="I12126" s="435">
        <v>6540500</v>
      </c>
      <c r="J12126" s="434" t="s">
        <v>39</v>
      </c>
      <c r="K12126" s="435" t="s">
        <v>40</v>
      </c>
      <c r="L12126" s="432" t="s">
        <v>11005</v>
      </c>
    </row>
    <row r="12127" spans="2:12" ht="60" x14ac:dyDescent="0.25">
      <c r="B12127" s="437">
        <v>91100000</v>
      </c>
      <c r="C12127" s="430" t="s">
        <v>11413</v>
      </c>
      <c r="D12127" s="431" t="s">
        <v>11061</v>
      </c>
      <c r="E12127" s="432" t="s">
        <v>40</v>
      </c>
      <c r="F12127" s="433" t="s">
        <v>2568</v>
      </c>
      <c r="G12127" s="434" t="s">
        <v>10242</v>
      </c>
      <c r="H12127" s="435">
        <v>47792</v>
      </c>
      <c r="I12127" s="435">
        <v>47792</v>
      </c>
      <c r="J12127" s="434" t="s">
        <v>39</v>
      </c>
      <c r="K12127" s="435" t="s">
        <v>40</v>
      </c>
      <c r="L12127" s="432" t="s">
        <v>11005</v>
      </c>
    </row>
    <row r="12128" spans="2:12" ht="60" x14ac:dyDescent="0.25">
      <c r="B12128" s="437">
        <v>91100000</v>
      </c>
      <c r="C12128" s="430" t="s">
        <v>11414</v>
      </c>
      <c r="D12128" s="431" t="s">
        <v>11061</v>
      </c>
      <c r="E12128" s="432" t="s">
        <v>40</v>
      </c>
      <c r="F12128" s="433" t="s">
        <v>2568</v>
      </c>
      <c r="G12128" s="434" t="s">
        <v>10242</v>
      </c>
      <c r="H12128" s="435">
        <v>21600</v>
      </c>
      <c r="I12128" s="435">
        <v>21600</v>
      </c>
      <c r="J12128" s="434" t="s">
        <v>39</v>
      </c>
      <c r="K12128" s="435" t="s">
        <v>40</v>
      </c>
      <c r="L12128" s="432" t="s">
        <v>11005</v>
      </c>
    </row>
    <row r="12129" spans="2:12" ht="60" x14ac:dyDescent="0.25">
      <c r="B12129" s="437">
        <v>91100000</v>
      </c>
      <c r="C12129" s="430" t="s">
        <v>11415</v>
      </c>
      <c r="D12129" s="431" t="s">
        <v>11061</v>
      </c>
      <c r="E12129" s="432" t="s">
        <v>40</v>
      </c>
      <c r="F12129" s="433" t="s">
        <v>2568</v>
      </c>
      <c r="G12129" s="434" t="s">
        <v>10242</v>
      </c>
      <c r="H12129" s="435">
        <v>96303</v>
      </c>
      <c r="I12129" s="435">
        <v>96303</v>
      </c>
      <c r="J12129" s="434" t="s">
        <v>39</v>
      </c>
      <c r="K12129" s="435" t="s">
        <v>40</v>
      </c>
      <c r="L12129" s="432" t="s">
        <v>11005</v>
      </c>
    </row>
    <row r="12130" spans="2:12" ht="60" x14ac:dyDescent="0.25">
      <c r="B12130" s="437">
        <v>91100000</v>
      </c>
      <c r="C12130" s="430" t="s">
        <v>11416</v>
      </c>
      <c r="D12130" s="431" t="s">
        <v>11061</v>
      </c>
      <c r="E12130" s="432" t="s">
        <v>40</v>
      </c>
      <c r="F12130" s="433" t="s">
        <v>2568</v>
      </c>
      <c r="G12130" s="434" t="s">
        <v>10242</v>
      </c>
      <c r="H12130" s="435">
        <v>226185.94</v>
      </c>
      <c r="I12130" s="435">
        <v>226185.94</v>
      </c>
      <c r="J12130" s="434" t="s">
        <v>39</v>
      </c>
      <c r="K12130" s="435" t="s">
        <v>40</v>
      </c>
      <c r="L12130" s="432" t="s">
        <v>11005</v>
      </c>
    </row>
    <row r="12131" spans="2:12" ht="60" x14ac:dyDescent="0.25">
      <c r="B12131" s="437">
        <v>91100000</v>
      </c>
      <c r="C12131" s="430" t="s">
        <v>11417</v>
      </c>
      <c r="D12131" s="431" t="s">
        <v>11061</v>
      </c>
      <c r="E12131" s="432" t="s">
        <v>40</v>
      </c>
      <c r="F12131" s="433" t="s">
        <v>2568</v>
      </c>
      <c r="G12131" s="434" t="s">
        <v>10242</v>
      </c>
      <c r="H12131" s="435">
        <v>1429434</v>
      </c>
      <c r="I12131" s="435">
        <v>1429434</v>
      </c>
      <c r="J12131" s="434" t="s">
        <v>39</v>
      </c>
      <c r="K12131" s="435" t="s">
        <v>40</v>
      </c>
      <c r="L12131" s="432" t="s">
        <v>11005</v>
      </c>
    </row>
    <row r="12132" spans="2:12" ht="60" x14ac:dyDescent="0.25">
      <c r="B12132" s="437">
        <v>91100000</v>
      </c>
      <c r="C12132" s="430" t="s">
        <v>11418</v>
      </c>
      <c r="D12132" s="431" t="s">
        <v>11061</v>
      </c>
      <c r="E12132" s="432" t="s">
        <v>40</v>
      </c>
      <c r="F12132" s="433" t="s">
        <v>2568</v>
      </c>
      <c r="G12132" s="434" t="s">
        <v>10242</v>
      </c>
      <c r="H12132" s="435">
        <v>158826</v>
      </c>
      <c r="I12132" s="435">
        <v>158826</v>
      </c>
      <c r="J12132" s="434" t="s">
        <v>39</v>
      </c>
      <c r="K12132" s="435" t="s">
        <v>40</v>
      </c>
      <c r="L12132" s="432" t="s">
        <v>11005</v>
      </c>
    </row>
    <row r="12133" spans="2:12" ht="60" x14ac:dyDescent="0.25">
      <c r="B12133" s="437">
        <v>91100000</v>
      </c>
      <c r="C12133" s="430" t="s">
        <v>11419</v>
      </c>
      <c r="D12133" s="431" t="s">
        <v>11061</v>
      </c>
      <c r="E12133" s="432" t="s">
        <v>40</v>
      </c>
      <c r="F12133" s="433" t="s">
        <v>2568</v>
      </c>
      <c r="G12133" s="434" t="s">
        <v>10242</v>
      </c>
      <c r="H12133" s="435">
        <v>55929</v>
      </c>
      <c r="I12133" s="435">
        <v>55929</v>
      </c>
      <c r="J12133" s="434" t="s">
        <v>39</v>
      </c>
      <c r="K12133" s="435" t="s">
        <v>40</v>
      </c>
      <c r="L12133" s="432" t="s">
        <v>11005</v>
      </c>
    </row>
    <row r="12134" spans="2:12" ht="60" x14ac:dyDescent="0.25">
      <c r="B12134" s="437">
        <v>91100000</v>
      </c>
      <c r="C12134" s="430" t="s">
        <v>11420</v>
      </c>
      <c r="D12134" s="431" t="s">
        <v>11061</v>
      </c>
      <c r="E12134" s="432" t="s">
        <v>40</v>
      </c>
      <c r="F12134" s="433" t="s">
        <v>2568</v>
      </c>
      <c r="G12134" s="434" t="s">
        <v>10242</v>
      </c>
      <c r="H12134" s="435">
        <v>35020</v>
      </c>
      <c r="I12134" s="435">
        <v>35020</v>
      </c>
      <c r="J12134" s="434" t="s">
        <v>39</v>
      </c>
      <c r="K12134" s="435" t="s">
        <v>40</v>
      </c>
      <c r="L12134" s="432" t="s">
        <v>11005</v>
      </c>
    </row>
    <row r="12135" spans="2:12" ht="60" x14ac:dyDescent="0.25">
      <c r="B12135" s="437">
        <v>91100000</v>
      </c>
      <c r="C12135" s="430" t="s">
        <v>11421</v>
      </c>
      <c r="D12135" s="431" t="s">
        <v>11061</v>
      </c>
      <c r="E12135" s="432" t="s">
        <v>40</v>
      </c>
      <c r="F12135" s="433" t="s">
        <v>2568</v>
      </c>
      <c r="G12135" s="434" t="s">
        <v>10242</v>
      </c>
      <c r="H12135" s="435">
        <v>45000</v>
      </c>
      <c r="I12135" s="435">
        <v>45000</v>
      </c>
      <c r="J12135" s="434" t="s">
        <v>39</v>
      </c>
      <c r="K12135" s="435" t="s">
        <v>40</v>
      </c>
      <c r="L12135" s="432" t="s">
        <v>11005</v>
      </c>
    </row>
    <row r="12136" spans="2:12" ht="60" x14ac:dyDescent="0.25">
      <c r="B12136" s="437">
        <v>91100000</v>
      </c>
      <c r="C12136" s="430" t="s">
        <v>11422</v>
      </c>
      <c r="D12136" s="431" t="s">
        <v>11061</v>
      </c>
      <c r="E12136" s="432" t="s">
        <v>40</v>
      </c>
      <c r="F12136" s="433" t="s">
        <v>2568</v>
      </c>
      <c r="G12136" s="434" t="s">
        <v>10242</v>
      </c>
      <c r="H12136" s="435">
        <v>56131.91</v>
      </c>
      <c r="I12136" s="435">
        <v>56131.91</v>
      </c>
      <c r="J12136" s="434" t="s">
        <v>39</v>
      </c>
      <c r="K12136" s="435" t="s">
        <v>40</v>
      </c>
      <c r="L12136" s="432" t="s">
        <v>11005</v>
      </c>
    </row>
    <row r="12137" spans="2:12" ht="60" x14ac:dyDescent="0.25">
      <c r="B12137" s="437">
        <v>91100000</v>
      </c>
      <c r="C12137" s="430" t="s">
        <v>11423</v>
      </c>
      <c r="D12137" s="431" t="s">
        <v>11061</v>
      </c>
      <c r="E12137" s="432" t="s">
        <v>40</v>
      </c>
      <c r="F12137" s="433" t="s">
        <v>2568</v>
      </c>
      <c r="G12137" s="434" t="s">
        <v>10242</v>
      </c>
      <c r="H12137" s="435">
        <v>45938</v>
      </c>
      <c r="I12137" s="435">
        <v>45938</v>
      </c>
      <c r="J12137" s="434" t="s">
        <v>39</v>
      </c>
      <c r="K12137" s="435" t="s">
        <v>40</v>
      </c>
      <c r="L12137" s="432" t="s">
        <v>11005</v>
      </c>
    </row>
    <row r="12138" spans="2:12" ht="60" x14ac:dyDescent="0.25">
      <c r="B12138" s="437">
        <v>91100000</v>
      </c>
      <c r="C12138" s="430" t="s">
        <v>11424</v>
      </c>
      <c r="D12138" s="431" t="s">
        <v>11061</v>
      </c>
      <c r="E12138" s="432" t="s">
        <v>40</v>
      </c>
      <c r="F12138" s="433" t="s">
        <v>2568</v>
      </c>
      <c r="G12138" s="434" t="s">
        <v>10242</v>
      </c>
      <c r="H12138" s="435">
        <v>14986.5</v>
      </c>
      <c r="I12138" s="435">
        <v>14986.5</v>
      </c>
      <c r="J12138" s="434" t="s">
        <v>39</v>
      </c>
      <c r="K12138" s="435" t="s">
        <v>40</v>
      </c>
      <c r="L12138" s="432" t="s">
        <v>11005</v>
      </c>
    </row>
    <row r="12139" spans="2:12" ht="60" x14ac:dyDescent="0.25">
      <c r="B12139" s="437">
        <v>91100000</v>
      </c>
      <c r="C12139" s="430" t="s">
        <v>11425</v>
      </c>
      <c r="D12139" s="431" t="s">
        <v>11061</v>
      </c>
      <c r="E12139" s="432" t="s">
        <v>40</v>
      </c>
      <c r="F12139" s="433" t="s">
        <v>2568</v>
      </c>
      <c r="G12139" s="434" t="s">
        <v>10242</v>
      </c>
      <c r="H12139" s="435">
        <v>20082.939999999999</v>
      </c>
      <c r="I12139" s="435">
        <v>20082.939999999999</v>
      </c>
      <c r="J12139" s="434" t="s">
        <v>39</v>
      </c>
      <c r="K12139" s="435" t="s">
        <v>40</v>
      </c>
      <c r="L12139" s="432" t="s">
        <v>11005</v>
      </c>
    </row>
    <row r="12140" spans="2:12" ht="60" x14ac:dyDescent="0.25">
      <c r="B12140" s="437">
        <v>91100000</v>
      </c>
      <c r="C12140" s="430" t="s">
        <v>11426</v>
      </c>
      <c r="D12140" s="431" t="s">
        <v>11061</v>
      </c>
      <c r="E12140" s="432" t="s">
        <v>40</v>
      </c>
      <c r="F12140" s="433" t="s">
        <v>2568</v>
      </c>
      <c r="G12140" s="434" t="s">
        <v>10242</v>
      </c>
      <c r="H12140" s="435">
        <v>15448.97</v>
      </c>
      <c r="I12140" s="435">
        <v>15448.97</v>
      </c>
      <c r="J12140" s="434" t="s">
        <v>39</v>
      </c>
      <c r="K12140" s="435" t="s">
        <v>40</v>
      </c>
      <c r="L12140" s="432" t="s">
        <v>11005</v>
      </c>
    </row>
    <row r="12141" spans="2:12" ht="60" x14ac:dyDescent="0.25">
      <c r="B12141" s="437">
        <v>91100000</v>
      </c>
      <c r="C12141" s="430" t="s">
        <v>11427</v>
      </c>
      <c r="D12141" s="431" t="s">
        <v>11061</v>
      </c>
      <c r="E12141" s="432" t="s">
        <v>40</v>
      </c>
      <c r="F12141" s="433" t="s">
        <v>2568</v>
      </c>
      <c r="G12141" s="434" t="s">
        <v>10242</v>
      </c>
      <c r="H12141" s="435">
        <v>21012</v>
      </c>
      <c r="I12141" s="435">
        <v>21012</v>
      </c>
      <c r="J12141" s="434" t="s">
        <v>39</v>
      </c>
      <c r="K12141" s="435" t="s">
        <v>40</v>
      </c>
      <c r="L12141" s="432" t="s">
        <v>11005</v>
      </c>
    </row>
    <row r="12142" spans="2:12" ht="60" x14ac:dyDescent="0.25">
      <c r="B12142" s="437">
        <v>91100000</v>
      </c>
      <c r="C12142" s="430" t="s">
        <v>11428</v>
      </c>
      <c r="D12142" s="431" t="s">
        <v>11061</v>
      </c>
      <c r="E12142" s="432" t="s">
        <v>40</v>
      </c>
      <c r="F12142" s="433" t="s">
        <v>2568</v>
      </c>
      <c r="G12142" s="434" t="s">
        <v>10242</v>
      </c>
      <c r="H12142" s="435">
        <v>24514</v>
      </c>
      <c r="I12142" s="435">
        <v>24514</v>
      </c>
      <c r="J12142" s="434" t="s">
        <v>39</v>
      </c>
      <c r="K12142" s="435" t="s">
        <v>40</v>
      </c>
      <c r="L12142" s="432" t="s">
        <v>11005</v>
      </c>
    </row>
    <row r="12143" spans="2:12" ht="60" x14ac:dyDescent="0.25">
      <c r="B12143" s="437">
        <v>91100000</v>
      </c>
      <c r="C12143" s="430" t="s">
        <v>11429</v>
      </c>
      <c r="D12143" s="431" t="s">
        <v>11061</v>
      </c>
      <c r="E12143" s="432" t="s">
        <v>40</v>
      </c>
      <c r="F12143" s="433" t="s">
        <v>2568</v>
      </c>
      <c r="G12143" s="434" t="s">
        <v>10242</v>
      </c>
      <c r="H12143" s="435">
        <v>1170801</v>
      </c>
      <c r="I12143" s="435">
        <v>1170801</v>
      </c>
      <c r="J12143" s="434" t="s">
        <v>39</v>
      </c>
      <c r="K12143" s="435" t="s">
        <v>40</v>
      </c>
      <c r="L12143" s="432" t="s">
        <v>11005</v>
      </c>
    </row>
    <row r="12144" spans="2:12" ht="60" x14ac:dyDescent="0.25">
      <c r="B12144" s="437">
        <v>91100000</v>
      </c>
      <c r="C12144" s="430" t="s">
        <v>11430</v>
      </c>
      <c r="D12144" s="431" t="s">
        <v>11061</v>
      </c>
      <c r="E12144" s="432" t="s">
        <v>40</v>
      </c>
      <c r="F12144" s="433" t="s">
        <v>2568</v>
      </c>
      <c r="G12144" s="434" t="s">
        <v>10242</v>
      </c>
      <c r="H12144" s="435">
        <v>98875.88</v>
      </c>
      <c r="I12144" s="435">
        <v>98875.88</v>
      </c>
      <c r="J12144" s="434" t="s">
        <v>39</v>
      </c>
      <c r="K12144" s="435" t="s">
        <v>40</v>
      </c>
      <c r="L12144" s="432" t="s">
        <v>11005</v>
      </c>
    </row>
    <row r="12145" spans="2:12" ht="60" x14ac:dyDescent="0.25">
      <c r="B12145" s="437">
        <v>91100000</v>
      </c>
      <c r="C12145" s="430" t="s">
        <v>11431</v>
      </c>
      <c r="D12145" s="431" t="s">
        <v>11061</v>
      </c>
      <c r="E12145" s="432" t="s">
        <v>40</v>
      </c>
      <c r="F12145" s="433" t="s">
        <v>2568</v>
      </c>
      <c r="G12145" s="434" t="s">
        <v>10242</v>
      </c>
      <c r="H12145" s="435">
        <v>17922</v>
      </c>
      <c r="I12145" s="435">
        <v>17922</v>
      </c>
      <c r="J12145" s="434" t="s">
        <v>39</v>
      </c>
      <c r="K12145" s="435" t="s">
        <v>40</v>
      </c>
      <c r="L12145" s="432" t="s">
        <v>11005</v>
      </c>
    </row>
    <row r="12146" spans="2:12" ht="60" x14ac:dyDescent="0.25">
      <c r="B12146" s="437">
        <v>91100000</v>
      </c>
      <c r="C12146" s="430" t="s">
        <v>11432</v>
      </c>
      <c r="D12146" s="431" t="s">
        <v>11061</v>
      </c>
      <c r="E12146" s="432" t="s">
        <v>40</v>
      </c>
      <c r="F12146" s="433" t="s">
        <v>2568</v>
      </c>
      <c r="G12146" s="434" t="s">
        <v>10242</v>
      </c>
      <c r="H12146" s="435">
        <v>60249.85</v>
      </c>
      <c r="I12146" s="435">
        <v>60249.85</v>
      </c>
      <c r="J12146" s="434" t="s">
        <v>39</v>
      </c>
      <c r="K12146" s="435" t="s">
        <v>40</v>
      </c>
      <c r="L12146" s="432" t="s">
        <v>11005</v>
      </c>
    </row>
    <row r="12147" spans="2:12" ht="60" x14ac:dyDescent="0.25">
      <c r="B12147" s="437">
        <v>91100000</v>
      </c>
      <c r="C12147" s="430" t="s">
        <v>11433</v>
      </c>
      <c r="D12147" s="431" t="s">
        <v>11061</v>
      </c>
      <c r="E12147" s="432" t="s">
        <v>40</v>
      </c>
      <c r="F12147" s="433" t="s">
        <v>2568</v>
      </c>
      <c r="G12147" s="434" t="s">
        <v>10242</v>
      </c>
      <c r="H12147" s="435">
        <v>20082.939999999999</v>
      </c>
      <c r="I12147" s="435">
        <v>20082.939999999999</v>
      </c>
      <c r="J12147" s="434" t="s">
        <v>39</v>
      </c>
      <c r="K12147" s="435" t="s">
        <v>40</v>
      </c>
      <c r="L12147" s="432" t="s">
        <v>11005</v>
      </c>
    </row>
    <row r="12148" spans="2:12" ht="60" x14ac:dyDescent="0.25">
      <c r="B12148" s="437">
        <v>91100000</v>
      </c>
      <c r="C12148" s="430" t="s">
        <v>11434</v>
      </c>
      <c r="D12148" s="431" t="s">
        <v>11061</v>
      </c>
      <c r="E12148" s="432" t="s">
        <v>40</v>
      </c>
      <c r="F12148" s="433" t="s">
        <v>2568</v>
      </c>
      <c r="G12148" s="434" t="s">
        <v>10242</v>
      </c>
      <c r="H12148" s="435">
        <v>20082.939999999999</v>
      </c>
      <c r="I12148" s="435">
        <v>20082.939999999999</v>
      </c>
      <c r="J12148" s="434" t="s">
        <v>39</v>
      </c>
      <c r="K12148" s="435" t="s">
        <v>40</v>
      </c>
      <c r="L12148" s="432" t="s">
        <v>11005</v>
      </c>
    </row>
    <row r="12149" spans="2:12" ht="60" x14ac:dyDescent="0.25">
      <c r="B12149" s="437">
        <v>91100000</v>
      </c>
      <c r="C12149" s="430" t="s">
        <v>11435</v>
      </c>
      <c r="D12149" s="431" t="s">
        <v>11061</v>
      </c>
      <c r="E12149" s="432" t="s">
        <v>40</v>
      </c>
      <c r="F12149" s="433" t="s">
        <v>2568</v>
      </c>
      <c r="G12149" s="434" t="s">
        <v>10242</v>
      </c>
      <c r="H12149" s="435">
        <v>20082.939999999999</v>
      </c>
      <c r="I12149" s="435">
        <v>20082.939999999999</v>
      </c>
      <c r="J12149" s="434" t="s">
        <v>39</v>
      </c>
      <c r="K12149" s="435" t="s">
        <v>40</v>
      </c>
      <c r="L12149" s="432" t="s">
        <v>11005</v>
      </c>
    </row>
    <row r="12150" spans="2:12" ht="60" x14ac:dyDescent="0.25">
      <c r="B12150" s="437">
        <v>91100000</v>
      </c>
      <c r="C12150" s="430" t="s">
        <v>11436</v>
      </c>
      <c r="D12150" s="431" t="s">
        <v>11061</v>
      </c>
      <c r="E12150" s="432" t="s">
        <v>40</v>
      </c>
      <c r="F12150" s="433" t="s">
        <v>2568</v>
      </c>
      <c r="G12150" s="434" t="s">
        <v>10242</v>
      </c>
      <c r="H12150" s="435">
        <v>26777.94</v>
      </c>
      <c r="I12150" s="435">
        <v>26777.94</v>
      </c>
      <c r="J12150" s="434" t="s">
        <v>39</v>
      </c>
      <c r="K12150" s="435" t="s">
        <v>40</v>
      </c>
      <c r="L12150" s="432" t="s">
        <v>11005</v>
      </c>
    </row>
    <row r="12151" spans="2:12" ht="60" x14ac:dyDescent="0.25">
      <c r="B12151" s="437">
        <v>91100000</v>
      </c>
      <c r="C12151" s="430" t="s">
        <v>11437</v>
      </c>
      <c r="D12151" s="431" t="s">
        <v>11061</v>
      </c>
      <c r="E12151" s="432" t="s">
        <v>40</v>
      </c>
      <c r="F12151" s="433" t="s">
        <v>2568</v>
      </c>
      <c r="G12151" s="434" t="s">
        <v>10242</v>
      </c>
      <c r="H12151" s="435">
        <v>126070.97</v>
      </c>
      <c r="I12151" s="435">
        <v>126070.97</v>
      </c>
      <c r="J12151" s="434" t="s">
        <v>39</v>
      </c>
      <c r="K12151" s="435" t="s">
        <v>40</v>
      </c>
      <c r="L12151" s="432" t="s">
        <v>11005</v>
      </c>
    </row>
    <row r="12152" spans="2:12" ht="60" x14ac:dyDescent="0.25">
      <c r="B12152" s="437">
        <v>91100000</v>
      </c>
      <c r="C12152" s="430" t="s">
        <v>11438</v>
      </c>
      <c r="D12152" s="431" t="s">
        <v>11061</v>
      </c>
      <c r="E12152" s="432" t="s">
        <v>40</v>
      </c>
      <c r="F12152" s="433" t="s">
        <v>2568</v>
      </c>
      <c r="G12152" s="434" t="s">
        <v>10242</v>
      </c>
      <c r="H12152" s="435">
        <v>49441.03</v>
      </c>
      <c r="I12152" s="435">
        <v>49441.03</v>
      </c>
      <c r="J12152" s="434" t="s">
        <v>39</v>
      </c>
      <c r="K12152" s="435" t="s">
        <v>40</v>
      </c>
      <c r="L12152" s="432" t="s">
        <v>11005</v>
      </c>
    </row>
    <row r="12153" spans="2:12" ht="60" x14ac:dyDescent="0.25">
      <c r="B12153" s="437">
        <v>91100000</v>
      </c>
      <c r="C12153" s="430" t="s">
        <v>11439</v>
      </c>
      <c r="D12153" s="431" t="s">
        <v>11061</v>
      </c>
      <c r="E12153" s="432" t="s">
        <v>40</v>
      </c>
      <c r="F12153" s="433" t="s">
        <v>2568</v>
      </c>
      <c r="G12153" s="434" t="s">
        <v>10242</v>
      </c>
      <c r="H12153" s="435">
        <v>48202.97</v>
      </c>
      <c r="I12153" s="435">
        <v>48202.97</v>
      </c>
      <c r="J12153" s="434" t="s">
        <v>39</v>
      </c>
      <c r="K12153" s="435" t="s">
        <v>40</v>
      </c>
      <c r="L12153" s="432" t="s">
        <v>11005</v>
      </c>
    </row>
    <row r="12154" spans="2:12" ht="60" x14ac:dyDescent="0.25">
      <c r="B12154" s="437">
        <v>91100000</v>
      </c>
      <c r="C12154" s="430" t="s">
        <v>11440</v>
      </c>
      <c r="D12154" s="431" t="s">
        <v>11061</v>
      </c>
      <c r="E12154" s="432" t="s">
        <v>40</v>
      </c>
      <c r="F12154" s="433" t="s">
        <v>2568</v>
      </c>
      <c r="G12154" s="434" t="s">
        <v>10242</v>
      </c>
      <c r="H12154" s="435">
        <v>48202.97</v>
      </c>
      <c r="I12154" s="435">
        <v>48202.97</v>
      </c>
      <c r="J12154" s="434" t="s">
        <v>39</v>
      </c>
      <c r="K12154" s="435" t="s">
        <v>40</v>
      </c>
      <c r="L12154" s="432" t="s">
        <v>11005</v>
      </c>
    </row>
    <row r="12155" spans="2:12" ht="60" x14ac:dyDescent="0.25">
      <c r="B12155" s="437">
        <v>91100000</v>
      </c>
      <c r="C12155" s="430" t="s">
        <v>11441</v>
      </c>
      <c r="D12155" s="431" t="s">
        <v>11061</v>
      </c>
      <c r="E12155" s="432" t="s">
        <v>40</v>
      </c>
      <c r="F12155" s="433" t="s">
        <v>2568</v>
      </c>
      <c r="G12155" s="434" t="s">
        <v>10242</v>
      </c>
      <c r="H12155" s="435">
        <v>48202.97</v>
      </c>
      <c r="I12155" s="435">
        <v>48202.97</v>
      </c>
      <c r="J12155" s="434" t="s">
        <v>39</v>
      </c>
      <c r="K12155" s="435" t="s">
        <v>40</v>
      </c>
      <c r="L12155" s="432" t="s">
        <v>11005</v>
      </c>
    </row>
    <row r="12156" spans="2:12" ht="60" x14ac:dyDescent="0.25">
      <c r="B12156" s="437">
        <v>91100000</v>
      </c>
      <c r="C12156" s="430" t="s">
        <v>11442</v>
      </c>
      <c r="D12156" s="431" t="s">
        <v>11061</v>
      </c>
      <c r="E12156" s="432" t="s">
        <v>40</v>
      </c>
      <c r="F12156" s="433" t="s">
        <v>2568</v>
      </c>
      <c r="G12156" s="434" t="s">
        <v>10242</v>
      </c>
      <c r="H12156" s="435">
        <v>204765.03</v>
      </c>
      <c r="I12156" s="435">
        <v>204765.03</v>
      </c>
      <c r="J12156" s="434" t="s">
        <v>39</v>
      </c>
      <c r="K12156" s="435" t="s">
        <v>40</v>
      </c>
      <c r="L12156" s="432" t="s">
        <v>11005</v>
      </c>
    </row>
    <row r="12157" spans="2:12" ht="60" x14ac:dyDescent="0.25">
      <c r="B12157" s="437">
        <v>91100000</v>
      </c>
      <c r="C12157" s="430" t="s">
        <v>11443</v>
      </c>
      <c r="D12157" s="431" t="s">
        <v>11061</v>
      </c>
      <c r="E12157" s="432" t="s">
        <v>40</v>
      </c>
      <c r="F12157" s="433" t="s">
        <v>2568</v>
      </c>
      <c r="G12157" s="434" t="s">
        <v>10242</v>
      </c>
      <c r="H12157" s="435">
        <v>59329.03</v>
      </c>
      <c r="I12157" s="435">
        <v>59329.03</v>
      </c>
      <c r="J12157" s="434" t="s">
        <v>39</v>
      </c>
      <c r="K12157" s="435" t="s">
        <v>40</v>
      </c>
      <c r="L12157" s="432" t="s">
        <v>11005</v>
      </c>
    </row>
    <row r="12158" spans="2:12" ht="60" x14ac:dyDescent="0.25">
      <c r="B12158" s="437">
        <v>91100000</v>
      </c>
      <c r="C12158" s="430" t="s">
        <v>11444</v>
      </c>
      <c r="D12158" s="431" t="s">
        <v>11061</v>
      </c>
      <c r="E12158" s="432" t="s">
        <v>40</v>
      </c>
      <c r="F12158" s="433" t="s">
        <v>2568</v>
      </c>
      <c r="G12158" s="434" t="s">
        <v>10242</v>
      </c>
      <c r="H12158" s="435">
        <v>91670</v>
      </c>
      <c r="I12158" s="435">
        <v>91670</v>
      </c>
      <c r="J12158" s="434" t="s">
        <v>39</v>
      </c>
      <c r="K12158" s="435" t="s">
        <v>40</v>
      </c>
      <c r="L12158" s="432" t="s">
        <v>11005</v>
      </c>
    </row>
    <row r="12159" spans="2:12" ht="60" x14ac:dyDescent="0.25">
      <c r="B12159" s="437">
        <v>91100000</v>
      </c>
      <c r="C12159" s="430" t="s">
        <v>11445</v>
      </c>
      <c r="D12159" s="431" t="s">
        <v>11061</v>
      </c>
      <c r="E12159" s="432" t="s">
        <v>40</v>
      </c>
      <c r="F12159" s="433" t="s">
        <v>2568</v>
      </c>
      <c r="G12159" s="434" t="s">
        <v>10242</v>
      </c>
      <c r="H12159" s="435">
        <v>59329.03</v>
      </c>
      <c r="I12159" s="435">
        <v>59329.03</v>
      </c>
      <c r="J12159" s="434" t="s">
        <v>39</v>
      </c>
      <c r="K12159" s="435" t="s">
        <v>40</v>
      </c>
      <c r="L12159" s="432" t="s">
        <v>11005</v>
      </c>
    </row>
    <row r="12160" spans="2:12" ht="60" x14ac:dyDescent="0.25">
      <c r="B12160" s="437">
        <v>91100000</v>
      </c>
      <c r="C12160" s="430" t="s">
        <v>11446</v>
      </c>
      <c r="D12160" s="431" t="s">
        <v>11061</v>
      </c>
      <c r="E12160" s="432" t="s">
        <v>40</v>
      </c>
      <c r="F12160" s="433" t="s">
        <v>2568</v>
      </c>
      <c r="G12160" s="434" t="s">
        <v>10242</v>
      </c>
      <c r="H12160" s="435">
        <v>65920</v>
      </c>
      <c r="I12160" s="435">
        <v>65920</v>
      </c>
      <c r="J12160" s="434" t="s">
        <v>39</v>
      </c>
      <c r="K12160" s="435" t="s">
        <v>40</v>
      </c>
      <c r="L12160" s="432" t="s">
        <v>11005</v>
      </c>
    </row>
    <row r="12161" spans="2:12" ht="60" x14ac:dyDescent="0.25">
      <c r="B12161" s="437">
        <v>91100000</v>
      </c>
      <c r="C12161" s="430" t="s">
        <v>11447</v>
      </c>
      <c r="D12161" s="431" t="s">
        <v>11061</v>
      </c>
      <c r="E12161" s="432" t="s">
        <v>40</v>
      </c>
      <c r="F12161" s="433" t="s">
        <v>2568</v>
      </c>
      <c r="G12161" s="434" t="s">
        <v>10242</v>
      </c>
      <c r="H12161" s="435">
        <v>59329.03</v>
      </c>
      <c r="I12161" s="435">
        <v>59329.03</v>
      </c>
      <c r="J12161" s="434" t="s">
        <v>39</v>
      </c>
      <c r="K12161" s="435" t="s">
        <v>40</v>
      </c>
      <c r="L12161" s="432" t="s">
        <v>11005</v>
      </c>
    </row>
    <row r="12162" spans="2:12" ht="60" x14ac:dyDescent="0.25">
      <c r="B12162" s="437">
        <v>91100000</v>
      </c>
      <c r="C12162" s="430" t="s">
        <v>11448</v>
      </c>
      <c r="D12162" s="431" t="s">
        <v>11061</v>
      </c>
      <c r="E12162" s="432" t="s">
        <v>40</v>
      </c>
      <c r="F12162" s="433" t="s">
        <v>2568</v>
      </c>
      <c r="G12162" s="434" t="s">
        <v>10242</v>
      </c>
      <c r="H12162" s="435">
        <v>196215</v>
      </c>
      <c r="I12162" s="435">
        <v>196215</v>
      </c>
      <c r="J12162" s="434" t="s">
        <v>39</v>
      </c>
      <c r="K12162" s="435" t="s">
        <v>40</v>
      </c>
      <c r="L12162" s="432" t="s">
        <v>11005</v>
      </c>
    </row>
    <row r="12163" spans="2:12" ht="60" x14ac:dyDescent="0.25">
      <c r="B12163" s="437">
        <v>91100000</v>
      </c>
      <c r="C12163" s="430" t="s">
        <v>11449</v>
      </c>
      <c r="D12163" s="431" t="s">
        <v>11061</v>
      </c>
      <c r="E12163" s="432" t="s">
        <v>40</v>
      </c>
      <c r="F12163" s="433" t="s">
        <v>2568</v>
      </c>
      <c r="G12163" s="434" t="s">
        <v>10242</v>
      </c>
      <c r="H12163" s="435">
        <v>5459</v>
      </c>
      <c r="I12163" s="435">
        <v>5459</v>
      </c>
      <c r="J12163" s="434" t="s">
        <v>39</v>
      </c>
      <c r="K12163" s="435" t="s">
        <v>40</v>
      </c>
      <c r="L12163" s="432" t="s">
        <v>11005</v>
      </c>
    </row>
    <row r="12164" spans="2:12" ht="60" x14ac:dyDescent="0.25">
      <c r="B12164" s="437">
        <v>91100000</v>
      </c>
      <c r="C12164" s="430" t="s">
        <v>11450</v>
      </c>
      <c r="D12164" s="431" t="s">
        <v>11061</v>
      </c>
      <c r="E12164" s="432" t="s">
        <v>40</v>
      </c>
      <c r="F12164" s="433" t="s">
        <v>2568</v>
      </c>
      <c r="G12164" s="434" t="s">
        <v>10242</v>
      </c>
      <c r="H12164" s="435">
        <v>15448.97</v>
      </c>
      <c r="I12164" s="435">
        <v>15448.97</v>
      </c>
      <c r="J12164" s="434" t="s">
        <v>39</v>
      </c>
      <c r="K12164" s="435" t="s">
        <v>40</v>
      </c>
      <c r="L12164" s="432" t="s">
        <v>11005</v>
      </c>
    </row>
    <row r="12165" spans="2:12" ht="60" x14ac:dyDescent="0.25">
      <c r="B12165" s="437">
        <v>91100000</v>
      </c>
      <c r="C12165" s="430" t="s">
        <v>11451</v>
      </c>
      <c r="D12165" s="431" t="s">
        <v>11061</v>
      </c>
      <c r="E12165" s="432" t="s">
        <v>40</v>
      </c>
      <c r="F12165" s="433" t="s">
        <v>2568</v>
      </c>
      <c r="G12165" s="434" t="s">
        <v>10242</v>
      </c>
      <c r="H12165" s="435">
        <v>84048</v>
      </c>
      <c r="I12165" s="435">
        <v>84048</v>
      </c>
      <c r="J12165" s="434" t="s">
        <v>39</v>
      </c>
      <c r="K12165" s="435" t="s">
        <v>40</v>
      </c>
      <c r="L12165" s="432" t="s">
        <v>11005</v>
      </c>
    </row>
    <row r="12166" spans="2:12" ht="60" x14ac:dyDescent="0.25">
      <c r="B12166" s="437">
        <v>91100000</v>
      </c>
      <c r="C12166" s="430" t="s">
        <v>11452</v>
      </c>
      <c r="D12166" s="431" t="s">
        <v>11061</v>
      </c>
      <c r="E12166" s="432" t="s">
        <v>40</v>
      </c>
      <c r="F12166" s="433" t="s">
        <v>2568</v>
      </c>
      <c r="G12166" s="434" t="s">
        <v>10242</v>
      </c>
      <c r="H12166" s="435">
        <v>81061</v>
      </c>
      <c r="I12166" s="435">
        <v>81061</v>
      </c>
      <c r="J12166" s="434" t="s">
        <v>39</v>
      </c>
      <c r="K12166" s="435" t="s">
        <v>40</v>
      </c>
      <c r="L12166" s="432" t="s">
        <v>11005</v>
      </c>
    </row>
    <row r="12167" spans="2:12" ht="60" x14ac:dyDescent="0.25">
      <c r="B12167" s="437">
        <v>91100000</v>
      </c>
      <c r="C12167" s="430" t="s">
        <v>11453</v>
      </c>
      <c r="D12167" s="431" t="s">
        <v>11061</v>
      </c>
      <c r="E12167" s="432" t="s">
        <v>40</v>
      </c>
      <c r="F12167" s="433" t="s">
        <v>2568</v>
      </c>
      <c r="G12167" s="434" t="s">
        <v>10242</v>
      </c>
      <c r="H12167" s="435">
        <v>27811.03</v>
      </c>
      <c r="I12167" s="435">
        <v>27811.03</v>
      </c>
      <c r="J12167" s="434" t="s">
        <v>39</v>
      </c>
      <c r="K12167" s="435" t="s">
        <v>40</v>
      </c>
      <c r="L12167" s="432" t="s">
        <v>11005</v>
      </c>
    </row>
    <row r="12168" spans="2:12" ht="60" x14ac:dyDescent="0.25">
      <c r="B12168" s="437">
        <v>91100000</v>
      </c>
      <c r="C12168" s="430" t="s">
        <v>11454</v>
      </c>
      <c r="D12168" s="431" t="s">
        <v>11061</v>
      </c>
      <c r="E12168" s="432" t="s">
        <v>40</v>
      </c>
      <c r="F12168" s="433" t="s">
        <v>2568</v>
      </c>
      <c r="G12168" s="434" t="s">
        <v>10242</v>
      </c>
      <c r="H12168" s="435">
        <v>31000</v>
      </c>
      <c r="I12168" s="435">
        <v>31000</v>
      </c>
      <c r="J12168" s="434" t="s">
        <v>39</v>
      </c>
      <c r="K12168" s="435" t="s">
        <v>40</v>
      </c>
      <c r="L12168" s="432" t="s">
        <v>11005</v>
      </c>
    </row>
    <row r="12169" spans="2:12" ht="60" x14ac:dyDescent="0.25">
      <c r="B12169" s="437">
        <v>91100000</v>
      </c>
      <c r="C12169" s="430" t="s">
        <v>11455</v>
      </c>
      <c r="D12169" s="431" t="s">
        <v>11061</v>
      </c>
      <c r="E12169" s="432" t="s">
        <v>40</v>
      </c>
      <c r="F12169" s="433" t="s">
        <v>2568</v>
      </c>
      <c r="G12169" s="434" t="s">
        <v>10242</v>
      </c>
      <c r="H12169" s="435">
        <v>20200</v>
      </c>
      <c r="I12169" s="435">
        <v>20200</v>
      </c>
      <c r="J12169" s="434" t="s">
        <v>39</v>
      </c>
      <c r="K12169" s="435" t="s">
        <v>40</v>
      </c>
      <c r="L12169" s="432" t="s">
        <v>11005</v>
      </c>
    </row>
    <row r="12170" spans="2:12" ht="60" x14ac:dyDescent="0.25">
      <c r="B12170" s="437">
        <v>91100000</v>
      </c>
      <c r="C12170" s="430" t="s">
        <v>11456</v>
      </c>
      <c r="D12170" s="431" t="s">
        <v>11061</v>
      </c>
      <c r="E12170" s="432" t="s">
        <v>40</v>
      </c>
      <c r="F12170" s="433" t="s">
        <v>2568</v>
      </c>
      <c r="G12170" s="434" t="s">
        <v>10242</v>
      </c>
      <c r="H12170" s="435">
        <v>160700</v>
      </c>
      <c r="I12170" s="435">
        <v>160700</v>
      </c>
      <c r="J12170" s="434" t="s">
        <v>39</v>
      </c>
      <c r="K12170" s="435" t="s">
        <v>40</v>
      </c>
      <c r="L12170" s="432" t="s">
        <v>11005</v>
      </c>
    </row>
    <row r="12171" spans="2:12" ht="60" x14ac:dyDescent="0.25">
      <c r="B12171" s="437">
        <v>91100000</v>
      </c>
      <c r="C12171" s="430" t="s">
        <v>11457</v>
      </c>
      <c r="D12171" s="431" t="s">
        <v>11061</v>
      </c>
      <c r="E12171" s="432" t="s">
        <v>40</v>
      </c>
      <c r="F12171" s="433" t="s">
        <v>2568</v>
      </c>
      <c r="G12171" s="434" t="s">
        <v>10242</v>
      </c>
      <c r="H12171" s="435">
        <v>79700</v>
      </c>
      <c r="I12171" s="435">
        <v>79700</v>
      </c>
      <c r="J12171" s="434" t="s">
        <v>39</v>
      </c>
      <c r="K12171" s="435" t="s">
        <v>40</v>
      </c>
      <c r="L12171" s="432" t="s">
        <v>11005</v>
      </c>
    </row>
    <row r="12172" spans="2:12" ht="60" x14ac:dyDescent="0.25">
      <c r="B12172" s="437">
        <v>91100000</v>
      </c>
      <c r="C12172" s="430" t="s">
        <v>11458</v>
      </c>
      <c r="D12172" s="431" t="s">
        <v>11061</v>
      </c>
      <c r="E12172" s="432" t="s">
        <v>40</v>
      </c>
      <c r="F12172" s="433" t="s">
        <v>2568</v>
      </c>
      <c r="G12172" s="434" t="s">
        <v>10242</v>
      </c>
      <c r="H12172" s="435">
        <v>36082.959999999999</v>
      </c>
      <c r="I12172" s="435">
        <v>36082.959999999999</v>
      </c>
      <c r="J12172" s="434" t="s">
        <v>39</v>
      </c>
      <c r="K12172" s="435" t="s">
        <v>40</v>
      </c>
      <c r="L12172" s="432" t="s">
        <v>11005</v>
      </c>
    </row>
    <row r="12173" spans="2:12" ht="60" x14ac:dyDescent="0.25">
      <c r="B12173" s="437">
        <v>91100000</v>
      </c>
      <c r="C12173" s="430" t="s">
        <v>11459</v>
      </c>
      <c r="D12173" s="431" t="s">
        <v>11061</v>
      </c>
      <c r="E12173" s="432" t="s">
        <v>40</v>
      </c>
      <c r="F12173" s="433" t="s">
        <v>2568</v>
      </c>
      <c r="G12173" s="434" t="s">
        <v>10242</v>
      </c>
      <c r="H12173" s="435">
        <v>9300</v>
      </c>
      <c r="I12173" s="435">
        <v>9300</v>
      </c>
      <c r="J12173" s="434" t="s">
        <v>39</v>
      </c>
      <c r="K12173" s="435" t="s">
        <v>40</v>
      </c>
      <c r="L12173" s="432" t="s">
        <v>11005</v>
      </c>
    </row>
    <row r="12174" spans="2:12" ht="60" x14ac:dyDescent="0.25">
      <c r="B12174" s="437">
        <v>91100000</v>
      </c>
      <c r="C12174" s="430" t="s">
        <v>11460</v>
      </c>
      <c r="D12174" s="431" t="s">
        <v>11061</v>
      </c>
      <c r="E12174" s="432" t="s">
        <v>40</v>
      </c>
      <c r="F12174" s="433" t="s">
        <v>2568</v>
      </c>
      <c r="G12174" s="434" t="s">
        <v>10242</v>
      </c>
      <c r="H12174" s="435">
        <v>71071.03</v>
      </c>
      <c r="I12174" s="435">
        <v>71071.03</v>
      </c>
      <c r="J12174" s="434" t="s">
        <v>39</v>
      </c>
      <c r="K12174" s="435" t="s">
        <v>40</v>
      </c>
      <c r="L12174" s="432" t="s">
        <v>11005</v>
      </c>
    </row>
    <row r="12175" spans="2:12" ht="60" x14ac:dyDescent="0.25">
      <c r="B12175" s="437">
        <v>91100000</v>
      </c>
      <c r="C12175" s="430" t="s">
        <v>11461</v>
      </c>
      <c r="D12175" s="431" t="s">
        <v>11061</v>
      </c>
      <c r="E12175" s="432" t="s">
        <v>40</v>
      </c>
      <c r="F12175" s="433" t="s">
        <v>2568</v>
      </c>
      <c r="G12175" s="434" t="s">
        <v>10242</v>
      </c>
      <c r="H12175" s="435">
        <v>205983.52</v>
      </c>
      <c r="I12175" s="435">
        <v>205983.52</v>
      </c>
      <c r="J12175" s="434" t="s">
        <v>39</v>
      </c>
      <c r="K12175" s="435" t="s">
        <v>40</v>
      </c>
      <c r="L12175" s="432" t="s">
        <v>11005</v>
      </c>
    </row>
    <row r="12176" spans="2:12" ht="60" x14ac:dyDescent="0.25">
      <c r="B12176" s="437">
        <v>91100000</v>
      </c>
      <c r="C12176" s="430" t="s">
        <v>11462</v>
      </c>
      <c r="D12176" s="431" t="s">
        <v>11061</v>
      </c>
      <c r="E12176" s="432" t="s">
        <v>40</v>
      </c>
      <c r="F12176" s="433" t="s">
        <v>2568</v>
      </c>
      <c r="G12176" s="434" t="s">
        <v>10242</v>
      </c>
      <c r="H12176" s="435">
        <v>61794.85</v>
      </c>
      <c r="I12176" s="435">
        <v>61794.85</v>
      </c>
      <c r="J12176" s="434" t="s">
        <v>39</v>
      </c>
      <c r="K12176" s="435" t="s">
        <v>40</v>
      </c>
      <c r="L12176" s="432" t="s">
        <v>11005</v>
      </c>
    </row>
    <row r="12177" spans="2:12" ht="60" x14ac:dyDescent="0.25">
      <c r="B12177" s="437">
        <v>91100000</v>
      </c>
      <c r="C12177" s="430" t="s">
        <v>11463</v>
      </c>
      <c r="D12177" s="431" t="s">
        <v>11061</v>
      </c>
      <c r="E12177" s="432" t="s">
        <v>40</v>
      </c>
      <c r="F12177" s="433" t="s">
        <v>2568</v>
      </c>
      <c r="G12177" s="434" t="s">
        <v>10242</v>
      </c>
      <c r="H12177" s="435">
        <v>134024.63</v>
      </c>
      <c r="I12177" s="435">
        <v>134024.63</v>
      </c>
      <c r="J12177" s="434" t="s">
        <v>39</v>
      </c>
      <c r="K12177" s="435" t="s">
        <v>40</v>
      </c>
      <c r="L12177" s="432" t="s">
        <v>11005</v>
      </c>
    </row>
    <row r="12178" spans="2:12" ht="60" x14ac:dyDescent="0.25">
      <c r="B12178" s="437">
        <v>91100000</v>
      </c>
      <c r="C12178" s="430" t="s">
        <v>11464</v>
      </c>
      <c r="D12178" s="431" t="s">
        <v>11061</v>
      </c>
      <c r="E12178" s="432" t="s">
        <v>40</v>
      </c>
      <c r="F12178" s="433" t="s">
        <v>2568</v>
      </c>
      <c r="G12178" s="434" t="s">
        <v>10242</v>
      </c>
      <c r="H12178" s="435">
        <v>38317.03</v>
      </c>
      <c r="I12178" s="435">
        <v>38317.03</v>
      </c>
      <c r="J12178" s="434" t="s">
        <v>39</v>
      </c>
      <c r="K12178" s="435" t="s">
        <v>40</v>
      </c>
      <c r="L12178" s="432" t="s">
        <v>11005</v>
      </c>
    </row>
    <row r="12179" spans="2:12" ht="60" x14ac:dyDescent="0.25">
      <c r="B12179" s="437">
        <v>91100000</v>
      </c>
      <c r="C12179" s="430" t="s">
        <v>11465</v>
      </c>
      <c r="D12179" s="431" t="s">
        <v>11061</v>
      </c>
      <c r="E12179" s="432" t="s">
        <v>40</v>
      </c>
      <c r="F12179" s="433" t="s">
        <v>2568</v>
      </c>
      <c r="G12179" s="434" t="s">
        <v>10242</v>
      </c>
      <c r="H12179" s="435">
        <v>33579.03</v>
      </c>
      <c r="I12179" s="435">
        <v>33579.03</v>
      </c>
      <c r="J12179" s="434" t="s">
        <v>39</v>
      </c>
      <c r="K12179" s="435" t="s">
        <v>40</v>
      </c>
      <c r="L12179" s="432" t="s">
        <v>11005</v>
      </c>
    </row>
    <row r="12180" spans="2:12" ht="60" x14ac:dyDescent="0.25">
      <c r="B12180" s="437">
        <v>91100000</v>
      </c>
      <c r="C12180" s="430" t="s">
        <v>11466</v>
      </c>
      <c r="D12180" s="431" t="s">
        <v>11061</v>
      </c>
      <c r="E12180" s="432" t="s">
        <v>40</v>
      </c>
      <c r="F12180" s="433" t="s">
        <v>2568</v>
      </c>
      <c r="G12180" s="434" t="s">
        <v>10242</v>
      </c>
      <c r="H12180" s="435">
        <v>13391.03</v>
      </c>
      <c r="I12180" s="435">
        <v>13391.03</v>
      </c>
      <c r="J12180" s="434" t="s">
        <v>39</v>
      </c>
      <c r="K12180" s="435" t="s">
        <v>40</v>
      </c>
      <c r="L12180" s="432" t="s">
        <v>11005</v>
      </c>
    </row>
    <row r="12181" spans="2:12" ht="60" x14ac:dyDescent="0.25">
      <c r="B12181" s="437">
        <v>91100000</v>
      </c>
      <c r="C12181" s="430" t="s">
        <v>11467</v>
      </c>
      <c r="D12181" s="431" t="s">
        <v>11061</v>
      </c>
      <c r="E12181" s="432" t="s">
        <v>40</v>
      </c>
      <c r="F12181" s="433" t="s">
        <v>2568</v>
      </c>
      <c r="G12181" s="434" t="s">
        <v>10242</v>
      </c>
      <c r="H12181" s="435">
        <v>150484.03</v>
      </c>
      <c r="I12181" s="435">
        <v>150484.03</v>
      </c>
      <c r="J12181" s="434" t="s">
        <v>39</v>
      </c>
      <c r="K12181" s="435" t="s">
        <v>40</v>
      </c>
      <c r="L12181" s="432" t="s">
        <v>11005</v>
      </c>
    </row>
    <row r="12182" spans="2:12" ht="60" x14ac:dyDescent="0.25">
      <c r="B12182" s="437">
        <v>91100000</v>
      </c>
      <c r="C12182" s="430" t="s">
        <v>11468</v>
      </c>
      <c r="D12182" s="431" t="s">
        <v>11061</v>
      </c>
      <c r="E12182" s="432" t="s">
        <v>40</v>
      </c>
      <c r="F12182" s="433" t="s">
        <v>2568</v>
      </c>
      <c r="G12182" s="434" t="s">
        <v>10242</v>
      </c>
      <c r="H12182" s="435">
        <v>26781.03</v>
      </c>
      <c r="I12182" s="435">
        <v>26781.03</v>
      </c>
      <c r="J12182" s="434" t="s">
        <v>39</v>
      </c>
      <c r="K12182" s="435" t="s">
        <v>40</v>
      </c>
      <c r="L12182" s="432" t="s">
        <v>11005</v>
      </c>
    </row>
    <row r="12183" spans="2:12" ht="60" x14ac:dyDescent="0.25">
      <c r="B12183" s="437">
        <v>91100000</v>
      </c>
      <c r="C12183" s="430" t="s">
        <v>11469</v>
      </c>
      <c r="D12183" s="431" t="s">
        <v>11061</v>
      </c>
      <c r="E12183" s="432" t="s">
        <v>40</v>
      </c>
      <c r="F12183" s="433" t="s">
        <v>2568</v>
      </c>
      <c r="G12183" s="434" t="s">
        <v>10242</v>
      </c>
      <c r="H12183" s="435">
        <v>64275.09</v>
      </c>
      <c r="I12183" s="435">
        <v>64275.09</v>
      </c>
      <c r="J12183" s="434" t="s">
        <v>39</v>
      </c>
      <c r="K12183" s="435" t="s">
        <v>40</v>
      </c>
      <c r="L12183" s="432" t="s">
        <v>11005</v>
      </c>
    </row>
    <row r="12184" spans="2:12" ht="60" x14ac:dyDescent="0.25">
      <c r="B12184" s="437">
        <v>91100000</v>
      </c>
      <c r="C12184" s="430" t="s">
        <v>11470</v>
      </c>
      <c r="D12184" s="431" t="s">
        <v>11061</v>
      </c>
      <c r="E12184" s="432" t="s">
        <v>40</v>
      </c>
      <c r="F12184" s="433" t="s">
        <v>2568</v>
      </c>
      <c r="G12184" s="434" t="s">
        <v>10242</v>
      </c>
      <c r="H12184" s="435">
        <v>178912.03</v>
      </c>
      <c r="I12184" s="435">
        <v>178912.03</v>
      </c>
      <c r="J12184" s="434" t="s">
        <v>39</v>
      </c>
      <c r="K12184" s="435" t="s">
        <v>40</v>
      </c>
      <c r="L12184" s="432" t="s">
        <v>11005</v>
      </c>
    </row>
    <row r="12185" spans="2:12" ht="60" x14ac:dyDescent="0.25">
      <c r="B12185" s="437">
        <v>91100000</v>
      </c>
      <c r="C12185" s="430" t="s">
        <v>11471</v>
      </c>
      <c r="D12185" s="431" t="s">
        <v>11061</v>
      </c>
      <c r="E12185" s="432" t="s">
        <v>40</v>
      </c>
      <c r="F12185" s="433" t="s">
        <v>2568</v>
      </c>
      <c r="G12185" s="434" t="s">
        <v>10242</v>
      </c>
      <c r="H12185" s="435">
        <v>2781</v>
      </c>
      <c r="I12185" s="435">
        <v>2781</v>
      </c>
      <c r="J12185" s="434" t="s">
        <v>39</v>
      </c>
      <c r="K12185" s="435" t="s">
        <v>40</v>
      </c>
      <c r="L12185" s="432" t="s">
        <v>11005</v>
      </c>
    </row>
    <row r="12186" spans="2:12" ht="60" x14ac:dyDescent="0.25">
      <c r="B12186" s="437">
        <v>91100000</v>
      </c>
      <c r="C12186" s="430" t="s">
        <v>11472</v>
      </c>
      <c r="D12186" s="431" t="s">
        <v>11061</v>
      </c>
      <c r="E12186" s="432" t="s">
        <v>40</v>
      </c>
      <c r="F12186" s="433" t="s">
        <v>2568</v>
      </c>
      <c r="G12186" s="434" t="s">
        <v>10242</v>
      </c>
      <c r="H12186" s="435">
        <v>114654.45</v>
      </c>
      <c r="I12186" s="435">
        <v>114654.45</v>
      </c>
      <c r="J12186" s="434" t="s">
        <v>39</v>
      </c>
      <c r="K12186" s="435" t="s">
        <v>40</v>
      </c>
      <c r="L12186" s="432" t="s">
        <v>11005</v>
      </c>
    </row>
    <row r="12187" spans="2:12" ht="60" x14ac:dyDescent="0.25">
      <c r="B12187" s="437">
        <v>91100000</v>
      </c>
      <c r="C12187" s="430" t="s">
        <v>11473</v>
      </c>
      <c r="D12187" s="431" t="s">
        <v>11061</v>
      </c>
      <c r="E12187" s="432" t="s">
        <v>40</v>
      </c>
      <c r="F12187" s="433" t="s">
        <v>2568</v>
      </c>
      <c r="G12187" s="434" t="s">
        <v>10242</v>
      </c>
      <c r="H12187" s="435">
        <v>114654.45</v>
      </c>
      <c r="I12187" s="435">
        <v>114654.45</v>
      </c>
      <c r="J12187" s="434" t="s">
        <v>39</v>
      </c>
      <c r="K12187" s="435" t="s">
        <v>40</v>
      </c>
      <c r="L12187" s="432" t="s">
        <v>11005</v>
      </c>
    </row>
    <row r="12188" spans="2:12" ht="60" x14ac:dyDescent="0.25">
      <c r="B12188" s="437">
        <v>91100000</v>
      </c>
      <c r="C12188" s="430" t="s">
        <v>11474</v>
      </c>
      <c r="D12188" s="431" t="s">
        <v>11061</v>
      </c>
      <c r="E12188" s="432" t="s">
        <v>40</v>
      </c>
      <c r="F12188" s="433" t="s">
        <v>2568</v>
      </c>
      <c r="G12188" s="434" t="s">
        <v>10242</v>
      </c>
      <c r="H12188" s="435">
        <v>65402.94</v>
      </c>
      <c r="I12188" s="435">
        <v>65402.94</v>
      </c>
      <c r="J12188" s="434" t="s">
        <v>39</v>
      </c>
      <c r="K12188" s="435" t="s">
        <v>40</v>
      </c>
      <c r="L12188" s="432" t="s">
        <v>11005</v>
      </c>
    </row>
    <row r="12189" spans="2:12" ht="60" x14ac:dyDescent="0.25">
      <c r="B12189" s="437">
        <v>91100000</v>
      </c>
      <c r="C12189" s="430" t="s">
        <v>11475</v>
      </c>
      <c r="D12189" s="431" t="s">
        <v>11061</v>
      </c>
      <c r="E12189" s="432" t="s">
        <v>40</v>
      </c>
      <c r="F12189" s="433" t="s">
        <v>2568</v>
      </c>
      <c r="G12189" s="434" t="s">
        <v>10242</v>
      </c>
      <c r="H12189" s="435">
        <v>77251.03</v>
      </c>
      <c r="I12189" s="435">
        <v>77251.03</v>
      </c>
      <c r="J12189" s="434" t="s">
        <v>39</v>
      </c>
      <c r="K12189" s="435" t="s">
        <v>40</v>
      </c>
      <c r="L12189" s="432" t="s">
        <v>11005</v>
      </c>
    </row>
    <row r="12190" spans="2:12" ht="60" x14ac:dyDescent="0.25">
      <c r="B12190" s="437">
        <v>91100000</v>
      </c>
      <c r="C12190" s="430" t="s">
        <v>11476</v>
      </c>
      <c r="D12190" s="431" t="s">
        <v>11061</v>
      </c>
      <c r="E12190" s="432" t="s">
        <v>40</v>
      </c>
      <c r="F12190" s="433" t="s">
        <v>2568</v>
      </c>
      <c r="G12190" s="434" t="s">
        <v>10242</v>
      </c>
      <c r="H12190" s="435">
        <v>29561</v>
      </c>
      <c r="I12190" s="435">
        <v>29561</v>
      </c>
      <c r="J12190" s="434" t="s">
        <v>39</v>
      </c>
      <c r="K12190" s="435" t="s">
        <v>40</v>
      </c>
      <c r="L12190" s="432" t="s">
        <v>11005</v>
      </c>
    </row>
    <row r="12191" spans="2:12" ht="60" x14ac:dyDescent="0.25">
      <c r="B12191" s="437">
        <v>91100000</v>
      </c>
      <c r="C12191" s="430" t="s">
        <v>11477</v>
      </c>
      <c r="D12191" s="431" t="s">
        <v>11061</v>
      </c>
      <c r="E12191" s="432" t="s">
        <v>40</v>
      </c>
      <c r="F12191" s="433" t="s">
        <v>2568</v>
      </c>
      <c r="G12191" s="434" t="s">
        <v>10242</v>
      </c>
      <c r="H12191" s="435">
        <v>154500</v>
      </c>
      <c r="I12191" s="435">
        <v>154500</v>
      </c>
      <c r="J12191" s="434" t="s">
        <v>39</v>
      </c>
      <c r="K12191" s="435" t="s">
        <v>40</v>
      </c>
      <c r="L12191" s="432" t="s">
        <v>11005</v>
      </c>
    </row>
    <row r="12192" spans="2:12" ht="60" x14ac:dyDescent="0.25">
      <c r="B12192" s="437">
        <v>91100000</v>
      </c>
      <c r="C12192" s="430" t="s">
        <v>11478</v>
      </c>
      <c r="D12192" s="431" t="s">
        <v>11061</v>
      </c>
      <c r="E12192" s="432" t="s">
        <v>40</v>
      </c>
      <c r="F12192" s="433" t="s">
        <v>2568</v>
      </c>
      <c r="G12192" s="434" t="s">
        <v>10242</v>
      </c>
      <c r="H12192" s="435">
        <v>154500</v>
      </c>
      <c r="I12192" s="435">
        <v>154500</v>
      </c>
      <c r="J12192" s="434" t="s">
        <v>39</v>
      </c>
      <c r="K12192" s="435" t="s">
        <v>40</v>
      </c>
      <c r="L12192" s="432" t="s">
        <v>11005</v>
      </c>
    </row>
    <row r="12193" spans="2:12" ht="60" x14ac:dyDescent="0.25">
      <c r="B12193" s="437">
        <v>91100000</v>
      </c>
      <c r="C12193" s="430" t="s">
        <v>11479</v>
      </c>
      <c r="D12193" s="431" t="s">
        <v>11061</v>
      </c>
      <c r="E12193" s="432" t="s">
        <v>40</v>
      </c>
      <c r="F12193" s="433" t="s">
        <v>2568</v>
      </c>
      <c r="G12193" s="434" t="s">
        <v>10242</v>
      </c>
      <c r="H12193" s="435">
        <v>154500</v>
      </c>
      <c r="I12193" s="435">
        <v>154500</v>
      </c>
      <c r="J12193" s="434" t="s">
        <v>39</v>
      </c>
      <c r="K12193" s="435" t="s">
        <v>40</v>
      </c>
      <c r="L12193" s="432" t="s">
        <v>11005</v>
      </c>
    </row>
    <row r="12194" spans="2:12" ht="60" x14ac:dyDescent="0.25">
      <c r="B12194" s="437">
        <v>91100000</v>
      </c>
      <c r="C12194" s="430" t="s">
        <v>11480</v>
      </c>
      <c r="D12194" s="431" t="s">
        <v>11061</v>
      </c>
      <c r="E12194" s="432" t="s">
        <v>40</v>
      </c>
      <c r="F12194" s="433" t="s">
        <v>2568</v>
      </c>
      <c r="G12194" s="434" t="s">
        <v>10242</v>
      </c>
      <c r="H12194" s="435">
        <v>41203.089999999997</v>
      </c>
      <c r="I12194" s="435">
        <v>41203.089999999997</v>
      </c>
      <c r="J12194" s="434" t="s">
        <v>39</v>
      </c>
      <c r="K12194" s="435" t="s">
        <v>40</v>
      </c>
      <c r="L12194" s="432" t="s">
        <v>11005</v>
      </c>
    </row>
    <row r="12195" spans="2:12" ht="60" x14ac:dyDescent="0.25">
      <c r="B12195" s="437" t="s">
        <v>11481</v>
      </c>
      <c r="C12195" s="430" t="s">
        <v>11482</v>
      </c>
      <c r="D12195" s="431" t="s">
        <v>11120</v>
      </c>
      <c r="E12195" s="432" t="s">
        <v>40</v>
      </c>
      <c r="F12195" s="433" t="s">
        <v>2568</v>
      </c>
      <c r="G12195" s="434" t="s">
        <v>10242</v>
      </c>
      <c r="H12195" s="435">
        <v>391400</v>
      </c>
      <c r="I12195" s="435">
        <v>391400</v>
      </c>
      <c r="J12195" s="434" t="s">
        <v>39</v>
      </c>
      <c r="K12195" s="435" t="s">
        <v>40</v>
      </c>
      <c r="L12195" s="432" t="s">
        <v>11005</v>
      </c>
    </row>
    <row r="12196" spans="2:12" ht="60" x14ac:dyDescent="0.25">
      <c r="B12196" s="437" t="s">
        <v>11483</v>
      </c>
      <c r="C12196" s="430" t="s">
        <v>11484</v>
      </c>
      <c r="D12196" s="431" t="s">
        <v>11120</v>
      </c>
      <c r="E12196" s="432" t="s">
        <v>40</v>
      </c>
      <c r="F12196" s="433" t="s">
        <v>2568</v>
      </c>
      <c r="G12196" s="434" t="s">
        <v>10242</v>
      </c>
      <c r="H12196" s="435">
        <v>391400</v>
      </c>
      <c r="I12196" s="435">
        <v>391400</v>
      </c>
      <c r="J12196" s="434" t="s">
        <v>39</v>
      </c>
      <c r="K12196" s="435" t="s">
        <v>40</v>
      </c>
      <c r="L12196" s="432" t="s">
        <v>11005</v>
      </c>
    </row>
    <row r="12197" spans="2:12" ht="60" x14ac:dyDescent="0.25">
      <c r="B12197" s="437" t="s">
        <v>11485</v>
      </c>
      <c r="C12197" s="430" t="s">
        <v>11486</v>
      </c>
      <c r="D12197" s="431" t="s">
        <v>11120</v>
      </c>
      <c r="E12197" s="432" t="s">
        <v>40</v>
      </c>
      <c r="F12197" s="433" t="s">
        <v>2568</v>
      </c>
      <c r="G12197" s="434" t="s">
        <v>10242</v>
      </c>
      <c r="H12197" s="435">
        <v>494400</v>
      </c>
      <c r="I12197" s="435">
        <v>494400</v>
      </c>
      <c r="J12197" s="434" t="s">
        <v>39</v>
      </c>
      <c r="K12197" s="435" t="s">
        <v>40</v>
      </c>
      <c r="L12197" s="432" t="s">
        <v>11005</v>
      </c>
    </row>
    <row r="12198" spans="2:12" ht="60" x14ac:dyDescent="0.25">
      <c r="B12198" s="437" t="s">
        <v>11487</v>
      </c>
      <c r="C12198" s="430" t="s">
        <v>11488</v>
      </c>
      <c r="D12198" s="431" t="s">
        <v>11120</v>
      </c>
      <c r="E12198" s="432" t="s">
        <v>40</v>
      </c>
      <c r="F12198" s="433" t="s">
        <v>2568</v>
      </c>
      <c r="G12198" s="434" t="s">
        <v>10242</v>
      </c>
      <c r="H12198" s="435">
        <v>494400</v>
      </c>
      <c r="I12198" s="435">
        <v>494400</v>
      </c>
      <c r="J12198" s="434" t="s">
        <v>39</v>
      </c>
      <c r="K12198" s="435" t="s">
        <v>40</v>
      </c>
      <c r="L12198" s="432" t="s">
        <v>11005</v>
      </c>
    </row>
    <row r="12199" spans="2:12" ht="60" x14ac:dyDescent="0.25">
      <c r="B12199" s="437" t="s">
        <v>11489</v>
      </c>
      <c r="C12199" s="430" t="s">
        <v>11490</v>
      </c>
      <c r="D12199" s="431" t="s">
        <v>11120</v>
      </c>
      <c r="E12199" s="432" t="s">
        <v>40</v>
      </c>
      <c r="F12199" s="433" t="s">
        <v>2568</v>
      </c>
      <c r="G12199" s="434" t="s">
        <v>10242</v>
      </c>
      <c r="H12199" s="435">
        <v>494400</v>
      </c>
      <c r="I12199" s="435">
        <v>494400</v>
      </c>
      <c r="J12199" s="434" t="s">
        <v>39</v>
      </c>
      <c r="K12199" s="435" t="s">
        <v>40</v>
      </c>
      <c r="L12199" s="432" t="s">
        <v>11005</v>
      </c>
    </row>
    <row r="12200" spans="2:12" ht="60" x14ac:dyDescent="0.25">
      <c r="B12200" s="429" t="s">
        <v>11491</v>
      </c>
      <c r="C12200" s="430" t="s">
        <v>11492</v>
      </c>
      <c r="D12200" s="431" t="s">
        <v>11045</v>
      </c>
      <c r="E12200" s="432" t="s">
        <v>40</v>
      </c>
      <c r="F12200" s="433" t="s">
        <v>2568</v>
      </c>
      <c r="G12200" s="434" t="s">
        <v>10242</v>
      </c>
      <c r="H12200" s="435">
        <v>5376.6</v>
      </c>
      <c r="I12200" s="435">
        <v>5376.6</v>
      </c>
      <c r="J12200" s="434" t="s">
        <v>39</v>
      </c>
      <c r="K12200" s="435" t="s">
        <v>40</v>
      </c>
      <c r="L12200" s="432" t="s">
        <v>11005</v>
      </c>
    </row>
    <row r="12201" spans="2:12" ht="60" x14ac:dyDescent="0.25">
      <c r="B12201" s="429" t="s">
        <v>11493</v>
      </c>
      <c r="C12201" s="430" t="s">
        <v>11494</v>
      </c>
      <c r="D12201" s="431" t="s">
        <v>11045</v>
      </c>
      <c r="E12201" s="432" t="s">
        <v>40</v>
      </c>
      <c r="F12201" s="433" t="s">
        <v>2568</v>
      </c>
      <c r="G12201" s="434" t="s">
        <v>10242</v>
      </c>
      <c r="H12201" s="435">
        <v>5376.6</v>
      </c>
      <c r="I12201" s="435">
        <v>5376.6</v>
      </c>
      <c r="J12201" s="434" t="s">
        <v>39</v>
      </c>
      <c r="K12201" s="435" t="s">
        <v>40</v>
      </c>
      <c r="L12201" s="432" t="s">
        <v>11005</v>
      </c>
    </row>
    <row r="12202" spans="2:12" ht="60" x14ac:dyDescent="0.25">
      <c r="B12202" s="429" t="s">
        <v>11495</v>
      </c>
      <c r="C12202" s="430" t="s">
        <v>11496</v>
      </c>
      <c r="D12202" s="431" t="s">
        <v>11045</v>
      </c>
      <c r="E12202" s="432" t="s">
        <v>40</v>
      </c>
      <c r="F12202" s="433" t="s">
        <v>2568</v>
      </c>
      <c r="G12202" s="434" t="s">
        <v>10242</v>
      </c>
      <c r="H12202" s="435">
        <v>5376.6</v>
      </c>
      <c r="I12202" s="435">
        <v>5376.6</v>
      </c>
      <c r="J12202" s="434" t="s">
        <v>39</v>
      </c>
      <c r="K12202" s="435" t="s">
        <v>40</v>
      </c>
      <c r="L12202" s="432" t="s">
        <v>11005</v>
      </c>
    </row>
    <row r="12203" spans="2:12" ht="60" x14ac:dyDescent="0.25">
      <c r="B12203" s="429" t="s">
        <v>11497</v>
      </c>
      <c r="C12203" s="430" t="s">
        <v>11496</v>
      </c>
      <c r="D12203" s="431" t="s">
        <v>11045</v>
      </c>
      <c r="E12203" s="432" t="s">
        <v>40</v>
      </c>
      <c r="F12203" s="433" t="s">
        <v>2568</v>
      </c>
      <c r="G12203" s="434" t="s">
        <v>10242</v>
      </c>
      <c r="H12203" s="435">
        <v>5376.6</v>
      </c>
      <c r="I12203" s="435">
        <v>5376.6</v>
      </c>
      <c r="J12203" s="434" t="s">
        <v>39</v>
      </c>
      <c r="K12203" s="435" t="s">
        <v>40</v>
      </c>
      <c r="L12203" s="432" t="s">
        <v>11005</v>
      </c>
    </row>
    <row r="12204" spans="2:12" ht="60" x14ac:dyDescent="0.25">
      <c r="B12204" s="429" t="s">
        <v>11498</v>
      </c>
      <c r="C12204" s="430" t="s">
        <v>4224</v>
      </c>
      <c r="D12204" s="431" t="s">
        <v>11045</v>
      </c>
      <c r="E12204" s="432" t="s">
        <v>40</v>
      </c>
      <c r="F12204" s="433" t="s">
        <v>2568</v>
      </c>
      <c r="G12204" s="434" t="s">
        <v>10242</v>
      </c>
      <c r="H12204" s="435">
        <v>4779.2</v>
      </c>
      <c r="I12204" s="435">
        <v>4779.2</v>
      </c>
      <c r="J12204" s="434" t="s">
        <v>39</v>
      </c>
      <c r="K12204" s="435" t="s">
        <v>40</v>
      </c>
      <c r="L12204" s="432" t="s">
        <v>11005</v>
      </c>
    </row>
    <row r="12205" spans="2:12" ht="60" x14ac:dyDescent="0.25">
      <c r="B12205" s="429" t="s">
        <v>11499</v>
      </c>
      <c r="C12205" s="430" t="s">
        <v>11500</v>
      </c>
      <c r="D12205" s="431" t="s">
        <v>11045</v>
      </c>
      <c r="E12205" s="432" t="s">
        <v>40</v>
      </c>
      <c r="F12205" s="433" t="s">
        <v>2568</v>
      </c>
      <c r="G12205" s="434" t="s">
        <v>10242</v>
      </c>
      <c r="H12205" s="435">
        <v>3584.4</v>
      </c>
      <c r="I12205" s="435">
        <v>3584.4</v>
      </c>
      <c r="J12205" s="434" t="s">
        <v>39</v>
      </c>
      <c r="K12205" s="435" t="s">
        <v>40</v>
      </c>
      <c r="L12205" s="432" t="s">
        <v>11005</v>
      </c>
    </row>
    <row r="12206" spans="2:12" ht="60" x14ac:dyDescent="0.25">
      <c r="B12206" s="429" t="s">
        <v>11501</v>
      </c>
      <c r="C12206" s="430" t="s">
        <v>11502</v>
      </c>
      <c r="D12206" s="431" t="s">
        <v>11045</v>
      </c>
      <c r="E12206" s="432" t="s">
        <v>40</v>
      </c>
      <c r="F12206" s="433" t="s">
        <v>2568</v>
      </c>
      <c r="G12206" s="434" t="s">
        <v>10242</v>
      </c>
      <c r="H12206" s="435">
        <v>3584.4</v>
      </c>
      <c r="I12206" s="435">
        <v>3584.4</v>
      </c>
      <c r="J12206" s="434" t="s">
        <v>39</v>
      </c>
      <c r="K12206" s="435" t="s">
        <v>40</v>
      </c>
      <c r="L12206" s="432" t="s">
        <v>11005</v>
      </c>
    </row>
    <row r="12207" spans="2:12" ht="60" x14ac:dyDescent="0.25">
      <c r="B12207" s="429" t="s">
        <v>11503</v>
      </c>
      <c r="C12207" s="430" t="s">
        <v>11504</v>
      </c>
      <c r="D12207" s="431" t="s">
        <v>11045</v>
      </c>
      <c r="E12207" s="432" t="s">
        <v>40</v>
      </c>
      <c r="F12207" s="433" t="s">
        <v>2568</v>
      </c>
      <c r="G12207" s="434" t="s">
        <v>10242</v>
      </c>
      <c r="H12207" s="435">
        <v>5974</v>
      </c>
      <c r="I12207" s="435">
        <v>5974</v>
      </c>
      <c r="J12207" s="434" t="s">
        <v>39</v>
      </c>
      <c r="K12207" s="435" t="s">
        <v>40</v>
      </c>
      <c r="L12207" s="432" t="s">
        <v>11005</v>
      </c>
    </row>
    <row r="12208" spans="2:12" ht="60" x14ac:dyDescent="0.25">
      <c r="B12208" s="429" t="s">
        <v>11503</v>
      </c>
      <c r="C12208" s="430" t="s">
        <v>11505</v>
      </c>
      <c r="D12208" s="431" t="s">
        <v>11045</v>
      </c>
      <c r="E12208" s="432" t="s">
        <v>40</v>
      </c>
      <c r="F12208" s="433" t="s">
        <v>2568</v>
      </c>
      <c r="G12208" s="434" t="s">
        <v>10242</v>
      </c>
      <c r="H12208" s="435">
        <v>16727.2</v>
      </c>
      <c r="I12208" s="435">
        <v>16727.2</v>
      </c>
      <c r="J12208" s="434" t="s">
        <v>39</v>
      </c>
      <c r="K12208" s="435" t="s">
        <v>40</v>
      </c>
      <c r="L12208" s="432" t="s">
        <v>11005</v>
      </c>
    </row>
    <row r="12209" spans="2:12" ht="60" x14ac:dyDescent="0.25">
      <c r="B12209" s="429" t="s">
        <v>11503</v>
      </c>
      <c r="C12209" s="430" t="s">
        <v>11506</v>
      </c>
      <c r="D12209" s="431" t="s">
        <v>11045</v>
      </c>
      <c r="E12209" s="432" t="s">
        <v>40</v>
      </c>
      <c r="F12209" s="433" t="s">
        <v>2568</v>
      </c>
      <c r="G12209" s="434" t="s">
        <v>10242</v>
      </c>
      <c r="H12209" s="435">
        <v>7168.8</v>
      </c>
      <c r="I12209" s="435">
        <v>7168.8</v>
      </c>
      <c r="J12209" s="434" t="s">
        <v>39</v>
      </c>
      <c r="K12209" s="435" t="s">
        <v>40</v>
      </c>
      <c r="L12209" s="432" t="s">
        <v>11005</v>
      </c>
    </row>
    <row r="12210" spans="2:12" ht="60" x14ac:dyDescent="0.25">
      <c r="B12210" s="429" t="s">
        <v>11503</v>
      </c>
      <c r="C12210" s="430" t="s">
        <v>11507</v>
      </c>
      <c r="D12210" s="431" t="s">
        <v>11045</v>
      </c>
      <c r="E12210" s="432" t="s">
        <v>40</v>
      </c>
      <c r="F12210" s="433" t="s">
        <v>2568</v>
      </c>
      <c r="G12210" s="434" t="s">
        <v>10242</v>
      </c>
      <c r="H12210" s="435">
        <v>6180</v>
      </c>
      <c r="I12210" s="435">
        <v>6180</v>
      </c>
      <c r="J12210" s="434" t="s">
        <v>39</v>
      </c>
      <c r="K12210" s="435" t="s">
        <v>40</v>
      </c>
      <c r="L12210" s="432" t="s">
        <v>11005</v>
      </c>
    </row>
    <row r="12211" spans="2:12" ht="60" x14ac:dyDescent="0.25">
      <c r="B12211" s="429" t="s">
        <v>11503</v>
      </c>
      <c r="C12211" s="430" t="s">
        <v>1616</v>
      </c>
      <c r="D12211" s="431" t="s">
        <v>11045</v>
      </c>
      <c r="E12211" s="432" t="s">
        <v>40</v>
      </c>
      <c r="F12211" s="433" t="s">
        <v>2568</v>
      </c>
      <c r="G12211" s="434" t="s">
        <v>10242</v>
      </c>
      <c r="H12211" s="435">
        <v>3090</v>
      </c>
      <c r="I12211" s="435">
        <v>3090</v>
      </c>
      <c r="J12211" s="434" t="s">
        <v>39</v>
      </c>
      <c r="K12211" s="435" t="s">
        <v>40</v>
      </c>
      <c r="L12211" s="432" t="s">
        <v>11005</v>
      </c>
    </row>
    <row r="12212" spans="2:12" ht="60" x14ac:dyDescent="0.25">
      <c r="B12212" s="429" t="s">
        <v>11503</v>
      </c>
      <c r="C12212" s="430" t="s">
        <v>11508</v>
      </c>
      <c r="D12212" s="431" t="s">
        <v>11045</v>
      </c>
      <c r="E12212" s="432" t="s">
        <v>40</v>
      </c>
      <c r="F12212" s="433" t="s">
        <v>2568</v>
      </c>
      <c r="G12212" s="434" t="s">
        <v>10242</v>
      </c>
      <c r="H12212" s="435">
        <v>2987</v>
      </c>
      <c r="I12212" s="435">
        <v>2987</v>
      </c>
      <c r="J12212" s="434" t="s">
        <v>39</v>
      </c>
      <c r="K12212" s="435" t="s">
        <v>40</v>
      </c>
      <c r="L12212" s="432" t="s">
        <v>11005</v>
      </c>
    </row>
    <row r="12213" spans="2:12" ht="60" x14ac:dyDescent="0.25">
      <c r="B12213" s="438" t="s">
        <v>11503</v>
      </c>
      <c r="C12213" s="430" t="s">
        <v>11509</v>
      </c>
      <c r="D12213" s="431" t="s">
        <v>11045</v>
      </c>
      <c r="E12213" s="432" t="s">
        <v>40</v>
      </c>
      <c r="F12213" s="433" t="s">
        <v>2568</v>
      </c>
      <c r="G12213" s="434" t="s">
        <v>10242</v>
      </c>
      <c r="H12213" s="435">
        <v>8240</v>
      </c>
      <c r="I12213" s="435">
        <v>8240</v>
      </c>
      <c r="J12213" s="434" t="s">
        <v>39</v>
      </c>
      <c r="K12213" s="435" t="s">
        <v>40</v>
      </c>
      <c r="L12213" s="432" t="s">
        <v>11005</v>
      </c>
    </row>
    <row r="12214" spans="2:12" ht="60" x14ac:dyDescent="0.25">
      <c r="B12214" s="429">
        <v>72000000</v>
      </c>
      <c r="C12214" s="430" t="s">
        <v>11510</v>
      </c>
      <c r="D12214" s="431" t="s">
        <v>11511</v>
      </c>
      <c r="E12214" s="432" t="s">
        <v>40</v>
      </c>
      <c r="F12214" s="433" t="s">
        <v>2568</v>
      </c>
      <c r="G12214" s="434" t="s">
        <v>10242</v>
      </c>
      <c r="H12214" s="435">
        <v>36050</v>
      </c>
      <c r="I12214" s="435">
        <v>36050</v>
      </c>
      <c r="J12214" s="434" t="s">
        <v>39</v>
      </c>
      <c r="K12214" s="435" t="s">
        <v>40</v>
      </c>
      <c r="L12214" s="432" t="s">
        <v>11005</v>
      </c>
    </row>
    <row r="12215" spans="2:12" ht="60" x14ac:dyDescent="0.25">
      <c r="B12215" s="438">
        <v>72000000</v>
      </c>
      <c r="C12215" s="430" t="s">
        <v>11512</v>
      </c>
      <c r="D12215" s="431" t="s">
        <v>11511</v>
      </c>
      <c r="E12215" s="432" t="s">
        <v>40</v>
      </c>
      <c r="F12215" s="433" t="s">
        <v>2568</v>
      </c>
      <c r="G12215" s="434" t="s">
        <v>10242</v>
      </c>
      <c r="H12215" s="435">
        <v>72100</v>
      </c>
      <c r="I12215" s="435">
        <v>72100</v>
      </c>
      <c r="J12215" s="434" t="s">
        <v>39</v>
      </c>
      <c r="K12215" s="435" t="s">
        <v>40</v>
      </c>
      <c r="L12215" s="432" t="s">
        <v>11005</v>
      </c>
    </row>
    <row r="12216" spans="2:12" ht="60" x14ac:dyDescent="0.25">
      <c r="B12216" s="429">
        <v>72000000</v>
      </c>
      <c r="C12216" s="430" t="s">
        <v>11513</v>
      </c>
      <c r="D12216" s="431" t="s">
        <v>11511</v>
      </c>
      <c r="E12216" s="432" t="s">
        <v>40</v>
      </c>
      <c r="F12216" s="433" t="s">
        <v>2568</v>
      </c>
      <c r="G12216" s="434" t="s">
        <v>10242</v>
      </c>
      <c r="H12216" s="435">
        <v>61800</v>
      </c>
      <c r="I12216" s="435">
        <v>61800</v>
      </c>
      <c r="J12216" s="434" t="s">
        <v>39</v>
      </c>
      <c r="K12216" s="435" t="s">
        <v>40</v>
      </c>
      <c r="L12216" s="432" t="s">
        <v>11005</v>
      </c>
    </row>
    <row r="12217" spans="2:12" ht="60" x14ac:dyDescent="0.25">
      <c r="B12217" s="438">
        <v>72000000</v>
      </c>
      <c r="C12217" s="430" t="s">
        <v>11514</v>
      </c>
      <c r="D12217" s="431" t="s">
        <v>11511</v>
      </c>
      <c r="E12217" s="432" t="s">
        <v>40</v>
      </c>
      <c r="F12217" s="433" t="s">
        <v>2568</v>
      </c>
      <c r="G12217" s="434" t="s">
        <v>10242</v>
      </c>
      <c r="H12217" s="435">
        <v>154500</v>
      </c>
      <c r="I12217" s="435">
        <v>154500</v>
      </c>
      <c r="J12217" s="434" t="s">
        <v>39</v>
      </c>
      <c r="K12217" s="435" t="s">
        <v>40</v>
      </c>
      <c r="L12217" s="432" t="s">
        <v>11005</v>
      </c>
    </row>
    <row r="12218" spans="2:12" ht="60" x14ac:dyDescent="0.25">
      <c r="B12218" s="429">
        <v>72000000</v>
      </c>
      <c r="C12218" s="430" t="s">
        <v>11515</v>
      </c>
      <c r="D12218" s="431" t="s">
        <v>11511</v>
      </c>
      <c r="E12218" s="432" t="s">
        <v>40</v>
      </c>
      <c r="F12218" s="433" t="s">
        <v>2568</v>
      </c>
      <c r="G12218" s="434" t="s">
        <v>10242</v>
      </c>
      <c r="H12218" s="435">
        <v>618000</v>
      </c>
      <c r="I12218" s="435">
        <v>618000</v>
      </c>
      <c r="J12218" s="434" t="s">
        <v>39</v>
      </c>
      <c r="K12218" s="435" t="s">
        <v>40</v>
      </c>
      <c r="L12218" s="432" t="s">
        <v>11005</v>
      </c>
    </row>
    <row r="12219" spans="2:12" ht="60" x14ac:dyDescent="0.25">
      <c r="B12219" s="438">
        <v>72000000</v>
      </c>
      <c r="C12219" s="430" t="s">
        <v>11516</v>
      </c>
      <c r="D12219" s="431" t="s">
        <v>11511</v>
      </c>
      <c r="E12219" s="432" t="s">
        <v>40</v>
      </c>
      <c r="F12219" s="433" t="s">
        <v>2568</v>
      </c>
      <c r="G12219" s="434" t="s">
        <v>10242</v>
      </c>
      <c r="H12219" s="435">
        <v>103000</v>
      </c>
      <c r="I12219" s="435">
        <v>103000</v>
      </c>
      <c r="J12219" s="434" t="s">
        <v>39</v>
      </c>
      <c r="K12219" s="435" t="s">
        <v>40</v>
      </c>
      <c r="L12219" s="432" t="s">
        <v>11005</v>
      </c>
    </row>
    <row r="12220" spans="2:12" ht="60" x14ac:dyDescent="0.25">
      <c r="B12220" s="429">
        <v>72000000</v>
      </c>
      <c r="C12220" s="430" t="s">
        <v>11517</v>
      </c>
      <c r="D12220" s="431" t="s">
        <v>11511</v>
      </c>
      <c r="E12220" s="432" t="s">
        <v>40</v>
      </c>
      <c r="F12220" s="433" t="s">
        <v>2568</v>
      </c>
      <c r="G12220" s="434" t="s">
        <v>10242</v>
      </c>
      <c r="H12220" s="435">
        <v>61800</v>
      </c>
      <c r="I12220" s="435">
        <v>61800</v>
      </c>
      <c r="J12220" s="434" t="s">
        <v>39</v>
      </c>
      <c r="K12220" s="435" t="s">
        <v>40</v>
      </c>
      <c r="L12220" s="432" t="s">
        <v>11005</v>
      </c>
    </row>
    <row r="12221" spans="2:12" ht="60" x14ac:dyDescent="0.25">
      <c r="B12221" s="437">
        <v>72000000</v>
      </c>
      <c r="C12221" s="430" t="s">
        <v>11518</v>
      </c>
      <c r="D12221" s="431" t="s">
        <v>11511</v>
      </c>
      <c r="E12221" s="432" t="s">
        <v>40</v>
      </c>
      <c r="F12221" s="433" t="s">
        <v>2568</v>
      </c>
      <c r="G12221" s="434" t="s">
        <v>10242</v>
      </c>
      <c r="H12221" s="435">
        <v>15450</v>
      </c>
      <c r="I12221" s="435">
        <v>15450</v>
      </c>
      <c r="J12221" s="434" t="s">
        <v>39</v>
      </c>
      <c r="K12221" s="435" t="s">
        <v>40</v>
      </c>
      <c r="L12221" s="432" t="s">
        <v>11005</v>
      </c>
    </row>
    <row r="12222" spans="2:12" ht="60" x14ac:dyDescent="0.25">
      <c r="B12222" s="437">
        <v>42290000</v>
      </c>
      <c r="C12222" s="430" t="s">
        <v>11519</v>
      </c>
      <c r="D12222" s="431" t="s">
        <v>11511</v>
      </c>
      <c r="E12222" s="432" t="s">
        <v>40</v>
      </c>
      <c r="F12222" s="433" t="s">
        <v>2568</v>
      </c>
      <c r="G12222" s="434" t="s">
        <v>10242</v>
      </c>
      <c r="H12222" s="435">
        <v>4008.76</v>
      </c>
      <c r="I12222" s="435">
        <v>4008.76</v>
      </c>
      <c r="J12222" s="434" t="s">
        <v>39</v>
      </c>
      <c r="K12222" s="435" t="s">
        <v>40</v>
      </c>
      <c r="L12222" s="432" t="s">
        <v>11005</v>
      </c>
    </row>
    <row r="12223" spans="2:12" ht="60" x14ac:dyDescent="0.25">
      <c r="B12223" s="437">
        <v>42290000</v>
      </c>
      <c r="C12223" s="430" t="s">
        <v>11520</v>
      </c>
      <c r="D12223" s="431" t="s">
        <v>11511</v>
      </c>
      <c r="E12223" s="432" t="s">
        <v>40</v>
      </c>
      <c r="F12223" s="433" t="s">
        <v>2568</v>
      </c>
      <c r="G12223" s="434" t="s">
        <v>10242</v>
      </c>
      <c r="H12223" s="435">
        <v>920.82</v>
      </c>
      <c r="I12223" s="435">
        <v>920.82</v>
      </c>
      <c r="J12223" s="434" t="s">
        <v>39</v>
      </c>
      <c r="K12223" s="435" t="s">
        <v>40</v>
      </c>
      <c r="L12223" s="432" t="s">
        <v>11005</v>
      </c>
    </row>
    <row r="12224" spans="2:12" ht="60" x14ac:dyDescent="0.25">
      <c r="B12224" s="437">
        <v>42290000</v>
      </c>
      <c r="C12224" s="430" t="s">
        <v>11521</v>
      </c>
      <c r="D12224" s="431" t="s">
        <v>11511</v>
      </c>
      <c r="E12224" s="432" t="s">
        <v>40</v>
      </c>
      <c r="F12224" s="433" t="s">
        <v>2568</v>
      </c>
      <c r="G12224" s="434" t="s">
        <v>10242</v>
      </c>
      <c r="H12224" s="435">
        <v>1000.13</v>
      </c>
      <c r="I12224" s="435">
        <v>1000.13</v>
      </c>
      <c r="J12224" s="434" t="s">
        <v>39</v>
      </c>
      <c r="K12224" s="435" t="s">
        <v>40</v>
      </c>
      <c r="L12224" s="432" t="s">
        <v>11005</v>
      </c>
    </row>
    <row r="12225" spans="2:12" ht="60" x14ac:dyDescent="0.25">
      <c r="B12225" s="437">
        <v>42290000</v>
      </c>
      <c r="C12225" s="430" t="s">
        <v>11522</v>
      </c>
      <c r="D12225" s="431" t="s">
        <v>11511</v>
      </c>
      <c r="E12225" s="432" t="s">
        <v>40</v>
      </c>
      <c r="F12225" s="433" t="s">
        <v>2568</v>
      </c>
      <c r="G12225" s="434" t="s">
        <v>10242</v>
      </c>
      <c r="H12225" s="435">
        <v>843.57</v>
      </c>
      <c r="I12225" s="435">
        <v>843.57</v>
      </c>
      <c r="J12225" s="434" t="s">
        <v>39</v>
      </c>
      <c r="K12225" s="435" t="s">
        <v>40</v>
      </c>
      <c r="L12225" s="432" t="s">
        <v>11005</v>
      </c>
    </row>
    <row r="12226" spans="2:12" ht="60" x14ac:dyDescent="0.25">
      <c r="B12226" s="437">
        <v>42290000</v>
      </c>
      <c r="C12226" s="430" t="s">
        <v>11523</v>
      </c>
      <c r="D12226" s="431" t="s">
        <v>11511</v>
      </c>
      <c r="E12226" s="432" t="s">
        <v>40</v>
      </c>
      <c r="F12226" s="433" t="s">
        <v>2568</v>
      </c>
      <c r="G12226" s="434" t="s">
        <v>10242</v>
      </c>
      <c r="H12226" s="435">
        <v>3825.42</v>
      </c>
      <c r="I12226" s="435">
        <v>3825.42</v>
      </c>
      <c r="J12226" s="434" t="s">
        <v>39</v>
      </c>
      <c r="K12226" s="435" t="s">
        <v>40</v>
      </c>
      <c r="L12226" s="432" t="s">
        <v>11005</v>
      </c>
    </row>
    <row r="12227" spans="2:12" ht="60" x14ac:dyDescent="0.25">
      <c r="B12227" s="437">
        <v>42290000</v>
      </c>
      <c r="C12227" s="430" t="s">
        <v>11524</v>
      </c>
      <c r="D12227" s="431" t="s">
        <v>11511</v>
      </c>
      <c r="E12227" s="432" t="s">
        <v>40</v>
      </c>
      <c r="F12227" s="433" t="s">
        <v>2568</v>
      </c>
      <c r="G12227" s="434" t="s">
        <v>10242</v>
      </c>
      <c r="H12227" s="435">
        <v>11781.14</v>
      </c>
      <c r="I12227" s="435">
        <v>11781.14</v>
      </c>
      <c r="J12227" s="434" t="s">
        <v>39</v>
      </c>
      <c r="K12227" s="435" t="s">
        <v>40</v>
      </c>
      <c r="L12227" s="432" t="s">
        <v>11005</v>
      </c>
    </row>
    <row r="12228" spans="2:12" ht="60" x14ac:dyDescent="0.25">
      <c r="B12228" s="437">
        <v>42290000</v>
      </c>
      <c r="C12228" s="430" t="s">
        <v>11525</v>
      </c>
      <c r="D12228" s="431" t="s">
        <v>11511</v>
      </c>
      <c r="E12228" s="432" t="s">
        <v>40</v>
      </c>
      <c r="F12228" s="433" t="s">
        <v>2568</v>
      </c>
      <c r="G12228" s="434" t="s">
        <v>10242</v>
      </c>
      <c r="H12228" s="435">
        <v>10125.93</v>
      </c>
      <c r="I12228" s="435">
        <v>10125.93</v>
      </c>
      <c r="J12228" s="434" t="s">
        <v>39</v>
      </c>
      <c r="K12228" s="435" t="s">
        <v>40</v>
      </c>
      <c r="L12228" s="432" t="s">
        <v>11005</v>
      </c>
    </row>
    <row r="12229" spans="2:12" ht="60" x14ac:dyDescent="0.25">
      <c r="B12229" s="437">
        <v>42290000</v>
      </c>
      <c r="C12229" s="430" t="s">
        <v>11526</v>
      </c>
      <c r="D12229" s="431" t="s">
        <v>11511</v>
      </c>
      <c r="E12229" s="432" t="s">
        <v>40</v>
      </c>
      <c r="F12229" s="433" t="s">
        <v>2568</v>
      </c>
      <c r="G12229" s="434" t="s">
        <v>10242</v>
      </c>
      <c r="H12229" s="435">
        <v>16211.17</v>
      </c>
      <c r="I12229" s="435">
        <v>16211.17</v>
      </c>
      <c r="J12229" s="434" t="s">
        <v>39</v>
      </c>
      <c r="K12229" s="435" t="s">
        <v>40</v>
      </c>
      <c r="L12229" s="432" t="s">
        <v>11005</v>
      </c>
    </row>
    <row r="12230" spans="2:12" ht="60" x14ac:dyDescent="0.25">
      <c r="B12230" s="437">
        <v>42290000</v>
      </c>
      <c r="C12230" s="430" t="s">
        <v>11527</v>
      </c>
      <c r="D12230" s="431" t="s">
        <v>11511</v>
      </c>
      <c r="E12230" s="432" t="s">
        <v>40</v>
      </c>
      <c r="F12230" s="433" t="s">
        <v>2568</v>
      </c>
      <c r="G12230" s="434" t="s">
        <v>10242</v>
      </c>
      <c r="H12230" s="435">
        <v>1538.82</v>
      </c>
      <c r="I12230" s="435">
        <v>1538.82</v>
      </c>
      <c r="J12230" s="434" t="s">
        <v>39</v>
      </c>
      <c r="K12230" s="435" t="s">
        <v>40</v>
      </c>
      <c r="L12230" s="432" t="s">
        <v>11005</v>
      </c>
    </row>
    <row r="12231" spans="2:12" ht="60" x14ac:dyDescent="0.25">
      <c r="B12231" s="437">
        <v>42290000</v>
      </c>
      <c r="C12231" s="430" t="s">
        <v>11528</v>
      </c>
      <c r="D12231" s="431" t="s">
        <v>11511</v>
      </c>
      <c r="E12231" s="432" t="s">
        <v>40</v>
      </c>
      <c r="F12231" s="433" t="s">
        <v>2568</v>
      </c>
      <c r="G12231" s="434" t="s">
        <v>10242</v>
      </c>
      <c r="H12231" s="435">
        <v>23847.59</v>
      </c>
      <c r="I12231" s="435">
        <v>23847.59</v>
      </c>
      <c r="J12231" s="434" t="s">
        <v>39</v>
      </c>
      <c r="K12231" s="435" t="s">
        <v>40</v>
      </c>
      <c r="L12231" s="432" t="s">
        <v>11005</v>
      </c>
    </row>
    <row r="12232" spans="2:12" ht="60" x14ac:dyDescent="0.25">
      <c r="B12232" s="437">
        <v>42290000</v>
      </c>
      <c r="C12232" s="430" t="s">
        <v>11529</v>
      </c>
      <c r="D12232" s="431" t="s">
        <v>11511</v>
      </c>
      <c r="E12232" s="432" t="s">
        <v>40</v>
      </c>
      <c r="F12232" s="433" t="s">
        <v>2568</v>
      </c>
      <c r="G12232" s="434" t="s">
        <v>10242</v>
      </c>
      <c r="H12232" s="435">
        <v>4779.2</v>
      </c>
      <c r="I12232" s="435">
        <v>4779.2</v>
      </c>
      <c r="J12232" s="434" t="s">
        <v>39</v>
      </c>
      <c r="K12232" s="435" t="s">
        <v>40</v>
      </c>
      <c r="L12232" s="432" t="s">
        <v>11005</v>
      </c>
    </row>
    <row r="12233" spans="2:12" ht="60" x14ac:dyDescent="0.25">
      <c r="B12233" s="437">
        <v>42290000</v>
      </c>
      <c r="C12233" s="430" t="s">
        <v>11530</v>
      </c>
      <c r="D12233" s="431" t="s">
        <v>11511</v>
      </c>
      <c r="E12233" s="432" t="s">
        <v>40</v>
      </c>
      <c r="F12233" s="433" t="s">
        <v>2568</v>
      </c>
      <c r="G12233" s="434" t="s">
        <v>10242</v>
      </c>
      <c r="H12233" s="435">
        <v>5574.36</v>
      </c>
      <c r="I12233" s="435">
        <v>5574.36</v>
      </c>
      <c r="J12233" s="434" t="s">
        <v>39</v>
      </c>
      <c r="K12233" s="435" t="s">
        <v>40</v>
      </c>
      <c r="L12233" s="432" t="s">
        <v>11005</v>
      </c>
    </row>
    <row r="12234" spans="2:12" ht="60" x14ac:dyDescent="0.25">
      <c r="B12234" s="437">
        <v>42290000</v>
      </c>
      <c r="C12234" s="430" t="s">
        <v>11531</v>
      </c>
      <c r="D12234" s="431" t="s">
        <v>11511</v>
      </c>
      <c r="E12234" s="432" t="s">
        <v>40</v>
      </c>
      <c r="F12234" s="433" t="s">
        <v>2568</v>
      </c>
      <c r="G12234" s="434" t="s">
        <v>10242</v>
      </c>
      <c r="H12234" s="435">
        <v>10561.62</v>
      </c>
      <c r="I12234" s="435">
        <v>10561.62</v>
      </c>
      <c r="J12234" s="434" t="s">
        <v>39</v>
      </c>
      <c r="K12234" s="435" t="s">
        <v>40</v>
      </c>
      <c r="L12234" s="432" t="s">
        <v>11005</v>
      </c>
    </row>
    <row r="12235" spans="2:12" ht="60" x14ac:dyDescent="0.25">
      <c r="B12235" s="437">
        <v>42290000</v>
      </c>
      <c r="C12235" s="430" t="s">
        <v>11532</v>
      </c>
      <c r="D12235" s="431" t="s">
        <v>11511</v>
      </c>
      <c r="E12235" s="432" t="s">
        <v>40</v>
      </c>
      <c r="F12235" s="433" t="s">
        <v>2568</v>
      </c>
      <c r="G12235" s="434" t="s">
        <v>10242</v>
      </c>
      <c r="H12235" s="435">
        <v>10669.77</v>
      </c>
      <c r="I12235" s="435">
        <v>10669.77</v>
      </c>
      <c r="J12235" s="434" t="s">
        <v>39</v>
      </c>
      <c r="K12235" s="435" t="s">
        <v>40</v>
      </c>
      <c r="L12235" s="432" t="s">
        <v>11005</v>
      </c>
    </row>
    <row r="12236" spans="2:12" ht="60" x14ac:dyDescent="0.25">
      <c r="B12236" s="437">
        <v>42290000</v>
      </c>
      <c r="C12236" s="430" t="s">
        <v>11533</v>
      </c>
      <c r="D12236" s="431" t="s">
        <v>11511</v>
      </c>
      <c r="E12236" s="432" t="s">
        <v>40</v>
      </c>
      <c r="F12236" s="433" t="s">
        <v>2568</v>
      </c>
      <c r="G12236" s="434" t="s">
        <v>10242</v>
      </c>
      <c r="H12236" s="435">
        <v>1332.82</v>
      </c>
      <c r="I12236" s="435">
        <v>1332.82</v>
      </c>
      <c r="J12236" s="434" t="s">
        <v>39</v>
      </c>
      <c r="K12236" s="435" t="s">
        <v>40</v>
      </c>
      <c r="L12236" s="432" t="s">
        <v>11005</v>
      </c>
    </row>
    <row r="12237" spans="2:12" ht="60" x14ac:dyDescent="0.25">
      <c r="B12237" s="437">
        <v>42290000</v>
      </c>
      <c r="C12237" s="430" t="s">
        <v>11534</v>
      </c>
      <c r="D12237" s="431" t="s">
        <v>11511</v>
      </c>
      <c r="E12237" s="432" t="s">
        <v>40</v>
      </c>
      <c r="F12237" s="433" t="s">
        <v>2568</v>
      </c>
      <c r="G12237" s="434" t="s">
        <v>10242</v>
      </c>
      <c r="H12237" s="435">
        <v>2181.54</v>
      </c>
      <c r="I12237" s="435">
        <v>2181.54</v>
      </c>
      <c r="J12237" s="434" t="s">
        <v>39</v>
      </c>
      <c r="K12237" s="435" t="s">
        <v>40</v>
      </c>
      <c r="L12237" s="432" t="s">
        <v>11005</v>
      </c>
    </row>
    <row r="12238" spans="2:12" ht="60" x14ac:dyDescent="0.25">
      <c r="B12238" s="437">
        <v>42290000</v>
      </c>
      <c r="C12238" s="430" t="s">
        <v>11535</v>
      </c>
      <c r="D12238" s="431" t="s">
        <v>11511</v>
      </c>
      <c r="E12238" s="432" t="s">
        <v>40</v>
      </c>
      <c r="F12238" s="433" t="s">
        <v>2568</v>
      </c>
      <c r="G12238" s="434" t="s">
        <v>10242</v>
      </c>
      <c r="H12238" s="435">
        <v>3418.57</v>
      </c>
      <c r="I12238" s="435">
        <v>3418.57</v>
      </c>
      <c r="J12238" s="434" t="s">
        <v>39</v>
      </c>
      <c r="K12238" s="435" t="s">
        <v>40</v>
      </c>
      <c r="L12238" s="432" t="s">
        <v>11005</v>
      </c>
    </row>
    <row r="12239" spans="2:12" ht="60" x14ac:dyDescent="0.25">
      <c r="B12239" s="437">
        <v>42290000</v>
      </c>
      <c r="C12239" s="430" t="s">
        <v>11536</v>
      </c>
      <c r="D12239" s="431" t="s">
        <v>11511</v>
      </c>
      <c r="E12239" s="432" t="s">
        <v>40</v>
      </c>
      <c r="F12239" s="433" t="s">
        <v>2568</v>
      </c>
      <c r="G12239" s="434" t="s">
        <v>10242</v>
      </c>
      <c r="H12239" s="435">
        <v>15532.4</v>
      </c>
      <c r="I12239" s="435">
        <v>15532.4</v>
      </c>
      <c r="J12239" s="434" t="s">
        <v>39</v>
      </c>
      <c r="K12239" s="435" t="s">
        <v>40</v>
      </c>
      <c r="L12239" s="432" t="s">
        <v>11005</v>
      </c>
    </row>
    <row r="12240" spans="2:12" ht="60" x14ac:dyDescent="0.25">
      <c r="B12240" s="437">
        <v>42290000</v>
      </c>
      <c r="C12240" s="430" t="s">
        <v>11537</v>
      </c>
      <c r="D12240" s="431" t="s">
        <v>11511</v>
      </c>
      <c r="E12240" s="432" t="s">
        <v>40</v>
      </c>
      <c r="F12240" s="433" t="s">
        <v>2568</v>
      </c>
      <c r="G12240" s="434" t="s">
        <v>10242</v>
      </c>
      <c r="H12240" s="435">
        <v>15532.4</v>
      </c>
      <c r="I12240" s="435">
        <v>15532.4</v>
      </c>
      <c r="J12240" s="434" t="s">
        <v>39</v>
      </c>
      <c r="K12240" s="435" t="s">
        <v>40</v>
      </c>
      <c r="L12240" s="432" t="s">
        <v>11005</v>
      </c>
    </row>
    <row r="12241" spans="2:12" ht="60" x14ac:dyDescent="0.25">
      <c r="B12241" s="437">
        <v>42290000</v>
      </c>
      <c r="C12241" s="430" t="s">
        <v>11538</v>
      </c>
      <c r="D12241" s="431" t="s">
        <v>11511</v>
      </c>
      <c r="E12241" s="432" t="s">
        <v>40</v>
      </c>
      <c r="F12241" s="433" t="s">
        <v>2568</v>
      </c>
      <c r="G12241" s="434" t="s">
        <v>10242</v>
      </c>
      <c r="H12241" s="435">
        <v>993.95</v>
      </c>
      <c r="I12241" s="435">
        <v>993.95</v>
      </c>
      <c r="J12241" s="434" t="s">
        <v>39</v>
      </c>
      <c r="K12241" s="435" t="s">
        <v>40</v>
      </c>
      <c r="L12241" s="432" t="s">
        <v>11005</v>
      </c>
    </row>
    <row r="12242" spans="2:12" ht="60" x14ac:dyDescent="0.25">
      <c r="B12242" s="437">
        <v>42290000</v>
      </c>
      <c r="C12242" s="430" t="s">
        <v>11539</v>
      </c>
      <c r="D12242" s="431" t="s">
        <v>11511</v>
      </c>
      <c r="E12242" s="432" t="s">
        <v>40</v>
      </c>
      <c r="F12242" s="433" t="s">
        <v>2568</v>
      </c>
      <c r="G12242" s="434" t="s">
        <v>10242</v>
      </c>
      <c r="H12242" s="435">
        <v>15532.4</v>
      </c>
      <c r="I12242" s="435">
        <v>15532.4</v>
      </c>
      <c r="J12242" s="434" t="s">
        <v>39</v>
      </c>
      <c r="K12242" s="435" t="s">
        <v>40</v>
      </c>
      <c r="L12242" s="432" t="s">
        <v>11005</v>
      </c>
    </row>
    <row r="12243" spans="2:12" ht="60" x14ac:dyDescent="0.25">
      <c r="B12243" s="437">
        <v>42290000</v>
      </c>
      <c r="C12243" s="430" t="s">
        <v>11540</v>
      </c>
      <c r="D12243" s="431" t="s">
        <v>11511</v>
      </c>
      <c r="E12243" s="432" t="s">
        <v>40</v>
      </c>
      <c r="F12243" s="433" t="s">
        <v>2568</v>
      </c>
      <c r="G12243" s="434" t="s">
        <v>10242</v>
      </c>
      <c r="H12243" s="435">
        <v>6059.49</v>
      </c>
      <c r="I12243" s="435">
        <v>6059.49</v>
      </c>
      <c r="J12243" s="434" t="s">
        <v>39</v>
      </c>
      <c r="K12243" s="435" t="s">
        <v>40</v>
      </c>
      <c r="L12243" s="432" t="s">
        <v>11005</v>
      </c>
    </row>
    <row r="12244" spans="2:12" ht="15" customHeight="1" x14ac:dyDescent="0.25">
      <c r="B12244" s="437">
        <v>42290000</v>
      </c>
      <c r="C12244" s="430" t="s">
        <v>11541</v>
      </c>
      <c r="D12244" s="431" t="s">
        <v>11511</v>
      </c>
      <c r="E12244" s="432" t="s">
        <v>40</v>
      </c>
      <c r="F12244" s="433" t="s">
        <v>2568</v>
      </c>
      <c r="G12244" s="434" t="s">
        <v>10242</v>
      </c>
      <c r="H12244" s="435">
        <v>73795.38</v>
      </c>
      <c r="I12244" s="435">
        <v>73795.38</v>
      </c>
      <c r="J12244" s="434" t="s">
        <v>39</v>
      </c>
      <c r="K12244" s="435" t="s">
        <v>40</v>
      </c>
      <c r="L12244" s="432" t="s">
        <v>11005</v>
      </c>
    </row>
    <row r="12245" spans="2:12" ht="60" x14ac:dyDescent="0.25">
      <c r="B12245" s="437">
        <v>44121708</v>
      </c>
      <c r="C12245" s="430" t="s">
        <v>11542</v>
      </c>
      <c r="D12245" s="431" t="s">
        <v>11048</v>
      </c>
      <c r="E12245" s="432" t="s">
        <v>40</v>
      </c>
      <c r="F12245" s="433" t="s">
        <v>2568</v>
      </c>
      <c r="G12245" s="434" t="s">
        <v>10242</v>
      </c>
      <c r="H12245" s="435">
        <v>753.96</v>
      </c>
      <c r="I12245" s="435">
        <v>753.96</v>
      </c>
      <c r="J12245" s="434" t="s">
        <v>39</v>
      </c>
      <c r="K12245" s="435" t="s">
        <v>40</v>
      </c>
      <c r="L12245" s="432" t="s">
        <v>11005</v>
      </c>
    </row>
    <row r="12246" spans="2:12" ht="15" customHeight="1" x14ac:dyDescent="0.25">
      <c r="B12246" s="437">
        <v>44121708</v>
      </c>
      <c r="C12246" s="430" t="s">
        <v>11543</v>
      </c>
      <c r="D12246" s="431" t="s">
        <v>11048</v>
      </c>
      <c r="E12246" s="432" t="s">
        <v>40</v>
      </c>
      <c r="F12246" s="433" t="s">
        <v>2568</v>
      </c>
      <c r="G12246" s="434" t="s">
        <v>10242</v>
      </c>
      <c r="H12246" s="435">
        <v>780.74</v>
      </c>
      <c r="I12246" s="435">
        <v>780.74</v>
      </c>
      <c r="J12246" s="434" t="s">
        <v>39</v>
      </c>
      <c r="K12246" s="435" t="s">
        <v>40</v>
      </c>
      <c r="L12246" s="432" t="s">
        <v>11005</v>
      </c>
    </row>
    <row r="12247" spans="2:12" ht="60" x14ac:dyDescent="0.25">
      <c r="B12247" s="437">
        <v>44121708</v>
      </c>
      <c r="C12247" s="430" t="s">
        <v>11544</v>
      </c>
      <c r="D12247" s="431" t="s">
        <v>11048</v>
      </c>
      <c r="E12247" s="432" t="s">
        <v>40</v>
      </c>
      <c r="F12247" s="433" t="s">
        <v>2568</v>
      </c>
      <c r="G12247" s="434" t="s">
        <v>10242</v>
      </c>
      <c r="H12247" s="435">
        <v>780.74</v>
      </c>
      <c r="I12247" s="435">
        <v>780.74</v>
      </c>
      <c r="J12247" s="434" t="s">
        <v>39</v>
      </c>
      <c r="K12247" s="435" t="s">
        <v>40</v>
      </c>
      <c r="L12247" s="432" t="s">
        <v>11005</v>
      </c>
    </row>
    <row r="12248" spans="2:12" ht="60" x14ac:dyDescent="0.25">
      <c r="B12248" s="437" t="s">
        <v>11545</v>
      </c>
      <c r="C12248" s="430" t="s">
        <v>11546</v>
      </c>
      <c r="D12248" s="431" t="s">
        <v>11048</v>
      </c>
      <c r="E12248" s="432" t="s">
        <v>40</v>
      </c>
      <c r="F12248" s="433" t="s">
        <v>2568</v>
      </c>
      <c r="G12248" s="434" t="s">
        <v>10242</v>
      </c>
      <c r="H12248" s="435">
        <v>6798</v>
      </c>
      <c r="I12248" s="435">
        <v>6798</v>
      </c>
      <c r="J12248" s="434" t="s">
        <v>39</v>
      </c>
      <c r="K12248" s="435" t="s">
        <v>40</v>
      </c>
      <c r="L12248" s="432" t="s">
        <v>11005</v>
      </c>
    </row>
    <row r="12249" spans="2:12" ht="60" x14ac:dyDescent="0.25">
      <c r="B12249" s="437" t="s">
        <v>11547</v>
      </c>
      <c r="C12249" s="430" t="s">
        <v>11546</v>
      </c>
      <c r="D12249" s="431" t="s">
        <v>11048</v>
      </c>
      <c r="E12249" s="432" t="s">
        <v>40</v>
      </c>
      <c r="F12249" s="433" t="s">
        <v>2568</v>
      </c>
      <c r="G12249" s="434" t="s">
        <v>10242</v>
      </c>
      <c r="H12249" s="435">
        <v>8343</v>
      </c>
      <c r="I12249" s="435">
        <v>8343</v>
      </c>
      <c r="J12249" s="434" t="s">
        <v>39</v>
      </c>
      <c r="K12249" s="435" t="s">
        <v>40</v>
      </c>
      <c r="L12249" s="432" t="s">
        <v>11005</v>
      </c>
    </row>
    <row r="12250" spans="2:12" ht="60" x14ac:dyDescent="0.25">
      <c r="B12250" s="437" t="s">
        <v>11547</v>
      </c>
      <c r="C12250" s="430" t="s">
        <v>11548</v>
      </c>
      <c r="D12250" s="431" t="s">
        <v>11048</v>
      </c>
      <c r="E12250" s="432" t="s">
        <v>40</v>
      </c>
      <c r="F12250" s="433" t="s">
        <v>2568</v>
      </c>
      <c r="G12250" s="434" t="s">
        <v>10242</v>
      </c>
      <c r="H12250" s="435">
        <v>5665</v>
      </c>
      <c r="I12250" s="435">
        <v>5665</v>
      </c>
      <c r="J12250" s="434" t="s">
        <v>39</v>
      </c>
      <c r="K12250" s="435" t="s">
        <v>40</v>
      </c>
      <c r="L12250" s="432" t="s">
        <v>11005</v>
      </c>
    </row>
    <row r="12251" spans="2:12" ht="60" x14ac:dyDescent="0.25">
      <c r="B12251" s="437">
        <v>44122004</v>
      </c>
      <c r="C12251" s="430" t="s">
        <v>11549</v>
      </c>
      <c r="D12251" s="431" t="s">
        <v>11048</v>
      </c>
      <c r="E12251" s="432" t="s">
        <v>40</v>
      </c>
      <c r="F12251" s="433" t="s">
        <v>2568</v>
      </c>
      <c r="G12251" s="434" t="s">
        <v>10242</v>
      </c>
      <c r="H12251" s="435">
        <v>5768</v>
      </c>
      <c r="I12251" s="435">
        <v>5768</v>
      </c>
      <c r="J12251" s="434" t="s">
        <v>39</v>
      </c>
      <c r="K12251" s="435" t="s">
        <v>40</v>
      </c>
      <c r="L12251" s="432" t="s">
        <v>11005</v>
      </c>
    </row>
    <row r="12252" spans="2:12" ht="60" x14ac:dyDescent="0.25">
      <c r="B12252" s="437">
        <v>45121501</v>
      </c>
      <c r="C12252" s="430" t="s">
        <v>11550</v>
      </c>
      <c r="D12252" s="431" t="s">
        <v>11048</v>
      </c>
      <c r="E12252" s="432" t="s">
        <v>40</v>
      </c>
      <c r="F12252" s="433" t="s">
        <v>2568</v>
      </c>
      <c r="G12252" s="434" t="s">
        <v>10242</v>
      </c>
      <c r="H12252" s="435">
        <v>520150</v>
      </c>
      <c r="I12252" s="435">
        <v>520150</v>
      </c>
      <c r="J12252" s="434" t="s">
        <v>39</v>
      </c>
      <c r="K12252" s="435" t="s">
        <v>40</v>
      </c>
      <c r="L12252" s="432" t="s">
        <v>11005</v>
      </c>
    </row>
    <row r="12253" spans="2:12" ht="60" x14ac:dyDescent="0.25">
      <c r="B12253" s="437">
        <v>45121501</v>
      </c>
      <c r="C12253" s="430" t="s">
        <v>11551</v>
      </c>
      <c r="D12253" s="431" t="s">
        <v>11048</v>
      </c>
      <c r="E12253" s="432" t="s">
        <v>40</v>
      </c>
      <c r="F12253" s="433" t="s">
        <v>2568</v>
      </c>
      <c r="G12253" s="434" t="s">
        <v>10242</v>
      </c>
      <c r="H12253" s="435">
        <v>1300890</v>
      </c>
      <c r="I12253" s="435">
        <v>1300890</v>
      </c>
      <c r="J12253" s="434" t="s">
        <v>39</v>
      </c>
      <c r="K12253" s="435" t="s">
        <v>40</v>
      </c>
      <c r="L12253" s="432" t="s">
        <v>11005</v>
      </c>
    </row>
    <row r="12254" spans="2:12" ht="60" x14ac:dyDescent="0.25">
      <c r="B12254" s="437">
        <v>40000000</v>
      </c>
      <c r="C12254" s="430" t="s">
        <v>11552</v>
      </c>
      <c r="D12254" s="431" t="s">
        <v>11048</v>
      </c>
      <c r="E12254" s="432" t="s">
        <v>40</v>
      </c>
      <c r="F12254" s="433" t="s">
        <v>2568</v>
      </c>
      <c r="G12254" s="434" t="s">
        <v>10242</v>
      </c>
      <c r="H12254" s="435">
        <v>2266000</v>
      </c>
      <c r="I12254" s="435">
        <v>2266000</v>
      </c>
      <c r="J12254" s="434" t="s">
        <v>39</v>
      </c>
      <c r="K12254" s="435" t="s">
        <v>40</v>
      </c>
      <c r="L12254" s="432" t="s">
        <v>11005</v>
      </c>
    </row>
    <row r="12255" spans="2:12" ht="15" customHeight="1" x14ac:dyDescent="0.25">
      <c r="B12255" s="429">
        <v>24112205</v>
      </c>
      <c r="C12255" s="430" t="s">
        <v>11553</v>
      </c>
      <c r="D12255" s="431" t="s">
        <v>11048</v>
      </c>
      <c r="E12255" s="432" t="s">
        <v>40</v>
      </c>
      <c r="F12255" s="433" t="s">
        <v>2568</v>
      </c>
      <c r="G12255" s="434" t="s">
        <v>10242</v>
      </c>
      <c r="H12255" s="435">
        <v>25750</v>
      </c>
      <c r="I12255" s="435">
        <v>25750</v>
      </c>
      <c r="J12255" s="434" t="s">
        <v>39</v>
      </c>
      <c r="K12255" s="435" t="s">
        <v>40</v>
      </c>
      <c r="L12255" s="432" t="s">
        <v>11005</v>
      </c>
    </row>
    <row r="12256" spans="2:12" ht="60" x14ac:dyDescent="0.25">
      <c r="B12256" s="429">
        <v>24112205</v>
      </c>
      <c r="C12256" s="430" t="s">
        <v>11554</v>
      </c>
      <c r="D12256" s="431" t="s">
        <v>11048</v>
      </c>
      <c r="E12256" s="432" t="s">
        <v>40</v>
      </c>
      <c r="F12256" s="433" t="s">
        <v>2568</v>
      </c>
      <c r="G12256" s="434" t="s">
        <v>10242</v>
      </c>
      <c r="H12256" s="435">
        <v>82400</v>
      </c>
      <c r="I12256" s="435">
        <v>82400</v>
      </c>
      <c r="J12256" s="434" t="s">
        <v>39</v>
      </c>
      <c r="K12256" s="435" t="s">
        <v>40</v>
      </c>
      <c r="L12256" s="432" t="s">
        <v>11005</v>
      </c>
    </row>
    <row r="12257" spans="2:12" ht="60" x14ac:dyDescent="0.25">
      <c r="B12257" s="429">
        <v>91111703</v>
      </c>
      <c r="C12257" s="430" t="s">
        <v>11555</v>
      </c>
      <c r="D12257" s="431" t="s">
        <v>11048</v>
      </c>
      <c r="E12257" s="432" t="s">
        <v>40</v>
      </c>
      <c r="F12257" s="433" t="s">
        <v>2568</v>
      </c>
      <c r="G12257" s="434" t="s">
        <v>10242</v>
      </c>
      <c r="H12257" s="435">
        <v>103000</v>
      </c>
      <c r="I12257" s="435">
        <v>103000</v>
      </c>
      <c r="J12257" s="434" t="s">
        <v>39</v>
      </c>
      <c r="K12257" s="435" t="s">
        <v>40</v>
      </c>
      <c r="L12257" s="432" t="s">
        <v>11005</v>
      </c>
    </row>
    <row r="12258" spans="2:12" ht="60" x14ac:dyDescent="0.25">
      <c r="B12258" s="429">
        <v>39111800</v>
      </c>
      <c r="C12258" s="430" t="s">
        <v>11556</v>
      </c>
      <c r="D12258" s="431" t="s">
        <v>11048</v>
      </c>
      <c r="E12258" s="432" t="s">
        <v>40</v>
      </c>
      <c r="F12258" s="433" t="s">
        <v>2568</v>
      </c>
      <c r="G12258" s="434" t="s">
        <v>10242</v>
      </c>
      <c r="H12258" s="435">
        <v>206000</v>
      </c>
      <c r="I12258" s="435">
        <v>206000</v>
      </c>
      <c r="J12258" s="434" t="s">
        <v>39</v>
      </c>
      <c r="K12258" s="435" t="s">
        <v>40</v>
      </c>
      <c r="L12258" s="432" t="s">
        <v>11005</v>
      </c>
    </row>
    <row r="12259" spans="2:12" ht="15" customHeight="1" x14ac:dyDescent="0.25">
      <c r="B12259" s="429">
        <v>39111800</v>
      </c>
      <c r="C12259" s="430" t="s">
        <v>11557</v>
      </c>
      <c r="D12259" s="431" t="s">
        <v>11048</v>
      </c>
      <c r="E12259" s="432" t="s">
        <v>40</v>
      </c>
      <c r="F12259" s="433" t="s">
        <v>2568</v>
      </c>
      <c r="G12259" s="434" t="s">
        <v>10242</v>
      </c>
      <c r="H12259" s="435">
        <v>36050</v>
      </c>
      <c r="I12259" s="435">
        <v>36050</v>
      </c>
      <c r="J12259" s="434" t="s">
        <v>39</v>
      </c>
      <c r="K12259" s="435" t="s">
        <v>40</v>
      </c>
      <c r="L12259" s="432" t="s">
        <v>11005</v>
      </c>
    </row>
    <row r="12260" spans="2:12" ht="60" x14ac:dyDescent="0.25">
      <c r="B12260" s="600">
        <v>39111800</v>
      </c>
      <c r="C12260" s="430" t="s">
        <v>11558</v>
      </c>
      <c r="D12260" s="431" t="s">
        <v>11048</v>
      </c>
      <c r="E12260" s="432" t="s">
        <v>40</v>
      </c>
      <c r="F12260" s="433" t="s">
        <v>2568</v>
      </c>
      <c r="G12260" s="434" t="s">
        <v>10242</v>
      </c>
      <c r="H12260" s="435">
        <v>92700</v>
      </c>
      <c r="I12260" s="435">
        <v>92700</v>
      </c>
      <c r="J12260" s="434" t="s">
        <v>39</v>
      </c>
      <c r="K12260" s="435" t="s">
        <v>40</v>
      </c>
      <c r="L12260" s="432" t="s">
        <v>11005</v>
      </c>
    </row>
    <row r="12261" spans="2:12" ht="60" x14ac:dyDescent="0.25">
      <c r="B12261" s="429">
        <v>39111800</v>
      </c>
      <c r="C12261" s="430" t="s">
        <v>11559</v>
      </c>
      <c r="D12261" s="431" t="s">
        <v>11048</v>
      </c>
      <c r="E12261" s="432" t="s">
        <v>40</v>
      </c>
      <c r="F12261" s="433" t="s">
        <v>2568</v>
      </c>
      <c r="G12261" s="434" t="s">
        <v>10242</v>
      </c>
      <c r="H12261" s="435">
        <v>123600</v>
      </c>
      <c r="I12261" s="435">
        <v>123600</v>
      </c>
      <c r="J12261" s="434" t="s">
        <v>39</v>
      </c>
      <c r="K12261" s="435" t="s">
        <v>40</v>
      </c>
      <c r="L12261" s="432" t="s">
        <v>11005</v>
      </c>
    </row>
    <row r="12262" spans="2:12" ht="15" customHeight="1" x14ac:dyDescent="0.25">
      <c r="B12262" s="429">
        <v>39111800</v>
      </c>
      <c r="C12262" s="430" t="s">
        <v>11560</v>
      </c>
      <c r="D12262" s="431" t="s">
        <v>11048</v>
      </c>
      <c r="E12262" s="432" t="s">
        <v>40</v>
      </c>
      <c r="F12262" s="433" t="s">
        <v>2568</v>
      </c>
      <c r="G12262" s="434" t="s">
        <v>10242</v>
      </c>
      <c r="H12262" s="435">
        <v>1236000</v>
      </c>
      <c r="I12262" s="435">
        <v>1236000</v>
      </c>
      <c r="J12262" s="434" t="s">
        <v>39</v>
      </c>
      <c r="K12262" s="435" t="s">
        <v>40</v>
      </c>
      <c r="L12262" s="432" t="s">
        <v>11005</v>
      </c>
    </row>
    <row r="12263" spans="2:12" ht="15" customHeight="1" x14ac:dyDescent="0.25">
      <c r="B12263" s="429">
        <v>31151700</v>
      </c>
      <c r="C12263" s="430" t="s">
        <v>11561</v>
      </c>
      <c r="D12263" s="431" t="s">
        <v>11048</v>
      </c>
      <c r="E12263" s="432" t="s">
        <v>40</v>
      </c>
      <c r="F12263" s="433" t="s">
        <v>2568</v>
      </c>
      <c r="G12263" s="434" t="s">
        <v>10242</v>
      </c>
      <c r="H12263" s="435">
        <v>1030</v>
      </c>
      <c r="I12263" s="435">
        <v>1030</v>
      </c>
      <c r="J12263" s="434" t="s">
        <v>39</v>
      </c>
      <c r="K12263" s="435" t="s">
        <v>40</v>
      </c>
      <c r="L12263" s="432" t="s">
        <v>11005</v>
      </c>
    </row>
    <row r="12264" spans="2:12" ht="60" x14ac:dyDescent="0.25">
      <c r="B12264" s="600">
        <v>91111703</v>
      </c>
      <c r="C12264" s="430" t="s">
        <v>11562</v>
      </c>
      <c r="D12264" s="431" t="s">
        <v>11048</v>
      </c>
      <c r="E12264" s="432" t="s">
        <v>40</v>
      </c>
      <c r="F12264" s="433" t="s">
        <v>2568</v>
      </c>
      <c r="G12264" s="434" t="s">
        <v>10242</v>
      </c>
      <c r="H12264" s="435">
        <v>103000</v>
      </c>
      <c r="I12264" s="435">
        <v>103000</v>
      </c>
      <c r="J12264" s="434" t="s">
        <v>39</v>
      </c>
      <c r="K12264" s="435" t="s">
        <v>40</v>
      </c>
      <c r="L12264" s="432" t="s">
        <v>11005</v>
      </c>
    </row>
    <row r="12265" spans="2:12" ht="60" x14ac:dyDescent="0.25">
      <c r="B12265" s="429">
        <v>91111703</v>
      </c>
      <c r="C12265" s="430" t="s">
        <v>11563</v>
      </c>
      <c r="D12265" s="431" t="s">
        <v>11048</v>
      </c>
      <c r="E12265" s="432" t="s">
        <v>40</v>
      </c>
      <c r="F12265" s="433" t="s">
        <v>2568</v>
      </c>
      <c r="G12265" s="434" t="s">
        <v>10242</v>
      </c>
      <c r="H12265" s="435">
        <v>103000</v>
      </c>
      <c r="I12265" s="435">
        <v>103000</v>
      </c>
      <c r="J12265" s="434" t="s">
        <v>39</v>
      </c>
      <c r="K12265" s="435" t="s">
        <v>40</v>
      </c>
      <c r="L12265" s="432" t="s">
        <v>11005</v>
      </c>
    </row>
    <row r="12266" spans="2:12" ht="60" x14ac:dyDescent="0.25">
      <c r="B12266" s="429">
        <v>91111703</v>
      </c>
      <c r="C12266" s="430" t="s">
        <v>11564</v>
      </c>
      <c r="D12266" s="431" t="s">
        <v>11048</v>
      </c>
      <c r="E12266" s="432" t="s">
        <v>40</v>
      </c>
      <c r="F12266" s="433" t="s">
        <v>2568</v>
      </c>
      <c r="G12266" s="434" t="s">
        <v>10242</v>
      </c>
      <c r="H12266" s="435">
        <v>103000</v>
      </c>
      <c r="I12266" s="435">
        <v>103000</v>
      </c>
      <c r="J12266" s="434" t="s">
        <v>39</v>
      </c>
      <c r="K12266" s="435" t="s">
        <v>40</v>
      </c>
      <c r="L12266" s="432" t="s">
        <v>11005</v>
      </c>
    </row>
    <row r="12267" spans="2:12" ht="15" customHeight="1" x14ac:dyDescent="0.25">
      <c r="B12267" s="429">
        <v>91111703</v>
      </c>
      <c r="C12267" s="430" t="s">
        <v>11565</v>
      </c>
      <c r="D12267" s="431" t="s">
        <v>11048</v>
      </c>
      <c r="E12267" s="432" t="s">
        <v>40</v>
      </c>
      <c r="F12267" s="433" t="s">
        <v>2568</v>
      </c>
      <c r="G12267" s="434" t="s">
        <v>10242</v>
      </c>
      <c r="H12267" s="435">
        <v>92700</v>
      </c>
      <c r="I12267" s="435">
        <v>92700</v>
      </c>
      <c r="J12267" s="434" t="s">
        <v>39</v>
      </c>
      <c r="K12267" s="435" t="s">
        <v>40</v>
      </c>
      <c r="L12267" s="432" t="s">
        <v>11005</v>
      </c>
    </row>
    <row r="12268" spans="2:12" ht="60" x14ac:dyDescent="0.25">
      <c r="B12268" s="429">
        <v>91111703</v>
      </c>
      <c r="C12268" s="430" t="s">
        <v>11566</v>
      </c>
      <c r="D12268" s="431" t="s">
        <v>11048</v>
      </c>
      <c r="E12268" s="432" t="s">
        <v>40</v>
      </c>
      <c r="F12268" s="433" t="s">
        <v>2568</v>
      </c>
      <c r="G12268" s="434" t="s">
        <v>10242</v>
      </c>
      <c r="H12268" s="435">
        <v>103000</v>
      </c>
      <c r="I12268" s="435">
        <v>103000</v>
      </c>
      <c r="J12268" s="434" t="s">
        <v>39</v>
      </c>
      <c r="K12268" s="435" t="s">
        <v>40</v>
      </c>
      <c r="L12268" s="432" t="s">
        <v>11005</v>
      </c>
    </row>
    <row r="12269" spans="2:12" ht="60" x14ac:dyDescent="0.25">
      <c r="B12269" s="429">
        <v>91111703</v>
      </c>
      <c r="C12269" s="430" t="s">
        <v>11567</v>
      </c>
      <c r="D12269" s="431" t="s">
        <v>11048</v>
      </c>
      <c r="E12269" s="432" t="s">
        <v>40</v>
      </c>
      <c r="F12269" s="433" t="s">
        <v>2568</v>
      </c>
      <c r="G12269" s="434" t="s">
        <v>10242</v>
      </c>
      <c r="H12269" s="435">
        <v>46350</v>
      </c>
      <c r="I12269" s="435">
        <v>46350</v>
      </c>
      <c r="J12269" s="434" t="s">
        <v>39</v>
      </c>
      <c r="K12269" s="435" t="s">
        <v>40</v>
      </c>
      <c r="L12269" s="432" t="s">
        <v>11005</v>
      </c>
    </row>
    <row r="12270" spans="2:12" ht="15" customHeight="1" x14ac:dyDescent="0.25">
      <c r="B12270" s="429">
        <v>91111703</v>
      </c>
      <c r="C12270" s="430" t="s">
        <v>11568</v>
      </c>
      <c r="D12270" s="431" t="s">
        <v>11048</v>
      </c>
      <c r="E12270" s="432" t="s">
        <v>40</v>
      </c>
      <c r="F12270" s="433" t="s">
        <v>2568</v>
      </c>
      <c r="G12270" s="434" t="s">
        <v>10242</v>
      </c>
      <c r="H12270" s="435">
        <v>46350</v>
      </c>
      <c r="I12270" s="435">
        <v>46350</v>
      </c>
      <c r="J12270" s="434" t="s">
        <v>39</v>
      </c>
      <c r="K12270" s="435" t="s">
        <v>40</v>
      </c>
      <c r="L12270" s="432" t="s">
        <v>11005</v>
      </c>
    </row>
    <row r="12271" spans="2:12" ht="60" x14ac:dyDescent="0.25">
      <c r="B12271" s="429">
        <v>91111703</v>
      </c>
      <c r="C12271" s="430" t="s">
        <v>11569</v>
      </c>
      <c r="D12271" s="431" t="s">
        <v>11048</v>
      </c>
      <c r="E12271" s="432" t="s">
        <v>40</v>
      </c>
      <c r="F12271" s="433" t="s">
        <v>2568</v>
      </c>
      <c r="G12271" s="434" t="s">
        <v>10242</v>
      </c>
      <c r="H12271" s="435">
        <v>123600</v>
      </c>
      <c r="I12271" s="435">
        <v>123600</v>
      </c>
      <c r="J12271" s="434" t="s">
        <v>39</v>
      </c>
      <c r="K12271" s="435" t="s">
        <v>40</v>
      </c>
      <c r="L12271" s="432" t="s">
        <v>11005</v>
      </c>
    </row>
    <row r="12272" spans="2:12" ht="60" x14ac:dyDescent="0.25">
      <c r="B12272" s="429">
        <v>91111703</v>
      </c>
      <c r="C12272" s="430" t="s">
        <v>11570</v>
      </c>
      <c r="D12272" s="431" t="s">
        <v>11048</v>
      </c>
      <c r="E12272" s="432" t="s">
        <v>40</v>
      </c>
      <c r="F12272" s="433" t="s">
        <v>2568</v>
      </c>
      <c r="G12272" s="434" t="s">
        <v>10242</v>
      </c>
      <c r="H12272" s="435">
        <v>103000</v>
      </c>
      <c r="I12272" s="435">
        <v>103000</v>
      </c>
      <c r="J12272" s="434" t="s">
        <v>39</v>
      </c>
      <c r="K12272" s="435" t="s">
        <v>40</v>
      </c>
      <c r="L12272" s="432" t="s">
        <v>11005</v>
      </c>
    </row>
    <row r="12273" spans="2:12" ht="60" x14ac:dyDescent="0.25">
      <c r="B12273" s="429">
        <v>91111703</v>
      </c>
      <c r="C12273" s="430" t="s">
        <v>11571</v>
      </c>
      <c r="D12273" s="431" t="s">
        <v>11048</v>
      </c>
      <c r="E12273" s="432" t="s">
        <v>40</v>
      </c>
      <c r="F12273" s="433" t="s">
        <v>2568</v>
      </c>
      <c r="G12273" s="434" t="s">
        <v>10242</v>
      </c>
      <c r="H12273" s="435">
        <v>46350</v>
      </c>
      <c r="I12273" s="435">
        <v>46350</v>
      </c>
      <c r="J12273" s="434" t="s">
        <v>39</v>
      </c>
      <c r="K12273" s="435" t="s">
        <v>40</v>
      </c>
      <c r="L12273" s="432" t="s">
        <v>11005</v>
      </c>
    </row>
    <row r="12274" spans="2:12" ht="60" x14ac:dyDescent="0.25">
      <c r="B12274" s="429">
        <v>91111703</v>
      </c>
      <c r="C12274" s="430" t="s">
        <v>11572</v>
      </c>
      <c r="D12274" s="431" t="s">
        <v>11048</v>
      </c>
      <c r="E12274" s="432" t="s">
        <v>40</v>
      </c>
      <c r="F12274" s="433" t="s">
        <v>2568</v>
      </c>
      <c r="G12274" s="434" t="s">
        <v>10242</v>
      </c>
      <c r="H12274" s="435">
        <v>103000</v>
      </c>
      <c r="I12274" s="435">
        <v>103000</v>
      </c>
      <c r="J12274" s="434" t="s">
        <v>39</v>
      </c>
      <c r="K12274" s="435" t="s">
        <v>40</v>
      </c>
      <c r="L12274" s="432" t="s">
        <v>11005</v>
      </c>
    </row>
    <row r="12275" spans="2:12" ht="15" customHeight="1" x14ac:dyDescent="0.25">
      <c r="B12275" s="429">
        <v>91111703</v>
      </c>
      <c r="C12275" s="430" t="s">
        <v>11573</v>
      </c>
      <c r="D12275" s="431" t="s">
        <v>11048</v>
      </c>
      <c r="E12275" s="432" t="s">
        <v>40</v>
      </c>
      <c r="F12275" s="433" t="s">
        <v>2568</v>
      </c>
      <c r="G12275" s="434" t="s">
        <v>10242</v>
      </c>
      <c r="H12275" s="435">
        <v>103000</v>
      </c>
      <c r="I12275" s="435">
        <v>103000</v>
      </c>
      <c r="J12275" s="434" t="s">
        <v>39</v>
      </c>
      <c r="K12275" s="435" t="s">
        <v>40</v>
      </c>
      <c r="L12275" s="432" t="s">
        <v>11005</v>
      </c>
    </row>
    <row r="12276" spans="2:12" ht="60" x14ac:dyDescent="0.25">
      <c r="B12276" s="429">
        <v>91111703</v>
      </c>
      <c r="C12276" s="430" t="s">
        <v>11574</v>
      </c>
      <c r="D12276" s="431" t="s">
        <v>11048</v>
      </c>
      <c r="E12276" s="432" t="s">
        <v>40</v>
      </c>
      <c r="F12276" s="433" t="s">
        <v>2568</v>
      </c>
      <c r="G12276" s="434" t="s">
        <v>10242</v>
      </c>
      <c r="H12276" s="435">
        <v>46350</v>
      </c>
      <c r="I12276" s="435">
        <v>46350</v>
      </c>
      <c r="J12276" s="434" t="s">
        <v>39</v>
      </c>
      <c r="K12276" s="435" t="s">
        <v>40</v>
      </c>
      <c r="L12276" s="432" t="s">
        <v>11005</v>
      </c>
    </row>
    <row r="12277" spans="2:12" ht="60" x14ac:dyDescent="0.25">
      <c r="B12277" s="429">
        <v>91111703</v>
      </c>
      <c r="C12277" s="430" t="s">
        <v>11575</v>
      </c>
      <c r="D12277" s="431" t="s">
        <v>11048</v>
      </c>
      <c r="E12277" s="432" t="s">
        <v>40</v>
      </c>
      <c r="F12277" s="433" t="s">
        <v>2568</v>
      </c>
      <c r="G12277" s="434" t="s">
        <v>10242</v>
      </c>
      <c r="H12277" s="435">
        <v>51500</v>
      </c>
      <c r="I12277" s="435">
        <v>51500</v>
      </c>
      <c r="J12277" s="434" t="s">
        <v>39</v>
      </c>
      <c r="K12277" s="435" t="s">
        <v>40</v>
      </c>
      <c r="L12277" s="432" t="s">
        <v>11005</v>
      </c>
    </row>
    <row r="12278" spans="2:12" ht="60" x14ac:dyDescent="0.25">
      <c r="B12278" s="429">
        <v>91111703</v>
      </c>
      <c r="C12278" s="430" t="s">
        <v>11576</v>
      </c>
      <c r="D12278" s="431" t="s">
        <v>11048</v>
      </c>
      <c r="E12278" s="432" t="s">
        <v>40</v>
      </c>
      <c r="F12278" s="433" t="s">
        <v>2568</v>
      </c>
      <c r="G12278" s="434" t="s">
        <v>10242</v>
      </c>
      <c r="H12278" s="435">
        <v>36050</v>
      </c>
      <c r="I12278" s="435">
        <v>36050</v>
      </c>
      <c r="J12278" s="434" t="s">
        <v>39</v>
      </c>
      <c r="K12278" s="435" t="s">
        <v>40</v>
      </c>
      <c r="L12278" s="432" t="s">
        <v>11005</v>
      </c>
    </row>
    <row r="12279" spans="2:12" ht="60" x14ac:dyDescent="0.25">
      <c r="B12279" s="429">
        <v>91111703</v>
      </c>
      <c r="C12279" s="430" t="s">
        <v>11577</v>
      </c>
      <c r="D12279" s="431" t="s">
        <v>11048</v>
      </c>
      <c r="E12279" s="432" t="s">
        <v>40</v>
      </c>
      <c r="F12279" s="433" t="s">
        <v>2568</v>
      </c>
      <c r="G12279" s="434" t="s">
        <v>10242</v>
      </c>
      <c r="H12279" s="435">
        <v>82400</v>
      </c>
      <c r="I12279" s="435">
        <v>82400</v>
      </c>
      <c r="J12279" s="434" t="s">
        <v>39</v>
      </c>
      <c r="K12279" s="435" t="s">
        <v>40</v>
      </c>
      <c r="L12279" s="432" t="s">
        <v>11005</v>
      </c>
    </row>
    <row r="12280" spans="2:12" ht="60" x14ac:dyDescent="0.25">
      <c r="B12280" s="429">
        <v>91111703</v>
      </c>
      <c r="C12280" s="430" t="s">
        <v>11578</v>
      </c>
      <c r="D12280" s="431" t="s">
        <v>11048</v>
      </c>
      <c r="E12280" s="432" t="s">
        <v>40</v>
      </c>
      <c r="F12280" s="433" t="s">
        <v>2568</v>
      </c>
      <c r="G12280" s="434" t="s">
        <v>10242</v>
      </c>
      <c r="H12280" s="435">
        <v>30900</v>
      </c>
      <c r="I12280" s="435">
        <v>30900</v>
      </c>
      <c r="J12280" s="434" t="s">
        <v>39</v>
      </c>
      <c r="K12280" s="435" t="s">
        <v>40</v>
      </c>
      <c r="L12280" s="432" t="s">
        <v>11005</v>
      </c>
    </row>
    <row r="12281" spans="2:12" ht="60" x14ac:dyDescent="0.25">
      <c r="B12281" s="429">
        <v>91111703</v>
      </c>
      <c r="C12281" s="430" t="s">
        <v>11579</v>
      </c>
      <c r="D12281" s="431" t="s">
        <v>11048</v>
      </c>
      <c r="E12281" s="432" t="s">
        <v>40</v>
      </c>
      <c r="F12281" s="433" t="s">
        <v>2568</v>
      </c>
      <c r="G12281" s="434" t="s">
        <v>10242</v>
      </c>
      <c r="H12281" s="435">
        <v>25750</v>
      </c>
      <c r="I12281" s="435">
        <v>25750</v>
      </c>
      <c r="J12281" s="434" t="s">
        <v>39</v>
      </c>
      <c r="K12281" s="435" t="s">
        <v>40</v>
      </c>
      <c r="L12281" s="432" t="s">
        <v>11005</v>
      </c>
    </row>
    <row r="12282" spans="2:12" ht="15" customHeight="1" x14ac:dyDescent="0.25">
      <c r="B12282" s="429">
        <v>91111703</v>
      </c>
      <c r="C12282" s="430" t="s">
        <v>11580</v>
      </c>
      <c r="D12282" s="431" t="s">
        <v>11048</v>
      </c>
      <c r="E12282" s="432" t="s">
        <v>40</v>
      </c>
      <c r="F12282" s="433" t="s">
        <v>2568</v>
      </c>
      <c r="G12282" s="434" t="s">
        <v>10242</v>
      </c>
      <c r="H12282" s="435">
        <v>25750</v>
      </c>
      <c r="I12282" s="435">
        <v>25750</v>
      </c>
      <c r="J12282" s="434" t="s">
        <v>39</v>
      </c>
      <c r="K12282" s="435" t="s">
        <v>40</v>
      </c>
      <c r="L12282" s="432" t="s">
        <v>11005</v>
      </c>
    </row>
    <row r="12283" spans="2:12" ht="15" customHeight="1" x14ac:dyDescent="0.25">
      <c r="B12283" s="429">
        <v>91111703</v>
      </c>
      <c r="C12283" s="430" t="s">
        <v>11581</v>
      </c>
      <c r="D12283" s="431" t="s">
        <v>11048</v>
      </c>
      <c r="E12283" s="432" t="s">
        <v>40</v>
      </c>
      <c r="F12283" s="433" t="s">
        <v>2568</v>
      </c>
      <c r="G12283" s="434" t="s">
        <v>10242</v>
      </c>
      <c r="H12283" s="435">
        <v>30900</v>
      </c>
      <c r="I12283" s="435">
        <v>30900</v>
      </c>
      <c r="J12283" s="434" t="s">
        <v>39</v>
      </c>
      <c r="K12283" s="435" t="s">
        <v>40</v>
      </c>
      <c r="L12283" s="432" t="s">
        <v>11005</v>
      </c>
    </row>
    <row r="12284" spans="2:12" ht="60" x14ac:dyDescent="0.25">
      <c r="B12284" s="429">
        <v>91111703</v>
      </c>
      <c r="C12284" s="430" t="s">
        <v>11582</v>
      </c>
      <c r="D12284" s="431" t="s">
        <v>11048</v>
      </c>
      <c r="E12284" s="432" t="s">
        <v>40</v>
      </c>
      <c r="F12284" s="433" t="s">
        <v>2568</v>
      </c>
      <c r="G12284" s="434" t="s">
        <v>10242</v>
      </c>
      <c r="H12284" s="435">
        <v>36050</v>
      </c>
      <c r="I12284" s="435">
        <v>36050</v>
      </c>
      <c r="J12284" s="434" t="s">
        <v>39</v>
      </c>
      <c r="K12284" s="435" t="s">
        <v>40</v>
      </c>
      <c r="L12284" s="432" t="s">
        <v>11005</v>
      </c>
    </row>
    <row r="12285" spans="2:12" ht="60" x14ac:dyDescent="0.25">
      <c r="B12285" s="429">
        <v>91111703</v>
      </c>
      <c r="C12285" s="430" t="s">
        <v>11583</v>
      </c>
      <c r="D12285" s="431" t="s">
        <v>11048</v>
      </c>
      <c r="E12285" s="432" t="s">
        <v>40</v>
      </c>
      <c r="F12285" s="433" t="s">
        <v>2568</v>
      </c>
      <c r="G12285" s="434" t="s">
        <v>10242</v>
      </c>
      <c r="H12285" s="435">
        <v>82400</v>
      </c>
      <c r="I12285" s="435">
        <v>82400</v>
      </c>
      <c r="J12285" s="434" t="s">
        <v>39</v>
      </c>
      <c r="K12285" s="435" t="s">
        <v>40</v>
      </c>
      <c r="L12285" s="432" t="s">
        <v>11005</v>
      </c>
    </row>
    <row r="12286" spans="2:12" ht="60" x14ac:dyDescent="0.25">
      <c r="B12286" s="429">
        <v>11121600</v>
      </c>
      <c r="C12286" s="430" t="s">
        <v>11584</v>
      </c>
      <c r="D12286" s="431" t="s">
        <v>11048</v>
      </c>
      <c r="E12286" s="432" t="s">
        <v>40</v>
      </c>
      <c r="F12286" s="433" t="s">
        <v>2568</v>
      </c>
      <c r="G12286" s="434" t="s">
        <v>10242</v>
      </c>
      <c r="H12286" s="435">
        <v>5150</v>
      </c>
      <c r="I12286" s="435">
        <v>5150</v>
      </c>
      <c r="J12286" s="434" t="s">
        <v>39</v>
      </c>
      <c r="K12286" s="435" t="s">
        <v>40</v>
      </c>
      <c r="L12286" s="432" t="s">
        <v>11005</v>
      </c>
    </row>
    <row r="12287" spans="2:12" ht="60" x14ac:dyDescent="0.25">
      <c r="B12287" s="600">
        <v>11121600</v>
      </c>
      <c r="C12287" s="430" t="s">
        <v>11585</v>
      </c>
      <c r="D12287" s="431" t="s">
        <v>11048</v>
      </c>
      <c r="E12287" s="432" t="s">
        <v>40</v>
      </c>
      <c r="F12287" s="433" t="s">
        <v>2568</v>
      </c>
      <c r="G12287" s="434" t="s">
        <v>10242</v>
      </c>
      <c r="H12287" s="435">
        <v>3090</v>
      </c>
      <c r="I12287" s="435">
        <v>3090</v>
      </c>
      <c r="J12287" s="434" t="s">
        <v>39</v>
      </c>
      <c r="K12287" s="435" t="s">
        <v>40</v>
      </c>
      <c r="L12287" s="432" t="s">
        <v>11005</v>
      </c>
    </row>
    <row r="12288" spans="2:12" ht="60" x14ac:dyDescent="0.25">
      <c r="B12288" s="600">
        <v>11121600</v>
      </c>
      <c r="C12288" s="430" t="s">
        <v>11586</v>
      </c>
      <c r="D12288" s="431" t="s">
        <v>11048</v>
      </c>
      <c r="E12288" s="432" t="s">
        <v>40</v>
      </c>
      <c r="F12288" s="433" t="s">
        <v>2568</v>
      </c>
      <c r="G12288" s="434" t="s">
        <v>10242</v>
      </c>
      <c r="H12288" s="435">
        <v>515</v>
      </c>
      <c r="I12288" s="435">
        <v>515</v>
      </c>
      <c r="J12288" s="434" t="s">
        <v>39</v>
      </c>
      <c r="K12288" s="435" t="s">
        <v>40</v>
      </c>
      <c r="L12288" s="432" t="s">
        <v>11005</v>
      </c>
    </row>
    <row r="12289" spans="2:12" ht="60" x14ac:dyDescent="0.25">
      <c r="B12289" s="600">
        <v>39111800</v>
      </c>
      <c r="C12289" s="430" t="s">
        <v>11587</v>
      </c>
      <c r="D12289" s="431" t="s">
        <v>11048</v>
      </c>
      <c r="E12289" s="432" t="s">
        <v>40</v>
      </c>
      <c r="F12289" s="433" t="s">
        <v>2568</v>
      </c>
      <c r="G12289" s="434" t="s">
        <v>10242</v>
      </c>
      <c r="H12289" s="435">
        <v>1545</v>
      </c>
      <c r="I12289" s="435">
        <v>1545</v>
      </c>
      <c r="J12289" s="434" t="s">
        <v>39</v>
      </c>
      <c r="K12289" s="435" t="s">
        <v>40</v>
      </c>
      <c r="L12289" s="432" t="s">
        <v>11005</v>
      </c>
    </row>
    <row r="12290" spans="2:12" ht="15" customHeight="1" x14ac:dyDescent="0.25">
      <c r="B12290" s="691">
        <v>39111800</v>
      </c>
      <c r="C12290" s="694" t="s">
        <v>11588</v>
      </c>
      <c r="D12290" s="697" t="s">
        <v>11048</v>
      </c>
      <c r="E12290" s="688" t="s">
        <v>40</v>
      </c>
      <c r="F12290" s="688" t="s">
        <v>2568</v>
      </c>
      <c r="G12290" s="688" t="s">
        <v>10242</v>
      </c>
      <c r="H12290" s="750">
        <v>1236000</v>
      </c>
      <c r="I12290" s="750">
        <v>1236000</v>
      </c>
      <c r="J12290" s="709" t="s">
        <v>39</v>
      </c>
      <c r="K12290" s="700" t="s">
        <v>40</v>
      </c>
      <c r="L12290" s="688" t="s">
        <v>11005</v>
      </c>
    </row>
    <row r="12291" spans="2:12" x14ac:dyDescent="0.25">
      <c r="B12291" s="692"/>
      <c r="C12291" s="695"/>
      <c r="D12291" s="698"/>
      <c r="E12291" s="689"/>
      <c r="F12291" s="689"/>
      <c r="G12291" s="689"/>
      <c r="H12291" s="751"/>
      <c r="I12291" s="751"/>
      <c r="J12291" s="710"/>
      <c r="K12291" s="701"/>
      <c r="L12291" s="689"/>
    </row>
    <row r="12292" spans="2:12" x14ac:dyDescent="0.25">
      <c r="B12292" s="692"/>
      <c r="C12292" s="695"/>
      <c r="D12292" s="698"/>
      <c r="E12292" s="689"/>
      <c r="F12292" s="689"/>
      <c r="G12292" s="689"/>
      <c r="H12292" s="751"/>
      <c r="I12292" s="751"/>
      <c r="J12292" s="710"/>
      <c r="K12292" s="701"/>
      <c r="L12292" s="689"/>
    </row>
    <row r="12293" spans="2:12" x14ac:dyDescent="0.25">
      <c r="B12293" s="692"/>
      <c r="C12293" s="695"/>
      <c r="D12293" s="698"/>
      <c r="E12293" s="689"/>
      <c r="F12293" s="689"/>
      <c r="G12293" s="689"/>
      <c r="H12293" s="751"/>
      <c r="I12293" s="751"/>
      <c r="J12293" s="710"/>
      <c r="K12293" s="701"/>
      <c r="L12293" s="689"/>
    </row>
    <row r="12294" spans="2:12" x14ac:dyDescent="0.25">
      <c r="B12294" s="692"/>
      <c r="C12294" s="695"/>
      <c r="D12294" s="698"/>
      <c r="E12294" s="689"/>
      <c r="F12294" s="689"/>
      <c r="G12294" s="689"/>
      <c r="H12294" s="751"/>
      <c r="I12294" s="751"/>
      <c r="J12294" s="710"/>
      <c r="K12294" s="701"/>
      <c r="L12294" s="689"/>
    </row>
    <row r="12295" spans="2:12" ht="15" customHeight="1" x14ac:dyDescent="0.25">
      <c r="B12295" s="692"/>
      <c r="C12295" s="695"/>
      <c r="D12295" s="698"/>
      <c r="E12295" s="689"/>
      <c r="F12295" s="689"/>
      <c r="G12295" s="689"/>
      <c r="H12295" s="751"/>
      <c r="I12295" s="751"/>
      <c r="J12295" s="710"/>
      <c r="K12295" s="701"/>
      <c r="L12295" s="689"/>
    </row>
    <row r="12296" spans="2:12" x14ac:dyDescent="0.25">
      <c r="B12296" s="692"/>
      <c r="C12296" s="695"/>
      <c r="D12296" s="698"/>
      <c r="E12296" s="689"/>
      <c r="F12296" s="689"/>
      <c r="G12296" s="689"/>
      <c r="H12296" s="751"/>
      <c r="I12296" s="751"/>
      <c r="J12296" s="710"/>
      <c r="K12296" s="701"/>
      <c r="L12296" s="689"/>
    </row>
    <row r="12297" spans="2:12" x14ac:dyDescent="0.25">
      <c r="B12297" s="692"/>
      <c r="C12297" s="695"/>
      <c r="D12297" s="698"/>
      <c r="E12297" s="689"/>
      <c r="F12297" s="689"/>
      <c r="G12297" s="689"/>
      <c r="H12297" s="751"/>
      <c r="I12297" s="751"/>
      <c r="J12297" s="710"/>
      <c r="K12297" s="701"/>
      <c r="L12297" s="689"/>
    </row>
    <row r="12298" spans="2:12" x14ac:dyDescent="0.25">
      <c r="B12298" s="692"/>
      <c r="C12298" s="695"/>
      <c r="D12298" s="698"/>
      <c r="E12298" s="689"/>
      <c r="F12298" s="689"/>
      <c r="G12298" s="689"/>
      <c r="H12298" s="751"/>
      <c r="I12298" s="751"/>
      <c r="J12298" s="710"/>
      <c r="K12298" s="701"/>
      <c r="L12298" s="689"/>
    </row>
    <row r="12299" spans="2:12" ht="15" customHeight="1" x14ac:dyDescent="0.25">
      <c r="B12299" s="692"/>
      <c r="C12299" s="695"/>
      <c r="D12299" s="698"/>
      <c r="E12299" s="689"/>
      <c r="F12299" s="689"/>
      <c r="G12299" s="689"/>
      <c r="H12299" s="751"/>
      <c r="I12299" s="751"/>
      <c r="J12299" s="710"/>
      <c r="K12299" s="701"/>
      <c r="L12299" s="689"/>
    </row>
    <row r="12300" spans="2:12" x14ac:dyDescent="0.25">
      <c r="B12300" s="692"/>
      <c r="C12300" s="695"/>
      <c r="D12300" s="698"/>
      <c r="E12300" s="689"/>
      <c r="F12300" s="689"/>
      <c r="G12300" s="689"/>
      <c r="H12300" s="751"/>
      <c r="I12300" s="751"/>
      <c r="J12300" s="710"/>
      <c r="K12300" s="701"/>
      <c r="L12300" s="689"/>
    </row>
    <row r="12301" spans="2:12" x14ac:dyDescent="0.25">
      <c r="B12301" s="692"/>
      <c r="C12301" s="695"/>
      <c r="D12301" s="698"/>
      <c r="E12301" s="689"/>
      <c r="F12301" s="689"/>
      <c r="G12301" s="689"/>
      <c r="H12301" s="751"/>
      <c r="I12301" s="751"/>
      <c r="J12301" s="710"/>
      <c r="K12301" s="701"/>
      <c r="L12301" s="689"/>
    </row>
    <row r="12302" spans="2:12" x14ac:dyDescent="0.25">
      <c r="B12302" s="692"/>
      <c r="C12302" s="696"/>
      <c r="D12302" s="699"/>
      <c r="E12302" s="690"/>
      <c r="F12302" s="690"/>
      <c r="G12302" s="690"/>
      <c r="H12302" s="752"/>
      <c r="I12302" s="752"/>
      <c r="J12302" s="711"/>
      <c r="K12302" s="702"/>
      <c r="L12302" s="690"/>
    </row>
    <row r="12303" spans="2:12" ht="15" customHeight="1" x14ac:dyDescent="0.25">
      <c r="B12303" s="429">
        <v>56101504</v>
      </c>
      <c r="C12303" s="430" t="s">
        <v>11589</v>
      </c>
      <c r="D12303" s="431" t="s">
        <v>11048</v>
      </c>
      <c r="E12303" s="432" t="s">
        <v>40</v>
      </c>
      <c r="F12303" s="433" t="s">
        <v>2568</v>
      </c>
      <c r="G12303" s="434" t="s">
        <v>10242</v>
      </c>
      <c r="H12303" s="435">
        <v>103000</v>
      </c>
      <c r="I12303" s="435">
        <v>103000</v>
      </c>
      <c r="J12303" s="434" t="s">
        <v>39</v>
      </c>
      <c r="K12303" s="435" t="s">
        <v>40</v>
      </c>
      <c r="L12303" s="432" t="s">
        <v>11005</v>
      </c>
    </row>
    <row r="12304" spans="2:12" ht="60" x14ac:dyDescent="0.25">
      <c r="B12304" s="429">
        <v>56101504</v>
      </c>
      <c r="C12304" s="430" t="s">
        <v>11590</v>
      </c>
      <c r="D12304" s="431" t="s">
        <v>11048</v>
      </c>
      <c r="E12304" s="432" t="s">
        <v>40</v>
      </c>
      <c r="F12304" s="433" t="s">
        <v>2568</v>
      </c>
      <c r="G12304" s="434" t="s">
        <v>10242</v>
      </c>
      <c r="H12304" s="435">
        <v>154500</v>
      </c>
      <c r="I12304" s="435">
        <v>154500</v>
      </c>
      <c r="J12304" s="434" t="s">
        <v>39</v>
      </c>
      <c r="K12304" s="435" t="s">
        <v>40</v>
      </c>
      <c r="L12304" s="432" t="s">
        <v>11005</v>
      </c>
    </row>
    <row r="12305" spans="2:12" ht="60" x14ac:dyDescent="0.25">
      <c r="B12305" s="429">
        <v>56101519</v>
      </c>
      <c r="C12305" s="430" t="s">
        <v>11591</v>
      </c>
      <c r="D12305" s="431" t="s">
        <v>11048</v>
      </c>
      <c r="E12305" s="432" t="s">
        <v>40</v>
      </c>
      <c r="F12305" s="433" t="s">
        <v>2568</v>
      </c>
      <c r="G12305" s="434" t="s">
        <v>10242</v>
      </c>
      <c r="H12305" s="435">
        <v>185400</v>
      </c>
      <c r="I12305" s="435">
        <v>185400</v>
      </c>
      <c r="J12305" s="434" t="s">
        <v>39</v>
      </c>
      <c r="K12305" s="435" t="s">
        <v>40</v>
      </c>
      <c r="L12305" s="432" t="s">
        <v>11005</v>
      </c>
    </row>
    <row r="12306" spans="2:12" ht="60" x14ac:dyDescent="0.25">
      <c r="B12306" s="429">
        <v>56101519</v>
      </c>
      <c r="C12306" s="430" t="s">
        <v>11592</v>
      </c>
      <c r="D12306" s="431" t="s">
        <v>11048</v>
      </c>
      <c r="E12306" s="432" t="s">
        <v>40</v>
      </c>
      <c r="F12306" s="433" t="s">
        <v>2568</v>
      </c>
      <c r="G12306" s="434" t="s">
        <v>10242</v>
      </c>
      <c r="H12306" s="435">
        <v>92700</v>
      </c>
      <c r="I12306" s="435">
        <v>92700</v>
      </c>
      <c r="J12306" s="434" t="s">
        <v>39</v>
      </c>
      <c r="K12306" s="435" t="s">
        <v>40</v>
      </c>
      <c r="L12306" s="432" t="s">
        <v>11005</v>
      </c>
    </row>
    <row r="12307" spans="2:12" ht="15" customHeight="1" x14ac:dyDescent="0.25">
      <c r="B12307" s="691">
        <v>91111703</v>
      </c>
      <c r="C12307" s="694" t="s">
        <v>11593</v>
      </c>
      <c r="D12307" s="703" t="s">
        <v>11048</v>
      </c>
      <c r="E12307" s="726" t="s">
        <v>40</v>
      </c>
      <c r="F12307" s="709" t="s">
        <v>2568</v>
      </c>
      <c r="G12307" s="709" t="s">
        <v>10242</v>
      </c>
      <c r="H12307" s="700">
        <v>103000</v>
      </c>
      <c r="I12307" s="700">
        <v>103000</v>
      </c>
      <c r="J12307" s="709" t="s">
        <v>39</v>
      </c>
      <c r="K12307" s="700" t="s">
        <v>40</v>
      </c>
      <c r="L12307" s="729" t="s">
        <v>11005</v>
      </c>
    </row>
    <row r="12308" spans="2:12" x14ac:dyDescent="0.25">
      <c r="B12308" s="692"/>
      <c r="C12308" s="695"/>
      <c r="D12308" s="704"/>
      <c r="E12308" s="727"/>
      <c r="F12308" s="710"/>
      <c r="G12308" s="710"/>
      <c r="H12308" s="701"/>
      <c r="I12308" s="701"/>
      <c r="J12308" s="710"/>
      <c r="K12308" s="701"/>
      <c r="L12308" s="730"/>
    </row>
    <row r="12309" spans="2:12" x14ac:dyDescent="0.25">
      <c r="B12309" s="692"/>
      <c r="C12309" s="695"/>
      <c r="D12309" s="704"/>
      <c r="E12309" s="727"/>
      <c r="F12309" s="710"/>
      <c r="G12309" s="710"/>
      <c r="H12309" s="701"/>
      <c r="I12309" s="701"/>
      <c r="J12309" s="710"/>
      <c r="K12309" s="701"/>
      <c r="L12309" s="730"/>
    </row>
    <row r="12310" spans="2:12" x14ac:dyDescent="0.25">
      <c r="B12310" s="693"/>
      <c r="C12310" s="696"/>
      <c r="D12310" s="705"/>
      <c r="E12310" s="728"/>
      <c r="F12310" s="711"/>
      <c r="G12310" s="711"/>
      <c r="H12310" s="702"/>
      <c r="I12310" s="702"/>
      <c r="J12310" s="711"/>
      <c r="K12310" s="702"/>
      <c r="L12310" s="731"/>
    </row>
    <row r="12311" spans="2:12" ht="15" customHeight="1" x14ac:dyDescent="0.25">
      <c r="B12311" s="691">
        <v>91111703</v>
      </c>
      <c r="C12311" s="694" t="s">
        <v>11594</v>
      </c>
      <c r="D12311" s="697" t="s">
        <v>11048</v>
      </c>
      <c r="E12311" s="726" t="s">
        <v>40</v>
      </c>
      <c r="F12311" s="709" t="s">
        <v>2568</v>
      </c>
      <c r="G12311" s="709" t="s">
        <v>10242</v>
      </c>
      <c r="H12311" s="700">
        <v>82400</v>
      </c>
      <c r="I12311" s="700">
        <v>82400</v>
      </c>
      <c r="J12311" s="709" t="s">
        <v>39</v>
      </c>
      <c r="K12311" s="700" t="s">
        <v>40</v>
      </c>
      <c r="L12311" s="688" t="s">
        <v>11005</v>
      </c>
    </row>
    <row r="12312" spans="2:12" x14ac:dyDescent="0.25">
      <c r="B12312" s="692"/>
      <c r="C12312" s="695"/>
      <c r="D12312" s="698"/>
      <c r="E12312" s="727"/>
      <c r="F12312" s="710"/>
      <c r="G12312" s="710"/>
      <c r="H12312" s="701"/>
      <c r="I12312" s="701"/>
      <c r="J12312" s="710"/>
      <c r="K12312" s="701"/>
      <c r="L12312" s="689"/>
    </row>
    <row r="12313" spans="2:12" x14ac:dyDescent="0.25">
      <c r="B12313" s="693"/>
      <c r="C12313" s="696"/>
      <c r="D12313" s="699"/>
      <c r="E12313" s="728"/>
      <c r="F12313" s="711"/>
      <c r="G12313" s="711"/>
      <c r="H12313" s="702"/>
      <c r="I12313" s="702"/>
      <c r="J12313" s="711"/>
      <c r="K12313" s="702"/>
      <c r="L12313" s="690"/>
    </row>
    <row r="12314" spans="2:12" ht="15" customHeight="1" x14ac:dyDescent="0.25">
      <c r="B12314" s="691">
        <v>91111703</v>
      </c>
      <c r="C12314" s="694" t="s">
        <v>11595</v>
      </c>
      <c r="D12314" s="697" t="s">
        <v>11048</v>
      </c>
      <c r="E12314" s="726" t="s">
        <v>40</v>
      </c>
      <c r="F12314" s="709" t="s">
        <v>2568</v>
      </c>
      <c r="G12314" s="709" t="s">
        <v>10242</v>
      </c>
      <c r="H12314" s="700">
        <v>77250</v>
      </c>
      <c r="I12314" s="700">
        <v>77250</v>
      </c>
      <c r="J12314" s="688" t="s">
        <v>39</v>
      </c>
      <c r="K12314" s="685" t="s">
        <v>40</v>
      </c>
      <c r="L12314" s="688" t="s">
        <v>11005</v>
      </c>
    </row>
    <row r="12315" spans="2:12" ht="15" customHeight="1" x14ac:dyDescent="0.25">
      <c r="B12315" s="692"/>
      <c r="C12315" s="695"/>
      <c r="D12315" s="698"/>
      <c r="E12315" s="727"/>
      <c r="F12315" s="710"/>
      <c r="G12315" s="710"/>
      <c r="H12315" s="701"/>
      <c r="I12315" s="701"/>
      <c r="J12315" s="689"/>
      <c r="K12315" s="686"/>
      <c r="L12315" s="689"/>
    </row>
    <row r="12316" spans="2:12" x14ac:dyDescent="0.25">
      <c r="B12316" s="692"/>
      <c r="C12316" s="695"/>
      <c r="D12316" s="698"/>
      <c r="E12316" s="727"/>
      <c r="F12316" s="710"/>
      <c r="G12316" s="710"/>
      <c r="H12316" s="701"/>
      <c r="I12316" s="701"/>
      <c r="J12316" s="689"/>
      <c r="K12316" s="686"/>
      <c r="L12316" s="689"/>
    </row>
    <row r="12317" spans="2:12" x14ac:dyDescent="0.25">
      <c r="B12317" s="692"/>
      <c r="C12317" s="695"/>
      <c r="D12317" s="698"/>
      <c r="E12317" s="727"/>
      <c r="F12317" s="710"/>
      <c r="G12317" s="710"/>
      <c r="H12317" s="701"/>
      <c r="I12317" s="701"/>
      <c r="J12317" s="689"/>
      <c r="K12317" s="686"/>
      <c r="L12317" s="689"/>
    </row>
    <row r="12318" spans="2:12" x14ac:dyDescent="0.25">
      <c r="B12318" s="693"/>
      <c r="C12318" s="696"/>
      <c r="D12318" s="699"/>
      <c r="E12318" s="728"/>
      <c r="F12318" s="711"/>
      <c r="G12318" s="711"/>
      <c r="H12318" s="702"/>
      <c r="I12318" s="702"/>
      <c r="J12318" s="690"/>
      <c r="K12318" s="687"/>
      <c r="L12318" s="690"/>
    </row>
    <row r="12319" spans="2:12" ht="15" customHeight="1" x14ac:dyDescent="0.25">
      <c r="B12319" s="691">
        <v>91111703</v>
      </c>
      <c r="C12319" s="694" t="s">
        <v>11596</v>
      </c>
      <c r="D12319" s="697" t="s">
        <v>11048</v>
      </c>
      <c r="E12319" s="726" t="s">
        <v>40</v>
      </c>
      <c r="F12319" s="709" t="s">
        <v>2568</v>
      </c>
      <c r="G12319" s="709" t="s">
        <v>10242</v>
      </c>
      <c r="H12319" s="700">
        <v>77250</v>
      </c>
      <c r="I12319" s="700">
        <v>77250</v>
      </c>
      <c r="J12319" s="688" t="s">
        <v>39</v>
      </c>
      <c r="K12319" s="685" t="s">
        <v>40</v>
      </c>
      <c r="L12319" s="688" t="s">
        <v>11005</v>
      </c>
    </row>
    <row r="12320" spans="2:12" x14ac:dyDescent="0.25">
      <c r="B12320" s="692"/>
      <c r="C12320" s="695"/>
      <c r="D12320" s="698"/>
      <c r="E12320" s="727"/>
      <c r="F12320" s="710"/>
      <c r="G12320" s="710"/>
      <c r="H12320" s="701"/>
      <c r="I12320" s="701"/>
      <c r="J12320" s="689"/>
      <c r="K12320" s="686"/>
      <c r="L12320" s="689"/>
    </row>
    <row r="12321" spans="2:12" x14ac:dyDescent="0.25">
      <c r="B12321" s="692"/>
      <c r="C12321" s="695"/>
      <c r="D12321" s="698"/>
      <c r="E12321" s="727"/>
      <c r="F12321" s="710"/>
      <c r="G12321" s="710"/>
      <c r="H12321" s="701"/>
      <c r="I12321" s="701"/>
      <c r="J12321" s="689"/>
      <c r="K12321" s="686"/>
      <c r="L12321" s="689"/>
    </row>
    <row r="12322" spans="2:12" x14ac:dyDescent="0.25">
      <c r="B12322" s="692"/>
      <c r="C12322" s="695"/>
      <c r="D12322" s="698"/>
      <c r="E12322" s="727"/>
      <c r="F12322" s="710"/>
      <c r="G12322" s="710"/>
      <c r="H12322" s="701"/>
      <c r="I12322" s="701"/>
      <c r="J12322" s="689"/>
      <c r="K12322" s="686"/>
      <c r="L12322" s="689"/>
    </row>
    <row r="12323" spans="2:12" x14ac:dyDescent="0.25">
      <c r="B12323" s="692"/>
      <c r="C12323" s="695"/>
      <c r="D12323" s="698"/>
      <c r="E12323" s="727"/>
      <c r="F12323" s="710"/>
      <c r="G12323" s="710"/>
      <c r="H12323" s="701"/>
      <c r="I12323" s="701"/>
      <c r="J12323" s="689"/>
      <c r="K12323" s="686"/>
      <c r="L12323" s="689"/>
    </row>
    <row r="12324" spans="2:12" x14ac:dyDescent="0.25">
      <c r="B12324" s="692"/>
      <c r="C12324" s="695"/>
      <c r="D12324" s="698"/>
      <c r="E12324" s="727"/>
      <c r="F12324" s="710"/>
      <c r="G12324" s="710"/>
      <c r="H12324" s="701"/>
      <c r="I12324" s="701"/>
      <c r="J12324" s="689"/>
      <c r="K12324" s="686"/>
      <c r="L12324" s="689"/>
    </row>
    <row r="12325" spans="2:12" x14ac:dyDescent="0.25">
      <c r="B12325" s="692"/>
      <c r="C12325" s="695"/>
      <c r="D12325" s="698"/>
      <c r="E12325" s="727"/>
      <c r="F12325" s="710"/>
      <c r="G12325" s="710"/>
      <c r="H12325" s="701"/>
      <c r="I12325" s="701"/>
      <c r="J12325" s="689"/>
      <c r="K12325" s="686"/>
      <c r="L12325" s="689"/>
    </row>
    <row r="12326" spans="2:12" x14ac:dyDescent="0.25">
      <c r="B12326" s="693"/>
      <c r="C12326" s="696"/>
      <c r="D12326" s="699"/>
      <c r="E12326" s="728"/>
      <c r="F12326" s="711"/>
      <c r="G12326" s="711"/>
      <c r="H12326" s="702"/>
      <c r="I12326" s="702"/>
      <c r="J12326" s="690"/>
      <c r="K12326" s="687"/>
      <c r="L12326" s="690"/>
    </row>
    <row r="12327" spans="2:12" ht="15" customHeight="1" x14ac:dyDescent="0.25">
      <c r="B12327" s="691">
        <v>91111703</v>
      </c>
      <c r="C12327" s="694" t="s">
        <v>11597</v>
      </c>
      <c r="D12327" s="697" t="s">
        <v>11048</v>
      </c>
      <c r="E12327" s="688" t="s">
        <v>40</v>
      </c>
      <c r="F12327" s="688" t="s">
        <v>2568</v>
      </c>
      <c r="G12327" s="688" t="s">
        <v>10242</v>
      </c>
      <c r="H12327" s="700">
        <v>82400</v>
      </c>
      <c r="I12327" s="700">
        <v>82400</v>
      </c>
      <c r="J12327" s="688" t="s">
        <v>39</v>
      </c>
      <c r="K12327" s="685" t="s">
        <v>40</v>
      </c>
      <c r="L12327" s="688" t="s">
        <v>11005</v>
      </c>
    </row>
    <row r="12328" spans="2:12" x14ac:dyDescent="0.25">
      <c r="B12328" s="692"/>
      <c r="C12328" s="695"/>
      <c r="D12328" s="698"/>
      <c r="E12328" s="689"/>
      <c r="F12328" s="689"/>
      <c r="G12328" s="689"/>
      <c r="H12328" s="701"/>
      <c r="I12328" s="701"/>
      <c r="J12328" s="689"/>
      <c r="K12328" s="686"/>
      <c r="L12328" s="689"/>
    </row>
    <row r="12329" spans="2:12" x14ac:dyDescent="0.25">
      <c r="B12329" s="692"/>
      <c r="C12329" s="695"/>
      <c r="D12329" s="698"/>
      <c r="E12329" s="689"/>
      <c r="F12329" s="689"/>
      <c r="G12329" s="689"/>
      <c r="H12329" s="701"/>
      <c r="I12329" s="701"/>
      <c r="J12329" s="689"/>
      <c r="K12329" s="686"/>
      <c r="L12329" s="689"/>
    </row>
    <row r="12330" spans="2:12" x14ac:dyDescent="0.25">
      <c r="B12330" s="692"/>
      <c r="C12330" s="695"/>
      <c r="D12330" s="698"/>
      <c r="E12330" s="689"/>
      <c r="F12330" s="689"/>
      <c r="G12330" s="689"/>
      <c r="H12330" s="701"/>
      <c r="I12330" s="701"/>
      <c r="J12330" s="689"/>
      <c r="K12330" s="686"/>
      <c r="L12330" s="689"/>
    </row>
    <row r="12331" spans="2:12" x14ac:dyDescent="0.25">
      <c r="B12331" s="692"/>
      <c r="C12331" s="695"/>
      <c r="D12331" s="698"/>
      <c r="E12331" s="689"/>
      <c r="F12331" s="689"/>
      <c r="G12331" s="689"/>
      <c r="H12331" s="701"/>
      <c r="I12331" s="701"/>
      <c r="J12331" s="689"/>
      <c r="K12331" s="686"/>
      <c r="L12331" s="689"/>
    </row>
    <row r="12332" spans="2:12" x14ac:dyDescent="0.25">
      <c r="B12332" s="692"/>
      <c r="C12332" s="695"/>
      <c r="D12332" s="698"/>
      <c r="E12332" s="689"/>
      <c r="F12332" s="689"/>
      <c r="G12332" s="689"/>
      <c r="H12332" s="701"/>
      <c r="I12332" s="701"/>
      <c r="J12332" s="689"/>
      <c r="K12332" s="686"/>
      <c r="L12332" s="689"/>
    </row>
    <row r="12333" spans="2:12" x14ac:dyDescent="0.25">
      <c r="B12333" s="693"/>
      <c r="C12333" s="696"/>
      <c r="D12333" s="699"/>
      <c r="E12333" s="690"/>
      <c r="F12333" s="690"/>
      <c r="G12333" s="690"/>
      <c r="H12333" s="702"/>
      <c r="I12333" s="702"/>
      <c r="J12333" s="690"/>
      <c r="K12333" s="687"/>
      <c r="L12333" s="690"/>
    </row>
    <row r="12334" spans="2:12" ht="15" customHeight="1" x14ac:dyDescent="0.25">
      <c r="B12334" s="691">
        <v>91111703</v>
      </c>
      <c r="C12334" s="694" t="s">
        <v>11598</v>
      </c>
      <c r="D12334" s="703" t="s">
        <v>11048</v>
      </c>
      <c r="E12334" s="706" t="s">
        <v>40</v>
      </c>
      <c r="F12334" s="709" t="s">
        <v>2568</v>
      </c>
      <c r="G12334" s="688" t="s">
        <v>10242</v>
      </c>
      <c r="H12334" s="700">
        <v>72100</v>
      </c>
      <c r="I12334" s="700">
        <v>72100</v>
      </c>
      <c r="J12334" s="688" t="s">
        <v>39</v>
      </c>
      <c r="K12334" s="685" t="s">
        <v>40</v>
      </c>
      <c r="L12334" s="688" t="s">
        <v>11005</v>
      </c>
    </row>
    <row r="12335" spans="2:12" x14ac:dyDescent="0.25">
      <c r="B12335" s="692"/>
      <c r="C12335" s="695"/>
      <c r="D12335" s="704"/>
      <c r="E12335" s="707"/>
      <c r="F12335" s="710"/>
      <c r="G12335" s="689"/>
      <c r="H12335" s="701"/>
      <c r="I12335" s="701"/>
      <c r="J12335" s="689"/>
      <c r="K12335" s="686"/>
      <c r="L12335" s="689"/>
    </row>
    <row r="12336" spans="2:12" x14ac:dyDescent="0.25">
      <c r="B12336" s="692"/>
      <c r="C12336" s="695"/>
      <c r="D12336" s="704"/>
      <c r="E12336" s="707"/>
      <c r="F12336" s="710"/>
      <c r="G12336" s="689"/>
      <c r="H12336" s="701"/>
      <c r="I12336" s="701"/>
      <c r="J12336" s="689"/>
      <c r="K12336" s="686"/>
      <c r="L12336" s="689"/>
    </row>
    <row r="12337" spans="2:12" x14ac:dyDescent="0.25">
      <c r="B12337" s="692"/>
      <c r="C12337" s="695"/>
      <c r="D12337" s="704"/>
      <c r="E12337" s="707"/>
      <c r="F12337" s="710"/>
      <c r="G12337" s="689"/>
      <c r="H12337" s="701"/>
      <c r="I12337" s="701"/>
      <c r="J12337" s="689"/>
      <c r="K12337" s="686"/>
      <c r="L12337" s="689"/>
    </row>
    <row r="12338" spans="2:12" x14ac:dyDescent="0.25">
      <c r="B12338" s="692"/>
      <c r="C12338" s="695"/>
      <c r="D12338" s="704"/>
      <c r="E12338" s="707"/>
      <c r="F12338" s="710"/>
      <c r="G12338" s="689"/>
      <c r="H12338" s="701"/>
      <c r="I12338" s="701"/>
      <c r="J12338" s="689"/>
      <c r="K12338" s="686"/>
      <c r="L12338" s="689"/>
    </row>
    <row r="12339" spans="2:12" x14ac:dyDescent="0.25">
      <c r="B12339" s="692"/>
      <c r="C12339" s="695"/>
      <c r="D12339" s="704"/>
      <c r="E12339" s="707"/>
      <c r="F12339" s="710"/>
      <c r="G12339" s="689"/>
      <c r="H12339" s="701"/>
      <c r="I12339" s="701"/>
      <c r="J12339" s="689"/>
      <c r="K12339" s="686"/>
      <c r="L12339" s="689"/>
    </row>
    <row r="12340" spans="2:12" x14ac:dyDescent="0.25">
      <c r="B12340" s="692"/>
      <c r="C12340" s="695"/>
      <c r="D12340" s="704"/>
      <c r="E12340" s="707"/>
      <c r="F12340" s="710"/>
      <c r="G12340" s="689"/>
      <c r="H12340" s="701"/>
      <c r="I12340" s="701"/>
      <c r="J12340" s="689"/>
      <c r="K12340" s="686"/>
      <c r="L12340" s="689"/>
    </row>
    <row r="12341" spans="2:12" x14ac:dyDescent="0.25">
      <c r="B12341" s="692"/>
      <c r="C12341" s="695"/>
      <c r="D12341" s="704"/>
      <c r="E12341" s="707"/>
      <c r="F12341" s="710"/>
      <c r="G12341" s="689"/>
      <c r="H12341" s="701"/>
      <c r="I12341" s="701"/>
      <c r="J12341" s="689"/>
      <c r="K12341" s="686"/>
      <c r="L12341" s="689"/>
    </row>
    <row r="12342" spans="2:12" x14ac:dyDescent="0.25">
      <c r="B12342" s="692"/>
      <c r="C12342" s="695"/>
      <c r="D12342" s="704"/>
      <c r="E12342" s="707"/>
      <c r="F12342" s="710"/>
      <c r="G12342" s="689"/>
      <c r="H12342" s="701"/>
      <c r="I12342" s="701"/>
      <c r="J12342" s="689"/>
      <c r="K12342" s="686"/>
      <c r="L12342" s="689"/>
    </row>
    <row r="12343" spans="2:12" x14ac:dyDescent="0.25">
      <c r="B12343" s="692"/>
      <c r="C12343" s="695"/>
      <c r="D12343" s="704"/>
      <c r="E12343" s="707"/>
      <c r="F12343" s="710"/>
      <c r="G12343" s="689"/>
      <c r="H12343" s="701"/>
      <c r="I12343" s="701"/>
      <c r="J12343" s="689"/>
      <c r="K12343" s="686"/>
      <c r="L12343" s="689"/>
    </row>
    <row r="12344" spans="2:12" x14ac:dyDescent="0.25">
      <c r="B12344" s="692"/>
      <c r="C12344" s="695"/>
      <c r="D12344" s="704"/>
      <c r="E12344" s="707"/>
      <c r="F12344" s="710"/>
      <c r="G12344" s="689"/>
      <c r="H12344" s="701"/>
      <c r="I12344" s="701"/>
      <c r="J12344" s="689"/>
      <c r="K12344" s="686"/>
      <c r="L12344" s="689"/>
    </row>
    <row r="12345" spans="2:12" x14ac:dyDescent="0.25">
      <c r="B12345" s="692"/>
      <c r="C12345" s="695"/>
      <c r="D12345" s="704"/>
      <c r="E12345" s="707"/>
      <c r="F12345" s="710"/>
      <c r="G12345" s="689"/>
      <c r="H12345" s="701"/>
      <c r="I12345" s="701"/>
      <c r="J12345" s="689"/>
      <c r="K12345" s="686"/>
      <c r="L12345" s="689"/>
    </row>
    <row r="12346" spans="2:12" x14ac:dyDescent="0.25">
      <c r="B12346" s="693"/>
      <c r="C12346" s="696"/>
      <c r="D12346" s="705"/>
      <c r="E12346" s="708"/>
      <c r="F12346" s="711"/>
      <c r="G12346" s="690"/>
      <c r="H12346" s="702"/>
      <c r="I12346" s="702"/>
      <c r="J12346" s="690"/>
      <c r="K12346" s="687"/>
      <c r="L12346" s="690"/>
    </row>
    <row r="12347" spans="2:12" ht="15" customHeight="1" x14ac:dyDescent="0.25">
      <c r="B12347" s="691">
        <v>91111703</v>
      </c>
      <c r="C12347" s="694" t="s">
        <v>11599</v>
      </c>
      <c r="D12347" s="697" t="s">
        <v>11048</v>
      </c>
      <c r="E12347" s="688" t="s">
        <v>40</v>
      </c>
      <c r="F12347" s="688" t="s">
        <v>2568</v>
      </c>
      <c r="G12347" s="709" t="s">
        <v>10242</v>
      </c>
      <c r="H12347" s="700">
        <v>82400</v>
      </c>
      <c r="I12347" s="700">
        <v>82400</v>
      </c>
      <c r="J12347" s="688" t="s">
        <v>39</v>
      </c>
      <c r="K12347" s="685" t="s">
        <v>40</v>
      </c>
      <c r="L12347" s="688" t="s">
        <v>11005</v>
      </c>
    </row>
    <row r="12348" spans="2:12" x14ac:dyDescent="0.25">
      <c r="B12348" s="692"/>
      <c r="C12348" s="695"/>
      <c r="D12348" s="698"/>
      <c r="E12348" s="689"/>
      <c r="F12348" s="689"/>
      <c r="G12348" s="710"/>
      <c r="H12348" s="701"/>
      <c r="I12348" s="701"/>
      <c r="J12348" s="689"/>
      <c r="K12348" s="686"/>
      <c r="L12348" s="689"/>
    </row>
    <row r="12349" spans="2:12" x14ac:dyDescent="0.25">
      <c r="B12349" s="692"/>
      <c r="C12349" s="695"/>
      <c r="D12349" s="698"/>
      <c r="E12349" s="689"/>
      <c r="F12349" s="689"/>
      <c r="G12349" s="710"/>
      <c r="H12349" s="701"/>
      <c r="I12349" s="701"/>
      <c r="J12349" s="689"/>
      <c r="K12349" s="686"/>
      <c r="L12349" s="689"/>
    </row>
    <row r="12350" spans="2:12" x14ac:dyDescent="0.25">
      <c r="B12350" s="693"/>
      <c r="C12350" s="696"/>
      <c r="D12350" s="699"/>
      <c r="E12350" s="690"/>
      <c r="F12350" s="690"/>
      <c r="G12350" s="711"/>
      <c r="H12350" s="702"/>
      <c r="I12350" s="702"/>
      <c r="J12350" s="690"/>
      <c r="K12350" s="687"/>
      <c r="L12350" s="690"/>
    </row>
    <row r="12351" spans="2:12" ht="15" customHeight="1" x14ac:dyDescent="0.25">
      <c r="B12351" s="691">
        <v>91111703</v>
      </c>
      <c r="C12351" s="694" t="s">
        <v>11600</v>
      </c>
      <c r="D12351" s="697" t="s">
        <v>11048</v>
      </c>
      <c r="E12351" s="688" t="s">
        <v>40</v>
      </c>
      <c r="F12351" s="688" t="s">
        <v>2568</v>
      </c>
      <c r="G12351" s="688" t="s">
        <v>10242</v>
      </c>
      <c r="H12351" s="700">
        <v>77250</v>
      </c>
      <c r="I12351" s="700">
        <v>77250</v>
      </c>
      <c r="J12351" s="688" t="s">
        <v>39</v>
      </c>
      <c r="K12351" s="685" t="s">
        <v>40</v>
      </c>
      <c r="L12351" s="688" t="s">
        <v>11005</v>
      </c>
    </row>
    <row r="12352" spans="2:12" x14ac:dyDescent="0.25">
      <c r="B12352" s="692"/>
      <c r="C12352" s="695"/>
      <c r="D12352" s="698"/>
      <c r="E12352" s="689"/>
      <c r="F12352" s="689"/>
      <c r="G12352" s="689"/>
      <c r="H12352" s="701"/>
      <c r="I12352" s="701"/>
      <c r="J12352" s="689"/>
      <c r="K12352" s="686"/>
      <c r="L12352" s="689"/>
    </row>
    <row r="12353" spans="2:12" x14ac:dyDescent="0.25">
      <c r="B12353" s="692"/>
      <c r="C12353" s="695"/>
      <c r="D12353" s="698"/>
      <c r="E12353" s="689"/>
      <c r="F12353" s="689"/>
      <c r="G12353" s="689"/>
      <c r="H12353" s="701"/>
      <c r="I12353" s="701"/>
      <c r="J12353" s="689"/>
      <c r="K12353" s="686"/>
      <c r="L12353" s="689"/>
    </row>
    <row r="12354" spans="2:12" x14ac:dyDescent="0.25">
      <c r="B12354" s="692"/>
      <c r="C12354" s="695"/>
      <c r="D12354" s="698"/>
      <c r="E12354" s="689"/>
      <c r="F12354" s="689"/>
      <c r="G12354" s="689"/>
      <c r="H12354" s="701"/>
      <c r="I12354" s="701"/>
      <c r="J12354" s="689"/>
      <c r="K12354" s="686"/>
      <c r="L12354" s="689"/>
    </row>
    <row r="12355" spans="2:12" x14ac:dyDescent="0.25">
      <c r="B12355" s="692"/>
      <c r="C12355" s="695"/>
      <c r="D12355" s="698"/>
      <c r="E12355" s="689"/>
      <c r="F12355" s="689"/>
      <c r="G12355" s="689"/>
      <c r="H12355" s="701"/>
      <c r="I12355" s="701"/>
      <c r="J12355" s="689"/>
      <c r="K12355" s="686"/>
      <c r="L12355" s="689"/>
    </row>
    <row r="12356" spans="2:12" x14ac:dyDescent="0.25">
      <c r="B12356" s="692"/>
      <c r="C12356" s="695"/>
      <c r="D12356" s="698"/>
      <c r="E12356" s="689"/>
      <c r="F12356" s="689"/>
      <c r="G12356" s="689"/>
      <c r="H12356" s="701"/>
      <c r="I12356" s="701"/>
      <c r="J12356" s="689"/>
      <c r="K12356" s="686"/>
      <c r="L12356" s="689"/>
    </row>
    <row r="12357" spans="2:12" x14ac:dyDescent="0.25">
      <c r="B12357" s="692"/>
      <c r="C12357" s="695"/>
      <c r="D12357" s="698"/>
      <c r="E12357" s="689"/>
      <c r="F12357" s="689"/>
      <c r="G12357" s="689"/>
      <c r="H12357" s="701"/>
      <c r="I12357" s="701"/>
      <c r="J12357" s="689"/>
      <c r="K12357" s="686"/>
      <c r="L12357" s="689"/>
    </row>
    <row r="12358" spans="2:12" x14ac:dyDescent="0.25">
      <c r="B12358" s="693"/>
      <c r="C12358" s="696"/>
      <c r="D12358" s="699"/>
      <c r="E12358" s="690"/>
      <c r="F12358" s="690"/>
      <c r="G12358" s="690"/>
      <c r="H12358" s="702"/>
      <c r="I12358" s="702"/>
      <c r="J12358" s="690"/>
      <c r="K12358" s="687"/>
      <c r="L12358" s="690"/>
    </row>
    <row r="12359" spans="2:12" ht="15" customHeight="1" x14ac:dyDescent="0.25">
      <c r="B12359" s="691">
        <v>30161703</v>
      </c>
      <c r="C12359" s="694" t="s">
        <v>11601</v>
      </c>
      <c r="D12359" s="697" t="s">
        <v>11048</v>
      </c>
      <c r="E12359" s="688" t="s">
        <v>40</v>
      </c>
      <c r="F12359" s="688" t="s">
        <v>2568</v>
      </c>
      <c r="G12359" s="688" t="s">
        <v>10242</v>
      </c>
      <c r="H12359" s="700">
        <v>3090000</v>
      </c>
      <c r="I12359" s="700">
        <v>3090000</v>
      </c>
      <c r="J12359" s="688" t="s">
        <v>39</v>
      </c>
      <c r="K12359" s="685" t="s">
        <v>40</v>
      </c>
      <c r="L12359" s="688" t="s">
        <v>11005</v>
      </c>
    </row>
    <row r="12360" spans="2:12" x14ac:dyDescent="0.25">
      <c r="B12360" s="692"/>
      <c r="C12360" s="695"/>
      <c r="D12360" s="698"/>
      <c r="E12360" s="689"/>
      <c r="F12360" s="689"/>
      <c r="G12360" s="689"/>
      <c r="H12360" s="701"/>
      <c r="I12360" s="701"/>
      <c r="J12360" s="689"/>
      <c r="K12360" s="686"/>
      <c r="L12360" s="689"/>
    </row>
    <row r="12361" spans="2:12" x14ac:dyDescent="0.25">
      <c r="B12361" s="692"/>
      <c r="C12361" s="695"/>
      <c r="D12361" s="698"/>
      <c r="E12361" s="689"/>
      <c r="F12361" s="689"/>
      <c r="G12361" s="689"/>
      <c r="H12361" s="701"/>
      <c r="I12361" s="701"/>
      <c r="J12361" s="689"/>
      <c r="K12361" s="686"/>
      <c r="L12361" s="689"/>
    </row>
    <row r="12362" spans="2:12" x14ac:dyDescent="0.25">
      <c r="B12362" s="692"/>
      <c r="C12362" s="695"/>
      <c r="D12362" s="698"/>
      <c r="E12362" s="689"/>
      <c r="F12362" s="689"/>
      <c r="G12362" s="689"/>
      <c r="H12362" s="701"/>
      <c r="I12362" s="701"/>
      <c r="J12362" s="689"/>
      <c r="K12362" s="686"/>
      <c r="L12362" s="689"/>
    </row>
    <row r="12363" spans="2:12" x14ac:dyDescent="0.25">
      <c r="B12363" s="692"/>
      <c r="C12363" s="695"/>
      <c r="D12363" s="698"/>
      <c r="E12363" s="689"/>
      <c r="F12363" s="689"/>
      <c r="G12363" s="689"/>
      <c r="H12363" s="701"/>
      <c r="I12363" s="701"/>
      <c r="J12363" s="689"/>
      <c r="K12363" s="686"/>
      <c r="L12363" s="689"/>
    </row>
    <row r="12364" spans="2:12" x14ac:dyDescent="0.25">
      <c r="B12364" s="692"/>
      <c r="C12364" s="695"/>
      <c r="D12364" s="698"/>
      <c r="E12364" s="689"/>
      <c r="F12364" s="689"/>
      <c r="G12364" s="689"/>
      <c r="H12364" s="701"/>
      <c r="I12364" s="701"/>
      <c r="J12364" s="689"/>
      <c r="K12364" s="686"/>
      <c r="L12364" s="689"/>
    </row>
    <row r="12365" spans="2:12" x14ac:dyDescent="0.25">
      <c r="B12365" s="692"/>
      <c r="C12365" s="695"/>
      <c r="D12365" s="698"/>
      <c r="E12365" s="689"/>
      <c r="F12365" s="689"/>
      <c r="G12365" s="689"/>
      <c r="H12365" s="701"/>
      <c r="I12365" s="701"/>
      <c r="J12365" s="689"/>
      <c r="K12365" s="686"/>
      <c r="L12365" s="689"/>
    </row>
    <row r="12366" spans="2:12" x14ac:dyDescent="0.25">
      <c r="B12366" s="693"/>
      <c r="C12366" s="696"/>
      <c r="D12366" s="699"/>
      <c r="E12366" s="690"/>
      <c r="F12366" s="690"/>
      <c r="G12366" s="690"/>
      <c r="H12366" s="702"/>
      <c r="I12366" s="702"/>
      <c r="J12366" s="690"/>
      <c r="K12366" s="687"/>
      <c r="L12366" s="690"/>
    </row>
    <row r="12367" spans="2:12" ht="60" x14ac:dyDescent="0.25">
      <c r="B12367" s="437">
        <v>42301500</v>
      </c>
      <c r="C12367" s="430" t="s">
        <v>11602</v>
      </c>
      <c r="D12367" s="431" t="s">
        <v>11281</v>
      </c>
      <c r="E12367" s="432" t="s">
        <v>40</v>
      </c>
      <c r="F12367" s="433" t="s">
        <v>2568</v>
      </c>
      <c r="G12367" s="434" t="s">
        <v>10242</v>
      </c>
      <c r="H12367" s="435">
        <v>2575000</v>
      </c>
      <c r="I12367" s="435">
        <v>2575000</v>
      </c>
      <c r="J12367" s="434" t="s">
        <v>39</v>
      </c>
      <c r="K12367" s="435" t="s">
        <v>40</v>
      </c>
      <c r="L12367" s="432" t="s">
        <v>11005</v>
      </c>
    </row>
    <row r="12368" spans="2:12" ht="60" x14ac:dyDescent="0.25">
      <c r="B12368" s="437">
        <v>42301500</v>
      </c>
      <c r="C12368" s="430" t="s">
        <v>11603</v>
      </c>
      <c r="D12368" s="431" t="s">
        <v>11281</v>
      </c>
      <c r="E12368" s="432" t="s">
        <v>40</v>
      </c>
      <c r="F12368" s="433" t="s">
        <v>2568</v>
      </c>
      <c r="G12368" s="434" t="s">
        <v>10242</v>
      </c>
      <c r="H12368" s="435">
        <v>2217590</v>
      </c>
      <c r="I12368" s="435">
        <v>2217590</v>
      </c>
      <c r="J12368" s="434" t="s">
        <v>39</v>
      </c>
      <c r="K12368" s="435" t="s">
        <v>40</v>
      </c>
      <c r="L12368" s="432" t="s">
        <v>11005</v>
      </c>
    </row>
    <row r="12369" spans="2:12" ht="60" x14ac:dyDescent="0.25">
      <c r="B12369" s="437">
        <v>42301500</v>
      </c>
      <c r="C12369" s="430" t="s">
        <v>11604</v>
      </c>
      <c r="D12369" s="431" t="s">
        <v>11281</v>
      </c>
      <c r="E12369" s="432" t="s">
        <v>40</v>
      </c>
      <c r="F12369" s="433" t="s">
        <v>2568</v>
      </c>
      <c r="G12369" s="434" t="s">
        <v>10242</v>
      </c>
      <c r="H12369" s="435">
        <v>1092830</v>
      </c>
      <c r="I12369" s="435">
        <v>1092830</v>
      </c>
      <c r="J12369" s="434" t="s">
        <v>39</v>
      </c>
      <c r="K12369" s="435" t="s">
        <v>40</v>
      </c>
      <c r="L12369" s="432" t="s">
        <v>11005</v>
      </c>
    </row>
    <row r="12370" spans="2:12" ht="60" x14ac:dyDescent="0.25">
      <c r="B12370" s="437">
        <v>42301500</v>
      </c>
      <c r="C12370" s="430" t="s">
        <v>11605</v>
      </c>
      <c r="D12370" s="431" t="s">
        <v>11281</v>
      </c>
      <c r="E12370" s="432" t="s">
        <v>40</v>
      </c>
      <c r="F12370" s="433" t="s">
        <v>2568</v>
      </c>
      <c r="G12370" s="434" t="s">
        <v>10242</v>
      </c>
      <c r="H12370" s="435">
        <v>2011590</v>
      </c>
      <c r="I12370" s="435">
        <v>2011590</v>
      </c>
      <c r="J12370" s="434" t="s">
        <v>39</v>
      </c>
      <c r="K12370" s="435" t="s">
        <v>40</v>
      </c>
      <c r="L12370" s="432" t="s">
        <v>11005</v>
      </c>
    </row>
    <row r="12371" spans="2:12" ht="60" x14ac:dyDescent="0.25">
      <c r="B12371" s="437">
        <v>42301500</v>
      </c>
      <c r="C12371" s="430" t="s">
        <v>11606</v>
      </c>
      <c r="D12371" s="431" t="s">
        <v>11281</v>
      </c>
      <c r="E12371" s="432" t="s">
        <v>40</v>
      </c>
      <c r="F12371" s="433" t="s">
        <v>2568</v>
      </c>
      <c r="G12371" s="434" t="s">
        <v>10242</v>
      </c>
      <c r="H12371" s="435">
        <v>1871510</v>
      </c>
      <c r="I12371" s="435">
        <v>1871510</v>
      </c>
      <c r="J12371" s="434" t="s">
        <v>39</v>
      </c>
      <c r="K12371" s="435" t="s">
        <v>40</v>
      </c>
      <c r="L12371" s="432" t="s">
        <v>11005</v>
      </c>
    </row>
    <row r="12372" spans="2:12" ht="60" x14ac:dyDescent="0.25">
      <c r="B12372" s="437">
        <v>42240000</v>
      </c>
      <c r="C12372" s="430" t="s">
        <v>11607</v>
      </c>
      <c r="D12372" s="431" t="s">
        <v>11281</v>
      </c>
      <c r="E12372" s="432" t="s">
        <v>40</v>
      </c>
      <c r="F12372" s="433" t="s">
        <v>2568</v>
      </c>
      <c r="G12372" s="434" t="s">
        <v>10242</v>
      </c>
      <c r="H12372" s="435">
        <v>44290</v>
      </c>
      <c r="I12372" s="435">
        <v>44290</v>
      </c>
      <c r="J12372" s="434" t="s">
        <v>39</v>
      </c>
      <c r="K12372" s="435" t="s">
        <v>40</v>
      </c>
      <c r="L12372" s="432" t="s">
        <v>11005</v>
      </c>
    </row>
    <row r="12373" spans="2:12" ht="60" x14ac:dyDescent="0.25">
      <c r="B12373" s="437">
        <v>42240000</v>
      </c>
      <c r="C12373" s="430" t="s">
        <v>11608</v>
      </c>
      <c r="D12373" s="431" t="s">
        <v>11281</v>
      </c>
      <c r="E12373" s="432" t="s">
        <v>40</v>
      </c>
      <c r="F12373" s="433" t="s">
        <v>2568</v>
      </c>
      <c r="G12373" s="434" t="s">
        <v>10242</v>
      </c>
      <c r="H12373" s="435">
        <v>39140</v>
      </c>
      <c r="I12373" s="435">
        <v>39140</v>
      </c>
      <c r="J12373" s="434" t="s">
        <v>39</v>
      </c>
      <c r="K12373" s="435" t="s">
        <v>40</v>
      </c>
      <c r="L12373" s="432" t="s">
        <v>11005</v>
      </c>
    </row>
    <row r="12374" spans="2:12" ht="60" x14ac:dyDescent="0.25">
      <c r="B12374" s="437">
        <v>42240000</v>
      </c>
      <c r="C12374" s="430" t="s">
        <v>11609</v>
      </c>
      <c r="D12374" s="431" t="s">
        <v>11281</v>
      </c>
      <c r="E12374" s="432" t="s">
        <v>40</v>
      </c>
      <c r="F12374" s="433" t="s">
        <v>2568</v>
      </c>
      <c r="G12374" s="434" t="s">
        <v>10242</v>
      </c>
      <c r="H12374" s="435">
        <v>39140</v>
      </c>
      <c r="I12374" s="435">
        <v>39140</v>
      </c>
      <c r="J12374" s="434" t="s">
        <v>39</v>
      </c>
      <c r="K12374" s="435" t="s">
        <v>40</v>
      </c>
      <c r="L12374" s="432" t="s">
        <v>11005</v>
      </c>
    </row>
    <row r="12375" spans="2:12" ht="60" x14ac:dyDescent="0.25">
      <c r="B12375" s="437">
        <v>42241803</v>
      </c>
      <c r="C12375" s="430" t="s">
        <v>11610</v>
      </c>
      <c r="D12375" s="431" t="s">
        <v>11281</v>
      </c>
      <c r="E12375" s="432" t="s">
        <v>40</v>
      </c>
      <c r="F12375" s="433" t="s">
        <v>2568</v>
      </c>
      <c r="G12375" s="434" t="s">
        <v>10242</v>
      </c>
      <c r="H12375" s="435">
        <v>36050</v>
      </c>
      <c r="I12375" s="435">
        <v>36050</v>
      </c>
      <c r="J12375" s="434" t="s">
        <v>39</v>
      </c>
      <c r="K12375" s="435" t="s">
        <v>40</v>
      </c>
      <c r="L12375" s="432" t="s">
        <v>11005</v>
      </c>
    </row>
    <row r="12376" spans="2:12" ht="60" x14ac:dyDescent="0.25">
      <c r="B12376" s="437">
        <v>42301500</v>
      </c>
      <c r="C12376" s="430" t="s">
        <v>11611</v>
      </c>
      <c r="D12376" s="431" t="s">
        <v>11281</v>
      </c>
      <c r="E12376" s="432" t="s">
        <v>40</v>
      </c>
      <c r="F12376" s="433" t="s">
        <v>2568</v>
      </c>
      <c r="G12376" s="434" t="s">
        <v>10242</v>
      </c>
      <c r="H12376" s="435">
        <v>39140</v>
      </c>
      <c r="I12376" s="435">
        <v>39140</v>
      </c>
      <c r="J12376" s="434" t="s">
        <v>39</v>
      </c>
      <c r="K12376" s="435" t="s">
        <v>40</v>
      </c>
      <c r="L12376" s="432" t="s">
        <v>11005</v>
      </c>
    </row>
    <row r="12377" spans="2:12" ht="60" x14ac:dyDescent="0.25">
      <c r="B12377" s="437">
        <v>42301500</v>
      </c>
      <c r="C12377" s="430" t="s">
        <v>11612</v>
      </c>
      <c r="D12377" s="431" t="s">
        <v>11281</v>
      </c>
      <c r="E12377" s="432" t="s">
        <v>40</v>
      </c>
      <c r="F12377" s="433" t="s">
        <v>2568</v>
      </c>
      <c r="G12377" s="434" t="s">
        <v>10242</v>
      </c>
      <c r="H12377" s="435">
        <v>39140</v>
      </c>
      <c r="I12377" s="435">
        <v>39140</v>
      </c>
      <c r="J12377" s="434" t="s">
        <v>39</v>
      </c>
      <c r="K12377" s="435" t="s">
        <v>40</v>
      </c>
      <c r="L12377" s="432" t="s">
        <v>11005</v>
      </c>
    </row>
    <row r="12378" spans="2:12" ht="60" x14ac:dyDescent="0.25">
      <c r="B12378" s="437">
        <v>42301500</v>
      </c>
      <c r="C12378" s="430" t="s">
        <v>11613</v>
      </c>
      <c r="D12378" s="431" t="s">
        <v>11281</v>
      </c>
      <c r="E12378" s="432" t="s">
        <v>40</v>
      </c>
      <c r="F12378" s="433" t="s">
        <v>2568</v>
      </c>
      <c r="G12378" s="434" t="s">
        <v>10242</v>
      </c>
      <c r="H12378" s="435">
        <v>1946700</v>
      </c>
      <c r="I12378" s="435">
        <v>1946700</v>
      </c>
      <c r="J12378" s="434" t="s">
        <v>39</v>
      </c>
      <c r="K12378" s="435" t="s">
        <v>40</v>
      </c>
      <c r="L12378" s="432" t="s">
        <v>11005</v>
      </c>
    </row>
    <row r="12379" spans="2:12" ht="60" x14ac:dyDescent="0.25">
      <c r="B12379" s="437">
        <v>42301500</v>
      </c>
      <c r="C12379" s="430" t="s">
        <v>11614</v>
      </c>
      <c r="D12379" s="431" t="s">
        <v>11281</v>
      </c>
      <c r="E12379" s="432" t="s">
        <v>40</v>
      </c>
      <c r="F12379" s="433" t="s">
        <v>2568</v>
      </c>
      <c r="G12379" s="434" t="s">
        <v>10242</v>
      </c>
      <c r="H12379" s="435">
        <v>540750</v>
      </c>
      <c r="I12379" s="435">
        <v>540750</v>
      </c>
      <c r="J12379" s="434" t="s">
        <v>39</v>
      </c>
      <c r="K12379" s="435" t="s">
        <v>40</v>
      </c>
      <c r="L12379" s="432" t="s">
        <v>11005</v>
      </c>
    </row>
    <row r="12380" spans="2:12" ht="60" x14ac:dyDescent="0.25">
      <c r="B12380" s="437">
        <v>42301500</v>
      </c>
      <c r="C12380" s="430" t="s">
        <v>11615</v>
      </c>
      <c r="D12380" s="431" t="s">
        <v>11281</v>
      </c>
      <c r="E12380" s="432" t="s">
        <v>40</v>
      </c>
      <c r="F12380" s="433" t="s">
        <v>2568</v>
      </c>
      <c r="G12380" s="434" t="s">
        <v>10242</v>
      </c>
      <c r="H12380" s="435">
        <v>736450</v>
      </c>
      <c r="I12380" s="435">
        <v>736450</v>
      </c>
      <c r="J12380" s="434" t="s">
        <v>39</v>
      </c>
      <c r="K12380" s="435" t="s">
        <v>40</v>
      </c>
      <c r="L12380" s="432" t="s">
        <v>11005</v>
      </c>
    </row>
    <row r="12381" spans="2:12" ht="60" x14ac:dyDescent="0.25">
      <c r="B12381" s="437">
        <v>42301500</v>
      </c>
      <c r="C12381" s="430" t="s">
        <v>11616</v>
      </c>
      <c r="D12381" s="431" t="s">
        <v>11281</v>
      </c>
      <c r="E12381" s="432" t="s">
        <v>40</v>
      </c>
      <c r="F12381" s="433" t="s">
        <v>2568</v>
      </c>
      <c r="G12381" s="434" t="s">
        <v>10242</v>
      </c>
      <c r="H12381" s="435">
        <v>844600</v>
      </c>
      <c r="I12381" s="435">
        <v>844600</v>
      </c>
      <c r="J12381" s="434" t="s">
        <v>39</v>
      </c>
      <c r="K12381" s="435" t="s">
        <v>40</v>
      </c>
      <c r="L12381" s="432" t="s">
        <v>11005</v>
      </c>
    </row>
    <row r="12382" spans="2:12" ht="60" x14ac:dyDescent="0.25">
      <c r="B12382" s="437">
        <v>42301500</v>
      </c>
      <c r="C12382" s="430" t="s">
        <v>11617</v>
      </c>
      <c r="D12382" s="431" t="s">
        <v>11281</v>
      </c>
      <c r="E12382" s="432" t="s">
        <v>40</v>
      </c>
      <c r="F12382" s="433" t="s">
        <v>2568</v>
      </c>
      <c r="G12382" s="434" t="s">
        <v>10242</v>
      </c>
      <c r="H12382" s="435">
        <v>725120</v>
      </c>
      <c r="I12382" s="435">
        <v>725120</v>
      </c>
      <c r="J12382" s="434" t="s">
        <v>39</v>
      </c>
      <c r="K12382" s="435" t="s">
        <v>40</v>
      </c>
      <c r="L12382" s="432" t="s">
        <v>11005</v>
      </c>
    </row>
    <row r="12383" spans="2:12" ht="60" x14ac:dyDescent="0.25">
      <c r="B12383" s="437">
        <v>42301500</v>
      </c>
      <c r="C12383" s="430" t="s">
        <v>11618</v>
      </c>
      <c r="D12383" s="431" t="s">
        <v>11281</v>
      </c>
      <c r="E12383" s="432" t="s">
        <v>40</v>
      </c>
      <c r="F12383" s="433" t="s">
        <v>2568</v>
      </c>
      <c r="G12383" s="434" t="s">
        <v>10242</v>
      </c>
      <c r="H12383" s="435">
        <v>484100</v>
      </c>
      <c r="I12383" s="435">
        <v>484100</v>
      </c>
      <c r="J12383" s="434" t="s">
        <v>39</v>
      </c>
      <c r="K12383" s="435" t="s">
        <v>40</v>
      </c>
      <c r="L12383" s="432" t="s">
        <v>11005</v>
      </c>
    </row>
    <row r="12384" spans="2:12" ht="60" x14ac:dyDescent="0.25">
      <c r="B12384" s="437">
        <v>42301500</v>
      </c>
      <c r="C12384" s="430" t="s">
        <v>11619</v>
      </c>
      <c r="D12384" s="431" t="s">
        <v>11281</v>
      </c>
      <c r="E12384" s="432" t="s">
        <v>40</v>
      </c>
      <c r="F12384" s="433" t="s">
        <v>2568</v>
      </c>
      <c r="G12384" s="434" t="s">
        <v>10242</v>
      </c>
      <c r="H12384" s="435">
        <v>1514100</v>
      </c>
      <c r="I12384" s="435">
        <v>1514100</v>
      </c>
      <c r="J12384" s="434" t="s">
        <v>39</v>
      </c>
      <c r="K12384" s="435" t="s">
        <v>40</v>
      </c>
      <c r="L12384" s="432" t="s">
        <v>11005</v>
      </c>
    </row>
    <row r="12385" spans="2:12" ht="60" x14ac:dyDescent="0.25">
      <c r="B12385" s="437">
        <v>42301500</v>
      </c>
      <c r="C12385" s="430" t="s">
        <v>11620</v>
      </c>
      <c r="D12385" s="431" t="s">
        <v>11281</v>
      </c>
      <c r="E12385" s="432" t="s">
        <v>40</v>
      </c>
      <c r="F12385" s="433" t="s">
        <v>2568</v>
      </c>
      <c r="G12385" s="434" t="s">
        <v>10242</v>
      </c>
      <c r="H12385" s="435">
        <v>1019700</v>
      </c>
      <c r="I12385" s="435">
        <v>1019700</v>
      </c>
      <c r="J12385" s="434" t="s">
        <v>39</v>
      </c>
      <c r="K12385" s="435" t="s">
        <v>40</v>
      </c>
      <c r="L12385" s="432" t="s">
        <v>11005</v>
      </c>
    </row>
    <row r="12386" spans="2:12" ht="60" x14ac:dyDescent="0.25">
      <c r="B12386" s="437">
        <v>42301500</v>
      </c>
      <c r="C12386" s="430" t="s">
        <v>11621</v>
      </c>
      <c r="D12386" s="431" t="s">
        <v>11281</v>
      </c>
      <c r="E12386" s="432" t="s">
        <v>40</v>
      </c>
      <c r="F12386" s="433" t="s">
        <v>2568</v>
      </c>
      <c r="G12386" s="434" t="s">
        <v>10242</v>
      </c>
      <c r="H12386" s="435">
        <v>2018800</v>
      </c>
      <c r="I12386" s="435">
        <v>2018800</v>
      </c>
      <c r="J12386" s="434" t="s">
        <v>39</v>
      </c>
      <c r="K12386" s="435" t="s">
        <v>40</v>
      </c>
      <c r="L12386" s="432" t="s">
        <v>11005</v>
      </c>
    </row>
    <row r="12387" spans="2:12" ht="60" x14ac:dyDescent="0.25">
      <c r="B12387" s="437">
        <v>42301500</v>
      </c>
      <c r="C12387" s="430" t="s">
        <v>11622</v>
      </c>
      <c r="D12387" s="431" t="s">
        <v>11281</v>
      </c>
      <c r="E12387" s="432" t="s">
        <v>40</v>
      </c>
      <c r="F12387" s="433" t="s">
        <v>2568</v>
      </c>
      <c r="G12387" s="434" t="s">
        <v>10242</v>
      </c>
      <c r="H12387" s="435">
        <v>710700</v>
      </c>
      <c r="I12387" s="435">
        <v>710700</v>
      </c>
      <c r="J12387" s="434" t="s">
        <v>39</v>
      </c>
      <c r="K12387" s="435" t="s">
        <v>40</v>
      </c>
      <c r="L12387" s="432" t="s">
        <v>11005</v>
      </c>
    </row>
    <row r="12388" spans="2:12" ht="60" x14ac:dyDescent="0.25">
      <c r="B12388" s="437">
        <v>42301500</v>
      </c>
      <c r="C12388" s="430" t="s">
        <v>11623</v>
      </c>
      <c r="D12388" s="431" t="s">
        <v>11281</v>
      </c>
      <c r="E12388" s="432" t="s">
        <v>40</v>
      </c>
      <c r="F12388" s="433" t="s">
        <v>2568</v>
      </c>
      <c r="G12388" s="434" t="s">
        <v>10242</v>
      </c>
      <c r="H12388" s="435">
        <v>813700</v>
      </c>
      <c r="I12388" s="435">
        <v>813700</v>
      </c>
      <c r="J12388" s="434" t="s">
        <v>39</v>
      </c>
      <c r="K12388" s="435" t="s">
        <v>40</v>
      </c>
      <c r="L12388" s="432" t="s">
        <v>11005</v>
      </c>
    </row>
    <row r="12389" spans="2:12" ht="60" x14ac:dyDescent="0.25">
      <c r="B12389" s="437">
        <v>42301500</v>
      </c>
      <c r="C12389" s="430" t="s">
        <v>11624</v>
      </c>
      <c r="D12389" s="431" t="s">
        <v>11281</v>
      </c>
      <c r="E12389" s="432" t="s">
        <v>40</v>
      </c>
      <c r="F12389" s="433" t="s">
        <v>2568</v>
      </c>
      <c r="G12389" s="434" t="s">
        <v>10242</v>
      </c>
      <c r="H12389" s="435">
        <v>7009150</v>
      </c>
      <c r="I12389" s="435">
        <v>7009150</v>
      </c>
      <c r="J12389" s="434" t="s">
        <v>39</v>
      </c>
      <c r="K12389" s="435" t="s">
        <v>40</v>
      </c>
      <c r="L12389" s="432" t="s">
        <v>11005</v>
      </c>
    </row>
    <row r="12390" spans="2:12" ht="60" x14ac:dyDescent="0.25">
      <c r="B12390" s="437">
        <v>52161500</v>
      </c>
      <c r="C12390" s="430" t="s">
        <v>11625</v>
      </c>
      <c r="D12390" s="431" t="s">
        <v>11281</v>
      </c>
      <c r="E12390" s="432" t="s">
        <v>40</v>
      </c>
      <c r="F12390" s="433" t="s">
        <v>2568</v>
      </c>
      <c r="G12390" s="434" t="s">
        <v>10242</v>
      </c>
      <c r="H12390" s="432" t="s">
        <v>11626</v>
      </c>
      <c r="I12390" s="432" t="s">
        <v>11626</v>
      </c>
      <c r="J12390" s="434" t="s">
        <v>39</v>
      </c>
      <c r="K12390" s="435" t="s">
        <v>40</v>
      </c>
      <c r="L12390" s="432" t="s">
        <v>11005</v>
      </c>
    </row>
    <row r="12391" spans="2:12" ht="60" x14ac:dyDescent="0.25">
      <c r="B12391" s="437">
        <v>52161500</v>
      </c>
      <c r="C12391" s="430" t="s">
        <v>11627</v>
      </c>
      <c r="D12391" s="431" t="s">
        <v>11281</v>
      </c>
      <c r="E12391" s="432" t="s">
        <v>40</v>
      </c>
      <c r="F12391" s="433" t="s">
        <v>2568</v>
      </c>
      <c r="G12391" s="434" t="s">
        <v>10242</v>
      </c>
      <c r="H12391" s="435" t="s">
        <v>11626</v>
      </c>
      <c r="I12391" s="435" t="s">
        <v>11626</v>
      </c>
      <c r="J12391" s="434" t="s">
        <v>39</v>
      </c>
      <c r="K12391" s="435" t="s">
        <v>40</v>
      </c>
      <c r="L12391" s="432" t="s">
        <v>11005</v>
      </c>
    </row>
    <row r="12392" spans="2:12" ht="60" x14ac:dyDescent="0.25">
      <c r="B12392" s="437">
        <v>52161500</v>
      </c>
      <c r="C12392" s="430" t="s">
        <v>11628</v>
      </c>
      <c r="D12392" s="431" t="s">
        <v>11281</v>
      </c>
      <c r="E12392" s="432" t="s">
        <v>40</v>
      </c>
      <c r="F12392" s="433" t="s">
        <v>2568</v>
      </c>
      <c r="G12392" s="434" t="s">
        <v>10242</v>
      </c>
      <c r="H12392" s="435" t="s">
        <v>11629</v>
      </c>
      <c r="I12392" s="435" t="s">
        <v>11629</v>
      </c>
      <c r="J12392" s="434" t="s">
        <v>39</v>
      </c>
      <c r="K12392" s="435" t="s">
        <v>40</v>
      </c>
      <c r="L12392" s="432" t="s">
        <v>11005</v>
      </c>
    </row>
    <row r="12393" spans="2:12" ht="60" x14ac:dyDescent="0.25">
      <c r="B12393" s="437">
        <v>52161500</v>
      </c>
      <c r="C12393" s="430" t="s">
        <v>11630</v>
      </c>
      <c r="D12393" s="431" t="s">
        <v>11281</v>
      </c>
      <c r="E12393" s="432" t="s">
        <v>40</v>
      </c>
      <c r="F12393" s="433" t="s">
        <v>2568</v>
      </c>
      <c r="G12393" s="434" t="s">
        <v>10242</v>
      </c>
      <c r="H12393" s="435" t="s">
        <v>11631</v>
      </c>
      <c r="I12393" s="435" t="s">
        <v>11631</v>
      </c>
      <c r="J12393" s="434" t="s">
        <v>39</v>
      </c>
      <c r="K12393" s="435" t="s">
        <v>40</v>
      </c>
      <c r="L12393" s="432" t="s">
        <v>11005</v>
      </c>
    </row>
    <row r="12394" spans="2:12" ht="60" x14ac:dyDescent="0.25">
      <c r="B12394" s="437">
        <v>52161500</v>
      </c>
      <c r="C12394" s="430" t="s">
        <v>11632</v>
      </c>
      <c r="D12394" s="431" t="s">
        <v>11281</v>
      </c>
      <c r="E12394" s="432" t="s">
        <v>40</v>
      </c>
      <c r="F12394" s="433" t="s">
        <v>2568</v>
      </c>
      <c r="G12394" s="434" t="s">
        <v>10242</v>
      </c>
      <c r="H12394" s="435" t="s">
        <v>11633</v>
      </c>
      <c r="I12394" s="435" t="s">
        <v>11633</v>
      </c>
      <c r="J12394" s="434" t="s">
        <v>39</v>
      </c>
      <c r="K12394" s="435" t="s">
        <v>40</v>
      </c>
      <c r="L12394" s="432" t="s">
        <v>11005</v>
      </c>
    </row>
    <row r="12395" spans="2:12" ht="60" x14ac:dyDescent="0.25">
      <c r="B12395" s="437">
        <v>52161500</v>
      </c>
      <c r="C12395" s="430" t="s">
        <v>11634</v>
      </c>
      <c r="D12395" s="431" t="s">
        <v>11281</v>
      </c>
      <c r="E12395" s="432" t="s">
        <v>40</v>
      </c>
      <c r="F12395" s="433" t="s">
        <v>2568</v>
      </c>
      <c r="G12395" s="434" t="s">
        <v>10242</v>
      </c>
      <c r="H12395" s="435" t="s">
        <v>11635</v>
      </c>
      <c r="I12395" s="435" t="s">
        <v>11635</v>
      </c>
      <c r="J12395" s="434" t="s">
        <v>39</v>
      </c>
      <c r="K12395" s="435" t="s">
        <v>40</v>
      </c>
      <c r="L12395" s="432" t="s">
        <v>11005</v>
      </c>
    </row>
    <row r="12396" spans="2:12" ht="60" x14ac:dyDescent="0.25">
      <c r="B12396" s="437">
        <v>52161500</v>
      </c>
      <c r="C12396" s="430" t="s">
        <v>11636</v>
      </c>
      <c r="D12396" s="431" t="s">
        <v>11281</v>
      </c>
      <c r="E12396" s="432" t="s">
        <v>40</v>
      </c>
      <c r="F12396" s="433" t="s">
        <v>2568</v>
      </c>
      <c r="G12396" s="434" t="s">
        <v>10242</v>
      </c>
      <c r="H12396" s="435" t="s">
        <v>11637</v>
      </c>
      <c r="I12396" s="435" t="s">
        <v>11637</v>
      </c>
      <c r="J12396" s="434" t="s">
        <v>39</v>
      </c>
      <c r="K12396" s="435" t="s">
        <v>40</v>
      </c>
      <c r="L12396" s="432" t="s">
        <v>11005</v>
      </c>
    </row>
    <row r="12397" spans="2:12" ht="60" x14ac:dyDescent="0.25">
      <c r="B12397" s="437">
        <v>56101519</v>
      </c>
      <c r="C12397" s="430" t="s">
        <v>11638</v>
      </c>
      <c r="D12397" s="431" t="s">
        <v>11281</v>
      </c>
      <c r="E12397" s="432" t="s">
        <v>40</v>
      </c>
      <c r="F12397" s="433" t="s">
        <v>2568</v>
      </c>
      <c r="G12397" s="434" t="s">
        <v>10242</v>
      </c>
      <c r="H12397" s="435" t="s">
        <v>11639</v>
      </c>
      <c r="I12397" s="435" t="s">
        <v>11639</v>
      </c>
      <c r="J12397" s="434" t="s">
        <v>39</v>
      </c>
      <c r="K12397" s="435" t="s">
        <v>40</v>
      </c>
      <c r="L12397" s="432" t="s">
        <v>11005</v>
      </c>
    </row>
    <row r="12398" spans="2:12" ht="60" x14ac:dyDescent="0.25">
      <c r="B12398" s="437">
        <v>56101504</v>
      </c>
      <c r="C12398" s="430" t="s">
        <v>11640</v>
      </c>
      <c r="D12398" s="431" t="s">
        <v>11281</v>
      </c>
      <c r="E12398" s="432" t="s">
        <v>40</v>
      </c>
      <c r="F12398" s="433" t="s">
        <v>2568</v>
      </c>
      <c r="G12398" s="434" t="s">
        <v>10242</v>
      </c>
      <c r="H12398" s="435" t="s">
        <v>11641</v>
      </c>
      <c r="I12398" s="435" t="s">
        <v>11641</v>
      </c>
      <c r="J12398" s="434" t="s">
        <v>39</v>
      </c>
      <c r="K12398" s="435" t="s">
        <v>40</v>
      </c>
      <c r="L12398" s="432" t="s">
        <v>11005</v>
      </c>
    </row>
    <row r="12399" spans="2:12" ht="60" x14ac:dyDescent="0.25">
      <c r="B12399" s="437">
        <v>80131500</v>
      </c>
      <c r="C12399" s="430" t="s">
        <v>11642</v>
      </c>
      <c r="D12399" s="431" t="s">
        <v>11048</v>
      </c>
      <c r="E12399" s="432" t="s">
        <v>301</v>
      </c>
      <c r="F12399" s="433" t="s">
        <v>4753</v>
      </c>
      <c r="G12399" s="434" t="s">
        <v>10242</v>
      </c>
      <c r="H12399" s="435">
        <v>135960000</v>
      </c>
      <c r="I12399" s="435">
        <v>135960000</v>
      </c>
      <c r="J12399" s="434" t="s">
        <v>39</v>
      </c>
      <c r="K12399" s="435" t="s">
        <v>40</v>
      </c>
      <c r="L12399" s="432" t="s">
        <v>11005</v>
      </c>
    </row>
    <row r="12400" spans="2:12" ht="60" x14ac:dyDescent="0.25">
      <c r="B12400" s="437">
        <v>53102900</v>
      </c>
      <c r="C12400" s="430" t="s">
        <v>11643</v>
      </c>
      <c r="D12400" s="431" t="s">
        <v>11412</v>
      </c>
      <c r="E12400" s="432" t="s">
        <v>40</v>
      </c>
      <c r="F12400" s="433" t="s">
        <v>2568</v>
      </c>
      <c r="G12400" s="434" t="s">
        <v>10242</v>
      </c>
      <c r="H12400" s="435">
        <v>25235</v>
      </c>
      <c r="I12400" s="435">
        <v>25235</v>
      </c>
      <c r="J12400" s="434" t="s">
        <v>39</v>
      </c>
      <c r="K12400" s="435" t="s">
        <v>40</v>
      </c>
      <c r="L12400" s="432" t="s">
        <v>11005</v>
      </c>
    </row>
    <row r="12401" spans="2:12" ht="60" x14ac:dyDescent="0.25">
      <c r="B12401" s="437">
        <v>53102900</v>
      </c>
      <c r="C12401" s="430" t="s">
        <v>11644</v>
      </c>
      <c r="D12401" s="431" t="s">
        <v>11412</v>
      </c>
      <c r="E12401" s="432" t="s">
        <v>40</v>
      </c>
      <c r="F12401" s="433" t="s">
        <v>2568</v>
      </c>
      <c r="G12401" s="434" t="s">
        <v>10242</v>
      </c>
      <c r="H12401" s="435">
        <v>27295</v>
      </c>
      <c r="I12401" s="435">
        <v>27295</v>
      </c>
      <c r="J12401" s="434" t="s">
        <v>39</v>
      </c>
      <c r="K12401" s="435" t="s">
        <v>40</v>
      </c>
      <c r="L12401" s="432" t="s">
        <v>11005</v>
      </c>
    </row>
    <row r="12402" spans="2:12" ht="60" x14ac:dyDescent="0.25">
      <c r="B12402" s="437">
        <v>53102900</v>
      </c>
      <c r="C12402" s="430" t="s">
        <v>11645</v>
      </c>
      <c r="D12402" s="431" t="s">
        <v>11412</v>
      </c>
      <c r="E12402" s="432" t="s">
        <v>40</v>
      </c>
      <c r="F12402" s="433" t="s">
        <v>2568</v>
      </c>
      <c r="G12402" s="434" t="s">
        <v>10242</v>
      </c>
      <c r="H12402" s="435">
        <v>25235</v>
      </c>
      <c r="I12402" s="435">
        <v>25235</v>
      </c>
      <c r="J12402" s="434" t="s">
        <v>39</v>
      </c>
      <c r="K12402" s="435" t="s">
        <v>40</v>
      </c>
      <c r="L12402" s="432" t="s">
        <v>11005</v>
      </c>
    </row>
    <row r="12403" spans="2:12" ht="60" x14ac:dyDescent="0.25">
      <c r="B12403" s="437">
        <v>53102900</v>
      </c>
      <c r="C12403" s="430" t="s">
        <v>11646</v>
      </c>
      <c r="D12403" s="431" t="s">
        <v>11412</v>
      </c>
      <c r="E12403" s="432" t="s">
        <v>40</v>
      </c>
      <c r="F12403" s="433" t="s">
        <v>2568</v>
      </c>
      <c r="G12403" s="434" t="s">
        <v>10242</v>
      </c>
      <c r="H12403" s="435">
        <v>25235</v>
      </c>
      <c r="I12403" s="435">
        <v>25235</v>
      </c>
      <c r="J12403" s="434" t="s">
        <v>39</v>
      </c>
      <c r="K12403" s="435" t="s">
        <v>40</v>
      </c>
      <c r="L12403" s="432" t="s">
        <v>11005</v>
      </c>
    </row>
    <row r="12404" spans="2:12" ht="60" x14ac:dyDescent="0.25">
      <c r="B12404" s="437">
        <v>53102900</v>
      </c>
      <c r="C12404" s="430" t="s">
        <v>11647</v>
      </c>
      <c r="D12404" s="431" t="s">
        <v>11412</v>
      </c>
      <c r="E12404" s="432" t="s">
        <v>40</v>
      </c>
      <c r="F12404" s="433" t="s">
        <v>2568</v>
      </c>
      <c r="G12404" s="434" t="s">
        <v>10242</v>
      </c>
      <c r="H12404" s="435">
        <v>61800</v>
      </c>
      <c r="I12404" s="435">
        <v>61800</v>
      </c>
      <c r="J12404" s="434" t="s">
        <v>39</v>
      </c>
      <c r="K12404" s="435" t="s">
        <v>40</v>
      </c>
      <c r="L12404" s="432" t="s">
        <v>11005</v>
      </c>
    </row>
    <row r="12405" spans="2:12" ht="60" x14ac:dyDescent="0.25">
      <c r="B12405" s="437">
        <v>53102900</v>
      </c>
      <c r="C12405" s="430" t="s">
        <v>11648</v>
      </c>
      <c r="D12405" s="431" t="s">
        <v>11412</v>
      </c>
      <c r="E12405" s="432" t="s">
        <v>40</v>
      </c>
      <c r="F12405" s="433" t="s">
        <v>2568</v>
      </c>
      <c r="G12405" s="434" t="s">
        <v>10242</v>
      </c>
      <c r="H12405" s="435">
        <v>16995</v>
      </c>
      <c r="I12405" s="435">
        <v>16995</v>
      </c>
      <c r="J12405" s="434" t="s">
        <v>39</v>
      </c>
      <c r="K12405" s="435" t="s">
        <v>40</v>
      </c>
      <c r="L12405" s="432" t="s">
        <v>11005</v>
      </c>
    </row>
    <row r="12406" spans="2:12" ht="60" x14ac:dyDescent="0.25">
      <c r="B12406" s="437">
        <v>49161505</v>
      </c>
      <c r="C12406" s="430" t="s">
        <v>11649</v>
      </c>
      <c r="D12406" s="431" t="s">
        <v>11412</v>
      </c>
      <c r="E12406" s="432" t="s">
        <v>40</v>
      </c>
      <c r="F12406" s="433" t="s">
        <v>2568</v>
      </c>
      <c r="G12406" s="434" t="s">
        <v>10242</v>
      </c>
      <c r="H12406" s="435">
        <v>62963.9</v>
      </c>
      <c r="I12406" s="435">
        <v>62963.9</v>
      </c>
      <c r="J12406" s="434" t="s">
        <v>39</v>
      </c>
      <c r="K12406" s="435" t="s">
        <v>40</v>
      </c>
      <c r="L12406" s="432" t="s">
        <v>11005</v>
      </c>
    </row>
    <row r="12407" spans="2:12" ht="60" x14ac:dyDescent="0.25">
      <c r="B12407" s="437">
        <v>49221500</v>
      </c>
      <c r="C12407" s="430" t="s">
        <v>11650</v>
      </c>
      <c r="D12407" s="431" t="s">
        <v>11412</v>
      </c>
      <c r="E12407" s="432" t="s">
        <v>40</v>
      </c>
      <c r="F12407" s="433" t="s">
        <v>2568</v>
      </c>
      <c r="G12407" s="434" t="s">
        <v>10242</v>
      </c>
      <c r="H12407" s="435">
        <v>144200</v>
      </c>
      <c r="I12407" s="435">
        <v>144200</v>
      </c>
      <c r="J12407" s="434" t="s">
        <v>39</v>
      </c>
      <c r="K12407" s="435" t="s">
        <v>40</v>
      </c>
      <c r="L12407" s="432" t="s">
        <v>11005</v>
      </c>
    </row>
    <row r="12408" spans="2:12" ht="60" x14ac:dyDescent="0.25">
      <c r="B12408" s="437">
        <v>49221500</v>
      </c>
      <c r="C12408" s="430" t="s">
        <v>11651</v>
      </c>
      <c r="D12408" s="431" t="s">
        <v>11412</v>
      </c>
      <c r="E12408" s="432" t="s">
        <v>40</v>
      </c>
      <c r="F12408" s="433" t="s">
        <v>2568</v>
      </c>
      <c r="G12408" s="434" t="s">
        <v>10242</v>
      </c>
      <c r="H12408" s="435">
        <v>185400</v>
      </c>
      <c r="I12408" s="435">
        <v>185400</v>
      </c>
      <c r="J12408" s="434" t="s">
        <v>39</v>
      </c>
      <c r="K12408" s="435" t="s">
        <v>40</v>
      </c>
      <c r="L12408" s="432" t="s">
        <v>11005</v>
      </c>
    </row>
    <row r="12409" spans="2:12" ht="60" x14ac:dyDescent="0.25">
      <c r="B12409" s="437">
        <v>49221500</v>
      </c>
      <c r="C12409" s="430" t="s">
        <v>11652</v>
      </c>
      <c r="D12409" s="431" t="s">
        <v>11412</v>
      </c>
      <c r="E12409" s="432" t="s">
        <v>40</v>
      </c>
      <c r="F12409" s="433" t="s">
        <v>2568</v>
      </c>
      <c r="G12409" s="434" t="s">
        <v>10242</v>
      </c>
      <c r="H12409" s="435">
        <v>142140</v>
      </c>
      <c r="I12409" s="435">
        <v>142140</v>
      </c>
      <c r="J12409" s="434" t="s">
        <v>39</v>
      </c>
      <c r="K12409" s="435" t="s">
        <v>40</v>
      </c>
      <c r="L12409" s="432" t="s">
        <v>11005</v>
      </c>
    </row>
    <row r="12410" spans="2:12" ht="60" x14ac:dyDescent="0.25">
      <c r="B12410" s="437">
        <v>49221500</v>
      </c>
      <c r="C12410" s="430" t="s">
        <v>11653</v>
      </c>
      <c r="D12410" s="431" t="s">
        <v>11412</v>
      </c>
      <c r="E12410" s="432" t="s">
        <v>40</v>
      </c>
      <c r="F12410" s="433" t="s">
        <v>2568</v>
      </c>
      <c r="G12410" s="434" t="s">
        <v>10242</v>
      </c>
      <c r="H12410" s="435">
        <v>70040</v>
      </c>
      <c r="I12410" s="435">
        <v>70040</v>
      </c>
      <c r="J12410" s="434" t="s">
        <v>39</v>
      </c>
      <c r="K12410" s="435" t="s">
        <v>40</v>
      </c>
      <c r="L12410" s="432" t="s">
        <v>11005</v>
      </c>
    </row>
    <row r="12411" spans="2:12" ht="60" x14ac:dyDescent="0.25">
      <c r="B12411" s="437">
        <v>49221500</v>
      </c>
      <c r="C12411" s="430" t="s">
        <v>11654</v>
      </c>
      <c r="D12411" s="431" t="s">
        <v>11412</v>
      </c>
      <c r="E12411" s="432" t="s">
        <v>40</v>
      </c>
      <c r="F12411" s="433" t="s">
        <v>2568</v>
      </c>
      <c r="G12411" s="434" t="s">
        <v>10242</v>
      </c>
      <c r="H12411" s="435">
        <v>70040</v>
      </c>
      <c r="I12411" s="435">
        <v>70040</v>
      </c>
      <c r="J12411" s="434" t="s">
        <v>39</v>
      </c>
      <c r="K12411" s="435" t="s">
        <v>40</v>
      </c>
      <c r="L12411" s="432" t="s">
        <v>11005</v>
      </c>
    </row>
    <row r="12412" spans="2:12" ht="60" x14ac:dyDescent="0.25">
      <c r="B12412" s="437">
        <v>49221500</v>
      </c>
      <c r="C12412" s="430" t="s">
        <v>11655</v>
      </c>
      <c r="D12412" s="431" t="s">
        <v>11412</v>
      </c>
      <c r="E12412" s="432" t="s">
        <v>40</v>
      </c>
      <c r="F12412" s="433" t="s">
        <v>2568</v>
      </c>
      <c r="G12412" s="434" t="s">
        <v>10242</v>
      </c>
      <c r="H12412" s="435">
        <v>70040</v>
      </c>
      <c r="I12412" s="435">
        <v>70040</v>
      </c>
      <c r="J12412" s="434" t="s">
        <v>39</v>
      </c>
      <c r="K12412" s="435" t="s">
        <v>40</v>
      </c>
      <c r="L12412" s="432" t="s">
        <v>11005</v>
      </c>
    </row>
    <row r="12413" spans="2:12" ht="60" x14ac:dyDescent="0.25">
      <c r="B12413" s="437">
        <v>49221500</v>
      </c>
      <c r="C12413" s="430" t="s">
        <v>11656</v>
      </c>
      <c r="D12413" s="431" t="s">
        <v>11412</v>
      </c>
      <c r="E12413" s="432" t="s">
        <v>40</v>
      </c>
      <c r="F12413" s="433" t="s">
        <v>2568</v>
      </c>
      <c r="G12413" s="434" t="s">
        <v>10242</v>
      </c>
      <c r="H12413" s="435">
        <v>74160</v>
      </c>
      <c r="I12413" s="435">
        <v>74160</v>
      </c>
      <c r="J12413" s="434" t="s">
        <v>39</v>
      </c>
      <c r="K12413" s="435" t="s">
        <v>40</v>
      </c>
      <c r="L12413" s="432" t="s">
        <v>11005</v>
      </c>
    </row>
    <row r="12414" spans="2:12" ht="60" x14ac:dyDescent="0.25">
      <c r="B12414" s="437">
        <v>49221500</v>
      </c>
      <c r="C12414" s="430" t="s">
        <v>11657</v>
      </c>
      <c r="D12414" s="431" t="s">
        <v>11412</v>
      </c>
      <c r="E12414" s="432" t="s">
        <v>40</v>
      </c>
      <c r="F12414" s="433" t="s">
        <v>2568</v>
      </c>
      <c r="G12414" s="434" t="s">
        <v>10242</v>
      </c>
      <c r="H12414" s="435">
        <v>28840</v>
      </c>
      <c r="I12414" s="435">
        <v>28840</v>
      </c>
      <c r="J12414" s="434" t="s">
        <v>39</v>
      </c>
      <c r="K12414" s="435" t="s">
        <v>40</v>
      </c>
      <c r="L12414" s="432" t="s">
        <v>11005</v>
      </c>
    </row>
    <row r="12415" spans="2:12" ht="60" x14ac:dyDescent="0.25">
      <c r="B12415" s="437">
        <v>49221500</v>
      </c>
      <c r="C12415" s="430" t="s">
        <v>11658</v>
      </c>
      <c r="D12415" s="431" t="s">
        <v>11412</v>
      </c>
      <c r="E12415" s="432" t="s">
        <v>40</v>
      </c>
      <c r="F12415" s="433" t="s">
        <v>2568</v>
      </c>
      <c r="G12415" s="434" t="s">
        <v>10242</v>
      </c>
      <c r="H12415" s="435">
        <v>22660</v>
      </c>
      <c r="I12415" s="435">
        <v>22660</v>
      </c>
      <c r="J12415" s="434" t="s">
        <v>39</v>
      </c>
      <c r="K12415" s="435" t="s">
        <v>40</v>
      </c>
      <c r="L12415" s="432" t="s">
        <v>11005</v>
      </c>
    </row>
    <row r="12416" spans="2:12" ht="60" x14ac:dyDescent="0.25">
      <c r="B12416" s="437">
        <v>49221500</v>
      </c>
      <c r="C12416" s="430" t="s">
        <v>11659</v>
      </c>
      <c r="D12416" s="431" t="s">
        <v>11412</v>
      </c>
      <c r="E12416" s="432" t="s">
        <v>40</v>
      </c>
      <c r="F12416" s="433" t="s">
        <v>2568</v>
      </c>
      <c r="G12416" s="434" t="s">
        <v>10242</v>
      </c>
      <c r="H12416" s="435">
        <v>22660</v>
      </c>
      <c r="I12416" s="435">
        <v>22660</v>
      </c>
      <c r="J12416" s="434" t="s">
        <v>39</v>
      </c>
      <c r="K12416" s="435" t="s">
        <v>40</v>
      </c>
      <c r="L12416" s="432" t="s">
        <v>11005</v>
      </c>
    </row>
    <row r="12417" spans="2:12" ht="60" x14ac:dyDescent="0.25">
      <c r="B12417" s="437">
        <v>49221500</v>
      </c>
      <c r="C12417" s="430" t="s">
        <v>11660</v>
      </c>
      <c r="D12417" s="431" t="s">
        <v>11412</v>
      </c>
      <c r="E12417" s="432" t="s">
        <v>40</v>
      </c>
      <c r="F12417" s="433" t="s">
        <v>2568</v>
      </c>
      <c r="G12417" s="434" t="s">
        <v>10242</v>
      </c>
      <c r="H12417" s="435">
        <v>53560</v>
      </c>
      <c r="I12417" s="435">
        <v>53560</v>
      </c>
      <c r="J12417" s="434" t="s">
        <v>39</v>
      </c>
      <c r="K12417" s="435" t="s">
        <v>40</v>
      </c>
      <c r="L12417" s="432" t="s">
        <v>11005</v>
      </c>
    </row>
    <row r="12418" spans="2:12" ht="60" x14ac:dyDescent="0.25">
      <c r="B12418" s="437">
        <v>49221500</v>
      </c>
      <c r="C12418" s="430" t="s">
        <v>11661</v>
      </c>
      <c r="D12418" s="431" t="s">
        <v>11412</v>
      </c>
      <c r="E12418" s="432" t="s">
        <v>40</v>
      </c>
      <c r="F12418" s="433" t="s">
        <v>2568</v>
      </c>
      <c r="G12418" s="434" t="s">
        <v>10242</v>
      </c>
      <c r="H12418" s="435">
        <v>30900</v>
      </c>
      <c r="I12418" s="435">
        <v>30900</v>
      </c>
      <c r="J12418" s="434" t="s">
        <v>39</v>
      </c>
      <c r="K12418" s="435" t="s">
        <v>40</v>
      </c>
      <c r="L12418" s="432" t="s">
        <v>11005</v>
      </c>
    </row>
    <row r="12419" spans="2:12" ht="60" x14ac:dyDescent="0.25">
      <c r="B12419" s="437">
        <v>49221500</v>
      </c>
      <c r="C12419" s="430" t="s">
        <v>11662</v>
      </c>
      <c r="D12419" s="431" t="s">
        <v>11412</v>
      </c>
      <c r="E12419" s="432" t="s">
        <v>40</v>
      </c>
      <c r="F12419" s="433" t="s">
        <v>2568</v>
      </c>
      <c r="G12419" s="434" t="s">
        <v>10242</v>
      </c>
      <c r="H12419" s="435">
        <v>25750</v>
      </c>
      <c r="I12419" s="435">
        <v>25750</v>
      </c>
      <c r="J12419" s="434" t="s">
        <v>39</v>
      </c>
      <c r="K12419" s="435" t="s">
        <v>40</v>
      </c>
      <c r="L12419" s="432" t="s">
        <v>11005</v>
      </c>
    </row>
    <row r="12420" spans="2:12" ht="60" x14ac:dyDescent="0.25">
      <c r="B12420" s="437">
        <v>49221500</v>
      </c>
      <c r="C12420" s="430" t="s">
        <v>11663</v>
      </c>
      <c r="D12420" s="431" t="s">
        <v>11412</v>
      </c>
      <c r="E12420" s="432" t="s">
        <v>40</v>
      </c>
      <c r="F12420" s="433" t="s">
        <v>2568</v>
      </c>
      <c r="G12420" s="434" t="s">
        <v>10242</v>
      </c>
      <c r="H12420" s="435">
        <v>10300</v>
      </c>
      <c r="I12420" s="435">
        <v>10300</v>
      </c>
      <c r="J12420" s="434" t="s">
        <v>39</v>
      </c>
      <c r="K12420" s="435" t="s">
        <v>40</v>
      </c>
      <c r="L12420" s="432" t="s">
        <v>11005</v>
      </c>
    </row>
    <row r="12421" spans="2:12" ht="60" x14ac:dyDescent="0.25">
      <c r="B12421" s="437">
        <v>49221500</v>
      </c>
      <c r="C12421" s="430" t="s">
        <v>11664</v>
      </c>
      <c r="D12421" s="431" t="s">
        <v>11412</v>
      </c>
      <c r="E12421" s="432" t="s">
        <v>40</v>
      </c>
      <c r="F12421" s="433" t="s">
        <v>2568</v>
      </c>
      <c r="G12421" s="434" t="s">
        <v>10242</v>
      </c>
      <c r="H12421" s="435">
        <v>18540</v>
      </c>
      <c r="I12421" s="435">
        <v>18540</v>
      </c>
      <c r="J12421" s="434" t="s">
        <v>39</v>
      </c>
      <c r="K12421" s="435" t="s">
        <v>40</v>
      </c>
      <c r="L12421" s="432" t="s">
        <v>11005</v>
      </c>
    </row>
    <row r="12422" spans="2:12" ht="60" x14ac:dyDescent="0.25">
      <c r="B12422" s="437">
        <v>49221500</v>
      </c>
      <c r="C12422" s="430" t="s">
        <v>11665</v>
      </c>
      <c r="D12422" s="431" t="s">
        <v>11412</v>
      </c>
      <c r="E12422" s="432" t="s">
        <v>40</v>
      </c>
      <c r="F12422" s="433" t="s">
        <v>2568</v>
      </c>
      <c r="G12422" s="434" t="s">
        <v>10242</v>
      </c>
      <c r="H12422" s="435">
        <v>46350</v>
      </c>
      <c r="I12422" s="435">
        <v>46350</v>
      </c>
      <c r="J12422" s="434" t="s">
        <v>39</v>
      </c>
      <c r="K12422" s="435" t="s">
        <v>40</v>
      </c>
      <c r="L12422" s="432" t="s">
        <v>11005</v>
      </c>
    </row>
    <row r="12423" spans="2:12" ht="60" x14ac:dyDescent="0.25">
      <c r="B12423" s="437">
        <v>49221500</v>
      </c>
      <c r="C12423" s="430" t="s">
        <v>11666</v>
      </c>
      <c r="D12423" s="431" t="s">
        <v>11412</v>
      </c>
      <c r="E12423" s="432" t="s">
        <v>40</v>
      </c>
      <c r="F12423" s="433" t="s">
        <v>2568</v>
      </c>
      <c r="G12423" s="434" t="s">
        <v>10242</v>
      </c>
      <c r="H12423" s="435">
        <v>9785</v>
      </c>
      <c r="I12423" s="435">
        <v>9785</v>
      </c>
      <c r="J12423" s="434" t="s">
        <v>39</v>
      </c>
      <c r="K12423" s="435" t="s">
        <v>40</v>
      </c>
      <c r="L12423" s="432" t="s">
        <v>11005</v>
      </c>
    </row>
    <row r="12424" spans="2:12" ht="60" x14ac:dyDescent="0.25">
      <c r="B12424" s="437">
        <v>49221500</v>
      </c>
      <c r="C12424" s="430" t="s">
        <v>11667</v>
      </c>
      <c r="D12424" s="431" t="s">
        <v>11412</v>
      </c>
      <c r="E12424" s="432" t="s">
        <v>40</v>
      </c>
      <c r="F12424" s="433" t="s">
        <v>2568</v>
      </c>
      <c r="G12424" s="434" t="s">
        <v>10242</v>
      </c>
      <c r="H12424" s="435">
        <v>12360</v>
      </c>
      <c r="I12424" s="435">
        <v>12360</v>
      </c>
      <c r="J12424" s="434" t="s">
        <v>39</v>
      </c>
      <c r="K12424" s="435" t="s">
        <v>40</v>
      </c>
      <c r="L12424" s="432" t="s">
        <v>11005</v>
      </c>
    </row>
    <row r="12425" spans="2:12" ht="60" x14ac:dyDescent="0.25">
      <c r="B12425" s="437">
        <v>49221500</v>
      </c>
      <c r="C12425" s="430" t="s">
        <v>11668</v>
      </c>
      <c r="D12425" s="431" t="s">
        <v>11412</v>
      </c>
      <c r="E12425" s="432" t="s">
        <v>40</v>
      </c>
      <c r="F12425" s="433" t="s">
        <v>2568</v>
      </c>
      <c r="G12425" s="434" t="s">
        <v>10242</v>
      </c>
      <c r="H12425" s="435">
        <v>9785</v>
      </c>
      <c r="I12425" s="435">
        <v>9785</v>
      </c>
      <c r="J12425" s="434" t="s">
        <v>39</v>
      </c>
      <c r="K12425" s="435" t="s">
        <v>40</v>
      </c>
      <c r="L12425" s="432" t="s">
        <v>11005</v>
      </c>
    </row>
    <row r="12426" spans="2:12" ht="60" x14ac:dyDescent="0.25">
      <c r="B12426" s="437">
        <v>49221500</v>
      </c>
      <c r="C12426" s="430" t="s">
        <v>11669</v>
      </c>
      <c r="D12426" s="431" t="s">
        <v>11412</v>
      </c>
      <c r="E12426" s="432" t="s">
        <v>40</v>
      </c>
      <c r="F12426" s="433" t="s">
        <v>2568</v>
      </c>
      <c r="G12426" s="434" t="s">
        <v>10242</v>
      </c>
      <c r="H12426" s="435">
        <v>9785</v>
      </c>
      <c r="I12426" s="435">
        <v>9785</v>
      </c>
      <c r="J12426" s="434" t="s">
        <v>39</v>
      </c>
      <c r="K12426" s="435" t="s">
        <v>40</v>
      </c>
      <c r="L12426" s="432" t="s">
        <v>11005</v>
      </c>
    </row>
    <row r="12427" spans="2:12" ht="60" x14ac:dyDescent="0.25">
      <c r="B12427" s="437">
        <v>49221500</v>
      </c>
      <c r="C12427" s="430" t="s">
        <v>11670</v>
      </c>
      <c r="D12427" s="431" t="s">
        <v>11412</v>
      </c>
      <c r="E12427" s="432" t="s">
        <v>40</v>
      </c>
      <c r="F12427" s="433" t="s">
        <v>2568</v>
      </c>
      <c r="G12427" s="434" t="s">
        <v>10242</v>
      </c>
      <c r="H12427" s="435">
        <v>100940</v>
      </c>
      <c r="I12427" s="435">
        <v>100940</v>
      </c>
      <c r="J12427" s="434" t="s">
        <v>39</v>
      </c>
      <c r="K12427" s="435" t="s">
        <v>40</v>
      </c>
      <c r="L12427" s="432" t="s">
        <v>11005</v>
      </c>
    </row>
    <row r="12428" spans="2:12" ht="60" x14ac:dyDescent="0.25">
      <c r="B12428" s="437">
        <v>49221500</v>
      </c>
      <c r="C12428" s="430" t="s">
        <v>11671</v>
      </c>
      <c r="D12428" s="431" t="s">
        <v>11412</v>
      </c>
      <c r="E12428" s="432" t="s">
        <v>40</v>
      </c>
      <c r="F12428" s="433" t="s">
        <v>2568</v>
      </c>
      <c r="G12428" s="434" t="s">
        <v>10242</v>
      </c>
      <c r="H12428" s="435">
        <v>169950</v>
      </c>
      <c r="I12428" s="435">
        <v>169950</v>
      </c>
      <c r="J12428" s="434" t="s">
        <v>39</v>
      </c>
      <c r="K12428" s="435" t="s">
        <v>40</v>
      </c>
      <c r="L12428" s="432" t="s">
        <v>11005</v>
      </c>
    </row>
    <row r="12429" spans="2:12" ht="60" x14ac:dyDescent="0.25">
      <c r="B12429" s="437">
        <v>49221500</v>
      </c>
      <c r="C12429" s="430" t="s">
        <v>11672</v>
      </c>
      <c r="D12429" s="431" t="s">
        <v>11412</v>
      </c>
      <c r="E12429" s="432" t="s">
        <v>40</v>
      </c>
      <c r="F12429" s="433" t="s">
        <v>2568</v>
      </c>
      <c r="G12429" s="434" t="s">
        <v>10242</v>
      </c>
      <c r="H12429" s="435">
        <v>123600</v>
      </c>
      <c r="I12429" s="435">
        <v>123600</v>
      </c>
      <c r="J12429" s="434" t="s">
        <v>39</v>
      </c>
      <c r="K12429" s="435" t="s">
        <v>40</v>
      </c>
      <c r="L12429" s="432" t="s">
        <v>11005</v>
      </c>
    </row>
    <row r="12430" spans="2:12" ht="60" x14ac:dyDescent="0.25">
      <c r="B12430" s="437">
        <v>49221500</v>
      </c>
      <c r="C12430" s="430" t="s">
        <v>11673</v>
      </c>
      <c r="D12430" s="431" t="s">
        <v>11412</v>
      </c>
      <c r="E12430" s="432" t="s">
        <v>40</v>
      </c>
      <c r="F12430" s="433" t="s">
        <v>2568</v>
      </c>
      <c r="G12430" s="434" t="s">
        <v>10242</v>
      </c>
      <c r="H12430" s="435">
        <v>40170</v>
      </c>
      <c r="I12430" s="435">
        <v>40170</v>
      </c>
      <c r="J12430" s="434" t="s">
        <v>39</v>
      </c>
      <c r="K12430" s="435" t="s">
        <v>40</v>
      </c>
      <c r="L12430" s="432" t="s">
        <v>11005</v>
      </c>
    </row>
    <row r="12431" spans="2:12" ht="60" x14ac:dyDescent="0.25">
      <c r="B12431" s="437">
        <v>49221500</v>
      </c>
      <c r="C12431" s="430" t="s">
        <v>11674</v>
      </c>
      <c r="D12431" s="431" t="s">
        <v>11412</v>
      </c>
      <c r="E12431" s="432" t="s">
        <v>40</v>
      </c>
      <c r="F12431" s="433" t="s">
        <v>2568</v>
      </c>
      <c r="G12431" s="434" t="s">
        <v>10242</v>
      </c>
      <c r="H12431" s="435">
        <v>92700</v>
      </c>
      <c r="I12431" s="435">
        <v>92700</v>
      </c>
      <c r="J12431" s="434" t="s">
        <v>39</v>
      </c>
      <c r="K12431" s="435" t="s">
        <v>40</v>
      </c>
      <c r="L12431" s="432" t="s">
        <v>11005</v>
      </c>
    </row>
    <row r="12432" spans="2:12" ht="60" x14ac:dyDescent="0.25">
      <c r="B12432" s="437">
        <v>49221500</v>
      </c>
      <c r="C12432" s="430" t="s">
        <v>11675</v>
      </c>
      <c r="D12432" s="431" t="s">
        <v>11412</v>
      </c>
      <c r="E12432" s="432" t="s">
        <v>40</v>
      </c>
      <c r="F12432" s="433" t="s">
        <v>2568</v>
      </c>
      <c r="G12432" s="434" t="s">
        <v>10242</v>
      </c>
      <c r="H12432" s="435">
        <v>100940</v>
      </c>
      <c r="I12432" s="435">
        <v>100940</v>
      </c>
      <c r="J12432" s="434" t="s">
        <v>39</v>
      </c>
      <c r="K12432" s="435" t="s">
        <v>40</v>
      </c>
      <c r="L12432" s="432" t="s">
        <v>11005</v>
      </c>
    </row>
    <row r="12433" spans="2:12" ht="60" x14ac:dyDescent="0.25">
      <c r="B12433" s="437">
        <v>49221500</v>
      </c>
      <c r="C12433" s="430" t="s">
        <v>11676</v>
      </c>
      <c r="D12433" s="431" t="s">
        <v>11412</v>
      </c>
      <c r="E12433" s="432" t="s">
        <v>40</v>
      </c>
      <c r="F12433" s="433" t="s">
        <v>2568</v>
      </c>
      <c r="G12433" s="434" t="s">
        <v>10242</v>
      </c>
      <c r="H12433" s="435">
        <v>80340</v>
      </c>
      <c r="I12433" s="435">
        <v>80340</v>
      </c>
      <c r="J12433" s="434" t="s">
        <v>39</v>
      </c>
      <c r="K12433" s="435" t="s">
        <v>40</v>
      </c>
      <c r="L12433" s="432" t="s">
        <v>11005</v>
      </c>
    </row>
    <row r="12434" spans="2:12" ht="60" x14ac:dyDescent="0.25">
      <c r="B12434" s="437">
        <v>49221500</v>
      </c>
      <c r="C12434" s="430" t="s">
        <v>11677</v>
      </c>
      <c r="D12434" s="431" t="s">
        <v>11412</v>
      </c>
      <c r="E12434" s="432" t="s">
        <v>40</v>
      </c>
      <c r="F12434" s="433" t="s">
        <v>2568</v>
      </c>
      <c r="G12434" s="434" t="s">
        <v>10242</v>
      </c>
      <c r="H12434" s="435">
        <v>51500</v>
      </c>
      <c r="I12434" s="435">
        <v>51500</v>
      </c>
      <c r="J12434" s="434" t="s">
        <v>39</v>
      </c>
      <c r="K12434" s="435" t="s">
        <v>40</v>
      </c>
      <c r="L12434" s="432" t="s">
        <v>11005</v>
      </c>
    </row>
    <row r="12435" spans="2:12" ht="60" x14ac:dyDescent="0.25">
      <c r="B12435" s="437">
        <v>49221500</v>
      </c>
      <c r="C12435" s="430" t="s">
        <v>11678</v>
      </c>
      <c r="D12435" s="431" t="s">
        <v>11412</v>
      </c>
      <c r="E12435" s="432" t="s">
        <v>40</v>
      </c>
      <c r="F12435" s="433" t="s">
        <v>2568</v>
      </c>
      <c r="G12435" s="434" t="s">
        <v>10242</v>
      </c>
      <c r="H12435" s="435">
        <v>61800</v>
      </c>
      <c r="I12435" s="435">
        <v>61800</v>
      </c>
      <c r="J12435" s="434" t="s">
        <v>39</v>
      </c>
      <c r="K12435" s="435" t="s">
        <v>40</v>
      </c>
      <c r="L12435" s="432" t="s">
        <v>11005</v>
      </c>
    </row>
    <row r="12436" spans="2:12" ht="60" x14ac:dyDescent="0.25">
      <c r="B12436" s="437">
        <v>49221500</v>
      </c>
      <c r="C12436" s="430" t="s">
        <v>11679</v>
      </c>
      <c r="D12436" s="431" t="s">
        <v>11412</v>
      </c>
      <c r="E12436" s="432" t="s">
        <v>40</v>
      </c>
      <c r="F12436" s="433" t="s">
        <v>2568</v>
      </c>
      <c r="G12436" s="434" t="s">
        <v>10242</v>
      </c>
      <c r="H12436" s="435">
        <v>38110</v>
      </c>
      <c r="I12436" s="435">
        <v>38110</v>
      </c>
      <c r="J12436" s="434" t="s">
        <v>39</v>
      </c>
      <c r="K12436" s="435" t="s">
        <v>40</v>
      </c>
      <c r="L12436" s="432" t="s">
        <v>11005</v>
      </c>
    </row>
    <row r="12437" spans="2:12" ht="60" x14ac:dyDescent="0.25">
      <c r="B12437" s="437">
        <v>49221500</v>
      </c>
      <c r="C12437" s="430" t="s">
        <v>11680</v>
      </c>
      <c r="D12437" s="431" t="s">
        <v>11412</v>
      </c>
      <c r="E12437" s="432" t="s">
        <v>40</v>
      </c>
      <c r="F12437" s="433" t="s">
        <v>2568</v>
      </c>
      <c r="G12437" s="434" t="s">
        <v>10242</v>
      </c>
      <c r="H12437" s="435">
        <v>14420</v>
      </c>
      <c r="I12437" s="435">
        <v>14420</v>
      </c>
      <c r="J12437" s="434" t="s">
        <v>39</v>
      </c>
      <c r="K12437" s="435" t="s">
        <v>40</v>
      </c>
      <c r="L12437" s="432" t="s">
        <v>11005</v>
      </c>
    </row>
    <row r="12438" spans="2:12" ht="60" x14ac:dyDescent="0.25">
      <c r="B12438" s="437">
        <v>49221500</v>
      </c>
      <c r="C12438" s="430" t="s">
        <v>11681</v>
      </c>
      <c r="D12438" s="431" t="s">
        <v>11412</v>
      </c>
      <c r="E12438" s="432" t="s">
        <v>40</v>
      </c>
      <c r="F12438" s="433" t="s">
        <v>2568</v>
      </c>
      <c r="G12438" s="434" t="s">
        <v>10242</v>
      </c>
      <c r="H12438" s="435">
        <v>72100</v>
      </c>
      <c r="I12438" s="435">
        <v>72100</v>
      </c>
      <c r="J12438" s="434" t="s">
        <v>39</v>
      </c>
      <c r="K12438" s="435" t="s">
        <v>40</v>
      </c>
      <c r="L12438" s="432" t="s">
        <v>11005</v>
      </c>
    </row>
    <row r="12439" spans="2:12" ht="60" x14ac:dyDescent="0.25">
      <c r="B12439" s="437">
        <v>49221500</v>
      </c>
      <c r="C12439" s="430" t="s">
        <v>11682</v>
      </c>
      <c r="D12439" s="431" t="s">
        <v>11412</v>
      </c>
      <c r="E12439" s="432" t="s">
        <v>40</v>
      </c>
      <c r="F12439" s="433" t="s">
        <v>2568</v>
      </c>
      <c r="G12439" s="434" t="s">
        <v>10242</v>
      </c>
      <c r="H12439" s="435">
        <v>123600</v>
      </c>
      <c r="I12439" s="435">
        <v>123600</v>
      </c>
      <c r="J12439" s="434" t="s">
        <v>39</v>
      </c>
      <c r="K12439" s="435" t="s">
        <v>40</v>
      </c>
      <c r="L12439" s="432" t="s">
        <v>11005</v>
      </c>
    </row>
    <row r="12440" spans="2:12" ht="60" x14ac:dyDescent="0.25">
      <c r="B12440" s="437">
        <v>49141500</v>
      </c>
      <c r="C12440" s="430" t="s">
        <v>11683</v>
      </c>
      <c r="D12440" s="431" t="s">
        <v>11412</v>
      </c>
      <c r="E12440" s="432" t="s">
        <v>40</v>
      </c>
      <c r="F12440" s="433" t="s">
        <v>2568</v>
      </c>
      <c r="G12440" s="434" t="s">
        <v>10242</v>
      </c>
      <c r="H12440" s="435">
        <v>23690</v>
      </c>
      <c r="I12440" s="435">
        <v>23690</v>
      </c>
      <c r="J12440" s="434" t="s">
        <v>39</v>
      </c>
      <c r="K12440" s="435" t="s">
        <v>40</v>
      </c>
      <c r="L12440" s="432" t="s">
        <v>11005</v>
      </c>
    </row>
    <row r="12441" spans="2:12" ht="60" x14ac:dyDescent="0.25">
      <c r="B12441" s="437">
        <v>49141500</v>
      </c>
      <c r="C12441" s="430" t="s">
        <v>11684</v>
      </c>
      <c r="D12441" s="431" t="s">
        <v>11412</v>
      </c>
      <c r="E12441" s="432" t="s">
        <v>40</v>
      </c>
      <c r="F12441" s="433" t="s">
        <v>2568</v>
      </c>
      <c r="G12441" s="434" t="s">
        <v>10242</v>
      </c>
      <c r="H12441" s="435">
        <v>63860</v>
      </c>
      <c r="I12441" s="435">
        <v>63860</v>
      </c>
      <c r="J12441" s="434" t="s">
        <v>39</v>
      </c>
      <c r="K12441" s="435" t="s">
        <v>40</v>
      </c>
      <c r="L12441" s="432" t="s">
        <v>11005</v>
      </c>
    </row>
    <row r="12442" spans="2:12" ht="60" x14ac:dyDescent="0.25">
      <c r="B12442" s="437">
        <v>49141500</v>
      </c>
      <c r="C12442" s="430" t="s">
        <v>11685</v>
      </c>
      <c r="D12442" s="431" t="s">
        <v>11412</v>
      </c>
      <c r="E12442" s="432" t="s">
        <v>40</v>
      </c>
      <c r="F12442" s="433" t="s">
        <v>2568</v>
      </c>
      <c r="G12442" s="434" t="s">
        <v>10242</v>
      </c>
      <c r="H12442" s="435">
        <v>37080</v>
      </c>
      <c r="I12442" s="435">
        <v>37080</v>
      </c>
      <c r="J12442" s="434" t="s">
        <v>39</v>
      </c>
      <c r="K12442" s="435" t="s">
        <v>40</v>
      </c>
      <c r="L12442" s="432" t="s">
        <v>11005</v>
      </c>
    </row>
    <row r="12443" spans="2:12" ht="60" x14ac:dyDescent="0.25">
      <c r="B12443" s="437">
        <v>49141500</v>
      </c>
      <c r="C12443" s="430" t="s">
        <v>11686</v>
      </c>
      <c r="D12443" s="431" t="s">
        <v>11412</v>
      </c>
      <c r="E12443" s="432" t="s">
        <v>40</v>
      </c>
      <c r="F12443" s="433" t="s">
        <v>2568</v>
      </c>
      <c r="G12443" s="434" t="s">
        <v>10242</v>
      </c>
      <c r="H12443" s="435">
        <v>162740</v>
      </c>
      <c r="I12443" s="435">
        <v>162740</v>
      </c>
      <c r="J12443" s="434" t="s">
        <v>39</v>
      </c>
      <c r="K12443" s="435" t="s">
        <v>40</v>
      </c>
      <c r="L12443" s="432" t="s">
        <v>11005</v>
      </c>
    </row>
    <row r="12444" spans="2:12" ht="60" x14ac:dyDescent="0.25">
      <c r="B12444" s="437">
        <v>49141500</v>
      </c>
      <c r="C12444" s="430" t="s">
        <v>11687</v>
      </c>
      <c r="D12444" s="431" t="s">
        <v>11412</v>
      </c>
      <c r="E12444" s="432" t="s">
        <v>40</v>
      </c>
      <c r="F12444" s="433" t="s">
        <v>2568</v>
      </c>
      <c r="G12444" s="434" t="s">
        <v>10242</v>
      </c>
      <c r="H12444" s="435">
        <v>32960</v>
      </c>
      <c r="I12444" s="435">
        <v>32960</v>
      </c>
      <c r="J12444" s="434" t="s">
        <v>39</v>
      </c>
      <c r="K12444" s="435" t="s">
        <v>40</v>
      </c>
      <c r="L12444" s="432" t="s">
        <v>11005</v>
      </c>
    </row>
    <row r="12445" spans="2:12" ht="60" x14ac:dyDescent="0.25">
      <c r="B12445" s="437">
        <v>49141500</v>
      </c>
      <c r="C12445" s="430" t="s">
        <v>11688</v>
      </c>
      <c r="D12445" s="431" t="s">
        <v>11412</v>
      </c>
      <c r="E12445" s="432" t="s">
        <v>40</v>
      </c>
      <c r="F12445" s="433" t="s">
        <v>2568</v>
      </c>
      <c r="G12445" s="434" t="s">
        <v>10242</v>
      </c>
      <c r="H12445" s="435">
        <v>499550</v>
      </c>
      <c r="I12445" s="435">
        <v>499550</v>
      </c>
      <c r="J12445" s="434" t="s">
        <v>39</v>
      </c>
      <c r="K12445" s="435" t="s">
        <v>40</v>
      </c>
      <c r="L12445" s="432" t="s">
        <v>11005</v>
      </c>
    </row>
    <row r="12446" spans="2:12" ht="60" x14ac:dyDescent="0.25">
      <c r="B12446" s="437">
        <v>49141500</v>
      </c>
      <c r="C12446" s="430" t="s">
        <v>11689</v>
      </c>
      <c r="D12446" s="431" t="s">
        <v>11412</v>
      </c>
      <c r="E12446" s="432" t="s">
        <v>40</v>
      </c>
      <c r="F12446" s="433" t="s">
        <v>2568</v>
      </c>
      <c r="G12446" s="434" t="s">
        <v>10242</v>
      </c>
      <c r="H12446" s="435">
        <v>437750</v>
      </c>
      <c r="I12446" s="435">
        <v>437750</v>
      </c>
      <c r="J12446" s="434" t="s">
        <v>39</v>
      </c>
      <c r="K12446" s="435" t="s">
        <v>40</v>
      </c>
      <c r="L12446" s="432" t="s">
        <v>11005</v>
      </c>
    </row>
    <row r="12447" spans="2:12" ht="60" x14ac:dyDescent="0.25">
      <c r="B12447" s="437">
        <v>49141500</v>
      </c>
      <c r="C12447" s="430" t="s">
        <v>11690</v>
      </c>
      <c r="D12447" s="431" t="s">
        <v>11412</v>
      </c>
      <c r="E12447" s="432" t="s">
        <v>40</v>
      </c>
      <c r="F12447" s="433" t="s">
        <v>2568</v>
      </c>
      <c r="G12447" s="434" t="s">
        <v>10242</v>
      </c>
      <c r="H12447" s="435">
        <v>13596000</v>
      </c>
      <c r="I12447" s="435">
        <v>13596000</v>
      </c>
      <c r="J12447" s="434" t="s">
        <v>39</v>
      </c>
      <c r="K12447" s="435" t="s">
        <v>40</v>
      </c>
      <c r="L12447" s="432" t="s">
        <v>11005</v>
      </c>
    </row>
    <row r="12448" spans="2:12" ht="60" x14ac:dyDescent="0.25">
      <c r="B12448" s="437">
        <v>46181701</v>
      </c>
      <c r="C12448" s="430" t="s">
        <v>11691</v>
      </c>
      <c r="D12448" s="431" t="s">
        <v>11120</v>
      </c>
      <c r="E12448" s="432" t="s">
        <v>40</v>
      </c>
      <c r="F12448" s="433" t="s">
        <v>2568</v>
      </c>
      <c r="G12448" s="434" t="s">
        <v>10242</v>
      </c>
      <c r="H12448" s="435">
        <v>264050.8</v>
      </c>
      <c r="I12448" s="435">
        <v>264050.8</v>
      </c>
      <c r="J12448" s="434" t="s">
        <v>39</v>
      </c>
      <c r="K12448" s="435" t="s">
        <v>40</v>
      </c>
      <c r="L12448" s="432" t="s">
        <v>11005</v>
      </c>
    </row>
    <row r="12449" spans="2:12" ht="60" x14ac:dyDescent="0.25">
      <c r="B12449" s="437">
        <v>10141608</v>
      </c>
      <c r="C12449" s="430" t="s">
        <v>11692</v>
      </c>
      <c r="D12449" s="431" t="s">
        <v>11120</v>
      </c>
      <c r="E12449" s="432" t="s">
        <v>40</v>
      </c>
      <c r="F12449" s="433" t="s">
        <v>2568</v>
      </c>
      <c r="G12449" s="434" t="s">
        <v>10242</v>
      </c>
      <c r="H12449" s="435">
        <v>167272</v>
      </c>
      <c r="I12449" s="435">
        <v>167272</v>
      </c>
      <c r="J12449" s="434" t="s">
        <v>39</v>
      </c>
      <c r="K12449" s="435" t="s">
        <v>40</v>
      </c>
      <c r="L12449" s="432" t="s">
        <v>11005</v>
      </c>
    </row>
    <row r="12450" spans="2:12" ht="60" x14ac:dyDescent="0.25">
      <c r="B12450" s="437">
        <v>20121117</v>
      </c>
      <c r="C12450" s="430" t="s">
        <v>11693</v>
      </c>
      <c r="D12450" s="431" t="s">
        <v>11120</v>
      </c>
      <c r="E12450" s="432" t="s">
        <v>40</v>
      </c>
      <c r="F12450" s="433" t="s">
        <v>2568</v>
      </c>
      <c r="G12450" s="434" t="s">
        <v>10242</v>
      </c>
      <c r="H12450" s="435">
        <v>145765.6</v>
      </c>
      <c r="I12450" s="435">
        <v>145765.6</v>
      </c>
      <c r="J12450" s="434" t="s">
        <v>39</v>
      </c>
      <c r="K12450" s="435" t="s">
        <v>40</v>
      </c>
      <c r="L12450" s="432" t="s">
        <v>11005</v>
      </c>
    </row>
    <row r="12451" spans="2:12" ht="60" x14ac:dyDescent="0.25">
      <c r="B12451" s="437">
        <v>20121117</v>
      </c>
      <c r="C12451" s="430" t="s">
        <v>11694</v>
      </c>
      <c r="D12451" s="431" t="s">
        <v>11120</v>
      </c>
      <c r="E12451" s="432" t="s">
        <v>40</v>
      </c>
      <c r="F12451" s="433" t="s">
        <v>2568</v>
      </c>
      <c r="G12451" s="434" t="s">
        <v>10242</v>
      </c>
      <c r="H12451" s="435">
        <v>133220.20000000001</v>
      </c>
      <c r="I12451" s="435">
        <v>133220.20000000001</v>
      </c>
      <c r="J12451" s="434" t="s">
        <v>39</v>
      </c>
      <c r="K12451" s="435" t="s">
        <v>40</v>
      </c>
      <c r="L12451" s="432" t="s">
        <v>11005</v>
      </c>
    </row>
    <row r="12452" spans="2:12" ht="60" x14ac:dyDescent="0.25">
      <c r="B12452" s="437">
        <v>20121117</v>
      </c>
      <c r="C12452" s="430" t="s">
        <v>11695</v>
      </c>
      <c r="D12452" s="431" t="s">
        <v>11120</v>
      </c>
      <c r="E12452" s="432" t="s">
        <v>40</v>
      </c>
      <c r="F12452" s="433" t="s">
        <v>2568</v>
      </c>
      <c r="G12452" s="434" t="s">
        <v>10242</v>
      </c>
      <c r="H12452" s="435">
        <v>125454</v>
      </c>
      <c r="I12452" s="435">
        <v>125454</v>
      </c>
      <c r="J12452" s="434" t="s">
        <v>39</v>
      </c>
      <c r="K12452" s="435" t="s">
        <v>40</v>
      </c>
      <c r="L12452" s="432" t="s">
        <v>11005</v>
      </c>
    </row>
    <row r="12453" spans="2:12" ht="60" x14ac:dyDescent="0.25">
      <c r="B12453" s="437">
        <v>46180000</v>
      </c>
      <c r="C12453" s="430" t="s">
        <v>11696</v>
      </c>
      <c r="D12453" s="431" t="s">
        <v>11120</v>
      </c>
      <c r="E12453" s="432" t="s">
        <v>40</v>
      </c>
      <c r="F12453" s="433" t="s">
        <v>2568</v>
      </c>
      <c r="G12453" s="434" t="s">
        <v>10242</v>
      </c>
      <c r="H12453" s="435">
        <v>45402.400000000001</v>
      </c>
      <c r="I12453" s="435">
        <v>45402.400000000001</v>
      </c>
      <c r="J12453" s="434" t="s">
        <v>39</v>
      </c>
      <c r="K12453" s="435" t="s">
        <v>40</v>
      </c>
      <c r="L12453" s="432" t="s">
        <v>11005</v>
      </c>
    </row>
    <row r="12454" spans="2:12" ht="60" x14ac:dyDescent="0.25">
      <c r="B12454" s="437">
        <v>46180000</v>
      </c>
      <c r="C12454" s="430" t="s">
        <v>11697</v>
      </c>
      <c r="D12454" s="431" t="s">
        <v>11120</v>
      </c>
      <c r="E12454" s="432" t="s">
        <v>40</v>
      </c>
      <c r="F12454" s="433" t="s">
        <v>2568</v>
      </c>
      <c r="G12454" s="434" t="s">
        <v>10242</v>
      </c>
      <c r="H12454" s="435">
        <v>60456.88</v>
      </c>
      <c r="I12454" s="435">
        <v>60456.88</v>
      </c>
      <c r="J12454" s="434" t="s">
        <v>39</v>
      </c>
      <c r="K12454" s="435" t="s">
        <v>40</v>
      </c>
      <c r="L12454" s="432" t="s">
        <v>11005</v>
      </c>
    </row>
    <row r="12455" spans="2:12" ht="60" x14ac:dyDescent="0.25">
      <c r="B12455" s="437">
        <v>46180000</v>
      </c>
      <c r="C12455" s="430" t="s">
        <v>11698</v>
      </c>
      <c r="D12455" s="431" t="s">
        <v>11120</v>
      </c>
      <c r="E12455" s="432" t="s">
        <v>40</v>
      </c>
      <c r="F12455" s="433" t="s">
        <v>2568</v>
      </c>
      <c r="G12455" s="434" t="s">
        <v>10242</v>
      </c>
      <c r="H12455" s="435">
        <v>275640.36</v>
      </c>
      <c r="I12455" s="435">
        <v>275640.36</v>
      </c>
      <c r="J12455" s="434" t="s">
        <v>39</v>
      </c>
      <c r="K12455" s="435" t="s">
        <v>40</v>
      </c>
      <c r="L12455" s="432" t="s">
        <v>11005</v>
      </c>
    </row>
    <row r="12456" spans="2:12" ht="60" x14ac:dyDescent="0.25">
      <c r="B12456" s="437">
        <v>46180000</v>
      </c>
      <c r="C12456" s="430" t="s">
        <v>11699</v>
      </c>
      <c r="D12456" s="431" t="s">
        <v>11120</v>
      </c>
      <c r="E12456" s="432" t="s">
        <v>40</v>
      </c>
      <c r="F12456" s="433" t="s">
        <v>2568</v>
      </c>
      <c r="G12456" s="434" t="s">
        <v>10242</v>
      </c>
      <c r="H12456" s="435">
        <v>657140</v>
      </c>
      <c r="I12456" s="435">
        <v>657140</v>
      </c>
      <c r="J12456" s="434" t="s">
        <v>39</v>
      </c>
      <c r="K12456" s="435" t="s">
        <v>40</v>
      </c>
      <c r="L12456" s="432" t="s">
        <v>11005</v>
      </c>
    </row>
    <row r="12457" spans="2:12" ht="60" x14ac:dyDescent="0.25">
      <c r="B12457" s="437">
        <v>46181507</v>
      </c>
      <c r="C12457" s="430" t="s">
        <v>11700</v>
      </c>
      <c r="D12457" s="431" t="s">
        <v>11120</v>
      </c>
      <c r="E12457" s="432" t="s">
        <v>40</v>
      </c>
      <c r="F12457" s="433" t="s">
        <v>2568</v>
      </c>
      <c r="G12457" s="434" t="s">
        <v>10242</v>
      </c>
      <c r="H12457" s="435">
        <v>52571.199999999997</v>
      </c>
      <c r="I12457" s="435">
        <v>52571.199999999997</v>
      </c>
      <c r="J12457" s="434" t="s">
        <v>39</v>
      </c>
      <c r="K12457" s="435" t="s">
        <v>40</v>
      </c>
      <c r="L12457" s="432" t="s">
        <v>11005</v>
      </c>
    </row>
    <row r="12458" spans="2:12" ht="60" x14ac:dyDescent="0.25">
      <c r="B12458" s="437">
        <v>46180000</v>
      </c>
      <c r="C12458" s="430" t="s">
        <v>11701</v>
      </c>
      <c r="D12458" s="431" t="s">
        <v>11120</v>
      </c>
      <c r="E12458" s="432" t="s">
        <v>40</v>
      </c>
      <c r="F12458" s="433" t="s">
        <v>2568</v>
      </c>
      <c r="G12458" s="434" t="s">
        <v>10242</v>
      </c>
      <c r="H12458" s="435">
        <v>11948</v>
      </c>
      <c r="I12458" s="435">
        <v>11948</v>
      </c>
      <c r="J12458" s="434" t="s">
        <v>39</v>
      </c>
      <c r="K12458" s="435" t="s">
        <v>40</v>
      </c>
      <c r="L12458" s="432" t="s">
        <v>11005</v>
      </c>
    </row>
    <row r="12459" spans="2:12" ht="60" x14ac:dyDescent="0.25">
      <c r="B12459" s="437">
        <v>46180000</v>
      </c>
      <c r="C12459" s="430" t="s">
        <v>11702</v>
      </c>
      <c r="D12459" s="431" t="s">
        <v>11120</v>
      </c>
      <c r="E12459" s="432" t="s">
        <v>40</v>
      </c>
      <c r="F12459" s="433" t="s">
        <v>2568</v>
      </c>
      <c r="G12459" s="434" t="s">
        <v>10242</v>
      </c>
      <c r="H12459" s="435">
        <v>39428.400000000001</v>
      </c>
      <c r="I12459" s="435">
        <v>39428.400000000001</v>
      </c>
      <c r="J12459" s="434" t="s">
        <v>39</v>
      </c>
      <c r="K12459" s="435" t="s">
        <v>40</v>
      </c>
      <c r="L12459" s="432" t="s">
        <v>11005</v>
      </c>
    </row>
    <row r="12460" spans="2:12" ht="60" x14ac:dyDescent="0.25">
      <c r="B12460" s="437">
        <v>46180000</v>
      </c>
      <c r="C12460" s="430" t="s">
        <v>11703</v>
      </c>
      <c r="D12460" s="431" t="s">
        <v>11120</v>
      </c>
      <c r="E12460" s="432" t="s">
        <v>40</v>
      </c>
      <c r="F12460" s="433" t="s">
        <v>2568</v>
      </c>
      <c r="G12460" s="434" t="s">
        <v>10242</v>
      </c>
      <c r="H12460" s="435">
        <v>16727.2</v>
      </c>
      <c r="I12460" s="435">
        <v>16727.2</v>
      </c>
      <c r="J12460" s="434" t="s">
        <v>39</v>
      </c>
      <c r="K12460" s="435" t="s">
        <v>40</v>
      </c>
      <c r="L12460" s="432" t="s">
        <v>11005</v>
      </c>
    </row>
    <row r="12461" spans="2:12" ht="60" x14ac:dyDescent="0.25">
      <c r="B12461" s="429">
        <v>49220000</v>
      </c>
      <c r="C12461" s="430" t="s">
        <v>11704</v>
      </c>
      <c r="D12461" s="431" t="s">
        <v>11120</v>
      </c>
      <c r="E12461" s="432" t="s">
        <v>40</v>
      </c>
      <c r="F12461" s="433" t="s">
        <v>2568</v>
      </c>
      <c r="G12461" s="434" t="s">
        <v>10242</v>
      </c>
      <c r="H12461" s="435">
        <v>113300</v>
      </c>
      <c r="I12461" s="435">
        <v>113300</v>
      </c>
      <c r="J12461" s="434" t="s">
        <v>39</v>
      </c>
      <c r="K12461" s="435" t="s">
        <v>40</v>
      </c>
      <c r="L12461" s="432" t="s">
        <v>11005</v>
      </c>
    </row>
    <row r="12462" spans="2:12" ht="60" x14ac:dyDescent="0.25">
      <c r="B12462" s="429">
        <v>49220000</v>
      </c>
      <c r="C12462" s="430" t="s">
        <v>11705</v>
      </c>
      <c r="D12462" s="431" t="s">
        <v>11120</v>
      </c>
      <c r="E12462" s="432" t="s">
        <v>40</v>
      </c>
      <c r="F12462" s="433" t="s">
        <v>2568</v>
      </c>
      <c r="G12462" s="434" t="s">
        <v>10242</v>
      </c>
      <c r="H12462" s="435">
        <v>46350</v>
      </c>
      <c r="I12462" s="435">
        <v>46350</v>
      </c>
      <c r="J12462" s="434" t="s">
        <v>39</v>
      </c>
      <c r="K12462" s="435" t="s">
        <v>40</v>
      </c>
      <c r="L12462" s="432" t="s">
        <v>11005</v>
      </c>
    </row>
    <row r="12463" spans="2:12" ht="60" x14ac:dyDescent="0.25">
      <c r="B12463" s="429">
        <v>49220000</v>
      </c>
      <c r="C12463" s="430" t="s">
        <v>11706</v>
      </c>
      <c r="D12463" s="431" t="s">
        <v>11120</v>
      </c>
      <c r="E12463" s="432" t="s">
        <v>40</v>
      </c>
      <c r="F12463" s="433" t="s">
        <v>2568</v>
      </c>
      <c r="G12463" s="434" t="s">
        <v>10242</v>
      </c>
      <c r="H12463" s="435">
        <v>235870</v>
      </c>
      <c r="I12463" s="435">
        <v>235870</v>
      </c>
      <c r="J12463" s="434" t="s">
        <v>39</v>
      </c>
      <c r="K12463" s="435" t="s">
        <v>40</v>
      </c>
      <c r="L12463" s="432" t="s">
        <v>11005</v>
      </c>
    </row>
    <row r="12464" spans="2:12" ht="60" x14ac:dyDescent="0.25">
      <c r="B12464" s="429">
        <v>49220000</v>
      </c>
      <c r="C12464" s="430" t="s">
        <v>11707</v>
      </c>
      <c r="D12464" s="431" t="s">
        <v>11120</v>
      </c>
      <c r="E12464" s="432" t="s">
        <v>40</v>
      </c>
      <c r="F12464" s="433" t="s">
        <v>2568</v>
      </c>
      <c r="G12464" s="434" t="s">
        <v>10242</v>
      </c>
      <c r="H12464" s="435">
        <v>6592000</v>
      </c>
      <c r="I12464" s="435">
        <v>6592000</v>
      </c>
      <c r="J12464" s="434" t="s">
        <v>39</v>
      </c>
      <c r="K12464" s="435" t="s">
        <v>40</v>
      </c>
      <c r="L12464" s="432" t="s">
        <v>11005</v>
      </c>
    </row>
    <row r="12465" spans="2:12" ht="60" x14ac:dyDescent="0.25">
      <c r="B12465" s="429">
        <v>49220000</v>
      </c>
      <c r="C12465" s="430" t="s">
        <v>11708</v>
      </c>
      <c r="D12465" s="431" t="s">
        <v>11120</v>
      </c>
      <c r="E12465" s="432" t="s">
        <v>40</v>
      </c>
      <c r="F12465" s="433" t="s">
        <v>2568</v>
      </c>
      <c r="G12465" s="434" t="s">
        <v>10242</v>
      </c>
      <c r="H12465" s="435">
        <v>88580</v>
      </c>
      <c r="I12465" s="435">
        <v>88580</v>
      </c>
      <c r="J12465" s="434" t="s">
        <v>39</v>
      </c>
      <c r="K12465" s="435" t="s">
        <v>40</v>
      </c>
      <c r="L12465" s="432" t="s">
        <v>11005</v>
      </c>
    </row>
    <row r="12466" spans="2:12" ht="60" x14ac:dyDescent="0.25">
      <c r="B12466" s="429">
        <v>49220000</v>
      </c>
      <c r="C12466" s="430" t="s">
        <v>11709</v>
      </c>
      <c r="D12466" s="431" t="s">
        <v>11120</v>
      </c>
      <c r="E12466" s="432" t="s">
        <v>40</v>
      </c>
      <c r="F12466" s="433" t="s">
        <v>2568</v>
      </c>
      <c r="G12466" s="434" t="s">
        <v>10242</v>
      </c>
      <c r="H12466" s="435">
        <v>103</v>
      </c>
      <c r="I12466" s="435">
        <v>103</v>
      </c>
      <c r="J12466" s="434" t="s">
        <v>39</v>
      </c>
      <c r="K12466" s="435" t="s">
        <v>40</v>
      </c>
      <c r="L12466" s="432" t="s">
        <v>11005</v>
      </c>
    </row>
    <row r="12467" spans="2:12" ht="60" x14ac:dyDescent="0.25">
      <c r="B12467" s="429">
        <v>49221500</v>
      </c>
      <c r="C12467" s="430" t="s">
        <v>11710</v>
      </c>
      <c r="D12467" s="431" t="s">
        <v>11120</v>
      </c>
      <c r="E12467" s="432" t="s">
        <v>40</v>
      </c>
      <c r="F12467" s="433" t="s">
        <v>2568</v>
      </c>
      <c r="G12467" s="434" t="s">
        <v>10242</v>
      </c>
      <c r="H12467" s="435">
        <v>20600</v>
      </c>
      <c r="I12467" s="435">
        <v>20600</v>
      </c>
      <c r="J12467" s="434" t="s">
        <v>39</v>
      </c>
      <c r="K12467" s="435" t="s">
        <v>40</v>
      </c>
      <c r="L12467" s="432" t="s">
        <v>11005</v>
      </c>
    </row>
    <row r="12468" spans="2:12" ht="60" x14ac:dyDescent="0.25">
      <c r="B12468" s="429">
        <v>49231600</v>
      </c>
      <c r="C12468" s="430" t="s">
        <v>11711</v>
      </c>
      <c r="D12468" s="431" t="s">
        <v>11120</v>
      </c>
      <c r="E12468" s="432" t="s">
        <v>40</v>
      </c>
      <c r="F12468" s="433" t="s">
        <v>2568</v>
      </c>
      <c r="G12468" s="434" t="s">
        <v>10242</v>
      </c>
      <c r="H12468" s="435">
        <v>1545</v>
      </c>
      <c r="I12468" s="435">
        <v>1545</v>
      </c>
      <c r="J12468" s="434" t="s">
        <v>39</v>
      </c>
      <c r="K12468" s="435" t="s">
        <v>40</v>
      </c>
      <c r="L12468" s="432" t="s">
        <v>11005</v>
      </c>
    </row>
    <row r="12469" spans="2:12" ht="60" x14ac:dyDescent="0.25">
      <c r="B12469" s="429">
        <v>49231600</v>
      </c>
      <c r="C12469" s="430" t="s">
        <v>11712</v>
      </c>
      <c r="D12469" s="431" t="s">
        <v>11120</v>
      </c>
      <c r="E12469" s="432" t="s">
        <v>40</v>
      </c>
      <c r="F12469" s="433" t="s">
        <v>2568</v>
      </c>
      <c r="G12469" s="434" t="s">
        <v>10242</v>
      </c>
      <c r="H12469" s="435">
        <v>15450</v>
      </c>
      <c r="I12469" s="435">
        <v>15450</v>
      </c>
      <c r="J12469" s="434" t="s">
        <v>39</v>
      </c>
      <c r="K12469" s="435" t="s">
        <v>40</v>
      </c>
      <c r="L12469" s="432" t="s">
        <v>11005</v>
      </c>
    </row>
    <row r="12470" spans="2:12" ht="60" x14ac:dyDescent="0.25">
      <c r="B12470" s="429">
        <v>49231600</v>
      </c>
      <c r="C12470" s="430" t="s">
        <v>11713</v>
      </c>
      <c r="D12470" s="431" t="s">
        <v>11120</v>
      </c>
      <c r="E12470" s="432" t="s">
        <v>40</v>
      </c>
      <c r="F12470" s="433" t="s">
        <v>2568</v>
      </c>
      <c r="G12470" s="434" t="s">
        <v>10242</v>
      </c>
      <c r="H12470" s="435">
        <v>66950</v>
      </c>
      <c r="I12470" s="435">
        <v>66950</v>
      </c>
      <c r="J12470" s="434" t="s">
        <v>39</v>
      </c>
      <c r="K12470" s="435" t="s">
        <v>40</v>
      </c>
      <c r="L12470" s="432" t="s">
        <v>11005</v>
      </c>
    </row>
    <row r="12471" spans="2:12" ht="60" x14ac:dyDescent="0.25">
      <c r="B12471" s="429">
        <v>49231600</v>
      </c>
      <c r="C12471" s="430" t="s">
        <v>11714</v>
      </c>
      <c r="D12471" s="431" t="s">
        <v>11120</v>
      </c>
      <c r="E12471" s="432" t="s">
        <v>40</v>
      </c>
      <c r="F12471" s="433" t="s">
        <v>2568</v>
      </c>
      <c r="G12471" s="434" t="s">
        <v>10242</v>
      </c>
      <c r="H12471" s="435">
        <v>103000</v>
      </c>
      <c r="I12471" s="435">
        <v>103000</v>
      </c>
      <c r="J12471" s="434" t="s">
        <v>39</v>
      </c>
      <c r="K12471" s="435" t="s">
        <v>40</v>
      </c>
      <c r="L12471" s="432" t="s">
        <v>11005</v>
      </c>
    </row>
    <row r="12472" spans="2:12" ht="60" x14ac:dyDescent="0.25">
      <c r="B12472" s="429">
        <v>49231600</v>
      </c>
      <c r="C12472" s="430" t="s">
        <v>11715</v>
      </c>
      <c r="D12472" s="431" t="s">
        <v>11120</v>
      </c>
      <c r="E12472" s="432" t="s">
        <v>40</v>
      </c>
      <c r="F12472" s="433" t="s">
        <v>2568</v>
      </c>
      <c r="G12472" s="434" t="s">
        <v>10242</v>
      </c>
      <c r="H12472" s="435">
        <v>20600</v>
      </c>
      <c r="I12472" s="435">
        <v>20600</v>
      </c>
      <c r="J12472" s="434" t="s">
        <v>39</v>
      </c>
      <c r="K12472" s="435" t="s">
        <v>40</v>
      </c>
      <c r="L12472" s="432" t="s">
        <v>11005</v>
      </c>
    </row>
    <row r="12473" spans="2:12" ht="60" x14ac:dyDescent="0.25">
      <c r="B12473" s="429">
        <v>49231600</v>
      </c>
      <c r="C12473" s="430" t="s">
        <v>11716</v>
      </c>
      <c r="D12473" s="431" t="s">
        <v>11120</v>
      </c>
      <c r="E12473" s="432" t="s">
        <v>40</v>
      </c>
      <c r="F12473" s="433" t="s">
        <v>2568</v>
      </c>
      <c r="G12473" s="434" t="s">
        <v>10242</v>
      </c>
      <c r="H12473" s="435">
        <v>10300</v>
      </c>
      <c r="I12473" s="435">
        <v>10300</v>
      </c>
      <c r="J12473" s="434" t="s">
        <v>39</v>
      </c>
      <c r="K12473" s="435" t="s">
        <v>40</v>
      </c>
      <c r="L12473" s="432" t="s">
        <v>11005</v>
      </c>
    </row>
    <row r="12474" spans="2:12" ht="60" x14ac:dyDescent="0.25">
      <c r="B12474" s="429">
        <v>49231600</v>
      </c>
      <c r="C12474" s="430" t="s">
        <v>11717</v>
      </c>
      <c r="D12474" s="431" t="s">
        <v>11120</v>
      </c>
      <c r="E12474" s="432" t="s">
        <v>40</v>
      </c>
      <c r="F12474" s="433" t="s">
        <v>2568</v>
      </c>
      <c r="G12474" s="434" t="s">
        <v>10242</v>
      </c>
      <c r="H12474" s="435">
        <v>46350</v>
      </c>
      <c r="I12474" s="435">
        <v>46350</v>
      </c>
      <c r="J12474" s="434" t="s">
        <v>39</v>
      </c>
      <c r="K12474" s="435" t="s">
        <v>40</v>
      </c>
      <c r="L12474" s="432" t="s">
        <v>11005</v>
      </c>
    </row>
    <row r="12475" spans="2:12" ht="60" x14ac:dyDescent="0.25">
      <c r="B12475" s="429">
        <v>49231600</v>
      </c>
      <c r="C12475" s="430" t="s">
        <v>11718</v>
      </c>
      <c r="D12475" s="431" t="s">
        <v>11120</v>
      </c>
      <c r="E12475" s="432" t="s">
        <v>40</v>
      </c>
      <c r="F12475" s="433" t="s">
        <v>2568</v>
      </c>
      <c r="G12475" s="434" t="s">
        <v>10242</v>
      </c>
      <c r="H12475" s="435">
        <v>103</v>
      </c>
      <c r="I12475" s="435">
        <v>103</v>
      </c>
      <c r="J12475" s="434" t="s">
        <v>39</v>
      </c>
      <c r="K12475" s="435" t="s">
        <v>40</v>
      </c>
      <c r="L12475" s="432" t="s">
        <v>11005</v>
      </c>
    </row>
    <row r="12476" spans="2:12" ht="60" x14ac:dyDescent="0.25">
      <c r="B12476" s="429">
        <v>49231600</v>
      </c>
      <c r="C12476" s="430" t="s">
        <v>11719</v>
      </c>
      <c r="D12476" s="431" t="s">
        <v>11120</v>
      </c>
      <c r="E12476" s="432" t="s">
        <v>40</v>
      </c>
      <c r="F12476" s="433" t="s">
        <v>2568</v>
      </c>
      <c r="G12476" s="434" t="s">
        <v>10242</v>
      </c>
      <c r="H12476" s="435">
        <v>186945</v>
      </c>
      <c r="I12476" s="435">
        <v>186945</v>
      </c>
      <c r="J12476" s="434" t="s">
        <v>39</v>
      </c>
      <c r="K12476" s="435" t="s">
        <v>40</v>
      </c>
      <c r="L12476" s="432" t="s">
        <v>11005</v>
      </c>
    </row>
    <row r="12477" spans="2:12" ht="60" x14ac:dyDescent="0.25">
      <c r="B12477" s="429">
        <v>49231600</v>
      </c>
      <c r="C12477" s="430" t="s">
        <v>11720</v>
      </c>
      <c r="D12477" s="431" t="s">
        <v>11120</v>
      </c>
      <c r="E12477" s="432" t="s">
        <v>40</v>
      </c>
      <c r="F12477" s="433" t="s">
        <v>2568</v>
      </c>
      <c r="G12477" s="434" t="s">
        <v>10242</v>
      </c>
      <c r="H12477" s="435">
        <v>83430</v>
      </c>
      <c r="I12477" s="435">
        <v>83430</v>
      </c>
      <c r="J12477" s="434" t="s">
        <v>39</v>
      </c>
      <c r="K12477" s="435" t="s">
        <v>40</v>
      </c>
      <c r="L12477" s="432" t="s">
        <v>11005</v>
      </c>
    </row>
    <row r="12478" spans="2:12" ht="60" x14ac:dyDescent="0.25">
      <c r="B12478" s="429">
        <v>49231600</v>
      </c>
      <c r="C12478" s="430" t="s">
        <v>11721</v>
      </c>
      <c r="D12478" s="431" t="s">
        <v>11120</v>
      </c>
      <c r="E12478" s="432" t="s">
        <v>40</v>
      </c>
      <c r="F12478" s="433" t="s">
        <v>2568</v>
      </c>
      <c r="G12478" s="434" t="s">
        <v>10242</v>
      </c>
      <c r="H12478" s="435">
        <v>9270</v>
      </c>
      <c r="I12478" s="435">
        <v>9270</v>
      </c>
      <c r="J12478" s="434" t="s">
        <v>39</v>
      </c>
      <c r="K12478" s="435" t="s">
        <v>40</v>
      </c>
      <c r="L12478" s="432" t="s">
        <v>11005</v>
      </c>
    </row>
    <row r="12479" spans="2:12" ht="60" x14ac:dyDescent="0.25">
      <c r="B12479" s="429">
        <v>49231600</v>
      </c>
      <c r="C12479" s="430" t="s">
        <v>11722</v>
      </c>
      <c r="D12479" s="431" t="s">
        <v>11120</v>
      </c>
      <c r="E12479" s="432" t="s">
        <v>40</v>
      </c>
      <c r="F12479" s="433" t="s">
        <v>2568</v>
      </c>
      <c r="G12479" s="434" t="s">
        <v>10242</v>
      </c>
      <c r="H12479" s="435">
        <v>30900</v>
      </c>
      <c r="I12479" s="435">
        <v>30900</v>
      </c>
      <c r="J12479" s="434" t="s">
        <v>39</v>
      </c>
      <c r="K12479" s="435" t="s">
        <v>40</v>
      </c>
      <c r="L12479" s="432" t="s">
        <v>11005</v>
      </c>
    </row>
    <row r="12480" spans="2:12" ht="60" x14ac:dyDescent="0.25">
      <c r="B12480" s="429">
        <v>49231600</v>
      </c>
      <c r="C12480" s="430" t="s">
        <v>11723</v>
      </c>
      <c r="D12480" s="431" t="s">
        <v>11120</v>
      </c>
      <c r="E12480" s="432" t="s">
        <v>40</v>
      </c>
      <c r="F12480" s="433" t="s">
        <v>2568</v>
      </c>
      <c r="G12480" s="434" t="s">
        <v>10242</v>
      </c>
      <c r="H12480" s="435">
        <v>8240</v>
      </c>
      <c r="I12480" s="435">
        <v>8240</v>
      </c>
      <c r="J12480" s="434" t="s">
        <v>39</v>
      </c>
      <c r="K12480" s="435" t="s">
        <v>40</v>
      </c>
      <c r="L12480" s="432" t="s">
        <v>11005</v>
      </c>
    </row>
    <row r="12481" spans="2:12" ht="60" x14ac:dyDescent="0.25">
      <c r="B12481" s="429">
        <v>14110000</v>
      </c>
      <c r="C12481" s="430" t="s">
        <v>11724</v>
      </c>
      <c r="D12481" s="431" t="s">
        <v>11120</v>
      </c>
      <c r="E12481" s="432" t="s">
        <v>40</v>
      </c>
      <c r="F12481" s="433" t="s">
        <v>2568</v>
      </c>
      <c r="G12481" s="434" t="s">
        <v>10242</v>
      </c>
      <c r="H12481" s="435">
        <v>5150</v>
      </c>
      <c r="I12481" s="435">
        <v>5150</v>
      </c>
      <c r="J12481" s="434" t="s">
        <v>39</v>
      </c>
      <c r="K12481" s="435" t="s">
        <v>40</v>
      </c>
      <c r="L12481" s="432" t="s">
        <v>11005</v>
      </c>
    </row>
    <row r="12482" spans="2:12" ht="60" x14ac:dyDescent="0.25">
      <c r="B12482" s="429">
        <v>49231600</v>
      </c>
      <c r="C12482" s="430" t="s">
        <v>11725</v>
      </c>
      <c r="D12482" s="431" t="s">
        <v>11120</v>
      </c>
      <c r="E12482" s="432" t="s">
        <v>40</v>
      </c>
      <c r="F12482" s="433" t="s">
        <v>2568</v>
      </c>
      <c r="G12482" s="434" t="s">
        <v>10242</v>
      </c>
      <c r="H12482" s="435">
        <v>185400</v>
      </c>
      <c r="I12482" s="435">
        <v>185400</v>
      </c>
      <c r="J12482" s="434" t="s">
        <v>39</v>
      </c>
      <c r="K12482" s="435" t="s">
        <v>40</v>
      </c>
      <c r="L12482" s="432" t="s">
        <v>11005</v>
      </c>
    </row>
    <row r="12483" spans="2:12" ht="60" x14ac:dyDescent="0.25">
      <c r="B12483" s="429">
        <v>49220000</v>
      </c>
      <c r="C12483" s="430" t="s">
        <v>11726</v>
      </c>
      <c r="D12483" s="431" t="s">
        <v>11120</v>
      </c>
      <c r="E12483" s="432" t="s">
        <v>40</v>
      </c>
      <c r="F12483" s="433" t="s">
        <v>2568</v>
      </c>
      <c r="G12483" s="434" t="s">
        <v>10242</v>
      </c>
      <c r="H12483" s="435">
        <v>2000000</v>
      </c>
      <c r="I12483" s="435">
        <v>2000000</v>
      </c>
      <c r="J12483" s="434" t="s">
        <v>39</v>
      </c>
      <c r="K12483" s="435" t="s">
        <v>40</v>
      </c>
      <c r="L12483" s="432" t="s">
        <v>11005</v>
      </c>
    </row>
    <row r="12484" spans="2:12" ht="60" x14ac:dyDescent="0.25">
      <c r="B12484" s="429">
        <v>49220000</v>
      </c>
      <c r="C12484" s="430" t="s">
        <v>11727</v>
      </c>
      <c r="D12484" s="431" t="s">
        <v>11120</v>
      </c>
      <c r="E12484" s="432" t="s">
        <v>40</v>
      </c>
      <c r="F12484" s="433" t="s">
        <v>2568</v>
      </c>
      <c r="G12484" s="434" t="s">
        <v>10242</v>
      </c>
      <c r="H12484" s="435">
        <v>1143300</v>
      </c>
      <c r="I12484" s="435">
        <v>1143300</v>
      </c>
      <c r="J12484" s="434" t="s">
        <v>39</v>
      </c>
      <c r="K12484" s="435" t="s">
        <v>40</v>
      </c>
      <c r="L12484" s="432" t="s">
        <v>11005</v>
      </c>
    </row>
    <row r="12485" spans="2:12" ht="60" x14ac:dyDescent="0.25">
      <c r="B12485" s="429">
        <v>49220000</v>
      </c>
      <c r="C12485" s="430" t="s">
        <v>11728</v>
      </c>
      <c r="D12485" s="431" t="s">
        <v>11120</v>
      </c>
      <c r="E12485" s="432" t="s">
        <v>40</v>
      </c>
      <c r="F12485" s="433" t="s">
        <v>2568</v>
      </c>
      <c r="G12485" s="434" t="s">
        <v>10242</v>
      </c>
      <c r="H12485" s="435">
        <v>100000</v>
      </c>
      <c r="I12485" s="435">
        <v>100000</v>
      </c>
      <c r="J12485" s="434" t="s">
        <v>39</v>
      </c>
      <c r="K12485" s="435" t="s">
        <v>40</v>
      </c>
      <c r="L12485" s="432" t="s">
        <v>11005</v>
      </c>
    </row>
    <row r="12486" spans="2:12" ht="60" x14ac:dyDescent="0.25">
      <c r="B12486" s="429">
        <v>49220000</v>
      </c>
      <c r="C12486" s="430" t="s">
        <v>11209</v>
      </c>
      <c r="D12486" s="431" t="s">
        <v>11120</v>
      </c>
      <c r="E12486" s="432" t="s">
        <v>40</v>
      </c>
      <c r="F12486" s="433" t="s">
        <v>2568</v>
      </c>
      <c r="G12486" s="434" t="s">
        <v>10242</v>
      </c>
      <c r="H12486" s="435">
        <v>10300</v>
      </c>
      <c r="I12486" s="435">
        <v>10300</v>
      </c>
      <c r="J12486" s="434" t="s">
        <v>39</v>
      </c>
      <c r="K12486" s="435" t="s">
        <v>40</v>
      </c>
      <c r="L12486" s="432" t="s">
        <v>11005</v>
      </c>
    </row>
    <row r="12487" spans="2:12" ht="60" x14ac:dyDescent="0.25">
      <c r="B12487" s="429">
        <v>49251502</v>
      </c>
      <c r="C12487" s="430" t="s">
        <v>11729</v>
      </c>
      <c r="D12487" s="431" t="s">
        <v>11120</v>
      </c>
      <c r="E12487" s="432" t="s">
        <v>40</v>
      </c>
      <c r="F12487" s="433" t="s">
        <v>2568</v>
      </c>
      <c r="G12487" s="434" t="s">
        <v>10242</v>
      </c>
      <c r="H12487" s="435">
        <v>700</v>
      </c>
      <c r="I12487" s="435">
        <v>700</v>
      </c>
      <c r="J12487" s="434" t="s">
        <v>39</v>
      </c>
      <c r="K12487" s="435" t="s">
        <v>40</v>
      </c>
      <c r="L12487" s="432" t="s">
        <v>11005</v>
      </c>
    </row>
    <row r="12488" spans="2:12" ht="60" x14ac:dyDescent="0.25">
      <c r="B12488" s="429">
        <v>49231503</v>
      </c>
      <c r="C12488" s="430" t="s">
        <v>11730</v>
      </c>
      <c r="D12488" s="431" t="s">
        <v>11120</v>
      </c>
      <c r="E12488" s="432" t="s">
        <v>40</v>
      </c>
      <c r="F12488" s="433" t="s">
        <v>2568</v>
      </c>
      <c r="G12488" s="434" t="s">
        <v>10242</v>
      </c>
      <c r="H12488" s="435">
        <v>5000</v>
      </c>
      <c r="I12488" s="435">
        <v>5000</v>
      </c>
      <c r="J12488" s="434" t="s">
        <v>39</v>
      </c>
      <c r="K12488" s="435" t="s">
        <v>40</v>
      </c>
      <c r="L12488" s="432" t="s">
        <v>11005</v>
      </c>
    </row>
    <row r="12489" spans="2:12" ht="60" x14ac:dyDescent="0.25">
      <c r="B12489" s="429">
        <v>14110000</v>
      </c>
      <c r="C12489" s="430" t="s">
        <v>11731</v>
      </c>
      <c r="D12489" s="431" t="s">
        <v>11120</v>
      </c>
      <c r="E12489" s="432" t="s">
        <v>40</v>
      </c>
      <c r="F12489" s="433" t="s">
        <v>2568</v>
      </c>
      <c r="G12489" s="434" t="s">
        <v>10242</v>
      </c>
      <c r="H12489" s="435">
        <v>3226</v>
      </c>
      <c r="I12489" s="435">
        <v>3226</v>
      </c>
      <c r="J12489" s="434" t="s">
        <v>39</v>
      </c>
      <c r="K12489" s="435" t="s">
        <v>40</v>
      </c>
      <c r="L12489" s="432" t="s">
        <v>11005</v>
      </c>
    </row>
    <row r="12490" spans="2:12" ht="60" x14ac:dyDescent="0.25">
      <c r="B12490" s="429">
        <v>14110000</v>
      </c>
      <c r="C12490" s="430" t="s">
        <v>11732</v>
      </c>
      <c r="D12490" s="431" t="s">
        <v>11120</v>
      </c>
      <c r="E12490" s="432" t="s">
        <v>40</v>
      </c>
      <c r="F12490" s="433" t="s">
        <v>2568</v>
      </c>
      <c r="G12490" s="434" t="s">
        <v>10242</v>
      </c>
      <c r="H12490" s="435">
        <v>100</v>
      </c>
      <c r="I12490" s="435">
        <v>100</v>
      </c>
      <c r="J12490" s="434" t="s">
        <v>39</v>
      </c>
      <c r="K12490" s="435" t="s">
        <v>40</v>
      </c>
      <c r="L12490" s="432" t="s">
        <v>11005</v>
      </c>
    </row>
    <row r="12491" spans="2:12" ht="60" x14ac:dyDescent="0.25">
      <c r="B12491" s="429">
        <v>49110000</v>
      </c>
      <c r="C12491" s="430" t="s">
        <v>11733</v>
      </c>
      <c r="D12491" s="431" t="s">
        <v>11048</v>
      </c>
      <c r="E12491" s="432" t="s">
        <v>40</v>
      </c>
      <c r="F12491" s="433" t="s">
        <v>2568</v>
      </c>
      <c r="G12491" s="434" t="s">
        <v>10242</v>
      </c>
      <c r="H12491" s="435">
        <v>1450000</v>
      </c>
      <c r="I12491" s="435">
        <v>1450000</v>
      </c>
      <c r="J12491" s="434" t="s">
        <v>39</v>
      </c>
      <c r="K12491" s="435" t="s">
        <v>40</v>
      </c>
      <c r="L12491" s="432" t="s">
        <v>11005</v>
      </c>
    </row>
    <row r="12492" spans="2:12" ht="60" x14ac:dyDescent="0.25">
      <c r="B12492" s="429">
        <v>49110000</v>
      </c>
      <c r="C12492" s="430" t="s">
        <v>11734</v>
      </c>
      <c r="D12492" s="431" t="s">
        <v>11048</v>
      </c>
      <c r="E12492" s="432" t="s">
        <v>40</v>
      </c>
      <c r="F12492" s="433" t="s">
        <v>2568</v>
      </c>
      <c r="G12492" s="434" t="s">
        <v>10242</v>
      </c>
      <c r="H12492" s="435">
        <v>348000</v>
      </c>
      <c r="I12492" s="435">
        <v>348000</v>
      </c>
      <c r="J12492" s="434" t="s">
        <v>39</v>
      </c>
      <c r="K12492" s="435" t="s">
        <v>40</v>
      </c>
      <c r="L12492" s="432" t="s">
        <v>11005</v>
      </c>
    </row>
    <row r="12493" spans="2:12" ht="60" x14ac:dyDescent="0.25">
      <c r="B12493" s="429">
        <v>49110000</v>
      </c>
      <c r="C12493" s="430" t="s">
        <v>11735</v>
      </c>
      <c r="D12493" s="431" t="s">
        <v>11048</v>
      </c>
      <c r="E12493" s="432" t="s">
        <v>40</v>
      </c>
      <c r="F12493" s="433" t="s">
        <v>2568</v>
      </c>
      <c r="G12493" s="434" t="s">
        <v>10242</v>
      </c>
      <c r="H12493" s="435">
        <v>98600</v>
      </c>
      <c r="I12493" s="435">
        <v>98600</v>
      </c>
      <c r="J12493" s="434" t="s">
        <v>39</v>
      </c>
      <c r="K12493" s="435" t="s">
        <v>40</v>
      </c>
      <c r="L12493" s="432" t="s">
        <v>11005</v>
      </c>
    </row>
    <row r="12494" spans="2:12" ht="60" x14ac:dyDescent="0.25">
      <c r="B12494" s="429">
        <v>49110000</v>
      </c>
      <c r="C12494" s="430" t="s">
        <v>11736</v>
      </c>
      <c r="D12494" s="431" t="s">
        <v>11048</v>
      </c>
      <c r="E12494" s="432" t="s">
        <v>40</v>
      </c>
      <c r="F12494" s="433" t="s">
        <v>2568</v>
      </c>
      <c r="G12494" s="434" t="s">
        <v>10242</v>
      </c>
      <c r="H12494" s="435">
        <v>46400</v>
      </c>
      <c r="I12494" s="435">
        <v>46400</v>
      </c>
      <c r="J12494" s="434" t="s">
        <v>39</v>
      </c>
      <c r="K12494" s="435" t="s">
        <v>40</v>
      </c>
      <c r="L12494" s="432" t="s">
        <v>11005</v>
      </c>
    </row>
    <row r="12495" spans="2:12" ht="60" x14ac:dyDescent="0.25">
      <c r="B12495" s="429">
        <v>49110000</v>
      </c>
      <c r="C12495" s="430" t="s">
        <v>11737</v>
      </c>
      <c r="D12495" s="431" t="s">
        <v>11048</v>
      </c>
      <c r="E12495" s="432" t="s">
        <v>40</v>
      </c>
      <c r="F12495" s="433" t="s">
        <v>2568</v>
      </c>
      <c r="G12495" s="434" t="s">
        <v>10242</v>
      </c>
      <c r="H12495" s="435">
        <v>870000</v>
      </c>
      <c r="I12495" s="435">
        <v>870000</v>
      </c>
      <c r="J12495" s="434" t="s">
        <v>39</v>
      </c>
      <c r="K12495" s="435" t="s">
        <v>40</v>
      </c>
      <c r="L12495" s="432" t="s">
        <v>11005</v>
      </c>
    </row>
    <row r="12496" spans="2:12" ht="60" x14ac:dyDescent="0.25">
      <c r="B12496" s="429">
        <v>49110000</v>
      </c>
      <c r="C12496" s="430" t="s">
        <v>11738</v>
      </c>
      <c r="D12496" s="431" t="s">
        <v>11048</v>
      </c>
      <c r="E12496" s="432" t="s">
        <v>40</v>
      </c>
      <c r="F12496" s="433" t="s">
        <v>2568</v>
      </c>
      <c r="G12496" s="434" t="s">
        <v>10242</v>
      </c>
      <c r="H12496" s="435">
        <v>92800</v>
      </c>
      <c r="I12496" s="435">
        <v>92800</v>
      </c>
      <c r="J12496" s="434" t="s">
        <v>39</v>
      </c>
      <c r="K12496" s="435" t="s">
        <v>40</v>
      </c>
      <c r="L12496" s="432" t="s">
        <v>11005</v>
      </c>
    </row>
    <row r="12497" spans="2:12" ht="60" x14ac:dyDescent="0.25">
      <c r="B12497" s="429">
        <v>49110000</v>
      </c>
      <c r="C12497" s="430" t="s">
        <v>11739</v>
      </c>
      <c r="D12497" s="431" t="s">
        <v>11048</v>
      </c>
      <c r="E12497" s="432" t="s">
        <v>40</v>
      </c>
      <c r="F12497" s="433" t="s">
        <v>2568</v>
      </c>
      <c r="G12497" s="434" t="s">
        <v>10242</v>
      </c>
      <c r="H12497" s="435">
        <v>208800</v>
      </c>
      <c r="I12497" s="435">
        <v>208800</v>
      </c>
      <c r="J12497" s="434" t="s">
        <v>39</v>
      </c>
      <c r="K12497" s="435" t="s">
        <v>40</v>
      </c>
      <c r="L12497" s="432" t="s">
        <v>11005</v>
      </c>
    </row>
    <row r="12498" spans="2:12" ht="60" x14ac:dyDescent="0.25">
      <c r="B12498" s="429">
        <v>49110000</v>
      </c>
      <c r="C12498" s="430" t="s">
        <v>11740</v>
      </c>
      <c r="D12498" s="431" t="s">
        <v>11048</v>
      </c>
      <c r="E12498" s="432" t="s">
        <v>40</v>
      </c>
      <c r="F12498" s="433" t="s">
        <v>2568</v>
      </c>
      <c r="G12498" s="434" t="s">
        <v>10242</v>
      </c>
      <c r="H12498" s="435">
        <v>58000</v>
      </c>
      <c r="I12498" s="435">
        <v>58000</v>
      </c>
      <c r="J12498" s="434" t="s">
        <v>39</v>
      </c>
      <c r="K12498" s="435" t="s">
        <v>40</v>
      </c>
      <c r="L12498" s="432" t="s">
        <v>11005</v>
      </c>
    </row>
    <row r="12499" spans="2:12" ht="60" x14ac:dyDescent="0.25">
      <c r="B12499" s="429">
        <v>49110000</v>
      </c>
      <c r="C12499" s="430" t="s">
        <v>11741</v>
      </c>
      <c r="D12499" s="431" t="s">
        <v>11048</v>
      </c>
      <c r="E12499" s="432" t="s">
        <v>40</v>
      </c>
      <c r="F12499" s="433" t="s">
        <v>2568</v>
      </c>
      <c r="G12499" s="434" t="s">
        <v>10242</v>
      </c>
      <c r="H12499" s="435">
        <v>58000</v>
      </c>
      <c r="I12499" s="435">
        <v>58000</v>
      </c>
      <c r="J12499" s="434" t="s">
        <v>39</v>
      </c>
      <c r="K12499" s="435" t="s">
        <v>40</v>
      </c>
      <c r="L12499" s="432" t="s">
        <v>11005</v>
      </c>
    </row>
    <row r="12500" spans="2:12" ht="60" x14ac:dyDescent="0.25">
      <c r="B12500" s="429">
        <v>49110000</v>
      </c>
      <c r="C12500" s="430" t="s">
        <v>11742</v>
      </c>
      <c r="D12500" s="431" t="s">
        <v>11048</v>
      </c>
      <c r="E12500" s="432" t="s">
        <v>40</v>
      </c>
      <c r="F12500" s="433" t="s">
        <v>2568</v>
      </c>
      <c r="G12500" s="434" t="s">
        <v>10242</v>
      </c>
      <c r="H12500" s="435">
        <v>20880</v>
      </c>
      <c r="I12500" s="435">
        <v>20880</v>
      </c>
      <c r="J12500" s="434" t="s">
        <v>39</v>
      </c>
      <c r="K12500" s="435" t="s">
        <v>40</v>
      </c>
      <c r="L12500" s="432" t="s">
        <v>11005</v>
      </c>
    </row>
    <row r="12501" spans="2:12" ht="60" x14ac:dyDescent="0.25">
      <c r="B12501" s="429">
        <v>49110000</v>
      </c>
      <c r="C12501" s="430" t="s">
        <v>11743</v>
      </c>
      <c r="D12501" s="431" t="s">
        <v>11048</v>
      </c>
      <c r="E12501" s="432" t="s">
        <v>40</v>
      </c>
      <c r="F12501" s="433" t="s">
        <v>2568</v>
      </c>
      <c r="G12501" s="434" t="s">
        <v>10242</v>
      </c>
      <c r="H12501" s="435">
        <v>1450000</v>
      </c>
      <c r="I12501" s="435">
        <v>1450000</v>
      </c>
      <c r="J12501" s="434" t="s">
        <v>39</v>
      </c>
      <c r="K12501" s="435" t="s">
        <v>40</v>
      </c>
      <c r="L12501" s="432" t="s">
        <v>11005</v>
      </c>
    </row>
    <row r="12502" spans="2:12" ht="60" x14ac:dyDescent="0.25">
      <c r="B12502" s="429">
        <v>49110000</v>
      </c>
      <c r="C12502" s="430" t="s">
        <v>11744</v>
      </c>
      <c r="D12502" s="431" t="s">
        <v>11048</v>
      </c>
      <c r="E12502" s="432" t="s">
        <v>40</v>
      </c>
      <c r="F12502" s="433" t="s">
        <v>2568</v>
      </c>
      <c r="G12502" s="434" t="s">
        <v>10242</v>
      </c>
      <c r="H12502" s="435">
        <v>406000</v>
      </c>
      <c r="I12502" s="435">
        <v>406000</v>
      </c>
      <c r="J12502" s="434" t="s">
        <v>39</v>
      </c>
      <c r="K12502" s="435" t="s">
        <v>40</v>
      </c>
      <c r="L12502" s="432" t="s">
        <v>11005</v>
      </c>
    </row>
    <row r="12503" spans="2:12" ht="60" x14ac:dyDescent="0.25">
      <c r="B12503" s="429">
        <v>49110000</v>
      </c>
      <c r="C12503" s="430" t="s">
        <v>11745</v>
      </c>
      <c r="D12503" s="431" t="s">
        <v>11048</v>
      </c>
      <c r="E12503" s="432" t="s">
        <v>40</v>
      </c>
      <c r="F12503" s="433" t="s">
        <v>2568</v>
      </c>
      <c r="G12503" s="434" t="s">
        <v>10242</v>
      </c>
      <c r="H12503" s="435">
        <v>46400</v>
      </c>
      <c r="I12503" s="435">
        <v>46400</v>
      </c>
      <c r="J12503" s="434" t="s">
        <v>39</v>
      </c>
      <c r="K12503" s="435" t="s">
        <v>40</v>
      </c>
      <c r="L12503" s="432" t="s">
        <v>11005</v>
      </c>
    </row>
    <row r="12504" spans="2:12" ht="60" x14ac:dyDescent="0.25">
      <c r="B12504" s="429">
        <v>49110000</v>
      </c>
      <c r="C12504" s="430" t="s">
        <v>11746</v>
      </c>
      <c r="D12504" s="431" t="s">
        <v>11048</v>
      </c>
      <c r="E12504" s="432" t="s">
        <v>40</v>
      </c>
      <c r="F12504" s="433" t="s">
        <v>2568</v>
      </c>
      <c r="G12504" s="434" t="s">
        <v>10242</v>
      </c>
      <c r="H12504" s="435">
        <v>986000</v>
      </c>
      <c r="I12504" s="435">
        <v>986000</v>
      </c>
      <c r="J12504" s="434" t="s">
        <v>39</v>
      </c>
      <c r="K12504" s="435" t="s">
        <v>40</v>
      </c>
      <c r="L12504" s="432" t="s">
        <v>11005</v>
      </c>
    </row>
    <row r="12505" spans="2:12" ht="60" x14ac:dyDescent="0.25">
      <c r="B12505" s="429">
        <v>49110000</v>
      </c>
      <c r="C12505" s="430" t="s">
        <v>11747</v>
      </c>
      <c r="D12505" s="431" t="s">
        <v>11048</v>
      </c>
      <c r="E12505" s="432" t="s">
        <v>40</v>
      </c>
      <c r="F12505" s="433" t="s">
        <v>2568</v>
      </c>
      <c r="G12505" s="434" t="s">
        <v>10242</v>
      </c>
      <c r="H12505" s="435">
        <v>29000</v>
      </c>
      <c r="I12505" s="435">
        <v>29000</v>
      </c>
      <c r="J12505" s="434" t="s">
        <v>39</v>
      </c>
      <c r="K12505" s="435" t="s">
        <v>40</v>
      </c>
      <c r="L12505" s="432" t="s">
        <v>11005</v>
      </c>
    </row>
    <row r="12506" spans="2:12" ht="60" x14ac:dyDescent="0.25">
      <c r="B12506" s="429">
        <v>49110000</v>
      </c>
      <c r="C12506" s="430" t="s">
        <v>11748</v>
      </c>
      <c r="D12506" s="431" t="s">
        <v>11048</v>
      </c>
      <c r="E12506" s="432" t="s">
        <v>40</v>
      </c>
      <c r="F12506" s="433" t="s">
        <v>2568</v>
      </c>
      <c r="G12506" s="434" t="s">
        <v>10242</v>
      </c>
      <c r="H12506" s="435">
        <v>20880</v>
      </c>
      <c r="I12506" s="435">
        <v>20880</v>
      </c>
      <c r="J12506" s="434" t="s">
        <v>39</v>
      </c>
      <c r="K12506" s="435" t="s">
        <v>40</v>
      </c>
      <c r="L12506" s="432" t="s">
        <v>11005</v>
      </c>
    </row>
    <row r="12507" spans="2:12" ht="60" x14ac:dyDescent="0.25">
      <c r="B12507" s="429">
        <v>49110000</v>
      </c>
      <c r="C12507" s="430" t="s">
        <v>11749</v>
      </c>
      <c r="D12507" s="431" t="s">
        <v>11048</v>
      </c>
      <c r="E12507" s="432" t="s">
        <v>40</v>
      </c>
      <c r="F12507" s="433" t="s">
        <v>2568</v>
      </c>
      <c r="G12507" s="434" t="s">
        <v>10242</v>
      </c>
      <c r="H12507" s="435">
        <v>23200</v>
      </c>
      <c r="I12507" s="435">
        <v>23200</v>
      </c>
      <c r="J12507" s="434" t="s">
        <v>39</v>
      </c>
      <c r="K12507" s="435" t="s">
        <v>40</v>
      </c>
      <c r="L12507" s="432" t="s">
        <v>11005</v>
      </c>
    </row>
    <row r="12508" spans="2:12" ht="60" x14ac:dyDescent="0.25">
      <c r="B12508" s="429">
        <v>49110000</v>
      </c>
      <c r="C12508" s="430" t="s">
        <v>11750</v>
      </c>
      <c r="D12508" s="431" t="s">
        <v>11048</v>
      </c>
      <c r="E12508" s="432" t="s">
        <v>40</v>
      </c>
      <c r="F12508" s="433" t="s">
        <v>2568</v>
      </c>
      <c r="G12508" s="434" t="s">
        <v>10242</v>
      </c>
      <c r="H12508" s="435">
        <v>2204000</v>
      </c>
      <c r="I12508" s="435">
        <v>2204000</v>
      </c>
      <c r="J12508" s="434" t="s">
        <v>39</v>
      </c>
      <c r="K12508" s="435" t="s">
        <v>40</v>
      </c>
      <c r="L12508" s="432" t="s">
        <v>11005</v>
      </c>
    </row>
    <row r="12509" spans="2:12" ht="60" x14ac:dyDescent="0.25">
      <c r="B12509" s="429">
        <v>49110000</v>
      </c>
      <c r="C12509" s="430" t="s">
        <v>11751</v>
      </c>
      <c r="D12509" s="431" t="s">
        <v>11048</v>
      </c>
      <c r="E12509" s="432" t="s">
        <v>40</v>
      </c>
      <c r="F12509" s="433" t="s">
        <v>2568</v>
      </c>
      <c r="G12509" s="434" t="s">
        <v>10242</v>
      </c>
      <c r="H12509" s="435">
        <v>324800</v>
      </c>
      <c r="I12509" s="435">
        <v>324800</v>
      </c>
      <c r="J12509" s="434" t="s">
        <v>39</v>
      </c>
      <c r="K12509" s="435" t="s">
        <v>40</v>
      </c>
      <c r="L12509" s="432" t="s">
        <v>11005</v>
      </c>
    </row>
    <row r="12510" spans="2:12" ht="60" x14ac:dyDescent="0.25">
      <c r="B12510" s="429">
        <v>49110000</v>
      </c>
      <c r="C12510" s="430" t="s">
        <v>11752</v>
      </c>
      <c r="D12510" s="431" t="s">
        <v>11048</v>
      </c>
      <c r="E12510" s="432" t="s">
        <v>40</v>
      </c>
      <c r="F12510" s="433" t="s">
        <v>2568</v>
      </c>
      <c r="G12510" s="434" t="s">
        <v>10242</v>
      </c>
      <c r="H12510" s="435">
        <v>4599999.9520000005</v>
      </c>
      <c r="I12510" s="435">
        <v>4599999.9520000005</v>
      </c>
      <c r="J12510" s="434" t="s">
        <v>39</v>
      </c>
      <c r="K12510" s="435" t="s">
        <v>40</v>
      </c>
      <c r="L12510" s="432" t="s">
        <v>11005</v>
      </c>
    </row>
    <row r="12511" spans="2:12" ht="60" x14ac:dyDescent="0.25">
      <c r="B12511" s="429">
        <v>49110000</v>
      </c>
      <c r="C12511" s="430" t="s">
        <v>11753</v>
      </c>
      <c r="D12511" s="431" t="s">
        <v>11048</v>
      </c>
      <c r="E12511" s="432" t="s">
        <v>40</v>
      </c>
      <c r="F12511" s="433" t="s">
        <v>2568</v>
      </c>
      <c r="G12511" s="434" t="s">
        <v>10242</v>
      </c>
      <c r="H12511" s="435">
        <v>17168000</v>
      </c>
      <c r="I12511" s="435">
        <v>17168000</v>
      </c>
      <c r="J12511" s="434" t="s">
        <v>39</v>
      </c>
      <c r="K12511" s="435" t="s">
        <v>40</v>
      </c>
      <c r="L12511" s="432" t="s">
        <v>11005</v>
      </c>
    </row>
    <row r="12512" spans="2:12" ht="60" x14ac:dyDescent="0.25">
      <c r="B12512" s="429">
        <v>72102702</v>
      </c>
      <c r="C12512" s="430" t="s">
        <v>11754</v>
      </c>
      <c r="D12512" s="431" t="s">
        <v>11281</v>
      </c>
      <c r="E12512" s="432" t="s">
        <v>738</v>
      </c>
      <c r="F12512" s="433" t="s">
        <v>3460</v>
      </c>
      <c r="G12512" s="434" t="s">
        <v>10242</v>
      </c>
      <c r="H12512" s="435">
        <v>60000000</v>
      </c>
      <c r="I12512" s="435">
        <v>60000000</v>
      </c>
      <c r="J12512" s="434" t="s">
        <v>39</v>
      </c>
      <c r="K12512" s="435" t="s">
        <v>40</v>
      </c>
      <c r="L12512" s="432" t="s">
        <v>11005</v>
      </c>
    </row>
    <row r="12513" spans="2:12" ht="60" x14ac:dyDescent="0.25">
      <c r="B12513" s="429">
        <v>24111803</v>
      </c>
      <c r="C12513" s="430" t="s">
        <v>11755</v>
      </c>
      <c r="D12513" s="431" t="s">
        <v>11281</v>
      </c>
      <c r="E12513" s="432" t="s">
        <v>738</v>
      </c>
      <c r="F12513" s="433" t="s">
        <v>3460</v>
      </c>
      <c r="G12513" s="434" t="s">
        <v>10242</v>
      </c>
      <c r="H12513" s="435">
        <v>10000000</v>
      </c>
      <c r="I12513" s="435">
        <v>10000000</v>
      </c>
      <c r="J12513" s="434" t="s">
        <v>39</v>
      </c>
      <c r="K12513" s="435" t="s">
        <v>40</v>
      </c>
      <c r="L12513" s="432" t="s">
        <v>11005</v>
      </c>
    </row>
    <row r="12514" spans="2:12" ht="60" x14ac:dyDescent="0.25">
      <c r="B12514" s="429">
        <v>72102802</v>
      </c>
      <c r="C12514" s="430" t="s">
        <v>11756</v>
      </c>
      <c r="D12514" s="431" t="s">
        <v>11281</v>
      </c>
      <c r="E12514" s="432" t="s">
        <v>738</v>
      </c>
      <c r="F12514" s="433" t="s">
        <v>3460</v>
      </c>
      <c r="G12514" s="434" t="s">
        <v>10242</v>
      </c>
      <c r="H12514" s="435">
        <v>120000000</v>
      </c>
      <c r="I12514" s="435">
        <v>120000000</v>
      </c>
      <c r="J12514" s="434" t="s">
        <v>39</v>
      </c>
      <c r="K12514" s="435" t="s">
        <v>40</v>
      </c>
      <c r="L12514" s="432" t="s">
        <v>11005</v>
      </c>
    </row>
    <row r="12515" spans="2:12" ht="60" x14ac:dyDescent="0.25">
      <c r="B12515" s="429">
        <v>72102802</v>
      </c>
      <c r="C12515" s="430" t="s">
        <v>11757</v>
      </c>
      <c r="D12515" s="431" t="s">
        <v>11281</v>
      </c>
      <c r="E12515" s="432" t="s">
        <v>738</v>
      </c>
      <c r="F12515" s="433" t="s">
        <v>3460</v>
      </c>
      <c r="G12515" s="434" t="s">
        <v>10242</v>
      </c>
      <c r="H12515" s="435">
        <v>50000</v>
      </c>
      <c r="I12515" s="435">
        <v>50000</v>
      </c>
      <c r="J12515" s="434" t="s">
        <v>39</v>
      </c>
      <c r="K12515" s="435" t="s">
        <v>40</v>
      </c>
      <c r="L12515" s="432" t="s">
        <v>11005</v>
      </c>
    </row>
    <row r="12516" spans="2:12" ht="60" x14ac:dyDescent="0.25">
      <c r="B12516" s="429">
        <v>91100000</v>
      </c>
      <c r="C12516" s="430" t="s">
        <v>11758</v>
      </c>
      <c r="D12516" s="431" t="s">
        <v>11004</v>
      </c>
      <c r="E12516" s="432" t="s">
        <v>40</v>
      </c>
      <c r="F12516" s="433" t="s">
        <v>2568</v>
      </c>
      <c r="G12516" s="434" t="s">
        <v>10242</v>
      </c>
      <c r="H12516" s="435">
        <v>34100</v>
      </c>
      <c r="I12516" s="435">
        <v>34100</v>
      </c>
      <c r="J12516" s="434" t="s">
        <v>39</v>
      </c>
      <c r="K12516" s="435" t="s">
        <v>40</v>
      </c>
      <c r="L12516" s="432" t="s">
        <v>11005</v>
      </c>
    </row>
    <row r="12517" spans="2:12" ht="60" x14ac:dyDescent="0.25">
      <c r="B12517" s="429">
        <v>91100000</v>
      </c>
      <c r="C12517" s="430" t="s">
        <v>11759</v>
      </c>
      <c r="D12517" s="431" t="s">
        <v>11004</v>
      </c>
      <c r="E12517" s="432" t="s">
        <v>40</v>
      </c>
      <c r="F12517" s="433" t="s">
        <v>2568</v>
      </c>
      <c r="G12517" s="434" t="s">
        <v>10242</v>
      </c>
      <c r="H12517" s="435">
        <v>34100</v>
      </c>
      <c r="I12517" s="435">
        <v>34100</v>
      </c>
      <c r="J12517" s="434" t="s">
        <v>39</v>
      </c>
      <c r="K12517" s="435" t="s">
        <v>40</v>
      </c>
      <c r="L12517" s="432" t="s">
        <v>11005</v>
      </c>
    </row>
    <row r="12518" spans="2:12" ht="60" x14ac:dyDescent="0.25">
      <c r="B12518" s="429">
        <v>91100000</v>
      </c>
      <c r="C12518" s="430" t="s">
        <v>11760</v>
      </c>
      <c r="D12518" s="431" t="s">
        <v>11004</v>
      </c>
      <c r="E12518" s="432" t="s">
        <v>40</v>
      </c>
      <c r="F12518" s="433" t="s">
        <v>2568</v>
      </c>
      <c r="G12518" s="434" t="s">
        <v>10242</v>
      </c>
      <c r="H12518" s="435">
        <v>34100</v>
      </c>
      <c r="I12518" s="435">
        <v>34100</v>
      </c>
      <c r="J12518" s="434" t="s">
        <v>39</v>
      </c>
      <c r="K12518" s="435" t="s">
        <v>40</v>
      </c>
      <c r="L12518" s="432" t="s">
        <v>11005</v>
      </c>
    </row>
    <row r="12519" spans="2:12" ht="60" x14ac:dyDescent="0.25">
      <c r="B12519" s="429">
        <v>91100000</v>
      </c>
      <c r="C12519" s="430" t="s">
        <v>11761</v>
      </c>
      <c r="D12519" s="431" t="s">
        <v>11004</v>
      </c>
      <c r="E12519" s="432" t="s">
        <v>40</v>
      </c>
      <c r="F12519" s="433" t="s">
        <v>2568</v>
      </c>
      <c r="G12519" s="434" t="s">
        <v>10242</v>
      </c>
      <c r="H12519" s="435">
        <v>34100</v>
      </c>
      <c r="I12519" s="435">
        <v>34100</v>
      </c>
      <c r="J12519" s="434" t="s">
        <v>39</v>
      </c>
      <c r="K12519" s="435" t="s">
        <v>40</v>
      </c>
      <c r="L12519" s="432" t="s">
        <v>11005</v>
      </c>
    </row>
    <row r="12520" spans="2:12" ht="60" x14ac:dyDescent="0.25">
      <c r="B12520" s="429">
        <v>91100000</v>
      </c>
      <c r="C12520" s="430" t="s">
        <v>11762</v>
      </c>
      <c r="D12520" s="431" t="s">
        <v>11004</v>
      </c>
      <c r="E12520" s="432" t="s">
        <v>40</v>
      </c>
      <c r="F12520" s="433" t="s">
        <v>2568</v>
      </c>
      <c r="G12520" s="434" t="s">
        <v>10242</v>
      </c>
      <c r="H12520" s="435">
        <v>34100</v>
      </c>
      <c r="I12520" s="435">
        <v>34100</v>
      </c>
      <c r="J12520" s="434" t="s">
        <v>39</v>
      </c>
      <c r="K12520" s="435" t="s">
        <v>40</v>
      </c>
      <c r="L12520" s="432" t="s">
        <v>11005</v>
      </c>
    </row>
    <row r="12521" spans="2:12" ht="60" x14ac:dyDescent="0.25">
      <c r="B12521" s="429">
        <v>91100000</v>
      </c>
      <c r="C12521" s="430" t="s">
        <v>11763</v>
      </c>
      <c r="D12521" s="431" t="s">
        <v>11004</v>
      </c>
      <c r="E12521" s="432" t="s">
        <v>40</v>
      </c>
      <c r="F12521" s="433" t="s">
        <v>2568</v>
      </c>
      <c r="G12521" s="434" t="s">
        <v>10242</v>
      </c>
      <c r="H12521" s="435">
        <v>34100</v>
      </c>
      <c r="I12521" s="435">
        <v>34100</v>
      </c>
      <c r="J12521" s="434" t="s">
        <v>39</v>
      </c>
      <c r="K12521" s="435" t="s">
        <v>40</v>
      </c>
      <c r="L12521" s="432" t="s">
        <v>11005</v>
      </c>
    </row>
    <row r="12522" spans="2:12" ht="60" x14ac:dyDescent="0.25">
      <c r="B12522" s="429">
        <v>91100000</v>
      </c>
      <c r="C12522" s="430" t="s">
        <v>11764</v>
      </c>
      <c r="D12522" s="431" t="s">
        <v>11004</v>
      </c>
      <c r="E12522" s="432" t="s">
        <v>40</v>
      </c>
      <c r="F12522" s="433" t="s">
        <v>2568</v>
      </c>
      <c r="G12522" s="434" t="s">
        <v>10242</v>
      </c>
      <c r="H12522" s="435">
        <v>34100</v>
      </c>
      <c r="I12522" s="435">
        <v>34100</v>
      </c>
      <c r="J12522" s="434" t="s">
        <v>39</v>
      </c>
      <c r="K12522" s="435" t="s">
        <v>40</v>
      </c>
      <c r="L12522" s="432" t="s">
        <v>11005</v>
      </c>
    </row>
    <row r="12523" spans="2:12" ht="60" x14ac:dyDescent="0.25">
      <c r="B12523" s="429">
        <v>91100000</v>
      </c>
      <c r="C12523" s="430" t="s">
        <v>11765</v>
      </c>
      <c r="D12523" s="431" t="s">
        <v>11004</v>
      </c>
      <c r="E12523" s="432" t="s">
        <v>40</v>
      </c>
      <c r="F12523" s="433" t="s">
        <v>2568</v>
      </c>
      <c r="G12523" s="434" t="s">
        <v>10242</v>
      </c>
      <c r="H12523" s="435">
        <v>38800</v>
      </c>
      <c r="I12523" s="435">
        <v>38800</v>
      </c>
      <c r="J12523" s="434" t="s">
        <v>39</v>
      </c>
      <c r="K12523" s="435" t="s">
        <v>40</v>
      </c>
      <c r="L12523" s="432" t="s">
        <v>11005</v>
      </c>
    </row>
    <row r="12524" spans="2:12" ht="60" x14ac:dyDescent="0.25">
      <c r="B12524" s="429">
        <v>91100000</v>
      </c>
      <c r="C12524" s="430" t="s">
        <v>11766</v>
      </c>
      <c r="D12524" s="431" t="s">
        <v>11004</v>
      </c>
      <c r="E12524" s="432" t="s">
        <v>40</v>
      </c>
      <c r="F12524" s="433" t="s">
        <v>2568</v>
      </c>
      <c r="G12524" s="434" t="s">
        <v>10242</v>
      </c>
      <c r="H12524" s="435">
        <v>95200</v>
      </c>
      <c r="I12524" s="435">
        <v>95200</v>
      </c>
      <c r="J12524" s="434" t="s">
        <v>39</v>
      </c>
      <c r="K12524" s="435" t="s">
        <v>40</v>
      </c>
      <c r="L12524" s="432" t="s">
        <v>11005</v>
      </c>
    </row>
    <row r="12525" spans="2:12" ht="60" x14ac:dyDescent="0.25">
      <c r="B12525" s="429">
        <v>91100000</v>
      </c>
      <c r="C12525" s="430" t="s">
        <v>11767</v>
      </c>
      <c r="D12525" s="431" t="s">
        <v>11004</v>
      </c>
      <c r="E12525" s="432" t="s">
        <v>40</v>
      </c>
      <c r="F12525" s="433" t="s">
        <v>2568</v>
      </c>
      <c r="G12525" s="434" t="s">
        <v>10242</v>
      </c>
      <c r="H12525" s="435">
        <v>19900</v>
      </c>
      <c r="I12525" s="435">
        <v>19900</v>
      </c>
      <c r="J12525" s="434" t="s">
        <v>39</v>
      </c>
      <c r="K12525" s="435" t="s">
        <v>40</v>
      </c>
      <c r="L12525" s="432" t="s">
        <v>11005</v>
      </c>
    </row>
    <row r="12526" spans="2:12" ht="60" x14ac:dyDescent="0.25">
      <c r="B12526" s="429">
        <v>91100000</v>
      </c>
      <c r="C12526" s="430" t="s">
        <v>11768</v>
      </c>
      <c r="D12526" s="431" t="s">
        <v>11004</v>
      </c>
      <c r="E12526" s="432" t="s">
        <v>40</v>
      </c>
      <c r="F12526" s="433" t="s">
        <v>2568</v>
      </c>
      <c r="G12526" s="434" t="s">
        <v>10242</v>
      </c>
      <c r="H12526" s="435">
        <v>11700</v>
      </c>
      <c r="I12526" s="435">
        <v>11700</v>
      </c>
      <c r="J12526" s="434" t="s">
        <v>39</v>
      </c>
      <c r="K12526" s="435" t="s">
        <v>40</v>
      </c>
      <c r="L12526" s="432" t="s">
        <v>11005</v>
      </c>
    </row>
    <row r="12527" spans="2:12" ht="60" x14ac:dyDescent="0.25">
      <c r="B12527" s="429">
        <v>91100000</v>
      </c>
      <c r="C12527" s="430" t="s">
        <v>11769</v>
      </c>
      <c r="D12527" s="431" t="s">
        <v>11004</v>
      </c>
      <c r="E12527" s="432" t="s">
        <v>40</v>
      </c>
      <c r="F12527" s="433" t="s">
        <v>2568</v>
      </c>
      <c r="G12527" s="434" t="s">
        <v>10242</v>
      </c>
      <c r="H12527" s="435">
        <v>94500</v>
      </c>
      <c r="I12527" s="435">
        <v>94500</v>
      </c>
      <c r="J12527" s="434" t="s">
        <v>39</v>
      </c>
      <c r="K12527" s="435" t="s">
        <v>40</v>
      </c>
      <c r="L12527" s="432" t="s">
        <v>11005</v>
      </c>
    </row>
    <row r="12528" spans="2:12" ht="60" x14ac:dyDescent="0.25">
      <c r="B12528" s="429">
        <v>91100000</v>
      </c>
      <c r="C12528" s="430" t="s">
        <v>11770</v>
      </c>
      <c r="D12528" s="431" t="s">
        <v>11004</v>
      </c>
      <c r="E12528" s="432" t="s">
        <v>40</v>
      </c>
      <c r="F12528" s="433" t="s">
        <v>2568</v>
      </c>
      <c r="G12528" s="434" t="s">
        <v>10242</v>
      </c>
      <c r="H12528" s="435">
        <v>15700</v>
      </c>
      <c r="I12528" s="435">
        <v>15700</v>
      </c>
      <c r="J12528" s="434" t="s">
        <v>39</v>
      </c>
      <c r="K12528" s="435" t="s">
        <v>40</v>
      </c>
      <c r="L12528" s="432" t="s">
        <v>11005</v>
      </c>
    </row>
    <row r="12529" spans="2:12" ht="60" x14ac:dyDescent="0.25">
      <c r="B12529" s="429">
        <v>91100000</v>
      </c>
      <c r="C12529" s="430" t="s">
        <v>11771</v>
      </c>
      <c r="D12529" s="431" t="s">
        <v>11004</v>
      </c>
      <c r="E12529" s="432" t="s">
        <v>40</v>
      </c>
      <c r="F12529" s="433" t="s">
        <v>2568</v>
      </c>
      <c r="G12529" s="434" t="s">
        <v>10242</v>
      </c>
      <c r="H12529" s="435">
        <v>15400</v>
      </c>
      <c r="I12529" s="435">
        <v>15400</v>
      </c>
      <c r="J12529" s="434" t="s">
        <v>39</v>
      </c>
      <c r="K12529" s="435" t="s">
        <v>40</v>
      </c>
      <c r="L12529" s="432" t="s">
        <v>11005</v>
      </c>
    </row>
    <row r="12530" spans="2:12" ht="60" x14ac:dyDescent="0.25">
      <c r="B12530" s="429">
        <v>91100000</v>
      </c>
      <c r="C12530" s="430" t="s">
        <v>11772</v>
      </c>
      <c r="D12530" s="431" t="s">
        <v>11004</v>
      </c>
      <c r="E12530" s="432" t="s">
        <v>40</v>
      </c>
      <c r="F12530" s="433" t="s">
        <v>2568</v>
      </c>
      <c r="G12530" s="434" t="s">
        <v>10242</v>
      </c>
      <c r="H12530" s="435">
        <v>11800</v>
      </c>
      <c r="I12530" s="435">
        <v>11800</v>
      </c>
      <c r="J12530" s="434" t="s">
        <v>39</v>
      </c>
      <c r="K12530" s="435" t="s">
        <v>40</v>
      </c>
      <c r="L12530" s="432" t="s">
        <v>11005</v>
      </c>
    </row>
    <row r="12531" spans="2:12" ht="60" x14ac:dyDescent="0.25">
      <c r="B12531" s="429">
        <v>91100000</v>
      </c>
      <c r="C12531" s="430" t="s">
        <v>11773</v>
      </c>
      <c r="D12531" s="431" t="s">
        <v>11004</v>
      </c>
      <c r="E12531" s="432" t="s">
        <v>40</v>
      </c>
      <c r="F12531" s="433" t="s">
        <v>2568</v>
      </c>
      <c r="G12531" s="434" t="s">
        <v>10242</v>
      </c>
      <c r="H12531" s="435">
        <v>34100</v>
      </c>
      <c r="I12531" s="435">
        <v>34100</v>
      </c>
      <c r="J12531" s="434" t="s">
        <v>39</v>
      </c>
      <c r="K12531" s="435" t="s">
        <v>40</v>
      </c>
      <c r="L12531" s="432" t="s">
        <v>11005</v>
      </c>
    </row>
    <row r="12532" spans="2:12" ht="60" x14ac:dyDescent="0.25">
      <c r="B12532" s="429">
        <v>91100000</v>
      </c>
      <c r="C12532" s="430" t="s">
        <v>11774</v>
      </c>
      <c r="D12532" s="431" t="s">
        <v>11004</v>
      </c>
      <c r="E12532" s="432" t="s">
        <v>40</v>
      </c>
      <c r="F12532" s="433" t="s">
        <v>2568</v>
      </c>
      <c r="G12532" s="434" t="s">
        <v>10242</v>
      </c>
      <c r="H12532" s="435">
        <v>19600</v>
      </c>
      <c r="I12532" s="435">
        <v>19600</v>
      </c>
      <c r="J12532" s="434" t="s">
        <v>39</v>
      </c>
      <c r="K12532" s="435" t="s">
        <v>40</v>
      </c>
      <c r="L12532" s="432" t="s">
        <v>11005</v>
      </c>
    </row>
    <row r="12533" spans="2:12" ht="60" x14ac:dyDescent="0.25">
      <c r="B12533" s="429">
        <v>91100000</v>
      </c>
      <c r="C12533" s="430" t="s">
        <v>11775</v>
      </c>
      <c r="D12533" s="431" t="s">
        <v>11004</v>
      </c>
      <c r="E12533" s="432" t="s">
        <v>40</v>
      </c>
      <c r="F12533" s="433" t="s">
        <v>2568</v>
      </c>
      <c r="G12533" s="434" t="s">
        <v>10242</v>
      </c>
      <c r="H12533" s="435">
        <v>334500</v>
      </c>
      <c r="I12533" s="435">
        <v>334500</v>
      </c>
      <c r="J12533" s="434" t="s">
        <v>39</v>
      </c>
      <c r="K12533" s="435" t="s">
        <v>40</v>
      </c>
      <c r="L12533" s="432" t="s">
        <v>11005</v>
      </c>
    </row>
    <row r="12534" spans="2:12" ht="60" x14ac:dyDescent="0.25">
      <c r="B12534" s="429">
        <v>91100000</v>
      </c>
      <c r="C12534" s="430" t="s">
        <v>11776</v>
      </c>
      <c r="D12534" s="431" t="s">
        <v>11004</v>
      </c>
      <c r="E12534" s="432" t="s">
        <v>40</v>
      </c>
      <c r="F12534" s="433" t="s">
        <v>2568</v>
      </c>
      <c r="G12534" s="434" t="s">
        <v>10242</v>
      </c>
      <c r="H12534" s="435">
        <v>5800</v>
      </c>
      <c r="I12534" s="435">
        <v>5800</v>
      </c>
      <c r="J12534" s="434" t="s">
        <v>39</v>
      </c>
      <c r="K12534" s="435" t="s">
        <v>40</v>
      </c>
      <c r="L12534" s="432" t="s">
        <v>11005</v>
      </c>
    </row>
    <row r="12535" spans="2:12" ht="60" x14ac:dyDescent="0.25">
      <c r="B12535" s="429">
        <v>91100000</v>
      </c>
      <c r="C12535" s="430" t="s">
        <v>11777</v>
      </c>
      <c r="D12535" s="431" t="s">
        <v>11004</v>
      </c>
      <c r="E12535" s="432" t="s">
        <v>40</v>
      </c>
      <c r="F12535" s="433" t="s">
        <v>2568</v>
      </c>
      <c r="G12535" s="434" t="s">
        <v>10242</v>
      </c>
      <c r="H12535" s="435">
        <v>76800</v>
      </c>
      <c r="I12535" s="435">
        <v>76800</v>
      </c>
      <c r="J12535" s="434" t="s">
        <v>39</v>
      </c>
      <c r="K12535" s="435" t="s">
        <v>40</v>
      </c>
      <c r="L12535" s="432" t="s">
        <v>11005</v>
      </c>
    </row>
    <row r="12536" spans="2:12" ht="60" x14ac:dyDescent="0.25">
      <c r="B12536" s="429">
        <v>91100000</v>
      </c>
      <c r="C12536" s="430" t="s">
        <v>11778</v>
      </c>
      <c r="D12536" s="431" t="s">
        <v>11004</v>
      </c>
      <c r="E12536" s="432" t="s">
        <v>40</v>
      </c>
      <c r="F12536" s="433" t="s">
        <v>2568</v>
      </c>
      <c r="G12536" s="434" t="s">
        <v>10242</v>
      </c>
      <c r="H12536" s="435">
        <v>21700</v>
      </c>
      <c r="I12536" s="435">
        <v>21700</v>
      </c>
      <c r="J12536" s="434" t="s">
        <v>39</v>
      </c>
      <c r="K12536" s="435" t="s">
        <v>40</v>
      </c>
      <c r="L12536" s="432" t="s">
        <v>11005</v>
      </c>
    </row>
    <row r="12537" spans="2:12" ht="24" customHeight="1" x14ac:dyDescent="0.25">
      <c r="B12537" s="429">
        <v>91100000</v>
      </c>
      <c r="C12537" s="430" t="s">
        <v>11779</v>
      </c>
      <c r="D12537" s="431" t="s">
        <v>11004</v>
      </c>
      <c r="E12537" s="432" t="s">
        <v>40</v>
      </c>
      <c r="F12537" s="433" t="s">
        <v>2568</v>
      </c>
      <c r="G12537" s="434" t="s">
        <v>10242</v>
      </c>
      <c r="H12537" s="435">
        <v>8600</v>
      </c>
      <c r="I12537" s="435">
        <v>8600</v>
      </c>
      <c r="J12537" s="434" t="s">
        <v>39</v>
      </c>
      <c r="K12537" s="435" t="s">
        <v>40</v>
      </c>
      <c r="L12537" s="432" t="s">
        <v>11005</v>
      </c>
    </row>
    <row r="12538" spans="2:12" ht="60" x14ac:dyDescent="0.25">
      <c r="B12538" s="429">
        <v>91100000</v>
      </c>
      <c r="C12538" s="430" t="s">
        <v>11780</v>
      </c>
      <c r="D12538" s="431" t="s">
        <v>11004</v>
      </c>
      <c r="E12538" s="432" t="s">
        <v>40</v>
      </c>
      <c r="F12538" s="433" t="s">
        <v>2568</v>
      </c>
      <c r="G12538" s="434" t="s">
        <v>10242</v>
      </c>
      <c r="H12538" s="435">
        <v>11200</v>
      </c>
      <c r="I12538" s="435">
        <v>11200</v>
      </c>
      <c r="J12538" s="434" t="s">
        <v>39</v>
      </c>
      <c r="K12538" s="435" t="s">
        <v>40</v>
      </c>
      <c r="L12538" s="432" t="s">
        <v>11005</v>
      </c>
    </row>
    <row r="12539" spans="2:12" ht="60" x14ac:dyDescent="0.25">
      <c r="B12539" s="429">
        <v>90000000</v>
      </c>
      <c r="C12539" s="430" t="s">
        <v>11781</v>
      </c>
      <c r="D12539" s="431" t="s">
        <v>11120</v>
      </c>
      <c r="E12539" s="432" t="s">
        <v>40</v>
      </c>
      <c r="F12539" s="433" t="s">
        <v>2568</v>
      </c>
      <c r="G12539" s="434" t="s">
        <v>10242</v>
      </c>
      <c r="H12539" s="435">
        <v>15000000</v>
      </c>
      <c r="I12539" s="435">
        <v>15000000</v>
      </c>
      <c r="J12539" s="434" t="s">
        <v>39</v>
      </c>
      <c r="K12539" s="435" t="s">
        <v>40</v>
      </c>
      <c r="L12539" s="432" t="s">
        <v>11005</v>
      </c>
    </row>
    <row r="12540" spans="2:12" ht="76.5" x14ac:dyDescent="0.25">
      <c r="B12540" s="429">
        <v>80111701</v>
      </c>
      <c r="C12540" s="439" t="s">
        <v>11782</v>
      </c>
      <c r="D12540" s="431" t="s">
        <v>11050</v>
      </c>
      <c r="E12540" s="440">
        <v>11</v>
      </c>
      <c r="F12540" s="433" t="s">
        <v>4753</v>
      </c>
      <c r="G12540" s="434" t="s">
        <v>10242</v>
      </c>
      <c r="H12540" s="441">
        <v>290000000</v>
      </c>
      <c r="I12540" s="441">
        <v>290000000</v>
      </c>
      <c r="J12540" s="434" t="s">
        <v>39</v>
      </c>
      <c r="K12540" s="435" t="s">
        <v>40</v>
      </c>
      <c r="L12540" s="432" t="s">
        <v>11005</v>
      </c>
    </row>
    <row r="12541" spans="2:12" ht="76.5" x14ac:dyDescent="0.25">
      <c r="B12541" s="429">
        <v>80111701</v>
      </c>
      <c r="C12541" s="439" t="s">
        <v>11782</v>
      </c>
      <c r="D12541" s="431" t="s">
        <v>11050</v>
      </c>
      <c r="E12541" s="440">
        <v>11</v>
      </c>
      <c r="F12541" s="433" t="s">
        <v>4753</v>
      </c>
      <c r="G12541" s="434" t="s">
        <v>10242</v>
      </c>
      <c r="H12541" s="441">
        <v>5100000000</v>
      </c>
      <c r="I12541" s="441">
        <v>5100000000</v>
      </c>
      <c r="J12541" s="434" t="s">
        <v>39</v>
      </c>
      <c r="K12541" s="435" t="s">
        <v>40</v>
      </c>
      <c r="L12541" s="432" t="s">
        <v>11005</v>
      </c>
    </row>
    <row r="12542" spans="2:12" ht="76.5" x14ac:dyDescent="0.25">
      <c r="B12542" s="429">
        <v>80111701</v>
      </c>
      <c r="C12542" s="439" t="s">
        <v>11782</v>
      </c>
      <c r="D12542" s="431" t="s">
        <v>11050</v>
      </c>
      <c r="E12542" s="440">
        <v>11</v>
      </c>
      <c r="F12542" s="433" t="s">
        <v>4753</v>
      </c>
      <c r="G12542" s="434" t="s">
        <v>10242</v>
      </c>
      <c r="H12542" s="441">
        <v>136000000</v>
      </c>
      <c r="I12542" s="441">
        <v>136000000</v>
      </c>
      <c r="J12542" s="434" t="s">
        <v>39</v>
      </c>
      <c r="K12542" s="435" t="s">
        <v>40</v>
      </c>
      <c r="L12542" s="432" t="s">
        <v>11005</v>
      </c>
    </row>
    <row r="12543" spans="2:12" ht="60" x14ac:dyDescent="0.25">
      <c r="B12543" s="600">
        <v>80111604</v>
      </c>
      <c r="C12543" s="430" t="s">
        <v>11783</v>
      </c>
      <c r="D12543" s="431" t="s">
        <v>11050</v>
      </c>
      <c r="E12543" s="440">
        <v>11.5</v>
      </c>
      <c r="F12543" s="433" t="s">
        <v>4753</v>
      </c>
      <c r="G12543" s="434" t="s">
        <v>10242</v>
      </c>
      <c r="H12543" s="435">
        <v>15565982</v>
      </c>
      <c r="I12543" s="435">
        <v>15565982</v>
      </c>
      <c r="J12543" s="434" t="s">
        <v>39</v>
      </c>
      <c r="K12543" s="435" t="s">
        <v>40</v>
      </c>
      <c r="L12543" s="432" t="s">
        <v>11005</v>
      </c>
    </row>
    <row r="12544" spans="2:12" ht="60" x14ac:dyDescent="0.25">
      <c r="B12544" s="600">
        <v>80111604</v>
      </c>
      <c r="C12544" s="430" t="s">
        <v>11783</v>
      </c>
      <c r="D12544" s="431" t="s">
        <v>11050</v>
      </c>
      <c r="E12544" s="440">
        <v>11.5</v>
      </c>
      <c r="F12544" s="433" t="s">
        <v>4753</v>
      </c>
      <c r="G12544" s="434" t="s">
        <v>10242</v>
      </c>
      <c r="H12544" s="435">
        <v>15565982</v>
      </c>
      <c r="I12544" s="435">
        <v>15565982</v>
      </c>
      <c r="J12544" s="434" t="s">
        <v>39</v>
      </c>
      <c r="K12544" s="435" t="s">
        <v>40</v>
      </c>
      <c r="L12544" s="432" t="s">
        <v>11005</v>
      </c>
    </row>
    <row r="12545" spans="2:12" ht="60" x14ac:dyDescent="0.25">
      <c r="B12545" s="600">
        <v>80111604</v>
      </c>
      <c r="C12545" s="430" t="s">
        <v>11783</v>
      </c>
      <c r="D12545" s="431" t="s">
        <v>11050</v>
      </c>
      <c r="E12545" s="440">
        <v>11.5</v>
      </c>
      <c r="F12545" s="433" t="s">
        <v>4753</v>
      </c>
      <c r="G12545" s="434" t="s">
        <v>10242</v>
      </c>
      <c r="H12545" s="435">
        <v>15565982</v>
      </c>
      <c r="I12545" s="435">
        <v>15565982</v>
      </c>
      <c r="J12545" s="434" t="s">
        <v>39</v>
      </c>
      <c r="K12545" s="435" t="s">
        <v>40</v>
      </c>
      <c r="L12545" s="432" t="s">
        <v>11005</v>
      </c>
    </row>
    <row r="12546" spans="2:12" ht="60" x14ac:dyDescent="0.25">
      <c r="B12546" s="600">
        <v>80111604</v>
      </c>
      <c r="C12546" s="430" t="s">
        <v>11783</v>
      </c>
      <c r="D12546" s="431" t="s">
        <v>11050</v>
      </c>
      <c r="E12546" s="440">
        <v>11.5</v>
      </c>
      <c r="F12546" s="433" t="s">
        <v>4753</v>
      </c>
      <c r="G12546" s="434" t="s">
        <v>10242</v>
      </c>
      <c r="H12546" s="435">
        <v>15565982</v>
      </c>
      <c r="I12546" s="435">
        <v>15565982</v>
      </c>
      <c r="J12546" s="434" t="s">
        <v>39</v>
      </c>
      <c r="K12546" s="435" t="s">
        <v>40</v>
      </c>
      <c r="L12546" s="432" t="s">
        <v>11005</v>
      </c>
    </row>
    <row r="12547" spans="2:12" ht="60" x14ac:dyDescent="0.25">
      <c r="B12547" s="600">
        <v>80111604</v>
      </c>
      <c r="C12547" s="430" t="s">
        <v>11783</v>
      </c>
      <c r="D12547" s="431" t="s">
        <v>11050</v>
      </c>
      <c r="E12547" s="440">
        <v>11.5</v>
      </c>
      <c r="F12547" s="433" t="s">
        <v>4753</v>
      </c>
      <c r="G12547" s="434" t="s">
        <v>10242</v>
      </c>
      <c r="H12547" s="435">
        <v>15565982</v>
      </c>
      <c r="I12547" s="435">
        <v>15565982</v>
      </c>
      <c r="J12547" s="434" t="s">
        <v>39</v>
      </c>
      <c r="K12547" s="435" t="s">
        <v>40</v>
      </c>
      <c r="L12547" s="432" t="s">
        <v>11005</v>
      </c>
    </row>
    <row r="12548" spans="2:12" ht="60" x14ac:dyDescent="0.25">
      <c r="B12548" s="437">
        <v>85101502</v>
      </c>
      <c r="C12548" s="430" t="s">
        <v>11784</v>
      </c>
      <c r="D12548" s="431" t="s">
        <v>11048</v>
      </c>
      <c r="E12548" s="440">
        <v>11</v>
      </c>
      <c r="F12548" s="433" t="s">
        <v>2568</v>
      </c>
      <c r="G12548" s="434" t="s">
        <v>10242</v>
      </c>
      <c r="H12548" s="435">
        <v>8726285</v>
      </c>
      <c r="I12548" s="435">
        <v>8726285</v>
      </c>
      <c r="J12548" s="434" t="s">
        <v>39</v>
      </c>
      <c r="K12548" s="435" t="s">
        <v>40</v>
      </c>
      <c r="L12548" s="432" t="s">
        <v>11005</v>
      </c>
    </row>
    <row r="12549" spans="2:12" ht="60" x14ac:dyDescent="0.25">
      <c r="B12549" s="437">
        <v>80111601</v>
      </c>
      <c r="C12549" s="430" t="s">
        <v>11785</v>
      </c>
      <c r="D12549" s="431" t="s">
        <v>11050</v>
      </c>
      <c r="E12549" s="440">
        <v>11.5</v>
      </c>
      <c r="F12549" s="433" t="s">
        <v>4753</v>
      </c>
      <c r="G12549" s="434" t="s">
        <v>10242</v>
      </c>
      <c r="H12549" s="435">
        <v>22000000</v>
      </c>
      <c r="I12549" s="435">
        <v>22000000</v>
      </c>
      <c r="J12549" s="434" t="s">
        <v>39</v>
      </c>
      <c r="K12549" s="435" t="s">
        <v>40</v>
      </c>
      <c r="L12549" s="432" t="s">
        <v>11005</v>
      </c>
    </row>
    <row r="12550" spans="2:12" ht="60" x14ac:dyDescent="0.25">
      <c r="B12550" s="437">
        <v>80111601</v>
      </c>
      <c r="C12550" s="430" t="s">
        <v>11786</v>
      </c>
      <c r="D12550" s="431" t="s">
        <v>11050</v>
      </c>
      <c r="E12550" s="440">
        <v>11</v>
      </c>
      <c r="F12550" s="433" t="s">
        <v>4753</v>
      </c>
      <c r="G12550" s="434" t="s">
        <v>10242</v>
      </c>
      <c r="H12550" s="435">
        <v>35000000</v>
      </c>
      <c r="I12550" s="435">
        <v>35000000</v>
      </c>
      <c r="J12550" s="434" t="s">
        <v>39</v>
      </c>
      <c r="K12550" s="435" t="s">
        <v>40</v>
      </c>
      <c r="L12550" s="432" t="s">
        <v>11005</v>
      </c>
    </row>
    <row r="12551" spans="2:12" ht="60" x14ac:dyDescent="0.25">
      <c r="B12551" s="437">
        <v>80111601</v>
      </c>
      <c r="C12551" s="430" t="s">
        <v>11787</v>
      </c>
      <c r="D12551" s="431" t="s">
        <v>11050</v>
      </c>
      <c r="E12551" s="440">
        <v>11.5</v>
      </c>
      <c r="F12551" s="433" t="s">
        <v>4753</v>
      </c>
      <c r="G12551" s="434" t="s">
        <v>10242</v>
      </c>
      <c r="H12551" s="435">
        <v>23000000</v>
      </c>
      <c r="I12551" s="435">
        <v>23000000</v>
      </c>
      <c r="J12551" s="434" t="s">
        <v>39</v>
      </c>
      <c r="K12551" s="435" t="s">
        <v>40</v>
      </c>
      <c r="L12551" s="432" t="s">
        <v>11005</v>
      </c>
    </row>
    <row r="12552" spans="2:12" ht="60" x14ac:dyDescent="0.25">
      <c r="B12552" s="437">
        <v>80111601</v>
      </c>
      <c r="C12552" s="430" t="s">
        <v>11788</v>
      </c>
      <c r="D12552" s="431" t="s">
        <v>11050</v>
      </c>
      <c r="E12552" s="440">
        <v>11.5</v>
      </c>
      <c r="F12552" s="433" t="s">
        <v>4753</v>
      </c>
      <c r="G12552" s="434" t="s">
        <v>10242</v>
      </c>
      <c r="H12552" s="435">
        <v>32000000</v>
      </c>
      <c r="I12552" s="435">
        <v>32000000</v>
      </c>
      <c r="J12552" s="434" t="s">
        <v>39</v>
      </c>
      <c r="K12552" s="435" t="s">
        <v>40</v>
      </c>
      <c r="L12552" s="432" t="s">
        <v>11005</v>
      </c>
    </row>
    <row r="12553" spans="2:12" ht="60" x14ac:dyDescent="0.25">
      <c r="B12553" s="437">
        <v>80111601</v>
      </c>
      <c r="C12553" s="430" t="s">
        <v>11789</v>
      </c>
      <c r="D12553" s="431" t="s">
        <v>11050</v>
      </c>
      <c r="E12553" s="440">
        <v>11</v>
      </c>
      <c r="F12553" s="433" t="s">
        <v>4753</v>
      </c>
      <c r="G12553" s="434" t="s">
        <v>10242</v>
      </c>
      <c r="H12553" s="435">
        <v>55000000</v>
      </c>
      <c r="I12553" s="435">
        <v>55000000</v>
      </c>
      <c r="J12553" s="434" t="s">
        <v>39</v>
      </c>
      <c r="K12553" s="435" t="s">
        <v>40</v>
      </c>
      <c r="L12553" s="432" t="s">
        <v>11005</v>
      </c>
    </row>
    <row r="12554" spans="2:12" ht="60" x14ac:dyDescent="0.25">
      <c r="B12554" s="437">
        <v>80111601</v>
      </c>
      <c r="C12554" s="430" t="s">
        <v>11790</v>
      </c>
      <c r="D12554" s="431" t="s">
        <v>11050</v>
      </c>
      <c r="E12554" s="440">
        <v>11</v>
      </c>
      <c r="F12554" s="433" t="s">
        <v>4753</v>
      </c>
      <c r="G12554" s="434" t="s">
        <v>10242</v>
      </c>
      <c r="H12554" s="435">
        <v>44000000</v>
      </c>
      <c r="I12554" s="435">
        <v>44000000</v>
      </c>
      <c r="J12554" s="434" t="s">
        <v>39</v>
      </c>
      <c r="K12554" s="435" t="s">
        <v>40</v>
      </c>
      <c r="L12554" s="432" t="s">
        <v>11005</v>
      </c>
    </row>
    <row r="12555" spans="2:12" ht="60" x14ac:dyDescent="0.25">
      <c r="B12555" s="437">
        <v>80111601</v>
      </c>
      <c r="C12555" s="430" t="s">
        <v>11790</v>
      </c>
      <c r="D12555" s="431" t="s">
        <v>11050</v>
      </c>
      <c r="E12555" s="440">
        <v>11</v>
      </c>
      <c r="F12555" s="433" t="s">
        <v>4753</v>
      </c>
      <c r="G12555" s="434" t="s">
        <v>10242</v>
      </c>
      <c r="H12555" s="435">
        <v>14000000</v>
      </c>
      <c r="I12555" s="435">
        <v>14000000</v>
      </c>
      <c r="J12555" s="434" t="s">
        <v>39</v>
      </c>
      <c r="K12555" s="435" t="s">
        <v>40</v>
      </c>
      <c r="L12555" s="432" t="s">
        <v>11005</v>
      </c>
    </row>
    <row r="12556" spans="2:12" ht="60" x14ac:dyDescent="0.25">
      <c r="B12556" s="437">
        <v>80111601</v>
      </c>
      <c r="C12556" s="430" t="s">
        <v>11791</v>
      </c>
      <c r="D12556" s="431" t="s">
        <v>11050</v>
      </c>
      <c r="E12556" s="440">
        <v>11.5</v>
      </c>
      <c r="F12556" s="433" t="s">
        <v>4753</v>
      </c>
      <c r="G12556" s="434" t="s">
        <v>10242</v>
      </c>
      <c r="H12556" s="435">
        <v>22000000</v>
      </c>
      <c r="I12556" s="435">
        <v>22000000</v>
      </c>
      <c r="J12556" s="434" t="s">
        <v>39</v>
      </c>
      <c r="K12556" s="435" t="s">
        <v>40</v>
      </c>
      <c r="L12556" s="432" t="s">
        <v>11005</v>
      </c>
    </row>
    <row r="12557" spans="2:12" ht="60" x14ac:dyDescent="0.25">
      <c r="B12557" s="437">
        <v>80111601</v>
      </c>
      <c r="C12557" s="430" t="s">
        <v>11792</v>
      </c>
      <c r="D12557" s="431" t="s">
        <v>11050</v>
      </c>
      <c r="E12557" s="440">
        <v>11</v>
      </c>
      <c r="F12557" s="433" t="s">
        <v>4753</v>
      </c>
      <c r="G12557" s="434" t="s">
        <v>10242</v>
      </c>
      <c r="H12557" s="435">
        <v>44000000</v>
      </c>
      <c r="I12557" s="435">
        <v>44000000</v>
      </c>
      <c r="J12557" s="434" t="s">
        <v>39</v>
      </c>
      <c r="K12557" s="435" t="s">
        <v>40</v>
      </c>
      <c r="L12557" s="432" t="s">
        <v>11005</v>
      </c>
    </row>
    <row r="12558" spans="2:12" ht="60" x14ac:dyDescent="0.25">
      <c r="B12558" s="437">
        <v>80111601</v>
      </c>
      <c r="C12558" s="430" t="s">
        <v>11793</v>
      </c>
      <c r="D12558" s="431" t="s">
        <v>11050</v>
      </c>
      <c r="E12558" s="440">
        <v>11.5</v>
      </c>
      <c r="F12558" s="433" t="s">
        <v>4753</v>
      </c>
      <c r="G12558" s="434" t="s">
        <v>10242</v>
      </c>
      <c r="H12558" s="435">
        <v>38000000</v>
      </c>
      <c r="I12558" s="435">
        <v>38000000</v>
      </c>
      <c r="J12558" s="434" t="s">
        <v>39</v>
      </c>
      <c r="K12558" s="435" t="s">
        <v>40</v>
      </c>
      <c r="L12558" s="432" t="s">
        <v>11005</v>
      </c>
    </row>
    <row r="12559" spans="2:12" ht="60" x14ac:dyDescent="0.25">
      <c r="B12559" s="437">
        <v>80111601</v>
      </c>
      <c r="C12559" s="430" t="s">
        <v>11794</v>
      </c>
      <c r="D12559" s="431" t="s">
        <v>11050</v>
      </c>
      <c r="E12559" s="440">
        <v>11</v>
      </c>
      <c r="F12559" s="433" t="s">
        <v>4753</v>
      </c>
      <c r="G12559" s="434" t="s">
        <v>10242</v>
      </c>
      <c r="H12559" s="435">
        <v>37000000</v>
      </c>
      <c r="I12559" s="435">
        <v>37000000</v>
      </c>
      <c r="J12559" s="434" t="s">
        <v>39</v>
      </c>
      <c r="K12559" s="435" t="s">
        <v>40</v>
      </c>
      <c r="L12559" s="432" t="s">
        <v>11005</v>
      </c>
    </row>
    <row r="12560" spans="2:12" ht="60" x14ac:dyDescent="0.25">
      <c r="B12560" s="437">
        <v>80111601</v>
      </c>
      <c r="C12560" s="430" t="s">
        <v>11795</v>
      </c>
      <c r="D12560" s="431" t="s">
        <v>11050</v>
      </c>
      <c r="E12560" s="440">
        <v>11.5</v>
      </c>
      <c r="F12560" s="433" t="s">
        <v>4753</v>
      </c>
      <c r="G12560" s="434" t="s">
        <v>10242</v>
      </c>
      <c r="H12560" s="435">
        <v>15000000</v>
      </c>
      <c r="I12560" s="435">
        <v>15000000</v>
      </c>
      <c r="J12560" s="434" t="s">
        <v>39</v>
      </c>
      <c r="K12560" s="435" t="s">
        <v>40</v>
      </c>
      <c r="L12560" s="432" t="s">
        <v>11005</v>
      </c>
    </row>
    <row r="12561" spans="2:12" ht="60" x14ac:dyDescent="0.25">
      <c r="B12561" s="437">
        <v>80111601</v>
      </c>
      <c r="C12561" s="430" t="s">
        <v>11796</v>
      </c>
      <c r="D12561" s="431" t="s">
        <v>11050</v>
      </c>
      <c r="E12561" s="440">
        <v>11.4</v>
      </c>
      <c r="F12561" s="433" t="s">
        <v>4753</v>
      </c>
      <c r="G12561" s="434" t="s">
        <v>10242</v>
      </c>
      <c r="H12561" s="435">
        <v>38000000</v>
      </c>
      <c r="I12561" s="435">
        <v>38000000</v>
      </c>
      <c r="J12561" s="434" t="s">
        <v>39</v>
      </c>
      <c r="K12561" s="435" t="s">
        <v>40</v>
      </c>
      <c r="L12561" s="432" t="s">
        <v>11005</v>
      </c>
    </row>
    <row r="12562" spans="2:12" ht="60" x14ac:dyDescent="0.25">
      <c r="B12562" s="437">
        <v>80111601</v>
      </c>
      <c r="C12562" s="430" t="s">
        <v>11797</v>
      </c>
      <c r="D12562" s="431" t="s">
        <v>11050</v>
      </c>
      <c r="E12562" s="440">
        <v>11.5</v>
      </c>
      <c r="F12562" s="433" t="s">
        <v>4753</v>
      </c>
      <c r="G12562" s="434" t="s">
        <v>10242</v>
      </c>
      <c r="H12562" s="435">
        <v>36000000</v>
      </c>
      <c r="I12562" s="435">
        <v>36000000</v>
      </c>
      <c r="J12562" s="434" t="s">
        <v>39</v>
      </c>
      <c r="K12562" s="435" t="s">
        <v>40</v>
      </c>
      <c r="L12562" s="432" t="s">
        <v>11005</v>
      </c>
    </row>
    <row r="12563" spans="2:12" ht="60" x14ac:dyDescent="0.25">
      <c r="B12563" s="437">
        <v>80111601</v>
      </c>
      <c r="C12563" s="430" t="s">
        <v>11798</v>
      </c>
      <c r="D12563" s="431" t="s">
        <v>11050</v>
      </c>
      <c r="E12563" s="440">
        <v>11</v>
      </c>
      <c r="F12563" s="433" t="s">
        <v>4753</v>
      </c>
      <c r="G12563" s="434" t="s">
        <v>10242</v>
      </c>
      <c r="H12563" s="435">
        <v>35000000</v>
      </c>
      <c r="I12563" s="435">
        <v>35000000</v>
      </c>
      <c r="J12563" s="434" t="s">
        <v>39</v>
      </c>
      <c r="K12563" s="435" t="s">
        <v>40</v>
      </c>
      <c r="L12563" s="432" t="s">
        <v>11005</v>
      </c>
    </row>
    <row r="12564" spans="2:12" ht="60" x14ac:dyDescent="0.25">
      <c r="B12564" s="437">
        <v>80111601</v>
      </c>
      <c r="C12564" s="430" t="s">
        <v>11799</v>
      </c>
      <c r="D12564" s="431" t="s">
        <v>11050</v>
      </c>
      <c r="E12564" s="440">
        <v>11.5</v>
      </c>
      <c r="F12564" s="433" t="s">
        <v>4753</v>
      </c>
      <c r="G12564" s="434" t="s">
        <v>10242</v>
      </c>
      <c r="H12564" s="435">
        <v>37000000</v>
      </c>
      <c r="I12564" s="435">
        <v>37000000</v>
      </c>
      <c r="J12564" s="434" t="s">
        <v>39</v>
      </c>
      <c r="K12564" s="435" t="s">
        <v>40</v>
      </c>
      <c r="L12564" s="432" t="s">
        <v>11005</v>
      </c>
    </row>
    <row r="12565" spans="2:12" ht="60" x14ac:dyDescent="0.25">
      <c r="B12565" s="437">
        <v>80111601</v>
      </c>
      <c r="C12565" s="430" t="s">
        <v>11800</v>
      </c>
      <c r="D12565" s="431" t="s">
        <v>11050</v>
      </c>
      <c r="E12565" s="440">
        <v>11.5</v>
      </c>
      <c r="F12565" s="433" t="s">
        <v>4753</v>
      </c>
      <c r="G12565" s="434" t="s">
        <v>10242</v>
      </c>
      <c r="H12565" s="435">
        <v>23000000</v>
      </c>
      <c r="I12565" s="435">
        <v>23000000</v>
      </c>
      <c r="J12565" s="434" t="s">
        <v>39</v>
      </c>
      <c r="K12565" s="435" t="s">
        <v>40</v>
      </c>
      <c r="L12565" s="432" t="s">
        <v>11005</v>
      </c>
    </row>
    <row r="12566" spans="2:12" ht="60" x14ac:dyDescent="0.25">
      <c r="B12566" s="437">
        <v>80111601</v>
      </c>
      <c r="C12566" s="430" t="s">
        <v>11801</v>
      </c>
      <c r="D12566" s="431" t="s">
        <v>11050</v>
      </c>
      <c r="E12566" s="440">
        <v>11.5</v>
      </c>
      <c r="F12566" s="433" t="s">
        <v>4753</v>
      </c>
      <c r="G12566" s="434" t="s">
        <v>10242</v>
      </c>
      <c r="H12566" s="435">
        <v>23000000</v>
      </c>
      <c r="I12566" s="435">
        <v>23000000</v>
      </c>
      <c r="J12566" s="434" t="s">
        <v>39</v>
      </c>
      <c r="K12566" s="435" t="s">
        <v>40</v>
      </c>
      <c r="L12566" s="432" t="s">
        <v>11005</v>
      </c>
    </row>
    <row r="12567" spans="2:12" ht="60" x14ac:dyDescent="0.25">
      <c r="B12567" s="437">
        <v>80111601</v>
      </c>
      <c r="C12567" s="430" t="s">
        <v>11800</v>
      </c>
      <c r="D12567" s="431" t="s">
        <v>11050</v>
      </c>
      <c r="E12567" s="440">
        <v>11.45</v>
      </c>
      <c r="F12567" s="433" t="s">
        <v>4753</v>
      </c>
      <c r="G12567" s="434" t="s">
        <v>10242</v>
      </c>
      <c r="H12567" s="435">
        <v>23000000</v>
      </c>
      <c r="I12567" s="435">
        <v>23000000</v>
      </c>
      <c r="J12567" s="434" t="s">
        <v>39</v>
      </c>
      <c r="K12567" s="435" t="s">
        <v>40</v>
      </c>
      <c r="L12567" s="432" t="s">
        <v>11005</v>
      </c>
    </row>
    <row r="12568" spans="2:12" ht="60" x14ac:dyDescent="0.25">
      <c r="B12568" s="437">
        <v>80111601</v>
      </c>
      <c r="C12568" s="430" t="s">
        <v>11802</v>
      </c>
      <c r="D12568" s="431" t="s">
        <v>11050</v>
      </c>
      <c r="E12568" s="440">
        <v>10.65</v>
      </c>
      <c r="F12568" s="433" t="s">
        <v>4753</v>
      </c>
      <c r="G12568" s="434" t="s">
        <v>10242</v>
      </c>
      <c r="H12568" s="435">
        <v>34000000</v>
      </c>
      <c r="I12568" s="435">
        <v>34000000</v>
      </c>
      <c r="J12568" s="434" t="s">
        <v>39</v>
      </c>
      <c r="K12568" s="435" t="s">
        <v>40</v>
      </c>
      <c r="L12568" s="432" t="s">
        <v>11005</v>
      </c>
    </row>
    <row r="12569" spans="2:12" ht="60" x14ac:dyDescent="0.25">
      <c r="B12569" s="437">
        <v>80111601</v>
      </c>
      <c r="C12569" s="430" t="s">
        <v>11803</v>
      </c>
      <c r="D12569" s="431" t="s">
        <v>11050</v>
      </c>
      <c r="E12569" s="440">
        <v>11</v>
      </c>
      <c r="F12569" s="433" t="s">
        <v>4753</v>
      </c>
      <c r="G12569" s="434" t="s">
        <v>10242</v>
      </c>
      <c r="H12569" s="435">
        <v>37000000</v>
      </c>
      <c r="I12569" s="435">
        <v>37000000</v>
      </c>
      <c r="J12569" s="434" t="s">
        <v>39</v>
      </c>
      <c r="K12569" s="435" t="s">
        <v>40</v>
      </c>
      <c r="L12569" s="432" t="s">
        <v>11005</v>
      </c>
    </row>
    <row r="12570" spans="2:12" ht="60" x14ac:dyDescent="0.25">
      <c r="B12570" s="437">
        <v>80111601</v>
      </c>
      <c r="C12570" s="430" t="s">
        <v>11804</v>
      </c>
      <c r="D12570" s="431" t="s">
        <v>11050</v>
      </c>
      <c r="E12570" s="440">
        <v>11</v>
      </c>
      <c r="F12570" s="433" t="s">
        <v>4753</v>
      </c>
      <c r="G12570" s="434" t="s">
        <v>10242</v>
      </c>
      <c r="H12570" s="435">
        <v>37000000</v>
      </c>
      <c r="I12570" s="435">
        <v>37000000</v>
      </c>
      <c r="J12570" s="434" t="s">
        <v>39</v>
      </c>
      <c r="K12570" s="435" t="s">
        <v>40</v>
      </c>
      <c r="L12570" s="432" t="s">
        <v>11005</v>
      </c>
    </row>
    <row r="12571" spans="2:12" ht="60.75" thickBot="1" x14ac:dyDescent="0.3">
      <c r="B12571" s="437">
        <v>80111601</v>
      </c>
      <c r="C12571" s="430" t="s">
        <v>11805</v>
      </c>
      <c r="D12571" s="431" t="s">
        <v>11050</v>
      </c>
      <c r="E12571" s="440">
        <v>11</v>
      </c>
      <c r="F12571" s="433" t="s">
        <v>4753</v>
      </c>
      <c r="G12571" s="434" t="s">
        <v>10242</v>
      </c>
      <c r="H12571" s="435">
        <v>73000000</v>
      </c>
      <c r="I12571" s="435">
        <v>73000000</v>
      </c>
      <c r="J12571" s="434" t="s">
        <v>39</v>
      </c>
      <c r="K12571" s="435" t="s">
        <v>40</v>
      </c>
      <c r="L12571" s="432" t="s">
        <v>11005</v>
      </c>
    </row>
    <row r="12572" spans="2:12" ht="72" x14ac:dyDescent="0.25">
      <c r="B12572" s="603">
        <v>80111701</v>
      </c>
      <c r="C12572" s="604" t="s">
        <v>14287</v>
      </c>
      <c r="D12572" s="602" t="s">
        <v>11050</v>
      </c>
      <c r="E12572" s="605">
        <v>6</v>
      </c>
      <c r="F12572" s="604" t="s">
        <v>4753</v>
      </c>
      <c r="G12572" s="604" t="s">
        <v>10242</v>
      </c>
      <c r="H12572" s="606">
        <v>33000000</v>
      </c>
      <c r="I12572" s="606">
        <v>33000000</v>
      </c>
      <c r="J12572" s="607" t="s">
        <v>39</v>
      </c>
      <c r="K12572" s="604" t="s">
        <v>119</v>
      </c>
      <c r="L12572" s="604" t="s">
        <v>11005</v>
      </c>
    </row>
    <row r="12573" spans="2:12" ht="48" x14ac:dyDescent="0.25">
      <c r="B12573" s="608">
        <v>80111601</v>
      </c>
      <c r="C12573" s="601" t="s">
        <v>14288</v>
      </c>
      <c r="D12573" s="602" t="s">
        <v>11050</v>
      </c>
      <c r="E12573" s="601" t="s">
        <v>14289</v>
      </c>
      <c r="F12573" s="601" t="s">
        <v>4753</v>
      </c>
      <c r="G12573" s="601" t="s">
        <v>10242</v>
      </c>
      <c r="H12573" s="601" t="s">
        <v>14290</v>
      </c>
      <c r="I12573" s="601" t="s">
        <v>14291</v>
      </c>
      <c r="J12573" s="609" t="s">
        <v>39</v>
      </c>
      <c r="K12573" s="601" t="s">
        <v>119</v>
      </c>
      <c r="L12573" s="601" t="s">
        <v>14292</v>
      </c>
    </row>
    <row r="12574" spans="2:12" ht="30" customHeight="1" x14ac:dyDescent="0.25">
      <c r="B12574" s="442"/>
      <c r="C12574" s="443"/>
      <c r="D12574" s="444"/>
      <c r="E12574" s="445"/>
      <c r="F12574" s="446"/>
      <c r="G12574" s="447"/>
      <c r="H12574" s="448">
        <f>SUM(H11656:H12573)</f>
        <v>7611495967.8619432</v>
      </c>
      <c r="I12574" s="448"/>
      <c r="J12574" s="447"/>
      <c r="K12574" s="448"/>
      <c r="L12574" s="449"/>
    </row>
    <row r="12575" spans="2:12" ht="21" x14ac:dyDescent="0.25">
      <c r="B12575" s="759" t="s">
        <v>11806</v>
      </c>
      <c r="C12575" s="759"/>
      <c r="D12575" s="759"/>
      <c r="E12575" s="759"/>
      <c r="F12575" s="759"/>
      <c r="G12575" s="759"/>
      <c r="H12575" s="759"/>
      <c r="I12575" s="759"/>
      <c r="J12575" s="759"/>
      <c r="K12575" s="759"/>
      <c r="L12575" s="759"/>
    </row>
    <row r="12576" spans="2:12" ht="83.25" customHeight="1" x14ac:dyDescent="0.25">
      <c r="B12576" s="450">
        <v>861016009</v>
      </c>
      <c r="C12576" s="451" t="s">
        <v>11807</v>
      </c>
      <c r="D12576" s="137">
        <v>41654</v>
      </c>
      <c r="E12576" s="452">
        <v>11</v>
      </c>
      <c r="F12576" s="19" t="s">
        <v>108</v>
      </c>
      <c r="G12576" s="19" t="s">
        <v>118</v>
      </c>
      <c r="H12576" s="453">
        <f>3174200*11*16*1.004</f>
        <v>560893836.79999995</v>
      </c>
      <c r="I12576" s="453">
        <f>3174200*11*16*1.004</f>
        <v>560893836.79999995</v>
      </c>
      <c r="J12576" s="19" t="s">
        <v>2469</v>
      </c>
      <c r="K12576" s="19" t="s">
        <v>40</v>
      </c>
      <c r="L12576" s="6" t="s">
        <v>11808</v>
      </c>
    </row>
    <row r="12577" spans="2:12" ht="88.5" customHeight="1" x14ac:dyDescent="0.25">
      <c r="B12577" s="450">
        <v>861016009</v>
      </c>
      <c r="C12577" s="451" t="s">
        <v>11809</v>
      </c>
      <c r="D12577" s="137">
        <v>41654</v>
      </c>
      <c r="E12577" s="452">
        <v>11</v>
      </c>
      <c r="F12577" s="19" t="s">
        <v>108</v>
      </c>
      <c r="G12577" s="19" t="s">
        <v>118</v>
      </c>
      <c r="H12577" s="453">
        <f>(3174200*11)*25*1.004</f>
        <v>876396620</v>
      </c>
      <c r="I12577" s="453">
        <f>(3174200*11)*25*1.004</f>
        <v>876396620</v>
      </c>
      <c r="J12577" s="19" t="s">
        <v>2469</v>
      </c>
      <c r="K12577" s="19" t="s">
        <v>40</v>
      </c>
      <c r="L12577" s="6" t="s">
        <v>11810</v>
      </c>
    </row>
    <row r="12578" spans="2:12" ht="73.5" customHeight="1" x14ac:dyDescent="0.25">
      <c r="B12578" s="450">
        <v>861016009</v>
      </c>
      <c r="C12578" s="451" t="s">
        <v>11811</v>
      </c>
      <c r="D12578" s="137">
        <v>41654</v>
      </c>
      <c r="E12578" s="452">
        <v>11</v>
      </c>
      <c r="F12578" s="19" t="s">
        <v>108</v>
      </c>
      <c r="G12578" s="19" t="s">
        <v>118</v>
      </c>
      <c r="H12578" s="453">
        <f>3174200*11*27*1.004</f>
        <v>946508349.60000002</v>
      </c>
      <c r="I12578" s="453">
        <f>3174200*11*27*1.004</f>
        <v>946508349.60000002</v>
      </c>
      <c r="J12578" s="19" t="s">
        <v>2469</v>
      </c>
      <c r="K12578" s="19" t="s">
        <v>40</v>
      </c>
      <c r="L12578" s="6" t="s">
        <v>11812</v>
      </c>
    </row>
    <row r="12579" spans="2:12" ht="73.5" customHeight="1" x14ac:dyDescent="0.25">
      <c r="B12579" s="450">
        <v>861117002</v>
      </c>
      <c r="C12579" s="451" t="s">
        <v>11813</v>
      </c>
      <c r="D12579" s="137">
        <v>41654</v>
      </c>
      <c r="E12579" s="452">
        <v>11</v>
      </c>
      <c r="F12579" s="19" t="s">
        <v>108</v>
      </c>
      <c r="G12579" s="19" t="s">
        <v>118</v>
      </c>
      <c r="H12579" s="453">
        <f>3174200*11*8*1.004</f>
        <v>280446918.39999998</v>
      </c>
      <c r="I12579" s="453">
        <f>3174200*11*8*1.004</f>
        <v>280446918.39999998</v>
      </c>
      <c r="J12579" s="19" t="s">
        <v>2469</v>
      </c>
      <c r="K12579" s="19" t="s">
        <v>40</v>
      </c>
      <c r="L12579" s="6" t="s">
        <v>11814</v>
      </c>
    </row>
    <row r="12580" spans="2:12" ht="73.5" customHeight="1" x14ac:dyDescent="0.25">
      <c r="B12580" s="76">
        <v>861016009</v>
      </c>
      <c r="C12580" s="451" t="s">
        <v>11815</v>
      </c>
      <c r="D12580" s="78">
        <v>41654</v>
      </c>
      <c r="E12580" s="454">
        <v>11</v>
      </c>
      <c r="F12580" s="25" t="s">
        <v>108</v>
      </c>
      <c r="G12580" s="25" t="s">
        <v>118</v>
      </c>
      <c r="H12580" s="26">
        <f>3174200*11*9*1.004</f>
        <v>315502783.19999999</v>
      </c>
      <c r="I12580" s="26">
        <f>3174200*11*9*1.004</f>
        <v>315502783.19999999</v>
      </c>
      <c r="J12580" s="19" t="s">
        <v>2469</v>
      </c>
      <c r="K12580" s="19" t="s">
        <v>40</v>
      </c>
      <c r="L12580" s="6" t="s">
        <v>11816</v>
      </c>
    </row>
    <row r="12581" spans="2:12" ht="73.5" customHeight="1" x14ac:dyDescent="0.25">
      <c r="B12581" s="76">
        <v>861016009</v>
      </c>
      <c r="C12581" s="451" t="s">
        <v>11817</v>
      </c>
      <c r="D12581" s="78">
        <v>41654</v>
      </c>
      <c r="E12581" s="454">
        <v>11</v>
      </c>
      <c r="F12581" s="25" t="s">
        <v>108</v>
      </c>
      <c r="G12581" s="25" t="s">
        <v>118</v>
      </c>
      <c r="H12581" s="26">
        <f>3174200*11*6*1.004</f>
        <v>210335188.80000001</v>
      </c>
      <c r="I12581" s="26">
        <f>3174200*11*6*1.004</f>
        <v>210335188.80000001</v>
      </c>
      <c r="J12581" s="19" t="s">
        <v>2469</v>
      </c>
      <c r="K12581" s="19" t="s">
        <v>40</v>
      </c>
      <c r="L12581" s="6" t="s">
        <v>11818</v>
      </c>
    </row>
    <row r="12582" spans="2:12" ht="73.5" customHeight="1" x14ac:dyDescent="0.25">
      <c r="B12582" s="76">
        <v>861016009</v>
      </c>
      <c r="C12582" s="451" t="s">
        <v>11819</v>
      </c>
      <c r="D12582" s="78">
        <v>41654</v>
      </c>
      <c r="E12582" s="454">
        <v>11</v>
      </c>
      <c r="F12582" s="25" t="s">
        <v>108</v>
      </c>
      <c r="G12582" s="25" t="s">
        <v>118</v>
      </c>
      <c r="H12582" s="26">
        <f>(27300*80)*11*6*1.004</f>
        <v>144720576</v>
      </c>
      <c r="I12582" s="26">
        <f>(27300*80)*11*6*1.004</f>
        <v>144720576</v>
      </c>
      <c r="J12582" s="19" t="s">
        <v>2469</v>
      </c>
      <c r="K12582" s="19" t="s">
        <v>40</v>
      </c>
      <c r="L12582" s="6" t="s">
        <v>11818</v>
      </c>
    </row>
    <row r="12583" spans="2:12" ht="73.5" customHeight="1" x14ac:dyDescent="0.25">
      <c r="B12583" s="76">
        <v>861016009</v>
      </c>
      <c r="C12583" s="451" t="s">
        <v>11820</v>
      </c>
      <c r="D12583" s="78">
        <v>41654</v>
      </c>
      <c r="E12583" s="454">
        <v>11</v>
      </c>
      <c r="F12583" s="25" t="s">
        <v>108</v>
      </c>
      <c r="G12583" s="25" t="s">
        <v>118</v>
      </c>
      <c r="H12583" s="26">
        <f>3174200*11*4*1.004</f>
        <v>140223459.19999999</v>
      </c>
      <c r="I12583" s="26">
        <f>3174200*11*4*1.004</f>
        <v>140223459.19999999</v>
      </c>
      <c r="J12583" s="19" t="s">
        <v>2469</v>
      </c>
      <c r="K12583" s="19" t="s">
        <v>40</v>
      </c>
      <c r="L12583" s="6" t="s">
        <v>11821</v>
      </c>
    </row>
    <row r="12584" spans="2:12" ht="73.5" customHeight="1" x14ac:dyDescent="0.25">
      <c r="B12584" s="76">
        <v>861016009</v>
      </c>
      <c r="C12584" s="451" t="s">
        <v>11822</v>
      </c>
      <c r="D12584" s="78">
        <v>41654</v>
      </c>
      <c r="E12584" s="454">
        <v>11</v>
      </c>
      <c r="F12584" s="25" t="s">
        <v>108</v>
      </c>
      <c r="G12584" s="25" t="s">
        <v>118</v>
      </c>
      <c r="H12584" s="26">
        <f>3174200*11*8*1.004</f>
        <v>280446918.39999998</v>
      </c>
      <c r="I12584" s="26">
        <f>3174200*11*8*1.004</f>
        <v>280446918.39999998</v>
      </c>
      <c r="J12584" s="19" t="s">
        <v>2469</v>
      </c>
      <c r="K12584" s="19" t="s">
        <v>40</v>
      </c>
      <c r="L12584" s="6" t="s">
        <v>11823</v>
      </c>
    </row>
    <row r="12585" spans="2:12" ht="73.5" customHeight="1" x14ac:dyDescent="0.25">
      <c r="B12585" s="76">
        <v>86111500</v>
      </c>
      <c r="C12585" s="451" t="s">
        <v>11824</v>
      </c>
      <c r="D12585" s="78">
        <v>41654</v>
      </c>
      <c r="E12585" s="454">
        <v>11</v>
      </c>
      <c r="F12585" s="25" t="s">
        <v>108</v>
      </c>
      <c r="G12585" s="25" t="s">
        <v>118</v>
      </c>
      <c r="H12585" s="26">
        <f>3174200*11*23*1.004</f>
        <v>806284890.39999998</v>
      </c>
      <c r="I12585" s="26">
        <f>3174200*11*23*1.004</f>
        <v>806284890.39999998</v>
      </c>
      <c r="J12585" s="19" t="s">
        <v>2469</v>
      </c>
      <c r="K12585" s="19" t="s">
        <v>40</v>
      </c>
      <c r="L12585" s="6" t="s">
        <v>11825</v>
      </c>
    </row>
    <row r="12586" spans="2:12" s="10" customFormat="1" ht="73.5" customHeight="1" x14ac:dyDescent="0.25">
      <c r="B12586" s="455">
        <v>801615001</v>
      </c>
      <c r="C12586" s="451" t="s">
        <v>11826</v>
      </c>
      <c r="D12586" s="78">
        <v>41640</v>
      </c>
      <c r="E12586" s="454" t="s">
        <v>11827</v>
      </c>
      <c r="F12586" s="25" t="s">
        <v>108</v>
      </c>
      <c r="G12586" s="25" t="s">
        <v>118</v>
      </c>
      <c r="H12586" s="26">
        <f>3832732*1.004*11.5+1.03</f>
        <v>44252724.702</v>
      </c>
      <c r="I12586" s="26">
        <f>3832732*1.004*11.5+1.03</f>
        <v>44252724.702</v>
      </c>
      <c r="J12586" s="25" t="s">
        <v>2469</v>
      </c>
      <c r="K12586" s="19" t="s">
        <v>40</v>
      </c>
      <c r="L12586" s="59" t="s">
        <v>11825</v>
      </c>
    </row>
    <row r="12587" spans="2:12" ht="73.5" customHeight="1" x14ac:dyDescent="0.25">
      <c r="B12587" s="76">
        <v>801615001</v>
      </c>
      <c r="C12587" s="451" t="s">
        <v>11828</v>
      </c>
      <c r="D12587" s="78">
        <v>41640</v>
      </c>
      <c r="E12587" s="454" t="s">
        <v>11827</v>
      </c>
      <c r="F12587" s="25" t="s">
        <v>108</v>
      </c>
      <c r="G12587" s="25" t="s">
        <v>118</v>
      </c>
      <c r="H12587" s="26">
        <f>3198200*1.03*1.004*11.5</f>
        <v>38034209.715999998</v>
      </c>
      <c r="I12587" s="26">
        <f>3198200*1.03*1.004*11.5</f>
        <v>38034209.715999998</v>
      </c>
      <c r="J12587" s="25" t="s">
        <v>2469</v>
      </c>
      <c r="K12587" s="19" t="s">
        <v>40</v>
      </c>
      <c r="L12587" s="59" t="s">
        <v>11825</v>
      </c>
    </row>
    <row r="12588" spans="2:12" ht="73.5" customHeight="1" x14ac:dyDescent="0.25">
      <c r="B12588" s="76">
        <v>801615001</v>
      </c>
      <c r="C12588" s="451" t="s">
        <v>11829</v>
      </c>
      <c r="D12588" s="78">
        <v>41640</v>
      </c>
      <c r="E12588" s="454" t="s">
        <v>11827</v>
      </c>
      <c r="F12588" s="25" t="s">
        <v>108</v>
      </c>
      <c r="G12588" s="25" t="s">
        <v>118</v>
      </c>
      <c r="H12588" s="26">
        <f>2655000*11.5*1.03*1.004</f>
        <v>31574268.899999999</v>
      </c>
      <c r="I12588" s="26">
        <f>2655000*11.5*1.03*1.004</f>
        <v>31574268.899999999</v>
      </c>
      <c r="J12588" s="25" t="s">
        <v>2469</v>
      </c>
      <c r="K12588" s="19" t="s">
        <v>40</v>
      </c>
      <c r="L12588" s="59" t="s">
        <v>11825</v>
      </c>
    </row>
    <row r="12589" spans="2:12" ht="73.5" customHeight="1" x14ac:dyDescent="0.25">
      <c r="B12589" s="76">
        <v>801615001</v>
      </c>
      <c r="C12589" s="451" t="s">
        <v>11830</v>
      </c>
      <c r="D12589" s="78">
        <v>41640</v>
      </c>
      <c r="E12589" s="454" t="s">
        <v>11827</v>
      </c>
      <c r="F12589" s="25" t="s">
        <v>108</v>
      </c>
      <c r="G12589" s="25" t="s">
        <v>118</v>
      </c>
      <c r="H12589" s="26">
        <f>3198200*1.03*11.5*1.004</f>
        <v>38034209.715999998</v>
      </c>
      <c r="I12589" s="26">
        <f>3198200*1.03*11.5*1.004</f>
        <v>38034209.715999998</v>
      </c>
      <c r="J12589" s="25" t="s">
        <v>2469</v>
      </c>
      <c r="K12589" s="19" t="s">
        <v>40</v>
      </c>
      <c r="L12589" s="59" t="s">
        <v>11831</v>
      </c>
    </row>
    <row r="12590" spans="2:12" ht="73.5" customHeight="1" x14ac:dyDescent="0.25">
      <c r="B12590" s="76">
        <v>801615001</v>
      </c>
      <c r="C12590" s="451" t="s">
        <v>11832</v>
      </c>
      <c r="D12590" s="78">
        <v>41641</v>
      </c>
      <c r="E12590" s="454" t="s">
        <v>11827</v>
      </c>
      <c r="F12590" s="25" t="s">
        <v>108</v>
      </c>
      <c r="G12590" s="25" t="s">
        <v>118</v>
      </c>
      <c r="H12590" s="26">
        <f>2617100*11.5*1.03*1.004</f>
        <v>31123547.697999999</v>
      </c>
      <c r="I12590" s="26">
        <f>2617100*11.5*1.03*1.004</f>
        <v>31123547.697999999</v>
      </c>
      <c r="J12590" s="25" t="s">
        <v>2469</v>
      </c>
      <c r="K12590" s="19" t="s">
        <v>40</v>
      </c>
      <c r="L12590" s="59" t="s">
        <v>11833</v>
      </c>
    </row>
    <row r="12591" spans="2:12" ht="73.5" customHeight="1" x14ac:dyDescent="0.25">
      <c r="B12591" s="76">
        <v>801615001</v>
      </c>
      <c r="C12591" s="451" t="s">
        <v>11834</v>
      </c>
      <c r="D12591" s="78">
        <v>41640</v>
      </c>
      <c r="E12591" s="454" t="s">
        <v>11827</v>
      </c>
      <c r="F12591" s="25" t="s">
        <v>108</v>
      </c>
      <c r="G12591" s="25" t="s">
        <v>118</v>
      </c>
      <c r="H12591" s="26">
        <f>1957000*11.5*1.03*1.004</f>
        <v>23273387.66</v>
      </c>
      <c r="I12591" s="26">
        <f>1957000*11.5*1.03*1.004</f>
        <v>23273387.66</v>
      </c>
      <c r="J12591" s="25" t="s">
        <v>2469</v>
      </c>
      <c r="K12591" s="19" t="s">
        <v>40</v>
      </c>
      <c r="L12591" s="59" t="s">
        <v>11831</v>
      </c>
    </row>
    <row r="12592" spans="2:12" ht="73.5" customHeight="1" x14ac:dyDescent="0.25">
      <c r="B12592" s="76">
        <v>801615001</v>
      </c>
      <c r="C12592" s="451" t="s">
        <v>11835</v>
      </c>
      <c r="D12592" s="78">
        <v>41640</v>
      </c>
      <c r="E12592" s="454" t="s">
        <v>11827</v>
      </c>
      <c r="F12592" s="25" t="s">
        <v>108</v>
      </c>
      <c r="G12592" s="25" t="s">
        <v>118</v>
      </c>
      <c r="H12592" s="26">
        <f t="shared" ref="H12592:I12594" si="104">1924800*11.5*1.03*1.004</f>
        <v>22890453.024</v>
      </c>
      <c r="I12592" s="26">
        <f t="shared" si="104"/>
        <v>22890453.024</v>
      </c>
      <c r="J12592" s="25" t="s">
        <v>2469</v>
      </c>
      <c r="K12592" s="19" t="s">
        <v>40</v>
      </c>
      <c r="L12592" s="59" t="s">
        <v>11833</v>
      </c>
    </row>
    <row r="12593" spans="2:12" ht="73.5" customHeight="1" x14ac:dyDescent="0.25">
      <c r="B12593" s="76">
        <v>801615001</v>
      </c>
      <c r="C12593" s="451" t="s">
        <v>11836</v>
      </c>
      <c r="D12593" s="78">
        <v>41640</v>
      </c>
      <c r="E12593" s="454" t="s">
        <v>11827</v>
      </c>
      <c r="F12593" s="25" t="s">
        <v>108</v>
      </c>
      <c r="G12593" s="25" t="s">
        <v>118</v>
      </c>
      <c r="H12593" s="26">
        <f t="shared" si="104"/>
        <v>22890453.024</v>
      </c>
      <c r="I12593" s="26">
        <f t="shared" si="104"/>
        <v>22890453.024</v>
      </c>
      <c r="J12593" s="25" t="s">
        <v>2469</v>
      </c>
      <c r="K12593" s="19" t="s">
        <v>40</v>
      </c>
      <c r="L12593" s="59" t="s">
        <v>11837</v>
      </c>
    </row>
    <row r="12594" spans="2:12" ht="73.5" customHeight="1" x14ac:dyDescent="0.25">
      <c r="B12594" s="76">
        <v>801615001</v>
      </c>
      <c r="C12594" s="451" t="s">
        <v>11838</v>
      </c>
      <c r="D12594" s="78">
        <v>41640</v>
      </c>
      <c r="E12594" s="454" t="s">
        <v>11827</v>
      </c>
      <c r="F12594" s="25" t="s">
        <v>108</v>
      </c>
      <c r="G12594" s="25" t="s">
        <v>118</v>
      </c>
      <c r="H12594" s="26">
        <f t="shared" si="104"/>
        <v>22890453.024</v>
      </c>
      <c r="I12594" s="26">
        <f t="shared" si="104"/>
        <v>22890453.024</v>
      </c>
      <c r="J12594" s="25" t="s">
        <v>2469</v>
      </c>
      <c r="K12594" s="19" t="s">
        <v>40</v>
      </c>
      <c r="L12594" s="59" t="s">
        <v>11837</v>
      </c>
    </row>
    <row r="12595" spans="2:12" ht="73.5" customHeight="1" x14ac:dyDescent="0.25">
      <c r="B12595" s="76">
        <v>801615001</v>
      </c>
      <c r="C12595" s="451" t="s">
        <v>11839</v>
      </c>
      <c r="D12595" s="78">
        <v>41640</v>
      </c>
      <c r="E12595" s="454" t="s">
        <v>11827</v>
      </c>
      <c r="F12595" s="25" t="s">
        <v>108</v>
      </c>
      <c r="G12595" s="25" t="s">
        <v>118</v>
      </c>
      <c r="H12595" s="26">
        <f>(1924800*11.5)*1.03*1.004</f>
        <v>22890453.024</v>
      </c>
      <c r="I12595" s="26">
        <f>(1924800*11.5)*1.03</f>
        <v>22799256</v>
      </c>
      <c r="J12595" s="25" t="s">
        <v>2469</v>
      </c>
      <c r="K12595" s="19" t="s">
        <v>40</v>
      </c>
      <c r="L12595" s="59" t="s">
        <v>11837</v>
      </c>
    </row>
    <row r="12596" spans="2:12" ht="73.5" customHeight="1" x14ac:dyDescent="0.25">
      <c r="B12596" s="76">
        <v>801615001</v>
      </c>
      <c r="C12596" s="451" t="s">
        <v>11840</v>
      </c>
      <c r="D12596" s="78">
        <v>41640</v>
      </c>
      <c r="E12596" s="454" t="s">
        <v>11827</v>
      </c>
      <c r="F12596" s="25" t="s">
        <v>108</v>
      </c>
      <c r="G12596" s="25" t="s">
        <v>118</v>
      </c>
      <c r="H12596" s="26">
        <f>(1112400*11.5)*1004*1.03</f>
        <v>13229083512</v>
      </c>
      <c r="I12596" s="26">
        <f>(1112400*11.5)*1004</f>
        <v>12843770400</v>
      </c>
      <c r="J12596" s="25" t="s">
        <v>2469</v>
      </c>
      <c r="K12596" s="19" t="s">
        <v>40</v>
      </c>
      <c r="L12596" s="59" t="s">
        <v>11837</v>
      </c>
    </row>
    <row r="12597" spans="2:12" ht="90" customHeight="1" x14ac:dyDescent="0.25">
      <c r="B12597" s="76">
        <v>801615001</v>
      </c>
      <c r="C12597" s="451" t="s">
        <v>14293</v>
      </c>
      <c r="D12597" s="78">
        <v>41640</v>
      </c>
      <c r="E12597" s="454">
        <v>11</v>
      </c>
      <c r="F12597" s="25" t="s">
        <v>108</v>
      </c>
      <c r="G12597" s="25" t="s">
        <v>118</v>
      </c>
      <c r="H12597" s="26">
        <f>3000000*11*1.004*2</f>
        <v>66264000</v>
      </c>
      <c r="I12597" s="26">
        <f>3000000*11*1.004*2</f>
        <v>66264000</v>
      </c>
      <c r="J12597" s="25" t="s">
        <v>2469</v>
      </c>
      <c r="K12597" s="25" t="s">
        <v>40</v>
      </c>
      <c r="L12597" s="59" t="s">
        <v>11841</v>
      </c>
    </row>
    <row r="12598" spans="2:12" ht="73.5" customHeight="1" x14ac:dyDescent="0.25">
      <c r="B12598" s="76">
        <v>801615001</v>
      </c>
      <c r="C12598" s="451" t="s">
        <v>11842</v>
      </c>
      <c r="D12598" s="78">
        <v>41640</v>
      </c>
      <c r="E12598" s="454" t="s">
        <v>11827</v>
      </c>
      <c r="F12598" s="25" t="s">
        <v>108</v>
      </c>
      <c r="G12598" s="25" t="s">
        <v>118</v>
      </c>
      <c r="H12598" s="26">
        <f>2655000*11.5*1.004*1.03</f>
        <v>31574268.900000002</v>
      </c>
      <c r="I12598" s="26">
        <f t="shared" ref="H12598:I12600" si="105">2655000*11.5*1.004*1.03</f>
        <v>31574268.900000002</v>
      </c>
      <c r="J12598" s="25" t="s">
        <v>2469</v>
      </c>
      <c r="K12598" s="19" t="s">
        <v>40</v>
      </c>
      <c r="L12598" s="59" t="s">
        <v>11843</v>
      </c>
    </row>
    <row r="12599" spans="2:12" ht="73.5" customHeight="1" x14ac:dyDescent="0.25">
      <c r="B12599" s="76">
        <v>801615001</v>
      </c>
      <c r="C12599" s="451" t="s">
        <v>11844</v>
      </c>
      <c r="D12599" s="78">
        <v>41640</v>
      </c>
      <c r="E12599" s="454" t="s">
        <v>11827</v>
      </c>
      <c r="F12599" s="25" t="s">
        <v>108</v>
      </c>
      <c r="G12599" s="25" t="s">
        <v>118</v>
      </c>
      <c r="H12599" s="26">
        <f t="shared" si="105"/>
        <v>31574268.900000002</v>
      </c>
      <c r="I12599" s="26">
        <f t="shared" si="105"/>
        <v>31574268.900000002</v>
      </c>
      <c r="J12599" s="25" t="s">
        <v>2469</v>
      </c>
      <c r="K12599" s="19" t="s">
        <v>40</v>
      </c>
      <c r="L12599" s="59" t="s">
        <v>11845</v>
      </c>
    </row>
    <row r="12600" spans="2:12" ht="73.5" customHeight="1" x14ac:dyDescent="0.25">
      <c r="B12600" s="76">
        <v>801615001</v>
      </c>
      <c r="C12600" s="451" t="s">
        <v>11846</v>
      </c>
      <c r="D12600" s="78">
        <v>41640</v>
      </c>
      <c r="E12600" s="454" t="s">
        <v>11827</v>
      </c>
      <c r="F12600" s="25" t="s">
        <v>108</v>
      </c>
      <c r="G12600" s="25" t="s">
        <v>118</v>
      </c>
      <c r="H12600" s="26">
        <f t="shared" si="105"/>
        <v>31574268.900000002</v>
      </c>
      <c r="I12600" s="26">
        <f t="shared" si="105"/>
        <v>31574268.900000002</v>
      </c>
      <c r="J12600" s="25" t="s">
        <v>2469</v>
      </c>
      <c r="K12600" s="19" t="s">
        <v>40</v>
      </c>
      <c r="L12600" s="59" t="s">
        <v>11847</v>
      </c>
    </row>
    <row r="12601" spans="2:12" ht="73.5" customHeight="1" x14ac:dyDescent="0.25">
      <c r="B12601" s="76">
        <v>80111611</v>
      </c>
      <c r="C12601" s="451" t="s">
        <v>11848</v>
      </c>
      <c r="D12601" s="78">
        <v>41640</v>
      </c>
      <c r="E12601" s="454" t="s">
        <v>11827</v>
      </c>
      <c r="F12601" s="25" t="s">
        <v>108</v>
      </c>
      <c r="G12601" s="25" t="s">
        <v>118</v>
      </c>
      <c r="H12601" s="26">
        <f>1112400*11.5*1.03*1.004</f>
        <v>13229083.512</v>
      </c>
      <c r="I12601" s="26">
        <f>1112400*11.5*1.03*1.004</f>
        <v>13229083.512</v>
      </c>
      <c r="J12601" s="25" t="s">
        <v>2469</v>
      </c>
      <c r="K12601" s="25" t="s">
        <v>40</v>
      </c>
      <c r="L12601" s="59" t="s">
        <v>11849</v>
      </c>
    </row>
    <row r="12602" spans="2:12" ht="73.5" customHeight="1" x14ac:dyDescent="0.25">
      <c r="B12602" s="76">
        <v>801615001</v>
      </c>
      <c r="C12602" s="451" t="s">
        <v>11850</v>
      </c>
      <c r="D12602" s="78">
        <v>41640</v>
      </c>
      <c r="E12602" s="454" t="s">
        <v>11827</v>
      </c>
      <c r="F12602" s="25" t="s">
        <v>108</v>
      </c>
      <c r="G12602" s="25" t="s">
        <v>118</v>
      </c>
      <c r="H12602" s="26">
        <f>1792800*11.5*1.004*1.03</f>
        <v>21320658.864</v>
      </c>
      <c r="I12602" s="26">
        <f>1792800*11.5*1.004*1.03</f>
        <v>21320658.864</v>
      </c>
      <c r="J12602" s="25" t="s">
        <v>2469</v>
      </c>
      <c r="K12602" s="19" t="s">
        <v>40</v>
      </c>
      <c r="L12602" s="59" t="s">
        <v>11851</v>
      </c>
    </row>
    <row r="12603" spans="2:12" ht="73.5" customHeight="1" x14ac:dyDescent="0.25">
      <c r="B12603" s="76">
        <v>801615001</v>
      </c>
      <c r="C12603" s="451" t="s">
        <v>11852</v>
      </c>
      <c r="D12603" s="78">
        <v>41641</v>
      </c>
      <c r="E12603" s="454" t="s">
        <v>11827</v>
      </c>
      <c r="F12603" s="25" t="s">
        <v>108</v>
      </c>
      <c r="G12603" s="25" t="s">
        <v>118</v>
      </c>
      <c r="H12603" s="26">
        <f>3788267*1.03*11.5*1.004</f>
        <v>45051510.705460005</v>
      </c>
      <c r="I12603" s="26">
        <f>3788267*1.03*11.5*1.004</f>
        <v>45051510.705460005</v>
      </c>
      <c r="J12603" s="25" t="s">
        <v>2469</v>
      </c>
      <c r="K12603" s="19" t="s">
        <v>40</v>
      </c>
      <c r="L12603" s="59" t="s">
        <v>11833</v>
      </c>
    </row>
    <row r="12604" spans="2:12" ht="73.5" customHeight="1" x14ac:dyDescent="0.25">
      <c r="B12604" s="76">
        <v>801615001</v>
      </c>
      <c r="C12604" s="451" t="s">
        <v>11853</v>
      </c>
      <c r="D12604" s="78">
        <v>41640</v>
      </c>
      <c r="E12604" s="454" t="s">
        <v>11827</v>
      </c>
      <c r="F12604" s="25" t="s">
        <v>108</v>
      </c>
      <c r="G12604" s="25" t="s">
        <v>118</v>
      </c>
      <c r="H12604" s="26">
        <f>4941000*11.5*1.004</f>
        <v>57048786</v>
      </c>
      <c r="I12604" s="26">
        <f>4941000*11.5*1.004</f>
        <v>57048786</v>
      </c>
      <c r="J12604" s="25" t="s">
        <v>2469</v>
      </c>
      <c r="K12604" s="25" t="s">
        <v>40</v>
      </c>
      <c r="L12604" s="59" t="s">
        <v>11825</v>
      </c>
    </row>
    <row r="12605" spans="2:12" ht="73.5" customHeight="1" x14ac:dyDescent="0.25">
      <c r="B12605" s="76">
        <v>801615001</v>
      </c>
      <c r="C12605" s="451" t="s">
        <v>11854</v>
      </c>
      <c r="D12605" s="78">
        <v>41640</v>
      </c>
      <c r="E12605" s="454" t="s">
        <v>11827</v>
      </c>
      <c r="F12605" s="25" t="s">
        <v>108</v>
      </c>
      <c r="G12605" s="25" t="s">
        <v>118</v>
      </c>
      <c r="H12605" s="26">
        <f>4300000*11.5*1.004</f>
        <v>49647800</v>
      </c>
      <c r="I12605" s="26">
        <f>4300000*11.5*1.004</f>
        <v>49647800</v>
      </c>
      <c r="J12605" s="25" t="s">
        <v>2469</v>
      </c>
      <c r="K12605" s="25" t="s">
        <v>40</v>
      </c>
      <c r="L12605" s="59" t="s">
        <v>11825</v>
      </c>
    </row>
    <row r="12606" spans="2:12" ht="73.5" customHeight="1" x14ac:dyDescent="0.25">
      <c r="B12606" s="76">
        <v>801615001</v>
      </c>
      <c r="C12606" s="451" t="s">
        <v>11855</v>
      </c>
      <c r="D12606" s="78">
        <v>41640</v>
      </c>
      <c r="E12606" s="454" t="s">
        <v>11827</v>
      </c>
      <c r="F12606" s="25" t="s">
        <v>108</v>
      </c>
      <c r="G12606" s="25" t="s">
        <v>118</v>
      </c>
      <c r="H12606" s="26">
        <f>1924800*11.5*1.03*2*1.004</f>
        <v>45780906.048</v>
      </c>
      <c r="I12606" s="26">
        <f>1924800*11.5*1.03*2*1.004</f>
        <v>45780906.048</v>
      </c>
      <c r="J12606" s="25" t="s">
        <v>2469</v>
      </c>
      <c r="K12606" s="25" t="s">
        <v>40</v>
      </c>
      <c r="L12606" s="59" t="s">
        <v>11856</v>
      </c>
    </row>
    <row r="12607" spans="2:12" ht="73.5" customHeight="1" x14ac:dyDescent="0.25">
      <c r="B12607" s="76">
        <v>801615001</v>
      </c>
      <c r="C12607" s="451" t="s">
        <v>11857</v>
      </c>
      <c r="D12607" s="78">
        <v>41640</v>
      </c>
      <c r="E12607" s="454" t="s">
        <v>11827</v>
      </c>
      <c r="F12607" s="25" t="s">
        <v>108</v>
      </c>
      <c r="G12607" s="25" t="s">
        <v>118</v>
      </c>
      <c r="H12607" s="26">
        <f>1924800*11.5*1.03*1.004</f>
        <v>22890453.024</v>
      </c>
      <c r="I12607" s="26">
        <f>1924800*11.5*1.03*1.004</f>
        <v>22890453.024</v>
      </c>
      <c r="J12607" s="25" t="s">
        <v>2469</v>
      </c>
      <c r="K12607" s="25" t="s">
        <v>40</v>
      </c>
      <c r="L12607" s="59" t="s">
        <v>11858</v>
      </c>
    </row>
    <row r="12608" spans="2:12" ht="73.5" customHeight="1" x14ac:dyDescent="0.25">
      <c r="B12608" s="76">
        <v>801615001</v>
      </c>
      <c r="C12608" s="451" t="s">
        <v>11859</v>
      </c>
      <c r="D12608" s="78">
        <v>41640</v>
      </c>
      <c r="E12608" s="454" t="s">
        <v>11827</v>
      </c>
      <c r="F12608" s="25" t="s">
        <v>108</v>
      </c>
      <c r="G12608" s="25" t="s">
        <v>118</v>
      </c>
      <c r="H12608" s="26">
        <f>3294200*1.004*11.5</f>
        <v>38034833.199999996</v>
      </c>
      <c r="I12608" s="26">
        <f>3294200*1.004*11.5</f>
        <v>38034833.199999996</v>
      </c>
      <c r="J12608" s="25" t="s">
        <v>2469</v>
      </c>
      <c r="K12608" s="19" t="s">
        <v>40</v>
      </c>
      <c r="L12608" s="59" t="s">
        <v>11825</v>
      </c>
    </row>
    <row r="12609" spans="2:12" ht="73.5" customHeight="1" x14ac:dyDescent="0.25">
      <c r="B12609" s="456">
        <v>801615001</v>
      </c>
      <c r="C12609" s="457" t="s">
        <v>14294</v>
      </c>
      <c r="D12609" s="458">
        <v>41640</v>
      </c>
      <c r="E12609" s="459" t="s">
        <v>11827</v>
      </c>
      <c r="F12609" s="38" t="s">
        <v>108</v>
      </c>
      <c r="G12609" s="38" t="s">
        <v>118</v>
      </c>
      <c r="H12609" s="39">
        <f>1145000*1.004*11.5</f>
        <v>13220170</v>
      </c>
      <c r="I12609" s="39">
        <f>1145000*1.004*11.5</f>
        <v>13220170</v>
      </c>
      <c r="J12609" s="38" t="s">
        <v>2469</v>
      </c>
      <c r="K12609" s="38" t="s">
        <v>40</v>
      </c>
      <c r="L12609" s="460" t="s">
        <v>11825</v>
      </c>
    </row>
    <row r="12610" spans="2:12" ht="73.5" customHeight="1" x14ac:dyDescent="0.25">
      <c r="B12610" s="455">
        <v>801615001</v>
      </c>
      <c r="C12610" s="461" t="s">
        <v>11860</v>
      </c>
      <c r="D12610" s="86">
        <v>41640</v>
      </c>
      <c r="E12610" s="462" t="s">
        <v>11827</v>
      </c>
      <c r="F12610" s="22" t="s">
        <v>108</v>
      </c>
      <c r="G12610" s="22" t="s">
        <v>118</v>
      </c>
      <c r="H12610" s="32">
        <f>(9291000)*11.5*1.004</f>
        <v>107273886</v>
      </c>
      <c r="I12610" s="32">
        <f>(9291000)*11.5*1.004</f>
        <v>107273886</v>
      </c>
      <c r="J12610" s="25" t="s">
        <v>2469</v>
      </c>
      <c r="K12610" s="19" t="s">
        <v>40</v>
      </c>
      <c r="L12610" s="59" t="s">
        <v>11825</v>
      </c>
    </row>
    <row r="12611" spans="2:12" ht="73.5" customHeight="1" x14ac:dyDescent="0.25">
      <c r="B12611" s="76">
        <v>93131608</v>
      </c>
      <c r="C12611" s="451" t="s">
        <v>11861</v>
      </c>
      <c r="D12611" s="78">
        <v>41659</v>
      </c>
      <c r="E12611" s="454" t="s">
        <v>134</v>
      </c>
      <c r="F12611" s="25" t="s">
        <v>37</v>
      </c>
      <c r="G12611" s="25" t="s">
        <v>118</v>
      </c>
      <c r="H12611" s="26">
        <v>32000000</v>
      </c>
      <c r="I12611" s="26">
        <v>32000000</v>
      </c>
      <c r="J12611" s="25" t="s">
        <v>2469</v>
      </c>
      <c r="K12611" s="25" t="s">
        <v>40</v>
      </c>
      <c r="L12611" s="59" t="s">
        <v>11862</v>
      </c>
    </row>
    <row r="12612" spans="2:12" ht="73.5" customHeight="1" x14ac:dyDescent="0.25">
      <c r="B12612" s="450">
        <v>90141703</v>
      </c>
      <c r="C12612" s="451" t="s">
        <v>11863</v>
      </c>
      <c r="D12612" s="137">
        <v>41659</v>
      </c>
      <c r="E12612" s="452" t="s">
        <v>134</v>
      </c>
      <c r="F12612" s="19" t="s">
        <v>37</v>
      </c>
      <c r="G12612" s="19" t="s">
        <v>118</v>
      </c>
      <c r="H12612" s="453">
        <v>35000000</v>
      </c>
      <c r="I12612" s="453">
        <v>35000000</v>
      </c>
      <c r="J12612" s="19" t="s">
        <v>2469</v>
      </c>
      <c r="K12612" s="19" t="s">
        <v>40</v>
      </c>
      <c r="L12612" s="59" t="s">
        <v>11864</v>
      </c>
    </row>
    <row r="12613" spans="2:12" ht="73.5" customHeight="1" x14ac:dyDescent="0.25">
      <c r="B12613" s="450">
        <v>86101710</v>
      </c>
      <c r="C12613" s="451" t="s">
        <v>11865</v>
      </c>
      <c r="D12613" s="137">
        <v>41659</v>
      </c>
      <c r="E12613" s="452" t="s">
        <v>134</v>
      </c>
      <c r="F12613" s="19" t="s">
        <v>37</v>
      </c>
      <c r="G12613" s="19" t="s">
        <v>118</v>
      </c>
      <c r="H12613" s="453">
        <v>70000000</v>
      </c>
      <c r="I12613" s="453">
        <v>70000000</v>
      </c>
      <c r="J12613" s="19" t="s">
        <v>2469</v>
      </c>
      <c r="K12613" s="19" t="s">
        <v>40</v>
      </c>
      <c r="L12613" s="59" t="s">
        <v>11866</v>
      </c>
    </row>
    <row r="12614" spans="2:12" ht="73.5" customHeight="1" x14ac:dyDescent="0.25">
      <c r="B12614" s="450">
        <v>43221525</v>
      </c>
      <c r="C12614" s="451" t="s">
        <v>11867</v>
      </c>
      <c r="D12614" s="137">
        <v>41659</v>
      </c>
      <c r="E12614" s="452" t="s">
        <v>134</v>
      </c>
      <c r="F12614" s="19" t="s">
        <v>37</v>
      </c>
      <c r="G12614" s="19" t="s">
        <v>118</v>
      </c>
      <c r="H12614" s="453">
        <v>4600000</v>
      </c>
      <c r="I12614" s="453">
        <v>4600000</v>
      </c>
      <c r="J12614" s="19" t="s">
        <v>2469</v>
      </c>
      <c r="K12614" s="19" t="s">
        <v>40</v>
      </c>
      <c r="L12614" s="59" t="s">
        <v>11868</v>
      </c>
    </row>
    <row r="12615" spans="2:12" ht="73.5" customHeight="1" x14ac:dyDescent="0.25">
      <c r="B12615" s="450">
        <v>90141703</v>
      </c>
      <c r="C12615" s="451" t="s">
        <v>11869</v>
      </c>
      <c r="D12615" s="137">
        <v>41659</v>
      </c>
      <c r="E12615" s="452" t="s">
        <v>134</v>
      </c>
      <c r="F12615" s="19" t="s">
        <v>37</v>
      </c>
      <c r="G12615" s="19" t="s">
        <v>118</v>
      </c>
      <c r="H12615" s="453">
        <v>24000000</v>
      </c>
      <c r="I12615" s="453">
        <v>24000000</v>
      </c>
      <c r="J12615" s="19" t="s">
        <v>2469</v>
      </c>
      <c r="K12615" s="19" t="s">
        <v>40</v>
      </c>
      <c r="L12615" s="59" t="s">
        <v>11870</v>
      </c>
    </row>
    <row r="12616" spans="2:12" ht="73.5" customHeight="1" x14ac:dyDescent="0.25">
      <c r="B12616" s="450">
        <v>90141703</v>
      </c>
      <c r="C12616" s="451" t="s">
        <v>11871</v>
      </c>
      <c r="D12616" s="137">
        <v>41659</v>
      </c>
      <c r="E12616" s="452" t="s">
        <v>134</v>
      </c>
      <c r="F12616" s="19" t="s">
        <v>37</v>
      </c>
      <c r="G12616" s="19" t="s">
        <v>118</v>
      </c>
      <c r="H12616" s="453">
        <v>24000000</v>
      </c>
      <c r="I12616" s="453">
        <v>24000000</v>
      </c>
      <c r="J12616" s="19" t="s">
        <v>2469</v>
      </c>
      <c r="K12616" s="19" t="s">
        <v>40</v>
      </c>
      <c r="L12616" s="59" t="s">
        <v>11872</v>
      </c>
    </row>
    <row r="12617" spans="2:12" ht="73.5" customHeight="1" x14ac:dyDescent="0.25">
      <c r="B12617" s="450">
        <v>90141703</v>
      </c>
      <c r="C12617" s="451" t="s">
        <v>11873</v>
      </c>
      <c r="D12617" s="137">
        <v>41659</v>
      </c>
      <c r="E12617" s="452" t="s">
        <v>134</v>
      </c>
      <c r="F12617" s="19" t="s">
        <v>37</v>
      </c>
      <c r="G12617" s="19" t="s">
        <v>118</v>
      </c>
      <c r="H12617" s="453">
        <v>12000000</v>
      </c>
      <c r="I12617" s="453">
        <v>12000000</v>
      </c>
      <c r="J12617" s="19" t="s">
        <v>2469</v>
      </c>
      <c r="K12617" s="19" t="s">
        <v>40</v>
      </c>
      <c r="L12617" s="59" t="s">
        <v>11874</v>
      </c>
    </row>
    <row r="12618" spans="2:12" ht="73.5" customHeight="1" x14ac:dyDescent="0.25">
      <c r="B12618" s="450">
        <v>86101710</v>
      </c>
      <c r="C12618" s="451" t="s">
        <v>11875</v>
      </c>
      <c r="D12618" s="137">
        <v>41659</v>
      </c>
      <c r="E12618" s="452" t="s">
        <v>134</v>
      </c>
      <c r="F12618" s="19" t="s">
        <v>37</v>
      </c>
      <c r="G12618" s="19" t="s">
        <v>118</v>
      </c>
      <c r="H12618" s="453">
        <v>500000</v>
      </c>
      <c r="I12618" s="453">
        <v>500000</v>
      </c>
      <c r="J12618" s="19" t="s">
        <v>2469</v>
      </c>
      <c r="K12618" s="19" t="s">
        <v>40</v>
      </c>
      <c r="L12618" s="59" t="s">
        <v>11876</v>
      </c>
    </row>
    <row r="12619" spans="2:12" ht="73.5" customHeight="1" x14ac:dyDescent="0.25">
      <c r="B12619" s="450">
        <v>48101516</v>
      </c>
      <c r="C12619" s="451" t="s">
        <v>11877</v>
      </c>
      <c r="D12619" s="137">
        <v>41659</v>
      </c>
      <c r="E12619" s="452" t="s">
        <v>134</v>
      </c>
      <c r="F12619" s="19" t="s">
        <v>37</v>
      </c>
      <c r="G12619" s="19" t="s">
        <v>118</v>
      </c>
      <c r="H12619" s="453">
        <v>1900000</v>
      </c>
      <c r="I12619" s="453">
        <v>1900000</v>
      </c>
      <c r="J12619" s="19" t="s">
        <v>2469</v>
      </c>
      <c r="K12619" s="19" t="s">
        <v>40</v>
      </c>
      <c r="L12619" s="59" t="s">
        <v>11878</v>
      </c>
    </row>
    <row r="12620" spans="2:12" ht="73.5" customHeight="1" x14ac:dyDescent="0.25">
      <c r="B12620" s="450">
        <v>93131608</v>
      </c>
      <c r="C12620" s="451" t="s">
        <v>11879</v>
      </c>
      <c r="D12620" s="137">
        <v>41659</v>
      </c>
      <c r="E12620" s="452" t="s">
        <v>134</v>
      </c>
      <c r="F12620" s="19" t="s">
        <v>37</v>
      </c>
      <c r="G12620" s="19" t="s">
        <v>118</v>
      </c>
      <c r="H12620" s="453">
        <v>4300000</v>
      </c>
      <c r="I12620" s="453">
        <v>4300000</v>
      </c>
      <c r="J12620" s="19" t="s">
        <v>2469</v>
      </c>
      <c r="K12620" s="19" t="s">
        <v>40</v>
      </c>
      <c r="L12620" s="59" t="s">
        <v>11880</v>
      </c>
    </row>
    <row r="12621" spans="2:12" ht="73.5" customHeight="1" x14ac:dyDescent="0.25">
      <c r="B12621" s="450">
        <v>90141703</v>
      </c>
      <c r="C12621" s="451" t="s">
        <v>11881</v>
      </c>
      <c r="D12621" s="137">
        <v>41659</v>
      </c>
      <c r="E12621" s="452" t="s">
        <v>134</v>
      </c>
      <c r="F12621" s="19" t="s">
        <v>37</v>
      </c>
      <c r="G12621" s="19" t="s">
        <v>118</v>
      </c>
      <c r="H12621" s="453">
        <v>8000000</v>
      </c>
      <c r="I12621" s="453">
        <v>8000000</v>
      </c>
      <c r="J12621" s="19" t="s">
        <v>2469</v>
      </c>
      <c r="K12621" s="19" t="s">
        <v>40</v>
      </c>
      <c r="L12621" s="59" t="s">
        <v>11882</v>
      </c>
    </row>
    <row r="12622" spans="2:12" ht="73.5" customHeight="1" x14ac:dyDescent="0.25">
      <c r="B12622" s="450">
        <v>42172001</v>
      </c>
      <c r="C12622" s="451" t="s">
        <v>11883</v>
      </c>
      <c r="D12622" s="137">
        <v>41659</v>
      </c>
      <c r="E12622" s="452" t="s">
        <v>134</v>
      </c>
      <c r="F12622" s="19" t="s">
        <v>37</v>
      </c>
      <c r="G12622" s="19" t="s">
        <v>118</v>
      </c>
      <c r="H12622" s="453">
        <v>1500000</v>
      </c>
      <c r="I12622" s="453">
        <v>1500000</v>
      </c>
      <c r="J12622" s="19" t="s">
        <v>2469</v>
      </c>
      <c r="K12622" s="19" t="s">
        <v>40</v>
      </c>
      <c r="L12622" s="59" t="s">
        <v>11884</v>
      </c>
    </row>
    <row r="12623" spans="2:12" ht="73.5" customHeight="1" x14ac:dyDescent="0.25">
      <c r="B12623" s="450">
        <v>42172001</v>
      </c>
      <c r="C12623" s="451" t="s">
        <v>11885</v>
      </c>
      <c r="D12623" s="137">
        <v>41659</v>
      </c>
      <c r="E12623" s="452" t="s">
        <v>134</v>
      </c>
      <c r="F12623" s="19" t="s">
        <v>37</v>
      </c>
      <c r="G12623" s="19" t="s">
        <v>118</v>
      </c>
      <c r="H12623" s="453">
        <v>500000</v>
      </c>
      <c r="I12623" s="453">
        <v>500000</v>
      </c>
      <c r="J12623" s="19" t="s">
        <v>2469</v>
      </c>
      <c r="K12623" s="19" t="s">
        <v>40</v>
      </c>
      <c r="L12623" s="59" t="s">
        <v>11886</v>
      </c>
    </row>
    <row r="12624" spans="2:12" ht="73.5" customHeight="1" x14ac:dyDescent="0.25">
      <c r="B12624" s="450"/>
      <c r="C12624" s="451" t="s">
        <v>11887</v>
      </c>
      <c r="D12624" s="137">
        <v>41659</v>
      </c>
      <c r="E12624" s="452" t="s">
        <v>134</v>
      </c>
      <c r="F12624" s="19" t="s">
        <v>37</v>
      </c>
      <c r="G12624" s="19" t="s">
        <v>118</v>
      </c>
      <c r="H12624" s="453">
        <v>1500000</v>
      </c>
      <c r="I12624" s="453">
        <v>1500000</v>
      </c>
      <c r="J12624" s="19" t="s">
        <v>2469</v>
      </c>
      <c r="K12624" s="19" t="s">
        <v>40</v>
      </c>
      <c r="L12624" s="59" t="s">
        <v>11888</v>
      </c>
    </row>
    <row r="12625" spans="2:12" ht="73.5" customHeight="1" x14ac:dyDescent="0.25">
      <c r="B12625" s="450">
        <v>23151503</v>
      </c>
      <c r="C12625" s="451" t="s">
        <v>11889</v>
      </c>
      <c r="D12625" s="137">
        <v>41659</v>
      </c>
      <c r="E12625" s="452" t="s">
        <v>11890</v>
      </c>
      <c r="F12625" s="19" t="s">
        <v>11891</v>
      </c>
      <c r="G12625" s="19" t="s">
        <v>118</v>
      </c>
      <c r="H12625" s="453">
        <v>100000000</v>
      </c>
      <c r="I12625" s="453">
        <v>100000000</v>
      </c>
      <c r="J12625" s="19" t="s">
        <v>2469</v>
      </c>
      <c r="K12625" s="19" t="s">
        <v>40</v>
      </c>
      <c r="L12625" s="59" t="s">
        <v>11892</v>
      </c>
    </row>
    <row r="12626" spans="2:12" ht="73.5" customHeight="1" x14ac:dyDescent="0.25">
      <c r="B12626" s="450">
        <v>21102005</v>
      </c>
      <c r="C12626" s="451" t="s">
        <v>11893</v>
      </c>
      <c r="D12626" s="137">
        <v>41659</v>
      </c>
      <c r="E12626" s="452" t="s">
        <v>11890</v>
      </c>
      <c r="F12626" s="19" t="s">
        <v>11891</v>
      </c>
      <c r="G12626" s="19" t="s">
        <v>118</v>
      </c>
      <c r="H12626" s="453">
        <v>25000000</v>
      </c>
      <c r="I12626" s="453">
        <v>25000000</v>
      </c>
      <c r="J12626" s="19" t="s">
        <v>2469</v>
      </c>
      <c r="K12626" s="19" t="s">
        <v>40</v>
      </c>
      <c r="L12626" s="59" t="s">
        <v>11892</v>
      </c>
    </row>
    <row r="12627" spans="2:12" ht="73.5" customHeight="1" x14ac:dyDescent="0.25">
      <c r="B12627" s="450">
        <v>40101720</v>
      </c>
      <c r="C12627" s="451" t="s">
        <v>11894</v>
      </c>
      <c r="D12627" s="137">
        <v>41659</v>
      </c>
      <c r="E12627" s="452" t="s">
        <v>11890</v>
      </c>
      <c r="F12627" s="19" t="s">
        <v>11891</v>
      </c>
      <c r="G12627" s="19" t="s">
        <v>118</v>
      </c>
      <c r="H12627" s="453">
        <v>50000000</v>
      </c>
      <c r="I12627" s="453">
        <v>50000000</v>
      </c>
      <c r="J12627" s="19" t="s">
        <v>2469</v>
      </c>
      <c r="K12627" s="19" t="s">
        <v>40</v>
      </c>
      <c r="L12627" s="59" t="s">
        <v>11892</v>
      </c>
    </row>
    <row r="12628" spans="2:12" ht="73.5" customHeight="1" x14ac:dyDescent="0.25">
      <c r="B12628" s="450">
        <v>30101504</v>
      </c>
      <c r="C12628" s="451" t="s">
        <v>11895</v>
      </c>
      <c r="D12628" s="137">
        <v>41659</v>
      </c>
      <c r="E12628" s="452" t="s">
        <v>11890</v>
      </c>
      <c r="F12628" s="19" t="s">
        <v>11891</v>
      </c>
      <c r="G12628" s="19" t="s">
        <v>118</v>
      </c>
      <c r="H12628" s="453">
        <v>45000</v>
      </c>
      <c r="I12628" s="453">
        <v>45000</v>
      </c>
      <c r="J12628" s="19" t="s">
        <v>2469</v>
      </c>
      <c r="K12628" s="19" t="s">
        <v>40</v>
      </c>
      <c r="L12628" s="59" t="s">
        <v>11892</v>
      </c>
    </row>
    <row r="12629" spans="2:12" ht="73.5" customHeight="1" x14ac:dyDescent="0.25">
      <c r="B12629" s="450">
        <v>23242119</v>
      </c>
      <c r="C12629" s="451" t="s">
        <v>11896</v>
      </c>
      <c r="D12629" s="137">
        <v>41659</v>
      </c>
      <c r="E12629" s="452" t="s">
        <v>11890</v>
      </c>
      <c r="F12629" s="19" t="s">
        <v>37</v>
      </c>
      <c r="G12629" s="19" t="s">
        <v>118</v>
      </c>
      <c r="H12629" s="453">
        <v>6880</v>
      </c>
      <c r="I12629" s="453">
        <v>6880</v>
      </c>
      <c r="J12629" s="19" t="s">
        <v>2469</v>
      </c>
      <c r="K12629" s="19" t="s">
        <v>40</v>
      </c>
      <c r="L12629" s="59" t="s">
        <v>11892</v>
      </c>
    </row>
    <row r="12630" spans="2:12" ht="73.5" customHeight="1" x14ac:dyDescent="0.25">
      <c r="B12630" s="450">
        <v>23242119</v>
      </c>
      <c r="C12630" s="451" t="s">
        <v>11897</v>
      </c>
      <c r="D12630" s="137">
        <v>41659</v>
      </c>
      <c r="E12630" s="452" t="s">
        <v>11890</v>
      </c>
      <c r="F12630" s="19" t="s">
        <v>37</v>
      </c>
      <c r="G12630" s="19" t="s">
        <v>118</v>
      </c>
      <c r="H12630" s="453">
        <v>9890</v>
      </c>
      <c r="I12630" s="453">
        <v>9890</v>
      </c>
      <c r="J12630" s="19" t="s">
        <v>2469</v>
      </c>
      <c r="K12630" s="19" t="s">
        <v>40</v>
      </c>
      <c r="L12630" s="59" t="s">
        <v>11892</v>
      </c>
    </row>
    <row r="12631" spans="2:12" ht="73.5" customHeight="1" x14ac:dyDescent="0.25">
      <c r="B12631" s="450">
        <v>27113103</v>
      </c>
      <c r="C12631" s="451" t="s">
        <v>11898</v>
      </c>
      <c r="D12631" s="137">
        <v>41659</v>
      </c>
      <c r="E12631" s="452" t="s">
        <v>11890</v>
      </c>
      <c r="F12631" s="19" t="s">
        <v>37</v>
      </c>
      <c r="G12631" s="19" t="s">
        <v>118</v>
      </c>
      <c r="H12631" s="453">
        <v>9890</v>
      </c>
      <c r="I12631" s="453">
        <v>9890</v>
      </c>
      <c r="J12631" s="19" t="s">
        <v>2469</v>
      </c>
      <c r="K12631" s="19" t="s">
        <v>40</v>
      </c>
      <c r="L12631" s="59" t="s">
        <v>11892</v>
      </c>
    </row>
    <row r="12632" spans="2:12" ht="73.5" customHeight="1" x14ac:dyDescent="0.25">
      <c r="B12632" s="450">
        <v>27113103</v>
      </c>
      <c r="C12632" s="451" t="s">
        <v>11899</v>
      </c>
      <c r="D12632" s="137">
        <v>41659</v>
      </c>
      <c r="E12632" s="452" t="s">
        <v>11890</v>
      </c>
      <c r="F12632" s="19" t="s">
        <v>37</v>
      </c>
      <c r="G12632" s="19" t="s">
        <v>118</v>
      </c>
      <c r="H12632" s="453">
        <v>6230</v>
      </c>
      <c r="I12632" s="453">
        <v>6230</v>
      </c>
      <c r="J12632" s="19" t="s">
        <v>2469</v>
      </c>
      <c r="K12632" s="19" t="s">
        <v>40</v>
      </c>
      <c r="L12632" s="59" t="s">
        <v>11892</v>
      </c>
    </row>
    <row r="12633" spans="2:12" ht="73.5" customHeight="1" x14ac:dyDescent="0.25">
      <c r="B12633" s="450">
        <v>20121511</v>
      </c>
      <c r="C12633" s="451" t="s">
        <v>11900</v>
      </c>
      <c r="D12633" s="137">
        <v>41659</v>
      </c>
      <c r="E12633" s="452" t="s">
        <v>11890</v>
      </c>
      <c r="F12633" s="19" t="s">
        <v>37</v>
      </c>
      <c r="G12633" s="19" t="s">
        <v>118</v>
      </c>
      <c r="H12633" s="453">
        <v>39900</v>
      </c>
      <c r="I12633" s="453">
        <v>39900</v>
      </c>
      <c r="J12633" s="19" t="s">
        <v>2469</v>
      </c>
      <c r="K12633" s="19" t="s">
        <v>40</v>
      </c>
      <c r="L12633" s="59" t="s">
        <v>11892</v>
      </c>
    </row>
    <row r="12634" spans="2:12" ht="73.5" customHeight="1" x14ac:dyDescent="0.25">
      <c r="B12634" s="450">
        <v>30102004</v>
      </c>
      <c r="C12634" s="451" t="s">
        <v>11901</v>
      </c>
      <c r="D12634" s="137">
        <v>41659</v>
      </c>
      <c r="E12634" s="452" t="s">
        <v>11890</v>
      </c>
      <c r="F12634" s="19" t="s">
        <v>37</v>
      </c>
      <c r="G12634" s="19" t="s">
        <v>118</v>
      </c>
      <c r="H12634" s="453">
        <v>49900</v>
      </c>
      <c r="I12634" s="453">
        <v>49900</v>
      </c>
      <c r="J12634" s="19" t="s">
        <v>2469</v>
      </c>
      <c r="K12634" s="19" t="s">
        <v>40</v>
      </c>
      <c r="L12634" s="59" t="s">
        <v>11892</v>
      </c>
    </row>
    <row r="12635" spans="2:12" ht="73.5" customHeight="1" x14ac:dyDescent="0.25">
      <c r="B12635" s="450">
        <v>30102004</v>
      </c>
      <c r="C12635" s="451" t="s">
        <v>11902</v>
      </c>
      <c r="D12635" s="137">
        <v>41659</v>
      </c>
      <c r="E12635" s="452" t="s">
        <v>11890</v>
      </c>
      <c r="F12635" s="19" t="s">
        <v>37</v>
      </c>
      <c r="G12635" s="19" t="s">
        <v>118</v>
      </c>
      <c r="H12635" s="453">
        <v>36000</v>
      </c>
      <c r="I12635" s="453">
        <v>36000</v>
      </c>
      <c r="J12635" s="19" t="s">
        <v>2469</v>
      </c>
      <c r="K12635" s="19" t="s">
        <v>40</v>
      </c>
      <c r="L12635" s="59" t="s">
        <v>11892</v>
      </c>
    </row>
    <row r="12636" spans="2:12" ht="73.5" customHeight="1" x14ac:dyDescent="0.25">
      <c r="B12636" s="450">
        <v>30102006</v>
      </c>
      <c r="C12636" s="451" t="s">
        <v>11903</v>
      </c>
      <c r="D12636" s="137">
        <v>41659</v>
      </c>
      <c r="E12636" s="452" t="s">
        <v>11890</v>
      </c>
      <c r="F12636" s="19" t="s">
        <v>37</v>
      </c>
      <c r="G12636" s="19" t="s">
        <v>118</v>
      </c>
      <c r="H12636" s="453">
        <v>540000</v>
      </c>
      <c r="I12636" s="453">
        <v>540000</v>
      </c>
      <c r="J12636" s="19" t="s">
        <v>2469</v>
      </c>
      <c r="K12636" s="19" t="s">
        <v>40</v>
      </c>
      <c r="L12636" s="59" t="s">
        <v>11892</v>
      </c>
    </row>
    <row r="12637" spans="2:12" ht="73.5" customHeight="1" x14ac:dyDescent="0.25">
      <c r="B12637" s="450">
        <v>31231402</v>
      </c>
      <c r="C12637" s="451" t="s">
        <v>11904</v>
      </c>
      <c r="D12637" s="137">
        <v>41659</v>
      </c>
      <c r="E12637" s="452" t="s">
        <v>11890</v>
      </c>
      <c r="F12637" s="19" t="s">
        <v>37</v>
      </c>
      <c r="G12637" s="19" t="s">
        <v>118</v>
      </c>
      <c r="H12637" s="453">
        <v>140000</v>
      </c>
      <c r="I12637" s="453">
        <v>140000</v>
      </c>
      <c r="J12637" s="19" t="s">
        <v>2469</v>
      </c>
      <c r="K12637" s="19" t="s">
        <v>40</v>
      </c>
      <c r="L12637" s="59" t="s">
        <v>11892</v>
      </c>
    </row>
    <row r="12638" spans="2:12" ht="73.5" customHeight="1" x14ac:dyDescent="0.25">
      <c r="B12638" s="450">
        <v>40141603</v>
      </c>
      <c r="C12638" s="451" t="s">
        <v>11905</v>
      </c>
      <c r="D12638" s="137">
        <v>41659</v>
      </c>
      <c r="E12638" s="452" t="s">
        <v>11890</v>
      </c>
      <c r="F12638" s="19" t="s">
        <v>37</v>
      </c>
      <c r="G12638" s="19" t="s">
        <v>118</v>
      </c>
      <c r="H12638" s="453">
        <v>330295</v>
      </c>
      <c r="I12638" s="453">
        <v>330295</v>
      </c>
      <c r="J12638" s="19" t="s">
        <v>2469</v>
      </c>
      <c r="K12638" s="19" t="s">
        <v>40</v>
      </c>
      <c r="L12638" s="59" t="s">
        <v>11892</v>
      </c>
    </row>
    <row r="12639" spans="2:12" ht="73.5" customHeight="1" x14ac:dyDescent="0.25">
      <c r="B12639" s="450">
        <v>40142002</v>
      </c>
      <c r="C12639" s="451" t="s">
        <v>11906</v>
      </c>
      <c r="D12639" s="137">
        <v>41659</v>
      </c>
      <c r="E12639" s="452" t="s">
        <v>11890</v>
      </c>
      <c r="F12639" s="19" t="s">
        <v>37</v>
      </c>
      <c r="G12639" s="19" t="s">
        <v>118</v>
      </c>
      <c r="H12639" s="453">
        <v>1624</v>
      </c>
      <c r="I12639" s="453">
        <v>1624</v>
      </c>
      <c r="J12639" s="19" t="s">
        <v>2469</v>
      </c>
      <c r="K12639" s="19" t="s">
        <v>40</v>
      </c>
      <c r="L12639" s="59" t="s">
        <v>11892</v>
      </c>
    </row>
    <row r="12640" spans="2:12" ht="73.5" customHeight="1" x14ac:dyDescent="0.25">
      <c r="B12640" s="450">
        <v>60104707</v>
      </c>
      <c r="C12640" s="451" t="s">
        <v>11907</v>
      </c>
      <c r="D12640" s="137">
        <v>41659</v>
      </c>
      <c r="E12640" s="452" t="s">
        <v>11890</v>
      </c>
      <c r="F12640" s="19" t="s">
        <v>37</v>
      </c>
      <c r="G12640" s="19" t="s">
        <v>118</v>
      </c>
      <c r="H12640" s="453">
        <v>34444</v>
      </c>
      <c r="I12640" s="453">
        <v>34444</v>
      </c>
      <c r="J12640" s="19" t="s">
        <v>2469</v>
      </c>
      <c r="K12640" s="19" t="s">
        <v>40</v>
      </c>
      <c r="L12640" s="59" t="s">
        <v>11892</v>
      </c>
    </row>
    <row r="12641" spans="2:12" ht="73.5" customHeight="1" x14ac:dyDescent="0.25">
      <c r="B12641" s="450">
        <v>41111946</v>
      </c>
      <c r="C12641" s="451" t="s">
        <v>11908</v>
      </c>
      <c r="D12641" s="137">
        <v>41659</v>
      </c>
      <c r="E12641" s="452" t="s">
        <v>11890</v>
      </c>
      <c r="F12641" s="19" t="s">
        <v>37</v>
      </c>
      <c r="G12641" s="19" t="s">
        <v>118</v>
      </c>
      <c r="H12641" s="453">
        <v>152462</v>
      </c>
      <c r="I12641" s="453">
        <v>152462</v>
      </c>
      <c r="J12641" s="19" t="s">
        <v>2469</v>
      </c>
      <c r="K12641" s="19" t="s">
        <v>40</v>
      </c>
      <c r="L12641" s="59" t="s">
        <v>11892</v>
      </c>
    </row>
    <row r="12642" spans="2:12" ht="73.5" customHeight="1" x14ac:dyDescent="0.25">
      <c r="B12642" s="450">
        <v>40141603</v>
      </c>
      <c r="C12642" s="451" t="s">
        <v>11909</v>
      </c>
      <c r="D12642" s="137">
        <v>41659</v>
      </c>
      <c r="E12642" s="452" t="s">
        <v>11890</v>
      </c>
      <c r="F12642" s="19" t="s">
        <v>37</v>
      </c>
      <c r="G12642" s="19" t="s">
        <v>118</v>
      </c>
      <c r="H12642" s="453">
        <v>166371</v>
      </c>
      <c r="I12642" s="453">
        <v>166371</v>
      </c>
      <c r="J12642" s="19" t="s">
        <v>2469</v>
      </c>
      <c r="K12642" s="19" t="s">
        <v>40</v>
      </c>
      <c r="L12642" s="59" t="s">
        <v>11892</v>
      </c>
    </row>
    <row r="12643" spans="2:12" ht="73.5" customHeight="1" x14ac:dyDescent="0.25">
      <c r="B12643" s="450">
        <v>40141603</v>
      </c>
      <c r="C12643" s="451" t="s">
        <v>11910</v>
      </c>
      <c r="D12643" s="137">
        <v>41659</v>
      </c>
      <c r="E12643" s="452" t="s">
        <v>11890</v>
      </c>
      <c r="F12643" s="19" t="s">
        <v>37</v>
      </c>
      <c r="G12643" s="19" t="s">
        <v>118</v>
      </c>
      <c r="H12643" s="453">
        <v>103815</v>
      </c>
      <c r="I12643" s="453">
        <v>103815</v>
      </c>
      <c r="J12643" s="19" t="s">
        <v>2469</v>
      </c>
      <c r="K12643" s="19" t="s">
        <v>40</v>
      </c>
      <c r="L12643" s="59" t="s">
        <v>11892</v>
      </c>
    </row>
    <row r="12644" spans="2:12" ht="73.5" customHeight="1" x14ac:dyDescent="0.25">
      <c r="B12644" s="450">
        <v>40141603</v>
      </c>
      <c r="C12644" s="451" t="s">
        <v>11911</v>
      </c>
      <c r="D12644" s="137">
        <v>41659</v>
      </c>
      <c r="E12644" s="452" t="s">
        <v>11890</v>
      </c>
      <c r="F12644" s="19" t="s">
        <v>37</v>
      </c>
      <c r="G12644" s="19" t="s">
        <v>118</v>
      </c>
      <c r="H12644" s="453">
        <v>196336</v>
      </c>
      <c r="I12644" s="453">
        <v>196336</v>
      </c>
      <c r="J12644" s="19" t="s">
        <v>2469</v>
      </c>
      <c r="K12644" s="19" t="s">
        <v>40</v>
      </c>
      <c r="L12644" s="59" t="s">
        <v>11892</v>
      </c>
    </row>
    <row r="12645" spans="2:12" ht="73.5" customHeight="1" x14ac:dyDescent="0.25">
      <c r="B12645" s="450">
        <v>40141603</v>
      </c>
      <c r="C12645" s="451" t="s">
        <v>11912</v>
      </c>
      <c r="D12645" s="137">
        <v>41659</v>
      </c>
      <c r="E12645" s="452" t="s">
        <v>11890</v>
      </c>
      <c r="F12645" s="19" t="s">
        <v>37</v>
      </c>
      <c r="G12645" s="19" t="s">
        <v>118</v>
      </c>
      <c r="H12645" s="453">
        <v>114109</v>
      </c>
      <c r="I12645" s="453">
        <v>114109</v>
      </c>
      <c r="J12645" s="19" t="s">
        <v>2469</v>
      </c>
      <c r="K12645" s="19" t="s">
        <v>40</v>
      </c>
      <c r="L12645" s="59" t="s">
        <v>11892</v>
      </c>
    </row>
    <row r="12646" spans="2:12" ht="73.5" customHeight="1" x14ac:dyDescent="0.25">
      <c r="B12646" s="450">
        <v>40141603</v>
      </c>
      <c r="C12646" s="451" t="s">
        <v>11911</v>
      </c>
      <c r="D12646" s="137">
        <v>41659</v>
      </c>
      <c r="E12646" s="452" t="s">
        <v>11890</v>
      </c>
      <c r="F12646" s="19" t="s">
        <v>37</v>
      </c>
      <c r="G12646" s="19" t="s">
        <v>118</v>
      </c>
      <c r="H12646" s="453">
        <v>196336</v>
      </c>
      <c r="I12646" s="453">
        <v>196336</v>
      </c>
      <c r="J12646" s="19" t="s">
        <v>2469</v>
      </c>
      <c r="K12646" s="19" t="s">
        <v>40</v>
      </c>
      <c r="L12646" s="59" t="s">
        <v>11892</v>
      </c>
    </row>
    <row r="12647" spans="2:12" ht="73.5" customHeight="1" x14ac:dyDescent="0.25">
      <c r="B12647" s="450">
        <v>11101704</v>
      </c>
      <c r="C12647" s="451" t="s">
        <v>11913</v>
      </c>
      <c r="D12647" s="137">
        <v>41659</v>
      </c>
      <c r="E12647" s="452" t="s">
        <v>11890</v>
      </c>
      <c r="F12647" s="19" t="s">
        <v>37</v>
      </c>
      <c r="G12647" s="19" t="s">
        <v>118</v>
      </c>
      <c r="H12647" s="453">
        <v>17400</v>
      </c>
      <c r="I12647" s="453">
        <v>17400</v>
      </c>
      <c r="J12647" s="19" t="s">
        <v>2469</v>
      </c>
      <c r="K12647" s="19" t="s">
        <v>40</v>
      </c>
      <c r="L12647" s="59" t="s">
        <v>11892</v>
      </c>
    </row>
    <row r="12648" spans="2:12" ht="73.5" customHeight="1" x14ac:dyDescent="0.25">
      <c r="B12648" s="450">
        <v>11101704</v>
      </c>
      <c r="C12648" s="451" t="s">
        <v>11914</v>
      </c>
      <c r="D12648" s="137">
        <v>41659</v>
      </c>
      <c r="E12648" s="452" t="s">
        <v>11890</v>
      </c>
      <c r="F12648" s="19" t="s">
        <v>37</v>
      </c>
      <c r="G12648" s="19" t="s">
        <v>118</v>
      </c>
      <c r="H12648" s="453">
        <v>234000</v>
      </c>
      <c r="I12648" s="453">
        <v>234000</v>
      </c>
      <c r="J12648" s="19" t="s">
        <v>2469</v>
      </c>
      <c r="K12648" s="19" t="s">
        <v>40</v>
      </c>
      <c r="L12648" s="59" t="s">
        <v>11892</v>
      </c>
    </row>
    <row r="12649" spans="2:12" ht="73.5" customHeight="1" x14ac:dyDescent="0.25">
      <c r="B12649" s="450">
        <v>31162414</v>
      </c>
      <c r="C12649" s="451" t="s">
        <v>11915</v>
      </c>
      <c r="D12649" s="137">
        <v>41659</v>
      </c>
      <c r="E12649" s="452" t="s">
        <v>11890</v>
      </c>
      <c r="F12649" s="19" t="s">
        <v>37</v>
      </c>
      <c r="G12649" s="19" t="s">
        <v>118</v>
      </c>
      <c r="H12649" s="453">
        <v>2400</v>
      </c>
      <c r="I12649" s="453">
        <v>2400</v>
      </c>
      <c r="J12649" s="19" t="s">
        <v>2469</v>
      </c>
      <c r="K12649" s="19" t="s">
        <v>40</v>
      </c>
      <c r="L12649" s="59" t="s">
        <v>11892</v>
      </c>
    </row>
    <row r="12650" spans="2:12" ht="73.5" customHeight="1" x14ac:dyDescent="0.25">
      <c r="B12650" s="450">
        <v>31163008</v>
      </c>
      <c r="C12650" s="451" t="s">
        <v>11916</v>
      </c>
      <c r="D12650" s="137">
        <v>41659</v>
      </c>
      <c r="E12650" s="452" t="s">
        <v>11890</v>
      </c>
      <c r="F12650" s="19" t="s">
        <v>37</v>
      </c>
      <c r="G12650" s="19" t="s">
        <v>118</v>
      </c>
      <c r="H12650" s="453">
        <v>434000</v>
      </c>
      <c r="I12650" s="453">
        <v>434000</v>
      </c>
      <c r="J12650" s="19" t="s">
        <v>2469</v>
      </c>
      <c r="K12650" s="19" t="s">
        <v>40</v>
      </c>
      <c r="L12650" s="59" t="s">
        <v>11892</v>
      </c>
    </row>
    <row r="12651" spans="2:12" ht="73.5" customHeight="1" x14ac:dyDescent="0.25">
      <c r="B12651" s="450">
        <v>27112126</v>
      </c>
      <c r="C12651" s="451" t="s">
        <v>11917</v>
      </c>
      <c r="D12651" s="137">
        <v>41659</v>
      </c>
      <c r="E12651" s="452" t="s">
        <v>11890</v>
      </c>
      <c r="F12651" s="19" t="s">
        <v>37</v>
      </c>
      <c r="G12651" s="19" t="s">
        <v>118</v>
      </c>
      <c r="H12651" s="453">
        <v>49000</v>
      </c>
      <c r="I12651" s="453">
        <v>49000</v>
      </c>
      <c r="J12651" s="19" t="s">
        <v>2469</v>
      </c>
      <c r="K12651" s="19" t="s">
        <v>40</v>
      </c>
      <c r="L12651" s="59" t="s">
        <v>11892</v>
      </c>
    </row>
    <row r="12652" spans="2:12" ht="73.5" customHeight="1" x14ac:dyDescent="0.25">
      <c r="B12652" s="450">
        <v>31161807</v>
      </c>
      <c r="C12652" s="451" t="s">
        <v>11918</v>
      </c>
      <c r="D12652" s="137">
        <v>41659</v>
      </c>
      <c r="E12652" s="452" t="s">
        <v>11890</v>
      </c>
      <c r="F12652" s="19" t="s">
        <v>37</v>
      </c>
      <c r="G12652" s="19" t="s">
        <v>118</v>
      </c>
      <c r="H12652" s="453">
        <v>45</v>
      </c>
      <c r="I12652" s="453">
        <v>45</v>
      </c>
      <c r="J12652" s="19" t="s">
        <v>2469</v>
      </c>
      <c r="K12652" s="19" t="s">
        <v>40</v>
      </c>
      <c r="L12652" s="59" t="s">
        <v>11892</v>
      </c>
    </row>
    <row r="12653" spans="2:12" ht="73.5" customHeight="1" x14ac:dyDescent="0.25">
      <c r="B12653" s="450">
        <v>31161807</v>
      </c>
      <c r="C12653" s="451" t="s">
        <v>11919</v>
      </c>
      <c r="D12653" s="137">
        <v>41659</v>
      </c>
      <c r="E12653" s="452" t="s">
        <v>11890</v>
      </c>
      <c r="F12653" s="19" t="s">
        <v>37</v>
      </c>
      <c r="G12653" s="19" t="s">
        <v>118</v>
      </c>
      <c r="H12653" s="453">
        <v>80</v>
      </c>
      <c r="I12653" s="453">
        <v>80</v>
      </c>
      <c r="J12653" s="19" t="s">
        <v>2469</v>
      </c>
      <c r="K12653" s="19" t="s">
        <v>40</v>
      </c>
      <c r="L12653" s="59" t="s">
        <v>11892</v>
      </c>
    </row>
    <row r="12654" spans="2:12" ht="73.5" customHeight="1" x14ac:dyDescent="0.25">
      <c r="B12654" s="450">
        <v>41111501</v>
      </c>
      <c r="C12654" s="451" t="s">
        <v>11920</v>
      </c>
      <c r="D12654" s="137">
        <v>41659</v>
      </c>
      <c r="E12654" s="452" t="s">
        <v>11890</v>
      </c>
      <c r="F12654" s="19" t="s">
        <v>37</v>
      </c>
      <c r="G12654" s="19" t="s">
        <v>118</v>
      </c>
      <c r="H12654" s="453">
        <v>500000</v>
      </c>
      <c r="I12654" s="453">
        <v>500000</v>
      </c>
      <c r="J12654" s="19" t="s">
        <v>2469</v>
      </c>
      <c r="K12654" s="19" t="s">
        <v>40</v>
      </c>
      <c r="L12654" s="59" t="s">
        <v>11892</v>
      </c>
    </row>
    <row r="12655" spans="2:12" ht="73.5" customHeight="1" x14ac:dyDescent="0.25">
      <c r="B12655" s="450">
        <v>31163003</v>
      </c>
      <c r="C12655" s="451" t="s">
        <v>11921</v>
      </c>
      <c r="D12655" s="137">
        <v>41659</v>
      </c>
      <c r="E12655" s="452" t="s">
        <v>11890</v>
      </c>
      <c r="F12655" s="19" t="s">
        <v>37</v>
      </c>
      <c r="G12655" s="19" t="s">
        <v>118</v>
      </c>
      <c r="H12655" s="453">
        <v>345000</v>
      </c>
      <c r="I12655" s="453">
        <v>345000</v>
      </c>
      <c r="J12655" s="19" t="s">
        <v>2469</v>
      </c>
      <c r="K12655" s="19" t="s">
        <v>40</v>
      </c>
      <c r="L12655" s="59" t="s">
        <v>11892</v>
      </c>
    </row>
    <row r="12656" spans="2:12" ht="73.5" customHeight="1" x14ac:dyDescent="0.25">
      <c r="B12656" s="450">
        <v>27112126</v>
      </c>
      <c r="C12656" s="451" t="s">
        <v>11922</v>
      </c>
      <c r="D12656" s="137">
        <v>41659</v>
      </c>
      <c r="E12656" s="452" t="s">
        <v>11890</v>
      </c>
      <c r="F12656" s="19" t="s">
        <v>37</v>
      </c>
      <c r="G12656" s="19" t="s">
        <v>118</v>
      </c>
      <c r="H12656" s="453">
        <v>34500</v>
      </c>
      <c r="I12656" s="453">
        <v>34500</v>
      </c>
      <c r="J12656" s="19" t="s">
        <v>2469</v>
      </c>
      <c r="K12656" s="19" t="s">
        <v>40</v>
      </c>
      <c r="L12656" s="59" t="s">
        <v>11892</v>
      </c>
    </row>
    <row r="12657" spans="2:12" ht="73.5" customHeight="1" x14ac:dyDescent="0.25">
      <c r="B12657" s="450">
        <v>11162116</v>
      </c>
      <c r="C12657" s="451" t="s">
        <v>11923</v>
      </c>
      <c r="D12657" s="137">
        <v>41659</v>
      </c>
      <c r="E12657" s="452" t="s">
        <v>11890</v>
      </c>
      <c r="F12657" s="19" t="s">
        <v>37</v>
      </c>
      <c r="G12657" s="19" t="s">
        <v>118</v>
      </c>
      <c r="H12657" s="453">
        <v>8500</v>
      </c>
      <c r="I12657" s="453">
        <v>8500</v>
      </c>
      <c r="J12657" s="19" t="s">
        <v>2469</v>
      </c>
      <c r="K12657" s="19" t="s">
        <v>40</v>
      </c>
      <c r="L12657" s="59" t="s">
        <v>11892</v>
      </c>
    </row>
    <row r="12658" spans="2:12" ht="73.5" customHeight="1" x14ac:dyDescent="0.25">
      <c r="B12658" s="450">
        <v>30152101</v>
      </c>
      <c r="C12658" s="451" t="s">
        <v>11924</v>
      </c>
      <c r="D12658" s="137">
        <v>41659</v>
      </c>
      <c r="E12658" s="452" t="s">
        <v>11890</v>
      </c>
      <c r="F12658" s="19" t="s">
        <v>37</v>
      </c>
      <c r="G12658" s="19" t="s">
        <v>118</v>
      </c>
      <c r="H12658" s="453">
        <v>350</v>
      </c>
      <c r="I12658" s="453">
        <v>350</v>
      </c>
      <c r="J12658" s="19" t="s">
        <v>2469</v>
      </c>
      <c r="K12658" s="19" t="s">
        <v>40</v>
      </c>
      <c r="L12658" s="59" t="s">
        <v>11892</v>
      </c>
    </row>
    <row r="12659" spans="2:12" ht="73.5" customHeight="1" x14ac:dyDescent="0.25">
      <c r="B12659" s="450">
        <v>31211904</v>
      </c>
      <c r="C12659" s="451" t="s">
        <v>11925</v>
      </c>
      <c r="D12659" s="137">
        <v>41659</v>
      </c>
      <c r="E12659" s="452" t="s">
        <v>11890</v>
      </c>
      <c r="F12659" s="19" t="s">
        <v>37</v>
      </c>
      <c r="G12659" s="19" t="s">
        <v>118</v>
      </c>
      <c r="H12659" s="453">
        <v>14000</v>
      </c>
      <c r="I12659" s="453">
        <v>14000</v>
      </c>
      <c r="J12659" s="19" t="s">
        <v>2469</v>
      </c>
      <c r="K12659" s="19" t="s">
        <v>40</v>
      </c>
      <c r="L12659" s="59" t="s">
        <v>11892</v>
      </c>
    </row>
    <row r="12660" spans="2:12" ht="73.5" customHeight="1" x14ac:dyDescent="0.25">
      <c r="B12660" s="450">
        <v>31211904</v>
      </c>
      <c r="C12660" s="451" t="s">
        <v>11926</v>
      </c>
      <c r="D12660" s="137">
        <v>41659</v>
      </c>
      <c r="E12660" s="452" t="s">
        <v>11890</v>
      </c>
      <c r="F12660" s="19" t="s">
        <v>37</v>
      </c>
      <c r="G12660" s="19" t="s">
        <v>118</v>
      </c>
      <c r="H12660" s="453">
        <v>14000</v>
      </c>
      <c r="I12660" s="453">
        <v>14000</v>
      </c>
      <c r="J12660" s="19" t="s">
        <v>2469</v>
      </c>
      <c r="K12660" s="19" t="s">
        <v>40</v>
      </c>
      <c r="L12660" s="59" t="s">
        <v>11892</v>
      </c>
    </row>
    <row r="12661" spans="2:12" ht="73.5" customHeight="1" x14ac:dyDescent="0.25">
      <c r="B12661" s="450">
        <v>31211904</v>
      </c>
      <c r="C12661" s="451" t="s">
        <v>11927</v>
      </c>
      <c r="D12661" s="137">
        <v>41659</v>
      </c>
      <c r="E12661" s="452" t="s">
        <v>11890</v>
      </c>
      <c r="F12661" s="19" t="s">
        <v>37</v>
      </c>
      <c r="G12661" s="19" t="s">
        <v>118</v>
      </c>
      <c r="H12661" s="453">
        <v>3900</v>
      </c>
      <c r="I12661" s="453">
        <v>3900</v>
      </c>
      <c r="J12661" s="19" t="s">
        <v>2469</v>
      </c>
      <c r="K12661" s="19" t="s">
        <v>40</v>
      </c>
      <c r="L12661" s="59" t="s">
        <v>11892</v>
      </c>
    </row>
    <row r="12662" spans="2:12" ht="73.5" customHeight="1" x14ac:dyDescent="0.25">
      <c r="B12662" s="450">
        <v>31211904</v>
      </c>
      <c r="C12662" s="451" t="s">
        <v>11928</v>
      </c>
      <c r="D12662" s="137">
        <v>41659</v>
      </c>
      <c r="E12662" s="452" t="s">
        <v>11890</v>
      </c>
      <c r="F12662" s="19" t="s">
        <v>37</v>
      </c>
      <c r="G12662" s="19" t="s">
        <v>118</v>
      </c>
      <c r="H12662" s="453">
        <v>3900</v>
      </c>
      <c r="I12662" s="453">
        <v>3900</v>
      </c>
      <c r="J12662" s="19" t="s">
        <v>2469</v>
      </c>
      <c r="K12662" s="19" t="s">
        <v>40</v>
      </c>
      <c r="L12662" s="59" t="s">
        <v>11892</v>
      </c>
    </row>
    <row r="12663" spans="2:12" ht="73.5" customHeight="1" x14ac:dyDescent="0.25">
      <c r="B12663" s="450">
        <v>30152101</v>
      </c>
      <c r="C12663" s="451" t="s">
        <v>11929</v>
      </c>
      <c r="D12663" s="137">
        <v>41659</v>
      </c>
      <c r="E12663" s="452" t="s">
        <v>11890</v>
      </c>
      <c r="F12663" s="19" t="s">
        <v>37</v>
      </c>
      <c r="G12663" s="19" t="s">
        <v>118</v>
      </c>
      <c r="H12663" s="453">
        <v>190</v>
      </c>
      <c r="I12663" s="453">
        <v>190</v>
      </c>
      <c r="J12663" s="19" t="s">
        <v>2469</v>
      </c>
      <c r="K12663" s="19" t="s">
        <v>40</v>
      </c>
      <c r="L12663" s="59" t="s">
        <v>11892</v>
      </c>
    </row>
    <row r="12664" spans="2:12" ht="73.5" customHeight="1" x14ac:dyDescent="0.25">
      <c r="B12664" s="450">
        <v>41111621</v>
      </c>
      <c r="C12664" s="451" t="s">
        <v>11930</v>
      </c>
      <c r="D12664" s="137">
        <v>41659</v>
      </c>
      <c r="E12664" s="452" t="s">
        <v>11890</v>
      </c>
      <c r="F12664" s="19" t="s">
        <v>37</v>
      </c>
      <c r="G12664" s="19" t="s">
        <v>118</v>
      </c>
      <c r="H12664" s="453">
        <v>1150000</v>
      </c>
      <c r="I12664" s="453">
        <v>1150000</v>
      </c>
      <c r="J12664" s="19" t="s">
        <v>2469</v>
      </c>
      <c r="K12664" s="19" t="s">
        <v>40</v>
      </c>
      <c r="L12664" s="59" t="s">
        <v>11892</v>
      </c>
    </row>
    <row r="12665" spans="2:12" ht="73.5" customHeight="1" x14ac:dyDescent="0.25">
      <c r="B12665" s="450">
        <v>31201503</v>
      </c>
      <c r="C12665" s="451" t="s">
        <v>11931</v>
      </c>
      <c r="D12665" s="137">
        <v>41659</v>
      </c>
      <c r="E12665" s="452" t="s">
        <v>11890</v>
      </c>
      <c r="F12665" s="19" t="s">
        <v>37</v>
      </c>
      <c r="G12665" s="19" t="s">
        <v>118</v>
      </c>
      <c r="H12665" s="453">
        <v>2800</v>
      </c>
      <c r="I12665" s="453">
        <v>2800</v>
      </c>
      <c r="J12665" s="19" t="s">
        <v>2469</v>
      </c>
      <c r="K12665" s="19" t="s">
        <v>40</v>
      </c>
      <c r="L12665" s="59" t="s">
        <v>11892</v>
      </c>
    </row>
    <row r="12666" spans="2:12" ht="73.5" customHeight="1" x14ac:dyDescent="0.25">
      <c r="B12666" s="450">
        <v>31201503</v>
      </c>
      <c r="C12666" s="451" t="s">
        <v>11932</v>
      </c>
      <c r="D12666" s="137">
        <v>41659</v>
      </c>
      <c r="E12666" s="452" t="s">
        <v>11890</v>
      </c>
      <c r="F12666" s="19" t="s">
        <v>37</v>
      </c>
      <c r="G12666" s="19" t="s">
        <v>118</v>
      </c>
      <c r="H12666" s="453">
        <v>1600</v>
      </c>
      <c r="I12666" s="453">
        <v>1600</v>
      </c>
      <c r="J12666" s="19" t="s">
        <v>2469</v>
      </c>
      <c r="K12666" s="19" t="s">
        <v>40</v>
      </c>
      <c r="L12666" s="59" t="s">
        <v>11892</v>
      </c>
    </row>
    <row r="12667" spans="2:12" ht="73.5" customHeight="1" x14ac:dyDescent="0.25">
      <c r="B12667" s="450">
        <v>31201503</v>
      </c>
      <c r="C12667" s="451" t="s">
        <v>11933</v>
      </c>
      <c r="D12667" s="137">
        <v>41659</v>
      </c>
      <c r="E12667" s="452" t="s">
        <v>11890</v>
      </c>
      <c r="F12667" s="19" t="s">
        <v>37</v>
      </c>
      <c r="G12667" s="19" t="s">
        <v>118</v>
      </c>
      <c r="H12667" s="453">
        <v>950</v>
      </c>
      <c r="I12667" s="453">
        <v>950</v>
      </c>
      <c r="J12667" s="19" t="s">
        <v>2469</v>
      </c>
      <c r="K12667" s="19" t="s">
        <v>40</v>
      </c>
      <c r="L12667" s="59" t="s">
        <v>11892</v>
      </c>
    </row>
    <row r="12668" spans="2:12" ht="73.5" customHeight="1" x14ac:dyDescent="0.25">
      <c r="B12668" s="450">
        <v>31201503</v>
      </c>
      <c r="C12668" s="451" t="s">
        <v>11934</v>
      </c>
      <c r="D12668" s="137">
        <v>41659</v>
      </c>
      <c r="E12668" s="452" t="s">
        <v>11890</v>
      </c>
      <c r="F12668" s="19" t="s">
        <v>37</v>
      </c>
      <c r="G12668" s="19" t="s">
        <v>118</v>
      </c>
      <c r="H12668" s="453">
        <v>2900</v>
      </c>
      <c r="I12668" s="453">
        <v>2900</v>
      </c>
      <c r="J12668" s="19" t="s">
        <v>2469</v>
      </c>
      <c r="K12668" s="19" t="s">
        <v>40</v>
      </c>
      <c r="L12668" s="59" t="s">
        <v>11892</v>
      </c>
    </row>
    <row r="12669" spans="2:12" ht="73.5" customHeight="1" x14ac:dyDescent="0.25">
      <c r="B12669" s="450">
        <v>31201503</v>
      </c>
      <c r="C12669" s="451" t="s">
        <v>11935</v>
      </c>
      <c r="D12669" s="137">
        <v>41659</v>
      </c>
      <c r="E12669" s="452" t="s">
        <v>11890</v>
      </c>
      <c r="F12669" s="19" t="s">
        <v>37</v>
      </c>
      <c r="G12669" s="19" t="s">
        <v>118</v>
      </c>
      <c r="H12669" s="453">
        <v>4990</v>
      </c>
      <c r="I12669" s="453">
        <v>4990</v>
      </c>
      <c r="J12669" s="19" t="s">
        <v>2469</v>
      </c>
      <c r="K12669" s="19" t="s">
        <v>40</v>
      </c>
      <c r="L12669" s="59" t="s">
        <v>11892</v>
      </c>
    </row>
    <row r="12670" spans="2:12" ht="73.5" customHeight="1" x14ac:dyDescent="0.25">
      <c r="B12670" s="450">
        <v>40151551</v>
      </c>
      <c r="C12670" s="451" t="s">
        <v>11936</v>
      </c>
      <c r="D12670" s="137">
        <v>41659</v>
      </c>
      <c r="E12670" s="452" t="s">
        <v>11890</v>
      </c>
      <c r="F12670" s="19" t="s">
        <v>37</v>
      </c>
      <c r="G12670" s="19" t="s">
        <v>118</v>
      </c>
      <c r="H12670" s="453">
        <v>890000</v>
      </c>
      <c r="I12670" s="453">
        <v>890000</v>
      </c>
      <c r="J12670" s="19" t="s">
        <v>2469</v>
      </c>
      <c r="K12670" s="19" t="s">
        <v>40</v>
      </c>
      <c r="L12670" s="59" t="s">
        <v>11892</v>
      </c>
    </row>
    <row r="12671" spans="2:12" ht="73.5" customHeight="1" x14ac:dyDescent="0.25">
      <c r="B12671" s="450">
        <v>40151510</v>
      </c>
      <c r="C12671" s="451" t="s">
        <v>11937</v>
      </c>
      <c r="D12671" s="137">
        <v>41659</v>
      </c>
      <c r="E12671" s="452" t="s">
        <v>11890</v>
      </c>
      <c r="F12671" s="19" t="s">
        <v>37</v>
      </c>
      <c r="G12671" s="19" t="s">
        <v>118</v>
      </c>
      <c r="H12671" s="453">
        <v>850000</v>
      </c>
      <c r="I12671" s="453">
        <v>850000</v>
      </c>
      <c r="J12671" s="19" t="s">
        <v>2469</v>
      </c>
      <c r="K12671" s="19" t="s">
        <v>40</v>
      </c>
      <c r="L12671" s="59" t="s">
        <v>11892</v>
      </c>
    </row>
    <row r="12672" spans="2:12" ht="73.5" customHeight="1" x14ac:dyDescent="0.25">
      <c r="B12672" s="450">
        <v>40101831</v>
      </c>
      <c r="C12672" s="451" t="s">
        <v>11938</v>
      </c>
      <c r="D12672" s="137">
        <v>41659</v>
      </c>
      <c r="E12672" s="452" t="s">
        <v>11890</v>
      </c>
      <c r="F12672" s="19" t="s">
        <v>37</v>
      </c>
      <c r="G12672" s="19" t="s">
        <v>118</v>
      </c>
      <c r="H12672" s="453">
        <v>5890000</v>
      </c>
      <c r="I12672" s="453">
        <v>5890000</v>
      </c>
      <c r="J12672" s="19" t="s">
        <v>2469</v>
      </c>
      <c r="K12672" s="19" t="s">
        <v>40</v>
      </c>
      <c r="L12672" s="59" t="s">
        <v>11892</v>
      </c>
    </row>
    <row r="12673" spans="2:12" ht="73.5" customHeight="1" x14ac:dyDescent="0.25">
      <c r="B12673" s="450">
        <v>27111907</v>
      </c>
      <c r="C12673" s="451" t="s">
        <v>11939</v>
      </c>
      <c r="D12673" s="137">
        <v>41659</v>
      </c>
      <c r="E12673" s="452" t="s">
        <v>11890</v>
      </c>
      <c r="F12673" s="19" t="s">
        <v>37</v>
      </c>
      <c r="G12673" s="19" t="s">
        <v>118</v>
      </c>
      <c r="H12673" s="453">
        <v>8560</v>
      </c>
      <c r="I12673" s="453">
        <v>8560</v>
      </c>
      <c r="J12673" s="19" t="s">
        <v>2469</v>
      </c>
      <c r="K12673" s="19" t="s">
        <v>40</v>
      </c>
      <c r="L12673" s="59" t="s">
        <v>11892</v>
      </c>
    </row>
    <row r="12674" spans="2:12" ht="73.5" customHeight="1" x14ac:dyDescent="0.25">
      <c r="B12674" s="450">
        <v>31171511</v>
      </c>
      <c r="C12674" s="451" t="s">
        <v>11940</v>
      </c>
      <c r="D12674" s="137">
        <v>41659</v>
      </c>
      <c r="E12674" s="452" t="s">
        <v>11890</v>
      </c>
      <c r="F12674" s="19" t="s">
        <v>37</v>
      </c>
      <c r="G12674" s="19" t="s">
        <v>118</v>
      </c>
      <c r="H12674" s="453">
        <v>75500</v>
      </c>
      <c r="I12674" s="453">
        <v>75500</v>
      </c>
      <c r="J12674" s="19" t="s">
        <v>2469</v>
      </c>
      <c r="K12674" s="19" t="s">
        <v>40</v>
      </c>
      <c r="L12674" s="59" t="s">
        <v>11892</v>
      </c>
    </row>
    <row r="12675" spans="2:12" ht="73.5" customHeight="1" x14ac:dyDescent="0.25">
      <c r="B12675" s="450">
        <v>31171511</v>
      </c>
      <c r="C12675" s="451" t="s">
        <v>11941</v>
      </c>
      <c r="D12675" s="137">
        <v>41659</v>
      </c>
      <c r="E12675" s="452" t="s">
        <v>11890</v>
      </c>
      <c r="F12675" s="19" t="s">
        <v>37</v>
      </c>
      <c r="G12675" s="19" t="s">
        <v>118</v>
      </c>
      <c r="H12675" s="453">
        <v>12900</v>
      </c>
      <c r="I12675" s="453">
        <v>12900</v>
      </c>
      <c r="J12675" s="19" t="s">
        <v>2469</v>
      </c>
      <c r="K12675" s="19" t="s">
        <v>40</v>
      </c>
      <c r="L12675" s="59" t="s">
        <v>11892</v>
      </c>
    </row>
    <row r="12676" spans="2:12" ht="73.5" customHeight="1" x14ac:dyDescent="0.25">
      <c r="B12676" s="450">
        <v>41122202</v>
      </c>
      <c r="C12676" s="451" t="s">
        <v>11942</v>
      </c>
      <c r="D12676" s="137">
        <v>41659</v>
      </c>
      <c r="E12676" s="452" t="s">
        <v>11890</v>
      </c>
      <c r="F12676" s="19" t="s">
        <v>37</v>
      </c>
      <c r="G12676" s="19" t="s">
        <v>118</v>
      </c>
      <c r="H12676" s="453">
        <v>15000</v>
      </c>
      <c r="I12676" s="453">
        <v>15000</v>
      </c>
      <c r="J12676" s="19" t="s">
        <v>2469</v>
      </c>
      <c r="K12676" s="19" t="s">
        <v>40</v>
      </c>
      <c r="L12676" s="59" t="s">
        <v>11892</v>
      </c>
    </row>
    <row r="12677" spans="2:12" ht="73.5" customHeight="1" x14ac:dyDescent="0.25">
      <c r="B12677" s="450">
        <v>27112838</v>
      </c>
      <c r="C12677" s="451" t="s">
        <v>11943</v>
      </c>
      <c r="D12677" s="137">
        <v>41659</v>
      </c>
      <c r="E12677" s="452" t="s">
        <v>11890</v>
      </c>
      <c r="F12677" s="19" t="s">
        <v>37</v>
      </c>
      <c r="G12677" s="19" t="s">
        <v>118</v>
      </c>
      <c r="H12677" s="453">
        <v>9000</v>
      </c>
      <c r="I12677" s="453">
        <v>9000</v>
      </c>
      <c r="J12677" s="19" t="s">
        <v>2469</v>
      </c>
      <c r="K12677" s="19" t="s">
        <v>40</v>
      </c>
      <c r="L12677" s="59" t="s">
        <v>11892</v>
      </c>
    </row>
    <row r="12678" spans="2:12" ht="73.5" customHeight="1" x14ac:dyDescent="0.25">
      <c r="B12678" s="450">
        <v>27112845</v>
      </c>
      <c r="C12678" s="451" t="s">
        <v>11944</v>
      </c>
      <c r="D12678" s="137">
        <v>41659</v>
      </c>
      <c r="E12678" s="452" t="s">
        <v>11890</v>
      </c>
      <c r="F12678" s="19" t="s">
        <v>37</v>
      </c>
      <c r="G12678" s="19" t="s">
        <v>118</v>
      </c>
      <c r="H12678" s="453">
        <v>79000</v>
      </c>
      <c r="I12678" s="453">
        <v>79000</v>
      </c>
      <c r="J12678" s="19" t="s">
        <v>2469</v>
      </c>
      <c r="K12678" s="19" t="s">
        <v>40</v>
      </c>
      <c r="L12678" s="59" t="s">
        <v>11892</v>
      </c>
    </row>
    <row r="12679" spans="2:12" ht="73.5" customHeight="1" x14ac:dyDescent="0.25">
      <c r="B12679" s="450">
        <v>27112845</v>
      </c>
      <c r="C12679" s="451" t="s">
        <v>11945</v>
      </c>
      <c r="D12679" s="137">
        <v>41659</v>
      </c>
      <c r="E12679" s="452" t="s">
        <v>11890</v>
      </c>
      <c r="F12679" s="19" t="s">
        <v>37</v>
      </c>
      <c r="G12679" s="19" t="s">
        <v>118</v>
      </c>
      <c r="H12679" s="453">
        <v>89000</v>
      </c>
      <c r="I12679" s="453">
        <v>89000</v>
      </c>
      <c r="J12679" s="19" t="s">
        <v>2469</v>
      </c>
      <c r="K12679" s="19" t="s">
        <v>40</v>
      </c>
      <c r="L12679" s="59" t="s">
        <v>11892</v>
      </c>
    </row>
    <row r="12680" spans="2:12" ht="73.5" customHeight="1" x14ac:dyDescent="0.25">
      <c r="B12680" s="450">
        <v>27111918</v>
      </c>
      <c r="C12680" s="451" t="s">
        <v>11946</v>
      </c>
      <c r="D12680" s="137">
        <v>41659</v>
      </c>
      <c r="E12680" s="452" t="s">
        <v>11890</v>
      </c>
      <c r="F12680" s="19" t="s">
        <v>37</v>
      </c>
      <c r="G12680" s="19" t="s">
        <v>118</v>
      </c>
      <c r="H12680" s="453">
        <v>112600</v>
      </c>
      <c r="I12680" s="453">
        <v>112600</v>
      </c>
      <c r="J12680" s="19" t="s">
        <v>2469</v>
      </c>
      <c r="K12680" s="19" t="s">
        <v>40</v>
      </c>
      <c r="L12680" s="59" t="s">
        <v>11892</v>
      </c>
    </row>
    <row r="12681" spans="2:12" ht="73.5" customHeight="1" x14ac:dyDescent="0.25">
      <c r="B12681" s="450">
        <v>27111908</v>
      </c>
      <c r="C12681" s="451" t="s">
        <v>11947</v>
      </c>
      <c r="D12681" s="137">
        <v>41659</v>
      </c>
      <c r="E12681" s="452" t="s">
        <v>11890</v>
      </c>
      <c r="F12681" s="19" t="s">
        <v>37</v>
      </c>
      <c r="G12681" s="19" t="s">
        <v>118</v>
      </c>
      <c r="H12681" s="453">
        <v>108000</v>
      </c>
      <c r="I12681" s="453">
        <v>108000</v>
      </c>
      <c r="J12681" s="19" t="s">
        <v>2469</v>
      </c>
      <c r="K12681" s="19" t="s">
        <v>40</v>
      </c>
      <c r="L12681" s="59" t="s">
        <v>11892</v>
      </c>
    </row>
    <row r="12682" spans="2:12" ht="73.5" customHeight="1" x14ac:dyDescent="0.25">
      <c r="B12682" s="450">
        <v>41111604</v>
      </c>
      <c r="C12682" s="451" t="s">
        <v>11948</v>
      </c>
      <c r="D12682" s="137">
        <v>41659</v>
      </c>
      <c r="E12682" s="452" t="s">
        <v>11890</v>
      </c>
      <c r="F12682" s="19" t="s">
        <v>37</v>
      </c>
      <c r="G12682" s="19" t="s">
        <v>118</v>
      </c>
      <c r="H12682" s="453">
        <v>389000</v>
      </c>
      <c r="I12682" s="453">
        <v>389000</v>
      </c>
      <c r="J12682" s="19" t="s">
        <v>2469</v>
      </c>
      <c r="K12682" s="19" t="s">
        <v>40</v>
      </c>
      <c r="L12682" s="59" t="s">
        <v>11892</v>
      </c>
    </row>
    <row r="12683" spans="2:12" ht="73.5" customHeight="1" x14ac:dyDescent="0.25">
      <c r="B12683" s="450">
        <v>11122001</v>
      </c>
      <c r="C12683" s="451" t="s">
        <v>11949</v>
      </c>
      <c r="D12683" s="137">
        <v>41659</v>
      </c>
      <c r="E12683" s="452" t="s">
        <v>11890</v>
      </c>
      <c r="F12683" s="19" t="s">
        <v>37</v>
      </c>
      <c r="G12683" s="19" t="s">
        <v>118</v>
      </c>
      <c r="H12683" s="453">
        <v>17800</v>
      </c>
      <c r="I12683" s="453">
        <v>17800</v>
      </c>
      <c r="J12683" s="19" t="s">
        <v>2469</v>
      </c>
      <c r="K12683" s="19" t="s">
        <v>40</v>
      </c>
      <c r="L12683" s="59" t="s">
        <v>11892</v>
      </c>
    </row>
    <row r="12684" spans="2:12" ht="73.5" customHeight="1" x14ac:dyDescent="0.25">
      <c r="B12684" s="450">
        <v>27111918</v>
      </c>
      <c r="C12684" s="451" t="s">
        <v>11950</v>
      </c>
      <c r="D12684" s="137">
        <v>41659</v>
      </c>
      <c r="E12684" s="452" t="s">
        <v>11890</v>
      </c>
      <c r="F12684" s="19" t="s">
        <v>37</v>
      </c>
      <c r="G12684" s="19" t="s">
        <v>118</v>
      </c>
      <c r="H12684" s="453">
        <v>1100</v>
      </c>
      <c r="I12684" s="453">
        <v>1100</v>
      </c>
      <c r="J12684" s="19" t="s">
        <v>2469</v>
      </c>
      <c r="K12684" s="19" t="s">
        <v>40</v>
      </c>
      <c r="L12684" s="59" t="s">
        <v>11892</v>
      </c>
    </row>
    <row r="12685" spans="2:12" ht="73.5" customHeight="1" x14ac:dyDescent="0.25">
      <c r="B12685" s="450">
        <v>27111918</v>
      </c>
      <c r="C12685" s="451" t="s">
        <v>11951</v>
      </c>
      <c r="D12685" s="137">
        <v>41659</v>
      </c>
      <c r="E12685" s="452" t="s">
        <v>11890</v>
      </c>
      <c r="F12685" s="19" t="s">
        <v>37</v>
      </c>
      <c r="G12685" s="19" t="s">
        <v>118</v>
      </c>
      <c r="H12685" s="453">
        <v>2900</v>
      </c>
      <c r="I12685" s="453">
        <v>2900</v>
      </c>
      <c r="J12685" s="19" t="s">
        <v>2469</v>
      </c>
      <c r="K12685" s="19" t="s">
        <v>40</v>
      </c>
      <c r="L12685" s="59" t="s">
        <v>11892</v>
      </c>
    </row>
    <row r="12686" spans="2:12" ht="73.5" customHeight="1" x14ac:dyDescent="0.25">
      <c r="B12686" s="450">
        <v>27111918</v>
      </c>
      <c r="C12686" s="451" t="s">
        <v>11952</v>
      </c>
      <c r="D12686" s="137">
        <v>41659</v>
      </c>
      <c r="E12686" s="452" t="s">
        <v>11890</v>
      </c>
      <c r="F12686" s="19" t="s">
        <v>37</v>
      </c>
      <c r="G12686" s="19" t="s">
        <v>118</v>
      </c>
      <c r="H12686" s="453">
        <v>1100</v>
      </c>
      <c r="I12686" s="453">
        <v>1100</v>
      </c>
      <c r="J12686" s="19" t="s">
        <v>2469</v>
      </c>
      <c r="K12686" s="19" t="s">
        <v>40</v>
      </c>
      <c r="L12686" s="59" t="s">
        <v>11892</v>
      </c>
    </row>
    <row r="12687" spans="2:12" ht="73.5" customHeight="1" x14ac:dyDescent="0.25">
      <c r="B12687" s="450">
        <v>27111918</v>
      </c>
      <c r="C12687" s="451" t="s">
        <v>11953</v>
      </c>
      <c r="D12687" s="137">
        <v>41659</v>
      </c>
      <c r="E12687" s="452" t="s">
        <v>11890</v>
      </c>
      <c r="F12687" s="19" t="s">
        <v>37</v>
      </c>
      <c r="G12687" s="19" t="s">
        <v>118</v>
      </c>
      <c r="H12687" s="453">
        <v>1100</v>
      </c>
      <c r="I12687" s="453">
        <v>1100</v>
      </c>
      <c r="J12687" s="19" t="s">
        <v>2469</v>
      </c>
      <c r="K12687" s="19" t="s">
        <v>40</v>
      </c>
      <c r="L12687" s="59" t="s">
        <v>11892</v>
      </c>
    </row>
    <row r="12688" spans="2:12" ht="73.5" customHeight="1" x14ac:dyDescent="0.25">
      <c r="B12688" s="450">
        <v>27111918</v>
      </c>
      <c r="C12688" s="451" t="s">
        <v>11954</v>
      </c>
      <c r="D12688" s="137">
        <v>41659</v>
      </c>
      <c r="E12688" s="452" t="s">
        <v>11890</v>
      </c>
      <c r="F12688" s="19" t="s">
        <v>37</v>
      </c>
      <c r="G12688" s="19" t="s">
        <v>118</v>
      </c>
      <c r="H12688" s="453">
        <v>1100</v>
      </c>
      <c r="I12688" s="453">
        <v>1100</v>
      </c>
      <c r="J12688" s="19" t="s">
        <v>2469</v>
      </c>
      <c r="K12688" s="19" t="s">
        <v>40</v>
      </c>
      <c r="L12688" s="59" t="s">
        <v>11892</v>
      </c>
    </row>
    <row r="12689" spans="2:12" ht="73.5" customHeight="1" x14ac:dyDescent="0.25">
      <c r="B12689" s="450">
        <v>27111918</v>
      </c>
      <c r="C12689" s="451" t="s">
        <v>11955</v>
      </c>
      <c r="D12689" s="137">
        <v>41659</v>
      </c>
      <c r="E12689" s="452" t="s">
        <v>11890</v>
      </c>
      <c r="F12689" s="19" t="s">
        <v>37</v>
      </c>
      <c r="G12689" s="19" t="s">
        <v>118</v>
      </c>
      <c r="H12689" s="453">
        <v>1100</v>
      </c>
      <c r="I12689" s="453">
        <v>1100</v>
      </c>
      <c r="J12689" s="19" t="s">
        <v>2469</v>
      </c>
      <c r="K12689" s="19" t="s">
        <v>40</v>
      </c>
      <c r="L12689" s="59" t="s">
        <v>11892</v>
      </c>
    </row>
    <row r="12690" spans="2:12" ht="73.5" customHeight="1" x14ac:dyDescent="0.25">
      <c r="B12690" s="450">
        <v>23101509</v>
      </c>
      <c r="C12690" s="451" t="s">
        <v>11956</v>
      </c>
      <c r="D12690" s="137">
        <v>41659</v>
      </c>
      <c r="E12690" s="452" t="s">
        <v>11890</v>
      </c>
      <c r="F12690" s="19" t="s">
        <v>37</v>
      </c>
      <c r="G12690" s="19" t="s">
        <v>118</v>
      </c>
      <c r="H12690" s="453">
        <v>445000</v>
      </c>
      <c r="I12690" s="453">
        <v>445000</v>
      </c>
      <c r="J12690" s="19" t="s">
        <v>2469</v>
      </c>
      <c r="K12690" s="19" t="s">
        <v>40</v>
      </c>
      <c r="L12690" s="59" t="s">
        <v>11892</v>
      </c>
    </row>
    <row r="12691" spans="2:12" ht="73.5" customHeight="1" x14ac:dyDescent="0.25">
      <c r="B12691" s="450">
        <v>27112806</v>
      </c>
      <c r="C12691" s="451" t="s">
        <v>11957</v>
      </c>
      <c r="D12691" s="137">
        <v>41659</v>
      </c>
      <c r="E12691" s="452" t="s">
        <v>11890</v>
      </c>
      <c r="F12691" s="19" t="s">
        <v>37</v>
      </c>
      <c r="G12691" s="19" t="s">
        <v>118</v>
      </c>
      <c r="H12691" s="453">
        <v>34900</v>
      </c>
      <c r="I12691" s="453">
        <v>34900</v>
      </c>
      <c r="J12691" s="19" t="s">
        <v>2469</v>
      </c>
      <c r="K12691" s="19" t="s">
        <v>40</v>
      </c>
      <c r="L12691" s="59" t="s">
        <v>11892</v>
      </c>
    </row>
    <row r="12692" spans="2:12" ht="73.5" customHeight="1" x14ac:dyDescent="0.25">
      <c r="B12692" s="450">
        <v>27112806</v>
      </c>
      <c r="C12692" s="451" t="s">
        <v>11958</v>
      </c>
      <c r="D12692" s="137">
        <v>41659</v>
      </c>
      <c r="E12692" s="452" t="s">
        <v>11890</v>
      </c>
      <c r="F12692" s="19" t="s">
        <v>37</v>
      </c>
      <c r="G12692" s="19" t="s">
        <v>118</v>
      </c>
      <c r="H12692" s="453">
        <v>48700</v>
      </c>
      <c r="I12692" s="453">
        <v>48700</v>
      </c>
      <c r="J12692" s="19" t="s">
        <v>2469</v>
      </c>
      <c r="K12692" s="19" t="s">
        <v>40</v>
      </c>
      <c r="L12692" s="59" t="s">
        <v>11892</v>
      </c>
    </row>
    <row r="12693" spans="2:12" ht="73.5" customHeight="1" x14ac:dyDescent="0.25">
      <c r="B12693" s="450">
        <v>27112806</v>
      </c>
      <c r="C12693" s="451" t="s">
        <v>11959</v>
      </c>
      <c r="D12693" s="137">
        <v>41659</v>
      </c>
      <c r="E12693" s="452" t="s">
        <v>11890</v>
      </c>
      <c r="F12693" s="19" t="s">
        <v>37</v>
      </c>
      <c r="G12693" s="19" t="s">
        <v>118</v>
      </c>
      <c r="H12693" s="453">
        <v>22300</v>
      </c>
      <c r="I12693" s="453">
        <v>22300</v>
      </c>
      <c r="J12693" s="19" t="s">
        <v>2469</v>
      </c>
      <c r="K12693" s="19" t="s">
        <v>40</v>
      </c>
      <c r="L12693" s="59" t="s">
        <v>11892</v>
      </c>
    </row>
    <row r="12694" spans="2:12" ht="73.5" customHeight="1" x14ac:dyDescent="0.25">
      <c r="B12694" s="450">
        <v>20121439</v>
      </c>
      <c r="C12694" s="451" t="s">
        <v>11960</v>
      </c>
      <c r="D12694" s="137">
        <v>41659</v>
      </c>
      <c r="E12694" s="452" t="s">
        <v>11890</v>
      </c>
      <c r="F12694" s="19" t="s">
        <v>37</v>
      </c>
      <c r="G12694" s="19" t="s">
        <v>118</v>
      </c>
      <c r="H12694" s="453">
        <v>124500</v>
      </c>
      <c r="I12694" s="453">
        <v>124500</v>
      </c>
      <c r="J12694" s="19" t="s">
        <v>2469</v>
      </c>
      <c r="K12694" s="19" t="s">
        <v>40</v>
      </c>
      <c r="L12694" s="59" t="s">
        <v>11892</v>
      </c>
    </row>
    <row r="12695" spans="2:12" ht="73.5" customHeight="1" x14ac:dyDescent="0.25">
      <c r="B12695" s="450">
        <v>20121439</v>
      </c>
      <c r="C12695" s="451" t="s">
        <v>11961</v>
      </c>
      <c r="D12695" s="137">
        <v>41659</v>
      </c>
      <c r="E12695" s="452" t="s">
        <v>11890</v>
      </c>
      <c r="F12695" s="19" t="s">
        <v>37</v>
      </c>
      <c r="G12695" s="19" t="s">
        <v>118</v>
      </c>
      <c r="H12695" s="453">
        <v>124500</v>
      </c>
      <c r="I12695" s="453">
        <v>124500</v>
      </c>
      <c r="J12695" s="19" t="s">
        <v>2469</v>
      </c>
      <c r="K12695" s="19" t="s">
        <v>40</v>
      </c>
      <c r="L12695" s="59" t="s">
        <v>11892</v>
      </c>
    </row>
    <row r="12696" spans="2:12" ht="73.5" customHeight="1" x14ac:dyDescent="0.25">
      <c r="B12696" s="450">
        <v>27111617</v>
      </c>
      <c r="C12696" s="451" t="s">
        <v>11962</v>
      </c>
      <c r="D12696" s="137">
        <v>41659</v>
      </c>
      <c r="E12696" s="452" t="s">
        <v>11890</v>
      </c>
      <c r="F12696" s="19" t="s">
        <v>37</v>
      </c>
      <c r="G12696" s="19" t="s">
        <v>118</v>
      </c>
      <c r="H12696" s="453">
        <v>39800</v>
      </c>
      <c r="I12696" s="453">
        <v>39800</v>
      </c>
      <c r="J12696" s="19" t="s">
        <v>2469</v>
      </c>
      <c r="K12696" s="19" t="s">
        <v>40</v>
      </c>
      <c r="L12696" s="59" t="s">
        <v>11892</v>
      </c>
    </row>
    <row r="12697" spans="2:12" ht="73.5" customHeight="1" x14ac:dyDescent="0.25">
      <c r="B12697" s="450">
        <v>41102402</v>
      </c>
      <c r="C12697" s="451" t="s">
        <v>11963</v>
      </c>
      <c r="D12697" s="137">
        <v>41659</v>
      </c>
      <c r="E12697" s="452" t="s">
        <v>11890</v>
      </c>
      <c r="F12697" s="19" t="s">
        <v>37</v>
      </c>
      <c r="G12697" s="19" t="s">
        <v>118</v>
      </c>
      <c r="H12697" s="453">
        <v>15000</v>
      </c>
      <c r="I12697" s="453">
        <v>15000</v>
      </c>
      <c r="J12697" s="19" t="s">
        <v>2469</v>
      </c>
      <c r="K12697" s="19" t="s">
        <v>40</v>
      </c>
      <c r="L12697" s="59" t="s">
        <v>11892</v>
      </c>
    </row>
    <row r="12698" spans="2:12" ht="73.5" customHeight="1" x14ac:dyDescent="0.25">
      <c r="B12698" s="450">
        <v>41103316</v>
      </c>
      <c r="C12698" s="451" t="s">
        <v>11964</v>
      </c>
      <c r="D12698" s="137">
        <v>41659</v>
      </c>
      <c r="E12698" s="452" t="s">
        <v>11890</v>
      </c>
      <c r="F12698" s="19" t="s">
        <v>37</v>
      </c>
      <c r="G12698" s="19" t="s">
        <v>118</v>
      </c>
      <c r="H12698" s="453">
        <v>100000</v>
      </c>
      <c r="I12698" s="453">
        <v>100000</v>
      </c>
      <c r="J12698" s="19" t="s">
        <v>2469</v>
      </c>
      <c r="K12698" s="19" t="s">
        <v>40</v>
      </c>
      <c r="L12698" s="59" t="s">
        <v>11892</v>
      </c>
    </row>
    <row r="12699" spans="2:12" ht="73.5" customHeight="1" x14ac:dyDescent="0.25">
      <c r="B12699" s="450">
        <v>27112824</v>
      </c>
      <c r="C12699" s="451" t="s">
        <v>11965</v>
      </c>
      <c r="D12699" s="137">
        <v>41659</v>
      </c>
      <c r="E12699" s="452" t="s">
        <v>11890</v>
      </c>
      <c r="F12699" s="19" t="s">
        <v>37</v>
      </c>
      <c r="G12699" s="19" t="s">
        <v>118</v>
      </c>
      <c r="H12699" s="453">
        <v>89000</v>
      </c>
      <c r="I12699" s="453">
        <v>89000</v>
      </c>
      <c r="J12699" s="19" t="s">
        <v>2469</v>
      </c>
      <c r="K12699" s="19" t="s">
        <v>40</v>
      </c>
      <c r="L12699" s="59" t="s">
        <v>11892</v>
      </c>
    </row>
    <row r="12700" spans="2:12" ht="73.5" customHeight="1" x14ac:dyDescent="0.25">
      <c r="B12700" s="450">
        <v>40171626</v>
      </c>
      <c r="C12700" s="451" t="s">
        <v>11966</v>
      </c>
      <c r="D12700" s="137">
        <v>41659</v>
      </c>
      <c r="E12700" s="452" t="s">
        <v>11890</v>
      </c>
      <c r="F12700" s="19" t="s">
        <v>37</v>
      </c>
      <c r="G12700" s="19" t="s">
        <v>118</v>
      </c>
      <c r="H12700" s="453">
        <v>32000</v>
      </c>
      <c r="I12700" s="453">
        <v>32000</v>
      </c>
      <c r="J12700" s="19" t="s">
        <v>2469</v>
      </c>
      <c r="K12700" s="19" t="s">
        <v>40</v>
      </c>
      <c r="L12700" s="59" t="s">
        <v>11892</v>
      </c>
    </row>
    <row r="12701" spans="2:12" ht="73.5" customHeight="1" x14ac:dyDescent="0.25">
      <c r="B12701" s="450">
        <v>22101708</v>
      </c>
      <c r="C12701" s="451" t="s">
        <v>11967</v>
      </c>
      <c r="D12701" s="137">
        <v>41659</v>
      </c>
      <c r="E12701" s="452" t="s">
        <v>11890</v>
      </c>
      <c r="F12701" s="19" t="s">
        <v>37</v>
      </c>
      <c r="G12701" s="19" t="s">
        <v>118</v>
      </c>
      <c r="H12701" s="453">
        <v>2399900</v>
      </c>
      <c r="I12701" s="453">
        <v>2399900</v>
      </c>
      <c r="J12701" s="19" t="s">
        <v>2469</v>
      </c>
      <c r="K12701" s="19" t="s">
        <v>40</v>
      </c>
      <c r="L12701" s="59" t="s">
        <v>11892</v>
      </c>
    </row>
    <row r="12702" spans="2:12" ht="73.5" customHeight="1" x14ac:dyDescent="0.25">
      <c r="B12702" s="450">
        <v>22101708</v>
      </c>
      <c r="C12702" s="451" t="s">
        <v>11968</v>
      </c>
      <c r="D12702" s="137">
        <v>41659</v>
      </c>
      <c r="E12702" s="452" t="s">
        <v>11890</v>
      </c>
      <c r="F12702" s="19" t="s">
        <v>37</v>
      </c>
      <c r="G12702" s="19" t="s">
        <v>118</v>
      </c>
      <c r="H12702" s="453">
        <v>1980000</v>
      </c>
      <c r="I12702" s="453">
        <v>1980000</v>
      </c>
      <c r="J12702" s="19" t="s">
        <v>2469</v>
      </c>
      <c r="K12702" s="19" t="s">
        <v>40</v>
      </c>
      <c r="L12702" s="59" t="s">
        <v>11892</v>
      </c>
    </row>
    <row r="12703" spans="2:12" ht="73.5" customHeight="1" x14ac:dyDescent="0.25">
      <c r="B12703" s="450">
        <v>23271710</v>
      </c>
      <c r="C12703" s="451" t="s">
        <v>11969</v>
      </c>
      <c r="D12703" s="137">
        <v>41659</v>
      </c>
      <c r="E12703" s="452" t="s">
        <v>11890</v>
      </c>
      <c r="F12703" s="19" t="s">
        <v>37</v>
      </c>
      <c r="G12703" s="19" t="s">
        <v>118</v>
      </c>
      <c r="H12703" s="453">
        <v>36400</v>
      </c>
      <c r="I12703" s="453">
        <v>36400</v>
      </c>
      <c r="J12703" s="19" t="s">
        <v>2469</v>
      </c>
      <c r="K12703" s="19" t="s">
        <v>40</v>
      </c>
      <c r="L12703" s="59" t="s">
        <v>11892</v>
      </c>
    </row>
    <row r="12704" spans="2:12" ht="73.5" customHeight="1" x14ac:dyDescent="0.25">
      <c r="B12704" s="450">
        <v>23101502</v>
      </c>
      <c r="C12704" s="451" t="s">
        <v>11970</v>
      </c>
      <c r="D12704" s="137">
        <v>41659</v>
      </c>
      <c r="E12704" s="452" t="s">
        <v>11890</v>
      </c>
      <c r="F12704" s="19" t="s">
        <v>37</v>
      </c>
      <c r="G12704" s="19" t="s">
        <v>118</v>
      </c>
      <c r="H12704" s="453">
        <v>325500</v>
      </c>
      <c r="I12704" s="453">
        <v>325500</v>
      </c>
      <c r="J12704" s="19" t="s">
        <v>2469</v>
      </c>
      <c r="K12704" s="19" t="s">
        <v>40</v>
      </c>
      <c r="L12704" s="59" t="s">
        <v>11892</v>
      </c>
    </row>
    <row r="12705" spans="2:12" ht="73.5" customHeight="1" x14ac:dyDescent="0.25">
      <c r="B12705" s="450">
        <v>23271710</v>
      </c>
      <c r="C12705" s="451" t="s">
        <v>11971</v>
      </c>
      <c r="D12705" s="137">
        <v>41659</v>
      </c>
      <c r="E12705" s="452" t="s">
        <v>11890</v>
      </c>
      <c r="F12705" s="19" t="s">
        <v>37</v>
      </c>
      <c r="G12705" s="19" t="s">
        <v>118</v>
      </c>
      <c r="H12705" s="453">
        <v>98900</v>
      </c>
      <c r="I12705" s="453">
        <v>98900</v>
      </c>
      <c r="J12705" s="19" t="s">
        <v>2469</v>
      </c>
      <c r="K12705" s="19" t="s">
        <v>40</v>
      </c>
      <c r="L12705" s="59" t="s">
        <v>11892</v>
      </c>
    </row>
    <row r="12706" spans="2:12" ht="73.5" customHeight="1" x14ac:dyDescent="0.25">
      <c r="B12706" s="450">
        <v>27112806</v>
      </c>
      <c r="C12706" s="451" t="s">
        <v>11972</v>
      </c>
      <c r="D12706" s="137">
        <v>41659</v>
      </c>
      <c r="E12706" s="452" t="s">
        <v>11890</v>
      </c>
      <c r="F12706" s="19" t="s">
        <v>37</v>
      </c>
      <c r="G12706" s="19" t="s">
        <v>118</v>
      </c>
      <c r="H12706" s="453">
        <v>25000</v>
      </c>
      <c r="I12706" s="453">
        <v>25000</v>
      </c>
      <c r="J12706" s="19" t="s">
        <v>2469</v>
      </c>
      <c r="K12706" s="19" t="s">
        <v>40</v>
      </c>
      <c r="L12706" s="59" t="s">
        <v>11892</v>
      </c>
    </row>
    <row r="12707" spans="2:12" ht="73.5" customHeight="1" x14ac:dyDescent="0.25">
      <c r="B12707" s="450">
        <v>20121439</v>
      </c>
      <c r="C12707" s="451" t="s">
        <v>11973</v>
      </c>
      <c r="D12707" s="137">
        <v>41659</v>
      </c>
      <c r="E12707" s="452" t="s">
        <v>11890</v>
      </c>
      <c r="F12707" s="19" t="s">
        <v>37</v>
      </c>
      <c r="G12707" s="19" t="s">
        <v>118</v>
      </c>
      <c r="H12707" s="453">
        <v>124500</v>
      </c>
      <c r="I12707" s="453">
        <v>124500</v>
      </c>
      <c r="J12707" s="19" t="s">
        <v>2469</v>
      </c>
      <c r="K12707" s="19" t="s">
        <v>40</v>
      </c>
      <c r="L12707" s="59" t="s">
        <v>11892</v>
      </c>
    </row>
    <row r="12708" spans="2:12" ht="73.5" customHeight="1" x14ac:dyDescent="0.25">
      <c r="B12708" s="450">
        <v>23242307</v>
      </c>
      <c r="C12708" s="451" t="s">
        <v>11974</v>
      </c>
      <c r="D12708" s="137">
        <v>41659</v>
      </c>
      <c r="E12708" s="452" t="s">
        <v>11890</v>
      </c>
      <c r="F12708" s="19" t="s">
        <v>37</v>
      </c>
      <c r="G12708" s="19" t="s">
        <v>118</v>
      </c>
      <c r="H12708" s="453">
        <v>95</v>
      </c>
      <c r="I12708" s="453">
        <v>95</v>
      </c>
      <c r="J12708" s="19" t="s">
        <v>2469</v>
      </c>
      <c r="K12708" s="19" t="s">
        <v>40</v>
      </c>
      <c r="L12708" s="59" t="s">
        <v>11892</v>
      </c>
    </row>
    <row r="12709" spans="2:12" ht="73.5" customHeight="1" x14ac:dyDescent="0.25">
      <c r="B12709" s="450">
        <v>27111617</v>
      </c>
      <c r="C12709" s="451" t="s">
        <v>11962</v>
      </c>
      <c r="D12709" s="137">
        <v>41659</v>
      </c>
      <c r="E12709" s="452" t="s">
        <v>11890</v>
      </c>
      <c r="F12709" s="19" t="s">
        <v>37</v>
      </c>
      <c r="G12709" s="19" t="s">
        <v>118</v>
      </c>
      <c r="H12709" s="453">
        <v>39000</v>
      </c>
      <c r="I12709" s="453">
        <v>39000</v>
      </c>
      <c r="J12709" s="19" t="s">
        <v>2469</v>
      </c>
      <c r="K12709" s="19" t="s">
        <v>40</v>
      </c>
      <c r="L12709" s="59" t="s">
        <v>11892</v>
      </c>
    </row>
    <row r="12710" spans="2:12" ht="73.5" customHeight="1" x14ac:dyDescent="0.25">
      <c r="B12710" s="450">
        <v>23101510</v>
      </c>
      <c r="C12710" s="451" t="s">
        <v>11975</v>
      </c>
      <c r="D12710" s="137">
        <v>41659</v>
      </c>
      <c r="E12710" s="452" t="s">
        <v>11890</v>
      </c>
      <c r="F12710" s="19" t="s">
        <v>37</v>
      </c>
      <c r="G12710" s="19" t="s">
        <v>118</v>
      </c>
      <c r="H12710" s="453">
        <v>723400</v>
      </c>
      <c r="I12710" s="453">
        <v>723400</v>
      </c>
      <c r="J12710" s="19" t="s">
        <v>2469</v>
      </c>
      <c r="K12710" s="19" t="s">
        <v>40</v>
      </c>
      <c r="L12710" s="59" t="s">
        <v>11892</v>
      </c>
    </row>
    <row r="12711" spans="2:12" ht="73.5" customHeight="1" x14ac:dyDescent="0.25">
      <c r="B12711" s="450">
        <v>23242307</v>
      </c>
      <c r="C12711" s="451" t="s">
        <v>11976</v>
      </c>
      <c r="D12711" s="137">
        <v>41659</v>
      </c>
      <c r="E12711" s="452" t="s">
        <v>11890</v>
      </c>
      <c r="F12711" s="19" t="s">
        <v>37</v>
      </c>
      <c r="G12711" s="19" t="s">
        <v>118</v>
      </c>
      <c r="H12711" s="453">
        <v>105</v>
      </c>
      <c r="I12711" s="453">
        <v>105</v>
      </c>
      <c r="J12711" s="19" t="s">
        <v>2469</v>
      </c>
      <c r="K12711" s="19" t="s">
        <v>40</v>
      </c>
      <c r="L12711" s="59" t="s">
        <v>11892</v>
      </c>
    </row>
    <row r="12712" spans="2:12" ht="73.5" customHeight="1" x14ac:dyDescent="0.25">
      <c r="B12712" s="450">
        <v>31161520</v>
      </c>
      <c r="C12712" s="451" t="s">
        <v>11977</v>
      </c>
      <c r="D12712" s="137">
        <v>41659</v>
      </c>
      <c r="E12712" s="452" t="s">
        <v>11890</v>
      </c>
      <c r="F12712" s="19" t="s">
        <v>37</v>
      </c>
      <c r="G12712" s="19" t="s">
        <v>118</v>
      </c>
      <c r="H12712" s="453">
        <v>490</v>
      </c>
      <c r="I12712" s="453">
        <v>490</v>
      </c>
      <c r="J12712" s="19" t="s">
        <v>2469</v>
      </c>
      <c r="K12712" s="19" t="s">
        <v>40</v>
      </c>
      <c r="L12712" s="59" t="s">
        <v>11892</v>
      </c>
    </row>
    <row r="12713" spans="2:12" ht="73.5" customHeight="1" x14ac:dyDescent="0.25">
      <c r="B12713" s="450">
        <v>31161520</v>
      </c>
      <c r="C12713" s="451" t="s">
        <v>11978</v>
      </c>
      <c r="D12713" s="137">
        <v>41659</v>
      </c>
      <c r="E12713" s="452" t="s">
        <v>11890</v>
      </c>
      <c r="F12713" s="19" t="s">
        <v>37</v>
      </c>
      <c r="G12713" s="19" t="s">
        <v>118</v>
      </c>
      <c r="H12713" s="453">
        <v>80</v>
      </c>
      <c r="I12713" s="453">
        <v>80</v>
      </c>
      <c r="J12713" s="19" t="s">
        <v>2469</v>
      </c>
      <c r="K12713" s="19" t="s">
        <v>40</v>
      </c>
      <c r="L12713" s="59" t="s">
        <v>11892</v>
      </c>
    </row>
    <row r="12714" spans="2:12" ht="73.5" customHeight="1" x14ac:dyDescent="0.25">
      <c r="B12714" s="450">
        <v>31161520</v>
      </c>
      <c r="C12714" s="451" t="s">
        <v>11979</v>
      </c>
      <c r="D12714" s="137">
        <v>41659</v>
      </c>
      <c r="E12714" s="452" t="s">
        <v>11890</v>
      </c>
      <c r="F12714" s="19" t="s">
        <v>37</v>
      </c>
      <c r="G12714" s="19" t="s">
        <v>118</v>
      </c>
      <c r="H12714" s="453">
        <v>240</v>
      </c>
      <c r="I12714" s="453">
        <v>240</v>
      </c>
      <c r="J12714" s="19" t="s">
        <v>2469</v>
      </c>
      <c r="K12714" s="19" t="s">
        <v>40</v>
      </c>
      <c r="L12714" s="59" t="s">
        <v>11892</v>
      </c>
    </row>
    <row r="12715" spans="2:12" ht="73.5" customHeight="1" x14ac:dyDescent="0.25">
      <c r="B12715" s="450">
        <v>31161520</v>
      </c>
      <c r="C12715" s="451" t="s">
        <v>11980</v>
      </c>
      <c r="D12715" s="137">
        <v>41659</v>
      </c>
      <c r="E12715" s="452" t="s">
        <v>11890</v>
      </c>
      <c r="F12715" s="19" t="s">
        <v>37</v>
      </c>
      <c r="G12715" s="19" t="s">
        <v>118</v>
      </c>
      <c r="H12715" s="453">
        <v>770</v>
      </c>
      <c r="I12715" s="453">
        <v>770</v>
      </c>
      <c r="J12715" s="19" t="s">
        <v>2469</v>
      </c>
      <c r="K12715" s="19" t="s">
        <v>40</v>
      </c>
      <c r="L12715" s="59" t="s">
        <v>11892</v>
      </c>
    </row>
    <row r="12716" spans="2:12" ht="73.5" customHeight="1" x14ac:dyDescent="0.25">
      <c r="B12716" s="450">
        <v>31161520</v>
      </c>
      <c r="C12716" s="451" t="s">
        <v>11981</v>
      </c>
      <c r="D12716" s="137">
        <v>41659</v>
      </c>
      <c r="E12716" s="452" t="s">
        <v>11890</v>
      </c>
      <c r="F12716" s="19" t="s">
        <v>37</v>
      </c>
      <c r="G12716" s="19" t="s">
        <v>118</v>
      </c>
      <c r="H12716" s="453">
        <v>550</v>
      </c>
      <c r="I12716" s="453">
        <v>550</v>
      </c>
      <c r="J12716" s="19" t="s">
        <v>2469</v>
      </c>
      <c r="K12716" s="19" t="s">
        <v>40</v>
      </c>
      <c r="L12716" s="59" t="s">
        <v>11892</v>
      </c>
    </row>
    <row r="12717" spans="2:12" ht="73.5" customHeight="1" x14ac:dyDescent="0.25">
      <c r="B12717" s="450">
        <v>31161520</v>
      </c>
      <c r="C12717" s="451" t="s">
        <v>11982</v>
      </c>
      <c r="D12717" s="137">
        <v>41659</v>
      </c>
      <c r="E12717" s="452" t="s">
        <v>11890</v>
      </c>
      <c r="F12717" s="19" t="s">
        <v>37</v>
      </c>
      <c r="G12717" s="19" t="s">
        <v>118</v>
      </c>
      <c r="H12717" s="453">
        <v>180</v>
      </c>
      <c r="I12717" s="453">
        <v>180</v>
      </c>
      <c r="J12717" s="19" t="s">
        <v>2469</v>
      </c>
      <c r="K12717" s="19" t="s">
        <v>40</v>
      </c>
      <c r="L12717" s="59" t="s">
        <v>11892</v>
      </c>
    </row>
    <row r="12718" spans="2:12" ht="73.5" customHeight="1" x14ac:dyDescent="0.25">
      <c r="B12718" s="450">
        <v>31161520</v>
      </c>
      <c r="C12718" s="451" t="s">
        <v>11983</v>
      </c>
      <c r="D12718" s="137">
        <v>41659</v>
      </c>
      <c r="E12718" s="452" t="s">
        <v>11890</v>
      </c>
      <c r="F12718" s="19" t="s">
        <v>37</v>
      </c>
      <c r="G12718" s="19" t="s">
        <v>118</v>
      </c>
      <c r="H12718" s="453">
        <v>12600</v>
      </c>
      <c r="I12718" s="453">
        <v>12600</v>
      </c>
      <c r="J12718" s="19" t="s">
        <v>2469</v>
      </c>
      <c r="K12718" s="19" t="s">
        <v>40</v>
      </c>
      <c r="L12718" s="59" t="s">
        <v>11892</v>
      </c>
    </row>
    <row r="12719" spans="2:12" ht="73.5" customHeight="1" x14ac:dyDescent="0.25">
      <c r="B12719" s="450">
        <v>31161520</v>
      </c>
      <c r="C12719" s="451" t="s">
        <v>11984</v>
      </c>
      <c r="D12719" s="137">
        <v>41659</v>
      </c>
      <c r="E12719" s="452" t="s">
        <v>11890</v>
      </c>
      <c r="F12719" s="19" t="s">
        <v>37</v>
      </c>
      <c r="G12719" s="19" t="s">
        <v>118</v>
      </c>
      <c r="H12719" s="453">
        <v>10500</v>
      </c>
      <c r="I12719" s="453">
        <v>10500</v>
      </c>
      <c r="J12719" s="19" t="s">
        <v>2469</v>
      </c>
      <c r="K12719" s="19" t="s">
        <v>40</v>
      </c>
      <c r="L12719" s="59" t="s">
        <v>11892</v>
      </c>
    </row>
    <row r="12720" spans="2:12" ht="73.5" customHeight="1" x14ac:dyDescent="0.25">
      <c r="B12720" s="450">
        <v>23242307</v>
      </c>
      <c r="C12720" s="451" t="s">
        <v>11976</v>
      </c>
      <c r="D12720" s="137">
        <v>41659</v>
      </c>
      <c r="E12720" s="452" t="s">
        <v>11890</v>
      </c>
      <c r="F12720" s="19" t="s">
        <v>37</v>
      </c>
      <c r="G12720" s="19" t="s">
        <v>118</v>
      </c>
      <c r="H12720" s="453">
        <v>120000</v>
      </c>
      <c r="I12720" s="453">
        <v>120000</v>
      </c>
      <c r="J12720" s="19" t="s">
        <v>2469</v>
      </c>
      <c r="K12720" s="19" t="s">
        <v>40</v>
      </c>
      <c r="L12720" s="59" t="s">
        <v>11892</v>
      </c>
    </row>
    <row r="12721" spans="2:12" ht="73.5" customHeight="1" x14ac:dyDescent="0.25">
      <c r="B12721" s="450">
        <v>23242307</v>
      </c>
      <c r="C12721" s="451" t="s">
        <v>11985</v>
      </c>
      <c r="D12721" s="137">
        <v>41659</v>
      </c>
      <c r="E12721" s="452" t="s">
        <v>11890</v>
      </c>
      <c r="F12721" s="19" t="s">
        <v>37</v>
      </c>
      <c r="G12721" s="19" t="s">
        <v>118</v>
      </c>
      <c r="H12721" s="453">
        <v>80000</v>
      </c>
      <c r="I12721" s="453">
        <v>80000</v>
      </c>
      <c r="J12721" s="19" t="s">
        <v>2469</v>
      </c>
      <c r="K12721" s="19" t="s">
        <v>40</v>
      </c>
      <c r="L12721" s="59" t="s">
        <v>11892</v>
      </c>
    </row>
    <row r="12722" spans="2:12" ht="73.5" customHeight="1" x14ac:dyDescent="0.25">
      <c r="B12722" s="450">
        <v>23242307</v>
      </c>
      <c r="C12722" s="451" t="s">
        <v>11986</v>
      </c>
      <c r="D12722" s="137">
        <v>41659</v>
      </c>
      <c r="E12722" s="452" t="s">
        <v>11890</v>
      </c>
      <c r="F12722" s="19" t="s">
        <v>37</v>
      </c>
      <c r="G12722" s="19" t="s">
        <v>118</v>
      </c>
      <c r="H12722" s="453">
        <v>80000</v>
      </c>
      <c r="I12722" s="453">
        <v>80000</v>
      </c>
      <c r="J12722" s="19" t="s">
        <v>2469</v>
      </c>
      <c r="K12722" s="19" t="s">
        <v>40</v>
      </c>
      <c r="L12722" s="59" t="s">
        <v>11892</v>
      </c>
    </row>
    <row r="12723" spans="2:12" ht="73.5" customHeight="1" x14ac:dyDescent="0.25">
      <c r="B12723" s="450">
        <v>31161727</v>
      </c>
      <c r="C12723" s="451" t="s">
        <v>11987</v>
      </c>
      <c r="D12723" s="137">
        <v>41659</v>
      </c>
      <c r="E12723" s="452" t="s">
        <v>11890</v>
      </c>
      <c r="F12723" s="19" t="s">
        <v>37</v>
      </c>
      <c r="G12723" s="19" t="s">
        <v>118</v>
      </c>
      <c r="H12723" s="453">
        <v>230</v>
      </c>
      <c r="I12723" s="453">
        <v>230</v>
      </c>
      <c r="J12723" s="19" t="s">
        <v>2469</v>
      </c>
      <c r="K12723" s="19" t="s">
        <v>40</v>
      </c>
      <c r="L12723" s="59" t="s">
        <v>11892</v>
      </c>
    </row>
    <row r="12724" spans="2:12" ht="73.5" customHeight="1" x14ac:dyDescent="0.25">
      <c r="B12724" s="450">
        <v>31161727</v>
      </c>
      <c r="C12724" s="451" t="s">
        <v>11988</v>
      </c>
      <c r="D12724" s="137">
        <v>41659</v>
      </c>
      <c r="E12724" s="452" t="s">
        <v>11890</v>
      </c>
      <c r="F12724" s="19" t="s">
        <v>37</v>
      </c>
      <c r="G12724" s="19" t="s">
        <v>118</v>
      </c>
      <c r="H12724" s="453">
        <v>540</v>
      </c>
      <c r="I12724" s="453">
        <v>540</v>
      </c>
      <c r="J12724" s="19" t="s">
        <v>2469</v>
      </c>
      <c r="K12724" s="19" t="s">
        <v>40</v>
      </c>
      <c r="L12724" s="59" t="s">
        <v>11892</v>
      </c>
    </row>
    <row r="12725" spans="2:12" ht="73.5" customHeight="1" x14ac:dyDescent="0.25">
      <c r="B12725" s="450">
        <v>31161727</v>
      </c>
      <c r="C12725" s="451" t="s">
        <v>11989</v>
      </c>
      <c r="D12725" s="137">
        <v>41659</v>
      </c>
      <c r="E12725" s="452" t="s">
        <v>11890</v>
      </c>
      <c r="F12725" s="19" t="s">
        <v>37</v>
      </c>
      <c r="G12725" s="19" t="s">
        <v>118</v>
      </c>
      <c r="H12725" s="453">
        <v>340</v>
      </c>
      <c r="I12725" s="453">
        <v>340</v>
      </c>
      <c r="J12725" s="19" t="s">
        <v>2469</v>
      </c>
      <c r="K12725" s="19" t="s">
        <v>40</v>
      </c>
      <c r="L12725" s="59" t="s">
        <v>11892</v>
      </c>
    </row>
    <row r="12726" spans="2:12" ht="73.5" customHeight="1" x14ac:dyDescent="0.25">
      <c r="B12726" s="450">
        <v>31161727</v>
      </c>
      <c r="C12726" s="451" t="s">
        <v>11990</v>
      </c>
      <c r="D12726" s="137">
        <v>41659</v>
      </c>
      <c r="E12726" s="452" t="s">
        <v>11890</v>
      </c>
      <c r="F12726" s="19" t="s">
        <v>37</v>
      </c>
      <c r="G12726" s="19" t="s">
        <v>118</v>
      </c>
      <c r="H12726" s="453">
        <v>450</v>
      </c>
      <c r="I12726" s="453">
        <v>450</v>
      </c>
      <c r="J12726" s="19" t="s">
        <v>2469</v>
      </c>
      <c r="K12726" s="19" t="s">
        <v>40</v>
      </c>
      <c r="L12726" s="59" t="s">
        <v>11892</v>
      </c>
    </row>
    <row r="12727" spans="2:12" ht="73.5" customHeight="1" x14ac:dyDescent="0.25">
      <c r="B12727" s="450">
        <v>31161727</v>
      </c>
      <c r="C12727" s="451" t="s">
        <v>11991</v>
      </c>
      <c r="D12727" s="137">
        <v>41659</v>
      </c>
      <c r="E12727" s="452" t="s">
        <v>11890</v>
      </c>
      <c r="F12727" s="19" t="s">
        <v>37</v>
      </c>
      <c r="G12727" s="19" t="s">
        <v>118</v>
      </c>
      <c r="H12727" s="453">
        <v>80</v>
      </c>
      <c r="I12727" s="453">
        <v>80</v>
      </c>
      <c r="J12727" s="19" t="s">
        <v>2469</v>
      </c>
      <c r="K12727" s="19" t="s">
        <v>40</v>
      </c>
      <c r="L12727" s="59" t="s">
        <v>11892</v>
      </c>
    </row>
    <row r="12728" spans="2:12" ht="73.5" customHeight="1" x14ac:dyDescent="0.25">
      <c r="B12728" s="450">
        <v>40101604</v>
      </c>
      <c r="C12728" s="451" t="s">
        <v>11992</v>
      </c>
      <c r="D12728" s="137">
        <v>41659</v>
      </c>
      <c r="E12728" s="452" t="s">
        <v>11890</v>
      </c>
      <c r="F12728" s="19" t="s">
        <v>37</v>
      </c>
      <c r="G12728" s="19" t="s">
        <v>118</v>
      </c>
      <c r="H12728" s="453">
        <v>430000</v>
      </c>
      <c r="I12728" s="453">
        <v>430000</v>
      </c>
      <c r="J12728" s="19" t="s">
        <v>2469</v>
      </c>
      <c r="K12728" s="19" t="s">
        <v>40</v>
      </c>
      <c r="L12728" s="59" t="s">
        <v>11892</v>
      </c>
    </row>
    <row r="12729" spans="2:12" ht="73.5" customHeight="1" x14ac:dyDescent="0.25">
      <c r="B12729" s="450">
        <v>24141511</v>
      </c>
      <c r="C12729" s="451" t="s">
        <v>11993</v>
      </c>
      <c r="D12729" s="137">
        <v>41659</v>
      </c>
      <c r="E12729" s="452" t="s">
        <v>11890</v>
      </c>
      <c r="F12729" s="19" t="s">
        <v>37</v>
      </c>
      <c r="G12729" s="19" t="s">
        <v>118</v>
      </c>
      <c r="H12729" s="453">
        <v>3500</v>
      </c>
      <c r="I12729" s="453">
        <v>3500</v>
      </c>
      <c r="J12729" s="19" t="s">
        <v>2469</v>
      </c>
      <c r="K12729" s="19" t="s">
        <v>40</v>
      </c>
      <c r="L12729" s="59" t="s">
        <v>11892</v>
      </c>
    </row>
    <row r="12730" spans="2:12" ht="73.5" customHeight="1" x14ac:dyDescent="0.25">
      <c r="B12730" s="450">
        <v>15121502</v>
      </c>
      <c r="C12730" s="451" t="s">
        <v>11994</v>
      </c>
      <c r="D12730" s="137">
        <v>41659</v>
      </c>
      <c r="E12730" s="452" t="s">
        <v>11890</v>
      </c>
      <c r="F12730" s="19" t="s">
        <v>37</v>
      </c>
      <c r="G12730" s="19" t="s">
        <v>118</v>
      </c>
      <c r="H12730" s="453">
        <v>53000.000000000007</v>
      </c>
      <c r="I12730" s="453">
        <v>53000.000000000007</v>
      </c>
      <c r="J12730" s="19" t="s">
        <v>2469</v>
      </c>
      <c r="K12730" s="19" t="s">
        <v>40</v>
      </c>
      <c r="L12730" s="59" t="s">
        <v>11892</v>
      </c>
    </row>
    <row r="12731" spans="2:12" ht="73.5" customHeight="1" x14ac:dyDescent="0.25">
      <c r="B12731" s="450">
        <v>15121502</v>
      </c>
      <c r="C12731" s="451" t="s">
        <v>11995</v>
      </c>
      <c r="D12731" s="137">
        <v>41659</v>
      </c>
      <c r="E12731" s="452" t="s">
        <v>11890</v>
      </c>
      <c r="F12731" s="19" t="s">
        <v>37</v>
      </c>
      <c r="G12731" s="19" t="s">
        <v>118</v>
      </c>
      <c r="H12731" s="453">
        <v>53000.000000000007</v>
      </c>
      <c r="I12731" s="453">
        <v>53000.000000000007</v>
      </c>
      <c r="J12731" s="19" t="s">
        <v>2469</v>
      </c>
      <c r="K12731" s="19" t="s">
        <v>40</v>
      </c>
      <c r="L12731" s="59" t="s">
        <v>11892</v>
      </c>
    </row>
    <row r="12732" spans="2:12" ht="73.5" customHeight="1" x14ac:dyDescent="0.25">
      <c r="B12732" s="450">
        <v>11101704</v>
      </c>
      <c r="C12732" s="451" t="s">
        <v>11996</v>
      </c>
      <c r="D12732" s="137">
        <v>41659</v>
      </c>
      <c r="E12732" s="452" t="s">
        <v>11890</v>
      </c>
      <c r="F12732" s="19" t="s">
        <v>37</v>
      </c>
      <c r="G12732" s="19" t="s">
        <v>118</v>
      </c>
      <c r="H12732" s="453">
        <v>230000</v>
      </c>
      <c r="I12732" s="453">
        <v>230000</v>
      </c>
      <c r="J12732" s="19" t="s">
        <v>2469</v>
      </c>
      <c r="K12732" s="19" t="s">
        <v>40</v>
      </c>
      <c r="L12732" s="59" t="s">
        <v>11892</v>
      </c>
    </row>
    <row r="12733" spans="2:12" ht="73.5" customHeight="1" x14ac:dyDescent="0.25">
      <c r="B12733" s="450">
        <v>11101704</v>
      </c>
      <c r="C12733" s="451" t="s">
        <v>11997</v>
      </c>
      <c r="D12733" s="137">
        <v>41659</v>
      </c>
      <c r="E12733" s="452" t="s">
        <v>11890</v>
      </c>
      <c r="F12733" s="19" t="s">
        <v>37</v>
      </c>
      <c r="G12733" s="19" t="s">
        <v>118</v>
      </c>
      <c r="H12733" s="453">
        <v>305000</v>
      </c>
      <c r="I12733" s="453">
        <v>305000</v>
      </c>
      <c r="J12733" s="19" t="s">
        <v>2469</v>
      </c>
      <c r="K12733" s="19" t="s">
        <v>40</v>
      </c>
      <c r="L12733" s="59" t="s">
        <v>11892</v>
      </c>
    </row>
    <row r="12734" spans="2:12" ht="73.5" customHeight="1" x14ac:dyDescent="0.25">
      <c r="B12734" s="450">
        <v>11101704</v>
      </c>
      <c r="C12734" s="451" t="s">
        <v>11998</v>
      </c>
      <c r="D12734" s="137">
        <v>41659</v>
      </c>
      <c r="E12734" s="452" t="s">
        <v>11890</v>
      </c>
      <c r="F12734" s="19" t="s">
        <v>37</v>
      </c>
      <c r="G12734" s="19" t="s">
        <v>118</v>
      </c>
      <c r="H12734" s="453">
        <v>404000</v>
      </c>
      <c r="I12734" s="453">
        <v>404000</v>
      </c>
      <c r="J12734" s="19" t="s">
        <v>2469</v>
      </c>
      <c r="K12734" s="19" t="s">
        <v>40</v>
      </c>
      <c r="L12734" s="59" t="s">
        <v>11892</v>
      </c>
    </row>
    <row r="12735" spans="2:12" ht="73.5" customHeight="1" x14ac:dyDescent="0.25">
      <c r="B12735" s="450">
        <v>11101704</v>
      </c>
      <c r="C12735" s="451" t="s">
        <v>11999</v>
      </c>
      <c r="D12735" s="137">
        <v>41659</v>
      </c>
      <c r="E12735" s="452" t="s">
        <v>11890</v>
      </c>
      <c r="F12735" s="19" t="s">
        <v>37</v>
      </c>
      <c r="G12735" s="19" t="s">
        <v>118</v>
      </c>
      <c r="H12735" s="453">
        <v>278000</v>
      </c>
      <c r="I12735" s="453">
        <v>278000</v>
      </c>
      <c r="J12735" s="19" t="s">
        <v>2469</v>
      </c>
      <c r="K12735" s="19" t="s">
        <v>40</v>
      </c>
      <c r="L12735" s="59" t="s">
        <v>11892</v>
      </c>
    </row>
    <row r="12736" spans="2:12" ht="73.5" customHeight="1" x14ac:dyDescent="0.25">
      <c r="B12736" s="450">
        <v>11101704</v>
      </c>
      <c r="C12736" s="451" t="s">
        <v>12000</v>
      </c>
      <c r="D12736" s="137">
        <v>41659</v>
      </c>
      <c r="E12736" s="452" t="s">
        <v>11890</v>
      </c>
      <c r="F12736" s="19" t="s">
        <v>37</v>
      </c>
      <c r="G12736" s="19" t="s">
        <v>118</v>
      </c>
      <c r="H12736" s="453">
        <v>310000</v>
      </c>
      <c r="I12736" s="453">
        <v>310000</v>
      </c>
      <c r="J12736" s="19" t="s">
        <v>2469</v>
      </c>
      <c r="K12736" s="19" t="s">
        <v>40</v>
      </c>
      <c r="L12736" s="59" t="s">
        <v>11892</v>
      </c>
    </row>
    <row r="12737" spans="2:12" ht="73.5" customHeight="1" x14ac:dyDescent="0.25">
      <c r="B12737" s="450">
        <v>11101704</v>
      </c>
      <c r="C12737" s="451" t="s">
        <v>12001</v>
      </c>
      <c r="D12737" s="137">
        <v>41659</v>
      </c>
      <c r="E12737" s="452" t="s">
        <v>11890</v>
      </c>
      <c r="F12737" s="19" t="s">
        <v>37</v>
      </c>
      <c r="G12737" s="19" t="s">
        <v>118</v>
      </c>
      <c r="H12737" s="453">
        <v>273000</v>
      </c>
      <c r="I12737" s="453">
        <v>273000</v>
      </c>
      <c r="J12737" s="19" t="s">
        <v>2469</v>
      </c>
      <c r="K12737" s="19" t="s">
        <v>40</v>
      </c>
      <c r="L12737" s="59" t="s">
        <v>11892</v>
      </c>
    </row>
    <row r="12738" spans="2:12" ht="73.5" customHeight="1" x14ac:dyDescent="0.25">
      <c r="B12738" s="450">
        <v>11101704</v>
      </c>
      <c r="C12738" s="451" t="s">
        <v>12002</v>
      </c>
      <c r="D12738" s="137">
        <v>41659</v>
      </c>
      <c r="E12738" s="452" t="s">
        <v>11890</v>
      </c>
      <c r="F12738" s="19" t="s">
        <v>37</v>
      </c>
      <c r="G12738" s="19" t="s">
        <v>118</v>
      </c>
      <c r="H12738" s="453">
        <v>273000</v>
      </c>
      <c r="I12738" s="453">
        <v>273000</v>
      </c>
      <c r="J12738" s="19" t="s">
        <v>2469</v>
      </c>
      <c r="K12738" s="19" t="s">
        <v>40</v>
      </c>
      <c r="L12738" s="59" t="s">
        <v>11892</v>
      </c>
    </row>
    <row r="12739" spans="2:12" ht="73.5" customHeight="1" x14ac:dyDescent="0.25">
      <c r="B12739" s="450">
        <v>11101704</v>
      </c>
      <c r="C12739" s="451" t="s">
        <v>12003</v>
      </c>
      <c r="D12739" s="137">
        <v>41659</v>
      </c>
      <c r="E12739" s="452" t="s">
        <v>11890</v>
      </c>
      <c r="F12739" s="19" t="s">
        <v>37</v>
      </c>
      <c r="G12739" s="19" t="s">
        <v>118</v>
      </c>
      <c r="H12739" s="453">
        <v>457000</v>
      </c>
      <c r="I12739" s="453">
        <v>457000</v>
      </c>
      <c r="J12739" s="19" t="s">
        <v>2469</v>
      </c>
      <c r="K12739" s="19" t="s">
        <v>40</v>
      </c>
      <c r="L12739" s="59" t="s">
        <v>11892</v>
      </c>
    </row>
    <row r="12740" spans="2:12" ht="73.5" customHeight="1" x14ac:dyDescent="0.25">
      <c r="B12740" s="450">
        <v>11101704</v>
      </c>
      <c r="C12740" s="451" t="s">
        <v>12004</v>
      </c>
      <c r="D12740" s="137">
        <v>41659</v>
      </c>
      <c r="E12740" s="452" t="s">
        <v>11890</v>
      </c>
      <c r="F12740" s="19" t="s">
        <v>37</v>
      </c>
      <c r="G12740" s="19" t="s">
        <v>118</v>
      </c>
      <c r="H12740" s="453">
        <v>271000</v>
      </c>
      <c r="I12740" s="453">
        <v>271000</v>
      </c>
      <c r="J12740" s="19" t="s">
        <v>2469</v>
      </c>
      <c r="K12740" s="19" t="s">
        <v>40</v>
      </c>
      <c r="L12740" s="59" t="s">
        <v>11892</v>
      </c>
    </row>
    <row r="12741" spans="2:12" ht="73.5" customHeight="1" x14ac:dyDescent="0.25">
      <c r="B12741" s="450">
        <v>11101704</v>
      </c>
      <c r="C12741" s="451" t="s">
        <v>12005</v>
      </c>
      <c r="D12741" s="137">
        <v>41659</v>
      </c>
      <c r="E12741" s="452" t="s">
        <v>11890</v>
      </c>
      <c r="F12741" s="19" t="s">
        <v>37</v>
      </c>
      <c r="G12741" s="19" t="s">
        <v>118</v>
      </c>
      <c r="H12741" s="453">
        <v>278000</v>
      </c>
      <c r="I12741" s="453">
        <v>278000</v>
      </c>
      <c r="J12741" s="19" t="s">
        <v>2469</v>
      </c>
      <c r="K12741" s="19" t="s">
        <v>40</v>
      </c>
      <c r="L12741" s="59" t="s">
        <v>11892</v>
      </c>
    </row>
    <row r="12742" spans="2:12" ht="73.5" customHeight="1" x14ac:dyDescent="0.25">
      <c r="B12742" s="450">
        <v>27112809</v>
      </c>
      <c r="C12742" s="451" t="s">
        <v>12006</v>
      </c>
      <c r="D12742" s="137">
        <v>41659</v>
      </c>
      <c r="E12742" s="452" t="s">
        <v>11890</v>
      </c>
      <c r="F12742" s="19" t="s">
        <v>37</v>
      </c>
      <c r="G12742" s="19" t="s">
        <v>118</v>
      </c>
      <c r="H12742" s="453">
        <v>1380000</v>
      </c>
      <c r="I12742" s="453">
        <v>1380000</v>
      </c>
      <c r="J12742" s="19" t="s">
        <v>2469</v>
      </c>
      <c r="K12742" s="19" t="s">
        <v>40</v>
      </c>
      <c r="L12742" s="59" t="s">
        <v>11892</v>
      </c>
    </row>
    <row r="12743" spans="2:12" ht="73.5" customHeight="1" x14ac:dyDescent="0.25">
      <c r="B12743" s="450">
        <v>23241611</v>
      </c>
      <c r="C12743" s="451" t="s">
        <v>12007</v>
      </c>
      <c r="D12743" s="137">
        <v>41659</v>
      </c>
      <c r="E12743" s="452" t="s">
        <v>11890</v>
      </c>
      <c r="F12743" s="19" t="s">
        <v>37</v>
      </c>
      <c r="G12743" s="19" t="s">
        <v>118</v>
      </c>
      <c r="H12743" s="453">
        <v>88000</v>
      </c>
      <c r="I12743" s="453">
        <v>88000</v>
      </c>
      <c r="J12743" s="19" t="s">
        <v>2469</v>
      </c>
      <c r="K12743" s="19" t="s">
        <v>40</v>
      </c>
      <c r="L12743" s="59" t="s">
        <v>11892</v>
      </c>
    </row>
    <row r="12744" spans="2:12" ht="73.5" customHeight="1" x14ac:dyDescent="0.25">
      <c r="B12744" s="450">
        <v>23241611</v>
      </c>
      <c r="C12744" s="451" t="s">
        <v>12008</v>
      </c>
      <c r="D12744" s="137">
        <v>41659</v>
      </c>
      <c r="E12744" s="452" t="s">
        <v>11890</v>
      </c>
      <c r="F12744" s="19" t="s">
        <v>37</v>
      </c>
      <c r="G12744" s="19" t="s">
        <v>118</v>
      </c>
      <c r="H12744" s="453">
        <v>121000</v>
      </c>
      <c r="I12744" s="453">
        <v>121000</v>
      </c>
      <c r="J12744" s="19" t="s">
        <v>2469</v>
      </c>
      <c r="K12744" s="19" t="s">
        <v>40</v>
      </c>
      <c r="L12744" s="59" t="s">
        <v>11892</v>
      </c>
    </row>
    <row r="12745" spans="2:12" ht="73.5" customHeight="1" x14ac:dyDescent="0.25">
      <c r="B12745" s="450">
        <v>23241611</v>
      </c>
      <c r="C12745" s="451" t="s">
        <v>12009</v>
      </c>
      <c r="D12745" s="137">
        <v>41659</v>
      </c>
      <c r="E12745" s="452" t="s">
        <v>11890</v>
      </c>
      <c r="F12745" s="19" t="s">
        <v>37</v>
      </c>
      <c r="G12745" s="19" t="s">
        <v>118</v>
      </c>
      <c r="H12745" s="453">
        <v>224000</v>
      </c>
      <c r="I12745" s="453">
        <v>224000</v>
      </c>
      <c r="J12745" s="19" t="s">
        <v>2469</v>
      </c>
      <c r="K12745" s="19" t="s">
        <v>40</v>
      </c>
      <c r="L12745" s="59" t="s">
        <v>11892</v>
      </c>
    </row>
    <row r="12746" spans="2:12" ht="73.5" customHeight="1" x14ac:dyDescent="0.25">
      <c r="B12746" s="450">
        <v>23241611</v>
      </c>
      <c r="C12746" s="451" t="s">
        <v>12010</v>
      </c>
      <c r="D12746" s="137">
        <v>41659</v>
      </c>
      <c r="E12746" s="452" t="s">
        <v>11890</v>
      </c>
      <c r="F12746" s="19" t="s">
        <v>37</v>
      </c>
      <c r="G12746" s="19" t="s">
        <v>118</v>
      </c>
      <c r="H12746" s="453">
        <v>55172.413793103449</v>
      </c>
      <c r="I12746" s="453">
        <v>55172.413793103449</v>
      </c>
      <c r="J12746" s="19" t="s">
        <v>2469</v>
      </c>
      <c r="K12746" s="19" t="s">
        <v>40</v>
      </c>
      <c r="L12746" s="59" t="s">
        <v>11892</v>
      </c>
    </row>
    <row r="12747" spans="2:12" ht="73.5" customHeight="1" x14ac:dyDescent="0.25">
      <c r="B12747" s="450">
        <v>23241611</v>
      </c>
      <c r="C12747" s="451" t="s">
        <v>12011</v>
      </c>
      <c r="D12747" s="137">
        <v>41659</v>
      </c>
      <c r="E12747" s="452" t="s">
        <v>11890</v>
      </c>
      <c r="F12747" s="19" t="s">
        <v>37</v>
      </c>
      <c r="G12747" s="19" t="s">
        <v>118</v>
      </c>
      <c r="H12747" s="453">
        <v>36000</v>
      </c>
      <c r="I12747" s="453">
        <v>36000</v>
      </c>
      <c r="J12747" s="19" t="s">
        <v>2469</v>
      </c>
      <c r="K12747" s="19" t="s">
        <v>40</v>
      </c>
      <c r="L12747" s="59" t="s">
        <v>11892</v>
      </c>
    </row>
    <row r="12748" spans="2:12" ht="73.5" customHeight="1" x14ac:dyDescent="0.25">
      <c r="B12748" s="450">
        <v>23241611</v>
      </c>
      <c r="C12748" s="451" t="s">
        <v>12012</v>
      </c>
      <c r="D12748" s="137">
        <v>41659</v>
      </c>
      <c r="E12748" s="452" t="s">
        <v>11890</v>
      </c>
      <c r="F12748" s="19" t="s">
        <v>37</v>
      </c>
      <c r="G12748" s="19" t="s">
        <v>118</v>
      </c>
      <c r="H12748" s="453">
        <v>50000</v>
      </c>
      <c r="I12748" s="453">
        <v>50000</v>
      </c>
      <c r="J12748" s="19" t="s">
        <v>2469</v>
      </c>
      <c r="K12748" s="19" t="s">
        <v>40</v>
      </c>
      <c r="L12748" s="59" t="s">
        <v>11892</v>
      </c>
    </row>
    <row r="12749" spans="2:12" ht="73.5" customHeight="1" x14ac:dyDescent="0.25">
      <c r="B12749" s="450">
        <v>23241611</v>
      </c>
      <c r="C12749" s="451" t="s">
        <v>12013</v>
      </c>
      <c r="D12749" s="137">
        <v>41659</v>
      </c>
      <c r="E12749" s="452" t="s">
        <v>11890</v>
      </c>
      <c r="F12749" s="19" t="s">
        <v>37</v>
      </c>
      <c r="G12749" s="19" t="s">
        <v>118</v>
      </c>
      <c r="H12749" s="453">
        <v>53000</v>
      </c>
      <c r="I12749" s="453">
        <v>53000</v>
      </c>
      <c r="J12749" s="19" t="s">
        <v>2469</v>
      </c>
      <c r="K12749" s="19" t="s">
        <v>40</v>
      </c>
      <c r="L12749" s="59" t="s">
        <v>11892</v>
      </c>
    </row>
    <row r="12750" spans="2:12" ht="73.5" customHeight="1" x14ac:dyDescent="0.25">
      <c r="B12750" s="450">
        <v>23241611</v>
      </c>
      <c r="C12750" s="451" t="s">
        <v>12014</v>
      </c>
      <c r="D12750" s="137">
        <v>41659</v>
      </c>
      <c r="E12750" s="452" t="s">
        <v>11890</v>
      </c>
      <c r="F12750" s="19" t="s">
        <v>37</v>
      </c>
      <c r="G12750" s="19" t="s">
        <v>118</v>
      </c>
      <c r="H12750" s="453">
        <v>53000</v>
      </c>
      <c r="I12750" s="453">
        <v>53000</v>
      </c>
      <c r="J12750" s="19" t="s">
        <v>2469</v>
      </c>
      <c r="K12750" s="19" t="s">
        <v>40</v>
      </c>
      <c r="L12750" s="59" t="s">
        <v>11892</v>
      </c>
    </row>
    <row r="12751" spans="2:12" ht="73.5" customHeight="1" x14ac:dyDescent="0.25">
      <c r="B12751" s="450">
        <v>23241611</v>
      </c>
      <c r="C12751" s="451" t="s">
        <v>12015</v>
      </c>
      <c r="D12751" s="137">
        <v>41659</v>
      </c>
      <c r="E12751" s="452" t="s">
        <v>11890</v>
      </c>
      <c r="F12751" s="19" t="s">
        <v>37</v>
      </c>
      <c r="G12751" s="19" t="s">
        <v>118</v>
      </c>
      <c r="H12751" s="453">
        <v>540000</v>
      </c>
      <c r="I12751" s="453">
        <v>540000</v>
      </c>
      <c r="J12751" s="19" t="s">
        <v>2469</v>
      </c>
      <c r="K12751" s="19" t="s">
        <v>40</v>
      </c>
      <c r="L12751" s="59" t="s">
        <v>11892</v>
      </c>
    </row>
    <row r="12752" spans="2:12" ht="73.5" customHeight="1" x14ac:dyDescent="0.25">
      <c r="B12752" s="450">
        <v>23241611</v>
      </c>
      <c r="C12752" s="451" t="s">
        <v>12016</v>
      </c>
      <c r="D12752" s="137">
        <v>41659</v>
      </c>
      <c r="E12752" s="452" t="s">
        <v>11890</v>
      </c>
      <c r="F12752" s="19" t="s">
        <v>37</v>
      </c>
      <c r="G12752" s="19" t="s">
        <v>118</v>
      </c>
      <c r="H12752" s="453">
        <v>242000</v>
      </c>
      <c r="I12752" s="453">
        <v>242000</v>
      </c>
      <c r="J12752" s="19" t="s">
        <v>2469</v>
      </c>
      <c r="K12752" s="19" t="s">
        <v>40</v>
      </c>
      <c r="L12752" s="59" t="s">
        <v>11892</v>
      </c>
    </row>
    <row r="12753" spans="2:12" ht="73.5" customHeight="1" x14ac:dyDescent="0.25">
      <c r="B12753" s="450">
        <v>23241611</v>
      </c>
      <c r="C12753" s="451" t="s">
        <v>12017</v>
      </c>
      <c r="D12753" s="137">
        <v>41659</v>
      </c>
      <c r="E12753" s="452" t="s">
        <v>11890</v>
      </c>
      <c r="F12753" s="19" t="s">
        <v>37</v>
      </c>
      <c r="G12753" s="19" t="s">
        <v>118</v>
      </c>
      <c r="H12753" s="453">
        <v>500000</v>
      </c>
      <c r="I12753" s="453">
        <v>500000</v>
      </c>
      <c r="J12753" s="19" t="s">
        <v>2469</v>
      </c>
      <c r="K12753" s="19" t="s">
        <v>40</v>
      </c>
      <c r="L12753" s="59" t="s">
        <v>11892</v>
      </c>
    </row>
    <row r="12754" spans="2:12" ht="73.5" customHeight="1" x14ac:dyDescent="0.25">
      <c r="B12754" s="450">
        <v>23241611</v>
      </c>
      <c r="C12754" s="451" t="s">
        <v>12018</v>
      </c>
      <c r="D12754" s="137">
        <v>41659</v>
      </c>
      <c r="E12754" s="452" t="s">
        <v>11890</v>
      </c>
      <c r="F12754" s="19" t="s">
        <v>37</v>
      </c>
      <c r="G12754" s="19" t="s">
        <v>118</v>
      </c>
      <c r="H12754" s="453">
        <v>35000</v>
      </c>
      <c r="I12754" s="453">
        <v>35000</v>
      </c>
      <c r="J12754" s="19" t="s">
        <v>2469</v>
      </c>
      <c r="K12754" s="19" t="s">
        <v>40</v>
      </c>
      <c r="L12754" s="59" t="s">
        <v>11892</v>
      </c>
    </row>
    <row r="12755" spans="2:12" ht="73.5" customHeight="1" x14ac:dyDescent="0.25">
      <c r="B12755" s="450">
        <v>23241611</v>
      </c>
      <c r="C12755" s="451" t="s">
        <v>12019</v>
      </c>
      <c r="D12755" s="137">
        <v>41659</v>
      </c>
      <c r="E12755" s="452" t="s">
        <v>11890</v>
      </c>
      <c r="F12755" s="19" t="s">
        <v>37</v>
      </c>
      <c r="G12755" s="19" t="s">
        <v>118</v>
      </c>
      <c r="H12755" s="453">
        <v>38000</v>
      </c>
      <c r="I12755" s="453">
        <v>38000</v>
      </c>
      <c r="J12755" s="19" t="s">
        <v>2469</v>
      </c>
      <c r="K12755" s="19" t="s">
        <v>40</v>
      </c>
      <c r="L12755" s="59" t="s">
        <v>11892</v>
      </c>
    </row>
    <row r="12756" spans="2:12" ht="73.5" customHeight="1" x14ac:dyDescent="0.25">
      <c r="B12756" s="450">
        <v>23241611</v>
      </c>
      <c r="C12756" s="451" t="s">
        <v>12020</v>
      </c>
      <c r="D12756" s="137">
        <v>41659</v>
      </c>
      <c r="E12756" s="452" t="s">
        <v>11890</v>
      </c>
      <c r="F12756" s="19" t="s">
        <v>37</v>
      </c>
      <c r="G12756" s="19" t="s">
        <v>118</v>
      </c>
      <c r="H12756" s="453">
        <v>39000</v>
      </c>
      <c r="I12756" s="453">
        <v>39000</v>
      </c>
      <c r="J12756" s="19" t="s">
        <v>2469</v>
      </c>
      <c r="K12756" s="19" t="s">
        <v>40</v>
      </c>
      <c r="L12756" s="59" t="s">
        <v>11892</v>
      </c>
    </row>
    <row r="12757" spans="2:12" ht="73.5" customHeight="1" x14ac:dyDescent="0.25">
      <c r="B12757" s="450">
        <v>23241611</v>
      </c>
      <c r="C12757" s="451" t="s">
        <v>12021</v>
      </c>
      <c r="D12757" s="137">
        <v>41659</v>
      </c>
      <c r="E12757" s="452" t="s">
        <v>11890</v>
      </c>
      <c r="F12757" s="19" t="s">
        <v>37</v>
      </c>
      <c r="G12757" s="19" t="s">
        <v>118</v>
      </c>
      <c r="H12757" s="453">
        <v>84000</v>
      </c>
      <c r="I12757" s="453">
        <v>84000</v>
      </c>
      <c r="J12757" s="19" t="s">
        <v>2469</v>
      </c>
      <c r="K12757" s="19" t="s">
        <v>40</v>
      </c>
      <c r="L12757" s="59" t="s">
        <v>11892</v>
      </c>
    </row>
    <row r="12758" spans="2:12" ht="73.5" customHeight="1" x14ac:dyDescent="0.25">
      <c r="B12758" s="450">
        <v>23241611</v>
      </c>
      <c r="C12758" s="451" t="s">
        <v>12022</v>
      </c>
      <c r="D12758" s="137">
        <v>41659</v>
      </c>
      <c r="E12758" s="452" t="s">
        <v>11890</v>
      </c>
      <c r="F12758" s="19" t="s">
        <v>37</v>
      </c>
      <c r="G12758" s="19" t="s">
        <v>118</v>
      </c>
      <c r="H12758" s="453">
        <v>110000</v>
      </c>
      <c r="I12758" s="453">
        <v>110000</v>
      </c>
      <c r="J12758" s="19" t="s">
        <v>2469</v>
      </c>
      <c r="K12758" s="19" t="s">
        <v>40</v>
      </c>
      <c r="L12758" s="59" t="s">
        <v>11892</v>
      </c>
    </row>
    <row r="12759" spans="2:12" ht="73.5" customHeight="1" x14ac:dyDescent="0.25">
      <c r="B12759" s="450">
        <v>23241611</v>
      </c>
      <c r="C12759" s="451" t="s">
        <v>12023</v>
      </c>
      <c r="D12759" s="137">
        <v>41659</v>
      </c>
      <c r="E12759" s="452" t="s">
        <v>11890</v>
      </c>
      <c r="F12759" s="19" t="s">
        <v>37</v>
      </c>
      <c r="G12759" s="19" t="s">
        <v>118</v>
      </c>
      <c r="H12759" s="453">
        <v>136000</v>
      </c>
      <c r="I12759" s="453">
        <v>136000</v>
      </c>
      <c r="J12759" s="19" t="s">
        <v>2469</v>
      </c>
      <c r="K12759" s="19" t="s">
        <v>40</v>
      </c>
      <c r="L12759" s="59" t="s">
        <v>11892</v>
      </c>
    </row>
    <row r="12760" spans="2:12" ht="73.5" customHeight="1" x14ac:dyDescent="0.25">
      <c r="B12760" s="450">
        <v>23241611</v>
      </c>
      <c r="C12760" s="451" t="s">
        <v>12024</v>
      </c>
      <c r="D12760" s="137">
        <v>41659</v>
      </c>
      <c r="E12760" s="452" t="s">
        <v>11890</v>
      </c>
      <c r="F12760" s="19" t="s">
        <v>37</v>
      </c>
      <c r="G12760" s="19" t="s">
        <v>118</v>
      </c>
      <c r="H12760" s="453">
        <v>184000</v>
      </c>
      <c r="I12760" s="453">
        <v>184000</v>
      </c>
      <c r="J12760" s="19" t="s">
        <v>2469</v>
      </c>
      <c r="K12760" s="19" t="s">
        <v>40</v>
      </c>
      <c r="L12760" s="59" t="s">
        <v>11892</v>
      </c>
    </row>
    <row r="12761" spans="2:12" ht="73.5" customHeight="1" x14ac:dyDescent="0.25">
      <c r="B12761" s="450">
        <v>23241611</v>
      </c>
      <c r="C12761" s="451" t="s">
        <v>12025</v>
      </c>
      <c r="D12761" s="137">
        <v>41659</v>
      </c>
      <c r="E12761" s="452" t="s">
        <v>11890</v>
      </c>
      <c r="F12761" s="19" t="s">
        <v>37</v>
      </c>
      <c r="G12761" s="19" t="s">
        <v>118</v>
      </c>
      <c r="H12761" s="453">
        <v>312000</v>
      </c>
      <c r="I12761" s="453">
        <v>312000</v>
      </c>
      <c r="J12761" s="19" t="s">
        <v>2469</v>
      </c>
      <c r="K12761" s="19" t="s">
        <v>40</v>
      </c>
      <c r="L12761" s="59" t="s">
        <v>11892</v>
      </c>
    </row>
    <row r="12762" spans="2:12" ht="73.5" customHeight="1" x14ac:dyDescent="0.25">
      <c r="B12762" s="450">
        <v>23241611</v>
      </c>
      <c r="C12762" s="451" t="s">
        <v>12026</v>
      </c>
      <c r="D12762" s="137">
        <v>41659</v>
      </c>
      <c r="E12762" s="452" t="s">
        <v>11890</v>
      </c>
      <c r="F12762" s="19" t="s">
        <v>37</v>
      </c>
      <c r="G12762" s="19" t="s">
        <v>118</v>
      </c>
      <c r="H12762" s="453">
        <v>516000.00000000006</v>
      </c>
      <c r="I12762" s="453">
        <v>516000.00000000006</v>
      </c>
      <c r="J12762" s="19" t="s">
        <v>2469</v>
      </c>
      <c r="K12762" s="19" t="s">
        <v>40</v>
      </c>
      <c r="L12762" s="59" t="s">
        <v>11892</v>
      </c>
    </row>
    <row r="12763" spans="2:12" ht="73.5" customHeight="1" x14ac:dyDescent="0.25">
      <c r="B12763" s="450">
        <v>24141511</v>
      </c>
      <c r="C12763" s="451" t="s">
        <v>12027</v>
      </c>
      <c r="D12763" s="137">
        <v>41659</v>
      </c>
      <c r="E12763" s="452" t="s">
        <v>11890</v>
      </c>
      <c r="F12763" s="19" t="s">
        <v>37</v>
      </c>
      <c r="G12763" s="19" t="s">
        <v>118</v>
      </c>
      <c r="H12763" s="453">
        <v>35000</v>
      </c>
      <c r="I12763" s="453">
        <v>35000</v>
      </c>
      <c r="J12763" s="19" t="s">
        <v>2469</v>
      </c>
      <c r="K12763" s="19" t="s">
        <v>40</v>
      </c>
      <c r="L12763" s="59" t="s">
        <v>11892</v>
      </c>
    </row>
    <row r="12764" spans="2:12" ht="73.5" customHeight="1" x14ac:dyDescent="0.25">
      <c r="B12764" s="450">
        <v>24141511</v>
      </c>
      <c r="C12764" s="451" t="s">
        <v>12028</v>
      </c>
      <c r="D12764" s="137">
        <v>41659</v>
      </c>
      <c r="E12764" s="452" t="s">
        <v>11890</v>
      </c>
      <c r="F12764" s="19" t="s">
        <v>37</v>
      </c>
      <c r="G12764" s="19" t="s">
        <v>118</v>
      </c>
      <c r="H12764" s="453">
        <v>46000</v>
      </c>
      <c r="I12764" s="453">
        <v>46000</v>
      </c>
      <c r="J12764" s="19" t="s">
        <v>2469</v>
      </c>
      <c r="K12764" s="19" t="s">
        <v>40</v>
      </c>
      <c r="L12764" s="59" t="s">
        <v>11892</v>
      </c>
    </row>
    <row r="12765" spans="2:12" ht="73.5" customHeight="1" x14ac:dyDescent="0.25">
      <c r="B12765" s="450">
        <v>31162802</v>
      </c>
      <c r="C12765" s="451" t="s">
        <v>12029</v>
      </c>
      <c r="D12765" s="137">
        <v>41659</v>
      </c>
      <c r="E12765" s="452" t="s">
        <v>11890</v>
      </c>
      <c r="F12765" s="19" t="s">
        <v>37</v>
      </c>
      <c r="G12765" s="19" t="s">
        <v>118</v>
      </c>
      <c r="H12765" s="453">
        <v>41000</v>
      </c>
      <c r="I12765" s="453">
        <v>41000</v>
      </c>
      <c r="J12765" s="19" t="s">
        <v>2469</v>
      </c>
      <c r="K12765" s="19" t="s">
        <v>40</v>
      </c>
      <c r="L12765" s="59" t="s">
        <v>11892</v>
      </c>
    </row>
    <row r="12766" spans="2:12" ht="73.5" customHeight="1" x14ac:dyDescent="0.25">
      <c r="B12766" s="450">
        <v>31162802</v>
      </c>
      <c r="C12766" s="451" t="s">
        <v>12030</v>
      </c>
      <c r="D12766" s="137">
        <v>41659</v>
      </c>
      <c r="E12766" s="452" t="s">
        <v>11890</v>
      </c>
      <c r="F12766" s="19" t="s">
        <v>37</v>
      </c>
      <c r="G12766" s="19" t="s">
        <v>118</v>
      </c>
      <c r="H12766" s="453">
        <v>202000</v>
      </c>
      <c r="I12766" s="453">
        <v>202000</v>
      </c>
      <c r="J12766" s="19" t="s">
        <v>2469</v>
      </c>
      <c r="K12766" s="19" t="s">
        <v>40</v>
      </c>
      <c r="L12766" s="59" t="s">
        <v>11892</v>
      </c>
    </row>
    <row r="12767" spans="2:12" ht="73.5" customHeight="1" x14ac:dyDescent="0.25">
      <c r="B12767" s="450">
        <v>31162802</v>
      </c>
      <c r="C12767" s="451" t="s">
        <v>12031</v>
      </c>
      <c r="D12767" s="137">
        <v>41659</v>
      </c>
      <c r="E12767" s="452" t="s">
        <v>11890</v>
      </c>
      <c r="F12767" s="19" t="s">
        <v>37</v>
      </c>
      <c r="G12767" s="19" t="s">
        <v>118</v>
      </c>
      <c r="H12767" s="453">
        <v>35000</v>
      </c>
      <c r="I12767" s="453">
        <v>35000</v>
      </c>
      <c r="J12767" s="19" t="s">
        <v>2469</v>
      </c>
      <c r="K12767" s="19" t="s">
        <v>40</v>
      </c>
      <c r="L12767" s="59" t="s">
        <v>11892</v>
      </c>
    </row>
    <row r="12768" spans="2:12" ht="73.5" customHeight="1" x14ac:dyDescent="0.25">
      <c r="B12768" s="450">
        <v>31162802</v>
      </c>
      <c r="C12768" s="451" t="s">
        <v>12032</v>
      </c>
      <c r="D12768" s="137">
        <v>41659</v>
      </c>
      <c r="E12768" s="452" t="s">
        <v>11890</v>
      </c>
      <c r="F12768" s="19" t="s">
        <v>37</v>
      </c>
      <c r="G12768" s="19" t="s">
        <v>118</v>
      </c>
      <c r="H12768" s="453">
        <v>48000</v>
      </c>
      <c r="I12768" s="453">
        <v>48000</v>
      </c>
      <c r="J12768" s="19" t="s">
        <v>2469</v>
      </c>
      <c r="K12768" s="19" t="s">
        <v>40</v>
      </c>
      <c r="L12768" s="59" t="s">
        <v>11892</v>
      </c>
    </row>
    <row r="12769" spans="2:12" ht="73.5" customHeight="1" x14ac:dyDescent="0.25">
      <c r="B12769" s="450">
        <v>31162802</v>
      </c>
      <c r="C12769" s="451" t="s">
        <v>12033</v>
      </c>
      <c r="D12769" s="137">
        <v>41659</v>
      </c>
      <c r="E12769" s="452" t="s">
        <v>11890</v>
      </c>
      <c r="F12769" s="19" t="s">
        <v>37</v>
      </c>
      <c r="G12769" s="19" t="s">
        <v>118</v>
      </c>
      <c r="H12769" s="453">
        <v>37000</v>
      </c>
      <c r="I12769" s="453">
        <v>37000</v>
      </c>
      <c r="J12769" s="19" t="s">
        <v>2469</v>
      </c>
      <c r="K12769" s="19" t="s">
        <v>40</v>
      </c>
      <c r="L12769" s="59" t="s">
        <v>11892</v>
      </c>
    </row>
    <row r="12770" spans="2:12" ht="73.5" customHeight="1" x14ac:dyDescent="0.25">
      <c r="B12770" s="450">
        <v>31162802</v>
      </c>
      <c r="C12770" s="451" t="s">
        <v>12034</v>
      </c>
      <c r="D12770" s="137">
        <v>41659</v>
      </c>
      <c r="E12770" s="452" t="s">
        <v>11890</v>
      </c>
      <c r="F12770" s="19" t="s">
        <v>37</v>
      </c>
      <c r="G12770" s="19" t="s">
        <v>118</v>
      </c>
      <c r="H12770" s="453">
        <v>37000</v>
      </c>
      <c r="I12770" s="453">
        <v>37000</v>
      </c>
      <c r="J12770" s="19" t="s">
        <v>2469</v>
      </c>
      <c r="K12770" s="19" t="s">
        <v>40</v>
      </c>
      <c r="L12770" s="59" t="s">
        <v>11892</v>
      </c>
    </row>
    <row r="12771" spans="2:12" ht="73.5" customHeight="1" x14ac:dyDescent="0.25">
      <c r="B12771" s="450">
        <v>31162802</v>
      </c>
      <c r="C12771" s="451" t="s">
        <v>12035</v>
      </c>
      <c r="D12771" s="137">
        <v>41659</v>
      </c>
      <c r="E12771" s="452" t="s">
        <v>11890</v>
      </c>
      <c r="F12771" s="19" t="s">
        <v>37</v>
      </c>
      <c r="G12771" s="19" t="s">
        <v>118</v>
      </c>
      <c r="H12771" s="453">
        <v>48000</v>
      </c>
      <c r="I12771" s="453">
        <v>48000</v>
      </c>
      <c r="J12771" s="19" t="s">
        <v>2469</v>
      </c>
      <c r="K12771" s="19" t="s">
        <v>40</v>
      </c>
      <c r="L12771" s="59" t="s">
        <v>11892</v>
      </c>
    </row>
    <row r="12772" spans="2:12" ht="73.5" customHeight="1" x14ac:dyDescent="0.25">
      <c r="B12772" s="450">
        <v>31162802</v>
      </c>
      <c r="C12772" s="451" t="s">
        <v>12036</v>
      </c>
      <c r="D12772" s="137">
        <v>41659</v>
      </c>
      <c r="E12772" s="452" t="s">
        <v>11890</v>
      </c>
      <c r="F12772" s="19" t="s">
        <v>37</v>
      </c>
      <c r="G12772" s="19" t="s">
        <v>118</v>
      </c>
      <c r="H12772" s="453">
        <v>35000</v>
      </c>
      <c r="I12772" s="453">
        <v>35000</v>
      </c>
      <c r="J12772" s="19" t="s">
        <v>2469</v>
      </c>
      <c r="K12772" s="19" t="s">
        <v>40</v>
      </c>
      <c r="L12772" s="59" t="s">
        <v>11892</v>
      </c>
    </row>
    <row r="12773" spans="2:12" ht="73.5" customHeight="1" x14ac:dyDescent="0.25">
      <c r="B12773" s="450">
        <v>31162802</v>
      </c>
      <c r="C12773" s="451" t="s">
        <v>12037</v>
      </c>
      <c r="D12773" s="137">
        <v>41659</v>
      </c>
      <c r="E12773" s="452" t="s">
        <v>11890</v>
      </c>
      <c r="F12773" s="19" t="s">
        <v>37</v>
      </c>
      <c r="G12773" s="19" t="s">
        <v>118</v>
      </c>
      <c r="H12773" s="453">
        <v>46000</v>
      </c>
      <c r="I12773" s="453">
        <v>46000</v>
      </c>
      <c r="J12773" s="19" t="s">
        <v>2469</v>
      </c>
      <c r="K12773" s="19" t="s">
        <v>40</v>
      </c>
      <c r="L12773" s="59" t="s">
        <v>11892</v>
      </c>
    </row>
    <row r="12774" spans="2:12" ht="73.5" customHeight="1" x14ac:dyDescent="0.25">
      <c r="B12774" s="450">
        <v>31162802</v>
      </c>
      <c r="C12774" s="451" t="s">
        <v>12038</v>
      </c>
      <c r="D12774" s="137">
        <v>41659</v>
      </c>
      <c r="E12774" s="452" t="s">
        <v>11890</v>
      </c>
      <c r="F12774" s="19" t="s">
        <v>37</v>
      </c>
      <c r="G12774" s="19" t="s">
        <v>118</v>
      </c>
      <c r="H12774" s="453">
        <v>37000</v>
      </c>
      <c r="I12774" s="453">
        <v>37000</v>
      </c>
      <c r="J12774" s="19" t="s">
        <v>2469</v>
      </c>
      <c r="K12774" s="19" t="s">
        <v>40</v>
      </c>
      <c r="L12774" s="59" t="s">
        <v>11892</v>
      </c>
    </row>
    <row r="12775" spans="2:12" ht="73.5" customHeight="1" x14ac:dyDescent="0.25">
      <c r="B12775" s="450">
        <v>31162802</v>
      </c>
      <c r="C12775" s="451" t="s">
        <v>12039</v>
      </c>
      <c r="D12775" s="137">
        <v>41659</v>
      </c>
      <c r="E12775" s="452" t="s">
        <v>11890</v>
      </c>
      <c r="F12775" s="19" t="s">
        <v>37</v>
      </c>
      <c r="G12775" s="19" t="s">
        <v>118</v>
      </c>
      <c r="H12775" s="453">
        <v>48000</v>
      </c>
      <c r="I12775" s="453">
        <v>48000</v>
      </c>
      <c r="J12775" s="19" t="s">
        <v>2469</v>
      </c>
      <c r="K12775" s="19" t="s">
        <v>40</v>
      </c>
      <c r="L12775" s="59" t="s">
        <v>11892</v>
      </c>
    </row>
    <row r="12776" spans="2:12" ht="73.5" customHeight="1" x14ac:dyDescent="0.25">
      <c r="B12776" s="450">
        <v>31162802</v>
      </c>
      <c r="C12776" s="451" t="s">
        <v>12040</v>
      </c>
      <c r="D12776" s="137">
        <v>41659</v>
      </c>
      <c r="E12776" s="452" t="s">
        <v>11890</v>
      </c>
      <c r="F12776" s="19" t="s">
        <v>37</v>
      </c>
      <c r="G12776" s="19" t="s">
        <v>118</v>
      </c>
      <c r="H12776" s="453">
        <v>39000</v>
      </c>
      <c r="I12776" s="453">
        <v>39000</v>
      </c>
      <c r="J12776" s="19" t="s">
        <v>2469</v>
      </c>
      <c r="K12776" s="19" t="s">
        <v>40</v>
      </c>
      <c r="L12776" s="59" t="s">
        <v>11892</v>
      </c>
    </row>
    <row r="12777" spans="2:12" ht="73.5" customHeight="1" x14ac:dyDescent="0.25">
      <c r="B12777" s="450">
        <v>31162802</v>
      </c>
      <c r="C12777" s="451" t="s">
        <v>12041</v>
      </c>
      <c r="D12777" s="137">
        <v>41659</v>
      </c>
      <c r="E12777" s="452" t="s">
        <v>11890</v>
      </c>
      <c r="F12777" s="19" t="s">
        <v>37</v>
      </c>
      <c r="G12777" s="19" t="s">
        <v>118</v>
      </c>
      <c r="H12777" s="453">
        <v>51000</v>
      </c>
      <c r="I12777" s="453">
        <v>51000</v>
      </c>
      <c r="J12777" s="19" t="s">
        <v>2469</v>
      </c>
      <c r="K12777" s="19" t="s">
        <v>40</v>
      </c>
      <c r="L12777" s="59" t="s">
        <v>11892</v>
      </c>
    </row>
    <row r="12778" spans="2:12" ht="73.5" customHeight="1" x14ac:dyDescent="0.25">
      <c r="B12778" s="450">
        <v>31162802</v>
      </c>
      <c r="C12778" s="451" t="s">
        <v>12042</v>
      </c>
      <c r="D12778" s="137">
        <v>41659</v>
      </c>
      <c r="E12778" s="452" t="s">
        <v>11890</v>
      </c>
      <c r="F12778" s="19" t="s">
        <v>37</v>
      </c>
      <c r="G12778" s="19" t="s">
        <v>118</v>
      </c>
      <c r="H12778" s="453">
        <v>35000</v>
      </c>
      <c r="I12778" s="453">
        <v>35000</v>
      </c>
      <c r="J12778" s="19" t="s">
        <v>2469</v>
      </c>
      <c r="K12778" s="19" t="s">
        <v>40</v>
      </c>
      <c r="L12778" s="59" t="s">
        <v>11892</v>
      </c>
    </row>
    <row r="12779" spans="2:12" ht="73.5" customHeight="1" x14ac:dyDescent="0.25">
      <c r="B12779" s="450">
        <v>31162802</v>
      </c>
      <c r="C12779" s="451" t="s">
        <v>12043</v>
      </c>
      <c r="D12779" s="137">
        <v>41659</v>
      </c>
      <c r="E12779" s="452" t="s">
        <v>11890</v>
      </c>
      <c r="F12779" s="19" t="s">
        <v>37</v>
      </c>
      <c r="G12779" s="19" t="s">
        <v>118</v>
      </c>
      <c r="H12779" s="453">
        <v>35000</v>
      </c>
      <c r="I12779" s="453">
        <v>35000</v>
      </c>
      <c r="J12779" s="19" t="s">
        <v>2469</v>
      </c>
      <c r="K12779" s="19" t="s">
        <v>40</v>
      </c>
      <c r="L12779" s="59" t="s">
        <v>11892</v>
      </c>
    </row>
    <row r="12780" spans="2:12" ht="73.5" customHeight="1" x14ac:dyDescent="0.25">
      <c r="B12780" s="450">
        <v>31162802</v>
      </c>
      <c r="C12780" s="451" t="s">
        <v>12044</v>
      </c>
      <c r="D12780" s="137">
        <v>41659</v>
      </c>
      <c r="E12780" s="452" t="s">
        <v>11890</v>
      </c>
      <c r="F12780" s="19" t="s">
        <v>37</v>
      </c>
      <c r="G12780" s="19" t="s">
        <v>118</v>
      </c>
      <c r="H12780" s="453">
        <v>44000</v>
      </c>
      <c r="I12780" s="453">
        <v>44000</v>
      </c>
      <c r="J12780" s="19" t="s">
        <v>2469</v>
      </c>
      <c r="K12780" s="19" t="s">
        <v>40</v>
      </c>
      <c r="L12780" s="59" t="s">
        <v>11892</v>
      </c>
    </row>
    <row r="12781" spans="2:12" ht="73.5" customHeight="1" x14ac:dyDescent="0.25">
      <c r="B12781" s="450">
        <v>31162802</v>
      </c>
      <c r="C12781" s="451" t="s">
        <v>12045</v>
      </c>
      <c r="D12781" s="137">
        <v>41659</v>
      </c>
      <c r="E12781" s="452" t="s">
        <v>11890</v>
      </c>
      <c r="F12781" s="19" t="s">
        <v>37</v>
      </c>
      <c r="G12781" s="19" t="s">
        <v>118</v>
      </c>
      <c r="H12781" s="453">
        <v>57000</v>
      </c>
      <c r="I12781" s="453">
        <v>57000</v>
      </c>
      <c r="J12781" s="19" t="s">
        <v>2469</v>
      </c>
      <c r="K12781" s="19" t="s">
        <v>40</v>
      </c>
      <c r="L12781" s="59" t="s">
        <v>11892</v>
      </c>
    </row>
    <row r="12782" spans="2:12" ht="73.5" customHeight="1" x14ac:dyDescent="0.25">
      <c r="B12782" s="450">
        <v>31162802</v>
      </c>
      <c r="C12782" s="451" t="s">
        <v>12046</v>
      </c>
      <c r="D12782" s="137">
        <v>41659</v>
      </c>
      <c r="E12782" s="452" t="s">
        <v>11890</v>
      </c>
      <c r="F12782" s="19" t="s">
        <v>37</v>
      </c>
      <c r="G12782" s="19" t="s">
        <v>118</v>
      </c>
      <c r="H12782" s="453">
        <v>19000</v>
      </c>
      <c r="I12782" s="453">
        <v>19000</v>
      </c>
      <c r="J12782" s="19" t="s">
        <v>2469</v>
      </c>
      <c r="K12782" s="19" t="s">
        <v>40</v>
      </c>
      <c r="L12782" s="59" t="s">
        <v>11892</v>
      </c>
    </row>
    <row r="12783" spans="2:12" ht="73.5" customHeight="1" x14ac:dyDescent="0.25">
      <c r="B12783" s="450">
        <v>31162802</v>
      </c>
      <c r="C12783" s="451" t="s">
        <v>12047</v>
      </c>
      <c r="D12783" s="137">
        <v>41659</v>
      </c>
      <c r="E12783" s="452" t="s">
        <v>11890</v>
      </c>
      <c r="F12783" s="19" t="s">
        <v>37</v>
      </c>
      <c r="G12783" s="19" t="s">
        <v>118</v>
      </c>
      <c r="H12783" s="453">
        <v>24000</v>
      </c>
      <c r="I12783" s="453">
        <v>24000</v>
      </c>
      <c r="J12783" s="19" t="s">
        <v>2469</v>
      </c>
      <c r="K12783" s="19" t="s">
        <v>40</v>
      </c>
      <c r="L12783" s="59" t="s">
        <v>11892</v>
      </c>
    </row>
    <row r="12784" spans="2:12" ht="73.5" customHeight="1" x14ac:dyDescent="0.25">
      <c r="B12784" s="450">
        <v>31162802</v>
      </c>
      <c r="C12784" s="451" t="s">
        <v>12048</v>
      </c>
      <c r="D12784" s="137">
        <v>41659</v>
      </c>
      <c r="E12784" s="452" t="s">
        <v>11890</v>
      </c>
      <c r="F12784" s="19" t="s">
        <v>37</v>
      </c>
      <c r="G12784" s="19" t="s">
        <v>118</v>
      </c>
      <c r="H12784" s="453">
        <v>35000</v>
      </c>
      <c r="I12784" s="453">
        <v>35000</v>
      </c>
      <c r="J12784" s="19" t="s">
        <v>2469</v>
      </c>
      <c r="K12784" s="19" t="s">
        <v>40</v>
      </c>
      <c r="L12784" s="59" t="s">
        <v>11892</v>
      </c>
    </row>
    <row r="12785" spans="2:12" ht="73.5" customHeight="1" x14ac:dyDescent="0.25">
      <c r="B12785" s="450">
        <v>31162802</v>
      </c>
      <c r="C12785" s="451" t="s">
        <v>12049</v>
      </c>
      <c r="D12785" s="137">
        <v>41659</v>
      </c>
      <c r="E12785" s="452" t="s">
        <v>11890</v>
      </c>
      <c r="F12785" s="19" t="s">
        <v>37</v>
      </c>
      <c r="G12785" s="19" t="s">
        <v>118</v>
      </c>
      <c r="H12785" s="453">
        <v>39000</v>
      </c>
      <c r="I12785" s="453">
        <v>39000</v>
      </c>
      <c r="J12785" s="19" t="s">
        <v>2469</v>
      </c>
      <c r="K12785" s="19" t="s">
        <v>40</v>
      </c>
      <c r="L12785" s="59" t="s">
        <v>11892</v>
      </c>
    </row>
    <row r="12786" spans="2:12" ht="73.5" customHeight="1" x14ac:dyDescent="0.25">
      <c r="B12786" s="450">
        <v>31162802</v>
      </c>
      <c r="C12786" s="451" t="s">
        <v>12050</v>
      </c>
      <c r="D12786" s="137">
        <v>41659</v>
      </c>
      <c r="E12786" s="452" t="s">
        <v>11890</v>
      </c>
      <c r="F12786" s="19" t="s">
        <v>37</v>
      </c>
      <c r="G12786" s="19" t="s">
        <v>118</v>
      </c>
      <c r="H12786" s="453">
        <v>51000</v>
      </c>
      <c r="I12786" s="453">
        <v>51000</v>
      </c>
      <c r="J12786" s="19" t="s">
        <v>2469</v>
      </c>
      <c r="K12786" s="19" t="s">
        <v>40</v>
      </c>
      <c r="L12786" s="59" t="s">
        <v>11892</v>
      </c>
    </row>
    <row r="12787" spans="2:12" ht="73.5" customHeight="1" x14ac:dyDescent="0.25">
      <c r="B12787" s="450">
        <v>31162802</v>
      </c>
      <c r="C12787" s="451" t="s">
        <v>12051</v>
      </c>
      <c r="D12787" s="137">
        <v>41659</v>
      </c>
      <c r="E12787" s="452" t="s">
        <v>11890</v>
      </c>
      <c r="F12787" s="19" t="s">
        <v>37</v>
      </c>
      <c r="G12787" s="19" t="s">
        <v>118</v>
      </c>
      <c r="H12787" s="453">
        <v>24000</v>
      </c>
      <c r="I12787" s="453">
        <v>24000</v>
      </c>
      <c r="J12787" s="19" t="s">
        <v>2469</v>
      </c>
      <c r="K12787" s="19" t="s">
        <v>40</v>
      </c>
      <c r="L12787" s="59" t="s">
        <v>11892</v>
      </c>
    </row>
    <row r="12788" spans="2:12" ht="73.5" customHeight="1" x14ac:dyDescent="0.25">
      <c r="B12788" s="450">
        <v>31162802</v>
      </c>
      <c r="C12788" s="451" t="s">
        <v>12052</v>
      </c>
      <c r="D12788" s="137">
        <v>41659</v>
      </c>
      <c r="E12788" s="452" t="s">
        <v>11890</v>
      </c>
      <c r="F12788" s="19" t="s">
        <v>37</v>
      </c>
      <c r="G12788" s="19" t="s">
        <v>118</v>
      </c>
      <c r="H12788" s="453">
        <v>19000</v>
      </c>
      <c r="I12788" s="453">
        <v>19000</v>
      </c>
      <c r="J12788" s="19" t="s">
        <v>2469</v>
      </c>
      <c r="K12788" s="19" t="s">
        <v>40</v>
      </c>
      <c r="L12788" s="59" t="s">
        <v>11892</v>
      </c>
    </row>
    <row r="12789" spans="2:12" ht="73.5" customHeight="1" x14ac:dyDescent="0.25">
      <c r="B12789" s="450">
        <v>31162802</v>
      </c>
      <c r="C12789" s="451" t="s">
        <v>12053</v>
      </c>
      <c r="D12789" s="137">
        <v>41659</v>
      </c>
      <c r="E12789" s="452" t="s">
        <v>11890</v>
      </c>
      <c r="F12789" s="19" t="s">
        <v>37</v>
      </c>
      <c r="G12789" s="19" t="s">
        <v>118</v>
      </c>
      <c r="H12789" s="453">
        <v>34000</v>
      </c>
      <c r="I12789" s="453">
        <v>34000</v>
      </c>
      <c r="J12789" s="19" t="s">
        <v>2469</v>
      </c>
      <c r="K12789" s="19" t="s">
        <v>40</v>
      </c>
      <c r="L12789" s="59" t="s">
        <v>11892</v>
      </c>
    </row>
    <row r="12790" spans="2:12" ht="73.5" customHeight="1" x14ac:dyDescent="0.25">
      <c r="B12790" s="450">
        <v>31162802</v>
      </c>
      <c r="C12790" s="451" t="s">
        <v>12054</v>
      </c>
      <c r="D12790" s="137">
        <v>41659</v>
      </c>
      <c r="E12790" s="452" t="s">
        <v>11890</v>
      </c>
      <c r="F12790" s="19" t="s">
        <v>37</v>
      </c>
      <c r="G12790" s="19" t="s">
        <v>118</v>
      </c>
      <c r="H12790" s="453">
        <v>36000</v>
      </c>
      <c r="I12790" s="453">
        <v>36000</v>
      </c>
      <c r="J12790" s="19" t="s">
        <v>2469</v>
      </c>
      <c r="K12790" s="19" t="s">
        <v>40</v>
      </c>
      <c r="L12790" s="59" t="s">
        <v>11892</v>
      </c>
    </row>
    <row r="12791" spans="2:12" ht="73.5" customHeight="1" x14ac:dyDescent="0.25">
      <c r="B12791" s="450">
        <v>31162802</v>
      </c>
      <c r="C12791" s="451" t="s">
        <v>12055</v>
      </c>
      <c r="D12791" s="137">
        <v>41659</v>
      </c>
      <c r="E12791" s="452" t="s">
        <v>11890</v>
      </c>
      <c r="F12791" s="19" t="s">
        <v>37</v>
      </c>
      <c r="G12791" s="19" t="s">
        <v>118</v>
      </c>
      <c r="H12791" s="453">
        <v>37000</v>
      </c>
      <c r="I12791" s="453">
        <v>37000</v>
      </c>
      <c r="J12791" s="19" t="s">
        <v>2469</v>
      </c>
      <c r="K12791" s="19" t="s">
        <v>40</v>
      </c>
      <c r="L12791" s="59" t="s">
        <v>11892</v>
      </c>
    </row>
    <row r="12792" spans="2:12" ht="73.5" customHeight="1" x14ac:dyDescent="0.25">
      <c r="B12792" s="450">
        <v>31162802</v>
      </c>
      <c r="C12792" s="451" t="s">
        <v>12056</v>
      </c>
      <c r="D12792" s="137">
        <v>41659</v>
      </c>
      <c r="E12792" s="452" t="s">
        <v>11890</v>
      </c>
      <c r="F12792" s="19" t="s">
        <v>37</v>
      </c>
      <c r="G12792" s="19" t="s">
        <v>118</v>
      </c>
      <c r="H12792" s="453">
        <v>36000</v>
      </c>
      <c r="I12792" s="453">
        <v>36000</v>
      </c>
      <c r="J12792" s="19" t="s">
        <v>2469</v>
      </c>
      <c r="K12792" s="19" t="s">
        <v>40</v>
      </c>
      <c r="L12792" s="59" t="s">
        <v>11892</v>
      </c>
    </row>
    <row r="12793" spans="2:12" ht="73.5" customHeight="1" x14ac:dyDescent="0.25">
      <c r="B12793" s="450">
        <v>31162802</v>
      </c>
      <c r="C12793" s="451" t="s">
        <v>12057</v>
      </c>
      <c r="D12793" s="137">
        <v>41659</v>
      </c>
      <c r="E12793" s="452" t="s">
        <v>11890</v>
      </c>
      <c r="F12793" s="19" t="s">
        <v>37</v>
      </c>
      <c r="G12793" s="19" t="s">
        <v>118</v>
      </c>
      <c r="H12793" s="453">
        <v>32000</v>
      </c>
      <c r="I12793" s="453">
        <v>32000</v>
      </c>
      <c r="J12793" s="19" t="s">
        <v>2469</v>
      </c>
      <c r="K12793" s="19" t="s">
        <v>40</v>
      </c>
      <c r="L12793" s="59" t="s">
        <v>11892</v>
      </c>
    </row>
    <row r="12794" spans="2:12" ht="73.5" customHeight="1" x14ac:dyDescent="0.25">
      <c r="B12794" s="450">
        <v>31162802</v>
      </c>
      <c r="C12794" s="451" t="s">
        <v>12058</v>
      </c>
      <c r="D12794" s="137">
        <v>41659</v>
      </c>
      <c r="E12794" s="452" t="s">
        <v>11890</v>
      </c>
      <c r="F12794" s="19" t="s">
        <v>37</v>
      </c>
      <c r="G12794" s="19" t="s">
        <v>118</v>
      </c>
      <c r="H12794" s="453">
        <v>34000</v>
      </c>
      <c r="I12794" s="453">
        <v>34000</v>
      </c>
      <c r="J12794" s="19" t="s">
        <v>2469</v>
      </c>
      <c r="K12794" s="19" t="s">
        <v>40</v>
      </c>
      <c r="L12794" s="59" t="s">
        <v>11892</v>
      </c>
    </row>
    <row r="12795" spans="2:12" ht="73.5" customHeight="1" x14ac:dyDescent="0.25">
      <c r="B12795" s="450">
        <v>31162802</v>
      </c>
      <c r="C12795" s="451" t="s">
        <v>12059</v>
      </c>
      <c r="D12795" s="137">
        <v>41659</v>
      </c>
      <c r="E12795" s="452" t="s">
        <v>11890</v>
      </c>
      <c r="F12795" s="19" t="s">
        <v>37</v>
      </c>
      <c r="G12795" s="19" t="s">
        <v>118</v>
      </c>
      <c r="H12795" s="453">
        <v>24000</v>
      </c>
      <c r="I12795" s="453">
        <v>24000</v>
      </c>
      <c r="J12795" s="19" t="s">
        <v>2469</v>
      </c>
      <c r="K12795" s="19" t="s">
        <v>40</v>
      </c>
      <c r="L12795" s="59" t="s">
        <v>11892</v>
      </c>
    </row>
    <row r="12796" spans="2:12" ht="73.5" customHeight="1" x14ac:dyDescent="0.25">
      <c r="B12796" s="450">
        <v>31162802</v>
      </c>
      <c r="C12796" s="451" t="s">
        <v>12060</v>
      </c>
      <c r="D12796" s="137">
        <v>41659</v>
      </c>
      <c r="E12796" s="452" t="s">
        <v>11890</v>
      </c>
      <c r="F12796" s="19" t="s">
        <v>37</v>
      </c>
      <c r="G12796" s="19" t="s">
        <v>118</v>
      </c>
      <c r="H12796" s="453">
        <v>17000</v>
      </c>
      <c r="I12796" s="453">
        <v>17000</v>
      </c>
      <c r="J12796" s="19" t="s">
        <v>2469</v>
      </c>
      <c r="K12796" s="19" t="s">
        <v>40</v>
      </c>
      <c r="L12796" s="59" t="s">
        <v>11892</v>
      </c>
    </row>
    <row r="12797" spans="2:12" ht="73.5" customHeight="1" x14ac:dyDescent="0.25">
      <c r="B12797" s="450">
        <v>31162802</v>
      </c>
      <c r="C12797" s="451" t="s">
        <v>12061</v>
      </c>
      <c r="D12797" s="137">
        <v>41659</v>
      </c>
      <c r="E12797" s="452" t="s">
        <v>11890</v>
      </c>
      <c r="F12797" s="19" t="s">
        <v>37</v>
      </c>
      <c r="G12797" s="19" t="s">
        <v>118</v>
      </c>
      <c r="H12797" s="453">
        <v>280000</v>
      </c>
      <c r="I12797" s="453">
        <v>280000</v>
      </c>
      <c r="J12797" s="19" t="s">
        <v>2469</v>
      </c>
      <c r="K12797" s="19" t="s">
        <v>40</v>
      </c>
      <c r="L12797" s="59" t="s">
        <v>11892</v>
      </c>
    </row>
    <row r="12798" spans="2:12" ht="73.5" customHeight="1" x14ac:dyDescent="0.25">
      <c r="B12798" s="450">
        <v>31162802</v>
      </c>
      <c r="C12798" s="451" t="s">
        <v>12062</v>
      </c>
      <c r="D12798" s="137">
        <v>41659</v>
      </c>
      <c r="E12798" s="452" t="s">
        <v>11890</v>
      </c>
      <c r="F12798" s="19" t="s">
        <v>37</v>
      </c>
      <c r="G12798" s="19" t="s">
        <v>118</v>
      </c>
      <c r="H12798" s="453">
        <v>18000</v>
      </c>
      <c r="I12798" s="453">
        <v>18000</v>
      </c>
      <c r="J12798" s="19" t="s">
        <v>2469</v>
      </c>
      <c r="K12798" s="19" t="s">
        <v>40</v>
      </c>
      <c r="L12798" s="59" t="s">
        <v>11892</v>
      </c>
    </row>
    <row r="12799" spans="2:12" ht="73.5" customHeight="1" x14ac:dyDescent="0.25">
      <c r="B12799" s="450">
        <v>31162802</v>
      </c>
      <c r="C12799" s="451" t="s">
        <v>12063</v>
      </c>
      <c r="D12799" s="137">
        <v>41659</v>
      </c>
      <c r="E12799" s="452" t="s">
        <v>11890</v>
      </c>
      <c r="F12799" s="19" t="s">
        <v>37</v>
      </c>
      <c r="G12799" s="19" t="s">
        <v>118</v>
      </c>
      <c r="H12799" s="453">
        <v>19000</v>
      </c>
      <c r="I12799" s="453">
        <v>19000</v>
      </c>
      <c r="J12799" s="19" t="s">
        <v>2469</v>
      </c>
      <c r="K12799" s="19" t="s">
        <v>40</v>
      </c>
      <c r="L12799" s="59" t="s">
        <v>11892</v>
      </c>
    </row>
    <row r="12800" spans="2:12" ht="73.5" customHeight="1" x14ac:dyDescent="0.25">
      <c r="B12800" s="450">
        <v>31162802</v>
      </c>
      <c r="C12800" s="451" t="s">
        <v>12064</v>
      </c>
      <c r="D12800" s="137">
        <v>41659</v>
      </c>
      <c r="E12800" s="452" t="s">
        <v>11890</v>
      </c>
      <c r="F12800" s="19" t="s">
        <v>37</v>
      </c>
      <c r="G12800" s="19" t="s">
        <v>118</v>
      </c>
      <c r="H12800" s="453">
        <v>24000</v>
      </c>
      <c r="I12800" s="453">
        <v>24000</v>
      </c>
      <c r="J12800" s="19" t="s">
        <v>2469</v>
      </c>
      <c r="K12800" s="19" t="s">
        <v>40</v>
      </c>
      <c r="L12800" s="59" t="s">
        <v>11892</v>
      </c>
    </row>
    <row r="12801" spans="2:12" ht="73.5" customHeight="1" x14ac:dyDescent="0.25">
      <c r="B12801" s="450">
        <v>31162802</v>
      </c>
      <c r="C12801" s="451" t="s">
        <v>12065</v>
      </c>
      <c r="D12801" s="137">
        <v>41659</v>
      </c>
      <c r="E12801" s="452" t="s">
        <v>11890</v>
      </c>
      <c r="F12801" s="19" t="s">
        <v>37</v>
      </c>
      <c r="G12801" s="19" t="s">
        <v>118</v>
      </c>
      <c r="H12801" s="453">
        <v>19000</v>
      </c>
      <c r="I12801" s="453">
        <v>19000</v>
      </c>
      <c r="J12801" s="19" t="s">
        <v>2469</v>
      </c>
      <c r="K12801" s="19" t="s">
        <v>40</v>
      </c>
      <c r="L12801" s="59" t="s">
        <v>11892</v>
      </c>
    </row>
    <row r="12802" spans="2:12" ht="73.5" customHeight="1" x14ac:dyDescent="0.25">
      <c r="B12802" s="450">
        <v>31162802</v>
      </c>
      <c r="C12802" s="451" t="s">
        <v>12066</v>
      </c>
      <c r="D12802" s="137">
        <v>41659</v>
      </c>
      <c r="E12802" s="452" t="s">
        <v>11890</v>
      </c>
      <c r="F12802" s="19" t="s">
        <v>37</v>
      </c>
      <c r="G12802" s="19" t="s">
        <v>118</v>
      </c>
      <c r="H12802" s="453">
        <v>19000</v>
      </c>
      <c r="I12802" s="453">
        <v>19000</v>
      </c>
      <c r="J12802" s="19" t="s">
        <v>2469</v>
      </c>
      <c r="K12802" s="19" t="s">
        <v>40</v>
      </c>
      <c r="L12802" s="59" t="s">
        <v>11892</v>
      </c>
    </row>
    <row r="12803" spans="2:12" ht="73.5" customHeight="1" x14ac:dyDescent="0.25">
      <c r="B12803" s="450">
        <v>31162802</v>
      </c>
      <c r="C12803" s="451" t="s">
        <v>12067</v>
      </c>
      <c r="D12803" s="137">
        <v>41659</v>
      </c>
      <c r="E12803" s="452" t="s">
        <v>11890</v>
      </c>
      <c r="F12803" s="19" t="s">
        <v>37</v>
      </c>
      <c r="G12803" s="19" t="s">
        <v>118</v>
      </c>
      <c r="H12803" s="453">
        <v>31000.000000000004</v>
      </c>
      <c r="I12803" s="453">
        <v>31000.000000000004</v>
      </c>
      <c r="J12803" s="19" t="s">
        <v>2469</v>
      </c>
      <c r="K12803" s="19" t="s">
        <v>40</v>
      </c>
      <c r="L12803" s="59" t="s">
        <v>11892</v>
      </c>
    </row>
    <row r="12804" spans="2:12" ht="73.5" customHeight="1" x14ac:dyDescent="0.25">
      <c r="B12804" s="450">
        <v>31162802</v>
      </c>
      <c r="C12804" s="451" t="s">
        <v>12068</v>
      </c>
      <c r="D12804" s="137">
        <v>41659</v>
      </c>
      <c r="E12804" s="452" t="s">
        <v>11890</v>
      </c>
      <c r="F12804" s="19" t="s">
        <v>37</v>
      </c>
      <c r="G12804" s="19" t="s">
        <v>118</v>
      </c>
      <c r="H12804" s="453">
        <v>40000</v>
      </c>
      <c r="I12804" s="453">
        <v>40000</v>
      </c>
      <c r="J12804" s="19" t="s">
        <v>2469</v>
      </c>
      <c r="K12804" s="19" t="s">
        <v>40</v>
      </c>
      <c r="L12804" s="59" t="s">
        <v>11892</v>
      </c>
    </row>
    <row r="12805" spans="2:12" ht="73.5" customHeight="1" x14ac:dyDescent="0.25">
      <c r="B12805" s="450">
        <v>31162802</v>
      </c>
      <c r="C12805" s="451" t="s">
        <v>12069</v>
      </c>
      <c r="D12805" s="137">
        <v>41659</v>
      </c>
      <c r="E12805" s="452" t="s">
        <v>11890</v>
      </c>
      <c r="F12805" s="19" t="s">
        <v>37</v>
      </c>
      <c r="G12805" s="19" t="s">
        <v>118</v>
      </c>
      <c r="H12805" s="453">
        <v>39000</v>
      </c>
      <c r="I12805" s="453">
        <v>39000</v>
      </c>
      <c r="J12805" s="19" t="s">
        <v>2469</v>
      </c>
      <c r="K12805" s="19" t="s">
        <v>40</v>
      </c>
      <c r="L12805" s="59" t="s">
        <v>11892</v>
      </c>
    </row>
    <row r="12806" spans="2:12" ht="73.5" customHeight="1" x14ac:dyDescent="0.25">
      <c r="B12806" s="450">
        <v>31162802</v>
      </c>
      <c r="C12806" s="451" t="s">
        <v>12070</v>
      </c>
      <c r="D12806" s="137">
        <v>41659</v>
      </c>
      <c r="E12806" s="452" t="s">
        <v>11890</v>
      </c>
      <c r="F12806" s="19" t="s">
        <v>37</v>
      </c>
      <c r="G12806" s="19" t="s">
        <v>118</v>
      </c>
      <c r="H12806" s="453">
        <v>28000</v>
      </c>
      <c r="I12806" s="453">
        <v>28000</v>
      </c>
      <c r="J12806" s="19" t="s">
        <v>2469</v>
      </c>
      <c r="K12806" s="19" t="s">
        <v>40</v>
      </c>
      <c r="L12806" s="59" t="s">
        <v>11892</v>
      </c>
    </row>
    <row r="12807" spans="2:12" ht="73.5" customHeight="1" x14ac:dyDescent="0.25">
      <c r="B12807" s="450">
        <v>31162802</v>
      </c>
      <c r="C12807" s="451" t="s">
        <v>12071</v>
      </c>
      <c r="D12807" s="137">
        <v>41659</v>
      </c>
      <c r="E12807" s="452" t="s">
        <v>11890</v>
      </c>
      <c r="F12807" s="19" t="s">
        <v>37</v>
      </c>
      <c r="G12807" s="19" t="s">
        <v>118</v>
      </c>
      <c r="H12807" s="453">
        <v>17000</v>
      </c>
      <c r="I12807" s="453">
        <v>17000</v>
      </c>
      <c r="J12807" s="19" t="s">
        <v>2469</v>
      </c>
      <c r="K12807" s="19" t="s">
        <v>40</v>
      </c>
      <c r="L12807" s="59" t="s">
        <v>11892</v>
      </c>
    </row>
    <row r="12808" spans="2:12" ht="73.5" customHeight="1" x14ac:dyDescent="0.25">
      <c r="B12808" s="450">
        <v>31162802</v>
      </c>
      <c r="C12808" s="451" t="s">
        <v>12072</v>
      </c>
      <c r="D12808" s="137">
        <v>41659</v>
      </c>
      <c r="E12808" s="452" t="s">
        <v>11890</v>
      </c>
      <c r="F12808" s="19" t="s">
        <v>37</v>
      </c>
      <c r="G12808" s="19" t="s">
        <v>118</v>
      </c>
      <c r="H12808" s="453">
        <v>21000</v>
      </c>
      <c r="I12808" s="453">
        <v>21000</v>
      </c>
      <c r="J12808" s="19" t="s">
        <v>2469</v>
      </c>
      <c r="K12808" s="19" t="s">
        <v>40</v>
      </c>
      <c r="L12808" s="59" t="s">
        <v>11892</v>
      </c>
    </row>
    <row r="12809" spans="2:12" ht="73.5" customHeight="1" x14ac:dyDescent="0.25">
      <c r="B12809" s="450">
        <v>24131513</v>
      </c>
      <c r="C12809" s="451" t="s">
        <v>12073</v>
      </c>
      <c r="D12809" s="137">
        <v>41659</v>
      </c>
      <c r="E12809" s="452" t="s">
        <v>11890</v>
      </c>
      <c r="F12809" s="19" t="s">
        <v>37</v>
      </c>
      <c r="G12809" s="19" t="s">
        <v>118</v>
      </c>
      <c r="H12809" s="453">
        <v>100000</v>
      </c>
      <c r="I12809" s="453">
        <v>100000</v>
      </c>
      <c r="J12809" s="19" t="s">
        <v>2469</v>
      </c>
      <c r="K12809" s="19" t="s">
        <v>40</v>
      </c>
      <c r="L12809" s="59" t="s">
        <v>11892</v>
      </c>
    </row>
    <row r="12810" spans="2:12" ht="73.5" customHeight="1" x14ac:dyDescent="0.25">
      <c r="B12810" s="450">
        <v>41103816</v>
      </c>
      <c r="C12810" s="451" t="s">
        <v>12074</v>
      </c>
      <c r="D12810" s="137">
        <v>41659</v>
      </c>
      <c r="E12810" s="452" t="s">
        <v>11890</v>
      </c>
      <c r="F12810" s="19" t="s">
        <v>37</v>
      </c>
      <c r="G12810" s="19" t="s">
        <v>118</v>
      </c>
      <c r="H12810" s="453">
        <v>282645</v>
      </c>
      <c r="I12810" s="453">
        <v>282645</v>
      </c>
      <c r="J12810" s="19" t="s">
        <v>2469</v>
      </c>
      <c r="K12810" s="19" t="s">
        <v>40</v>
      </c>
      <c r="L12810" s="59" t="s">
        <v>11892</v>
      </c>
    </row>
    <row r="12811" spans="2:12" ht="73.5" customHeight="1" x14ac:dyDescent="0.25">
      <c r="B12811" s="450">
        <v>41111601</v>
      </c>
      <c r="C12811" s="451" t="s">
        <v>12075</v>
      </c>
      <c r="D12811" s="137">
        <v>41659</v>
      </c>
      <c r="E12811" s="452" t="s">
        <v>11890</v>
      </c>
      <c r="F12811" s="19" t="s">
        <v>37</v>
      </c>
      <c r="G12811" s="19" t="s">
        <v>118</v>
      </c>
      <c r="H12811" s="453">
        <v>144952</v>
      </c>
      <c r="I12811" s="453">
        <v>144952</v>
      </c>
      <c r="J12811" s="19" t="s">
        <v>2469</v>
      </c>
      <c r="K12811" s="19" t="s">
        <v>40</v>
      </c>
      <c r="L12811" s="59" t="s">
        <v>11892</v>
      </c>
    </row>
    <row r="12812" spans="2:12" ht="73.5" customHeight="1" x14ac:dyDescent="0.25">
      <c r="B12812" s="450">
        <v>41111621</v>
      </c>
      <c r="C12812" s="451" t="s">
        <v>12076</v>
      </c>
      <c r="D12812" s="137">
        <v>41659</v>
      </c>
      <c r="E12812" s="452" t="s">
        <v>11890</v>
      </c>
      <c r="F12812" s="19" t="s">
        <v>37</v>
      </c>
      <c r="G12812" s="19" t="s">
        <v>118</v>
      </c>
      <c r="H12812" s="453">
        <v>1229175</v>
      </c>
      <c r="I12812" s="453">
        <v>1229175</v>
      </c>
      <c r="J12812" s="19" t="s">
        <v>2469</v>
      </c>
      <c r="K12812" s="19" t="s">
        <v>40</v>
      </c>
      <c r="L12812" s="59" t="s">
        <v>11892</v>
      </c>
    </row>
    <row r="12813" spans="2:12" ht="73.5" customHeight="1" x14ac:dyDescent="0.25">
      <c r="B12813" s="450">
        <v>41111621</v>
      </c>
      <c r="C12813" s="451" t="s">
        <v>12077</v>
      </c>
      <c r="D12813" s="137">
        <v>41659</v>
      </c>
      <c r="E12813" s="452" t="s">
        <v>11890</v>
      </c>
      <c r="F12813" s="19" t="s">
        <v>37</v>
      </c>
      <c r="G12813" s="19" t="s">
        <v>118</v>
      </c>
      <c r="H12813" s="453">
        <v>802069</v>
      </c>
      <c r="I12813" s="453">
        <v>802069</v>
      </c>
      <c r="J12813" s="19" t="s">
        <v>2469</v>
      </c>
      <c r="K12813" s="19" t="s">
        <v>40</v>
      </c>
      <c r="L12813" s="59" t="s">
        <v>11892</v>
      </c>
    </row>
    <row r="12814" spans="2:12" ht="73.5" customHeight="1" x14ac:dyDescent="0.25">
      <c r="B12814" s="450">
        <v>41111621</v>
      </c>
      <c r="C12814" s="451" t="s">
        <v>12078</v>
      </c>
      <c r="D12814" s="137">
        <v>41659</v>
      </c>
      <c r="E12814" s="452" t="s">
        <v>11890</v>
      </c>
      <c r="F12814" s="19" t="s">
        <v>37</v>
      </c>
      <c r="G12814" s="19" t="s">
        <v>118</v>
      </c>
      <c r="H12814" s="453">
        <v>1002598</v>
      </c>
      <c r="I12814" s="453">
        <v>1002598</v>
      </c>
      <c r="J12814" s="19" t="s">
        <v>2469</v>
      </c>
      <c r="K12814" s="19" t="s">
        <v>40</v>
      </c>
      <c r="L12814" s="59" t="s">
        <v>11892</v>
      </c>
    </row>
    <row r="12815" spans="2:12" ht="73.5" customHeight="1" x14ac:dyDescent="0.25">
      <c r="B12815" s="450">
        <v>41111621</v>
      </c>
      <c r="C12815" s="451" t="s">
        <v>12079</v>
      </c>
      <c r="D12815" s="137">
        <v>41659</v>
      </c>
      <c r="E12815" s="452" t="s">
        <v>11890</v>
      </c>
      <c r="F12815" s="19" t="s">
        <v>37</v>
      </c>
      <c r="G12815" s="19" t="s">
        <v>118</v>
      </c>
      <c r="H12815" s="453">
        <v>115000</v>
      </c>
      <c r="I12815" s="453">
        <v>115000</v>
      </c>
      <c r="J12815" s="19" t="s">
        <v>2469</v>
      </c>
      <c r="K12815" s="19" t="s">
        <v>40</v>
      </c>
      <c r="L12815" s="59" t="s">
        <v>11892</v>
      </c>
    </row>
    <row r="12816" spans="2:12" ht="73.5" customHeight="1" x14ac:dyDescent="0.25">
      <c r="B12816" s="450">
        <v>41111621</v>
      </c>
      <c r="C12816" s="451" t="s">
        <v>12080</v>
      </c>
      <c r="D12816" s="137">
        <v>41659</v>
      </c>
      <c r="E12816" s="452" t="s">
        <v>11890</v>
      </c>
      <c r="F12816" s="19" t="s">
        <v>37</v>
      </c>
      <c r="G12816" s="19" t="s">
        <v>118</v>
      </c>
      <c r="H12816" s="453">
        <v>378000</v>
      </c>
      <c r="I12816" s="453">
        <v>378000</v>
      </c>
      <c r="J12816" s="19" t="s">
        <v>2469</v>
      </c>
      <c r="K12816" s="19" t="s">
        <v>40</v>
      </c>
      <c r="L12816" s="59" t="s">
        <v>11892</v>
      </c>
    </row>
    <row r="12817" spans="2:12" ht="73.5" customHeight="1" x14ac:dyDescent="0.25">
      <c r="B12817" s="450">
        <v>27111803</v>
      </c>
      <c r="C12817" s="451" t="s">
        <v>12081</v>
      </c>
      <c r="D12817" s="137">
        <v>41659</v>
      </c>
      <c r="E12817" s="452" t="s">
        <v>11890</v>
      </c>
      <c r="F12817" s="19" t="s">
        <v>37</v>
      </c>
      <c r="G12817" s="19" t="s">
        <v>118</v>
      </c>
      <c r="H12817" s="453">
        <v>402000</v>
      </c>
      <c r="I12817" s="453">
        <v>402000</v>
      </c>
      <c r="J12817" s="19" t="s">
        <v>2469</v>
      </c>
      <c r="K12817" s="19" t="s">
        <v>40</v>
      </c>
      <c r="L12817" s="59" t="s">
        <v>11892</v>
      </c>
    </row>
    <row r="12818" spans="2:12" ht="73.5" customHeight="1" x14ac:dyDescent="0.25">
      <c r="B12818" s="450">
        <v>41115102</v>
      </c>
      <c r="C12818" s="451" t="s">
        <v>12082</v>
      </c>
      <c r="D12818" s="137">
        <v>41659</v>
      </c>
      <c r="E12818" s="452" t="s">
        <v>11890</v>
      </c>
      <c r="F12818" s="19" t="s">
        <v>37</v>
      </c>
      <c r="G12818" s="19" t="s">
        <v>118</v>
      </c>
      <c r="H12818" s="453">
        <v>402000</v>
      </c>
      <c r="I12818" s="453">
        <v>402000</v>
      </c>
      <c r="J12818" s="19" t="s">
        <v>2469</v>
      </c>
      <c r="K12818" s="19" t="s">
        <v>40</v>
      </c>
      <c r="L12818" s="59" t="s">
        <v>11892</v>
      </c>
    </row>
    <row r="12819" spans="2:12" ht="73.5" customHeight="1" x14ac:dyDescent="0.25">
      <c r="B12819" s="450">
        <v>27111803</v>
      </c>
      <c r="C12819" s="451" t="s">
        <v>12083</v>
      </c>
      <c r="D12819" s="137">
        <v>41659</v>
      </c>
      <c r="E12819" s="452" t="s">
        <v>11890</v>
      </c>
      <c r="F12819" s="19" t="s">
        <v>37</v>
      </c>
      <c r="G12819" s="19" t="s">
        <v>118</v>
      </c>
      <c r="H12819" s="453">
        <v>387495</v>
      </c>
      <c r="I12819" s="453">
        <v>387495</v>
      </c>
      <c r="J12819" s="19" t="s">
        <v>2469</v>
      </c>
      <c r="K12819" s="19" t="s">
        <v>40</v>
      </c>
      <c r="L12819" s="59" t="s">
        <v>11892</v>
      </c>
    </row>
    <row r="12820" spans="2:12" ht="73.5" customHeight="1" x14ac:dyDescent="0.25">
      <c r="B12820" s="450">
        <v>41111601</v>
      </c>
      <c r="C12820" s="451" t="s">
        <v>12084</v>
      </c>
      <c r="D12820" s="137">
        <v>41659</v>
      </c>
      <c r="E12820" s="452" t="s">
        <v>11890</v>
      </c>
      <c r="F12820" s="19" t="s">
        <v>37</v>
      </c>
      <c r="G12820" s="19" t="s">
        <v>118</v>
      </c>
      <c r="H12820" s="453">
        <v>6040186</v>
      </c>
      <c r="I12820" s="453">
        <v>6040186</v>
      </c>
      <c r="J12820" s="19" t="s">
        <v>2469</v>
      </c>
      <c r="K12820" s="19" t="s">
        <v>40</v>
      </c>
      <c r="L12820" s="59" t="s">
        <v>11892</v>
      </c>
    </row>
    <row r="12821" spans="2:12" ht="73.5" customHeight="1" x14ac:dyDescent="0.25">
      <c r="B12821" s="450">
        <v>41111601</v>
      </c>
      <c r="C12821" s="451" t="s">
        <v>12085</v>
      </c>
      <c r="D12821" s="137">
        <v>41659</v>
      </c>
      <c r="E12821" s="452" t="s">
        <v>11890</v>
      </c>
      <c r="F12821" s="19" t="s">
        <v>37</v>
      </c>
      <c r="G12821" s="19" t="s">
        <v>118</v>
      </c>
      <c r="H12821" s="453">
        <v>8297903</v>
      </c>
      <c r="I12821" s="453">
        <v>8297903</v>
      </c>
      <c r="J12821" s="19" t="s">
        <v>2469</v>
      </c>
      <c r="K12821" s="19" t="s">
        <v>40</v>
      </c>
      <c r="L12821" s="59" t="s">
        <v>11892</v>
      </c>
    </row>
    <row r="12822" spans="2:12" ht="73.5" customHeight="1" x14ac:dyDescent="0.25">
      <c r="B12822" s="450">
        <v>41111601</v>
      </c>
      <c r="C12822" s="451" t="s">
        <v>12086</v>
      </c>
      <c r="D12822" s="137">
        <v>41659</v>
      </c>
      <c r="E12822" s="452" t="s">
        <v>11890</v>
      </c>
      <c r="F12822" s="19" t="s">
        <v>37</v>
      </c>
      <c r="G12822" s="19" t="s">
        <v>118</v>
      </c>
      <c r="H12822" s="453">
        <v>145000</v>
      </c>
      <c r="I12822" s="453">
        <v>145000</v>
      </c>
      <c r="J12822" s="19" t="s">
        <v>2469</v>
      </c>
      <c r="K12822" s="19" t="s">
        <v>40</v>
      </c>
      <c r="L12822" s="59" t="s">
        <v>11892</v>
      </c>
    </row>
    <row r="12823" spans="2:12" ht="73.5" customHeight="1" x14ac:dyDescent="0.25">
      <c r="B12823" s="450">
        <v>41111601</v>
      </c>
      <c r="C12823" s="451" t="s">
        <v>12087</v>
      </c>
      <c r="D12823" s="137">
        <v>41659</v>
      </c>
      <c r="E12823" s="452" t="s">
        <v>11890</v>
      </c>
      <c r="F12823" s="19" t="s">
        <v>37</v>
      </c>
      <c r="G12823" s="19" t="s">
        <v>118</v>
      </c>
      <c r="H12823" s="453">
        <v>179760</v>
      </c>
      <c r="I12823" s="453">
        <v>179760</v>
      </c>
      <c r="J12823" s="19" t="s">
        <v>2469</v>
      </c>
      <c r="K12823" s="19" t="s">
        <v>40</v>
      </c>
      <c r="L12823" s="59" t="s">
        <v>11892</v>
      </c>
    </row>
    <row r="12824" spans="2:12" ht="73.5" customHeight="1" x14ac:dyDescent="0.25">
      <c r="B12824" s="450">
        <v>41111601</v>
      </c>
      <c r="C12824" s="451" t="s">
        <v>12088</v>
      </c>
      <c r="D12824" s="137">
        <v>41659</v>
      </c>
      <c r="E12824" s="452" t="s">
        <v>11890</v>
      </c>
      <c r="F12824" s="19" t="s">
        <v>37</v>
      </c>
      <c r="G12824" s="19" t="s">
        <v>118</v>
      </c>
      <c r="H12824" s="453">
        <v>776880</v>
      </c>
      <c r="I12824" s="453">
        <v>776880</v>
      </c>
      <c r="J12824" s="19" t="s">
        <v>2469</v>
      </c>
      <c r="K12824" s="19" t="s">
        <v>40</v>
      </c>
      <c r="L12824" s="59" t="s">
        <v>11892</v>
      </c>
    </row>
    <row r="12825" spans="2:12" ht="73.5" customHeight="1" x14ac:dyDescent="0.25">
      <c r="B12825" s="450">
        <v>41111601</v>
      </c>
      <c r="C12825" s="451" t="s">
        <v>12089</v>
      </c>
      <c r="D12825" s="137">
        <v>41659</v>
      </c>
      <c r="E12825" s="452" t="s">
        <v>11890</v>
      </c>
      <c r="F12825" s="19" t="s">
        <v>37</v>
      </c>
      <c r="G12825" s="19" t="s">
        <v>118</v>
      </c>
      <c r="H12825" s="453">
        <v>934740</v>
      </c>
      <c r="I12825" s="453">
        <v>934740</v>
      </c>
      <c r="J12825" s="19" t="s">
        <v>2469</v>
      </c>
      <c r="K12825" s="19" t="s">
        <v>40</v>
      </c>
      <c r="L12825" s="59" t="s">
        <v>11892</v>
      </c>
    </row>
    <row r="12826" spans="2:12" ht="73.5" customHeight="1" x14ac:dyDescent="0.25">
      <c r="B12826" s="450">
        <v>41111601</v>
      </c>
      <c r="C12826" s="451" t="s">
        <v>12090</v>
      </c>
      <c r="D12826" s="137">
        <v>41659</v>
      </c>
      <c r="E12826" s="452" t="s">
        <v>11890</v>
      </c>
      <c r="F12826" s="19" t="s">
        <v>37</v>
      </c>
      <c r="G12826" s="19" t="s">
        <v>118</v>
      </c>
      <c r="H12826" s="453">
        <v>994500</v>
      </c>
      <c r="I12826" s="453">
        <v>994500</v>
      </c>
      <c r="J12826" s="19" t="s">
        <v>2469</v>
      </c>
      <c r="K12826" s="19" t="s">
        <v>40</v>
      </c>
      <c r="L12826" s="59" t="s">
        <v>11892</v>
      </c>
    </row>
    <row r="12827" spans="2:12" ht="73.5" customHeight="1" x14ac:dyDescent="0.25">
      <c r="B12827" s="450">
        <v>41111601</v>
      </c>
      <c r="C12827" s="451" t="s">
        <v>12091</v>
      </c>
      <c r="D12827" s="137">
        <v>41659</v>
      </c>
      <c r="E12827" s="452" t="s">
        <v>11890</v>
      </c>
      <c r="F12827" s="19" t="s">
        <v>37</v>
      </c>
      <c r="G12827" s="19" t="s">
        <v>118</v>
      </c>
      <c r="H12827" s="453">
        <v>840285</v>
      </c>
      <c r="I12827" s="453">
        <v>840285</v>
      </c>
      <c r="J12827" s="19" t="s">
        <v>2469</v>
      </c>
      <c r="K12827" s="19" t="s">
        <v>40</v>
      </c>
      <c r="L12827" s="59" t="s">
        <v>11892</v>
      </c>
    </row>
    <row r="12828" spans="2:12" ht="73.5" customHeight="1" x14ac:dyDescent="0.25">
      <c r="B12828" s="450">
        <v>41111601</v>
      </c>
      <c r="C12828" s="451" t="s">
        <v>12092</v>
      </c>
      <c r="D12828" s="137">
        <v>41659</v>
      </c>
      <c r="E12828" s="452" t="s">
        <v>11890</v>
      </c>
      <c r="F12828" s="19" t="s">
        <v>37</v>
      </c>
      <c r="G12828" s="19" t="s">
        <v>118</v>
      </c>
      <c r="H12828" s="453">
        <v>776880</v>
      </c>
      <c r="I12828" s="453">
        <v>776880</v>
      </c>
      <c r="J12828" s="19" t="s">
        <v>2469</v>
      </c>
      <c r="K12828" s="19" t="s">
        <v>40</v>
      </c>
      <c r="L12828" s="59" t="s">
        <v>11892</v>
      </c>
    </row>
    <row r="12829" spans="2:12" ht="73.5" customHeight="1" x14ac:dyDescent="0.25">
      <c r="B12829" s="450">
        <v>41111601</v>
      </c>
      <c r="C12829" s="451" t="s">
        <v>12093</v>
      </c>
      <c r="D12829" s="137">
        <v>41659</v>
      </c>
      <c r="E12829" s="452" t="s">
        <v>11890</v>
      </c>
      <c r="F12829" s="19" t="s">
        <v>37</v>
      </c>
      <c r="G12829" s="19" t="s">
        <v>118</v>
      </c>
      <c r="H12829" s="453">
        <v>840282</v>
      </c>
      <c r="I12829" s="453">
        <v>840282</v>
      </c>
      <c r="J12829" s="19" t="s">
        <v>2469</v>
      </c>
      <c r="K12829" s="19" t="s">
        <v>40</v>
      </c>
      <c r="L12829" s="59" t="s">
        <v>11892</v>
      </c>
    </row>
    <row r="12830" spans="2:12" ht="73.5" customHeight="1" x14ac:dyDescent="0.25">
      <c r="B12830" s="450">
        <v>41111601</v>
      </c>
      <c r="C12830" s="451" t="s">
        <v>12094</v>
      </c>
      <c r="D12830" s="137">
        <v>41659</v>
      </c>
      <c r="E12830" s="452" t="s">
        <v>11890</v>
      </c>
      <c r="F12830" s="19" t="s">
        <v>37</v>
      </c>
      <c r="G12830" s="19" t="s">
        <v>118</v>
      </c>
      <c r="H12830" s="453">
        <v>934740</v>
      </c>
      <c r="I12830" s="453">
        <v>934740</v>
      </c>
      <c r="J12830" s="19" t="s">
        <v>2469</v>
      </c>
      <c r="K12830" s="19" t="s">
        <v>40</v>
      </c>
      <c r="L12830" s="59" t="s">
        <v>11892</v>
      </c>
    </row>
    <row r="12831" spans="2:12" ht="73.5" customHeight="1" x14ac:dyDescent="0.25">
      <c r="B12831" s="450">
        <v>41111601</v>
      </c>
      <c r="C12831" s="451" t="s">
        <v>12095</v>
      </c>
      <c r="D12831" s="137">
        <v>41659</v>
      </c>
      <c r="E12831" s="452" t="s">
        <v>11890</v>
      </c>
      <c r="F12831" s="19" t="s">
        <v>37</v>
      </c>
      <c r="G12831" s="19" t="s">
        <v>118</v>
      </c>
      <c r="H12831" s="453">
        <v>3266210</v>
      </c>
      <c r="I12831" s="453">
        <v>3266210</v>
      </c>
      <c r="J12831" s="19" t="s">
        <v>2469</v>
      </c>
      <c r="K12831" s="19" t="s">
        <v>40</v>
      </c>
      <c r="L12831" s="59" t="s">
        <v>11892</v>
      </c>
    </row>
    <row r="12832" spans="2:12" ht="73.5" customHeight="1" x14ac:dyDescent="0.25">
      <c r="B12832" s="450">
        <v>41111601</v>
      </c>
      <c r="C12832" s="451" t="s">
        <v>12096</v>
      </c>
      <c r="D12832" s="137">
        <v>41659</v>
      </c>
      <c r="E12832" s="452" t="s">
        <v>11890</v>
      </c>
      <c r="F12832" s="19" t="s">
        <v>37</v>
      </c>
      <c r="G12832" s="19" t="s">
        <v>118</v>
      </c>
      <c r="H12832" s="453">
        <v>1203127</v>
      </c>
      <c r="I12832" s="453">
        <v>1203127</v>
      </c>
      <c r="J12832" s="19" t="s">
        <v>2469</v>
      </c>
      <c r="K12832" s="19" t="s">
        <v>40</v>
      </c>
      <c r="L12832" s="59" t="s">
        <v>11892</v>
      </c>
    </row>
    <row r="12833" spans="2:12" ht="73.5" customHeight="1" x14ac:dyDescent="0.25">
      <c r="B12833" s="450">
        <v>41111601</v>
      </c>
      <c r="C12833" s="451" t="s">
        <v>12097</v>
      </c>
      <c r="D12833" s="137">
        <v>41659</v>
      </c>
      <c r="E12833" s="452" t="s">
        <v>11890</v>
      </c>
      <c r="F12833" s="19" t="s">
        <v>37</v>
      </c>
      <c r="G12833" s="19" t="s">
        <v>118</v>
      </c>
      <c r="H12833" s="453">
        <v>2995830</v>
      </c>
      <c r="I12833" s="453">
        <v>2995830</v>
      </c>
      <c r="J12833" s="19" t="s">
        <v>2469</v>
      </c>
      <c r="K12833" s="19" t="s">
        <v>40</v>
      </c>
      <c r="L12833" s="59" t="s">
        <v>11892</v>
      </c>
    </row>
    <row r="12834" spans="2:12" ht="73.5" customHeight="1" x14ac:dyDescent="0.25">
      <c r="B12834" s="450">
        <v>41111601</v>
      </c>
      <c r="C12834" s="451" t="s">
        <v>12098</v>
      </c>
      <c r="D12834" s="137">
        <v>41659</v>
      </c>
      <c r="E12834" s="452" t="s">
        <v>11890</v>
      </c>
      <c r="F12834" s="19" t="s">
        <v>37</v>
      </c>
      <c r="G12834" s="19" t="s">
        <v>118</v>
      </c>
      <c r="H12834" s="453">
        <v>3030570</v>
      </c>
      <c r="I12834" s="453">
        <v>3030570</v>
      </c>
      <c r="J12834" s="19" t="s">
        <v>2469</v>
      </c>
      <c r="K12834" s="19" t="s">
        <v>40</v>
      </c>
      <c r="L12834" s="59" t="s">
        <v>11892</v>
      </c>
    </row>
    <row r="12835" spans="2:12" ht="73.5" customHeight="1" x14ac:dyDescent="0.25">
      <c r="B12835" s="450">
        <v>41111601</v>
      </c>
      <c r="C12835" s="451" t="s">
        <v>12099</v>
      </c>
      <c r="D12835" s="137">
        <v>41659</v>
      </c>
      <c r="E12835" s="452" t="s">
        <v>11890</v>
      </c>
      <c r="F12835" s="19" t="s">
        <v>37</v>
      </c>
      <c r="G12835" s="19" t="s">
        <v>118</v>
      </c>
      <c r="H12835" s="453">
        <v>1298610</v>
      </c>
      <c r="I12835" s="453">
        <v>1298610</v>
      </c>
      <c r="J12835" s="19" t="s">
        <v>2469</v>
      </c>
      <c r="K12835" s="19" t="s">
        <v>40</v>
      </c>
      <c r="L12835" s="59" t="s">
        <v>11892</v>
      </c>
    </row>
    <row r="12836" spans="2:12" ht="73.5" customHeight="1" x14ac:dyDescent="0.25">
      <c r="B12836" s="450">
        <v>41111635</v>
      </c>
      <c r="C12836" s="451" t="s">
        <v>12100</v>
      </c>
      <c r="D12836" s="137">
        <v>41659</v>
      </c>
      <c r="E12836" s="452" t="s">
        <v>11890</v>
      </c>
      <c r="F12836" s="19" t="s">
        <v>37</v>
      </c>
      <c r="G12836" s="19" t="s">
        <v>118</v>
      </c>
      <c r="H12836" s="453">
        <v>249189</v>
      </c>
      <c r="I12836" s="453">
        <v>249189</v>
      </c>
      <c r="J12836" s="19" t="s">
        <v>2469</v>
      </c>
      <c r="K12836" s="19" t="s">
        <v>40</v>
      </c>
      <c r="L12836" s="59" t="s">
        <v>11892</v>
      </c>
    </row>
    <row r="12837" spans="2:12" ht="73.5" customHeight="1" x14ac:dyDescent="0.25">
      <c r="B12837" s="450">
        <v>41111635</v>
      </c>
      <c r="C12837" s="451" t="s">
        <v>12101</v>
      </c>
      <c r="D12837" s="137">
        <v>41659</v>
      </c>
      <c r="E12837" s="452" t="s">
        <v>11890</v>
      </c>
      <c r="F12837" s="19" t="s">
        <v>37</v>
      </c>
      <c r="G12837" s="19" t="s">
        <v>118</v>
      </c>
      <c r="H12837" s="453">
        <v>346545</v>
      </c>
      <c r="I12837" s="453">
        <v>346545</v>
      </c>
      <c r="J12837" s="19" t="s">
        <v>2469</v>
      </c>
      <c r="K12837" s="19" t="s">
        <v>40</v>
      </c>
      <c r="L12837" s="59" t="s">
        <v>11892</v>
      </c>
    </row>
    <row r="12838" spans="2:12" ht="73.5" customHeight="1" x14ac:dyDescent="0.25">
      <c r="B12838" s="450">
        <v>41111635</v>
      </c>
      <c r="C12838" s="451" t="s">
        <v>12102</v>
      </c>
      <c r="D12838" s="137">
        <v>41659</v>
      </c>
      <c r="E12838" s="452" t="s">
        <v>11890</v>
      </c>
      <c r="F12838" s="19" t="s">
        <v>37</v>
      </c>
      <c r="G12838" s="19" t="s">
        <v>118</v>
      </c>
      <c r="H12838" s="453">
        <v>350000</v>
      </c>
      <c r="I12838" s="453">
        <v>350000</v>
      </c>
      <c r="J12838" s="19" t="s">
        <v>2469</v>
      </c>
      <c r="K12838" s="19" t="s">
        <v>40</v>
      </c>
      <c r="L12838" s="59" t="s">
        <v>11892</v>
      </c>
    </row>
    <row r="12839" spans="2:12" ht="73.5" customHeight="1" x14ac:dyDescent="0.25">
      <c r="B12839" s="450">
        <v>31201610</v>
      </c>
      <c r="C12839" s="451" t="s">
        <v>12103</v>
      </c>
      <c r="D12839" s="137">
        <v>41659</v>
      </c>
      <c r="E12839" s="452" t="s">
        <v>11890</v>
      </c>
      <c r="F12839" s="19" t="s">
        <v>37</v>
      </c>
      <c r="G12839" s="19" t="s">
        <v>118</v>
      </c>
      <c r="H12839" s="453">
        <v>35000</v>
      </c>
      <c r="I12839" s="453">
        <v>35000</v>
      </c>
      <c r="J12839" s="19" t="s">
        <v>2469</v>
      </c>
      <c r="K12839" s="19" t="s">
        <v>40</v>
      </c>
      <c r="L12839" s="59" t="s">
        <v>11892</v>
      </c>
    </row>
    <row r="12840" spans="2:12" ht="73.5" customHeight="1" x14ac:dyDescent="0.25">
      <c r="B12840" s="450">
        <v>31211604</v>
      </c>
      <c r="C12840" s="451" t="s">
        <v>12104</v>
      </c>
      <c r="D12840" s="137">
        <v>41659</v>
      </c>
      <c r="E12840" s="452" t="s">
        <v>11890</v>
      </c>
      <c r="F12840" s="19" t="s">
        <v>37</v>
      </c>
      <c r="G12840" s="19" t="s">
        <v>118</v>
      </c>
      <c r="H12840" s="453">
        <v>8650</v>
      </c>
      <c r="I12840" s="453">
        <v>8650</v>
      </c>
      <c r="J12840" s="19" t="s">
        <v>2469</v>
      </c>
      <c r="K12840" s="19" t="s">
        <v>40</v>
      </c>
      <c r="L12840" s="59" t="s">
        <v>11892</v>
      </c>
    </row>
    <row r="12841" spans="2:12" ht="73.5" customHeight="1" x14ac:dyDescent="0.25">
      <c r="B12841" s="450">
        <v>12171604</v>
      </c>
      <c r="C12841" s="451" t="s">
        <v>12105</v>
      </c>
      <c r="D12841" s="137">
        <v>41659</v>
      </c>
      <c r="E12841" s="452" t="s">
        <v>11890</v>
      </c>
      <c r="F12841" s="19" t="s">
        <v>37</v>
      </c>
      <c r="G12841" s="19" t="s">
        <v>118</v>
      </c>
      <c r="H12841" s="453">
        <v>17000</v>
      </c>
      <c r="I12841" s="453">
        <v>17000</v>
      </c>
      <c r="J12841" s="19" t="s">
        <v>2469</v>
      </c>
      <c r="K12841" s="19" t="s">
        <v>40</v>
      </c>
      <c r="L12841" s="59" t="s">
        <v>11892</v>
      </c>
    </row>
    <row r="12842" spans="2:12" ht="73.5" customHeight="1" x14ac:dyDescent="0.25">
      <c r="B12842" s="450">
        <v>31201605</v>
      </c>
      <c r="C12842" s="451" t="s">
        <v>12106</v>
      </c>
      <c r="D12842" s="137">
        <v>41659</v>
      </c>
      <c r="E12842" s="452" t="s">
        <v>11890</v>
      </c>
      <c r="F12842" s="19" t="s">
        <v>37</v>
      </c>
      <c r="G12842" s="19" t="s">
        <v>118</v>
      </c>
      <c r="H12842" s="453">
        <v>570000</v>
      </c>
      <c r="I12842" s="453">
        <v>570000</v>
      </c>
      <c r="J12842" s="19" t="s">
        <v>2469</v>
      </c>
      <c r="K12842" s="19" t="s">
        <v>40</v>
      </c>
      <c r="L12842" s="59" t="s">
        <v>11892</v>
      </c>
    </row>
    <row r="12843" spans="2:12" ht="73.5" customHeight="1" x14ac:dyDescent="0.25">
      <c r="B12843" s="450">
        <v>31201635</v>
      </c>
      <c r="C12843" s="451" t="s">
        <v>12107</v>
      </c>
      <c r="D12843" s="137">
        <v>41659</v>
      </c>
      <c r="E12843" s="452" t="s">
        <v>11890</v>
      </c>
      <c r="F12843" s="19" t="s">
        <v>37</v>
      </c>
      <c r="G12843" s="19" t="s">
        <v>118</v>
      </c>
      <c r="H12843" s="453">
        <v>9000</v>
      </c>
      <c r="I12843" s="453">
        <v>9000</v>
      </c>
      <c r="J12843" s="19" t="s">
        <v>2469</v>
      </c>
      <c r="K12843" s="19" t="s">
        <v>40</v>
      </c>
      <c r="L12843" s="59" t="s">
        <v>11892</v>
      </c>
    </row>
    <row r="12844" spans="2:12" ht="73.5" customHeight="1" x14ac:dyDescent="0.25">
      <c r="B12844" s="450">
        <v>31201635</v>
      </c>
      <c r="C12844" s="451" t="s">
        <v>12108</v>
      </c>
      <c r="D12844" s="137">
        <v>41659</v>
      </c>
      <c r="E12844" s="452" t="s">
        <v>11890</v>
      </c>
      <c r="F12844" s="19" t="s">
        <v>37</v>
      </c>
      <c r="G12844" s="19" t="s">
        <v>118</v>
      </c>
      <c r="H12844" s="453">
        <v>9000</v>
      </c>
      <c r="I12844" s="453">
        <v>9000</v>
      </c>
      <c r="J12844" s="19" t="s">
        <v>2469</v>
      </c>
      <c r="K12844" s="19" t="s">
        <v>40</v>
      </c>
      <c r="L12844" s="59" t="s">
        <v>11892</v>
      </c>
    </row>
    <row r="12845" spans="2:12" ht="73.5" customHeight="1" x14ac:dyDescent="0.25">
      <c r="B12845" s="450">
        <v>46181604</v>
      </c>
      <c r="C12845" s="451" t="s">
        <v>12109</v>
      </c>
      <c r="D12845" s="137">
        <v>41659</v>
      </c>
      <c r="E12845" s="452" t="s">
        <v>11890</v>
      </c>
      <c r="F12845" s="19" t="s">
        <v>37</v>
      </c>
      <c r="G12845" s="19" t="s">
        <v>118</v>
      </c>
      <c r="H12845" s="453">
        <v>298000</v>
      </c>
      <c r="I12845" s="453">
        <v>298000</v>
      </c>
      <c r="J12845" s="19" t="s">
        <v>2469</v>
      </c>
      <c r="K12845" s="19" t="s">
        <v>40</v>
      </c>
      <c r="L12845" s="59" t="s">
        <v>11892</v>
      </c>
    </row>
    <row r="12846" spans="2:12" ht="73.5" customHeight="1" x14ac:dyDescent="0.25">
      <c r="B12846" s="450">
        <v>46181808</v>
      </c>
      <c r="C12846" s="451" t="s">
        <v>12110</v>
      </c>
      <c r="D12846" s="137">
        <v>41659</v>
      </c>
      <c r="E12846" s="452" t="s">
        <v>11890</v>
      </c>
      <c r="F12846" s="19" t="s">
        <v>37</v>
      </c>
      <c r="G12846" s="19" t="s">
        <v>118</v>
      </c>
      <c r="H12846" s="453">
        <v>25500</v>
      </c>
      <c r="I12846" s="453">
        <v>25500</v>
      </c>
      <c r="J12846" s="19" t="s">
        <v>2469</v>
      </c>
      <c r="K12846" s="19" t="s">
        <v>40</v>
      </c>
      <c r="L12846" s="59" t="s">
        <v>11892</v>
      </c>
    </row>
    <row r="12847" spans="2:12" ht="73.5" customHeight="1" x14ac:dyDescent="0.25">
      <c r="B12847" s="450">
        <v>46181504</v>
      </c>
      <c r="C12847" s="451" t="s">
        <v>12111</v>
      </c>
      <c r="D12847" s="137">
        <v>41659</v>
      </c>
      <c r="E12847" s="452" t="s">
        <v>11890</v>
      </c>
      <c r="F12847" s="19" t="s">
        <v>37</v>
      </c>
      <c r="G12847" s="19" t="s">
        <v>118</v>
      </c>
      <c r="H12847" s="453">
        <v>8500</v>
      </c>
      <c r="I12847" s="453">
        <v>8500</v>
      </c>
      <c r="J12847" s="19" t="s">
        <v>2469</v>
      </c>
      <c r="K12847" s="19" t="s">
        <v>40</v>
      </c>
      <c r="L12847" s="59" t="s">
        <v>11892</v>
      </c>
    </row>
    <row r="12848" spans="2:12" ht="73.5" customHeight="1" x14ac:dyDescent="0.25">
      <c r="B12848" s="450">
        <v>46181504</v>
      </c>
      <c r="C12848" s="451" t="s">
        <v>12112</v>
      </c>
      <c r="D12848" s="137">
        <v>41659</v>
      </c>
      <c r="E12848" s="452" t="s">
        <v>11890</v>
      </c>
      <c r="F12848" s="19" t="s">
        <v>37</v>
      </c>
      <c r="G12848" s="19" t="s">
        <v>118</v>
      </c>
      <c r="H12848" s="453">
        <v>35000</v>
      </c>
      <c r="I12848" s="453">
        <v>35000</v>
      </c>
      <c r="J12848" s="19" t="s">
        <v>2469</v>
      </c>
      <c r="K12848" s="19" t="s">
        <v>40</v>
      </c>
      <c r="L12848" s="59" t="s">
        <v>11892</v>
      </c>
    </row>
    <row r="12849" spans="2:12" ht="73.5" customHeight="1" x14ac:dyDescent="0.25">
      <c r="B12849" s="450">
        <v>46181504</v>
      </c>
      <c r="C12849" s="451" t="s">
        <v>12113</v>
      </c>
      <c r="D12849" s="137">
        <v>41659</v>
      </c>
      <c r="E12849" s="452" t="s">
        <v>11890</v>
      </c>
      <c r="F12849" s="19" t="s">
        <v>37</v>
      </c>
      <c r="G12849" s="19" t="s">
        <v>118</v>
      </c>
      <c r="H12849" s="453">
        <v>12400</v>
      </c>
      <c r="I12849" s="453">
        <v>12400</v>
      </c>
      <c r="J12849" s="19" t="s">
        <v>2469</v>
      </c>
      <c r="K12849" s="19" t="s">
        <v>40</v>
      </c>
      <c r="L12849" s="59" t="s">
        <v>11892</v>
      </c>
    </row>
    <row r="12850" spans="2:12" ht="73.5" customHeight="1" x14ac:dyDescent="0.25">
      <c r="B12850" s="450">
        <v>46181516</v>
      </c>
      <c r="C12850" s="451" t="s">
        <v>12114</v>
      </c>
      <c r="D12850" s="137">
        <v>41659</v>
      </c>
      <c r="E12850" s="452" t="s">
        <v>11890</v>
      </c>
      <c r="F12850" s="19" t="s">
        <v>37</v>
      </c>
      <c r="G12850" s="19" t="s">
        <v>118</v>
      </c>
      <c r="H12850" s="453">
        <v>21500</v>
      </c>
      <c r="I12850" s="453">
        <v>21500</v>
      </c>
      <c r="J12850" s="19" t="s">
        <v>2469</v>
      </c>
      <c r="K12850" s="19" t="s">
        <v>40</v>
      </c>
      <c r="L12850" s="59" t="s">
        <v>11892</v>
      </c>
    </row>
    <row r="12851" spans="2:12" ht="73.5" customHeight="1" x14ac:dyDescent="0.25">
      <c r="B12851" s="450">
        <v>46181808</v>
      </c>
      <c r="C12851" s="451" t="s">
        <v>12115</v>
      </c>
      <c r="D12851" s="137">
        <v>41659</v>
      </c>
      <c r="E12851" s="452" t="s">
        <v>11890</v>
      </c>
      <c r="F12851" s="19" t="s">
        <v>37</v>
      </c>
      <c r="G12851" s="19" t="s">
        <v>118</v>
      </c>
      <c r="H12851" s="453">
        <v>15500</v>
      </c>
      <c r="I12851" s="453">
        <v>15500</v>
      </c>
      <c r="J12851" s="19" t="s">
        <v>2469</v>
      </c>
      <c r="K12851" s="19" t="s">
        <v>40</v>
      </c>
      <c r="L12851" s="59" t="s">
        <v>11892</v>
      </c>
    </row>
    <row r="12852" spans="2:12" ht="73.5" customHeight="1" x14ac:dyDescent="0.25">
      <c r="B12852" s="450">
        <v>46181808</v>
      </c>
      <c r="C12852" s="451" t="s">
        <v>12116</v>
      </c>
      <c r="D12852" s="137">
        <v>41659</v>
      </c>
      <c r="E12852" s="452" t="s">
        <v>11890</v>
      </c>
      <c r="F12852" s="19" t="s">
        <v>37</v>
      </c>
      <c r="G12852" s="19" t="s">
        <v>118</v>
      </c>
      <c r="H12852" s="453">
        <v>17000</v>
      </c>
      <c r="I12852" s="453">
        <v>17000</v>
      </c>
      <c r="J12852" s="19" t="s">
        <v>2469</v>
      </c>
      <c r="K12852" s="19" t="s">
        <v>40</v>
      </c>
      <c r="L12852" s="59" t="s">
        <v>11892</v>
      </c>
    </row>
    <row r="12853" spans="2:12" ht="73.5" customHeight="1" x14ac:dyDescent="0.25">
      <c r="B12853" s="450">
        <v>46181503</v>
      </c>
      <c r="C12853" s="451" t="s">
        <v>12117</v>
      </c>
      <c r="D12853" s="137">
        <v>41659</v>
      </c>
      <c r="E12853" s="452" t="s">
        <v>11890</v>
      </c>
      <c r="F12853" s="19" t="s">
        <v>37</v>
      </c>
      <c r="G12853" s="19" t="s">
        <v>118</v>
      </c>
      <c r="H12853" s="453">
        <v>67800</v>
      </c>
      <c r="I12853" s="453">
        <v>67800</v>
      </c>
      <c r="J12853" s="19" t="s">
        <v>2469</v>
      </c>
      <c r="K12853" s="19" t="s">
        <v>40</v>
      </c>
      <c r="L12853" s="59" t="s">
        <v>11892</v>
      </c>
    </row>
    <row r="12854" spans="2:12" ht="73.5" customHeight="1" x14ac:dyDescent="0.25">
      <c r="B12854" s="450">
        <v>42295435</v>
      </c>
      <c r="C12854" s="451" t="s">
        <v>12118</v>
      </c>
      <c r="D12854" s="137">
        <v>41659</v>
      </c>
      <c r="E12854" s="452" t="s">
        <v>11890</v>
      </c>
      <c r="F12854" s="19" t="s">
        <v>37</v>
      </c>
      <c r="G12854" s="19" t="s">
        <v>118</v>
      </c>
      <c r="H12854" s="453">
        <v>5000</v>
      </c>
      <c r="I12854" s="453">
        <v>5000</v>
      </c>
      <c r="J12854" s="19" t="s">
        <v>2469</v>
      </c>
      <c r="K12854" s="19" t="s">
        <v>40</v>
      </c>
      <c r="L12854" s="59" t="s">
        <v>11892</v>
      </c>
    </row>
    <row r="12855" spans="2:12" ht="73.5" customHeight="1" x14ac:dyDescent="0.25">
      <c r="B12855" s="450">
        <v>2352130</v>
      </c>
      <c r="C12855" s="451" t="s">
        <v>12119</v>
      </c>
      <c r="D12855" s="137">
        <v>41659</v>
      </c>
      <c r="E12855" s="452" t="s">
        <v>11890</v>
      </c>
      <c r="F12855" s="19" t="s">
        <v>37</v>
      </c>
      <c r="G12855" s="19" t="s">
        <v>118</v>
      </c>
      <c r="H12855" s="453">
        <v>5</v>
      </c>
      <c r="I12855" s="453">
        <v>5</v>
      </c>
      <c r="J12855" s="19" t="s">
        <v>2469</v>
      </c>
      <c r="K12855" s="19" t="s">
        <v>40</v>
      </c>
      <c r="L12855" s="59" t="s">
        <v>11892</v>
      </c>
    </row>
    <row r="12856" spans="2:12" ht="73.5" customHeight="1" x14ac:dyDescent="0.25">
      <c r="B12856" s="450">
        <v>13111062</v>
      </c>
      <c r="C12856" s="451" t="s">
        <v>12120</v>
      </c>
      <c r="D12856" s="137">
        <v>41659</v>
      </c>
      <c r="E12856" s="452" t="s">
        <v>11890</v>
      </c>
      <c r="F12856" s="19" t="s">
        <v>37</v>
      </c>
      <c r="G12856" s="19" t="s">
        <v>118</v>
      </c>
      <c r="H12856" s="453">
        <v>100</v>
      </c>
      <c r="I12856" s="453">
        <v>100</v>
      </c>
      <c r="J12856" s="19" t="s">
        <v>2469</v>
      </c>
      <c r="K12856" s="19" t="s">
        <v>40</v>
      </c>
      <c r="L12856" s="59" t="s">
        <v>11892</v>
      </c>
    </row>
    <row r="12857" spans="2:12" ht="73.5" customHeight="1" x14ac:dyDescent="0.25">
      <c r="B12857" s="450">
        <v>13111062</v>
      </c>
      <c r="C12857" s="451" t="s">
        <v>12121</v>
      </c>
      <c r="D12857" s="137">
        <v>41659</v>
      </c>
      <c r="E12857" s="452" t="s">
        <v>11890</v>
      </c>
      <c r="F12857" s="19" t="s">
        <v>37</v>
      </c>
      <c r="G12857" s="19" t="s">
        <v>118</v>
      </c>
      <c r="H12857" s="453">
        <v>30</v>
      </c>
      <c r="I12857" s="453">
        <v>30</v>
      </c>
      <c r="J12857" s="19" t="s">
        <v>2469</v>
      </c>
      <c r="K12857" s="19" t="s">
        <v>40</v>
      </c>
      <c r="L12857" s="59" t="s">
        <v>11892</v>
      </c>
    </row>
    <row r="12858" spans="2:12" ht="73.5" customHeight="1" x14ac:dyDescent="0.25">
      <c r="B12858" s="450">
        <v>31161520</v>
      </c>
      <c r="C12858" s="451" t="s">
        <v>12122</v>
      </c>
      <c r="D12858" s="137">
        <v>41659</v>
      </c>
      <c r="E12858" s="452" t="s">
        <v>11890</v>
      </c>
      <c r="F12858" s="19" t="s">
        <v>37</v>
      </c>
      <c r="G12858" s="19" t="s">
        <v>118</v>
      </c>
      <c r="H12858" s="453">
        <v>155</v>
      </c>
      <c r="I12858" s="453">
        <v>155</v>
      </c>
      <c r="J12858" s="19" t="s">
        <v>2469</v>
      </c>
      <c r="K12858" s="19" t="s">
        <v>40</v>
      </c>
      <c r="L12858" s="59" t="s">
        <v>11892</v>
      </c>
    </row>
    <row r="12859" spans="2:12" ht="73.5" customHeight="1" x14ac:dyDescent="0.25">
      <c r="B12859" s="450">
        <v>31161520</v>
      </c>
      <c r="C12859" s="451" t="s">
        <v>12123</v>
      </c>
      <c r="D12859" s="137">
        <v>41659</v>
      </c>
      <c r="E12859" s="452" t="s">
        <v>11890</v>
      </c>
      <c r="F12859" s="19" t="s">
        <v>37</v>
      </c>
      <c r="G12859" s="19" t="s">
        <v>118</v>
      </c>
      <c r="H12859" s="453">
        <v>180</v>
      </c>
      <c r="I12859" s="453">
        <v>180</v>
      </c>
      <c r="J12859" s="19" t="s">
        <v>2469</v>
      </c>
      <c r="K12859" s="19" t="s">
        <v>40</v>
      </c>
      <c r="L12859" s="59" t="s">
        <v>11892</v>
      </c>
    </row>
    <row r="12860" spans="2:12" ht="73.5" customHeight="1" x14ac:dyDescent="0.25">
      <c r="B12860" s="450">
        <v>31161520</v>
      </c>
      <c r="C12860" s="451" t="s">
        <v>12124</v>
      </c>
      <c r="D12860" s="137">
        <v>41659</v>
      </c>
      <c r="E12860" s="452" t="s">
        <v>11890</v>
      </c>
      <c r="F12860" s="19" t="s">
        <v>37</v>
      </c>
      <c r="G12860" s="19" t="s">
        <v>118</v>
      </c>
      <c r="H12860" s="453">
        <v>160</v>
      </c>
      <c r="I12860" s="453">
        <v>160</v>
      </c>
      <c r="J12860" s="19" t="s">
        <v>2469</v>
      </c>
      <c r="K12860" s="19" t="s">
        <v>40</v>
      </c>
      <c r="L12860" s="59" t="s">
        <v>11892</v>
      </c>
    </row>
    <row r="12861" spans="2:12" ht="73.5" customHeight="1" x14ac:dyDescent="0.25">
      <c r="B12861" s="450">
        <v>31161520</v>
      </c>
      <c r="C12861" s="451" t="s">
        <v>12125</v>
      </c>
      <c r="D12861" s="137">
        <v>41659</v>
      </c>
      <c r="E12861" s="452" t="s">
        <v>11890</v>
      </c>
      <c r="F12861" s="19" t="s">
        <v>37</v>
      </c>
      <c r="G12861" s="19" t="s">
        <v>118</v>
      </c>
      <c r="H12861" s="453">
        <v>145</v>
      </c>
      <c r="I12861" s="453">
        <v>145</v>
      </c>
      <c r="J12861" s="19" t="s">
        <v>2469</v>
      </c>
      <c r="K12861" s="19" t="s">
        <v>40</v>
      </c>
      <c r="L12861" s="59" t="s">
        <v>11892</v>
      </c>
    </row>
    <row r="12862" spans="2:12" ht="73.5" customHeight="1" x14ac:dyDescent="0.25">
      <c r="B12862" s="450">
        <v>31161520</v>
      </c>
      <c r="C12862" s="451" t="s">
        <v>12126</v>
      </c>
      <c r="D12862" s="137">
        <v>41659</v>
      </c>
      <c r="E12862" s="452" t="s">
        <v>11890</v>
      </c>
      <c r="F12862" s="19" t="s">
        <v>37</v>
      </c>
      <c r="G12862" s="19" t="s">
        <v>118</v>
      </c>
      <c r="H12862" s="453">
        <v>130</v>
      </c>
      <c r="I12862" s="453">
        <v>130</v>
      </c>
      <c r="J12862" s="19" t="s">
        <v>2469</v>
      </c>
      <c r="K12862" s="19" t="s">
        <v>40</v>
      </c>
      <c r="L12862" s="59" t="s">
        <v>11892</v>
      </c>
    </row>
    <row r="12863" spans="2:12" ht="73.5" customHeight="1" x14ac:dyDescent="0.25">
      <c r="B12863" s="450">
        <v>31161520</v>
      </c>
      <c r="C12863" s="451" t="s">
        <v>12127</v>
      </c>
      <c r="D12863" s="137">
        <v>41659</v>
      </c>
      <c r="E12863" s="452" t="s">
        <v>11890</v>
      </c>
      <c r="F12863" s="19" t="s">
        <v>37</v>
      </c>
      <c r="G12863" s="19" t="s">
        <v>118</v>
      </c>
      <c r="H12863" s="453">
        <v>140</v>
      </c>
      <c r="I12863" s="453">
        <v>140</v>
      </c>
      <c r="J12863" s="19" t="s">
        <v>2469</v>
      </c>
      <c r="K12863" s="19" t="s">
        <v>40</v>
      </c>
      <c r="L12863" s="59" t="s">
        <v>11892</v>
      </c>
    </row>
    <row r="12864" spans="2:12" ht="73.5" customHeight="1" x14ac:dyDescent="0.25">
      <c r="B12864" s="450">
        <v>31161520</v>
      </c>
      <c r="C12864" s="451" t="s">
        <v>12128</v>
      </c>
      <c r="D12864" s="137">
        <v>41659</v>
      </c>
      <c r="E12864" s="452" t="s">
        <v>11890</v>
      </c>
      <c r="F12864" s="19" t="s">
        <v>37</v>
      </c>
      <c r="G12864" s="19" t="s">
        <v>118</v>
      </c>
      <c r="H12864" s="453">
        <v>155</v>
      </c>
      <c r="I12864" s="453">
        <v>155</v>
      </c>
      <c r="J12864" s="19" t="s">
        <v>2469</v>
      </c>
      <c r="K12864" s="19" t="s">
        <v>40</v>
      </c>
      <c r="L12864" s="59" t="s">
        <v>11892</v>
      </c>
    </row>
    <row r="12865" spans="2:12" ht="73.5" customHeight="1" x14ac:dyDescent="0.25">
      <c r="B12865" s="450">
        <v>31161520</v>
      </c>
      <c r="C12865" s="451" t="s">
        <v>12129</v>
      </c>
      <c r="D12865" s="137">
        <v>41659</v>
      </c>
      <c r="E12865" s="452" t="s">
        <v>11890</v>
      </c>
      <c r="F12865" s="19" t="s">
        <v>37</v>
      </c>
      <c r="G12865" s="19" t="s">
        <v>118</v>
      </c>
      <c r="H12865" s="453">
        <v>450</v>
      </c>
      <c r="I12865" s="453">
        <v>450</v>
      </c>
      <c r="J12865" s="19" t="s">
        <v>2469</v>
      </c>
      <c r="K12865" s="19" t="s">
        <v>40</v>
      </c>
      <c r="L12865" s="59" t="s">
        <v>11892</v>
      </c>
    </row>
    <row r="12866" spans="2:12" ht="73.5" customHeight="1" x14ac:dyDescent="0.25">
      <c r="B12866" s="450">
        <v>31161520</v>
      </c>
      <c r="C12866" s="451" t="s">
        <v>12130</v>
      </c>
      <c r="D12866" s="137">
        <v>41659</v>
      </c>
      <c r="E12866" s="452" t="s">
        <v>11890</v>
      </c>
      <c r="F12866" s="19" t="s">
        <v>37</v>
      </c>
      <c r="G12866" s="19" t="s">
        <v>118</v>
      </c>
      <c r="H12866" s="453">
        <v>190</v>
      </c>
      <c r="I12866" s="453">
        <v>190</v>
      </c>
      <c r="J12866" s="19" t="s">
        <v>2469</v>
      </c>
      <c r="K12866" s="19" t="s">
        <v>40</v>
      </c>
      <c r="L12866" s="59" t="s">
        <v>11892</v>
      </c>
    </row>
    <row r="12867" spans="2:12" ht="73.5" customHeight="1" x14ac:dyDescent="0.25">
      <c r="B12867" s="450">
        <v>31161520</v>
      </c>
      <c r="C12867" s="451" t="s">
        <v>12131</v>
      </c>
      <c r="D12867" s="137">
        <v>41659</v>
      </c>
      <c r="E12867" s="452" t="s">
        <v>11890</v>
      </c>
      <c r="F12867" s="19" t="s">
        <v>37</v>
      </c>
      <c r="G12867" s="19" t="s">
        <v>118</v>
      </c>
      <c r="H12867" s="453">
        <v>115</v>
      </c>
      <c r="I12867" s="453">
        <v>115</v>
      </c>
      <c r="J12867" s="19" t="s">
        <v>2469</v>
      </c>
      <c r="K12867" s="19" t="s">
        <v>40</v>
      </c>
      <c r="L12867" s="59" t="s">
        <v>11892</v>
      </c>
    </row>
    <row r="12868" spans="2:12" ht="73.5" customHeight="1" x14ac:dyDescent="0.25">
      <c r="B12868" s="450">
        <v>31161520</v>
      </c>
      <c r="C12868" s="451" t="s">
        <v>12132</v>
      </c>
      <c r="D12868" s="137">
        <v>41659</v>
      </c>
      <c r="E12868" s="452" t="s">
        <v>11890</v>
      </c>
      <c r="F12868" s="19" t="s">
        <v>37</v>
      </c>
      <c r="G12868" s="19" t="s">
        <v>118</v>
      </c>
      <c r="H12868" s="453">
        <v>230</v>
      </c>
      <c r="I12868" s="453">
        <v>230</v>
      </c>
      <c r="J12868" s="19" t="s">
        <v>2469</v>
      </c>
      <c r="K12868" s="19" t="s">
        <v>40</v>
      </c>
      <c r="L12868" s="59" t="s">
        <v>11892</v>
      </c>
    </row>
    <row r="12869" spans="2:12" ht="73.5" customHeight="1" x14ac:dyDescent="0.25">
      <c r="B12869" s="450">
        <v>31161520</v>
      </c>
      <c r="C12869" s="451" t="s">
        <v>12133</v>
      </c>
      <c r="D12869" s="137">
        <v>41659</v>
      </c>
      <c r="E12869" s="452" t="s">
        <v>11890</v>
      </c>
      <c r="F12869" s="19" t="s">
        <v>37</v>
      </c>
      <c r="G12869" s="19" t="s">
        <v>118</v>
      </c>
      <c r="H12869" s="453">
        <v>980</v>
      </c>
      <c r="I12869" s="453">
        <v>980</v>
      </c>
      <c r="J12869" s="19" t="s">
        <v>2469</v>
      </c>
      <c r="K12869" s="19" t="s">
        <v>40</v>
      </c>
      <c r="L12869" s="59" t="s">
        <v>11892</v>
      </c>
    </row>
    <row r="12870" spans="2:12" ht="73.5" customHeight="1" x14ac:dyDescent="0.25">
      <c r="B12870" s="450">
        <v>31161520</v>
      </c>
      <c r="C12870" s="451" t="s">
        <v>12134</v>
      </c>
      <c r="D12870" s="137">
        <v>41659</v>
      </c>
      <c r="E12870" s="452" t="s">
        <v>11890</v>
      </c>
      <c r="F12870" s="19" t="s">
        <v>37</v>
      </c>
      <c r="G12870" s="19" t="s">
        <v>118</v>
      </c>
      <c r="H12870" s="453">
        <v>790</v>
      </c>
      <c r="I12870" s="453">
        <v>790</v>
      </c>
      <c r="J12870" s="19" t="s">
        <v>2469</v>
      </c>
      <c r="K12870" s="19" t="s">
        <v>40</v>
      </c>
      <c r="L12870" s="59" t="s">
        <v>11892</v>
      </c>
    </row>
    <row r="12871" spans="2:12" ht="73.5" customHeight="1" x14ac:dyDescent="0.25">
      <c r="B12871" s="450">
        <v>31161520</v>
      </c>
      <c r="C12871" s="451" t="s">
        <v>12135</v>
      </c>
      <c r="D12871" s="137">
        <v>41659</v>
      </c>
      <c r="E12871" s="452" t="s">
        <v>11890</v>
      </c>
      <c r="F12871" s="19" t="s">
        <v>37</v>
      </c>
      <c r="G12871" s="19" t="s">
        <v>118</v>
      </c>
      <c r="H12871" s="453">
        <v>780</v>
      </c>
      <c r="I12871" s="453">
        <v>780</v>
      </c>
      <c r="J12871" s="19" t="s">
        <v>2469</v>
      </c>
      <c r="K12871" s="19" t="s">
        <v>40</v>
      </c>
      <c r="L12871" s="59" t="s">
        <v>11892</v>
      </c>
    </row>
    <row r="12872" spans="2:12" ht="73.5" customHeight="1" x14ac:dyDescent="0.25">
      <c r="B12872" s="450">
        <v>31161520</v>
      </c>
      <c r="C12872" s="451" t="s">
        <v>12136</v>
      </c>
      <c r="D12872" s="137">
        <v>41659</v>
      </c>
      <c r="E12872" s="452" t="s">
        <v>11890</v>
      </c>
      <c r="F12872" s="19" t="s">
        <v>37</v>
      </c>
      <c r="G12872" s="19" t="s">
        <v>118</v>
      </c>
      <c r="H12872" s="453">
        <v>680</v>
      </c>
      <c r="I12872" s="453">
        <v>680</v>
      </c>
      <c r="J12872" s="19" t="s">
        <v>2469</v>
      </c>
      <c r="K12872" s="19" t="s">
        <v>40</v>
      </c>
      <c r="L12872" s="59" t="s">
        <v>11892</v>
      </c>
    </row>
    <row r="12873" spans="2:12" ht="73.5" customHeight="1" x14ac:dyDescent="0.25">
      <c r="B12873" s="450">
        <v>31161520</v>
      </c>
      <c r="C12873" s="451" t="s">
        <v>12137</v>
      </c>
      <c r="D12873" s="137">
        <v>41659</v>
      </c>
      <c r="E12873" s="452" t="s">
        <v>11890</v>
      </c>
      <c r="F12873" s="19" t="s">
        <v>37</v>
      </c>
      <c r="G12873" s="19" t="s">
        <v>118</v>
      </c>
      <c r="H12873" s="453">
        <v>770</v>
      </c>
      <c r="I12873" s="453">
        <v>770</v>
      </c>
      <c r="J12873" s="19" t="s">
        <v>2469</v>
      </c>
      <c r="K12873" s="19" t="s">
        <v>40</v>
      </c>
      <c r="L12873" s="59" t="s">
        <v>11892</v>
      </c>
    </row>
    <row r="12874" spans="2:12" ht="73.5" customHeight="1" x14ac:dyDescent="0.25">
      <c r="B12874" s="450">
        <v>31161520</v>
      </c>
      <c r="C12874" s="451" t="s">
        <v>12138</v>
      </c>
      <c r="D12874" s="137">
        <v>41659</v>
      </c>
      <c r="E12874" s="452" t="s">
        <v>11890</v>
      </c>
      <c r="F12874" s="19" t="s">
        <v>37</v>
      </c>
      <c r="G12874" s="19" t="s">
        <v>118</v>
      </c>
      <c r="H12874" s="453">
        <v>455</v>
      </c>
      <c r="I12874" s="453">
        <v>455</v>
      </c>
      <c r="J12874" s="19" t="s">
        <v>2469</v>
      </c>
      <c r="K12874" s="19" t="s">
        <v>40</v>
      </c>
      <c r="L12874" s="59" t="s">
        <v>11892</v>
      </c>
    </row>
    <row r="12875" spans="2:12" ht="73.5" customHeight="1" x14ac:dyDescent="0.25">
      <c r="B12875" s="450">
        <v>31161520</v>
      </c>
      <c r="C12875" s="451" t="s">
        <v>12139</v>
      </c>
      <c r="D12875" s="137">
        <v>41659</v>
      </c>
      <c r="E12875" s="452" t="s">
        <v>11890</v>
      </c>
      <c r="F12875" s="19" t="s">
        <v>37</v>
      </c>
      <c r="G12875" s="19" t="s">
        <v>118</v>
      </c>
      <c r="H12875" s="453">
        <v>360</v>
      </c>
      <c r="I12875" s="453">
        <v>360</v>
      </c>
      <c r="J12875" s="19" t="s">
        <v>2469</v>
      </c>
      <c r="K12875" s="19" t="s">
        <v>40</v>
      </c>
      <c r="L12875" s="59" t="s">
        <v>11892</v>
      </c>
    </row>
    <row r="12876" spans="2:12" ht="73.5" customHeight="1" x14ac:dyDescent="0.25">
      <c r="B12876" s="450">
        <v>31161520</v>
      </c>
      <c r="C12876" s="451" t="s">
        <v>12140</v>
      </c>
      <c r="D12876" s="137">
        <v>41659</v>
      </c>
      <c r="E12876" s="452" t="s">
        <v>11890</v>
      </c>
      <c r="F12876" s="19" t="s">
        <v>37</v>
      </c>
      <c r="G12876" s="19" t="s">
        <v>118</v>
      </c>
      <c r="H12876" s="453">
        <v>234</v>
      </c>
      <c r="I12876" s="453">
        <v>234</v>
      </c>
      <c r="J12876" s="19" t="s">
        <v>2469</v>
      </c>
      <c r="K12876" s="19" t="s">
        <v>40</v>
      </c>
      <c r="L12876" s="59" t="s">
        <v>11892</v>
      </c>
    </row>
    <row r="12877" spans="2:12" ht="73.5" customHeight="1" x14ac:dyDescent="0.25">
      <c r="B12877" s="450">
        <v>31161520</v>
      </c>
      <c r="C12877" s="451" t="s">
        <v>12141</v>
      </c>
      <c r="D12877" s="137">
        <v>41659</v>
      </c>
      <c r="E12877" s="452" t="s">
        <v>11890</v>
      </c>
      <c r="F12877" s="19" t="s">
        <v>37</v>
      </c>
      <c r="G12877" s="19" t="s">
        <v>118</v>
      </c>
      <c r="H12877" s="453">
        <v>560</v>
      </c>
      <c r="I12877" s="453">
        <v>560</v>
      </c>
      <c r="J12877" s="19" t="s">
        <v>2469</v>
      </c>
      <c r="K12877" s="19" t="s">
        <v>40</v>
      </c>
      <c r="L12877" s="59" t="s">
        <v>11892</v>
      </c>
    </row>
    <row r="12878" spans="2:12" ht="73.5" customHeight="1" x14ac:dyDescent="0.25">
      <c r="B12878" s="450">
        <v>31161520</v>
      </c>
      <c r="C12878" s="451" t="s">
        <v>12142</v>
      </c>
      <c r="D12878" s="137">
        <v>41659</v>
      </c>
      <c r="E12878" s="452" t="s">
        <v>11890</v>
      </c>
      <c r="F12878" s="19" t="s">
        <v>37</v>
      </c>
      <c r="G12878" s="19" t="s">
        <v>118</v>
      </c>
      <c r="H12878" s="453">
        <v>590</v>
      </c>
      <c r="I12878" s="453">
        <v>590</v>
      </c>
      <c r="J12878" s="19" t="s">
        <v>2469</v>
      </c>
      <c r="K12878" s="19" t="s">
        <v>40</v>
      </c>
      <c r="L12878" s="59" t="s">
        <v>11892</v>
      </c>
    </row>
    <row r="12879" spans="2:12" ht="73.5" customHeight="1" x14ac:dyDescent="0.25">
      <c r="B12879" s="450">
        <v>31161520</v>
      </c>
      <c r="C12879" s="451" t="s">
        <v>12143</v>
      </c>
      <c r="D12879" s="137">
        <v>41659</v>
      </c>
      <c r="E12879" s="452" t="s">
        <v>11890</v>
      </c>
      <c r="F12879" s="19" t="s">
        <v>37</v>
      </c>
      <c r="G12879" s="19" t="s">
        <v>118</v>
      </c>
      <c r="H12879" s="453">
        <v>330</v>
      </c>
      <c r="I12879" s="453">
        <v>330</v>
      </c>
      <c r="J12879" s="19" t="s">
        <v>2469</v>
      </c>
      <c r="K12879" s="19" t="s">
        <v>40</v>
      </c>
      <c r="L12879" s="59" t="s">
        <v>11892</v>
      </c>
    </row>
    <row r="12880" spans="2:12" ht="73.5" customHeight="1" x14ac:dyDescent="0.25">
      <c r="B12880" s="450">
        <v>31161520</v>
      </c>
      <c r="C12880" s="451" t="s">
        <v>12144</v>
      </c>
      <c r="D12880" s="137">
        <v>41659</v>
      </c>
      <c r="E12880" s="452" t="s">
        <v>11890</v>
      </c>
      <c r="F12880" s="19" t="s">
        <v>37</v>
      </c>
      <c r="G12880" s="19" t="s">
        <v>118</v>
      </c>
      <c r="H12880" s="453">
        <v>125</v>
      </c>
      <c r="I12880" s="453">
        <v>125</v>
      </c>
      <c r="J12880" s="19" t="s">
        <v>2469</v>
      </c>
      <c r="K12880" s="19" t="s">
        <v>40</v>
      </c>
      <c r="L12880" s="59" t="s">
        <v>11892</v>
      </c>
    </row>
    <row r="12881" spans="2:12" ht="73.5" customHeight="1" x14ac:dyDescent="0.25">
      <c r="B12881" s="450">
        <v>31161520</v>
      </c>
      <c r="C12881" s="451" t="s">
        <v>12145</v>
      </c>
      <c r="D12881" s="137">
        <v>41659</v>
      </c>
      <c r="E12881" s="452" t="s">
        <v>11890</v>
      </c>
      <c r="F12881" s="19" t="s">
        <v>37</v>
      </c>
      <c r="G12881" s="19" t="s">
        <v>118</v>
      </c>
      <c r="H12881" s="453">
        <v>1100</v>
      </c>
      <c r="I12881" s="453">
        <v>1100</v>
      </c>
      <c r="J12881" s="19" t="s">
        <v>2469</v>
      </c>
      <c r="K12881" s="19" t="s">
        <v>40</v>
      </c>
      <c r="L12881" s="59" t="s">
        <v>11892</v>
      </c>
    </row>
    <row r="12882" spans="2:12" ht="73.5" customHeight="1" x14ac:dyDescent="0.25">
      <c r="B12882" s="450">
        <v>31161520</v>
      </c>
      <c r="C12882" s="451" t="s">
        <v>12146</v>
      </c>
      <c r="D12882" s="137">
        <v>41659</v>
      </c>
      <c r="E12882" s="452" t="s">
        <v>11890</v>
      </c>
      <c r="F12882" s="19" t="s">
        <v>37</v>
      </c>
      <c r="G12882" s="19" t="s">
        <v>118</v>
      </c>
      <c r="H12882" s="453">
        <v>2900</v>
      </c>
      <c r="I12882" s="453">
        <v>2900</v>
      </c>
      <c r="J12882" s="19" t="s">
        <v>2469</v>
      </c>
      <c r="K12882" s="19" t="s">
        <v>40</v>
      </c>
      <c r="L12882" s="59" t="s">
        <v>11892</v>
      </c>
    </row>
    <row r="12883" spans="2:12" ht="73.5" customHeight="1" x14ac:dyDescent="0.25">
      <c r="B12883" s="450">
        <v>31161520</v>
      </c>
      <c r="C12883" s="451" t="s">
        <v>12147</v>
      </c>
      <c r="D12883" s="137">
        <v>41659</v>
      </c>
      <c r="E12883" s="452" t="s">
        <v>11890</v>
      </c>
      <c r="F12883" s="19" t="s">
        <v>37</v>
      </c>
      <c r="G12883" s="19" t="s">
        <v>118</v>
      </c>
      <c r="H12883" s="453">
        <v>115</v>
      </c>
      <c r="I12883" s="453">
        <v>115</v>
      </c>
      <c r="J12883" s="19" t="s">
        <v>2469</v>
      </c>
      <c r="K12883" s="19" t="s">
        <v>40</v>
      </c>
      <c r="L12883" s="59" t="s">
        <v>11892</v>
      </c>
    </row>
    <row r="12884" spans="2:12" ht="73.5" customHeight="1" x14ac:dyDescent="0.25">
      <c r="B12884" s="450">
        <v>31161520</v>
      </c>
      <c r="C12884" s="451" t="s">
        <v>12148</v>
      </c>
      <c r="D12884" s="137">
        <v>41659</v>
      </c>
      <c r="E12884" s="452" t="s">
        <v>11890</v>
      </c>
      <c r="F12884" s="19" t="s">
        <v>37</v>
      </c>
      <c r="G12884" s="19" t="s">
        <v>118</v>
      </c>
      <c r="H12884" s="453">
        <v>120</v>
      </c>
      <c r="I12884" s="453">
        <v>120</v>
      </c>
      <c r="J12884" s="19" t="s">
        <v>2469</v>
      </c>
      <c r="K12884" s="19" t="s">
        <v>40</v>
      </c>
      <c r="L12884" s="59" t="s">
        <v>11892</v>
      </c>
    </row>
    <row r="12885" spans="2:12" ht="73.5" customHeight="1" x14ac:dyDescent="0.25">
      <c r="B12885" s="450">
        <v>311751527</v>
      </c>
      <c r="C12885" s="451" t="s">
        <v>12149</v>
      </c>
      <c r="D12885" s="137">
        <v>41659</v>
      </c>
      <c r="E12885" s="452" t="s">
        <v>11890</v>
      </c>
      <c r="F12885" s="19" t="s">
        <v>37</v>
      </c>
      <c r="G12885" s="19" t="s">
        <v>118</v>
      </c>
      <c r="H12885" s="453">
        <v>390000</v>
      </c>
      <c r="I12885" s="453">
        <v>390000</v>
      </c>
      <c r="J12885" s="19" t="s">
        <v>2469</v>
      </c>
      <c r="K12885" s="19" t="s">
        <v>40</v>
      </c>
      <c r="L12885" s="59" t="s">
        <v>11892</v>
      </c>
    </row>
    <row r="12886" spans="2:12" ht="73.5" customHeight="1" x14ac:dyDescent="0.25">
      <c r="B12886" s="450">
        <v>311751527</v>
      </c>
      <c r="C12886" s="451" t="s">
        <v>12150</v>
      </c>
      <c r="D12886" s="137">
        <v>41659</v>
      </c>
      <c r="E12886" s="452" t="s">
        <v>11890</v>
      </c>
      <c r="F12886" s="19" t="s">
        <v>37</v>
      </c>
      <c r="G12886" s="19" t="s">
        <v>118</v>
      </c>
      <c r="H12886" s="453">
        <v>400000</v>
      </c>
      <c r="I12886" s="453">
        <v>400000</v>
      </c>
      <c r="J12886" s="19" t="s">
        <v>2469</v>
      </c>
      <c r="K12886" s="19" t="s">
        <v>40</v>
      </c>
      <c r="L12886" s="59" t="s">
        <v>11892</v>
      </c>
    </row>
    <row r="12887" spans="2:12" ht="73.5" customHeight="1" x14ac:dyDescent="0.25">
      <c r="B12887" s="450">
        <v>311751527</v>
      </c>
      <c r="C12887" s="451" t="s">
        <v>12151</v>
      </c>
      <c r="D12887" s="137">
        <v>41659</v>
      </c>
      <c r="E12887" s="452" t="s">
        <v>11890</v>
      </c>
      <c r="F12887" s="19" t="s">
        <v>37</v>
      </c>
      <c r="G12887" s="19" t="s">
        <v>118</v>
      </c>
      <c r="H12887" s="453">
        <v>513000</v>
      </c>
      <c r="I12887" s="453">
        <v>513000</v>
      </c>
      <c r="J12887" s="19" t="s">
        <v>2469</v>
      </c>
      <c r="K12887" s="19" t="s">
        <v>40</v>
      </c>
      <c r="L12887" s="59" t="s">
        <v>11892</v>
      </c>
    </row>
    <row r="12888" spans="2:12" ht="73.5" customHeight="1" x14ac:dyDescent="0.25">
      <c r="B12888" s="450">
        <v>311751527</v>
      </c>
      <c r="C12888" s="451" t="s">
        <v>12152</v>
      </c>
      <c r="D12888" s="137">
        <v>41659</v>
      </c>
      <c r="E12888" s="452" t="s">
        <v>11890</v>
      </c>
      <c r="F12888" s="19" t="s">
        <v>37</v>
      </c>
      <c r="G12888" s="19" t="s">
        <v>118</v>
      </c>
      <c r="H12888" s="453">
        <v>661000</v>
      </c>
      <c r="I12888" s="453">
        <v>661000</v>
      </c>
      <c r="J12888" s="19" t="s">
        <v>2469</v>
      </c>
      <c r="K12888" s="19" t="s">
        <v>40</v>
      </c>
      <c r="L12888" s="59" t="s">
        <v>11892</v>
      </c>
    </row>
    <row r="12889" spans="2:12" ht="73.5" customHeight="1" x14ac:dyDescent="0.25">
      <c r="B12889" s="450">
        <v>25101513</v>
      </c>
      <c r="C12889" s="451" t="s">
        <v>12153</v>
      </c>
      <c r="D12889" s="137">
        <v>41659</v>
      </c>
      <c r="E12889" s="452" t="s">
        <v>11890</v>
      </c>
      <c r="F12889" s="19" t="s">
        <v>37</v>
      </c>
      <c r="G12889" s="19" t="s">
        <v>118</v>
      </c>
      <c r="H12889" s="453">
        <v>620000</v>
      </c>
      <c r="I12889" s="453">
        <v>620000</v>
      </c>
      <c r="J12889" s="19" t="s">
        <v>2469</v>
      </c>
      <c r="K12889" s="19" t="s">
        <v>40</v>
      </c>
      <c r="L12889" s="59" t="s">
        <v>11892</v>
      </c>
    </row>
    <row r="12890" spans="2:12" ht="73.5" customHeight="1" x14ac:dyDescent="0.25">
      <c r="B12890" s="450">
        <v>25101513</v>
      </c>
      <c r="C12890" s="451" t="s">
        <v>12154</v>
      </c>
      <c r="D12890" s="137">
        <v>41659</v>
      </c>
      <c r="E12890" s="452" t="s">
        <v>11890</v>
      </c>
      <c r="F12890" s="19" t="s">
        <v>37</v>
      </c>
      <c r="G12890" s="19" t="s">
        <v>118</v>
      </c>
      <c r="H12890" s="453">
        <v>650000</v>
      </c>
      <c r="I12890" s="453">
        <v>650000</v>
      </c>
      <c r="J12890" s="19" t="s">
        <v>2469</v>
      </c>
      <c r="K12890" s="19" t="s">
        <v>40</v>
      </c>
      <c r="L12890" s="59" t="s">
        <v>11892</v>
      </c>
    </row>
    <row r="12891" spans="2:12" ht="73.5" customHeight="1" x14ac:dyDescent="0.25">
      <c r="B12891" s="450">
        <v>25101513</v>
      </c>
      <c r="C12891" s="451" t="s">
        <v>12155</v>
      </c>
      <c r="D12891" s="137">
        <v>41659</v>
      </c>
      <c r="E12891" s="452" t="s">
        <v>11890</v>
      </c>
      <c r="F12891" s="19" t="s">
        <v>37</v>
      </c>
      <c r="G12891" s="19" t="s">
        <v>118</v>
      </c>
      <c r="H12891" s="453">
        <v>1462500</v>
      </c>
      <c r="I12891" s="453">
        <v>1462500</v>
      </c>
      <c r="J12891" s="19" t="s">
        <v>2469</v>
      </c>
      <c r="K12891" s="19" t="s">
        <v>40</v>
      </c>
      <c r="L12891" s="59" t="s">
        <v>11892</v>
      </c>
    </row>
    <row r="12892" spans="2:12" ht="73.5" customHeight="1" x14ac:dyDescent="0.25">
      <c r="B12892" s="450">
        <v>25101513</v>
      </c>
      <c r="C12892" s="451" t="s">
        <v>12156</v>
      </c>
      <c r="D12892" s="137">
        <v>41659</v>
      </c>
      <c r="E12892" s="452" t="s">
        <v>11890</v>
      </c>
      <c r="F12892" s="19" t="s">
        <v>37</v>
      </c>
      <c r="G12892" s="19" t="s">
        <v>118</v>
      </c>
      <c r="H12892" s="453">
        <v>55000</v>
      </c>
      <c r="I12892" s="453">
        <v>55000</v>
      </c>
      <c r="J12892" s="19" t="s">
        <v>2469</v>
      </c>
      <c r="K12892" s="19" t="s">
        <v>40</v>
      </c>
      <c r="L12892" s="59" t="s">
        <v>11892</v>
      </c>
    </row>
    <row r="12893" spans="2:12" ht="73.5" customHeight="1" x14ac:dyDescent="0.25">
      <c r="B12893" s="450">
        <v>25101513</v>
      </c>
      <c r="C12893" s="451" t="s">
        <v>12157</v>
      </c>
      <c r="D12893" s="137">
        <v>41659</v>
      </c>
      <c r="E12893" s="452" t="s">
        <v>11890</v>
      </c>
      <c r="F12893" s="19" t="s">
        <v>37</v>
      </c>
      <c r="G12893" s="19" t="s">
        <v>118</v>
      </c>
      <c r="H12893" s="453">
        <v>39000</v>
      </c>
      <c r="I12893" s="453">
        <v>39000</v>
      </c>
      <c r="J12893" s="19" t="s">
        <v>2469</v>
      </c>
      <c r="K12893" s="19" t="s">
        <v>40</v>
      </c>
      <c r="L12893" s="59" t="s">
        <v>11892</v>
      </c>
    </row>
    <row r="12894" spans="2:12" ht="73.5" customHeight="1" x14ac:dyDescent="0.25">
      <c r="B12894" s="450">
        <v>25101513</v>
      </c>
      <c r="C12894" s="451" t="s">
        <v>12158</v>
      </c>
      <c r="D12894" s="137">
        <v>41659</v>
      </c>
      <c r="E12894" s="452" t="s">
        <v>11890</v>
      </c>
      <c r="F12894" s="19" t="s">
        <v>37</v>
      </c>
      <c r="G12894" s="19" t="s">
        <v>118</v>
      </c>
      <c r="H12894" s="453">
        <v>51000</v>
      </c>
      <c r="I12894" s="453">
        <v>51000</v>
      </c>
      <c r="J12894" s="19" t="s">
        <v>2469</v>
      </c>
      <c r="K12894" s="19" t="s">
        <v>40</v>
      </c>
      <c r="L12894" s="59" t="s">
        <v>11892</v>
      </c>
    </row>
    <row r="12895" spans="2:12" ht="73.5" customHeight="1" x14ac:dyDescent="0.25">
      <c r="B12895" s="450">
        <v>25101513</v>
      </c>
      <c r="C12895" s="451" t="s">
        <v>12159</v>
      </c>
      <c r="D12895" s="137">
        <v>41659</v>
      </c>
      <c r="E12895" s="452" t="s">
        <v>11890</v>
      </c>
      <c r="F12895" s="19" t="s">
        <v>37</v>
      </c>
      <c r="G12895" s="19" t="s">
        <v>118</v>
      </c>
      <c r="H12895" s="453">
        <v>39000</v>
      </c>
      <c r="I12895" s="453">
        <v>39000</v>
      </c>
      <c r="J12895" s="19" t="s">
        <v>2469</v>
      </c>
      <c r="K12895" s="19" t="s">
        <v>40</v>
      </c>
      <c r="L12895" s="59" t="s">
        <v>11892</v>
      </c>
    </row>
    <row r="12896" spans="2:12" ht="73.5" customHeight="1" x14ac:dyDescent="0.25">
      <c r="B12896" s="450">
        <v>25101513</v>
      </c>
      <c r="C12896" s="451" t="s">
        <v>12159</v>
      </c>
      <c r="D12896" s="137">
        <v>41659</v>
      </c>
      <c r="E12896" s="452" t="s">
        <v>11890</v>
      </c>
      <c r="F12896" s="19" t="s">
        <v>37</v>
      </c>
      <c r="G12896" s="19" t="s">
        <v>118</v>
      </c>
      <c r="H12896" s="453">
        <v>39001</v>
      </c>
      <c r="I12896" s="453">
        <v>39001</v>
      </c>
      <c r="J12896" s="19" t="s">
        <v>2469</v>
      </c>
      <c r="K12896" s="19" t="s">
        <v>40</v>
      </c>
      <c r="L12896" s="59" t="s">
        <v>11892</v>
      </c>
    </row>
    <row r="12897" spans="2:12" ht="73.5" customHeight="1" x14ac:dyDescent="0.25">
      <c r="B12897" s="450">
        <v>25101513</v>
      </c>
      <c r="C12897" s="451" t="s">
        <v>12160</v>
      </c>
      <c r="D12897" s="137">
        <v>41659</v>
      </c>
      <c r="E12897" s="452" t="s">
        <v>11890</v>
      </c>
      <c r="F12897" s="19" t="s">
        <v>37</v>
      </c>
      <c r="G12897" s="19" t="s">
        <v>118</v>
      </c>
      <c r="H12897" s="453">
        <v>55000</v>
      </c>
      <c r="I12897" s="453">
        <v>55000</v>
      </c>
      <c r="J12897" s="19" t="s">
        <v>2469</v>
      </c>
      <c r="K12897" s="19" t="s">
        <v>40</v>
      </c>
      <c r="L12897" s="59" t="s">
        <v>11892</v>
      </c>
    </row>
    <row r="12898" spans="2:12" ht="73.5" customHeight="1" x14ac:dyDescent="0.25">
      <c r="B12898" s="450">
        <v>25101513</v>
      </c>
      <c r="C12898" s="451" t="s">
        <v>12161</v>
      </c>
      <c r="D12898" s="137">
        <v>41659</v>
      </c>
      <c r="E12898" s="452" t="s">
        <v>11890</v>
      </c>
      <c r="F12898" s="19" t="s">
        <v>37</v>
      </c>
      <c r="G12898" s="19" t="s">
        <v>118</v>
      </c>
      <c r="H12898" s="453">
        <v>73000</v>
      </c>
      <c r="I12898" s="453">
        <v>73000</v>
      </c>
      <c r="J12898" s="19" t="s">
        <v>2469</v>
      </c>
      <c r="K12898" s="19" t="s">
        <v>40</v>
      </c>
      <c r="L12898" s="59" t="s">
        <v>11892</v>
      </c>
    </row>
    <row r="12899" spans="2:12" ht="73.5" customHeight="1" x14ac:dyDescent="0.25">
      <c r="B12899" s="450">
        <v>25101513</v>
      </c>
      <c r="C12899" s="451" t="s">
        <v>12162</v>
      </c>
      <c r="D12899" s="137">
        <v>41659</v>
      </c>
      <c r="E12899" s="452" t="s">
        <v>11890</v>
      </c>
      <c r="F12899" s="19" t="s">
        <v>37</v>
      </c>
      <c r="G12899" s="19" t="s">
        <v>118</v>
      </c>
      <c r="H12899" s="453">
        <v>55000</v>
      </c>
      <c r="I12899" s="453">
        <v>55000</v>
      </c>
      <c r="J12899" s="19" t="s">
        <v>2469</v>
      </c>
      <c r="K12899" s="19" t="s">
        <v>40</v>
      </c>
      <c r="L12899" s="59" t="s">
        <v>11892</v>
      </c>
    </row>
    <row r="12900" spans="2:12" ht="73.5" customHeight="1" x14ac:dyDescent="0.25">
      <c r="B12900" s="450">
        <v>25101513</v>
      </c>
      <c r="C12900" s="451" t="s">
        <v>12163</v>
      </c>
      <c r="D12900" s="137">
        <v>41659</v>
      </c>
      <c r="E12900" s="452" t="s">
        <v>11890</v>
      </c>
      <c r="F12900" s="19" t="s">
        <v>37</v>
      </c>
      <c r="G12900" s="19" t="s">
        <v>118</v>
      </c>
      <c r="H12900" s="453">
        <v>78000</v>
      </c>
      <c r="I12900" s="453">
        <v>78000</v>
      </c>
      <c r="J12900" s="19" t="s">
        <v>2469</v>
      </c>
      <c r="K12900" s="19" t="s">
        <v>40</v>
      </c>
      <c r="L12900" s="59" t="s">
        <v>11892</v>
      </c>
    </row>
    <row r="12901" spans="2:12" ht="73.5" customHeight="1" x14ac:dyDescent="0.25">
      <c r="B12901" s="450">
        <v>25101513</v>
      </c>
      <c r="C12901" s="451" t="s">
        <v>12164</v>
      </c>
      <c r="D12901" s="137">
        <v>41659</v>
      </c>
      <c r="E12901" s="452" t="s">
        <v>11890</v>
      </c>
      <c r="F12901" s="19" t="s">
        <v>37</v>
      </c>
      <c r="G12901" s="19" t="s">
        <v>118</v>
      </c>
      <c r="H12901" s="453">
        <v>101000</v>
      </c>
      <c r="I12901" s="453">
        <v>101000</v>
      </c>
      <c r="J12901" s="19" t="s">
        <v>2469</v>
      </c>
      <c r="K12901" s="19" t="s">
        <v>40</v>
      </c>
      <c r="L12901" s="59" t="s">
        <v>11892</v>
      </c>
    </row>
    <row r="12902" spans="2:12" ht="73.5" customHeight="1" x14ac:dyDescent="0.25">
      <c r="B12902" s="450">
        <v>25101513</v>
      </c>
      <c r="C12902" s="451" t="s">
        <v>12165</v>
      </c>
      <c r="D12902" s="137">
        <v>41659</v>
      </c>
      <c r="E12902" s="452" t="s">
        <v>11890</v>
      </c>
      <c r="F12902" s="19" t="s">
        <v>37</v>
      </c>
      <c r="G12902" s="19" t="s">
        <v>118</v>
      </c>
      <c r="H12902" s="453">
        <v>78000</v>
      </c>
      <c r="I12902" s="453">
        <v>78000</v>
      </c>
      <c r="J12902" s="19" t="s">
        <v>2469</v>
      </c>
      <c r="K12902" s="19" t="s">
        <v>40</v>
      </c>
      <c r="L12902" s="59" t="s">
        <v>11892</v>
      </c>
    </row>
    <row r="12903" spans="2:12" ht="73.5" customHeight="1" x14ac:dyDescent="0.25">
      <c r="B12903" s="450">
        <v>25101513</v>
      </c>
      <c r="C12903" s="451" t="s">
        <v>12166</v>
      </c>
      <c r="D12903" s="137">
        <v>41659</v>
      </c>
      <c r="E12903" s="452" t="s">
        <v>11890</v>
      </c>
      <c r="F12903" s="19" t="s">
        <v>37</v>
      </c>
      <c r="G12903" s="19" t="s">
        <v>118</v>
      </c>
      <c r="H12903" s="453">
        <v>225000</v>
      </c>
      <c r="I12903" s="453">
        <v>225000</v>
      </c>
      <c r="J12903" s="19" t="s">
        <v>2469</v>
      </c>
      <c r="K12903" s="19" t="s">
        <v>40</v>
      </c>
      <c r="L12903" s="59" t="s">
        <v>11892</v>
      </c>
    </row>
    <row r="12904" spans="2:12" ht="73.5" customHeight="1" x14ac:dyDescent="0.25">
      <c r="B12904" s="450">
        <v>20111614</v>
      </c>
      <c r="C12904" s="451" t="s">
        <v>12167</v>
      </c>
      <c r="D12904" s="137">
        <v>41659</v>
      </c>
      <c r="E12904" s="452" t="s">
        <v>11890</v>
      </c>
      <c r="F12904" s="19" t="s">
        <v>37</v>
      </c>
      <c r="G12904" s="19" t="s">
        <v>118</v>
      </c>
      <c r="H12904" s="453">
        <v>1364000</v>
      </c>
      <c r="I12904" s="453">
        <v>1364000</v>
      </c>
      <c r="J12904" s="19" t="s">
        <v>2469</v>
      </c>
      <c r="K12904" s="19" t="s">
        <v>40</v>
      </c>
      <c r="L12904" s="59" t="s">
        <v>11892</v>
      </c>
    </row>
    <row r="12905" spans="2:12" ht="73.5" customHeight="1" x14ac:dyDescent="0.25">
      <c r="B12905" s="450">
        <v>20111614</v>
      </c>
      <c r="C12905" s="451" t="s">
        <v>12168</v>
      </c>
      <c r="D12905" s="137">
        <v>41659</v>
      </c>
      <c r="E12905" s="452" t="s">
        <v>11890</v>
      </c>
      <c r="F12905" s="19" t="s">
        <v>37</v>
      </c>
      <c r="G12905" s="19" t="s">
        <v>118</v>
      </c>
      <c r="H12905" s="453">
        <v>983000</v>
      </c>
      <c r="I12905" s="453">
        <v>983000</v>
      </c>
      <c r="J12905" s="19" t="s">
        <v>2469</v>
      </c>
      <c r="K12905" s="19" t="s">
        <v>40</v>
      </c>
      <c r="L12905" s="59" t="s">
        <v>11892</v>
      </c>
    </row>
    <row r="12906" spans="2:12" ht="73.5" customHeight="1" x14ac:dyDescent="0.25">
      <c r="B12906" s="450">
        <v>20111614</v>
      </c>
      <c r="C12906" s="451" t="s">
        <v>12169</v>
      </c>
      <c r="D12906" s="137">
        <v>41659</v>
      </c>
      <c r="E12906" s="452" t="s">
        <v>11890</v>
      </c>
      <c r="F12906" s="19" t="s">
        <v>37</v>
      </c>
      <c r="G12906" s="19" t="s">
        <v>118</v>
      </c>
      <c r="H12906" s="453">
        <v>1034000</v>
      </c>
      <c r="I12906" s="453">
        <v>1034000</v>
      </c>
      <c r="J12906" s="19" t="s">
        <v>2469</v>
      </c>
      <c r="K12906" s="19" t="s">
        <v>40</v>
      </c>
      <c r="L12906" s="59" t="s">
        <v>11892</v>
      </c>
    </row>
    <row r="12907" spans="2:12" ht="73.5" customHeight="1" x14ac:dyDescent="0.25">
      <c r="B12907" s="450">
        <v>41111635</v>
      </c>
      <c r="C12907" s="451" t="s">
        <v>12170</v>
      </c>
      <c r="D12907" s="137">
        <v>41659</v>
      </c>
      <c r="E12907" s="452" t="s">
        <v>11890</v>
      </c>
      <c r="F12907" s="19" t="s">
        <v>37</v>
      </c>
      <c r="G12907" s="19" t="s">
        <v>118</v>
      </c>
      <c r="H12907" s="453">
        <v>364590</v>
      </c>
      <c r="I12907" s="453">
        <v>364590</v>
      </c>
      <c r="J12907" s="19" t="s">
        <v>2469</v>
      </c>
      <c r="K12907" s="19" t="s">
        <v>40</v>
      </c>
      <c r="L12907" s="59" t="s">
        <v>11892</v>
      </c>
    </row>
    <row r="12908" spans="2:12" ht="73.5" customHeight="1" x14ac:dyDescent="0.25">
      <c r="B12908" s="450">
        <v>1163003</v>
      </c>
      <c r="C12908" s="451" t="s">
        <v>12171</v>
      </c>
      <c r="D12908" s="137">
        <v>41659</v>
      </c>
      <c r="E12908" s="452" t="s">
        <v>11890</v>
      </c>
      <c r="F12908" s="19" t="s">
        <v>37</v>
      </c>
      <c r="G12908" s="19" t="s">
        <v>118</v>
      </c>
      <c r="H12908" s="453">
        <v>11680</v>
      </c>
      <c r="I12908" s="453">
        <v>11680</v>
      </c>
      <c r="J12908" s="19" t="s">
        <v>2469</v>
      </c>
      <c r="K12908" s="19" t="s">
        <v>40</v>
      </c>
      <c r="L12908" s="59" t="s">
        <v>11892</v>
      </c>
    </row>
    <row r="12909" spans="2:12" ht="73.5" customHeight="1" x14ac:dyDescent="0.25">
      <c r="B12909" s="450">
        <v>1163003</v>
      </c>
      <c r="C12909" s="451" t="s">
        <v>12172</v>
      </c>
      <c r="D12909" s="137">
        <v>41659</v>
      </c>
      <c r="E12909" s="452" t="s">
        <v>11890</v>
      </c>
      <c r="F12909" s="19" t="s">
        <v>37</v>
      </c>
      <c r="G12909" s="19" t="s">
        <v>118</v>
      </c>
      <c r="H12909" s="453">
        <v>3680</v>
      </c>
      <c r="I12909" s="453">
        <v>3680</v>
      </c>
      <c r="J12909" s="19" t="s">
        <v>2469</v>
      </c>
      <c r="K12909" s="19" t="s">
        <v>40</v>
      </c>
      <c r="L12909" s="59" t="s">
        <v>11892</v>
      </c>
    </row>
    <row r="12910" spans="2:12" ht="73.5" customHeight="1" x14ac:dyDescent="0.25">
      <c r="B12910" s="450">
        <v>1163003</v>
      </c>
      <c r="C12910" s="451" t="s">
        <v>12173</v>
      </c>
      <c r="D12910" s="137">
        <v>41659</v>
      </c>
      <c r="E12910" s="452" t="s">
        <v>11890</v>
      </c>
      <c r="F12910" s="19" t="s">
        <v>37</v>
      </c>
      <c r="G12910" s="19" t="s">
        <v>118</v>
      </c>
      <c r="H12910" s="453">
        <v>22755</v>
      </c>
      <c r="I12910" s="453">
        <v>22755</v>
      </c>
      <c r="J12910" s="19" t="s">
        <v>2469</v>
      </c>
      <c r="K12910" s="19" t="s">
        <v>40</v>
      </c>
      <c r="L12910" s="59" t="s">
        <v>11892</v>
      </c>
    </row>
    <row r="12911" spans="2:12" ht="73.5" customHeight="1" x14ac:dyDescent="0.25">
      <c r="B12911" s="450">
        <v>30102304</v>
      </c>
      <c r="C12911" s="451" t="s">
        <v>12174</v>
      </c>
      <c r="D12911" s="137">
        <v>41659</v>
      </c>
      <c r="E12911" s="452" t="s">
        <v>11890</v>
      </c>
      <c r="F12911" s="19" t="s">
        <v>37</v>
      </c>
      <c r="G12911" s="19" t="s">
        <v>118</v>
      </c>
      <c r="H12911" s="453">
        <v>28000</v>
      </c>
      <c r="I12911" s="453">
        <v>28000</v>
      </c>
      <c r="J12911" s="19" t="s">
        <v>2469</v>
      </c>
      <c r="K12911" s="19" t="s">
        <v>40</v>
      </c>
      <c r="L12911" s="59" t="s">
        <v>11892</v>
      </c>
    </row>
    <row r="12912" spans="2:12" ht="73.5" customHeight="1" x14ac:dyDescent="0.25">
      <c r="B12912" s="450">
        <v>41111937</v>
      </c>
      <c r="C12912" s="451" t="s">
        <v>12175</v>
      </c>
      <c r="D12912" s="137">
        <v>41659</v>
      </c>
      <c r="E12912" s="452" t="s">
        <v>11890</v>
      </c>
      <c r="F12912" s="19" t="s">
        <v>37</v>
      </c>
      <c r="G12912" s="19" t="s">
        <v>118</v>
      </c>
      <c r="H12912" s="453">
        <v>269200</v>
      </c>
      <c r="I12912" s="453">
        <v>269200</v>
      </c>
      <c r="J12912" s="19" t="s">
        <v>2469</v>
      </c>
      <c r="K12912" s="19" t="s">
        <v>40</v>
      </c>
      <c r="L12912" s="59" t="s">
        <v>11892</v>
      </c>
    </row>
    <row r="12913" spans="2:12" ht="73.5" customHeight="1" x14ac:dyDescent="0.25">
      <c r="B12913" s="450">
        <v>40141736</v>
      </c>
      <c r="C12913" s="451" t="s">
        <v>12176</v>
      </c>
      <c r="D12913" s="137">
        <v>41659</v>
      </c>
      <c r="E12913" s="452" t="s">
        <v>11890</v>
      </c>
      <c r="F12913" s="19" t="s">
        <v>37</v>
      </c>
      <c r="G12913" s="19" t="s">
        <v>118</v>
      </c>
      <c r="H12913" s="453">
        <v>45400</v>
      </c>
      <c r="I12913" s="453">
        <v>45400</v>
      </c>
      <c r="J12913" s="19" t="s">
        <v>2469</v>
      </c>
      <c r="K12913" s="19" t="s">
        <v>40</v>
      </c>
      <c r="L12913" s="59" t="s">
        <v>11892</v>
      </c>
    </row>
    <row r="12914" spans="2:12" ht="73.5" customHeight="1" x14ac:dyDescent="0.25">
      <c r="B12914" s="450">
        <v>23231001</v>
      </c>
      <c r="C12914" s="451" t="s">
        <v>12177</v>
      </c>
      <c r="D12914" s="137">
        <v>41659</v>
      </c>
      <c r="E12914" s="452" t="s">
        <v>11890</v>
      </c>
      <c r="F12914" s="19" t="s">
        <v>37</v>
      </c>
      <c r="G12914" s="19" t="s">
        <v>118</v>
      </c>
      <c r="H12914" s="453">
        <v>314000</v>
      </c>
      <c r="I12914" s="453">
        <v>314000</v>
      </c>
      <c r="J12914" s="19" t="s">
        <v>2469</v>
      </c>
      <c r="K12914" s="19" t="s">
        <v>40</v>
      </c>
      <c r="L12914" s="59" t="s">
        <v>11892</v>
      </c>
    </row>
    <row r="12915" spans="2:12" ht="73.5" customHeight="1" x14ac:dyDescent="0.25">
      <c r="B12915" s="450">
        <v>23231001</v>
      </c>
      <c r="C12915" s="451" t="s">
        <v>12178</v>
      </c>
      <c r="D12915" s="137">
        <v>41659</v>
      </c>
      <c r="E12915" s="452" t="s">
        <v>11890</v>
      </c>
      <c r="F12915" s="19" t="s">
        <v>37</v>
      </c>
      <c r="G12915" s="19" t="s">
        <v>118</v>
      </c>
      <c r="H12915" s="453">
        <v>267000</v>
      </c>
      <c r="I12915" s="453">
        <v>267000</v>
      </c>
      <c r="J12915" s="19" t="s">
        <v>2469</v>
      </c>
      <c r="K12915" s="19" t="s">
        <v>40</v>
      </c>
      <c r="L12915" s="59" t="s">
        <v>11892</v>
      </c>
    </row>
    <row r="12916" spans="2:12" ht="73.5" customHeight="1" x14ac:dyDescent="0.25">
      <c r="B12916" s="450">
        <v>23231001</v>
      </c>
      <c r="C12916" s="451" t="s">
        <v>12179</v>
      </c>
      <c r="D12916" s="137">
        <v>41659</v>
      </c>
      <c r="E12916" s="452" t="s">
        <v>11890</v>
      </c>
      <c r="F12916" s="19" t="s">
        <v>37</v>
      </c>
      <c r="G12916" s="19" t="s">
        <v>118</v>
      </c>
      <c r="H12916" s="453">
        <v>159000</v>
      </c>
      <c r="I12916" s="453">
        <v>159000</v>
      </c>
      <c r="J12916" s="19" t="s">
        <v>2469</v>
      </c>
      <c r="K12916" s="19" t="s">
        <v>40</v>
      </c>
      <c r="L12916" s="59" t="s">
        <v>11892</v>
      </c>
    </row>
    <row r="12917" spans="2:12" ht="73.5" customHeight="1" x14ac:dyDescent="0.25">
      <c r="B12917" s="450">
        <v>23231001</v>
      </c>
      <c r="C12917" s="451" t="s">
        <v>12180</v>
      </c>
      <c r="D12917" s="137">
        <v>41659</v>
      </c>
      <c r="E12917" s="452" t="s">
        <v>11890</v>
      </c>
      <c r="F12917" s="19" t="s">
        <v>37</v>
      </c>
      <c r="G12917" s="19" t="s">
        <v>118</v>
      </c>
      <c r="H12917" s="453">
        <v>137068.96551724139</v>
      </c>
      <c r="I12917" s="453">
        <v>137068.96551724139</v>
      </c>
      <c r="J12917" s="19" t="s">
        <v>2469</v>
      </c>
      <c r="K12917" s="19" t="s">
        <v>40</v>
      </c>
      <c r="L12917" s="59" t="s">
        <v>11892</v>
      </c>
    </row>
    <row r="12918" spans="2:12" ht="73.5" customHeight="1" x14ac:dyDescent="0.25">
      <c r="B12918" s="450">
        <v>23231001</v>
      </c>
      <c r="C12918" s="451" t="s">
        <v>12181</v>
      </c>
      <c r="D12918" s="137">
        <v>41659</v>
      </c>
      <c r="E12918" s="452" t="s">
        <v>11890</v>
      </c>
      <c r="F12918" s="19" t="s">
        <v>37</v>
      </c>
      <c r="G12918" s="19" t="s">
        <v>118</v>
      </c>
      <c r="H12918" s="453">
        <v>206000</v>
      </c>
      <c r="I12918" s="453">
        <v>206000</v>
      </c>
      <c r="J12918" s="19" t="s">
        <v>2469</v>
      </c>
      <c r="K12918" s="19" t="s">
        <v>40</v>
      </c>
      <c r="L12918" s="59" t="s">
        <v>11892</v>
      </c>
    </row>
    <row r="12919" spans="2:12" ht="73.5" customHeight="1" x14ac:dyDescent="0.25">
      <c r="B12919" s="450">
        <v>23231001</v>
      </c>
      <c r="C12919" s="451" t="s">
        <v>12182</v>
      </c>
      <c r="D12919" s="137">
        <v>41659</v>
      </c>
      <c r="E12919" s="452" t="s">
        <v>11890</v>
      </c>
      <c r="F12919" s="19" t="s">
        <v>37</v>
      </c>
      <c r="G12919" s="19" t="s">
        <v>118</v>
      </c>
      <c r="H12919" s="453">
        <v>206000</v>
      </c>
      <c r="I12919" s="453">
        <v>206000</v>
      </c>
      <c r="J12919" s="19" t="s">
        <v>2469</v>
      </c>
      <c r="K12919" s="19" t="s">
        <v>40</v>
      </c>
      <c r="L12919" s="59" t="s">
        <v>11892</v>
      </c>
    </row>
    <row r="12920" spans="2:12" ht="73.5" customHeight="1" x14ac:dyDescent="0.25">
      <c r="B12920" s="450">
        <v>23231001</v>
      </c>
      <c r="C12920" s="451" t="s">
        <v>12183</v>
      </c>
      <c r="D12920" s="137">
        <v>41659</v>
      </c>
      <c r="E12920" s="452" t="s">
        <v>11890</v>
      </c>
      <c r="F12920" s="19" t="s">
        <v>37</v>
      </c>
      <c r="G12920" s="19" t="s">
        <v>118</v>
      </c>
      <c r="H12920" s="453">
        <v>206000</v>
      </c>
      <c r="I12920" s="453">
        <v>206000</v>
      </c>
      <c r="J12920" s="19" t="s">
        <v>2469</v>
      </c>
      <c r="K12920" s="19" t="s">
        <v>40</v>
      </c>
      <c r="L12920" s="59" t="s">
        <v>11892</v>
      </c>
    </row>
    <row r="12921" spans="2:12" ht="73.5" customHeight="1" x14ac:dyDescent="0.25">
      <c r="B12921" s="450">
        <v>23231001</v>
      </c>
      <c r="C12921" s="451" t="s">
        <v>12184</v>
      </c>
      <c r="D12921" s="137">
        <v>41659</v>
      </c>
      <c r="E12921" s="452" t="s">
        <v>11890</v>
      </c>
      <c r="F12921" s="19" t="s">
        <v>37</v>
      </c>
      <c r="G12921" s="19" t="s">
        <v>118</v>
      </c>
      <c r="H12921" s="453">
        <v>206000</v>
      </c>
      <c r="I12921" s="453">
        <v>206000</v>
      </c>
      <c r="J12921" s="19" t="s">
        <v>2469</v>
      </c>
      <c r="K12921" s="19" t="s">
        <v>40</v>
      </c>
      <c r="L12921" s="59" t="s">
        <v>11892</v>
      </c>
    </row>
    <row r="12922" spans="2:12" ht="73.5" customHeight="1" x14ac:dyDescent="0.25">
      <c r="B12922" s="450">
        <v>23231001</v>
      </c>
      <c r="C12922" s="451" t="s">
        <v>12185</v>
      </c>
      <c r="D12922" s="137">
        <v>41659</v>
      </c>
      <c r="E12922" s="452" t="s">
        <v>11890</v>
      </c>
      <c r="F12922" s="19" t="s">
        <v>37</v>
      </c>
      <c r="G12922" s="19" t="s">
        <v>118</v>
      </c>
      <c r="H12922" s="453">
        <v>206000</v>
      </c>
      <c r="I12922" s="453">
        <v>206000</v>
      </c>
      <c r="J12922" s="19" t="s">
        <v>2469</v>
      </c>
      <c r="K12922" s="19" t="s">
        <v>40</v>
      </c>
      <c r="L12922" s="59" t="s">
        <v>11892</v>
      </c>
    </row>
    <row r="12923" spans="2:12" ht="73.5" customHeight="1" x14ac:dyDescent="0.25">
      <c r="B12923" s="450">
        <v>23231001</v>
      </c>
      <c r="C12923" s="451" t="s">
        <v>12186</v>
      </c>
      <c r="D12923" s="137">
        <v>41659</v>
      </c>
      <c r="E12923" s="452" t="s">
        <v>11890</v>
      </c>
      <c r="F12923" s="19" t="s">
        <v>37</v>
      </c>
      <c r="G12923" s="19" t="s">
        <v>118</v>
      </c>
      <c r="H12923" s="453">
        <v>159000</v>
      </c>
      <c r="I12923" s="453">
        <v>159000</v>
      </c>
      <c r="J12923" s="19" t="s">
        <v>2469</v>
      </c>
      <c r="K12923" s="19" t="s">
        <v>40</v>
      </c>
      <c r="L12923" s="59" t="s">
        <v>11892</v>
      </c>
    </row>
    <row r="12924" spans="2:12" ht="73.5" customHeight="1" x14ac:dyDescent="0.25">
      <c r="B12924" s="450">
        <v>23231001</v>
      </c>
      <c r="C12924" s="451" t="s">
        <v>12187</v>
      </c>
      <c r="D12924" s="137">
        <v>41659</v>
      </c>
      <c r="E12924" s="452" t="s">
        <v>11890</v>
      </c>
      <c r="F12924" s="19" t="s">
        <v>37</v>
      </c>
      <c r="G12924" s="19" t="s">
        <v>118</v>
      </c>
      <c r="H12924" s="453">
        <v>278000</v>
      </c>
      <c r="I12924" s="453">
        <v>278000</v>
      </c>
      <c r="J12924" s="19" t="s">
        <v>2469</v>
      </c>
      <c r="K12924" s="19" t="s">
        <v>40</v>
      </c>
      <c r="L12924" s="59" t="s">
        <v>11892</v>
      </c>
    </row>
    <row r="12925" spans="2:12" ht="73.5" customHeight="1" x14ac:dyDescent="0.25">
      <c r="B12925" s="450">
        <v>23231001</v>
      </c>
      <c r="C12925" s="451" t="s">
        <v>12188</v>
      </c>
      <c r="D12925" s="137">
        <v>41659</v>
      </c>
      <c r="E12925" s="452" t="s">
        <v>11890</v>
      </c>
      <c r="F12925" s="19" t="s">
        <v>37</v>
      </c>
      <c r="G12925" s="19" t="s">
        <v>118</v>
      </c>
      <c r="H12925" s="453">
        <v>278000</v>
      </c>
      <c r="I12925" s="453">
        <v>278000</v>
      </c>
      <c r="J12925" s="19" t="s">
        <v>2469</v>
      </c>
      <c r="K12925" s="19" t="s">
        <v>40</v>
      </c>
      <c r="L12925" s="59" t="s">
        <v>11892</v>
      </c>
    </row>
    <row r="12926" spans="2:12" ht="73.5" customHeight="1" x14ac:dyDescent="0.25">
      <c r="B12926" s="450">
        <v>23231001</v>
      </c>
      <c r="C12926" s="451" t="s">
        <v>12189</v>
      </c>
      <c r="D12926" s="137">
        <v>41659</v>
      </c>
      <c r="E12926" s="452" t="s">
        <v>11890</v>
      </c>
      <c r="F12926" s="19" t="s">
        <v>37</v>
      </c>
      <c r="G12926" s="19" t="s">
        <v>118</v>
      </c>
      <c r="H12926" s="453">
        <v>329000</v>
      </c>
      <c r="I12926" s="453">
        <v>329000</v>
      </c>
      <c r="J12926" s="19" t="s">
        <v>2469</v>
      </c>
      <c r="K12926" s="19" t="s">
        <v>40</v>
      </c>
      <c r="L12926" s="59" t="s">
        <v>11892</v>
      </c>
    </row>
    <row r="12927" spans="2:12" ht="73.5" customHeight="1" x14ac:dyDescent="0.25">
      <c r="B12927" s="450">
        <v>23231001</v>
      </c>
      <c r="C12927" s="451" t="s">
        <v>12190</v>
      </c>
      <c r="D12927" s="137">
        <v>41659</v>
      </c>
      <c r="E12927" s="452" t="s">
        <v>11890</v>
      </c>
      <c r="F12927" s="19" t="s">
        <v>37</v>
      </c>
      <c r="G12927" s="19" t="s">
        <v>118</v>
      </c>
      <c r="H12927" s="453">
        <v>329000</v>
      </c>
      <c r="I12927" s="453">
        <v>329000</v>
      </c>
      <c r="J12927" s="19" t="s">
        <v>2469</v>
      </c>
      <c r="K12927" s="19" t="s">
        <v>40</v>
      </c>
      <c r="L12927" s="59" t="s">
        <v>11892</v>
      </c>
    </row>
    <row r="12928" spans="2:12" ht="73.5" customHeight="1" x14ac:dyDescent="0.25">
      <c r="B12928" s="450">
        <v>46181703</v>
      </c>
      <c r="C12928" s="451" t="s">
        <v>12191</v>
      </c>
      <c r="D12928" s="137">
        <v>41659</v>
      </c>
      <c r="E12928" s="452" t="s">
        <v>11890</v>
      </c>
      <c r="F12928" s="19" t="s">
        <v>37</v>
      </c>
      <c r="G12928" s="19" t="s">
        <v>118</v>
      </c>
      <c r="H12928" s="453">
        <v>48000</v>
      </c>
      <c r="I12928" s="453">
        <v>48000</v>
      </c>
      <c r="J12928" s="19" t="s">
        <v>2469</v>
      </c>
      <c r="K12928" s="19" t="s">
        <v>40</v>
      </c>
      <c r="L12928" s="59" t="s">
        <v>11892</v>
      </c>
    </row>
    <row r="12929" spans="2:12" ht="73.5" customHeight="1" x14ac:dyDescent="0.25">
      <c r="B12929" s="450">
        <v>41103816</v>
      </c>
      <c r="C12929" s="451" t="s">
        <v>12192</v>
      </c>
      <c r="D12929" s="137">
        <v>41659</v>
      </c>
      <c r="E12929" s="452" t="s">
        <v>11890</v>
      </c>
      <c r="F12929" s="19" t="s">
        <v>37</v>
      </c>
      <c r="G12929" s="19" t="s">
        <v>118</v>
      </c>
      <c r="H12929" s="453">
        <v>170000</v>
      </c>
      <c r="I12929" s="453">
        <v>170000</v>
      </c>
      <c r="J12929" s="19" t="s">
        <v>2469</v>
      </c>
      <c r="K12929" s="19" t="s">
        <v>40</v>
      </c>
      <c r="L12929" s="59" t="s">
        <v>11892</v>
      </c>
    </row>
    <row r="12930" spans="2:12" ht="73.5" customHeight="1" x14ac:dyDescent="0.25">
      <c r="B12930" s="450">
        <v>23232101</v>
      </c>
      <c r="C12930" s="451" t="s">
        <v>12193</v>
      </c>
      <c r="D12930" s="137">
        <v>41659</v>
      </c>
      <c r="E12930" s="452" t="s">
        <v>11890</v>
      </c>
      <c r="F12930" s="19" t="s">
        <v>37</v>
      </c>
      <c r="G12930" s="19" t="s">
        <v>118</v>
      </c>
      <c r="H12930" s="453">
        <v>855000</v>
      </c>
      <c r="I12930" s="453">
        <v>855000</v>
      </c>
      <c r="J12930" s="19" t="s">
        <v>2469</v>
      </c>
      <c r="K12930" s="19" t="s">
        <v>40</v>
      </c>
      <c r="L12930" s="59" t="s">
        <v>11892</v>
      </c>
    </row>
    <row r="12931" spans="2:12" ht="73.5" customHeight="1" x14ac:dyDescent="0.25">
      <c r="B12931" s="450">
        <v>27112806</v>
      </c>
      <c r="C12931" s="451" t="s">
        <v>12194</v>
      </c>
      <c r="D12931" s="137">
        <v>41659</v>
      </c>
      <c r="E12931" s="452" t="s">
        <v>11890</v>
      </c>
      <c r="F12931" s="19" t="s">
        <v>37</v>
      </c>
      <c r="G12931" s="19" t="s">
        <v>118</v>
      </c>
      <c r="H12931" s="453">
        <v>13600</v>
      </c>
      <c r="I12931" s="453">
        <v>13600</v>
      </c>
      <c r="J12931" s="19" t="s">
        <v>2469</v>
      </c>
      <c r="K12931" s="19" t="s">
        <v>40</v>
      </c>
      <c r="L12931" s="59" t="s">
        <v>11892</v>
      </c>
    </row>
    <row r="12932" spans="2:12" ht="73.5" customHeight="1" x14ac:dyDescent="0.25">
      <c r="B12932" s="450">
        <v>23151509</v>
      </c>
      <c r="C12932" s="451" t="s">
        <v>12195</v>
      </c>
      <c r="D12932" s="137">
        <v>41659</v>
      </c>
      <c r="E12932" s="452" t="s">
        <v>11890</v>
      </c>
      <c r="F12932" s="19" t="s">
        <v>37</v>
      </c>
      <c r="G12932" s="19" t="s">
        <v>118</v>
      </c>
      <c r="H12932" s="453">
        <v>2100000</v>
      </c>
      <c r="I12932" s="453">
        <v>2100000</v>
      </c>
      <c r="J12932" s="19" t="s">
        <v>2469</v>
      </c>
      <c r="K12932" s="19" t="s">
        <v>40</v>
      </c>
      <c r="L12932" s="59" t="s">
        <v>11892</v>
      </c>
    </row>
    <row r="12933" spans="2:12" ht="73.5" customHeight="1" x14ac:dyDescent="0.25">
      <c r="B12933" s="450">
        <v>24101619</v>
      </c>
      <c r="C12933" s="451" t="s">
        <v>12196</v>
      </c>
      <c r="D12933" s="137">
        <v>41659</v>
      </c>
      <c r="E12933" s="452" t="s">
        <v>11890</v>
      </c>
      <c r="F12933" s="19" t="s">
        <v>37</v>
      </c>
      <c r="G12933" s="19" t="s">
        <v>118</v>
      </c>
      <c r="H12933" s="453">
        <v>223000</v>
      </c>
      <c r="I12933" s="453">
        <v>223000</v>
      </c>
      <c r="J12933" s="19" t="s">
        <v>2469</v>
      </c>
      <c r="K12933" s="19" t="s">
        <v>40</v>
      </c>
      <c r="L12933" s="59" t="s">
        <v>11892</v>
      </c>
    </row>
    <row r="12934" spans="2:12" ht="73.5" customHeight="1" x14ac:dyDescent="0.25">
      <c r="B12934" s="450">
        <v>311751527</v>
      </c>
      <c r="C12934" s="451" t="s">
        <v>12197</v>
      </c>
      <c r="D12934" s="137">
        <v>41659</v>
      </c>
      <c r="E12934" s="452" t="s">
        <v>11890</v>
      </c>
      <c r="F12934" s="19" t="s">
        <v>37</v>
      </c>
      <c r="G12934" s="19" t="s">
        <v>118</v>
      </c>
      <c r="H12934" s="453">
        <v>2990</v>
      </c>
      <c r="I12934" s="453">
        <v>2990</v>
      </c>
      <c r="J12934" s="19" t="s">
        <v>2469</v>
      </c>
      <c r="K12934" s="19" t="s">
        <v>40</v>
      </c>
      <c r="L12934" s="59" t="s">
        <v>11892</v>
      </c>
    </row>
    <row r="12935" spans="2:12" ht="73.5" customHeight="1" x14ac:dyDescent="0.25">
      <c r="B12935" s="450">
        <v>27111552</v>
      </c>
      <c r="C12935" s="451" t="s">
        <v>12198</v>
      </c>
      <c r="D12935" s="137">
        <v>41659</v>
      </c>
      <c r="E12935" s="452" t="s">
        <v>11890</v>
      </c>
      <c r="F12935" s="19" t="s">
        <v>37</v>
      </c>
      <c r="G12935" s="19" t="s">
        <v>118</v>
      </c>
      <c r="H12935" s="453">
        <v>178000</v>
      </c>
      <c r="I12935" s="453">
        <v>178000</v>
      </c>
      <c r="J12935" s="19" t="s">
        <v>2469</v>
      </c>
      <c r="K12935" s="19" t="s">
        <v>40</v>
      </c>
      <c r="L12935" s="59" t="s">
        <v>11892</v>
      </c>
    </row>
    <row r="12936" spans="2:12" ht="73.5" customHeight="1" x14ac:dyDescent="0.25">
      <c r="B12936" s="450">
        <v>23232101</v>
      </c>
      <c r="C12936" s="451" t="s">
        <v>12199</v>
      </c>
      <c r="D12936" s="137">
        <v>41659</v>
      </c>
      <c r="E12936" s="452" t="s">
        <v>11890</v>
      </c>
      <c r="F12936" s="19" t="s">
        <v>37</v>
      </c>
      <c r="G12936" s="19" t="s">
        <v>118</v>
      </c>
      <c r="H12936" s="453">
        <v>650000</v>
      </c>
      <c r="I12936" s="453">
        <v>650000</v>
      </c>
      <c r="J12936" s="19" t="s">
        <v>2469</v>
      </c>
      <c r="K12936" s="19" t="s">
        <v>40</v>
      </c>
      <c r="L12936" s="59" t="s">
        <v>11892</v>
      </c>
    </row>
    <row r="12937" spans="2:12" ht="73.5" customHeight="1" x14ac:dyDescent="0.25">
      <c r="B12937" s="450">
        <v>31391503</v>
      </c>
      <c r="C12937" s="451" t="s">
        <v>12200</v>
      </c>
      <c r="D12937" s="137">
        <v>41659</v>
      </c>
      <c r="E12937" s="452" t="s">
        <v>11890</v>
      </c>
      <c r="F12937" s="19" t="s">
        <v>37</v>
      </c>
      <c r="G12937" s="19" t="s">
        <v>118</v>
      </c>
      <c r="H12937" s="453">
        <v>650000</v>
      </c>
      <c r="I12937" s="453">
        <v>650000</v>
      </c>
      <c r="J12937" s="19" t="s">
        <v>2469</v>
      </c>
      <c r="K12937" s="19" t="s">
        <v>40</v>
      </c>
      <c r="L12937" s="59" t="s">
        <v>11892</v>
      </c>
    </row>
    <row r="12938" spans="2:12" ht="73.5" customHeight="1" x14ac:dyDescent="0.25">
      <c r="B12938" s="450">
        <v>27111729</v>
      </c>
      <c r="C12938" s="451" t="s">
        <v>12201</v>
      </c>
      <c r="D12938" s="137">
        <v>41659</v>
      </c>
      <c r="E12938" s="452" t="s">
        <v>11890</v>
      </c>
      <c r="F12938" s="19" t="s">
        <v>37</v>
      </c>
      <c r="G12938" s="19" t="s">
        <v>118</v>
      </c>
      <c r="H12938" s="453">
        <v>43000</v>
      </c>
      <c r="I12938" s="453">
        <v>43000</v>
      </c>
      <c r="J12938" s="19" t="s">
        <v>2469</v>
      </c>
      <c r="K12938" s="19" t="s">
        <v>40</v>
      </c>
      <c r="L12938" s="59" t="s">
        <v>11892</v>
      </c>
    </row>
    <row r="12939" spans="2:12" ht="73.5" customHeight="1" x14ac:dyDescent="0.25">
      <c r="B12939" s="450">
        <v>41111607</v>
      </c>
      <c r="C12939" s="451" t="s">
        <v>12202</v>
      </c>
      <c r="D12939" s="137">
        <v>41659</v>
      </c>
      <c r="E12939" s="452" t="s">
        <v>11890</v>
      </c>
      <c r="F12939" s="19" t="s">
        <v>37</v>
      </c>
      <c r="G12939" s="19" t="s">
        <v>118</v>
      </c>
      <c r="H12939" s="453">
        <v>68500</v>
      </c>
      <c r="I12939" s="453">
        <v>68500</v>
      </c>
      <c r="J12939" s="19" t="s">
        <v>2469</v>
      </c>
      <c r="K12939" s="19" t="s">
        <v>40</v>
      </c>
      <c r="L12939" s="59" t="s">
        <v>11892</v>
      </c>
    </row>
    <row r="12940" spans="2:12" ht="73.5" customHeight="1" x14ac:dyDescent="0.25">
      <c r="B12940" s="450">
        <v>41111607</v>
      </c>
      <c r="C12940" s="451" t="s">
        <v>12203</v>
      </c>
      <c r="D12940" s="137">
        <v>41659</v>
      </c>
      <c r="E12940" s="452" t="s">
        <v>11890</v>
      </c>
      <c r="F12940" s="19" t="s">
        <v>37</v>
      </c>
      <c r="G12940" s="19" t="s">
        <v>118</v>
      </c>
      <c r="H12940" s="453">
        <v>68500</v>
      </c>
      <c r="I12940" s="453">
        <v>68500</v>
      </c>
      <c r="J12940" s="19" t="s">
        <v>2469</v>
      </c>
      <c r="K12940" s="19" t="s">
        <v>40</v>
      </c>
      <c r="L12940" s="59" t="s">
        <v>11892</v>
      </c>
    </row>
    <row r="12941" spans="2:12" ht="73.5" customHeight="1" x14ac:dyDescent="0.25">
      <c r="B12941" s="450">
        <v>23153138</v>
      </c>
      <c r="C12941" s="451" t="s">
        <v>12204</v>
      </c>
      <c r="D12941" s="137">
        <v>41659</v>
      </c>
      <c r="E12941" s="452" t="s">
        <v>11890</v>
      </c>
      <c r="F12941" s="19" t="s">
        <v>37</v>
      </c>
      <c r="G12941" s="19" t="s">
        <v>118</v>
      </c>
      <c r="H12941" s="453">
        <v>8052000</v>
      </c>
      <c r="I12941" s="453">
        <v>8052000</v>
      </c>
      <c r="J12941" s="19" t="s">
        <v>2469</v>
      </c>
      <c r="K12941" s="19" t="s">
        <v>40</v>
      </c>
      <c r="L12941" s="59" t="s">
        <v>11892</v>
      </c>
    </row>
    <row r="12942" spans="2:12" ht="73.5" customHeight="1" x14ac:dyDescent="0.25">
      <c r="B12942" s="450">
        <v>23153029</v>
      </c>
      <c r="C12942" s="451" t="s">
        <v>12205</v>
      </c>
      <c r="D12942" s="137">
        <v>41659</v>
      </c>
      <c r="E12942" s="452" t="s">
        <v>11890</v>
      </c>
      <c r="F12942" s="19" t="s">
        <v>37</v>
      </c>
      <c r="G12942" s="19" t="s">
        <v>118</v>
      </c>
      <c r="H12942" s="453">
        <v>240000</v>
      </c>
      <c r="I12942" s="453">
        <v>240000</v>
      </c>
      <c r="J12942" s="19" t="s">
        <v>2469</v>
      </c>
      <c r="K12942" s="19" t="s">
        <v>40</v>
      </c>
      <c r="L12942" s="59" t="s">
        <v>11892</v>
      </c>
    </row>
    <row r="12943" spans="2:12" ht="73.5" customHeight="1" x14ac:dyDescent="0.25">
      <c r="B12943" s="450">
        <v>27112808</v>
      </c>
      <c r="C12943" s="451" t="s">
        <v>12206</v>
      </c>
      <c r="D12943" s="137">
        <v>41659</v>
      </c>
      <c r="E12943" s="452" t="s">
        <v>11890</v>
      </c>
      <c r="F12943" s="19" t="s">
        <v>37</v>
      </c>
      <c r="G12943" s="19" t="s">
        <v>118</v>
      </c>
      <c r="H12943" s="453">
        <v>356940</v>
      </c>
      <c r="I12943" s="453">
        <v>356940</v>
      </c>
      <c r="J12943" s="19" t="s">
        <v>2469</v>
      </c>
      <c r="K12943" s="19" t="s">
        <v>40</v>
      </c>
      <c r="L12943" s="59" t="s">
        <v>11892</v>
      </c>
    </row>
    <row r="12944" spans="2:12" ht="73.5" customHeight="1" x14ac:dyDescent="0.25">
      <c r="B12944" s="450">
        <v>41111614</v>
      </c>
      <c r="C12944" s="451" t="s">
        <v>12207</v>
      </c>
      <c r="D12944" s="137">
        <v>41659</v>
      </c>
      <c r="E12944" s="452" t="s">
        <v>11890</v>
      </c>
      <c r="F12944" s="19" t="s">
        <v>37</v>
      </c>
      <c r="G12944" s="19" t="s">
        <v>118</v>
      </c>
      <c r="H12944" s="453">
        <v>188190</v>
      </c>
      <c r="I12944" s="453">
        <v>188190</v>
      </c>
      <c r="J12944" s="19" t="s">
        <v>2469</v>
      </c>
      <c r="K12944" s="19" t="s">
        <v>40</v>
      </c>
      <c r="L12944" s="59" t="s">
        <v>11892</v>
      </c>
    </row>
    <row r="12945" spans="2:12" ht="73.5" customHeight="1" x14ac:dyDescent="0.25">
      <c r="B12945" s="450">
        <v>13111031</v>
      </c>
      <c r="C12945" s="451" t="s">
        <v>12208</v>
      </c>
      <c r="D12945" s="137">
        <v>41659</v>
      </c>
      <c r="E12945" s="452" t="s">
        <v>11890</v>
      </c>
      <c r="F12945" s="19" t="s">
        <v>37</v>
      </c>
      <c r="G12945" s="19" t="s">
        <v>118</v>
      </c>
      <c r="H12945" s="453">
        <v>48500</v>
      </c>
      <c r="I12945" s="453">
        <v>48500</v>
      </c>
      <c r="J12945" s="19" t="s">
        <v>2469</v>
      </c>
      <c r="K12945" s="19" t="s">
        <v>40</v>
      </c>
      <c r="L12945" s="59" t="s">
        <v>11892</v>
      </c>
    </row>
    <row r="12946" spans="2:12" ht="73.5" customHeight="1" x14ac:dyDescent="0.25">
      <c r="B12946" s="450">
        <v>13111001</v>
      </c>
      <c r="C12946" s="451" t="s">
        <v>12209</v>
      </c>
      <c r="D12946" s="137">
        <v>41659</v>
      </c>
      <c r="E12946" s="452" t="s">
        <v>11890</v>
      </c>
      <c r="F12946" s="19" t="s">
        <v>37</v>
      </c>
      <c r="G12946" s="19" t="s">
        <v>118</v>
      </c>
      <c r="H12946" s="453">
        <v>150000</v>
      </c>
      <c r="I12946" s="453">
        <v>150000</v>
      </c>
      <c r="J12946" s="19" t="s">
        <v>2469</v>
      </c>
      <c r="K12946" s="19" t="s">
        <v>40</v>
      </c>
      <c r="L12946" s="59" t="s">
        <v>11892</v>
      </c>
    </row>
    <row r="12947" spans="2:12" ht="73.5" customHeight="1" x14ac:dyDescent="0.25">
      <c r="B12947" s="450">
        <v>51211615</v>
      </c>
      <c r="C12947" s="451" t="s">
        <v>12210</v>
      </c>
      <c r="D12947" s="137">
        <v>41659</v>
      </c>
      <c r="E12947" s="452" t="s">
        <v>11890</v>
      </c>
      <c r="F12947" s="19" t="s">
        <v>37</v>
      </c>
      <c r="G12947" s="19" t="s">
        <v>118</v>
      </c>
      <c r="H12947" s="453">
        <v>7500</v>
      </c>
      <c r="I12947" s="453">
        <v>7500</v>
      </c>
      <c r="J12947" s="19" t="s">
        <v>2469</v>
      </c>
      <c r="K12947" s="19" t="s">
        <v>40</v>
      </c>
      <c r="L12947" s="59" t="s">
        <v>11892</v>
      </c>
    </row>
    <row r="12948" spans="2:12" ht="73.5" customHeight="1" x14ac:dyDescent="0.25">
      <c r="B12948" s="450">
        <v>41114508</v>
      </c>
      <c r="C12948" s="451" t="s">
        <v>12211</v>
      </c>
      <c r="D12948" s="137">
        <v>41659</v>
      </c>
      <c r="E12948" s="452" t="s">
        <v>11890</v>
      </c>
      <c r="F12948" s="19" t="s">
        <v>37</v>
      </c>
      <c r="G12948" s="19" t="s">
        <v>118</v>
      </c>
      <c r="H12948" s="453">
        <v>188190</v>
      </c>
      <c r="I12948" s="453">
        <v>188190</v>
      </c>
      <c r="J12948" s="19" t="s">
        <v>2469</v>
      </c>
      <c r="K12948" s="19" t="s">
        <v>40</v>
      </c>
      <c r="L12948" s="59" t="s">
        <v>11892</v>
      </c>
    </row>
    <row r="12949" spans="2:12" ht="73.5" customHeight="1" x14ac:dyDescent="0.25">
      <c r="B12949" s="450">
        <v>41111607</v>
      </c>
      <c r="C12949" s="451" t="s">
        <v>12202</v>
      </c>
      <c r="D12949" s="137">
        <v>41659</v>
      </c>
      <c r="E12949" s="452" t="s">
        <v>11890</v>
      </c>
      <c r="F12949" s="19" t="s">
        <v>37</v>
      </c>
      <c r="G12949" s="19" t="s">
        <v>118</v>
      </c>
      <c r="H12949" s="453">
        <v>68500</v>
      </c>
      <c r="I12949" s="453">
        <v>68500</v>
      </c>
      <c r="J12949" s="19" t="s">
        <v>2469</v>
      </c>
      <c r="K12949" s="19" t="s">
        <v>40</v>
      </c>
      <c r="L12949" s="59" t="s">
        <v>11892</v>
      </c>
    </row>
    <row r="12950" spans="2:12" ht="73.5" customHeight="1" x14ac:dyDescent="0.25">
      <c r="B12950" s="450">
        <v>41111607</v>
      </c>
      <c r="C12950" s="451" t="s">
        <v>12203</v>
      </c>
      <c r="D12950" s="137">
        <v>41659</v>
      </c>
      <c r="E12950" s="452" t="s">
        <v>11890</v>
      </c>
      <c r="F12950" s="19" t="s">
        <v>37</v>
      </c>
      <c r="G12950" s="19" t="s">
        <v>118</v>
      </c>
      <c r="H12950" s="453">
        <v>68500</v>
      </c>
      <c r="I12950" s="453">
        <v>68500</v>
      </c>
      <c r="J12950" s="19" t="s">
        <v>2469</v>
      </c>
      <c r="K12950" s="19" t="s">
        <v>40</v>
      </c>
      <c r="L12950" s="59" t="s">
        <v>11892</v>
      </c>
    </row>
    <row r="12951" spans="2:12" ht="73.5" customHeight="1" x14ac:dyDescent="0.25">
      <c r="B12951" s="450">
        <v>41111601</v>
      </c>
      <c r="C12951" s="451" t="s">
        <v>12212</v>
      </c>
      <c r="D12951" s="137">
        <v>41659</v>
      </c>
      <c r="E12951" s="452" t="s">
        <v>11890</v>
      </c>
      <c r="F12951" s="19" t="s">
        <v>37</v>
      </c>
      <c r="G12951" s="19" t="s">
        <v>118</v>
      </c>
      <c r="H12951" s="453">
        <v>764035</v>
      </c>
      <c r="I12951" s="453">
        <v>764035</v>
      </c>
      <c r="J12951" s="19" t="s">
        <v>2469</v>
      </c>
      <c r="K12951" s="19" t="s">
        <v>40</v>
      </c>
      <c r="L12951" s="59" t="s">
        <v>11892</v>
      </c>
    </row>
    <row r="12952" spans="2:12" ht="73.5" customHeight="1" x14ac:dyDescent="0.25">
      <c r="B12952" s="450">
        <v>41113702</v>
      </c>
      <c r="C12952" s="451" t="s">
        <v>12213</v>
      </c>
      <c r="D12952" s="137">
        <v>41659</v>
      </c>
      <c r="E12952" s="452" t="s">
        <v>11890</v>
      </c>
      <c r="F12952" s="19" t="s">
        <v>37</v>
      </c>
      <c r="G12952" s="19" t="s">
        <v>118</v>
      </c>
      <c r="H12952" s="453">
        <v>531790</v>
      </c>
      <c r="I12952" s="453">
        <v>531790</v>
      </c>
      <c r="J12952" s="19" t="s">
        <v>2469</v>
      </c>
      <c r="K12952" s="19" t="s">
        <v>40</v>
      </c>
      <c r="L12952" s="59" t="s">
        <v>11892</v>
      </c>
    </row>
    <row r="12953" spans="2:12" ht="73.5" customHeight="1" x14ac:dyDescent="0.25">
      <c r="B12953" s="450">
        <v>41113702</v>
      </c>
      <c r="C12953" s="451" t="s">
        <v>12214</v>
      </c>
      <c r="D12953" s="137">
        <v>41659</v>
      </c>
      <c r="E12953" s="452" t="s">
        <v>11890</v>
      </c>
      <c r="F12953" s="19" t="s">
        <v>37</v>
      </c>
      <c r="G12953" s="19" t="s">
        <v>118</v>
      </c>
      <c r="H12953" s="453">
        <v>450000</v>
      </c>
      <c r="I12953" s="453">
        <v>450000</v>
      </c>
      <c r="J12953" s="19" t="s">
        <v>2469</v>
      </c>
      <c r="K12953" s="19" t="s">
        <v>40</v>
      </c>
      <c r="L12953" s="59" t="s">
        <v>11892</v>
      </c>
    </row>
    <row r="12954" spans="2:12" ht="73.5" customHeight="1" x14ac:dyDescent="0.25">
      <c r="B12954" s="450">
        <v>11101704</v>
      </c>
      <c r="C12954" s="451" t="s">
        <v>12215</v>
      </c>
      <c r="D12954" s="137">
        <v>41659</v>
      </c>
      <c r="E12954" s="452" t="s">
        <v>11890</v>
      </c>
      <c r="F12954" s="19" t="s">
        <v>37</v>
      </c>
      <c r="G12954" s="19" t="s">
        <v>118</v>
      </c>
      <c r="H12954" s="453">
        <v>300000</v>
      </c>
      <c r="I12954" s="453">
        <v>300000</v>
      </c>
      <c r="J12954" s="19" t="s">
        <v>2469</v>
      </c>
      <c r="K12954" s="19" t="s">
        <v>40</v>
      </c>
      <c r="L12954" s="59" t="s">
        <v>11892</v>
      </c>
    </row>
    <row r="12955" spans="2:12" ht="73.5" customHeight="1" x14ac:dyDescent="0.25">
      <c r="B12955" s="450">
        <v>11101704</v>
      </c>
      <c r="C12955" s="451" t="s">
        <v>12216</v>
      </c>
      <c r="D12955" s="137">
        <v>41659</v>
      </c>
      <c r="E12955" s="452" t="s">
        <v>11890</v>
      </c>
      <c r="F12955" s="19" t="s">
        <v>37</v>
      </c>
      <c r="G12955" s="19" t="s">
        <v>118</v>
      </c>
      <c r="H12955" s="453">
        <v>200000</v>
      </c>
      <c r="I12955" s="453">
        <v>200000</v>
      </c>
      <c r="J12955" s="19" t="s">
        <v>2469</v>
      </c>
      <c r="K12955" s="19" t="s">
        <v>40</v>
      </c>
      <c r="L12955" s="59" t="s">
        <v>11892</v>
      </c>
    </row>
    <row r="12956" spans="2:12" ht="73.5" customHeight="1" x14ac:dyDescent="0.25">
      <c r="B12956" s="450">
        <v>95121640</v>
      </c>
      <c r="C12956" s="451" t="s">
        <v>12217</v>
      </c>
      <c r="D12956" s="137">
        <v>41659</v>
      </c>
      <c r="E12956" s="452" t="s">
        <v>11890</v>
      </c>
      <c r="F12956" s="19" t="s">
        <v>37</v>
      </c>
      <c r="G12956" s="19" t="s">
        <v>118</v>
      </c>
      <c r="H12956" s="453">
        <v>200000</v>
      </c>
      <c r="I12956" s="453">
        <v>200000</v>
      </c>
      <c r="J12956" s="19" t="s">
        <v>2469</v>
      </c>
      <c r="K12956" s="19" t="s">
        <v>40</v>
      </c>
      <c r="L12956" s="59" t="s">
        <v>11892</v>
      </c>
    </row>
    <row r="12957" spans="2:12" ht="73.5" customHeight="1" x14ac:dyDescent="0.25">
      <c r="B12957" s="450">
        <v>11101704</v>
      </c>
      <c r="C12957" s="451" t="s">
        <v>12218</v>
      </c>
      <c r="D12957" s="137">
        <v>41659</v>
      </c>
      <c r="E12957" s="452" t="s">
        <v>11890</v>
      </c>
      <c r="F12957" s="19" t="s">
        <v>37</v>
      </c>
      <c r="G12957" s="19" t="s">
        <v>118</v>
      </c>
      <c r="H12957" s="453">
        <v>200000</v>
      </c>
      <c r="I12957" s="453">
        <v>200000</v>
      </c>
      <c r="J12957" s="19" t="s">
        <v>2469</v>
      </c>
      <c r="K12957" s="19" t="s">
        <v>40</v>
      </c>
      <c r="L12957" s="59" t="s">
        <v>11892</v>
      </c>
    </row>
    <row r="12958" spans="2:12" ht="73.5" customHeight="1" x14ac:dyDescent="0.25">
      <c r="B12958" s="450">
        <v>30102004</v>
      </c>
      <c r="C12958" s="451" t="s">
        <v>12219</v>
      </c>
      <c r="D12958" s="137">
        <v>41659</v>
      </c>
      <c r="E12958" s="452" t="s">
        <v>11890</v>
      </c>
      <c r="F12958" s="19" t="s">
        <v>37</v>
      </c>
      <c r="G12958" s="19" t="s">
        <v>118</v>
      </c>
      <c r="H12958" s="453">
        <v>200000</v>
      </c>
      <c r="I12958" s="453">
        <v>200000</v>
      </c>
      <c r="J12958" s="19" t="s">
        <v>2469</v>
      </c>
      <c r="K12958" s="19" t="s">
        <v>40</v>
      </c>
      <c r="L12958" s="59" t="s">
        <v>11892</v>
      </c>
    </row>
    <row r="12959" spans="2:12" ht="73.5" customHeight="1" x14ac:dyDescent="0.25">
      <c r="B12959" s="450">
        <v>30102004</v>
      </c>
      <c r="C12959" s="451" t="s">
        <v>12220</v>
      </c>
      <c r="D12959" s="137">
        <v>41659</v>
      </c>
      <c r="E12959" s="452" t="s">
        <v>11890</v>
      </c>
      <c r="F12959" s="19" t="s">
        <v>37</v>
      </c>
      <c r="G12959" s="19" t="s">
        <v>118</v>
      </c>
      <c r="H12959" s="453">
        <v>300000</v>
      </c>
      <c r="I12959" s="453">
        <v>300000</v>
      </c>
      <c r="J12959" s="19" t="s">
        <v>2469</v>
      </c>
      <c r="K12959" s="19" t="s">
        <v>40</v>
      </c>
      <c r="L12959" s="59" t="s">
        <v>11892</v>
      </c>
    </row>
    <row r="12960" spans="2:12" ht="73.5" customHeight="1" x14ac:dyDescent="0.25">
      <c r="B12960" s="450">
        <v>31161727</v>
      </c>
      <c r="C12960" s="451" t="s">
        <v>12221</v>
      </c>
      <c r="D12960" s="137">
        <v>41659</v>
      </c>
      <c r="E12960" s="452" t="s">
        <v>11890</v>
      </c>
      <c r="F12960" s="19" t="s">
        <v>37</v>
      </c>
      <c r="G12960" s="19" t="s">
        <v>118</v>
      </c>
      <c r="H12960" s="453">
        <v>100000</v>
      </c>
      <c r="I12960" s="453">
        <v>100000</v>
      </c>
      <c r="J12960" s="19" t="s">
        <v>2469</v>
      </c>
      <c r="K12960" s="19" t="s">
        <v>40</v>
      </c>
      <c r="L12960" s="59" t="s">
        <v>11892</v>
      </c>
    </row>
    <row r="12961" spans="2:12" ht="73.5" customHeight="1" x14ac:dyDescent="0.25">
      <c r="B12961" s="450">
        <v>31161718</v>
      </c>
      <c r="C12961" s="451" t="s">
        <v>12222</v>
      </c>
      <c r="D12961" s="137">
        <v>41659</v>
      </c>
      <c r="E12961" s="452" t="s">
        <v>11890</v>
      </c>
      <c r="F12961" s="19" t="s">
        <v>37</v>
      </c>
      <c r="G12961" s="19" t="s">
        <v>118</v>
      </c>
      <c r="H12961" s="453">
        <v>80000</v>
      </c>
      <c r="I12961" s="453">
        <v>80000</v>
      </c>
      <c r="J12961" s="19" t="s">
        <v>2469</v>
      </c>
      <c r="K12961" s="19" t="s">
        <v>40</v>
      </c>
      <c r="L12961" s="59" t="s">
        <v>11892</v>
      </c>
    </row>
    <row r="12962" spans="2:12" ht="73.5" customHeight="1" x14ac:dyDescent="0.25">
      <c r="B12962" s="450">
        <v>27112806</v>
      </c>
      <c r="C12962" s="451" t="s">
        <v>12223</v>
      </c>
      <c r="D12962" s="137">
        <v>41659</v>
      </c>
      <c r="E12962" s="452" t="s">
        <v>11890</v>
      </c>
      <c r="F12962" s="19" t="s">
        <v>37</v>
      </c>
      <c r="G12962" s="19" t="s">
        <v>118</v>
      </c>
      <c r="H12962" s="453">
        <v>80000</v>
      </c>
      <c r="I12962" s="453">
        <v>80000</v>
      </c>
      <c r="J12962" s="19" t="s">
        <v>2469</v>
      </c>
      <c r="K12962" s="19" t="s">
        <v>40</v>
      </c>
      <c r="L12962" s="59" t="s">
        <v>11892</v>
      </c>
    </row>
    <row r="12963" spans="2:12" ht="73.5" customHeight="1" x14ac:dyDescent="0.25">
      <c r="B12963" s="450">
        <v>27112806</v>
      </c>
      <c r="C12963" s="451" t="s">
        <v>12224</v>
      </c>
      <c r="D12963" s="137">
        <v>41659</v>
      </c>
      <c r="E12963" s="452" t="s">
        <v>11890</v>
      </c>
      <c r="F12963" s="19" t="s">
        <v>37</v>
      </c>
      <c r="G12963" s="19" t="s">
        <v>118</v>
      </c>
      <c r="H12963" s="453">
        <v>80000</v>
      </c>
      <c r="I12963" s="453">
        <v>80000</v>
      </c>
      <c r="J12963" s="19" t="s">
        <v>2469</v>
      </c>
      <c r="K12963" s="19" t="s">
        <v>40</v>
      </c>
      <c r="L12963" s="59" t="s">
        <v>11892</v>
      </c>
    </row>
    <row r="12964" spans="2:12" ht="73.5" customHeight="1" x14ac:dyDescent="0.25">
      <c r="B12964" s="450">
        <v>31161718</v>
      </c>
      <c r="C12964" s="451" t="s">
        <v>12225</v>
      </c>
      <c r="D12964" s="137">
        <v>41659</v>
      </c>
      <c r="E12964" s="452" t="s">
        <v>11890</v>
      </c>
      <c r="F12964" s="19" t="s">
        <v>37</v>
      </c>
      <c r="G12964" s="19" t="s">
        <v>118</v>
      </c>
      <c r="H12964" s="453">
        <v>80000</v>
      </c>
      <c r="I12964" s="453">
        <v>80000</v>
      </c>
      <c r="J12964" s="19" t="s">
        <v>2469</v>
      </c>
      <c r="K12964" s="19" t="s">
        <v>40</v>
      </c>
      <c r="L12964" s="59" t="s">
        <v>11892</v>
      </c>
    </row>
    <row r="12965" spans="2:12" ht="73.5" customHeight="1" x14ac:dyDescent="0.25">
      <c r="B12965" s="450">
        <v>31161727</v>
      </c>
      <c r="C12965" s="451" t="s">
        <v>12226</v>
      </c>
      <c r="D12965" s="137">
        <v>41659</v>
      </c>
      <c r="E12965" s="452" t="s">
        <v>11890</v>
      </c>
      <c r="F12965" s="19" t="s">
        <v>37</v>
      </c>
      <c r="G12965" s="19" t="s">
        <v>118</v>
      </c>
      <c r="H12965" s="453">
        <v>80000</v>
      </c>
      <c r="I12965" s="453">
        <v>80000</v>
      </c>
      <c r="J12965" s="19" t="s">
        <v>2469</v>
      </c>
      <c r="K12965" s="19" t="s">
        <v>40</v>
      </c>
      <c r="L12965" s="59" t="s">
        <v>11892</v>
      </c>
    </row>
    <row r="12966" spans="2:12" ht="73.5" customHeight="1" x14ac:dyDescent="0.25">
      <c r="B12966" s="450">
        <v>27112806</v>
      </c>
      <c r="C12966" s="451" t="s">
        <v>12227</v>
      </c>
      <c r="D12966" s="137">
        <v>41659</v>
      </c>
      <c r="E12966" s="452" t="s">
        <v>11890</v>
      </c>
      <c r="F12966" s="19" t="s">
        <v>37</v>
      </c>
      <c r="G12966" s="19" t="s">
        <v>118</v>
      </c>
      <c r="H12966" s="453">
        <v>80000</v>
      </c>
      <c r="I12966" s="453">
        <v>80000</v>
      </c>
      <c r="J12966" s="19" t="s">
        <v>2469</v>
      </c>
      <c r="K12966" s="19" t="s">
        <v>40</v>
      </c>
      <c r="L12966" s="59" t="s">
        <v>11892</v>
      </c>
    </row>
    <row r="12967" spans="2:12" ht="73.5" customHeight="1" x14ac:dyDescent="0.25">
      <c r="B12967" s="450">
        <v>27112806</v>
      </c>
      <c r="C12967" s="451" t="s">
        <v>12228</v>
      </c>
      <c r="D12967" s="137">
        <v>41659</v>
      </c>
      <c r="E12967" s="452" t="s">
        <v>11890</v>
      </c>
      <c r="F12967" s="19" t="s">
        <v>37</v>
      </c>
      <c r="G12967" s="19" t="s">
        <v>118</v>
      </c>
      <c r="H12967" s="453">
        <v>80000</v>
      </c>
      <c r="I12967" s="453">
        <v>80000</v>
      </c>
      <c r="J12967" s="19" t="s">
        <v>2469</v>
      </c>
      <c r="K12967" s="19" t="s">
        <v>40</v>
      </c>
      <c r="L12967" s="59" t="s">
        <v>11892</v>
      </c>
    </row>
    <row r="12968" spans="2:12" ht="73.5" customHeight="1" x14ac:dyDescent="0.25">
      <c r="B12968" s="450">
        <v>31161727</v>
      </c>
      <c r="C12968" s="451" t="s">
        <v>12229</v>
      </c>
      <c r="D12968" s="137">
        <v>41659</v>
      </c>
      <c r="E12968" s="452" t="s">
        <v>11890</v>
      </c>
      <c r="F12968" s="19" t="s">
        <v>37</v>
      </c>
      <c r="G12968" s="19" t="s">
        <v>118</v>
      </c>
      <c r="H12968" s="453">
        <v>80000</v>
      </c>
      <c r="I12968" s="453">
        <v>80000</v>
      </c>
      <c r="J12968" s="19" t="s">
        <v>2469</v>
      </c>
      <c r="K12968" s="19" t="s">
        <v>40</v>
      </c>
      <c r="L12968" s="59" t="s">
        <v>11892</v>
      </c>
    </row>
    <row r="12969" spans="2:12" ht="73.5" customHeight="1" x14ac:dyDescent="0.25">
      <c r="B12969" s="450">
        <v>31161718</v>
      </c>
      <c r="C12969" s="451" t="s">
        <v>12230</v>
      </c>
      <c r="D12969" s="137">
        <v>41659</v>
      </c>
      <c r="E12969" s="452" t="s">
        <v>11890</v>
      </c>
      <c r="F12969" s="19" t="s">
        <v>37</v>
      </c>
      <c r="G12969" s="19" t="s">
        <v>118</v>
      </c>
      <c r="H12969" s="453">
        <v>80000</v>
      </c>
      <c r="I12969" s="453">
        <v>80000</v>
      </c>
      <c r="J12969" s="19" t="s">
        <v>2469</v>
      </c>
      <c r="K12969" s="19" t="s">
        <v>40</v>
      </c>
      <c r="L12969" s="59" t="s">
        <v>11892</v>
      </c>
    </row>
    <row r="12970" spans="2:12" ht="73.5" customHeight="1" x14ac:dyDescent="0.25">
      <c r="B12970" s="450">
        <v>27112806</v>
      </c>
      <c r="C12970" s="451" t="s">
        <v>12231</v>
      </c>
      <c r="D12970" s="137">
        <v>41659</v>
      </c>
      <c r="E12970" s="452" t="s">
        <v>11890</v>
      </c>
      <c r="F12970" s="19" t="s">
        <v>37</v>
      </c>
      <c r="G12970" s="19" t="s">
        <v>118</v>
      </c>
      <c r="H12970" s="453">
        <v>80000</v>
      </c>
      <c r="I12970" s="453">
        <v>80000</v>
      </c>
      <c r="J12970" s="19" t="s">
        <v>2469</v>
      </c>
      <c r="K12970" s="19" t="s">
        <v>40</v>
      </c>
      <c r="L12970" s="59" t="s">
        <v>11892</v>
      </c>
    </row>
    <row r="12971" spans="2:12" ht="73.5" customHeight="1" x14ac:dyDescent="0.25">
      <c r="B12971" s="450">
        <v>27112806</v>
      </c>
      <c r="C12971" s="451" t="s">
        <v>12232</v>
      </c>
      <c r="D12971" s="137">
        <v>41659</v>
      </c>
      <c r="E12971" s="452" t="s">
        <v>11890</v>
      </c>
      <c r="F12971" s="19" t="s">
        <v>37</v>
      </c>
      <c r="G12971" s="19" t="s">
        <v>118</v>
      </c>
      <c r="H12971" s="453">
        <v>80000</v>
      </c>
      <c r="I12971" s="453">
        <v>80000</v>
      </c>
      <c r="J12971" s="19" t="s">
        <v>2469</v>
      </c>
      <c r="K12971" s="19" t="s">
        <v>40</v>
      </c>
      <c r="L12971" s="59" t="s">
        <v>11892</v>
      </c>
    </row>
    <row r="12972" spans="2:12" ht="73.5" customHeight="1" x14ac:dyDescent="0.25">
      <c r="B12972" s="450">
        <v>31161718</v>
      </c>
      <c r="C12972" s="451" t="s">
        <v>12233</v>
      </c>
      <c r="D12972" s="137">
        <v>41659</v>
      </c>
      <c r="E12972" s="452" t="s">
        <v>11890</v>
      </c>
      <c r="F12972" s="19" t="s">
        <v>37</v>
      </c>
      <c r="G12972" s="19" t="s">
        <v>118</v>
      </c>
      <c r="H12972" s="453">
        <v>80000</v>
      </c>
      <c r="I12972" s="453">
        <v>80000</v>
      </c>
      <c r="J12972" s="19" t="s">
        <v>2469</v>
      </c>
      <c r="K12972" s="19" t="s">
        <v>40</v>
      </c>
      <c r="L12972" s="59" t="s">
        <v>11892</v>
      </c>
    </row>
    <row r="12973" spans="2:12" ht="73.5" customHeight="1" x14ac:dyDescent="0.25">
      <c r="B12973" s="450">
        <v>31161727</v>
      </c>
      <c r="C12973" s="451" t="s">
        <v>12234</v>
      </c>
      <c r="D12973" s="137">
        <v>41659</v>
      </c>
      <c r="E12973" s="452" t="s">
        <v>11890</v>
      </c>
      <c r="F12973" s="19" t="s">
        <v>37</v>
      </c>
      <c r="G12973" s="19" t="s">
        <v>118</v>
      </c>
      <c r="H12973" s="453">
        <v>80000</v>
      </c>
      <c r="I12973" s="453">
        <v>80000</v>
      </c>
      <c r="J12973" s="19" t="s">
        <v>2469</v>
      </c>
      <c r="K12973" s="19" t="s">
        <v>40</v>
      </c>
      <c r="L12973" s="59" t="s">
        <v>11892</v>
      </c>
    </row>
    <row r="12974" spans="2:12" ht="73.5" customHeight="1" x14ac:dyDescent="0.25">
      <c r="B12974" s="450">
        <v>31161727</v>
      </c>
      <c r="C12974" s="451" t="s">
        <v>12235</v>
      </c>
      <c r="D12974" s="137">
        <v>41659</v>
      </c>
      <c r="E12974" s="452" t="s">
        <v>11890</v>
      </c>
      <c r="F12974" s="19" t="s">
        <v>37</v>
      </c>
      <c r="G12974" s="19" t="s">
        <v>118</v>
      </c>
      <c r="H12974" s="453">
        <v>80000</v>
      </c>
      <c r="I12974" s="453">
        <v>80000</v>
      </c>
      <c r="J12974" s="19" t="s">
        <v>2469</v>
      </c>
      <c r="K12974" s="19" t="s">
        <v>40</v>
      </c>
      <c r="L12974" s="59" t="s">
        <v>11892</v>
      </c>
    </row>
    <row r="12975" spans="2:12" ht="73.5" customHeight="1" x14ac:dyDescent="0.25">
      <c r="B12975" s="450">
        <v>31161718</v>
      </c>
      <c r="C12975" s="451" t="s">
        <v>12236</v>
      </c>
      <c r="D12975" s="137">
        <v>41659</v>
      </c>
      <c r="E12975" s="452" t="s">
        <v>11890</v>
      </c>
      <c r="F12975" s="19" t="s">
        <v>37</v>
      </c>
      <c r="G12975" s="19" t="s">
        <v>118</v>
      </c>
      <c r="H12975" s="453">
        <v>80000</v>
      </c>
      <c r="I12975" s="453">
        <v>80000</v>
      </c>
      <c r="J12975" s="19" t="s">
        <v>2469</v>
      </c>
      <c r="K12975" s="19" t="s">
        <v>40</v>
      </c>
      <c r="L12975" s="59" t="s">
        <v>11892</v>
      </c>
    </row>
    <row r="12976" spans="2:12" ht="73.5" customHeight="1" x14ac:dyDescent="0.25">
      <c r="B12976" s="450">
        <v>27112806</v>
      </c>
      <c r="C12976" s="451" t="s">
        <v>12237</v>
      </c>
      <c r="D12976" s="137">
        <v>41659</v>
      </c>
      <c r="E12976" s="452" t="s">
        <v>11890</v>
      </c>
      <c r="F12976" s="19" t="s">
        <v>37</v>
      </c>
      <c r="G12976" s="19" t="s">
        <v>118</v>
      </c>
      <c r="H12976" s="453">
        <v>80000</v>
      </c>
      <c r="I12976" s="453">
        <v>80000</v>
      </c>
      <c r="J12976" s="19" t="s">
        <v>2469</v>
      </c>
      <c r="K12976" s="19" t="s">
        <v>40</v>
      </c>
      <c r="L12976" s="59" t="s">
        <v>11892</v>
      </c>
    </row>
    <row r="12977" spans="2:12" ht="73.5" customHeight="1" x14ac:dyDescent="0.25">
      <c r="B12977" s="450">
        <v>27112806</v>
      </c>
      <c r="C12977" s="451" t="s">
        <v>12238</v>
      </c>
      <c r="D12977" s="137">
        <v>41659</v>
      </c>
      <c r="E12977" s="452" t="s">
        <v>11890</v>
      </c>
      <c r="F12977" s="19" t="s">
        <v>37</v>
      </c>
      <c r="G12977" s="19" t="s">
        <v>118</v>
      </c>
      <c r="H12977" s="453">
        <v>80000</v>
      </c>
      <c r="I12977" s="453">
        <v>80000</v>
      </c>
      <c r="J12977" s="19" t="s">
        <v>2469</v>
      </c>
      <c r="K12977" s="19" t="s">
        <v>40</v>
      </c>
      <c r="L12977" s="59" t="s">
        <v>11892</v>
      </c>
    </row>
    <row r="12978" spans="2:12" ht="73.5" customHeight="1" x14ac:dyDescent="0.25">
      <c r="B12978" s="450">
        <v>31161727</v>
      </c>
      <c r="C12978" s="451" t="s">
        <v>12239</v>
      </c>
      <c r="D12978" s="137">
        <v>41659</v>
      </c>
      <c r="E12978" s="452" t="s">
        <v>11890</v>
      </c>
      <c r="F12978" s="19" t="s">
        <v>37</v>
      </c>
      <c r="G12978" s="19" t="s">
        <v>118</v>
      </c>
      <c r="H12978" s="453">
        <v>80000</v>
      </c>
      <c r="I12978" s="453">
        <v>80000</v>
      </c>
      <c r="J12978" s="19" t="s">
        <v>2469</v>
      </c>
      <c r="K12978" s="19" t="s">
        <v>40</v>
      </c>
      <c r="L12978" s="59" t="s">
        <v>11892</v>
      </c>
    </row>
    <row r="12979" spans="2:12" ht="73.5" customHeight="1" x14ac:dyDescent="0.25">
      <c r="B12979" s="450">
        <v>23231001</v>
      </c>
      <c r="C12979" s="451" t="s">
        <v>12240</v>
      </c>
      <c r="D12979" s="137">
        <v>41659</v>
      </c>
      <c r="E12979" s="452" t="s">
        <v>11890</v>
      </c>
      <c r="F12979" s="19" t="s">
        <v>37</v>
      </c>
      <c r="G12979" s="19" t="s">
        <v>118</v>
      </c>
      <c r="H12979" s="453">
        <v>80000</v>
      </c>
      <c r="I12979" s="453">
        <v>80000</v>
      </c>
      <c r="J12979" s="19" t="s">
        <v>2469</v>
      </c>
      <c r="K12979" s="19" t="s">
        <v>40</v>
      </c>
      <c r="L12979" s="59" t="s">
        <v>11892</v>
      </c>
    </row>
    <row r="12980" spans="2:12" ht="73.5" customHeight="1" x14ac:dyDescent="0.25">
      <c r="B12980" s="450">
        <v>23241611</v>
      </c>
      <c r="C12980" s="451" t="s">
        <v>12241</v>
      </c>
      <c r="D12980" s="137">
        <v>41659</v>
      </c>
      <c r="E12980" s="452" t="s">
        <v>11890</v>
      </c>
      <c r="F12980" s="19" t="s">
        <v>37</v>
      </c>
      <c r="G12980" s="19" t="s">
        <v>118</v>
      </c>
      <c r="H12980" s="453">
        <v>80000</v>
      </c>
      <c r="I12980" s="453">
        <v>80000</v>
      </c>
      <c r="J12980" s="19" t="s">
        <v>2469</v>
      </c>
      <c r="K12980" s="19" t="s">
        <v>40</v>
      </c>
      <c r="L12980" s="59" t="s">
        <v>11892</v>
      </c>
    </row>
    <row r="12981" spans="2:12" ht="73.5" customHeight="1" x14ac:dyDescent="0.25">
      <c r="B12981" s="450">
        <v>23241611</v>
      </c>
      <c r="C12981" s="451" t="s">
        <v>12242</v>
      </c>
      <c r="D12981" s="137">
        <v>41659</v>
      </c>
      <c r="E12981" s="452" t="s">
        <v>11890</v>
      </c>
      <c r="F12981" s="19" t="s">
        <v>37</v>
      </c>
      <c r="G12981" s="19" t="s">
        <v>118</v>
      </c>
      <c r="H12981" s="453">
        <v>80000</v>
      </c>
      <c r="I12981" s="453">
        <v>80000</v>
      </c>
      <c r="J12981" s="19" t="s">
        <v>2469</v>
      </c>
      <c r="K12981" s="19" t="s">
        <v>40</v>
      </c>
      <c r="L12981" s="59" t="s">
        <v>11892</v>
      </c>
    </row>
    <row r="12982" spans="2:12" ht="73.5" customHeight="1" x14ac:dyDescent="0.25">
      <c r="B12982" s="450">
        <v>23241611</v>
      </c>
      <c r="C12982" s="451" t="s">
        <v>12243</v>
      </c>
      <c r="D12982" s="137">
        <v>41659</v>
      </c>
      <c r="E12982" s="452" t="s">
        <v>11890</v>
      </c>
      <c r="F12982" s="19" t="s">
        <v>37</v>
      </c>
      <c r="G12982" s="19" t="s">
        <v>118</v>
      </c>
      <c r="H12982" s="453">
        <v>80000</v>
      </c>
      <c r="I12982" s="453">
        <v>80000</v>
      </c>
      <c r="J12982" s="19" t="s">
        <v>2469</v>
      </c>
      <c r="K12982" s="19" t="s">
        <v>40</v>
      </c>
      <c r="L12982" s="59" t="s">
        <v>11892</v>
      </c>
    </row>
    <row r="12983" spans="2:12" ht="73.5" customHeight="1" x14ac:dyDescent="0.25">
      <c r="B12983" s="450">
        <v>23241611</v>
      </c>
      <c r="C12983" s="451" t="s">
        <v>12244</v>
      </c>
      <c r="D12983" s="137">
        <v>41659</v>
      </c>
      <c r="E12983" s="452" t="s">
        <v>11890</v>
      </c>
      <c r="F12983" s="19" t="s">
        <v>37</v>
      </c>
      <c r="G12983" s="19" t="s">
        <v>118</v>
      </c>
      <c r="H12983" s="453">
        <v>80000</v>
      </c>
      <c r="I12983" s="453">
        <v>80000</v>
      </c>
      <c r="J12983" s="19" t="s">
        <v>2469</v>
      </c>
      <c r="K12983" s="19" t="s">
        <v>40</v>
      </c>
      <c r="L12983" s="59" t="s">
        <v>11892</v>
      </c>
    </row>
    <row r="12984" spans="2:12" ht="73.5" customHeight="1" x14ac:dyDescent="0.25">
      <c r="B12984" s="450">
        <v>23241611</v>
      </c>
      <c r="C12984" s="451" t="s">
        <v>12245</v>
      </c>
      <c r="D12984" s="137">
        <v>41659</v>
      </c>
      <c r="E12984" s="452" t="s">
        <v>11890</v>
      </c>
      <c r="F12984" s="19" t="s">
        <v>37</v>
      </c>
      <c r="G12984" s="19" t="s">
        <v>118</v>
      </c>
      <c r="H12984" s="453">
        <v>80000</v>
      </c>
      <c r="I12984" s="453">
        <v>80000</v>
      </c>
      <c r="J12984" s="19" t="s">
        <v>2469</v>
      </c>
      <c r="K12984" s="19" t="s">
        <v>40</v>
      </c>
      <c r="L12984" s="59" t="s">
        <v>11892</v>
      </c>
    </row>
    <row r="12985" spans="2:12" ht="73.5" customHeight="1" x14ac:dyDescent="0.25">
      <c r="B12985" s="450">
        <v>23241611</v>
      </c>
      <c r="C12985" s="451" t="s">
        <v>12246</v>
      </c>
      <c r="D12985" s="137">
        <v>41659</v>
      </c>
      <c r="E12985" s="452" t="s">
        <v>11890</v>
      </c>
      <c r="F12985" s="19" t="s">
        <v>37</v>
      </c>
      <c r="G12985" s="19" t="s">
        <v>118</v>
      </c>
      <c r="H12985" s="453">
        <v>80000</v>
      </c>
      <c r="I12985" s="453">
        <v>80000</v>
      </c>
      <c r="J12985" s="19" t="s">
        <v>2469</v>
      </c>
      <c r="K12985" s="19" t="s">
        <v>40</v>
      </c>
      <c r="L12985" s="59" t="s">
        <v>11892</v>
      </c>
    </row>
    <row r="12986" spans="2:12" ht="73.5" customHeight="1" x14ac:dyDescent="0.25">
      <c r="B12986" s="450">
        <v>23241611</v>
      </c>
      <c r="C12986" s="451" t="s">
        <v>12247</v>
      </c>
      <c r="D12986" s="137">
        <v>41659</v>
      </c>
      <c r="E12986" s="452" t="s">
        <v>11890</v>
      </c>
      <c r="F12986" s="19" t="s">
        <v>37</v>
      </c>
      <c r="G12986" s="19" t="s">
        <v>118</v>
      </c>
      <c r="H12986" s="453">
        <v>80000</v>
      </c>
      <c r="I12986" s="453">
        <v>80000</v>
      </c>
      <c r="J12986" s="19" t="s">
        <v>2469</v>
      </c>
      <c r="K12986" s="19" t="s">
        <v>40</v>
      </c>
      <c r="L12986" s="59" t="s">
        <v>11892</v>
      </c>
    </row>
    <row r="12987" spans="2:12" ht="73.5" customHeight="1" x14ac:dyDescent="0.25">
      <c r="B12987" s="450">
        <v>23241611</v>
      </c>
      <c r="C12987" s="451" t="s">
        <v>12248</v>
      </c>
      <c r="D12987" s="137">
        <v>41659</v>
      </c>
      <c r="E12987" s="452" t="s">
        <v>11890</v>
      </c>
      <c r="F12987" s="19" t="s">
        <v>37</v>
      </c>
      <c r="G12987" s="19" t="s">
        <v>118</v>
      </c>
      <c r="H12987" s="453">
        <v>80000</v>
      </c>
      <c r="I12987" s="453">
        <v>80000</v>
      </c>
      <c r="J12987" s="19" t="s">
        <v>2469</v>
      </c>
      <c r="K12987" s="19" t="s">
        <v>40</v>
      </c>
      <c r="L12987" s="59" t="s">
        <v>11892</v>
      </c>
    </row>
    <row r="12988" spans="2:12" ht="73.5" customHeight="1" x14ac:dyDescent="0.25">
      <c r="B12988" s="450">
        <v>23241611</v>
      </c>
      <c r="C12988" s="451" t="s">
        <v>12249</v>
      </c>
      <c r="D12988" s="137">
        <v>41659</v>
      </c>
      <c r="E12988" s="452" t="s">
        <v>11890</v>
      </c>
      <c r="F12988" s="19" t="s">
        <v>37</v>
      </c>
      <c r="G12988" s="19" t="s">
        <v>118</v>
      </c>
      <c r="H12988" s="453">
        <v>80000</v>
      </c>
      <c r="I12988" s="453">
        <v>80000</v>
      </c>
      <c r="J12988" s="19" t="s">
        <v>2469</v>
      </c>
      <c r="K12988" s="19" t="s">
        <v>40</v>
      </c>
      <c r="L12988" s="59" t="s">
        <v>11892</v>
      </c>
    </row>
    <row r="12989" spans="2:12" ht="73.5" customHeight="1" x14ac:dyDescent="0.25">
      <c r="B12989" s="450">
        <v>23241611</v>
      </c>
      <c r="C12989" s="451" t="s">
        <v>12250</v>
      </c>
      <c r="D12989" s="137">
        <v>41659</v>
      </c>
      <c r="E12989" s="452" t="s">
        <v>11890</v>
      </c>
      <c r="F12989" s="19" t="s">
        <v>37</v>
      </c>
      <c r="G12989" s="19" t="s">
        <v>118</v>
      </c>
      <c r="H12989" s="453">
        <v>80000</v>
      </c>
      <c r="I12989" s="453">
        <v>80000</v>
      </c>
      <c r="J12989" s="19" t="s">
        <v>2469</v>
      </c>
      <c r="K12989" s="19" t="s">
        <v>40</v>
      </c>
      <c r="L12989" s="59" t="s">
        <v>11892</v>
      </c>
    </row>
    <row r="12990" spans="2:12" ht="73.5" customHeight="1" x14ac:dyDescent="0.25">
      <c r="B12990" s="450">
        <v>23241611</v>
      </c>
      <c r="C12990" s="451" t="s">
        <v>12251</v>
      </c>
      <c r="D12990" s="137">
        <v>41659</v>
      </c>
      <c r="E12990" s="452" t="s">
        <v>11890</v>
      </c>
      <c r="F12990" s="19" t="s">
        <v>37</v>
      </c>
      <c r="G12990" s="19" t="s">
        <v>118</v>
      </c>
      <c r="H12990" s="453">
        <v>80000</v>
      </c>
      <c r="I12990" s="453">
        <v>80000</v>
      </c>
      <c r="J12990" s="19" t="s">
        <v>2469</v>
      </c>
      <c r="K12990" s="19" t="s">
        <v>40</v>
      </c>
      <c r="L12990" s="59" t="s">
        <v>11892</v>
      </c>
    </row>
    <row r="12991" spans="2:12" ht="73.5" customHeight="1" x14ac:dyDescent="0.25">
      <c r="B12991" s="450">
        <v>23241611</v>
      </c>
      <c r="C12991" s="451" t="s">
        <v>12252</v>
      </c>
      <c r="D12991" s="137">
        <v>41659</v>
      </c>
      <c r="E12991" s="452" t="s">
        <v>11890</v>
      </c>
      <c r="F12991" s="19" t="s">
        <v>37</v>
      </c>
      <c r="G12991" s="19" t="s">
        <v>118</v>
      </c>
      <c r="H12991" s="453">
        <v>80000</v>
      </c>
      <c r="I12991" s="453">
        <v>80000</v>
      </c>
      <c r="J12991" s="19" t="s">
        <v>2469</v>
      </c>
      <c r="K12991" s="19" t="s">
        <v>40</v>
      </c>
      <c r="L12991" s="59" t="s">
        <v>11892</v>
      </c>
    </row>
    <row r="12992" spans="2:12" ht="73.5" customHeight="1" x14ac:dyDescent="0.25">
      <c r="B12992" s="450">
        <v>23241611</v>
      </c>
      <c r="C12992" s="451" t="s">
        <v>12253</v>
      </c>
      <c r="D12992" s="137">
        <v>41659</v>
      </c>
      <c r="E12992" s="452" t="s">
        <v>11890</v>
      </c>
      <c r="F12992" s="19" t="s">
        <v>37</v>
      </c>
      <c r="G12992" s="19" t="s">
        <v>118</v>
      </c>
      <c r="H12992" s="453">
        <v>80000</v>
      </c>
      <c r="I12992" s="453">
        <v>80000</v>
      </c>
      <c r="J12992" s="19" t="s">
        <v>2469</v>
      </c>
      <c r="K12992" s="19" t="s">
        <v>40</v>
      </c>
      <c r="L12992" s="59" t="s">
        <v>11892</v>
      </c>
    </row>
    <row r="12993" spans="2:12" ht="73.5" customHeight="1" x14ac:dyDescent="0.25">
      <c r="B12993" s="450">
        <v>23241611</v>
      </c>
      <c r="C12993" s="451" t="s">
        <v>12254</v>
      </c>
      <c r="D12993" s="137">
        <v>41659</v>
      </c>
      <c r="E12993" s="452" t="s">
        <v>11890</v>
      </c>
      <c r="F12993" s="19" t="s">
        <v>37</v>
      </c>
      <c r="G12993" s="19" t="s">
        <v>118</v>
      </c>
      <c r="H12993" s="453">
        <v>80000</v>
      </c>
      <c r="I12993" s="453">
        <v>80000</v>
      </c>
      <c r="J12993" s="19" t="s">
        <v>2469</v>
      </c>
      <c r="K12993" s="19" t="s">
        <v>40</v>
      </c>
      <c r="L12993" s="59" t="s">
        <v>11892</v>
      </c>
    </row>
    <row r="12994" spans="2:12" ht="73.5" customHeight="1" x14ac:dyDescent="0.25">
      <c r="B12994" s="450">
        <v>23241611</v>
      </c>
      <c r="C12994" s="451" t="s">
        <v>12255</v>
      </c>
      <c r="D12994" s="137">
        <v>41659</v>
      </c>
      <c r="E12994" s="452" t="s">
        <v>11890</v>
      </c>
      <c r="F12994" s="19" t="s">
        <v>37</v>
      </c>
      <c r="G12994" s="19" t="s">
        <v>118</v>
      </c>
      <c r="H12994" s="453">
        <v>80000</v>
      </c>
      <c r="I12994" s="453">
        <v>80000</v>
      </c>
      <c r="J12994" s="19" t="s">
        <v>2469</v>
      </c>
      <c r="K12994" s="19" t="s">
        <v>40</v>
      </c>
      <c r="L12994" s="59" t="s">
        <v>11892</v>
      </c>
    </row>
    <row r="12995" spans="2:12" ht="73.5" customHeight="1" x14ac:dyDescent="0.25">
      <c r="B12995" s="450">
        <v>23241611</v>
      </c>
      <c r="C12995" s="451" t="s">
        <v>12256</v>
      </c>
      <c r="D12995" s="137">
        <v>41659</v>
      </c>
      <c r="E12995" s="452" t="s">
        <v>11890</v>
      </c>
      <c r="F12995" s="19" t="s">
        <v>37</v>
      </c>
      <c r="G12995" s="19" t="s">
        <v>118</v>
      </c>
      <c r="H12995" s="453">
        <v>80000</v>
      </c>
      <c r="I12995" s="453">
        <v>80000</v>
      </c>
      <c r="J12995" s="19" t="s">
        <v>2469</v>
      </c>
      <c r="K12995" s="19" t="s">
        <v>40</v>
      </c>
      <c r="L12995" s="59" t="s">
        <v>11892</v>
      </c>
    </row>
    <row r="12996" spans="2:12" ht="73.5" customHeight="1" x14ac:dyDescent="0.25">
      <c r="B12996" s="450">
        <v>23241611</v>
      </c>
      <c r="C12996" s="451" t="s">
        <v>12257</v>
      </c>
      <c r="D12996" s="137">
        <v>41659</v>
      </c>
      <c r="E12996" s="452" t="s">
        <v>11890</v>
      </c>
      <c r="F12996" s="19" t="s">
        <v>37</v>
      </c>
      <c r="G12996" s="19" t="s">
        <v>118</v>
      </c>
      <c r="H12996" s="453">
        <v>80000</v>
      </c>
      <c r="I12996" s="453">
        <v>80000</v>
      </c>
      <c r="J12996" s="19" t="s">
        <v>2469</v>
      </c>
      <c r="K12996" s="19" t="s">
        <v>40</v>
      </c>
      <c r="L12996" s="59" t="s">
        <v>11892</v>
      </c>
    </row>
    <row r="12997" spans="2:12" ht="73.5" customHeight="1" x14ac:dyDescent="0.25">
      <c r="B12997" s="450">
        <v>23241611</v>
      </c>
      <c r="C12997" s="451" t="s">
        <v>12258</v>
      </c>
      <c r="D12997" s="137">
        <v>41659</v>
      </c>
      <c r="E12997" s="452" t="s">
        <v>11890</v>
      </c>
      <c r="F12997" s="19" t="s">
        <v>37</v>
      </c>
      <c r="G12997" s="19" t="s">
        <v>118</v>
      </c>
      <c r="H12997" s="453">
        <v>80000</v>
      </c>
      <c r="I12997" s="453">
        <v>80000</v>
      </c>
      <c r="J12997" s="19" t="s">
        <v>2469</v>
      </c>
      <c r="K12997" s="19" t="s">
        <v>40</v>
      </c>
      <c r="L12997" s="59" t="s">
        <v>11892</v>
      </c>
    </row>
    <row r="12998" spans="2:12" ht="73.5" customHeight="1" x14ac:dyDescent="0.25">
      <c r="B12998" s="450">
        <v>23241611</v>
      </c>
      <c r="C12998" s="451" t="s">
        <v>12259</v>
      </c>
      <c r="D12998" s="137">
        <v>41659</v>
      </c>
      <c r="E12998" s="452" t="s">
        <v>11890</v>
      </c>
      <c r="F12998" s="19" t="s">
        <v>37</v>
      </c>
      <c r="G12998" s="19" t="s">
        <v>118</v>
      </c>
      <c r="H12998" s="453">
        <v>80000</v>
      </c>
      <c r="I12998" s="453">
        <v>80000</v>
      </c>
      <c r="J12998" s="19" t="s">
        <v>2469</v>
      </c>
      <c r="K12998" s="19" t="s">
        <v>40</v>
      </c>
      <c r="L12998" s="59" t="s">
        <v>11892</v>
      </c>
    </row>
    <row r="12999" spans="2:12" ht="73.5" customHeight="1" x14ac:dyDescent="0.25">
      <c r="B12999" s="450">
        <v>23241611</v>
      </c>
      <c r="C12999" s="451" t="s">
        <v>12260</v>
      </c>
      <c r="D12999" s="137">
        <v>41659</v>
      </c>
      <c r="E12999" s="452" t="s">
        <v>11890</v>
      </c>
      <c r="F12999" s="19" t="s">
        <v>37</v>
      </c>
      <c r="G12999" s="19" t="s">
        <v>118</v>
      </c>
      <c r="H12999" s="453">
        <v>80000</v>
      </c>
      <c r="I12999" s="453">
        <v>80000</v>
      </c>
      <c r="J12999" s="19" t="s">
        <v>2469</v>
      </c>
      <c r="K12999" s="19" t="s">
        <v>40</v>
      </c>
      <c r="L12999" s="59" t="s">
        <v>11892</v>
      </c>
    </row>
    <row r="13000" spans="2:12" ht="73.5" customHeight="1" x14ac:dyDescent="0.25">
      <c r="B13000" s="450">
        <v>23241611</v>
      </c>
      <c r="C13000" s="451" t="s">
        <v>12261</v>
      </c>
      <c r="D13000" s="137">
        <v>41659</v>
      </c>
      <c r="E13000" s="452" t="s">
        <v>11890</v>
      </c>
      <c r="F13000" s="19" t="s">
        <v>37</v>
      </c>
      <c r="G13000" s="19" t="s">
        <v>118</v>
      </c>
      <c r="H13000" s="453">
        <v>80000</v>
      </c>
      <c r="I13000" s="453">
        <v>80000</v>
      </c>
      <c r="J13000" s="19" t="s">
        <v>2469</v>
      </c>
      <c r="K13000" s="19" t="s">
        <v>40</v>
      </c>
      <c r="L13000" s="59" t="s">
        <v>11892</v>
      </c>
    </row>
    <row r="13001" spans="2:12" ht="73.5" customHeight="1" x14ac:dyDescent="0.25">
      <c r="B13001" s="450">
        <v>31162802</v>
      </c>
      <c r="C13001" s="451" t="s">
        <v>12262</v>
      </c>
      <c r="D13001" s="137">
        <v>41659</v>
      </c>
      <c r="E13001" s="452" t="s">
        <v>11890</v>
      </c>
      <c r="F13001" s="19" t="s">
        <v>37</v>
      </c>
      <c r="G13001" s="19" t="s">
        <v>118</v>
      </c>
      <c r="H13001" s="453">
        <v>80000</v>
      </c>
      <c r="I13001" s="453">
        <v>80000</v>
      </c>
      <c r="J13001" s="19" t="s">
        <v>2469</v>
      </c>
      <c r="K13001" s="19" t="s">
        <v>40</v>
      </c>
      <c r="L13001" s="59" t="s">
        <v>11892</v>
      </c>
    </row>
    <row r="13002" spans="2:12" ht="73.5" customHeight="1" x14ac:dyDescent="0.25">
      <c r="B13002" s="450">
        <v>31162802</v>
      </c>
      <c r="C13002" s="451" t="s">
        <v>12263</v>
      </c>
      <c r="D13002" s="137">
        <v>41659</v>
      </c>
      <c r="E13002" s="452" t="s">
        <v>11890</v>
      </c>
      <c r="F13002" s="19" t="s">
        <v>37</v>
      </c>
      <c r="G13002" s="19" t="s">
        <v>118</v>
      </c>
      <c r="H13002" s="453">
        <v>80000</v>
      </c>
      <c r="I13002" s="453">
        <v>80000</v>
      </c>
      <c r="J13002" s="19" t="s">
        <v>2469</v>
      </c>
      <c r="K13002" s="19" t="s">
        <v>40</v>
      </c>
      <c r="L13002" s="59" t="s">
        <v>11892</v>
      </c>
    </row>
    <row r="13003" spans="2:12" ht="73.5" customHeight="1" x14ac:dyDescent="0.25">
      <c r="B13003" s="450">
        <v>31162802</v>
      </c>
      <c r="C13003" s="451" t="s">
        <v>12264</v>
      </c>
      <c r="D13003" s="137">
        <v>41659</v>
      </c>
      <c r="E13003" s="452" t="s">
        <v>11890</v>
      </c>
      <c r="F13003" s="19" t="s">
        <v>37</v>
      </c>
      <c r="G13003" s="19" t="s">
        <v>118</v>
      </c>
      <c r="H13003" s="453">
        <v>80000</v>
      </c>
      <c r="I13003" s="453">
        <v>80000</v>
      </c>
      <c r="J13003" s="19" t="s">
        <v>2469</v>
      </c>
      <c r="K13003" s="19" t="s">
        <v>40</v>
      </c>
      <c r="L13003" s="59" t="s">
        <v>11892</v>
      </c>
    </row>
    <row r="13004" spans="2:12" ht="73.5" customHeight="1" x14ac:dyDescent="0.25">
      <c r="B13004" s="450">
        <v>31162802</v>
      </c>
      <c r="C13004" s="451" t="s">
        <v>12265</v>
      </c>
      <c r="D13004" s="137">
        <v>41659</v>
      </c>
      <c r="E13004" s="452" t="s">
        <v>11890</v>
      </c>
      <c r="F13004" s="19" t="s">
        <v>37</v>
      </c>
      <c r="G13004" s="19" t="s">
        <v>118</v>
      </c>
      <c r="H13004" s="453">
        <v>80000</v>
      </c>
      <c r="I13004" s="453">
        <v>80000</v>
      </c>
      <c r="J13004" s="19" t="s">
        <v>2469</v>
      </c>
      <c r="K13004" s="19" t="s">
        <v>40</v>
      </c>
      <c r="L13004" s="59" t="s">
        <v>11892</v>
      </c>
    </row>
    <row r="13005" spans="2:12" ht="73.5" customHeight="1" x14ac:dyDescent="0.25">
      <c r="B13005" s="450">
        <v>31162802</v>
      </c>
      <c r="C13005" s="451" t="s">
        <v>12266</v>
      </c>
      <c r="D13005" s="137">
        <v>41659</v>
      </c>
      <c r="E13005" s="452" t="s">
        <v>11890</v>
      </c>
      <c r="F13005" s="19" t="s">
        <v>37</v>
      </c>
      <c r="G13005" s="19" t="s">
        <v>118</v>
      </c>
      <c r="H13005" s="453">
        <v>80000</v>
      </c>
      <c r="I13005" s="453">
        <v>80000</v>
      </c>
      <c r="J13005" s="19" t="s">
        <v>2469</v>
      </c>
      <c r="K13005" s="19" t="s">
        <v>40</v>
      </c>
      <c r="L13005" s="59" t="s">
        <v>11892</v>
      </c>
    </row>
    <row r="13006" spans="2:12" ht="73.5" customHeight="1" x14ac:dyDescent="0.25">
      <c r="B13006" s="450">
        <v>15121502</v>
      </c>
      <c r="C13006" s="451" t="s">
        <v>12267</v>
      </c>
      <c r="D13006" s="137">
        <v>41659</v>
      </c>
      <c r="E13006" s="452" t="s">
        <v>11890</v>
      </c>
      <c r="F13006" s="19" t="s">
        <v>37</v>
      </c>
      <c r="G13006" s="19" t="s">
        <v>118</v>
      </c>
      <c r="H13006" s="453">
        <v>80000</v>
      </c>
      <c r="I13006" s="453">
        <v>80000</v>
      </c>
      <c r="J13006" s="19" t="s">
        <v>2469</v>
      </c>
      <c r="K13006" s="19" t="s">
        <v>40</v>
      </c>
      <c r="L13006" s="59" t="s">
        <v>11892</v>
      </c>
    </row>
    <row r="13007" spans="2:12" ht="73.5" customHeight="1" x14ac:dyDescent="0.25">
      <c r="B13007" s="450">
        <v>15121502</v>
      </c>
      <c r="C13007" s="451" t="s">
        <v>12268</v>
      </c>
      <c r="D13007" s="137">
        <v>41659</v>
      </c>
      <c r="E13007" s="452" t="s">
        <v>11890</v>
      </c>
      <c r="F13007" s="19" t="s">
        <v>37</v>
      </c>
      <c r="G13007" s="19" t="s">
        <v>118</v>
      </c>
      <c r="H13007" s="453">
        <v>80000</v>
      </c>
      <c r="I13007" s="453">
        <v>80000</v>
      </c>
      <c r="J13007" s="19" t="s">
        <v>2469</v>
      </c>
      <c r="K13007" s="19" t="s">
        <v>40</v>
      </c>
      <c r="L13007" s="59" t="s">
        <v>11892</v>
      </c>
    </row>
    <row r="13008" spans="2:12" ht="73.5" customHeight="1" x14ac:dyDescent="0.25">
      <c r="B13008" s="450">
        <v>23101530</v>
      </c>
      <c r="C13008" s="451" t="s">
        <v>12269</v>
      </c>
      <c r="D13008" s="137">
        <v>41659</v>
      </c>
      <c r="E13008" s="452" t="s">
        <v>11890</v>
      </c>
      <c r="F13008" s="19" t="s">
        <v>37</v>
      </c>
      <c r="G13008" s="19" t="s">
        <v>118</v>
      </c>
      <c r="H13008" s="453">
        <v>80000</v>
      </c>
      <c r="I13008" s="453">
        <v>80000</v>
      </c>
      <c r="J13008" s="19" t="s">
        <v>2469</v>
      </c>
      <c r="K13008" s="19" t="s">
        <v>40</v>
      </c>
      <c r="L13008" s="59" t="s">
        <v>11892</v>
      </c>
    </row>
    <row r="13009" spans="2:12" ht="73.5" customHeight="1" x14ac:dyDescent="0.25">
      <c r="B13009" s="450">
        <v>27112845</v>
      </c>
      <c r="C13009" s="451" t="s">
        <v>12270</v>
      </c>
      <c r="D13009" s="137">
        <v>41659</v>
      </c>
      <c r="E13009" s="452" t="s">
        <v>11890</v>
      </c>
      <c r="F13009" s="19" t="s">
        <v>37</v>
      </c>
      <c r="G13009" s="19" t="s">
        <v>118</v>
      </c>
      <c r="H13009" s="453">
        <v>80000</v>
      </c>
      <c r="I13009" s="453">
        <v>80000</v>
      </c>
      <c r="J13009" s="19" t="s">
        <v>2469</v>
      </c>
      <c r="K13009" s="19" t="s">
        <v>40</v>
      </c>
      <c r="L13009" s="59" t="s">
        <v>11892</v>
      </c>
    </row>
    <row r="13010" spans="2:12" ht="73.5" customHeight="1" x14ac:dyDescent="0.25">
      <c r="B13010" s="450">
        <v>40141731</v>
      </c>
      <c r="C13010" s="451" t="s">
        <v>12271</v>
      </c>
      <c r="D13010" s="137">
        <v>41659</v>
      </c>
      <c r="E13010" s="452" t="s">
        <v>11890</v>
      </c>
      <c r="F13010" s="19" t="s">
        <v>37</v>
      </c>
      <c r="G13010" s="19" t="s">
        <v>118</v>
      </c>
      <c r="H13010" s="453">
        <v>80000</v>
      </c>
      <c r="I13010" s="453">
        <v>80000</v>
      </c>
      <c r="J13010" s="19" t="s">
        <v>2469</v>
      </c>
      <c r="K13010" s="19" t="s">
        <v>40</v>
      </c>
      <c r="L13010" s="59" t="s">
        <v>11892</v>
      </c>
    </row>
    <row r="13011" spans="2:12" ht="73.5" customHeight="1" x14ac:dyDescent="0.25">
      <c r="B13011" s="450">
        <v>40141731</v>
      </c>
      <c r="C13011" s="451" t="s">
        <v>12272</v>
      </c>
      <c r="D13011" s="137">
        <v>41659</v>
      </c>
      <c r="E13011" s="452" t="s">
        <v>11890</v>
      </c>
      <c r="F13011" s="19" t="s">
        <v>37</v>
      </c>
      <c r="G13011" s="19" t="s">
        <v>118</v>
      </c>
      <c r="H13011" s="453">
        <v>80000</v>
      </c>
      <c r="I13011" s="453">
        <v>80000</v>
      </c>
      <c r="J13011" s="19" t="s">
        <v>2469</v>
      </c>
      <c r="K13011" s="19" t="s">
        <v>40</v>
      </c>
      <c r="L13011" s="59" t="s">
        <v>11892</v>
      </c>
    </row>
    <row r="13012" spans="2:12" ht="73.5" customHeight="1" x14ac:dyDescent="0.25">
      <c r="B13012" s="450">
        <v>40141731</v>
      </c>
      <c r="C13012" s="451" t="s">
        <v>12273</v>
      </c>
      <c r="D13012" s="137">
        <v>41659</v>
      </c>
      <c r="E13012" s="452" t="s">
        <v>11890</v>
      </c>
      <c r="F13012" s="19" t="s">
        <v>37</v>
      </c>
      <c r="G13012" s="19" t="s">
        <v>118</v>
      </c>
      <c r="H13012" s="453">
        <v>80000</v>
      </c>
      <c r="I13012" s="453">
        <v>80000</v>
      </c>
      <c r="J13012" s="19" t="s">
        <v>2469</v>
      </c>
      <c r="K13012" s="19" t="s">
        <v>40</v>
      </c>
      <c r="L13012" s="59" t="s">
        <v>11892</v>
      </c>
    </row>
    <row r="13013" spans="2:12" ht="73.5" customHeight="1" x14ac:dyDescent="0.25">
      <c r="B13013" s="450">
        <v>31162802</v>
      </c>
      <c r="C13013" s="451" t="s">
        <v>12274</v>
      </c>
      <c r="D13013" s="137">
        <v>41659</v>
      </c>
      <c r="E13013" s="452" t="s">
        <v>11890</v>
      </c>
      <c r="F13013" s="19" t="s">
        <v>37</v>
      </c>
      <c r="G13013" s="19" t="s">
        <v>118</v>
      </c>
      <c r="H13013" s="453">
        <v>80000</v>
      </c>
      <c r="I13013" s="453">
        <v>80000</v>
      </c>
      <c r="J13013" s="19" t="s">
        <v>2469</v>
      </c>
      <c r="K13013" s="19" t="s">
        <v>40</v>
      </c>
      <c r="L13013" s="59" t="s">
        <v>11892</v>
      </c>
    </row>
    <row r="13014" spans="2:12" ht="73.5" customHeight="1" x14ac:dyDescent="0.25">
      <c r="B13014" s="450">
        <v>31162802</v>
      </c>
      <c r="C13014" s="451" t="s">
        <v>12275</v>
      </c>
      <c r="D13014" s="137">
        <v>41659</v>
      </c>
      <c r="E13014" s="452" t="s">
        <v>11890</v>
      </c>
      <c r="F13014" s="19" t="s">
        <v>37</v>
      </c>
      <c r="G13014" s="19" t="s">
        <v>118</v>
      </c>
      <c r="H13014" s="453">
        <v>80000</v>
      </c>
      <c r="I13014" s="453">
        <v>80000</v>
      </c>
      <c r="J13014" s="19" t="s">
        <v>2469</v>
      </c>
      <c r="K13014" s="19" t="s">
        <v>40</v>
      </c>
      <c r="L13014" s="59" t="s">
        <v>11892</v>
      </c>
    </row>
    <row r="13015" spans="2:12" ht="73.5" customHeight="1" x14ac:dyDescent="0.25">
      <c r="B13015" s="450">
        <v>15121502</v>
      </c>
      <c r="C13015" s="451" t="s">
        <v>12276</v>
      </c>
      <c r="D13015" s="137">
        <v>41659</v>
      </c>
      <c r="E13015" s="452" t="s">
        <v>11890</v>
      </c>
      <c r="F13015" s="19" t="s">
        <v>37</v>
      </c>
      <c r="G13015" s="19" t="s">
        <v>118</v>
      </c>
      <c r="H13015" s="453">
        <v>80000</v>
      </c>
      <c r="I13015" s="453">
        <v>80000</v>
      </c>
      <c r="J13015" s="19" t="s">
        <v>2469</v>
      </c>
      <c r="K13015" s="19" t="s">
        <v>40</v>
      </c>
      <c r="L13015" s="59" t="s">
        <v>11892</v>
      </c>
    </row>
    <row r="13016" spans="2:12" ht="73.5" customHeight="1" x14ac:dyDescent="0.25">
      <c r="B13016" s="450">
        <v>15121502</v>
      </c>
      <c r="C13016" s="451" t="s">
        <v>12277</v>
      </c>
      <c r="D13016" s="137">
        <v>41659</v>
      </c>
      <c r="E13016" s="452" t="s">
        <v>11890</v>
      </c>
      <c r="F13016" s="19" t="s">
        <v>37</v>
      </c>
      <c r="G13016" s="19" t="s">
        <v>118</v>
      </c>
      <c r="H13016" s="453">
        <v>80000</v>
      </c>
      <c r="I13016" s="453">
        <v>80000</v>
      </c>
      <c r="J13016" s="19" t="s">
        <v>2469</v>
      </c>
      <c r="K13016" s="19" t="s">
        <v>40</v>
      </c>
      <c r="L13016" s="59" t="s">
        <v>11892</v>
      </c>
    </row>
    <row r="13017" spans="2:12" ht="73.5" customHeight="1" x14ac:dyDescent="0.25">
      <c r="B13017" s="450">
        <v>15121502</v>
      </c>
      <c r="C13017" s="451" t="s">
        <v>12276</v>
      </c>
      <c r="D13017" s="137">
        <v>41659</v>
      </c>
      <c r="E13017" s="452" t="s">
        <v>11890</v>
      </c>
      <c r="F13017" s="19" t="s">
        <v>37</v>
      </c>
      <c r="G13017" s="19" t="s">
        <v>118</v>
      </c>
      <c r="H13017" s="453">
        <v>80000</v>
      </c>
      <c r="I13017" s="453">
        <v>80000</v>
      </c>
      <c r="J13017" s="19" t="s">
        <v>2469</v>
      </c>
      <c r="K13017" s="19" t="s">
        <v>40</v>
      </c>
      <c r="L13017" s="59" t="s">
        <v>11892</v>
      </c>
    </row>
    <row r="13018" spans="2:12" ht="73.5" customHeight="1" x14ac:dyDescent="0.25">
      <c r="B13018" s="450">
        <v>15121502</v>
      </c>
      <c r="C13018" s="451" t="s">
        <v>12277</v>
      </c>
      <c r="D13018" s="137">
        <v>41659</v>
      </c>
      <c r="E13018" s="452" t="s">
        <v>11890</v>
      </c>
      <c r="F13018" s="19" t="s">
        <v>37</v>
      </c>
      <c r="G13018" s="19" t="s">
        <v>118</v>
      </c>
      <c r="H13018" s="453">
        <v>80000</v>
      </c>
      <c r="I13018" s="453">
        <v>80000</v>
      </c>
      <c r="J13018" s="19" t="s">
        <v>2469</v>
      </c>
      <c r="K13018" s="19" t="s">
        <v>40</v>
      </c>
      <c r="L13018" s="59" t="s">
        <v>11892</v>
      </c>
    </row>
    <row r="13019" spans="2:12" ht="73.5" customHeight="1" x14ac:dyDescent="0.25">
      <c r="B13019" s="450">
        <v>15121502</v>
      </c>
      <c r="C13019" s="451" t="s">
        <v>12278</v>
      </c>
      <c r="D13019" s="137">
        <v>41659</v>
      </c>
      <c r="E13019" s="452" t="s">
        <v>11890</v>
      </c>
      <c r="F13019" s="19" t="s">
        <v>37</v>
      </c>
      <c r="G13019" s="19" t="s">
        <v>118</v>
      </c>
      <c r="H13019" s="453">
        <v>80000</v>
      </c>
      <c r="I13019" s="453">
        <v>80000</v>
      </c>
      <c r="J13019" s="19" t="s">
        <v>2469</v>
      </c>
      <c r="K13019" s="19" t="s">
        <v>40</v>
      </c>
      <c r="L13019" s="59" t="s">
        <v>11892</v>
      </c>
    </row>
    <row r="13020" spans="2:12" ht="73.5" customHeight="1" x14ac:dyDescent="0.25">
      <c r="B13020" s="450">
        <v>15121502</v>
      </c>
      <c r="C13020" s="451" t="s">
        <v>12279</v>
      </c>
      <c r="D13020" s="137">
        <v>41659</v>
      </c>
      <c r="E13020" s="452" t="s">
        <v>11890</v>
      </c>
      <c r="F13020" s="19" t="s">
        <v>37</v>
      </c>
      <c r="G13020" s="19" t="s">
        <v>118</v>
      </c>
      <c r="H13020" s="453">
        <v>80000</v>
      </c>
      <c r="I13020" s="453">
        <v>80000</v>
      </c>
      <c r="J13020" s="19" t="s">
        <v>2469</v>
      </c>
      <c r="K13020" s="19" t="s">
        <v>40</v>
      </c>
      <c r="L13020" s="59" t="s">
        <v>11892</v>
      </c>
    </row>
    <row r="13021" spans="2:12" ht="73.5" customHeight="1" x14ac:dyDescent="0.25">
      <c r="B13021" s="450">
        <v>27111728</v>
      </c>
      <c r="C13021" s="451" t="s">
        <v>12280</v>
      </c>
      <c r="D13021" s="137">
        <v>41659</v>
      </c>
      <c r="E13021" s="452" t="s">
        <v>11890</v>
      </c>
      <c r="F13021" s="19" t="s">
        <v>37</v>
      </c>
      <c r="G13021" s="19" t="s">
        <v>118</v>
      </c>
      <c r="H13021" s="453">
        <v>80000</v>
      </c>
      <c r="I13021" s="453">
        <v>80000</v>
      </c>
      <c r="J13021" s="19" t="s">
        <v>2469</v>
      </c>
      <c r="K13021" s="19" t="s">
        <v>40</v>
      </c>
      <c r="L13021" s="59" t="s">
        <v>11892</v>
      </c>
    </row>
    <row r="13022" spans="2:12" ht="73.5" customHeight="1" x14ac:dyDescent="0.25">
      <c r="B13022" s="450">
        <v>24131513</v>
      </c>
      <c r="C13022" s="451" t="s">
        <v>12281</v>
      </c>
      <c r="D13022" s="137">
        <v>41659</v>
      </c>
      <c r="E13022" s="452" t="s">
        <v>11890</v>
      </c>
      <c r="F13022" s="19" t="s">
        <v>37</v>
      </c>
      <c r="G13022" s="19" t="s">
        <v>118</v>
      </c>
      <c r="H13022" s="453">
        <v>80000</v>
      </c>
      <c r="I13022" s="453">
        <v>80000</v>
      </c>
      <c r="J13022" s="19" t="s">
        <v>2469</v>
      </c>
      <c r="K13022" s="19" t="s">
        <v>40</v>
      </c>
      <c r="L13022" s="59" t="s">
        <v>11892</v>
      </c>
    </row>
    <row r="13023" spans="2:12" ht="73.5" customHeight="1" x14ac:dyDescent="0.25">
      <c r="B13023" s="450">
        <v>15121502</v>
      </c>
      <c r="C13023" s="451" t="s">
        <v>12276</v>
      </c>
      <c r="D13023" s="137">
        <v>41659</v>
      </c>
      <c r="E13023" s="452" t="s">
        <v>11890</v>
      </c>
      <c r="F13023" s="19" t="s">
        <v>37</v>
      </c>
      <c r="G13023" s="19" t="s">
        <v>118</v>
      </c>
      <c r="H13023" s="453">
        <v>80000</v>
      </c>
      <c r="I13023" s="453">
        <v>80000</v>
      </c>
      <c r="J13023" s="19" t="s">
        <v>2469</v>
      </c>
      <c r="K13023" s="19" t="s">
        <v>40</v>
      </c>
      <c r="L13023" s="59" t="s">
        <v>11892</v>
      </c>
    </row>
    <row r="13024" spans="2:12" ht="73.5" customHeight="1" x14ac:dyDescent="0.25">
      <c r="B13024" s="450">
        <v>15121502</v>
      </c>
      <c r="C13024" s="451" t="s">
        <v>12277</v>
      </c>
      <c r="D13024" s="137">
        <v>41659</v>
      </c>
      <c r="E13024" s="452" t="s">
        <v>11890</v>
      </c>
      <c r="F13024" s="19" t="s">
        <v>37</v>
      </c>
      <c r="G13024" s="19" t="s">
        <v>118</v>
      </c>
      <c r="H13024" s="453">
        <v>80000</v>
      </c>
      <c r="I13024" s="453">
        <v>80000</v>
      </c>
      <c r="J13024" s="19" t="s">
        <v>2469</v>
      </c>
      <c r="K13024" s="19" t="s">
        <v>40</v>
      </c>
      <c r="L13024" s="59" t="s">
        <v>11892</v>
      </c>
    </row>
    <row r="13025" spans="2:12" ht="73.5" customHeight="1" x14ac:dyDescent="0.25">
      <c r="B13025" s="450">
        <v>31162802</v>
      </c>
      <c r="C13025" s="451" t="s">
        <v>12282</v>
      </c>
      <c r="D13025" s="137">
        <v>41659</v>
      </c>
      <c r="E13025" s="452" t="s">
        <v>11890</v>
      </c>
      <c r="F13025" s="19" t="s">
        <v>37</v>
      </c>
      <c r="G13025" s="19" t="s">
        <v>118</v>
      </c>
      <c r="H13025" s="453">
        <v>80000</v>
      </c>
      <c r="I13025" s="453">
        <v>80000</v>
      </c>
      <c r="J13025" s="19" t="s">
        <v>2469</v>
      </c>
      <c r="K13025" s="19" t="s">
        <v>40</v>
      </c>
      <c r="L13025" s="59" t="s">
        <v>11892</v>
      </c>
    </row>
    <row r="13026" spans="2:12" ht="73.5" customHeight="1" x14ac:dyDescent="0.25">
      <c r="B13026" s="450">
        <v>31162802</v>
      </c>
      <c r="C13026" s="451" t="s">
        <v>12283</v>
      </c>
      <c r="D13026" s="137">
        <v>41659</v>
      </c>
      <c r="E13026" s="452" t="s">
        <v>11890</v>
      </c>
      <c r="F13026" s="19" t="s">
        <v>37</v>
      </c>
      <c r="G13026" s="19" t="s">
        <v>118</v>
      </c>
      <c r="H13026" s="453">
        <v>80000</v>
      </c>
      <c r="I13026" s="453">
        <v>80000</v>
      </c>
      <c r="J13026" s="19" t="s">
        <v>2469</v>
      </c>
      <c r="K13026" s="19" t="s">
        <v>40</v>
      </c>
      <c r="L13026" s="59" t="s">
        <v>11892</v>
      </c>
    </row>
    <row r="13027" spans="2:12" ht="73.5" customHeight="1" x14ac:dyDescent="0.25">
      <c r="B13027" s="450">
        <v>31162802</v>
      </c>
      <c r="C13027" s="451" t="s">
        <v>12284</v>
      </c>
      <c r="D13027" s="137">
        <v>41659</v>
      </c>
      <c r="E13027" s="452" t="s">
        <v>11890</v>
      </c>
      <c r="F13027" s="19" t="s">
        <v>37</v>
      </c>
      <c r="G13027" s="19" t="s">
        <v>118</v>
      </c>
      <c r="H13027" s="453">
        <v>80000</v>
      </c>
      <c r="I13027" s="453">
        <v>80000</v>
      </c>
      <c r="J13027" s="19" t="s">
        <v>2469</v>
      </c>
      <c r="K13027" s="19" t="s">
        <v>40</v>
      </c>
      <c r="L13027" s="59" t="s">
        <v>11892</v>
      </c>
    </row>
    <row r="13028" spans="2:12" ht="73.5" customHeight="1" x14ac:dyDescent="0.25">
      <c r="B13028" s="450">
        <v>31162802</v>
      </c>
      <c r="C13028" s="451" t="s">
        <v>12285</v>
      </c>
      <c r="D13028" s="137">
        <v>41659</v>
      </c>
      <c r="E13028" s="452" t="s">
        <v>11890</v>
      </c>
      <c r="F13028" s="19" t="s">
        <v>37</v>
      </c>
      <c r="G13028" s="19" t="s">
        <v>118</v>
      </c>
      <c r="H13028" s="453">
        <v>80000</v>
      </c>
      <c r="I13028" s="453">
        <v>80000</v>
      </c>
      <c r="J13028" s="19" t="s">
        <v>2469</v>
      </c>
      <c r="K13028" s="19" t="s">
        <v>40</v>
      </c>
      <c r="L13028" s="59" t="s">
        <v>11892</v>
      </c>
    </row>
    <row r="13029" spans="2:12" ht="73.5" customHeight="1" x14ac:dyDescent="0.25">
      <c r="B13029" s="450">
        <v>31162802</v>
      </c>
      <c r="C13029" s="451" t="s">
        <v>12286</v>
      </c>
      <c r="D13029" s="137">
        <v>41659</v>
      </c>
      <c r="E13029" s="452" t="s">
        <v>11890</v>
      </c>
      <c r="F13029" s="19" t="s">
        <v>37</v>
      </c>
      <c r="G13029" s="19" t="s">
        <v>118</v>
      </c>
      <c r="H13029" s="453">
        <v>80000</v>
      </c>
      <c r="I13029" s="453">
        <v>80000</v>
      </c>
      <c r="J13029" s="19" t="s">
        <v>2469</v>
      </c>
      <c r="K13029" s="19" t="s">
        <v>40</v>
      </c>
      <c r="L13029" s="59" t="s">
        <v>11892</v>
      </c>
    </row>
    <row r="13030" spans="2:12" ht="73.5" customHeight="1" x14ac:dyDescent="0.25">
      <c r="B13030" s="450">
        <v>31162802</v>
      </c>
      <c r="C13030" s="451" t="s">
        <v>12287</v>
      </c>
      <c r="D13030" s="137">
        <v>41659</v>
      </c>
      <c r="E13030" s="452" t="s">
        <v>11890</v>
      </c>
      <c r="F13030" s="19" t="s">
        <v>37</v>
      </c>
      <c r="G13030" s="19" t="s">
        <v>118</v>
      </c>
      <c r="H13030" s="453">
        <v>80000</v>
      </c>
      <c r="I13030" s="453">
        <v>80000</v>
      </c>
      <c r="J13030" s="19" t="s">
        <v>2469</v>
      </c>
      <c r="K13030" s="19" t="s">
        <v>40</v>
      </c>
      <c r="L13030" s="59" t="s">
        <v>11892</v>
      </c>
    </row>
    <row r="13031" spans="2:12" ht="73.5" customHeight="1" x14ac:dyDescent="0.25">
      <c r="B13031" s="450">
        <v>31162802</v>
      </c>
      <c r="C13031" s="451" t="s">
        <v>12288</v>
      </c>
      <c r="D13031" s="137">
        <v>41659</v>
      </c>
      <c r="E13031" s="452" t="s">
        <v>11890</v>
      </c>
      <c r="F13031" s="19" t="s">
        <v>37</v>
      </c>
      <c r="G13031" s="19" t="s">
        <v>118</v>
      </c>
      <c r="H13031" s="453">
        <v>80000</v>
      </c>
      <c r="I13031" s="453">
        <v>80000</v>
      </c>
      <c r="J13031" s="19" t="s">
        <v>2469</v>
      </c>
      <c r="K13031" s="19" t="s">
        <v>40</v>
      </c>
      <c r="L13031" s="59" t="s">
        <v>11892</v>
      </c>
    </row>
    <row r="13032" spans="2:12" ht="73.5" customHeight="1" x14ac:dyDescent="0.25">
      <c r="B13032" s="450">
        <v>31162802</v>
      </c>
      <c r="C13032" s="451" t="s">
        <v>12289</v>
      </c>
      <c r="D13032" s="137">
        <v>41659</v>
      </c>
      <c r="E13032" s="452" t="s">
        <v>11890</v>
      </c>
      <c r="F13032" s="19" t="s">
        <v>37</v>
      </c>
      <c r="G13032" s="19" t="s">
        <v>118</v>
      </c>
      <c r="H13032" s="453">
        <v>80000</v>
      </c>
      <c r="I13032" s="453">
        <v>80000</v>
      </c>
      <c r="J13032" s="19" t="s">
        <v>2469</v>
      </c>
      <c r="K13032" s="19" t="s">
        <v>40</v>
      </c>
      <c r="L13032" s="59" t="s">
        <v>11892</v>
      </c>
    </row>
    <row r="13033" spans="2:12" ht="73.5" customHeight="1" x14ac:dyDescent="0.25">
      <c r="B13033" s="450">
        <v>31162802</v>
      </c>
      <c r="C13033" s="451" t="s">
        <v>12290</v>
      </c>
      <c r="D13033" s="137">
        <v>41659</v>
      </c>
      <c r="E13033" s="452" t="s">
        <v>11890</v>
      </c>
      <c r="F13033" s="19" t="s">
        <v>37</v>
      </c>
      <c r="G13033" s="19" t="s">
        <v>118</v>
      </c>
      <c r="H13033" s="453">
        <v>80000</v>
      </c>
      <c r="I13033" s="453">
        <v>80000</v>
      </c>
      <c r="J13033" s="19" t="s">
        <v>2469</v>
      </c>
      <c r="K13033" s="19" t="s">
        <v>40</v>
      </c>
      <c r="L13033" s="59" t="s">
        <v>11892</v>
      </c>
    </row>
    <row r="13034" spans="2:12" ht="73.5" customHeight="1" x14ac:dyDescent="0.25">
      <c r="B13034" s="450">
        <v>31162802</v>
      </c>
      <c r="C13034" s="451" t="s">
        <v>12291</v>
      </c>
      <c r="D13034" s="137">
        <v>41659</v>
      </c>
      <c r="E13034" s="452" t="s">
        <v>11890</v>
      </c>
      <c r="F13034" s="19" t="s">
        <v>37</v>
      </c>
      <c r="G13034" s="19" t="s">
        <v>118</v>
      </c>
      <c r="H13034" s="453">
        <v>80000</v>
      </c>
      <c r="I13034" s="453">
        <v>80000</v>
      </c>
      <c r="J13034" s="19" t="s">
        <v>2469</v>
      </c>
      <c r="K13034" s="19" t="s">
        <v>40</v>
      </c>
      <c r="L13034" s="59" t="s">
        <v>11892</v>
      </c>
    </row>
    <row r="13035" spans="2:12" ht="73.5" customHeight="1" x14ac:dyDescent="0.25">
      <c r="B13035" s="450">
        <v>31162802</v>
      </c>
      <c r="C13035" s="451" t="s">
        <v>12292</v>
      </c>
      <c r="D13035" s="137">
        <v>41659</v>
      </c>
      <c r="E13035" s="452" t="s">
        <v>11890</v>
      </c>
      <c r="F13035" s="19" t="s">
        <v>37</v>
      </c>
      <c r="G13035" s="19" t="s">
        <v>118</v>
      </c>
      <c r="H13035" s="453">
        <v>80000</v>
      </c>
      <c r="I13035" s="453">
        <v>80000</v>
      </c>
      <c r="J13035" s="19" t="s">
        <v>2469</v>
      </c>
      <c r="K13035" s="19" t="s">
        <v>40</v>
      </c>
      <c r="L13035" s="59" t="s">
        <v>11892</v>
      </c>
    </row>
    <row r="13036" spans="2:12" ht="73.5" customHeight="1" x14ac:dyDescent="0.25">
      <c r="B13036" s="450">
        <v>27112845</v>
      </c>
      <c r="C13036" s="451" t="s">
        <v>12293</v>
      </c>
      <c r="D13036" s="137">
        <v>41659</v>
      </c>
      <c r="E13036" s="452" t="s">
        <v>11890</v>
      </c>
      <c r="F13036" s="19" t="s">
        <v>37</v>
      </c>
      <c r="G13036" s="19" t="s">
        <v>118</v>
      </c>
      <c r="H13036" s="453">
        <v>80000</v>
      </c>
      <c r="I13036" s="453">
        <v>80000</v>
      </c>
      <c r="J13036" s="19" t="s">
        <v>2469</v>
      </c>
      <c r="K13036" s="19" t="s">
        <v>40</v>
      </c>
      <c r="L13036" s="59" t="s">
        <v>11892</v>
      </c>
    </row>
    <row r="13037" spans="2:12" ht="73.5" customHeight="1" x14ac:dyDescent="0.25">
      <c r="B13037" s="450">
        <v>23241611</v>
      </c>
      <c r="C13037" s="451" t="s">
        <v>12294</v>
      </c>
      <c r="D13037" s="137">
        <v>41659</v>
      </c>
      <c r="E13037" s="452" t="s">
        <v>11890</v>
      </c>
      <c r="F13037" s="19" t="s">
        <v>37</v>
      </c>
      <c r="G13037" s="19" t="s">
        <v>118</v>
      </c>
      <c r="H13037" s="453">
        <v>80000</v>
      </c>
      <c r="I13037" s="453">
        <v>80000</v>
      </c>
      <c r="J13037" s="19" t="s">
        <v>2469</v>
      </c>
      <c r="K13037" s="19" t="s">
        <v>40</v>
      </c>
      <c r="L13037" s="59" t="s">
        <v>11892</v>
      </c>
    </row>
    <row r="13038" spans="2:12" ht="73.5" customHeight="1" x14ac:dyDescent="0.25">
      <c r="B13038" s="450">
        <v>23241611</v>
      </c>
      <c r="C13038" s="451" t="s">
        <v>12295</v>
      </c>
      <c r="D13038" s="137">
        <v>41659</v>
      </c>
      <c r="E13038" s="452" t="s">
        <v>11890</v>
      </c>
      <c r="F13038" s="19" t="s">
        <v>37</v>
      </c>
      <c r="G13038" s="19" t="s">
        <v>118</v>
      </c>
      <c r="H13038" s="453">
        <v>80000</v>
      </c>
      <c r="I13038" s="453">
        <v>80000</v>
      </c>
      <c r="J13038" s="19" t="s">
        <v>2469</v>
      </c>
      <c r="K13038" s="19" t="s">
        <v>40</v>
      </c>
      <c r="L13038" s="59" t="s">
        <v>11892</v>
      </c>
    </row>
    <row r="13039" spans="2:12" ht="73.5" customHeight="1" x14ac:dyDescent="0.25">
      <c r="B13039" s="450">
        <v>23241611</v>
      </c>
      <c r="C13039" s="451" t="s">
        <v>12250</v>
      </c>
      <c r="D13039" s="137">
        <v>41659</v>
      </c>
      <c r="E13039" s="452" t="s">
        <v>11890</v>
      </c>
      <c r="F13039" s="19" t="s">
        <v>37</v>
      </c>
      <c r="G13039" s="19" t="s">
        <v>118</v>
      </c>
      <c r="H13039" s="453">
        <v>80000</v>
      </c>
      <c r="I13039" s="453">
        <v>80000</v>
      </c>
      <c r="J13039" s="19" t="s">
        <v>2469</v>
      </c>
      <c r="K13039" s="19" t="s">
        <v>40</v>
      </c>
      <c r="L13039" s="59" t="s">
        <v>11892</v>
      </c>
    </row>
    <row r="13040" spans="2:12" ht="73.5" customHeight="1" x14ac:dyDescent="0.25">
      <c r="B13040" s="450">
        <v>23241611</v>
      </c>
      <c r="C13040" s="451" t="s">
        <v>12251</v>
      </c>
      <c r="D13040" s="137">
        <v>41659</v>
      </c>
      <c r="E13040" s="452" t="s">
        <v>11890</v>
      </c>
      <c r="F13040" s="19" t="s">
        <v>37</v>
      </c>
      <c r="G13040" s="19" t="s">
        <v>118</v>
      </c>
      <c r="H13040" s="453">
        <v>80000</v>
      </c>
      <c r="I13040" s="453">
        <v>80000</v>
      </c>
      <c r="J13040" s="19" t="s">
        <v>2469</v>
      </c>
      <c r="K13040" s="19" t="s">
        <v>40</v>
      </c>
      <c r="L13040" s="59" t="s">
        <v>11892</v>
      </c>
    </row>
    <row r="13041" spans="2:12" ht="73.5" customHeight="1" x14ac:dyDescent="0.25">
      <c r="B13041" s="450">
        <v>23241611</v>
      </c>
      <c r="C13041" s="451" t="s">
        <v>12253</v>
      </c>
      <c r="D13041" s="137">
        <v>41659</v>
      </c>
      <c r="E13041" s="452" t="s">
        <v>11890</v>
      </c>
      <c r="F13041" s="19" t="s">
        <v>37</v>
      </c>
      <c r="G13041" s="19" t="s">
        <v>118</v>
      </c>
      <c r="H13041" s="453">
        <v>80000</v>
      </c>
      <c r="I13041" s="453">
        <v>80000</v>
      </c>
      <c r="J13041" s="19" t="s">
        <v>2469</v>
      </c>
      <c r="K13041" s="19" t="s">
        <v>40</v>
      </c>
      <c r="L13041" s="59" t="s">
        <v>11892</v>
      </c>
    </row>
    <row r="13042" spans="2:12" ht="73.5" customHeight="1" x14ac:dyDescent="0.25">
      <c r="B13042" s="450">
        <v>23241611</v>
      </c>
      <c r="C13042" s="451" t="s">
        <v>12254</v>
      </c>
      <c r="D13042" s="137">
        <v>41659</v>
      </c>
      <c r="E13042" s="452" t="s">
        <v>11890</v>
      </c>
      <c r="F13042" s="19" t="s">
        <v>37</v>
      </c>
      <c r="G13042" s="19" t="s">
        <v>118</v>
      </c>
      <c r="H13042" s="453">
        <v>80000</v>
      </c>
      <c r="I13042" s="453">
        <v>80000</v>
      </c>
      <c r="J13042" s="19" t="s">
        <v>2469</v>
      </c>
      <c r="K13042" s="19" t="s">
        <v>40</v>
      </c>
      <c r="L13042" s="59" t="s">
        <v>11892</v>
      </c>
    </row>
    <row r="13043" spans="2:12" ht="73.5" customHeight="1" x14ac:dyDescent="0.25">
      <c r="B13043" s="450">
        <v>23241611</v>
      </c>
      <c r="C13043" s="451" t="s">
        <v>12255</v>
      </c>
      <c r="D13043" s="137">
        <v>41659</v>
      </c>
      <c r="E13043" s="452" t="s">
        <v>11890</v>
      </c>
      <c r="F13043" s="19" t="s">
        <v>37</v>
      </c>
      <c r="G13043" s="19" t="s">
        <v>118</v>
      </c>
      <c r="H13043" s="453">
        <v>80000</v>
      </c>
      <c r="I13043" s="453">
        <v>80000</v>
      </c>
      <c r="J13043" s="19" t="s">
        <v>2469</v>
      </c>
      <c r="K13043" s="19" t="s">
        <v>40</v>
      </c>
      <c r="L13043" s="59" t="s">
        <v>11892</v>
      </c>
    </row>
    <row r="13044" spans="2:12" ht="73.5" customHeight="1" x14ac:dyDescent="0.25">
      <c r="B13044" s="450">
        <v>23241611</v>
      </c>
      <c r="C13044" s="451" t="s">
        <v>12256</v>
      </c>
      <c r="D13044" s="137">
        <v>41659</v>
      </c>
      <c r="E13044" s="452" t="s">
        <v>11890</v>
      </c>
      <c r="F13044" s="19" t="s">
        <v>37</v>
      </c>
      <c r="G13044" s="19" t="s">
        <v>118</v>
      </c>
      <c r="H13044" s="453">
        <v>80000</v>
      </c>
      <c r="I13044" s="453">
        <v>80000</v>
      </c>
      <c r="J13044" s="19" t="s">
        <v>2469</v>
      </c>
      <c r="K13044" s="19" t="s">
        <v>40</v>
      </c>
      <c r="L13044" s="59" t="s">
        <v>11892</v>
      </c>
    </row>
    <row r="13045" spans="2:12" ht="73.5" customHeight="1" x14ac:dyDescent="0.25">
      <c r="B13045" s="450">
        <v>41111621</v>
      </c>
      <c r="C13045" s="451" t="s">
        <v>12296</v>
      </c>
      <c r="D13045" s="137">
        <v>41659</v>
      </c>
      <c r="E13045" s="452" t="s">
        <v>11890</v>
      </c>
      <c r="F13045" s="19" t="s">
        <v>37</v>
      </c>
      <c r="G13045" s="19" t="s">
        <v>118</v>
      </c>
      <c r="H13045" s="453">
        <v>80000</v>
      </c>
      <c r="I13045" s="453">
        <v>80000</v>
      </c>
      <c r="J13045" s="19" t="s">
        <v>2469</v>
      </c>
      <c r="K13045" s="19" t="s">
        <v>40</v>
      </c>
      <c r="L13045" s="59" t="s">
        <v>11892</v>
      </c>
    </row>
    <row r="13046" spans="2:12" ht="73.5" customHeight="1" x14ac:dyDescent="0.25">
      <c r="B13046" s="450">
        <v>41111621</v>
      </c>
      <c r="C13046" s="451" t="s">
        <v>12297</v>
      </c>
      <c r="D13046" s="137">
        <v>41659</v>
      </c>
      <c r="E13046" s="452" t="s">
        <v>11890</v>
      </c>
      <c r="F13046" s="19" t="s">
        <v>37</v>
      </c>
      <c r="G13046" s="19" t="s">
        <v>118</v>
      </c>
      <c r="H13046" s="453">
        <v>80000</v>
      </c>
      <c r="I13046" s="453">
        <v>80000</v>
      </c>
      <c r="J13046" s="19" t="s">
        <v>2469</v>
      </c>
      <c r="K13046" s="19" t="s">
        <v>40</v>
      </c>
      <c r="L13046" s="59" t="s">
        <v>11892</v>
      </c>
    </row>
    <row r="13047" spans="2:12" ht="73.5" customHeight="1" x14ac:dyDescent="0.25">
      <c r="B13047" s="450">
        <v>11101704</v>
      </c>
      <c r="C13047" s="451" t="s">
        <v>12298</v>
      </c>
      <c r="D13047" s="137">
        <v>41659</v>
      </c>
      <c r="E13047" s="452" t="s">
        <v>11890</v>
      </c>
      <c r="F13047" s="19" t="s">
        <v>37</v>
      </c>
      <c r="G13047" s="19" t="s">
        <v>118</v>
      </c>
      <c r="H13047" s="453">
        <v>80000</v>
      </c>
      <c r="I13047" s="453">
        <v>80000</v>
      </c>
      <c r="J13047" s="19" t="s">
        <v>2469</v>
      </c>
      <c r="K13047" s="19" t="s">
        <v>40</v>
      </c>
      <c r="L13047" s="59" t="s">
        <v>11892</v>
      </c>
    </row>
    <row r="13048" spans="2:12" ht="73.5" customHeight="1" x14ac:dyDescent="0.25">
      <c r="B13048" s="450">
        <v>11101704</v>
      </c>
      <c r="C13048" s="451" t="s">
        <v>12299</v>
      </c>
      <c r="D13048" s="137">
        <v>41659</v>
      </c>
      <c r="E13048" s="452" t="s">
        <v>11890</v>
      </c>
      <c r="F13048" s="19" t="s">
        <v>37</v>
      </c>
      <c r="G13048" s="19" t="s">
        <v>118</v>
      </c>
      <c r="H13048" s="453">
        <v>80000</v>
      </c>
      <c r="I13048" s="453">
        <v>80000</v>
      </c>
      <c r="J13048" s="19" t="s">
        <v>2469</v>
      </c>
      <c r="K13048" s="19" t="s">
        <v>40</v>
      </c>
      <c r="L13048" s="59" t="s">
        <v>11892</v>
      </c>
    </row>
    <row r="13049" spans="2:12" ht="73.5" customHeight="1" x14ac:dyDescent="0.25">
      <c r="B13049" s="450">
        <v>11101704</v>
      </c>
      <c r="C13049" s="451" t="s">
        <v>12300</v>
      </c>
      <c r="D13049" s="137">
        <v>41659</v>
      </c>
      <c r="E13049" s="452" t="s">
        <v>11890</v>
      </c>
      <c r="F13049" s="19" t="s">
        <v>37</v>
      </c>
      <c r="G13049" s="19" t="s">
        <v>118</v>
      </c>
      <c r="H13049" s="453">
        <v>80000</v>
      </c>
      <c r="I13049" s="453">
        <v>80000</v>
      </c>
      <c r="J13049" s="19" t="s">
        <v>2469</v>
      </c>
      <c r="K13049" s="19" t="s">
        <v>40</v>
      </c>
      <c r="L13049" s="59" t="s">
        <v>11892</v>
      </c>
    </row>
    <row r="13050" spans="2:12" ht="73.5" customHeight="1" x14ac:dyDescent="0.25">
      <c r="B13050" s="450">
        <v>52101511</v>
      </c>
      <c r="C13050" s="451" t="s">
        <v>12301</v>
      </c>
      <c r="D13050" s="137">
        <v>41659</v>
      </c>
      <c r="E13050" s="452" t="s">
        <v>11890</v>
      </c>
      <c r="F13050" s="19" t="s">
        <v>37</v>
      </c>
      <c r="G13050" s="19" t="s">
        <v>118</v>
      </c>
      <c r="H13050" s="453">
        <v>80000</v>
      </c>
      <c r="I13050" s="453">
        <v>80000</v>
      </c>
      <c r="J13050" s="19" t="s">
        <v>2469</v>
      </c>
      <c r="K13050" s="19" t="s">
        <v>40</v>
      </c>
      <c r="L13050" s="59" t="s">
        <v>11892</v>
      </c>
    </row>
    <row r="13051" spans="2:12" ht="73.5" customHeight="1" x14ac:dyDescent="0.25">
      <c r="B13051" s="450">
        <v>11101704</v>
      </c>
      <c r="C13051" s="451" t="s">
        <v>12302</v>
      </c>
      <c r="D13051" s="137">
        <v>41659</v>
      </c>
      <c r="E13051" s="452" t="s">
        <v>11890</v>
      </c>
      <c r="F13051" s="19" t="s">
        <v>37</v>
      </c>
      <c r="G13051" s="19" t="s">
        <v>118</v>
      </c>
      <c r="H13051" s="453">
        <v>80000</v>
      </c>
      <c r="I13051" s="453">
        <v>80000</v>
      </c>
      <c r="J13051" s="19" t="s">
        <v>2469</v>
      </c>
      <c r="K13051" s="19" t="s">
        <v>40</v>
      </c>
      <c r="L13051" s="59" t="s">
        <v>11892</v>
      </c>
    </row>
    <row r="13052" spans="2:12" ht="73.5" customHeight="1" x14ac:dyDescent="0.25">
      <c r="B13052" s="450">
        <v>30102210</v>
      </c>
      <c r="C13052" s="451" t="s">
        <v>12303</v>
      </c>
      <c r="D13052" s="137">
        <v>41659</v>
      </c>
      <c r="E13052" s="452" t="s">
        <v>11890</v>
      </c>
      <c r="F13052" s="19" t="s">
        <v>37</v>
      </c>
      <c r="G13052" s="19" t="s">
        <v>118</v>
      </c>
      <c r="H13052" s="453">
        <v>80000</v>
      </c>
      <c r="I13052" s="453">
        <v>80000</v>
      </c>
      <c r="J13052" s="19" t="s">
        <v>2469</v>
      </c>
      <c r="K13052" s="19" t="s">
        <v>40</v>
      </c>
      <c r="L13052" s="59" t="s">
        <v>11892</v>
      </c>
    </row>
    <row r="13053" spans="2:12" ht="73.5" customHeight="1" x14ac:dyDescent="0.25">
      <c r="B13053" s="450">
        <v>11101704</v>
      </c>
      <c r="C13053" s="451" t="s">
        <v>12304</v>
      </c>
      <c r="D13053" s="137">
        <v>41659</v>
      </c>
      <c r="E13053" s="452" t="s">
        <v>11890</v>
      </c>
      <c r="F13053" s="19" t="s">
        <v>37</v>
      </c>
      <c r="G13053" s="19" t="s">
        <v>118</v>
      </c>
      <c r="H13053" s="453">
        <v>80000</v>
      </c>
      <c r="I13053" s="453">
        <v>80000</v>
      </c>
      <c r="J13053" s="19" t="s">
        <v>2469</v>
      </c>
      <c r="K13053" s="19" t="s">
        <v>40</v>
      </c>
      <c r="L13053" s="59" t="s">
        <v>11892</v>
      </c>
    </row>
    <row r="13054" spans="2:12" ht="73.5" customHeight="1" x14ac:dyDescent="0.25">
      <c r="B13054" s="450">
        <v>11101704</v>
      </c>
      <c r="C13054" s="451" t="s">
        <v>12305</v>
      </c>
      <c r="D13054" s="137">
        <v>41659</v>
      </c>
      <c r="E13054" s="452" t="s">
        <v>11890</v>
      </c>
      <c r="F13054" s="19" t="s">
        <v>37</v>
      </c>
      <c r="G13054" s="19" t="s">
        <v>118</v>
      </c>
      <c r="H13054" s="453">
        <v>80000</v>
      </c>
      <c r="I13054" s="453">
        <v>80000</v>
      </c>
      <c r="J13054" s="19" t="s">
        <v>2469</v>
      </c>
      <c r="K13054" s="19" t="s">
        <v>40</v>
      </c>
      <c r="L13054" s="59" t="s">
        <v>11892</v>
      </c>
    </row>
    <row r="13055" spans="2:12" ht="73.5" customHeight="1" x14ac:dyDescent="0.25">
      <c r="B13055" s="450">
        <v>30102210</v>
      </c>
      <c r="C13055" s="451" t="s">
        <v>12306</v>
      </c>
      <c r="D13055" s="137">
        <v>41659</v>
      </c>
      <c r="E13055" s="452" t="s">
        <v>11890</v>
      </c>
      <c r="F13055" s="19" t="s">
        <v>37</v>
      </c>
      <c r="G13055" s="19" t="s">
        <v>118</v>
      </c>
      <c r="H13055" s="453">
        <v>80000</v>
      </c>
      <c r="I13055" s="453">
        <v>80000</v>
      </c>
      <c r="J13055" s="19" t="s">
        <v>2469</v>
      </c>
      <c r="K13055" s="19" t="s">
        <v>40</v>
      </c>
      <c r="L13055" s="59" t="s">
        <v>11892</v>
      </c>
    </row>
    <row r="13056" spans="2:12" ht="73.5" customHeight="1" x14ac:dyDescent="0.25">
      <c r="B13056" s="450">
        <v>11101704</v>
      </c>
      <c r="C13056" s="451" t="s">
        <v>12307</v>
      </c>
      <c r="D13056" s="137">
        <v>41659</v>
      </c>
      <c r="E13056" s="452" t="s">
        <v>11890</v>
      </c>
      <c r="F13056" s="19" t="s">
        <v>37</v>
      </c>
      <c r="G13056" s="19" t="s">
        <v>118</v>
      </c>
      <c r="H13056" s="453">
        <v>80000</v>
      </c>
      <c r="I13056" s="453">
        <v>80000</v>
      </c>
      <c r="J13056" s="19" t="s">
        <v>2469</v>
      </c>
      <c r="K13056" s="19" t="s">
        <v>40</v>
      </c>
      <c r="L13056" s="59" t="s">
        <v>11892</v>
      </c>
    </row>
    <row r="13057" spans="2:12" ht="73.5" customHeight="1" x14ac:dyDescent="0.25">
      <c r="B13057" s="450">
        <v>11101704</v>
      </c>
      <c r="C13057" s="451" t="s">
        <v>12308</v>
      </c>
      <c r="D13057" s="137">
        <v>41659</v>
      </c>
      <c r="E13057" s="452" t="s">
        <v>11890</v>
      </c>
      <c r="F13057" s="19" t="s">
        <v>37</v>
      </c>
      <c r="G13057" s="19" t="s">
        <v>118</v>
      </c>
      <c r="H13057" s="453">
        <v>80000</v>
      </c>
      <c r="I13057" s="453">
        <v>80000</v>
      </c>
      <c r="J13057" s="19" t="s">
        <v>2469</v>
      </c>
      <c r="K13057" s="19" t="s">
        <v>40</v>
      </c>
      <c r="L13057" s="59" t="s">
        <v>11892</v>
      </c>
    </row>
    <row r="13058" spans="2:12" ht="73.5" customHeight="1" x14ac:dyDescent="0.25">
      <c r="B13058" s="450">
        <v>11101704</v>
      </c>
      <c r="C13058" s="451" t="s">
        <v>12309</v>
      </c>
      <c r="D13058" s="137">
        <v>41659</v>
      </c>
      <c r="E13058" s="452" t="s">
        <v>11890</v>
      </c>
      <c r="F13058" s="19" t="s">
        <v>37</v>
      </c>
      <c r="G13058" s="19" t="s">
        <v>118</v>
      </c>
      <c r="H13058" s="453">
        <v>80000</v>
      </c>
      <c r="I13058" s="453">
        <v>80000</v>
      </c>
      <c r="J13058" s="19" t="s">
        <v>2469</v>
      </c>
      <c r="K13058" s="19" t="s">
        <v>40</v>
      </c>
      <c r="L13058" s="59" t="s">
        <v>11892</v>
      </c>
    </row>
    <row r="13059" spans="2:12" ht="73.5" customHeight="1" x14ac:dyDescent="0.25">
      <c r="B13059" s="450">
        <v>30102211</v>
      </c>
      <c r="C13059" s="451" t="s">
        <v>12310</v>
      </c>
      <c r="D13059" s="137">
        <v>41659</v>
      </c>
      <c r="E13059" s="452" t="s">
        <v>11890</v>
      </c>
      <c r="F13059" s="19" t="s">
        <v>37</v>
      </c>
      <c r="G13059" s="19" t="s">
        <v>118</v>
      </c>
      <c r="H13059" s="453">
        <v>80000</v>
      </c>
      <c r="I13059" s="453">
        <v>80000</v>
      </c>
      <c r="J13059" s="19" t="s">
        <v>2469</v>
      </c>
      <c r="K13059" s="19" t="s">
        <v>40</v>
      </c>
      <c r="L13059" s="59" t="s">
        <v>11892</v>
      </c>
    </row>
    <row r="13060" spans="2:12" ht="73.5" customHeight="1" x14ac:dyDescent="0.25">
      <c r="B13060" s="450">
        <v>11101704</v>
      </c>
      <c r="C13060" s="451" t="s">
        <v>12311</v>
      </c>
      <c r="D13060" s="137">
        <v>41659</v>
      </c>
      <c r="E13060" s="452" t="s">
        <v>11890</v>
      </c>
      <c r="F13060" s="19" t="s">
        <v>37</v>
      </c>
      <c r="G13060" s="19" t="s">
        <v>118</v>
      </c>
      <c r="H13060" s="453">
        <v>80000</v>
      </c>
      <c r="I13060" s="453">
        <v>80000</v>
      </c>
      <c r="J13060" s="19" t="s">
        <v>2469</v>
      </c>
      <c r="K13060" s="19" t="s">
        <v>40</v>
      </c>
      <c r="L13060" s="59" t="s">
        <v>11892</v>
      </c>
    </row>
    <row r="13061" spans="2:12" ht="73.5" customHeight="1" x14ac:dyDescent="0.25">
      <c r="B13061" s="450">
        <v>11101704</v>
      </c>
      <c r="C13061" s="451" t="s">
        <v>12312</v>
      </c>
      <c r="D13061" s="137">
        <v>41659</v>
      </c>
      <c r="E13061" s="452" t="s">
        <v>11890</v>
      </c>
      <c r="F13061" s="19" t="s">
        <v>37</v>
      </c>
      <c r="G13061" s="19" t="s">
        <v>118</v>
      </c>
      <c r="H13061" s="453">
        <v>80000</v>
      </c>
      <c r="I13061" s="453">
        <v>80000</v>
      </c>
      <c r="J13061" s="19" t="s">
        <v>2469</v>
      </c>
      <c r="K13061" s="19" t="s">
        <v>40</v>
      </c>
      <c r="L13061" s="59" t="s">
        <v>11892</v>
      </c>
    </row>
    <row r="13062" spans="2:12" ht="73.5" customHeight="1" x14ac:dyDescent="0.25">
      <c r="B13062" s="450">
        <v>11101704</v>
      </c>
      <c r="C13062" s="451" t="s">
        <v>12313</v>
      </c>
      <c r="D13062" s="137">
        <v>41659</v>
      </c>
      <c r="E13062" s="452" t="s">
        <v>11890</v>
      </c>
      <c r="F13062" s="19" t="s">
        <v>37</v>
      </c>
      <c r="G13062" s="19" t="s">
        <v>118</v>
      </c>
      <c r="H13062" s="453">
        <v>80000</v>
      </c>
      <c r="I13062" s="453">
        <v>80000</v>
      </c>
      <c r="J13062" s="19" t="s">
        <v>2469</v>
      </c>
      <c r="K13062" s="19" t="s">
        <v>40</v>
      </c>
      <c r="L13062" s="59" t="s">
        <v>11892</v>
      </c>
    </row>
    <row r="13063" spans="2:12" ht="73.5" customHeight="1" x14ac:dyDescent="0.25">
      <c r="B13063" s="450">
        <v>11101705</v>
      </c>
      <c r="C13063" s="451" t="s">
        <v>12314</v>
      </c>
      <c r="D13063" s="137">
        <v>41659</v>
      </c>
      <c r="E13063" s="452" t="s">
        <v>11890</v>
      </c>
      <c r="F13063" s="19" t="s">
        <v>37</v>
      </c>
      <c r="G13063" s="19" t="s">
        <v>118</v>
      </c>
      <c r="H13063" s="453">
        <v>80000</v>
      </c>
      <c r="I13063" s="453">
        <v>80000</v>
      </c>
      <c r="J13063" s="19" t="s">
        <v>2469</v>
      </c>
      <c r="K13063" s="19" t="s">
        <v>40</v>
      </c>
      <c r="L13063" s="59" t="s">
        <v>11892</v>
      </c>
    </row>
    <row r="13064" spans="2:12" ht="73.5" customHeight="1" x14ac:dyDescent="0.25">
      <c r="B13064" s="450">
        <v>13111214</v>
      </c>
      <c r="C13064" s="451" t="s">
        <v>12315</v>
      </c>
      <c r="D13064" s="137">
        <v>41659</v>
      </c>
      <c r="E13064" s="452" t="s">
        <v>11890</v>
      </c>
      <c r="F13064" s="19" t="s">
        <v>37</v>
      </c>
      <c r="G13064" s="19" t="s">
        <v>118</v>
      </c>
      <c r="H13064" s="453">
        <v>80000</v>
      </c>
      <c r="I13064" s="453">
        <v>80000</v>
      </c>
      <c r="J13064" s="19" t="s">
        <v>2469</v>
      </c>
      <c r="K13064" s="19" t="s">
        <v>40</v>
      </c>
      <c r="L13064" s="59" t="s">
        <v>11892</v>
      </c>
    </row>
    <row r="13065" spans="2:12" ht="73.5" customHeight="1" x14ac:dyDescent="0.25">
      <c r="B13065" s="450">
        <v>11101705</v>
      </c>
      <c r="C13065" s="451" t="s">
        <v>12316</v>
      </c>
      <c r="D13065" s="137">
        <v>41659</v>
      </c>
      <c r="E13065" s="452" t="s">
        <v>11890</v>
      </c>
      <c r="F13065" s="19" t="s">
        <v>37</v>
      </c>
      <c r="G13065" s="19" t="s">
        <v>118</v>
      </c>
      <c r="H13065" s="453">
        <v>80000</v>
      </c>
      <c r="I13065" s="453">
        <v>80000</v>
      </c>
      <c r="J13065" s="19" t="s">
        <v>2469</v>
      </c>
      <c r="K13065" s="19" t="s">
        <v>40</v>
      </c>
      <c r="L13065" s="59" t="s">
        <v>11892</v>
      </c>
    </row>
    <row r="13066" spans="2:12" ht="73.5" customHeight="1" x14ac:dyDescent="0.25">
      <c r="B13066" s="450">
        <v>11101705</v>
      </c>
      <c r="C13066" s="451" t="s">
        <v>12317</v>
      </c>
      <c r="D13066" s="137">
        <v>41659</v>
      </c>
      <c r="E13066" s="452" t="s">
        <v>11890</v>
      </c>
      <c r="F13066" s="19" t="s">
        <v>37</v>
      </c>
      <c r="G13066" s="19" t="s">
        <v>118</v>
      </c>
      <c r="H13066" s="453">
        <v>80000</v>
      </c>
      <c r="I13066" s="453">
        <v>80000</v>
      </c>
      <c r="J13066" s="19" t="s">
        <v>2469</v>
      </c>
      <c r="K13066" s="19" t="s">
        <v>40</v>
      </c>
      <c r="L13066" s="59" t="s">
        <v>11892</v>
      </c>
    </row>
    <row r="13067" spans="2:12" ht="73.5" customHeight="1" x14ac:dyDescent="0.25">
      <c r="B13067" s="450">
        <v>11101704</v>
      </c>
      <c r="C13067" s="451" t="s">
        <v>12318</v>
      </c>
      <c r="D13067" s="137">
        <v>41659</v>
      </c>
      <c r="E13067" s="452" t="s">
        <v>11890</v>
      </c>
      <c r="F13067" s="19" t="s">
        <v>37</v>
      </c>
      <c r="G13067" s="19" t="s">
        <v>118</v>
      </c>
      <c r="H13067" s="453">
        <v>80000</v>
      </c>
      <c r="I13067" s="453">
        <v>80000</v>
      </c>
      <c r="J13067" s="19" t="s">
        <v>2469</v>
      </c>
      <c r="K13067" s="19" t="s">
        <v>40</v>
      </c>
      <c r="L13067" s="59" t="s">
        <v>11892</v>
      </c>
    </row>
    <row r="13068" spans="2:12" ht="73.5" customHeight="1" x14ac:dyDescent="0.25">
      <c r="B13068" s="450">
        <v>11101705</v>
      </c>
      <c r="C13068" s="451" t="s">
        <v>12319</v>
      </c>
      <c r="D13068" s="137">
        <v>41659</v>
      </c>
      <c r="E13068" s="452" t="s">
        <v>11890</v>
      </c>
      <c r="F13068" s="19" t="s">
        <v>37</v>
      </c>
      <c r="G13068" s="19" t="s">
        <v>118</v>
      </c>
      <c r="H13068" s="453">
        <v>80000</v>
      </c>
      <c r="I13068" s="453">
        <v>80000</v>
      </c>
      <c r="J13068" s="19" t="s">
        <v>2469</v>
      </c>
      <c r="K13068" s="19" t="s">
        <v>40</v>
      </c>
      <c r="L13068" s="59" t="s">
        <v>11892</v>
      </c>
    </row>
    <row r="13069" spans="2:12" ht="73.5" customHeight="1" x14ac:dyDescent="0.25">
      <c r="B13069" s="450">
        <v>11101705</v>
      </c>
      <c r="C13069" s="451" t="s">
        <v>12320</v>
      </c>
      <c r="D13069" s="137">
        <v>41659</v>
      </c>
      <c r="E13069" s="452" t="s">
        <v>11890</v>
      </c>
      <c r="F13069" s="19" t="s">
        <v>37</v>
      </c>
      <c r="G13069" s="19" t="s">
        <v>118</v>
      </c>
      <c r="H13069" s="453">
        <v>80000</v>
      </c>
      <c r="I13069" s="453">
        <v>80000</v>
      </c>
      <c r="J13069" s="19" t="s">
        <v>2469</v>
      </c>
      <c r="K13069" s="19" t="s">
        <v>40</v>
      </c>
      <c r="L13069" s="59" t="s">
        <v>11892</v>
      </c>
    </row>
    <row r="13070" spans="2:12" ht="73.5" customHeight="1" x14ac:dyDescent="0.25">
      <c r="B13070" s="450">
        <v>11101705</v>
      </c>
      <c r="C13070" s="451" t="s">
        <v>12321</v>
      </c>
      <c r="D13070" s="137">
        <v>41659</v>
      </c>
      <c r="E13070" s="452" t="s">
        <v>11890</v>
      </c>
      <c r="F13070" s="19" t="s">
        <v>37</v>
      </c>
      <c r="G13070" s="19" t="s">
        <v>118</v>
      </c>
      <c r="H13070" s="453">
        <v>80000</v>
      </c>
      <c r="I13070" s="453">
        <v>80000</v>
      </c>
      <c r="J13070" s="19" t="s">
        <v>2469</v>
      </c>
      <c r="K13070" s="19" t="s">
        <v>40</v>
      </c>
      <c r="L13070" s="59" t="s">
        <v>11892</v>
      </c>
    </row>
    <row r="13071" spans="2:12" ht="73.5" customHeight="1" x14ac:dyDescent="0.25">
      <c r="B13071" s="450">
        <v>11101705</v>
      </c>
      <c r="C13071" s="451" t="s">
        <v>12322</v>
      </c>
      <c r="D13071" s="137">
        <v>41659</v>
      </c>
      <c r="E13071" s="452" t="s">
        <v>11890</v>
      </c>
      <c r="F13071" s="19" t="s">
        <v>37</v>
      </c>
      <c r="G13071" s="19" t="s">
        <v>118</v>
      </c>
      <c r="H13071" s="453">
        <v>80000</v>
      </c>
      <c r="I13071" s="453">
        <v>80000</v>
      </c>
      <c r="J13071" s="19" t="s">
        <v>2469</v>
      </c>
      <c r="K13071" s="19" t="s">
        <v>40</v>
      </c>
      <c r="L13071" s="59" t="s">
        <v>11892</v>
      </c>
    </row>
    <row r="13072" spans="2:12" ht="73.5" customHeight="1" x14ac:dyDescent="0.25">
      <c r="B13072" s="450">
        <v>11101704</v>
      </c>
      <c r="C13072" s="451" t="s">
        <v>12323</v>
      </c>
      <c r="D13072" s="137">
        <v>41659</v>
      </c>
      <c r="E13072" s="452" t="s">
        <v>11890</v>
      </c>
      <c r="F13072" s="19" t="s">
        <v>37</v>
      </c>
      <c r="G13072" s="19" t="s">
        <v>118</v>
      </c>
      <c r="H13072" s="453">
        <v>80000</v>
      </c>
      <c r="I13072" s="453">
        <v>80000</v>
      </c>
      <c r="J13072" s="19" t="s">
        <v>2469</v>
      </c>
      <c r="K13072" s="19" t="s">
        <v>40</v>
      </c>
      <c r="L13072" s="59" t="s">
        <v>11892</v>
      </c>
    </row>
    <row r="13073" spans="2:12" ht="73.5" customHeight="1" x14ac:dyDescent="0.25">
      <c r="B13073" s="450">
        <v>11101705</v>
      </c>
      <c r="C13073" s="451" t="s">
        <v>12324</v>
      </c>
      <c r="D13073" s="137">
        <v>41659</v>
      </c>
      <c r="E13073" s="452" t="s">
        <v>11890</v>
      </c>
      <c r="F13073" s="19" t="s">
        <v>37</v>
      </c>
      <c r="G13073" s="19" t="s">
        <v>118</v>
      </c>
      <c r="H13073" s="453">
        <v>80000</v>
      </c>
      <c r="I13073" s="453">
        <v>80000</v>
      </c>
      <c r="J13073" s="19" t="s">
        <v>2469</v>
      </c>
      <c r="K13073" s="19" t="s">
        <v>40</v>
      </c>
      <c r="L13073" s="59" t="s">
        <v>11892</v>
      </c>
    </row>
    <row r="13074" spans="2:12" ht="73.5" customHeight="1" x14ac:dyDescent="0.25">
      <c r="B13074" s="450">
        <v>11101704</v>
      </c>
      <c r="C13074" s="451" t="s">
        <v>12325</v>
      </c>
      <c r="D13074" s="137">
        <v>41659</v>
      </c>
      <c r="E13074" s="452" t="s">
        <v>11890</v>
      </c>
      <c r="F13074" s="19" t="s">
        <v>37</v>
      </c>
      <c r="G13074" s="19" t="s">
        <v>118</v>
      </c>
      <c r="H13074" s="453">
        <v>80000</v>
      </c>
      <c r="I13074" s="453">
        <v>80000</v>
      </c>
      <c r="J13074" s="19" t="s">
        <v>2469</v>
      </c>
      <c r="K13074" s="19" t="s">
        <v>40</v>
      </c>
      <c r="L13074" s="59" t="s">
        <v>11892</v>
      </c>
    </row>
    <row r="13075" spans="2:12" ht="73.5" customHeight="1" x14ac:dyDescent="0.25">
      <c r="B13075" s="450">
        <v>11101704</v>
      </c>
      <c r="C13075" s="451" t="s">
        <v>12326</v>
      </c>
      <c r="D13075" s="137">
        <v>41659</v>
      </c>
      <c r="E13075" s="452" t="s">
        <v>11890</v>
      </c>
      <c r="F13075" s="19" t="s">
        <v>37</v>
      </c>
      <c r="G13075" s="19" t="s">
        <v>118</v>
      </c>
      <c r="H13075" s="453">
        <v>80000</v>
      </c>
      <c r="I13075" s="453">
        <v>80000</v>
      </c>
      <c r="J13075" s="19" t="s">
        <v>2469</v>
      </c>
      <c r="K13075" s="19" t="s">
        <v>40</v>
      </c>
      <c r="L13075" s="59" t="s">
        <v>11892</v>
      </c>
    </row>
    <row r="13076" spans="2:12" ht="73.5" customHeight="1" x14ac:dyDescent="0.25">
      <c r="B13076" s="450">
        <v>11101704</v>
      </c>
      <c r="C13076" s="451" t="s">
        <v>12327</v>
      </c>
      <c r="D13076" s="137">
        <v>41659</v>
      </c>
      <c r="E13076" s="452" t="s">
        <v>11890</v>
      </c>
      <c r="F13076" s="19" t="s">
        <v>37</v>
      </c>
      <c r="G13076" s="19" t="s">
        <v>118</v>
      </c>
      <c r="H13076" s="453">
        <v>80000</v>
      </c>
      <c r="I13076" s="453">
        <v>80000</v>
      </c>
      <c r="J13076" s="19" t="s">
        <v>2469</v>
      </c>
      <c r="K13076" s="19" t="s">
        <v>40</v>
      </c>
      <c r="L13076" s="59" t="s">
        <v>11892</v>
      </c>
    </row>
    <row r="13077" spans="2:12" ht="73.5" customHeight="1" x14ac:dyDescent="0.25">
      <c r="B13077" s="450">
        <v>11101705</v>
      </c>
      <c r="C13077" s="451" t="s">
        <v>12328</v>
      </c>
      <c r="D13077" s="137">
        <v>41659</v>
      </c>
      <c r="E13077" s="452" t="s">
        <v>11890</v>
      </c>
      <c r="F13077" s="19" t="s">
        <v>37</v>
      </c>
      <c r="G13077" s="19" t="s">
        <v>118</v>
      </c>
      <c r="H13077" s="453">
        <v>80000</v>
      </c>
      <c r="I13077" s="453">
        <v>80000</v>
      </c>
      <c r="J13077" s="19" t="s">
        <v>2469</v>
      </c>
      <c r="K13077" s="19" t="s">
        <v>40</v>
      </c>
      <c r="L13077" s="59" t="s">
        <v>11892</v>
      </c>
    </row>
    <row r="13078" spans="2:12" ht="73.5" customHeight="1" x14ac:dyDescent="0.25">
      <c r="B13078" s="450">
        <v>11122001</v>
      </c>
      <c r="C13078" s="451" t="s">
        <v>12329</v>
      </c>
      <c r="D13078" s="137">
        <v>41659</v>
      </c>
      <c r="E13078" s="452" t="s">
        <v>11890</v>
      </c>
      <c r="F13078" s="19" t="s">
        <v>37</v>
      </c>
      <c r="G13078" s="19" t="s">
        <v>118</v>
      </c>
      <c r="H13078" s="453">
        <v>80000</v>
      </c>
      <c r="I13078" s="453">
        <v>80000</v>
      </c>
      <c r="J13078" s="19" t="s">
        <v>2469</v>
      </c>
      <c r="K13078" s="19" t="s">
        <v>40</v>
      </c>
      <c r="L13078" s="59" t="s">
        <v>11892</v>
      </c>
    </row>
    <row r="13079" spans="2:12" ht="73.5" customHeight="1" x14ac:dyDescent="0.25">
      <c r="B13079" s="450">
        <v>11101705</v>
      </c>
      <c r="C13079" s="451" t="s">
        <v>12330</v>
      </c>
      <c r="D13079" s="137">
        <v>41659</v>
      </c>
      <c r="E13079" s="452" t="s">
        <v>11890</v>
      </c>
      <c r="F13079" s="19" t="s">
        <v>37</v>
      </c>
      <c r="G13079" s="19" t="s">
        <v>118</v>
      </c>
      <c r="H13079" s="453">
        <v>80000</v>
      </c>
      <c r="I13079" s="453">
        <v>80000</v>
      </c>
      <c r="J13079" s="19" t="s">
        <v>2469</v>
      </c>
      <c r="K13079" s="19" t="s">
        <v>40</v>
      </c>
      <c r="L13079" s="59" t="s">
        <v>11892</v>
      </c>
    </row>
    <row r="13080" spans="2:12" ht="73.5" customHeight="1" x14ac:dyDescent="0.25">
      <c r="B13080" s="450">
        <v>11101704</v>
      </c>
      <c r="C13080" s="451" t="s">
        <v>12331</v>
      </c>
      <c r="D13080" s="137">
        <v>41659</v>
      </c>
      <c r="E13080" s="452" t="s">
        <v>11890</v>
      </c>
      <c r="F13080" s="19" t="s">
        <v>37</v>
      </c>
      <c r="G13080" s="19" t="s">
        <v>118</v>
      </c>
      <c r="H13080" s="453">
        <v>80000</v>
      </c>
      <c r="I13080" s="453">
        <v>80000</v>
      </c>
      <c r="J13080" s="19" t="s">
        <v>2469</v>
      </c>
      <c r="K13080" s="19" t="s">
        <v>40</v>
      </c>
      <c r="L13080" s="59" t="s">
        <v>11892</v>
      </c>
    </row>
    <row r="13081" spans="2:12" ht="73.5" customHeight="1" x14ac:dyDescent="0.25">
      <c r="B13081" s="450">
        <v>11101704</v>
      </c>
      <c r="C13081" s="451" t="s">
        <v>12332</v>
      </c>
      <c r="D13081" s="137">
        <v>41659</v>
      </c>
      <c r="E13081" s="452" t="s">
        <v>11890</v>
      </c>
      <c r="F13081" s="19" t="s">
        <v>37</v>
      </c>
      <c r="G13081" s="19" t="s">
        <v>118</v>
      </c>
      <c r="H13081" s="453">
        <v>80000</v>
      </c>
      <c r="I13081" s="453">
        <v>80000</v>
      </c>
      <c r="J13081" s="19" t="s">
        <v>2469</v>
      </c>
      <c r="K13081" s="19" t="s">
        <v>40</v>
      </c>
      <c r="L13081" s="59" t="s">
        <v>11892</v>
      </c>
    </row>
    <row r="13082" spans="2:12" ht="73.5" customHeight="1" x14ac:dyDescent="0.25">
      <c r="B13082" s="450">
        <v>40142022</v>
      </c>
      <c r="C13082" s="451" t="s">
        <v>12333</v>
      </c>
      <c r="D13082" s="137">
        <v>41659</v>
      </c>
      <c r="E13082" s="452" t="s">
        <v>11890</v>
      </c>
      <c r="F13082" s="19" t="s">
        <v>37</v>
      </c>
      <c r="G13082" s="19" t="s">
        <v>118</v>
      </c>
      <c r="H13082" s="453">
        <v>80000</v>
      </c>
      <c r="I13082" s="453">
        <v>80000</v>
      </c>
      <c r="J13082" s="19" t="s">
        <v>2469</v>
      </c>
      <c r="K13082" s="19" t="s">
        <v>40</v>
      </c>
      <c r="L13082" s="59" t="s">
        <v>11892</v>
      </c>
    </row>
    <row r="13083" spans="2:12" ht="73.5" customHeight="1" x14ac:dyDescent="0.25">
      <c r="B13083" s="450">
        <v>31162205</v>
      </c>
      <c r="C13083" s="451" t="s">
        <v>12334</v>
      </c>
      <c r="D13083" s="137">
        <v>41659</v>
      </c>
      <c r="E13083" s="452" t="s">
        <v>11890</v>
      </c>
      <c r="F13083" s="19" t="s">
        <v>37</v>
      </c>
      <c r="G13083" s="19" t="s">
        <v>118</v>
      </c>
      <c r="H13083" s="453">
        <v>80000</v>
      </c>
      <c r="I13083" s="453">
        <v>80000</v>
      </c>
      <c r="J13083" s="19" t="s">
        <v>2469</v>
      </c>
      <c r="K13083" s="19" t="s">
        <v>40</v>
      </c>
      <c r="L13083" s="59" t="s">
        <v>11892</v>
      </c>
    </row>
    <row r="13084" spans="2:12" ht="73.5" customHeight="1" x14ac:dyDescent="0.25">
      <c r="B13084" s="450">
        <v>41111601</v>
      </c>
      <c r="C13084" s="451" t="s">
        <v>12335</v>
      </c>
      <c r="D13084" s="137">
        <v>41659</v>
      </c>
      <c r="E13084" s="452" t="s">
        <v>11890</v>
      </c>
      <c r="F13084" s="19" t="s">
        <v>37</v>
      </c>
      <c r="G13084" s="19" t="s">
        <v>118</v>
      </c>
      <c r="H13084" s="453">
        <v>80000</v>
      </c>
      <c r="I13084" s="453">
        <v>80000</v>
      </c>
      <c r="J13084" s="19" t="s">
        <v>2469</v>
      </c>
      <c r="K13084" s="19" t="s">
        <v>40</v>
      </c>
      <c r="L13084" s="59" t="s">
        <v>11892</v>
      </c>
    </row>
    <row r="13085" spans="2:12" ht="73.5" customHeight="1" x14ac:dyDescent="0.25">
      <c r="B13085" s="450">
        <v>41111601</v>
      </c>
      <c r="C13085" s="451" t="s">
        <v>12336</v>
      </c>
      <c r="D13085" s="137">
        <v>41659</v>
      </c>
      <c r="E13085" s="452" t="s">
        <v>11890</v>
      </c>
      <c r="F13085" s="19" t="s">
        <v>37</v>
      </c>
      <c r="G13085" s="19" t="s">
        <v>118</v>
      </c>
      <c r="H13085" s="453">
        <v>80000</v>
      </c>
      <c r="I13085" s="453">
        <v>80000</v>
      </c>
      <c r="J13085" s="19" t="s">
        <v>2469</v>
      </c>
      <c r="K13085" s="19" t="s">
        <v>40</v>
      </c>
      <c r="L13085" s="59" t="s">
        <v>11892</v>
      </c>
    </row>
    <row r="13086" spans="2:12" ht="73.5" customHeight="1" x14ac:dyDescent="0.25">
      <c r="B13086" s="450">
        <v>41111601</v>
      </c>
      <c r="C13086" s="451" t="s">
        <v>12337</v>
      </c>
      <c r="D13086" s="137">
        <v>41659</v>
      </c>
      <c r="E13086" s="452" t="s">
        <v>11890</v>
      </c>
      <c r="F13086" s="19" t="s">
        <v>37</v>
      </c>
      <c r="G13086" s="19" t="s">
        <v>118</v>
      </c>
      <c r="H13086" s="453">
        <v>80000</v>
      </c>
      <c r="I13086" s="453">
        <v>80000</v>
      </c>
      <c r="J13086" s="19" t="s">
        <v>2469</v>
      </c>
      <c r="K13086" s="19" t="s">
        <v>40</v>
      </c>
      <c r="L13086" s="59" t="s">
        <v>11892</v>
      </c>
    </row>
    <row r="13087" spans="2:12" ht="73.5" customHeight="1" x14ac:dyDescent="0.25">
      <c r="B13087" s="450">
        <v>41111601</v>
      </c>
      <c r="C13087" s="451" t="s">
        <v>12338</v>
      </c>
      <c r="D13087" s="137">
        <v>41659</v>
      </c>
      <c r="E13087" s="452" t="s">
        <v>11890</v>
      </c>
      <c r="F13087" s="19" t="s">
        <v>37</v>
      </c>
      <c r="G13087" s="19" t="s">
        <v>118</v>
      </c>
      <c r="H13087" s="453">
        <v>80000</v>
      </c>
      <c r="I13087" s="453">
        <v>80000</v>
      </c>
      <c r="J13087" s="19" t="s">
        <v>2469</v>
      </c>
      <c r="K13087" s="19" t="s">
        <v>40</v>
      </c>
      <c r="L13087" s="59" t="s">
        <v>11892</v>
      </c>
    </row>
    <row r="13088" spans="2:12" ht="73.5" customHeight="1" x14ac:dyDescent="0.25">
      <c r="B13088" s="450">
        <v>41111601</v>
      </c>
      <c r="C13088" s="451" t="s">
        <v>12339</v>
      </c>
      <c r="D13088" s="137">
        <v>41659</v>
      </c>
      <c r="E13088" s="452" t="s">
        <v>11890</v>
      </c>
      <c r="F13088" s="19" t="s">
        <v>37</v>
      </c>
      <c r="G13088" s="19" t="s">
        <v>118</v>
      </c>
      <c r="H13088" s="453">
        <v>80000</v>
      </c>
      <c r="I13088" s="453">
        <v>80000</v>
      </c>
      <c r="J13088" s="19" t="s">
        <v>2469</v>
      </c>
      <c r="K13088" s="19" t="s">
        <v>40</v>
      </c>
      <c r="L13088" s="59" t="s">
        <v>11892</v>
      </c>
    </row>
    <row r="13089" spans="2:12" ht="73.5" customHeight="1" x14ac:dyDescent="0.25">
      <c r="B13089" s="450">
        <v>41113702</v>
      </c>
      <c r="C13089" s="451" t="s">
        <v>12340</v>
      </c>
      <c r="D13089" s="137">
        <v>41659</v>
      </c>
      <c r="E13089" s="452" t="s">
        <v>11890</v>
      </c>
      <c r="F13089" s="19" t="s">
        <v>37</v>
      </c>
      <c r="G13089" s="19" t="s">
        <v>118</v>
      </c>
      <c r="H13089" s="453">
        <v>80000</v>
      </c>
      <c r="I13089" s="453">
        <v>80000</v>
      </c>
      <c r="J13089" s="19" t="s">
        <v>2469</v>
      </c>
      <c r="K13089" s="19" t="s">
        <v>40</v>
      </c>
      <c r="L13089" s="59" t="s">
        <v>11892</v>
      </c>
    </row>
    <row r="13090" spans="2:12" ht="73.5" customHeight="1" x14ac:dyDescent="0.25">
      <c r="B13090" s="450">
        <v>41111621</v>
      </c>
      <c r="C13090" s="451" t="s">
        <v>12341</v>
      </c>
      <c r="D13090" s="137">
        <v>41659</v>
      </c>
      <c r="E13090" s="452" t="s">
        <v>11890</v>
      </c>
      <c r="F13090" s="19" t="s">
        <v>37</v>
      </c>
      <c r="G13090" s="19" t="s">
        <v>118</v>
      </c>
      <c r="H13090" s="453">
        <v>80000</v>
      </c>
      <c r="I13090" s="453">
        <v>80000</v>
      </c>
      <c r="J13090" s="19" t="s">
        <v>2469</v>
      </c>
      <c r="K13090" s="19" t="s">
        <v>40</v>
      </c>
      <c r="L13090" s="59" t="s">
        <v>11892</v>
      </c>
    </row>
    <row r="13091" spans="2:12" ht="73.5" customHeight="1" x14ac:dyDescent="0.25">
      <c r="B13091" s="450">
        <v>41115102</v>
      </c>
      <c r="C13091" s="451" t="s">
        <v>12342</v>
      </c>
      <c r="D13091" s="137">
        <v>41659</v>
      </c>
      <c r="E13091" s="452" t="s">
        <v>11890</v>
      </c>
      <c r="F13091" s="19" t="s">
        <v>37</v>
      </c>
      <c r="G13091" s="19" t="s">
        <v>118</v>
      </c>
      <c r="H13091" s="453">
        <v>80000</v>
      </c>
      <c r="I13091" s="453">
        <v>80000</v>
      </c>
      <c r="J13091" s="19" t="s">
        <v>2469</v>
      </c>
      <c r="K13091" s="19" t="s">
        <v>40</v>
      </c>
      <c r="L13091" s="59" t="s">
        <v>11892</v>
      </c>
    </row>
    <row r="13092" spans="2:12" ht="73.5" customHeight="1" x14ac:dyDescent="0.25">
      <c r="B13092" s="450">
        <v>41111621</v>
      </c>
      <c r="C13092" s="451" t="s">
        <v>12343</v>
      </c>
      <c r="D13092" s="137">
        <v>41659</v>
      </c>
      <c r="E13092" s="452" t="s">
        <v>11890</v>
      </c>
      <c r="F13092" s="19" t="s">
        <v>37</v>
      </c>
      <c r="G13092" s="19" t="s">
        <v>118</v>
      </c>
      <c r="H13092" s="453">
        <v>80000</v>
      </c>
      <c r="I13092" s="453">
        <v>80000</v>
      </c>
      <c r="J13092" s="19" t="s">
        <v>2469</v>
      </c>
      <c r="K13092" s="19" t="s">
        <v>40</v>
      </c>
      <c r="L13092" s="59" t="s">
        <v>11892</v>
      </c>
    </row>
    <row r="13093" spans="2:12" ht="73.5" customHeight="1" x14ac:dyDescent="0.25">
      <c r="B13093" s="450">
        <v>41111621</v>
      </c>
      <c r="C13093" s="451" t="s">
        <v>12344</v>
      </c>
      <c r="D13093" s="137">
        <v>41659</v>
      </c>
      <c r="E13093" s="452" t="s">
        <v>11890</v>
      </c>
      <c r="F13093" s="19" t="s">
        <v>37</v>
      </c>
      <c r="G13093" s="19" t="s">
        <v>118</v>
      </c>
      <c r="H13093" s="453">
        <v>80000</v>
      </c>
      <c r="I13093" s="453">
        <v>80000</v>
      </c>
      <c r="J13093" s="19" t="s">
        <v>2469</v>
      </c>
      <c r="K13093" s="19" t="s">
        <v>40</v>
      </c>
      <c r="L13093" s="59" t="s">
        <v>11892</v>
      </c>
    </row>
    <row r="13094" spans="2:12" ht="73.5" customHeight="1" x14ac:dyDescent="0.25">
      <c r="B13094" s="450">
        <v>41111618</v>
      </c>
      <c r="C13094" s="451" t="s">
        <v>12345</v>
      </c>
      <c r="D13094" s="137">
        <v>41659</v>
      </c>
      <c r="E13094" s="452" t="s">
        <v>11890</v>
      </c>
      <c r="F13094" s="19" t="s">
        <v>37</v>
      </c>
      <c r="G13094" s="19" t="s">
        <v>118</v>
      </c>
      <c r="H13094" s="453">
        <v>80000</v>
      </c>
      <c r="I13094" s="453">
        <v>80000</v>
      </c>
      <c r="J13094" s="19" t="s">
        <v>2469</v>
      </c>
      <c r="K13094" s="19" t="s">
        <v>40</v>
      </c>
      <c r="L13094" s="59" t="s">
        <v>11892</v>
      </c>
    </row>
    <row r="13095" spans="2:12" ht="73.5" customHeight="1" x14ac:dyDescent="0.25">
      <c r="B13095" s="450">
        <v>41111601</v>
      </c>
      <c r="C13095" s="451" t="s">
        <v>12346</v>
      </c>
      <c r="D13095" s="137">
        <v>41659</v>
      </c>
      <c r="E13095" s="452" t="s">
        <v>11890</v>
      </c>
      <c r="F13095" s="19" t="s">
        <v>37</v>
      </c>
      <c r="G13095" s="19" t="s">
        <v>118</v>
      </c>
      <c r="H13095" s="453">
        <v>80000</v>
      </c>
      <c r="I13095" s="453">
        <v>80000</v>
      </c>
      <c r="J13095" s="19" t="s">
        <v>2469</v>
      </c>
      <c r="K13095" s="19" t="s">
        <v>40</v>
      </c>
      <c r="L13095" s="59" t="s">
        <v>11892</v>
      </c>
    </row>
    <row r="13096" spans="2:12" ht="73.5" customHeight="1" x14ac:dyDescent="0.25">
      <c r="B13096" s="450">
        <v>41111601</v>
      </c>
      <c r="C13096" s="451" t="s">
        <v>12347</v>
      </c>
      <c r="D13096" s="137">
        <v>41659</v>
      </c>
      <c r="E13096" s="452" t="s">
        <v>11890</v>
      </c>
      <c r="F13096" s="19" t="s">
        <v>37</v>
      </c>
      <c r="G13096" s="19" t="s">
        <v>118</v>
      </c>
      <c r="H13096" s="453">
        <v>80000</v>
      </c>
      <c r="I13096" s="453">
        <v>80000</v>
      </c>
      <c r="J13096" s="19" t="s">
        <v>2469</v>
      </c>
      <c r="K13096" s="19" t="s">
        <v>40</v>
      </c>
      <c r="L13096" s="59" t="s">
        <v>11892</v>
      </c>
    </row>
    <row r="13097" spans="2:12" ht="73.5" customHeight="1" x14ac:dyDescent="0.25">
      <c r="B13097" s="450">
        <v>41111601</v>
      </c>
      <c r="C13097" s="451" t="s">
        <v>12348</v>
      </c>
      <c r="D13097" s="137">
        <v>41659</v>
      </c>
      <c r="E13097" s="452" t="s">
        <v>11890</v>
      </c>
      <c r="F13097" s="19" t="s">
        <v>37</v>
      </c>
      <c r="G13097" s="19" t="s">
        <v>118</v>
      </c>
      <c r="H13097" s="453">
        <v>80000</v>
      </c>
      <c r="I13097" s="453">
        <v>80000</v>
      </c>
      <c r="J13097" s="19" t="s">
        <v>2469</v>
      </c>
      <c r="K13097" s="19" t="s">
        <v>40</v>
      </c>
      <c r="L13097" s="59" t="s">
        <v>11892</v>
      </c>
    </row>
    <row r="13098" spans="2:12" ht="73.5" customHeight="1" x14ac:dyDescent="0.25">
      <c r="B13098" s="450">
        <v>41111601</v>
      </c>
      <c r="C13098" s="451" t="s">
        <v>12349</v>
      </c>
      <c r="D13098" s="137">
        <v>41659</v>
      </c>
      <c r="E13098" s="452" t="s">
        <v>11890</v>
      </c>
      <c r="F13098" s="19" t="s">
        <v>37</v>
      </c>
      <c r="G13098" s="19" t="s">
        <v>118</v>
      </c>
      <c r="H13098" s="453">
        <v>80000</v>
      </c>
      <c r="I13098" s="453">
        <v>80000</v>
      </c>
      <c r="J13098" s="19" t="s">
        <v>2469</v>
      </c>
      <c r="K13098" s="19" t="s">
        <v>40</v>
      </c>
      <c r="L13098" s="59" t="s">
        <v>11892</v>
      </c>
    </row>
    <row r="13099" spans="2:12" ht="73.5" customHeight="1" x14ac:dyDescent="0.25">
      <c r="B13099" s="450">
        <v>41111601</v>
      </c>
      <c r="C13099" s="451" t="s">
        <v>12350</v>
      </c>
      <c r="D13099" s="137">
        <v>41659</v>
      </c>
      <c r="E13099" s="452" t="s">
        <v>11890</v>
      </c>
      <c r="F13099" s="19" t="s">
        <v>37</v>
      </c>
      <c r="G13099" s="19" t="s">
        <v>118</v>
      </c>
      <c r="H13099" s="453">
        <v>80000</v>
      </c>
      <c r="I13099" s="453">
        <v>80000</v>
      </c>
      <c r="J13099" s="19" t="s">
        <v>2469</v>
      </c>
      <c r="K13099" s="19" t="s">
        <v>40</v>
      </c>
      <c r="L13099" s="59" t="s">
        <v>11892</v>
      </c>
    </row>
    <row r="13100" spans="2:12" ht="73.5" customHeight="1" x14ac:dyDescent="0.25">
      <c r="B13100" s="450">
        <v>41111621</v>
      </c>
      <c r="C13100" s="451" t="s">
        <v>12351</v>
      </c>
      <c r="D13100" s="137">
        <v>41659</v>
      </c>
      <c r="E13100" s="452" t="s">
        <v>11890</v>
      </c>
      <c r="F13100" s="19" t="s">
        <v>37</v>
      </c>
      <c r="G13100" s="19" t="s">
        <v>118</v>
      </c>
      <c r="H13100" s="453">
        <v>80000</v>
      </c>
      <c r="I13100" s="453">
        <v>80000</v>
      </c>
      <c r="J13100" s="19" t="s">
        <v>2469</v>
      </c>
      <c r="K13100" s="19" t="s">
        <v>40</v>
      </c>
      <c r="L13100" s="59" t="s">
        <v>11892</v>
      </c>
    </row>
    <row r="13101" spans="2:12" ht="73.5" customHeight="1" x14ac:dyDescent="0.25">
      <c r="B13101" s="450">
        <v>41111621</v>
      </c>
      <c r="C13101" s="451" t="s">
        <v>12352</v>
      </c>
      <c r="D13101" s="137">
        <v>41659</v>
      </c>
      <c r="E13101" s="452" t="s">
        <v>11890</v>
      </c>
      <c r="F13101" s="19" t="s">
        <v>37</v>
      </c>
      <c r="G13101" s="19" t="s">
        <v>118</v>
      </c>
      <c r="H13101" s="453">
        <v>80000</v>
      </c>
      <c r="I13101" s="453">
        <v>80000</v>
      </c>
      <c r="J13101" s="19" t="s">
        <v>2469</v>
      </c>
      <c r="K13101" s="19" t="s">
        <v>40</v>
      </c>
      <c r="L13101" s="59" t="s">
        <v>11892</v>
      </c>
    </row>
    <row r="13102" spans="2:12" ht="73.5" customHeight="1" x14ac:dyDescent="0.25">
      <c r="B13102" s="450">
        <v>41111601</v>
      </c>
      <c r="C13102" s="451" t="s">
        <v>12353</v>
      </c>
      <c r="D13102" s="137">
        <v>41659</v>
      </c>
      <c r="E13102" s="452" t="s">
        <v>11890</v>
      </c>
      <c r="F13102" s="19" t="s">
        <v>37</v>
      </c>
      <c r="G13102" s="19" t="s">
        <v>118</v>
      </c>
      <c r="H13102" s="453">
        <v>80000</v>
      </c>
      <c r="I13102" s="453">
        <v>80000</v>
      </c>
      <c r="J13102" s="19" t="s">
        <v>2469</v>
      </c>
      <c r="K13102" s="19" t="s">
        <v>40</v>
      </c>
      <c r="L13102" s="59" t="s">
        <v>11892</v>
      </c>
    </row>
    <row r="13103" spans="2:12" ht="73.5" customHeight="1" x14ac:dyDescent="0.25">
      <c r="B13103" s="450">
        <v>41111601</v>
      </c>
      <c r="C13103" s="451" t="s">
        <v>12354</v>
      </c>
      <c r="D13103" s="137">
        <v>41659</v>
      </c>
      <c r="E13103" s="452" t="s">
        <v>11890</v>
      </c>
      <c r="F13103" s="19" t="s">
        <v>37</v>
      </c>
      <c r="G13103" s="19" t="s">
        <v>118</v>
      </c>
      <c r="H13103" s="453">
        <v>80000</v>
      </c>
      <c r="I13103" s="453">
        <v>80000</v>
      </c>
      <c r="J13103" s="19" t="s">
        <v>2469</v>
      </c>
      <c r="K13103" s="19" t="s">
        <v>40</v>
      </c>
      <c r="L13103" s="59" t="s">
        <v>11892</v>
      </c>
    </row>
    <row r="13104" spans="2:12" ht="73.5" customHeight="1" x14ac:dyDescent="0.25">
      <c r="B13104" s="450">
        <v>41111601</v>
      </c>
      <c r="C13104" s="451" t="s">
        <v>12355</v>
      </c>
      <c r="D13104" s="137">
        <v>41659</v>
      </c>
      <c r="E13104" s="452" t="s">
        <v>11890</v>
      </c>
      <c r="F13104" s="19" t="s">
        <v>37</v>
      </c>
      <c r="G13104" s="19" t="s">
        <v>118</v>
      </c>
      <c r="H13104" s="453">
        <v>80000</v>
      </c>
      <c r="I13104" s="453">
        <v>80000</v>
      </c>
      <c r="J13104" s="19" t="s">
        <v>2469</v>
      </c>
      <c r="K13104" s="19" t="s">
        <v>40</v>
      </c>
      <c r="L13104" s="59" t="s">
        <v>11892</v>
      </c>
    </row>
    <row r="13105" spans="2:12" ht="73.5" customHeight="1" x14ac:dyDescent="0.25">
      <c r="B13105" s="450">
        <v>41111601</v>
      </c>
      <c r="C13105" s="451" t="s">
        <v>12356</v>
      </c>
      <c r="D13105" s="137">
        <v>41659</v>
      </c>
      <c r="E13105" s="452" t="s">
        <v>11890</v>
      </c>
      <c r="F13105" s="19" t="s">
        <v>37</v>
      </c>
      <c r="G13105" s="19" t="s">
        <v>118</v>
      </c>
      <c r="H13105" s="453">
        <v>80000</v>
      </c>
      <c r="I13105" s="453">
        <v>80000</v>
      </c>
      <c r="J13105" s="19" t="s">
        <v>2469</v>
      </c>
      <c r="K13105" s="19" t="s">
        <v>40</v>
      </c>
      <c r="L13105" s="59" t="s">
        <v>11892</v>
      </c>
    </row>
    <row r="13106" spans="2:12" ht="73.5" customHeight="1" x14ac:dyDescent="0.25">
      <c r="B13106" s="450">
        <v>41111601</v>
      </c>
      <c r="C13106" s="451" t="s">
        <v>12357</v>
      </c>
      <c r="D13106" s="137">
        <v>41659</v>
      </c>
      <c r="E13106" s="452" t="s">
        <v>11890</v>
      </c>
      <c r="F13106" s="19" t="s">
        <v>37</v>
      </c>
      <c r="G13106" s="19" t="s">
        <v>118</v>
      </c>
      <c r="H13106" s="453">
        <v>80000</v>
      </c>
      <c r="I13106" s="453">
        <v>80000</v>
      </c>
      <c r="J13106" s="19" t="s">
        <v>2469</v>
      </c>
      <c r="K13106" s="19" t="s">
        <v>40</v>
      </c>
      <c r="L13106" s="59" t="s">
        <v>11892</v>
      </c>
    </row>
    <row r="13107" spans="2:12" ht="73.5" customHeight="1" x14ac:dyDescent="0.25">
      <c r="B13107" s="450">
        <v>41111601</v>
      </c>
      <c r="C13107" s="451" t="s">
        <v>12358</v>
      </c>
      <c r="D13107" s="137">
        <v>41659</v>
      </c>
      <c r="E13107" s="452" t="s">
        <v>11890</v>
      </c>
      <c r="F13107" s="19" t="s">
        <v>37</v>
      </c>
      <c r="G13107" s="19" t="s">
        <v>118</v>
      </c>
      <c r="H13107" s="453">
        <v>80000</v>
      </c>
      <c r="I13107" s="453">
        <v>80000</v>
      </c>
      <c r="J13107" s="19" t="s">
        <v>2469</v>
      </c>
      <c r="K13107" s="19" t="s">
        <v>40</v>
      </c>
      <c r="L13107" s="59" t="s">
        <v>11892</v>
      </c>
    </row>
    <row r="13108" spans="2:12" ht="73.5" customHeight="1" x14ac:dyDescent="0.25">
      <c r="B13108" s="450">
        <v>41111621</v>
      </c>
      <c r="C13108" s="451" t="s">
        <v>12359</v>
      </c>
      <c r="D13108" s="137">
        <v>41659</v>
      </c>
      <c r="E13108" s="452" t="s">
        <v>11890</v>
      </c>
      <c r="F13108" s="19" t="s">
        <v>37</v>
      </c>
      <c r="G13108" s="19" t="s">
        <v>118</v>
      </c>
      <c r="H13108" s="453">
        <v>80000</v>
      </c>
      <c r="I13108" s="453">
        <v>80000</v>
      </c>
      <c r="J13108" s="19" t="s">
        <v>2469</v>
      </c>
      <c r="K13108" s="19" t="s">
        <v>40</v>
      </c>
      <c r="L13108" s="59" t="s">
        <v>11892</v>
      </c>
    </row>
    <row r="13109" spans="2:12" ht="73.5" customHeight="1" x14ac:dyDescent="0.25">
      <c r="B13109" s="450">
        <v>41111621</v>
      </c>
      <c r="C13109" s="451" t="s">
        <v>12360</v>
      </c>
      <c r="D13109" s="137">
        <v>41659</v>
      </c>
      <c r="E13109" s="452" t="s">
        <v>11890</v>
      </c>
      <c r="F13109" s="19" t="s">
        <v>37</v>
      </c>
      <c r="G13109" s="19" t="s">
        <v>118</v>
      </c>
      <c r="H13109" s="453">
        <v>80000</v>
      </c>
      <c r="I13109" s="453">
        <v>80000</v>
      </c>
      <c r="J13109" s="19" t="s">
        <v>2469</v>
      </c>
      <c r="K13109" s="19" t="s">
        <v>40</v>
      </c>
      <c r="L13109" s="59" t="s">
        <v>11892</v>
      </c>
    </row>
    <row r="13110" spans="2:12" ht="73.5" customHeight="1" x14ac:dyDescent="0.25">
      <c r="B13110" s="450">
        <v>41111621</v>
      </c>
      <c r="C13110" s="451" t="s">
        <v>12361</v>
      </c>
      <c r="D13110" s="137">
        <v>41659</v>
      </c>
      <c r="E13110" s="452" t="s">
        <v>11890</v>
      </c>
      <c r="F13110" s="19" t="s">
        <v>37</v>
      </c>
      <c r="G13110" s="19" t="s">
        <v>118</v>
      </c>
      <c r="H13110" s="453">
        <v>80000</v>
      </c>
      <c r="I13110" s="453">
        <v>80000</v>
      </c>
      <c r="J13110" s="19" t="s">
        <v>2469</v>
      </c>
      <c r="K13110" s="19" t="s">
        <v>40</v>
      </c>
      <c r="L13110" s="59" t="s">
        <v>11892</v>
      </c>
    </row>
    <row r="13111" spans="2:12" ht="73.5" customHeight="1" x14ac:dyDescent="0.25">
      <c r="B13111" s="450">
        <v>41111601</v>
      </c>
      <c r="C13111" s="451" t="s">
        <v>12362</v>
      </c>
      <c r="D13111" s="137">
        <v>41659</v>
      </c>
      <c r="E13111" s="452" t="s">
        <v>11890</v>
      </c>
      <c r="F13111" s="19" t="s">
        <v>37</v>
      </c>
      <c r="G13111" s="19" t="s">
        <v>118</v>
      </c>
      <c r="H13111" s="453">
        <v>80000</v>
      </c>
      <c r="I13111" s="453">
        <v>80000</v>
      </c>
      <c r="J13111" s="19" t="s">
        <v>2469</v>
      </c>
      <c r="K13111" s="19" t="s">
        <v>40</v>
      </c>
      <c r="L13111" s="59" t="s">
        <v>11892</v>
      </c>
    </row>
    <row r="13112" spans="2:12" ht="73.5" customHeight="1" x14ac:dyDescent="0.25">
      <c r="B13112" s="450">
        <v>41113702</v>
      </c>
      <c r="C13112" s="451" t="s">
        <v>12363</v>
      </c>
      <c r="D13112" s="137">
        <v>41659</v>
      </c>
      <c r="E13112" s="452" t="s">
        <v>11890</v>
      </c>
      <c r="F13112" s="19" t="s">
        <v>37</v>
      </c>
      <c r="G13112" s="19" t="s">
        <v>118</v>
      </c>
      <c r="H13112" s="453">
        <v>80000</v>
      </c>
      <c r="I13112" s="453">
        <v>80000</v>
      </c>
      <c r="J13112" s="19" t="s">
        <v>2469</v>
      </c>
      <c r="K13112" s="19" t="s">
        <v>40</v>
      </c>
      <c r="L13112" s="59" t="s">
        <v>11892</v>
      </c>
    </row>
    <row r="13113" spans="2:12" ht="73.5" customHeight="1" x14ac:dyDescent="0.25">
      <c r="B13113" s="450">
        <v>41111601</v>
      </c>
      <c r="C13113" s="451" t="s">
        <v>12364</v>
      </c>
      <c r="D13113" s="137">
        <v>41659</v>
      </c>
      <c r="E13113" s="452" t="s">
        <v>11890</v>
      </c>
      <c r="F13113" s="19" t="s">
        <v>37</v>
      </c>
      <c r="G13113" s="19" t="s">
        <v>118</v>
      </c>
      <c r="H13113" s="453">
        <v>80000</v>
      </c>
      <c r="I13113" s="453">
        <v>80000</v>
      </c>
      <c r="J13113" s="19" t="s">
        <v>2469</v>
      </c>
      <c r="K13113" s="19" t="s">
        <v>40</v>
      </c>
      <c r="L13113" s="59" t="s">
        <v>11892</v>
      </c>
    </row>
    <row r="13114" spans="2:12" ht="73.5" customHeight="1" x14ac:dyDescent="0.25">
      <c r="B13114" s="450">
        <v>41111601</v>
      </c>
      <c r="C13114" s="451" t="s">
        <v>12365</v>
      </c>
      <c r="D13114" s="137">
        <v>41659</v>
      </c>
      <c r="E13114" s="452" t="s">
        <v>11890</v>
      </c>
      <c r="F13114" s="19" t="s">
        <v>37</v>
      </c>
      <c r="G13114" s="19" t="s">
        <v>118</v>
      </c>
      <c r="H13114" s="453">
        <v>80000</v>
      </c>
      <c r="I13114" s="453">
        <v>80000</v>
      </c>
      <c r="J13114" s="19" t="s">
        <v>2469</v>
      </c>
      <c r="K13114" s="19" t="s">
        <v>40</v>
      </c>
      <c r="L13114" s="59" t="s">
        <v>11892</v>
      </c>
    </row>
    <row r="13115" spans="2:12" ht="73.5" customHeight="1" x14ac:dyDescent="0.25">
      <c r="B13115" s="450">
        <v>41111621</v>
      </c>
      <c r="C13115" s="451" t="s">
        <v>12366</v>
      </c>
      <c r="D13115" s="137">
        <v>41659</v>
      </c>
      <c r="E13115" s="452" t="s">
        <v>11890</v>
      </c>
      <c r="F13115" s="19" t="s">
        <v>37</v>
      </c>
      <c r="G13115" s="19" t="s">
        <v>118</v>
      </c>
      <c r="H13115" s="453">
        <v>80000</v>
      </c>
      <c r="I13115" s="453">
        <v>80000</v>
      </c>
      <c r="J13115" s="19" t="s">
        <v>2469</v>
      </c>
      <c r="K13115" s="19" t="s">
        <v>40</v>
      </c>
      <c r="L13115" s="59" t="s">
        <v>11892</v>
      </c>
    </row>
    <row r="13116" spans="2:12" ht="73.5" customHeight="1" x14ac:dyDescent="0.25">
      <c r="B13116" s="450">
        <v>41111621</v>
      </c>
      <c r="C13116" s="451" t="s">
        <v>12367</v>
      </c>
      <c r="D13116" s="137">
        <v>41659</v>
      </c>
      <c r="E13116" s="452" t="s">
        <v>11890</v>
      </c>
      <c r="F13116" s="19" t="s">
        <v>37</v>
      </c>
      <c r="G13116" s="19" t="s">
        <v>118</v>
      </c>
      <c r="H13116" s="453">
        <v>80000</v>
      </c>
      <c r="I13116" s="453">
        <v>80000</v>
      </c>
      <c r="J13116" s="19" t="s">
        <v>2469</v>
      </c>
      <c r="K13116" s="19" t="s">
        <v>40</v>
      </c>
      <c r="L13116" s="59" t="s">
        <v>11892</v>
      </c>
    </row>
    <row r="13117" spans="2:12" ht="73.5" customHeight="1" x14ac:dyDescent="0.25">
      <c r="B13117" s="450">
        <v>41111601</v>
      </c>
      <c r="C13117" s="451" t="s">
        <v>12368</v>
      </c>
      <c r="D13117" s="137">
        <v>41659</v>
      </c>
      <c r="E13117" s="452" t="s">
        <v>11890</v>
      </c>
      <c r="F13117" s="19" t="s">
        <v>37</v>
      </c>
      <c r="G13117" s="19" t="s">
        <v>118</v>
      </c>
      <c r="H13117" s="453">
        <v>80000</v>
      </c>
      <c r="I13117" s="453">
        <v>80000</v>
      </c>
      <c r="J13117" s="19" t="s">
        <v>2469</v>
      </c>
      <c r="K13117" s="19" t="s">
        <v>40</v>
      </c>
      <c r="L13117" s="59" t="s">
        <v>11892</v>
      </c>
    </row>
    <row r="13118" spans="2:12" ht="73.5" customHeight="1" x14ac:dyDescent="0.25">
      <c r="B13118" s="450">
        <v>41111601</v>
      </c>
      <c r="C13118" s="451" t="s">
        <v>12369</v>
      </c>
      <c r="D13118" s="137">
        <v>41659</v>
      </c>
      <c r="E13118" s="452" t="s">
        <v>11890</v>
      </c>
      <c r="F13118" s="19" t="s">
        <v>37</v>
      </c>
      <c r="G13118" s="19" t="s">
        <v>118</v>
      </c>
      <c r="H13118" s="453">
        <v>80000</v>
      </c>
      <c r="I13118" s="453">
        <v>80000</v>
      </c>
      <c r="J13118" s="19" t="s">
        <v>2469</v>
      </c>
      <c r="K13118" s="19" t="s">
        <v>40</v>
      </c>
      <c r="L13118" s="59" t="s">
        <v>11892</v>
      </c>
    </row>
    <row r="13119" spans="2:12" ht="73.5" customHeight="1" x14ac:dyDescent="0.25">
      <c r="B13119" s="450">
        <v>41111601</v>
      </c>
      <c r="C13119" s="451" t="s">
        <v>12370</v>
      </c>
      <c r="D13119" s="137">
        <v>41659</v>
      </c>
      <c r="E13119" s="452" t="s">
        <v>11890</v>
      </c>
      <c r="F13119" s="19" t="s">
        <v>37</v>
      </c>
      <c r="G13119" s="19" t="s">
        <v>118</v>
      </c>
      <c r="H13119" s="453">
        <v>80000</v>
      </c>
      <c r="I13119" s="453">
        <v>80000</v>
      </c>
      <c r="J13119" s="19" t="s">
        <v>2469</v>
      </c>
      <c r="K13119" s="19" t="s">
        <v>40</v>
      </c>
      <c r="L13119" s="59" t="s">
        <v>11892</v>
      </c>
    </row>
    <row r="13120" spans="2:12" ht="73.5" customHeight="1" x14ac:dyDescent="0.25">
      <c r="B13120" s="450">
        <v>41111601</v>
      </c>
      <c r="C13120" s="451" t="s">
        <v>12371</v>
      </c>
      <c r="D13120" s="137">
        <v>41659</v>
      </c>
      <c r="E13120" s="452" t="s">
        <v>11890</v>
      </c>
      <c r="F13120" s="19" t="s">
        <v>37</v>
      </c>
      <c r="G13120" s="19" t="s">
        <v>118</v>
      </c>
      <c r="H13120" s="453">
        <v>80000</v>
      </c>
      <c r="I13120" s="453">
        <v>80000</v>
      </c>
      <c r="J13120" s="19" t="s">
        <v>2469</v>
      </c>
      <c r="K13120" s="19" t="s">
        <v>40</v>
      </c>
      <c r="L13120" s="59" t="s">
        <v>11892</v>
      </c>
    </row>
    <row r="13121" spans="2:12" ht="73.5" customHeight="1" x14ac:dyDescent="0.25">
      <c r="B13121" s="450">
        <v>41111601</v>
      </c>
      <c r="C13121" s="451" t="s">
        <v>12372</v>
      </c>
      <c r="D13121" s="137">
        <v>41659</v>
      </c>
      <c r="E13121" s="452" t="s">
        <v>11890</v>
      </c>
      <c r="F13121" s="19" t="s">
        <v>37</v>
      </c>
      <c r="G13121" s="19" t="s">
        <v>118</v>
      </c>
      <c r="H13121" s="453">
        <v>80000</v>
      </c>
      <c r="I13121" s="453">
        <v>80000</v>
      </c>
      <c r="J13121" s="19" t="s">
        <v>2469</v>
      </c>
      <c r="K13121" s="19" t="s">
        <v>40</v>
      </c>
      <c r="L13121" s="59" t="s">
        <v>11892</v>
      </c>
    </row>
    <row r="13122" spans="2:12" ht="73.5" customHeight="1" x14ac:dyDescent="0.25">
      <c r="B13122" s="450">
        <v>41111601</v>
      </c>
      <c r="C13122" s="451" t="s">
        <v>12373</v>
      </c>
      <c r="D13122" s="137">
        <v>41659</v>
      </c>
      <c r="E13122" s="452" t="s">
        <v>11890</v>
      </c>
      <c r="F13122" s="19" t="s">
        <v>37</v>
      </c>
      <c r="G13122" s="19" t="s">
        <v>118</v>
      </c>
      <c r="H13122" s="453">
        <v>80000</v>
      </c>
      <c r="I13122" s="453">
        <v>80000</v>
      </c>
      <c r="J13122" s="19" t="s">
        <v>2469</v>
      </c>
      <c r="K13122" s="19" t="s">
        <v>40</v>
      </c>
      <c r="L13122" s="59" t="s">
        <v>11892</v>
      </c>
    </row>
    <row r="13123" spans="2:12" ht="73.5" customHeight="1" x14ac:dyDescent="0.25">
      <c r="B13123" s="450">
        <v>41111601</v>
      </c>
      <c r="C13123" s="451" t="s">
        <v>12374</v>
      </c>
      <c r="D13123" s="137">
        <v>41659</v>
      </c>
      <c r="E13123" s="452" t="s">
        <v>11890</v>
      </c>
      <c r="F13123" s="19" t="s">
        <v>37</v>
      </c>
      <c r="G13123" s="19" t="s">
        <v>118</v>
      </c>
      <c r="H13123" s="453">
        <v>80000</v>
      </c>
      <c r="I13123" s="453">
        <v>80000</v>
      </c>
      <c r="J13123" s="19" t="s">
        <v>2469</v>
      </c>
      <c r="K13123" s="19" t="s">
        <v>40</v>
      </c>
      <c r="L13123" s="59" t="s">
        <v>11892</v>
      </c>
    </row>
    <row r="13124" spans="2:12" ht="73.5" customHeight="1" x14ac:dyDescent="0.25">
      <c r="B13124" s="450">
        <v>41111601</v>
      </c>
      <c r="C13124" s="451" t="s">
        <v>12375</v>
      </c>
      <c r="D13124" s="137">
        <v>41659</v>
      </c>
      <c r="E13124" s="452" t="s">
        <v>11890</v>
      </c>
      <c r="F13124" s="19" t="s">
        <v>37</v>
      </c>
      <c r="G13124" s="19" t="s">
        <v>118</v>
      </c>
      <c r="H13124" s="453">
        <v>80000</v>
      </c>
      <c r="I13124" s="453">
        <v>80000</v>
      </c>
      <c r="J13124" s="19" t="s">
        <v>2469</v>
      </c>
      <c r="K13124" s="19" t="s">
        <v>40</v>
      </c>
      <c r="L13124" s="59" t="s">
        <v>11892</v>
      </c>
    </row>
    <row r="13125" spans="2:12" ht="73.5" customHeight="1" x14ac:dyDescent="0.25">
      <c r="B13125" s="450">
        <v>41111601</v>
      </c>
      <c r="C13125" s="451" t="s">
        <v>12376</v>
      </c>
      <c r="D13125" s="137">
        <v>41659</v>
      </c>
      <c r="E13125" s="452" t="s">
        <v>11890</v>
      </c>
      <c r="F13125" s="19" t="s">
        <v>37</v>
      </c>
      <c r="G13125" s="19" t="s">
        <v>118</v>
      </c>
      <c r="H13125" s="453">
        <v>80000</v>
      </c>
      <c r="I13125" s="453">
        <v>80000</v>
      </c>
      <c r="J13125" s="19" t="s">
        <v>2469</v>
      </c>
      <c r="K13125" s="19" t="s">
        <v>40</v>
      </c>
      <c r="L13125" s="59" t="s">
        <v>11892</v>
      </c>
    </row>
    <row r="13126" spans="2:12" ht="73.5" customHeight="1" x14ac:dyDescent="0.25">
      <c r="B13126" s="450">
        <v>41111601</v>
      </c>
      <c r="C13126" s="451" t="s">
        <v>12362</v>
      </c>
      <c r="D13126" s="137">
        <v>41659</v>
      </c>
      <c r="E13126" s="452" t="s">
        <v>11890</v>
      </c>
      <c r="F13126" s="19" t="s">
        <v>37</v>
      </c>
      <c r="G13126" s="19" t="s">
        <v>118</v>
      </c>
      <c r="H13126" s="453">
        <v>80000</v>
      </c>
      <c r="I13126" s="453">
        <v>80000</v>
      </c>
      <c r="J13126" s="19" t="s">
        <v>2469</v>
      </c>
      <c r="K13126" s="19" t="s">
        <v>40</v>
      </c>
      <c r="L13126" s="59" t="s">
        <v>11892</v>
      </c>
    </row>
    <row r="13127" spans="2:12" ht="73.5" customHeight="1" x14ac:dyDescent="0.25">
      <c r="B13127" s="450">
        <v>41111601</v>
      </c>
      <c r="C13127" s="451" t="s">
        <v>12377</v>
      </c>
      <c r="D13127" s="137">
        <v>41659</v>
      </c>
      <c r="E13127" s="452" t="s">
        <v>11890</v>
      </c>
      <c r="F13127" s="19" t="s">
        <v>37</v>
      </c>
      <c r="G13127" s="19" t="s">
        <v>118</v>
      </c>
      <c r="H13127" s="453">
        <v>80000</v>
      </c>
      <c r="I13127" s="453">
        <v>80000</v>
      </c>
      <c r="J13127" s="19" t="s">
        <v>2469</v>
      </c>
      <c r="K13127" s="19" t="s">
        <v>40</v>
      </c>
      <c r="L13127" s="59" t="s">
        <v>11892</v>
      </c>
    </row>
    <row r="13128" spans="2:12" ht="73.5" customHeight="1" x14ac:dyDescent="0.25">
      <c r="B13128" s="450">
        <v>41111601</v>
      </c>
      <c r="C13128" s="451" t="s">
        <v>12378</v>
      </c>
      <c r="D13128" s="137">
        <v>41659</v>
      </c>
      <c r="E13128" s="452" t="s">
        <v>11890</v>
      </c>
      <c r="F13128" s="19" t="s">
        <v>37</v>
      </c>
      <c r="G13128" s="19" t="s">
        <v>118</v>
      </c>
      <c r="H13128" s="453">
        <v>80000</v>
      </c>
      <c r="I13128" s="453">
        <v>80000</v>
      </c>
      <c r="J13128" s="19" t="s">
        <v>2469</v>
      </c>
      <c r="K13128" s="19" t="s">
        <v>40</v>
      </c>
      <c r="L13128" s="59" t="s">
        <v>11892</v>
      </c>
    </row>
    <row r="13129" spans="2:12" ht="73.5" customHeight="1" x14ac:dyDescent="0.25">
      <c r="B13129" s="450">
        <v>41111601</v>
      </c>
      <c r="C13129" s="451" t="s">
        <v>12379</v>
      </c>
      <c r="D13129" s="137">
        <v>41659</v>
      </c>
      <c r="E13129" s="452" t="s">
        <v>11890</v>
      </c>
      <c r="F13129" s="19" t="s">
        <v>37</v>
      </c>
      <c r="G13129" s="19" t="s">
        <v>118</v>
      </c>
      <c r="H13129" s="453">
        <v>80000</v>
      </c>
      <c r="I13129" s="453">
        <v>80000</v>
      </c>
      <c r="J13129" s="19" t="s">
        <v>2469</v>
      </c>
      <c r="K13129" s="19" t="s">
        <v>40</v>
      </c>
      <c r="L13129" s="59" t="s">
        <v>11892</v>
      </c>
    </row>
    <row r="13130" spans="2:12" ht="73.5" customHeight="1" x14ac:dyDescent="0.25">
      <c r="B13130" s="450">
        <v>41111601</v>
      </c>
      <c r="C13130" s="451" t="s">
        <v>12380</v>
      </c>
      <c r="D13130" s="137">
        <v>41659</v>
      </c>
      <c r="E13130" s="452" t="s">
        <v>11890</v>
      </c>
      <c r="F13130" s="19" t="s">
        <v>37</v>
      </c>
      <c r="G13130" s="19" t="s">
        <v>118</v>
      </c>
      <c r="H13130" s="453">
        <v>80000</v>
      </c>
      <c r="I13130" s="453">
        <v>80000</v>
      </c>
      <c r="J13130" s="19" t="s">
        <v>2469</v>
      </c>
      <c r="K13130" s="19" t="s">
        <v>40</v>
      </c>
      <c r="L13130" s="59" t="s">
        <v>11892</v>
      </c>
    </row>
    <row r="13131" spans="2:12" ht="73.5" customHeight="1" x14ac:dyDescent="0.25">
      <c r="B13131" s="450">
        <v>41111601</v>
      </c>
      <c r="C13131" s="451" t="s">
        <v>12381</v>
      </c>
      <c r="D13131" s="137">
        <v>41659</v>
      </c>
      <c r="E13131" s="452" t="s">
        <v>11890</v>
      </c>
      <c r="F13131" s="19" t="s">
        <v>37</v>
      </c>
      <c r="G13131" s="19" t="s">
        <v>118</v>
      </c>
      <c r="H13131" s="453">
        <v>80000</v>
      </c>
      <c r="I13131" s="453">
        <v>80000</v>
      </c>
      <c r="J13131" s="19" t="s">
        <v>2469</v>
      </c>
      <c r="K13131" s="19" t="s">
        <v>40</v>
      </c>
      <c r="L13131" s="59" t="s">
        <v>11892</v>
      </c>
    </row>
    <row r="13132" spans="2:12" ht="73.5" customHeight="1" x14ac:dyDescent="0.25">
      <c r="B13132" s="450">
        <v>41113702</v>
      </c>
      <c r="C13132" s="451" t="s">
        <v>12382</v>
      </c>
      <c r="D13132" s="137">
        <v>41659</v>
      </c>
      <c r="E13132" s="452" t="s">
        <v>11890</v>
      </c>
      <c r="F13132" s="19" t="s">
        <v>37</v>
      </c>
      <c r="G13132" s="19" t="s">
        <v>118</v>
      </c>
      <c r="H13132" s="453">
        <v>80000</v>
      </c>
      <c r="I13132" s="453">
        <v>80000</v>
      </c>
      <c r="J13132" s="19" t="s">
        <v>2469</v>
      </c>
      <c r="K13132" s="19" t="s">
        <v>40</v>
      </c>
      <c r="L13132" s="59" t="s">
        <v>11892</v>
      </c>
    </row>
    <row r="13133" spans="2:12" ht="73.5" customHeight="1" x14ac:dyDescent="0.25">
      <c r="B13133" s="450">
        <v>41113702</v>
      </c>
      <c r="C13133" s="451" t="s">
        <v>12383</v>
      </c>
      <c r="D13133" s="137">
        <v>41659</v>
      </c>
      <c r="E13133" s="452" t="s">
        <v>11890</v>
      </c>
      <c r="F13133" s="19" t="s">
        <v>37</v>
      </c>
      <c r="G13133" s="19" t="s">
        <v>118</v>
      </c>
      <c r="H13133" s="453">
        <v>80000</v>
      </c>
      <c r="I13133" s="453">
        <v>80000</v>
      </c>
      <c r="J13133" s="19" t="s">
        <v>2469</v>
      </c>
      <c r="K13133" s="19" t="s">
        <v>40</v>
      </c>
      <c r="L13133" s="59" t="s">
        <v>11892</v>
      </c>
    </row>
    <row r="13134" spans="2:12" ht="73.5" customHeight="1" x14ac:dyDescent="0.25">
      <c r="B13134" s="450">
        <v>27111803</v>
      </c>
      <c r="C13134" s="451" t="s">
        <v>12384</v>
      </c>
      <c r="D13134" s="137">
        <v>41659</v>
      </c>
      <c r="E13134" s="452" t="s">
        <v>11890</v>
      </c>
      <c r="F13134" s="19" t="s">
        <v>37</v>
      </c>
      <c r="G13134" s="19" t="s">
        <v>118</v>
      </c>
      <c r="H13134" s="453">
        <v>80000</v>
      </c>
      <c r="I13134" s="453">
        <v>80000</v>
      </c>
      <c r="J13134" s="19" t="s">
        <v>2469</v>
      </c>
      <c r="K13134" s="19" t="s">
        <v>40</v>
      </c>
      <c r="L13134" s="59" t="s">
        <v>11892</v>
      </c>
    </row>
    <row r="13135" spans="2:12" ht="73.5" customHeight="1" x14ac:dyDescent="0.25">
      <c r="B13135" s="450">
        <v>41115102</v>
      </c>
      <c r="C13135" s="451" t="s">
        <v>12385</v>
      </c>
      <c r="D13135" s="137">
        <v>41659</v>
      </c>
      <c r="E13135" s="452" t="s">
        <v>11890</v>
      </c>
      <c r="F13135" s="19" t="s">
        <v>37</v>
      </c>
      <c r="G13135" s="19" t="s">
        <v>118</v>
      </c>
      <c r="H13135" s="453">
        <v>80000</v>
      </c>
      <c r="I13135" s="453">
        <v>80000</v>
      </c>
      <c r="J13135" s="19" t="s">
        <v>2469</v>
      </c>
      <c r="K13135" s="19" t="s">
        <v>40</v>
      </c>
      <c r="L13135" s="59" t="s">
        <v>11892</v>
      </c>
    </row>
    <row r="13136" spans="2:12" ht="73.5" customHeight="1" x14ac:dyDescent="0.25">
      <c r="B13136" s="450">
        <v>41113702</v>
      </c>
      <c r="C13136" s="451" t="s">
        <v>12386</v>
      </c>
      <c r="D13136" s="137">
        <v>41659</v>
      </c>
      <c r="E13136" s="452" t="s">
        <v>11890</v>
      </c>
      <c r="F13136" s="19" t="s">
        <v>37</v>
      </c>
      <c r="G13136" s="19" t="s">
        <v>118</v>
      </c>
      <c r="H13136" s="453">
        <v>80000</v>
      </c>
      <c r="I13136" s="453">
        <v>80000</v>
      </c>
      <c r="J13136" s="19" t="s">
        <v>2469</v>
      </c>
      <c r="K13136" s="19" t="s">
        <v>40</v>
      </c>
      <c r="L13136" s="59" t="s">
        <v>11892</v>
      </c>
    </row>
    <row r="13137" spans="2:12" ht="73.5" customHeight="1" x14ac:dyDescent="0.25">
      <c r="B13137" s="450">
        <v>41111621</v>
      </c>
      <c r="C13137" s="451" t="s">
        <v>12387</v>
      </c>
      <c r="D13137" s="137">
        <v>41659</v>
      </c>
      <c r="E13137" s="452" t="s">
        <v>11890</v>
      </c>
      <c r="F13137" s="19" t="s">
        <v>37</v>
      </c>
      <c r="G13137" s="19" t="s">
        <v>118</v>
      </c>
      <c r="H13137" s="453">
        <v>80000</v>
      </c>
      <c r="I13137" s="453">
        <v>80000</v>
      </c>
      <c r="J13137" s="19" t="s">
        <v>2469</v>
      </c>
      <c r="K13137" s="19" t="s">
        <v>40</v>
      </c>
      <c r="L13137" s="59" t="s">
        <v>11892</v>
      </c>
    </row>
    <row r="13138" spans="2:12" ht="73.5" customHeight="1" x14ac:dyDescent="0.25">
      <c r="B13138" s="450">
        <v>41111621</v>
      </c>
      <c r="C13138" s="451" t="s">
        <v>12388</v>
      </c>
      <c r="D13138" s="137">
        <v>41659</v>
      </c>
      <c r="E13138" s="452" t="s">
        <v>11890</v>
      </c>
      <c r="F13138" s="19" t="s">
        <v>37</v>
      </c>
      <c r="G13138" s="19" t="s">
        <v>118</v>
      </c>
      <c r="H13138" s="453">
        <v>80000</v>
      </c>
      <c r="I13138" s="453">
        <v>80000</v>
      </c>
      <c r="J13138" s="19" t="s">
        <v>2469</v>
      </c>
      <c r="K13138" s="19" t="s">
        <v>40</v>
      </c>
      <c r="L13138" s="59" t="s">
        <v>11892</v>
      </c>
    </row>
    <row r="13139" spans="2:12" ht="73.5" customHeight="1" x14ac:dyDescent="0.25">
      <c r="B13139" s="450">
        <v>41111621</v>
      </c>
      <c r="C13139" s="451" t="s">
        <v>12389</v>
      </c>
      <c r="D13139" s="137">
        <v>41659</v>
      </c>
      <c r="E13139" s="452" t="s">
        <v>11890</v>
      </c>
      <c r="F13139" s="19" t="s">
        <v>37</v>
      </c>
      <c r="G13139" s="19" t="s">
        <v>118</v>
      </c>
      <c r="H13139" s="453">
        <v>80000</v>
      </c>
      <c r="I13139" s="453">
        <v>80000</v>
      </c>
      <c r="J13139" s="19" t="s">
        <v>2469</v>
      </c>
      <c r="K13139" s="19" t="s">
        <v>40</v>
      </c>
      <c r="L13139" s="59" t="s">
        <v>11892</v>
      </c>
    </row>
    <row r="13140" spans="2:12" ht="73.5" customHeight="1" x14ac:dyDescent="0.25">
      <c r="B13140" s="450">
        <v>41111621</v>
      </c>
      <c r="C13140" s="451" t="s">
        <v>12390</v>
      </c>
      <c r="D13140" s="137">
        <v>41659</v>
      </c>
      <c r="E13140" s="452" t="s">
        <v>11890</v>
      </c>
      <c r="F13140" s="19" t="s">
        <v>37</v>
      </c>
      <c r="G13140" s="19" t="s">
        <v>118</v>
      </c>
      <c r="H13140" s="453">
        <v>80000</v>
      </c>
      <c r="I13140" s="453">
        <v>80000</v>
      </c>
      <c r="J13140" s="19" t="s">
        <v>2469</v>
      </c>
      <c r="K13140" s="19" t="s">
        <v>40</v>
      </c>
      <c r="L13140" s="59" t="s">
        <v>11892</v>
      </c>
    </row>
    <row r="13141" spans="2:12" ht="73.5" customHeight="1" x14ac:dyDescent="0.25">
      <c r="B13141" s="450">
        <v>41111621</v>
      </c>
      <c r="C13141" s="451" t="s">
        <v>12391</v>
      </c>
      <c r="D13141" s="137">
        <v>41659</v>
      </c>
      <c r="E13141" s="452" t="s">
        <v>11890</v>
      </c>
      <c r="F13141" s="19" t="s">
        <v>37</v>
      </c>
      <c r="G13141" s="19" t="s">
        <v>118</v>
      </c>
      <c r="H13141" s="453">
        <v>80000</v>
      </c>
      <c r="I13141" s="453">
        <v>80000</v>
      </c>
      <c r="J13141" s="19" t="s">
        <v>2469</v>
      </c>
      <c r="K13141" s="19" t="s">
        <v>40</v>
      </c>
      <c r="L13141" s="59" t="s">
        <v>11892</v>
      </c>
    </row>
    <row r="13142" spans="2:12" ht="73.5" customHeight="1" x14ac:dyDescent="0.25">
      <c r="B13142" s="450">
        <v>27111803</v>
      </c>
      <c r="C13142" s="451" t="s">
        <v>12392</v>
      </c>
      <c r="D13142" s="137">
        <v>41659</v>
      </c>
      <c r="E13142" s="452" t="s">
        <v>11890</v>
      </c>
      <c r="F13142" s="19" t="s">
        <v>37</v>
      </c>
      <c r="G13142" s="19" t="s">
        <v>118</v>
      </c>
      <c r="H13142" s="453">
        <v>80000</v>
      </c>
      <c r="I13142" s="453">
        <v>80000</v>
      </c>
      <c r="J13142" s="19" t="s">
        <v>2469</v>
      </c>
      <c r="K13142" s="19" t="s">
        <v>40</v>
      </c>
      <c r="L13142" s="59" t="s">
        <v>11892</v>
      </c>
    </row>
    <row r="13143" spans="2:12" ht="73.5" customHeight="1" x14ac:dyDescent="0.25">
      <c r="B13143" s="450">
        <v>27112809</v>
      </c>
      <c r="C13143" s="451" t="s">
        <v>12393</v>
      </c>
      <c r="D13143" s="137">
        <v>41659</v>
      </c>
      <c r="E13143" s="452" t="s">
        <v>11890</v>
      </c>
      <c r="F13143" s="19" t="s">
        <v>37</v>
      </c>
      <c r="G13143" s="19" t="s">
        <v>118</v>
      </c>
      <c r="H13143" s="453">
        <v>80000</v>
      </c>
      <c r="I13143" s="453">
        <v>80000</v>
      </c>
      <c r="J13143" s="19" t="s">
        <v>2469</v>
      </c>
      <c r="K13143" s="19" t="s">
        <v>40</v>
      </c>
      <c r="L13143" s="59" t="s">
        <v>11892</v>
      </c>
    </row>
    <row r="13144" spans="2:12" ht="73.5" customHeight="1" x14ac:dyDescent="0.25">
      <c r="B13144" s="450">
        <v>43212107</v>
      </c>
      <c r="C13144" s="451" t="s">
        <v>12394</v>
      </c>
      <c r="D13144" s="137">
        <v>41659</v>
      </c>
      <c r="E13144" s="452" t="s">
        <v>11890</v>
      </c>
      <c r="F13144" s="19" t="s">
        <v>37</v>
      </c>
      <c r="G13144" s="19" t="s">
        <v>118</v>
      </c>
      <c r="H13144" s="453">
        <v>80000</v>
      </c>
      <c r="I13144" s="453">
        <v>80000</v>
      </c>
      <c r="J13144" s="19" t="s">
        <v>2469</v>
      </c>
      <c r="K13144" s="19" t="s">
        <v>40</v>
      </c>
      <c r="L13144" s="59" t="s">
        <v>11892</v>
      </c>
    </row>
    <row r="13145" spans="2:12" ht="73.5" customHeight="1" x14ac:dyDescent="0.25">
      <c r="B13145" s="450">
        <v>23242305</v>
      </c>
      <c r="C13145" s="451" t="s">
        <v>12395</v>
      </c>
      <c r="D13145" s="137">
        <v>41659</v>
      </c>
      <c r="E13145" s="452" t="s">
        <v>11890</v>
      </c>
      <c r="F13145" s="19" t="s">
        <v>37</v>
      </c>
      <c r="G13145" s="19" t="s">
        <v>118</v>
      </c>
      <c r="H13145" s="453">
        <v>80000</v>
      </c>
      <c r="I13145" s="453">
        <v>80000</v>
      </c>
      <c r="J13145" s="19" t="s">
        <v>2469</v>
      </c>
      <c r="K13145" s="19" t="s">
        <v>40</v>
      </c>
      <c r="L13145" s="59" t="s">
        <v>11892</v>
      </c>
    </row>
    <row r="13146" spans="2:12" ht="73.5" customHeight="1" x14ac:dyDescent="0.25">
      <c r="B13146" s="450">
        <v>23101513</v>
      </c>
      <c r="C13146" s="451" t="s">
        <v>12396</v>
      </c>
      <c r="D13146" s="137">
        <v>41659</v>
      </c>
      <c r="E13146" s="452" t="s">
        <v>11890</v>
      </c>
      <c r="F13146" s="19" t="s">
        <v>37</v>
      </c>
      <c r="G13146" s="19" t="s">
        <v>118</v>
      </c>
      <c r="H13146" s="453">
        <v>80000</v>
      </c>
      <c r="I13146" s="453">
        <v>80000</v>
      </c>
      <c r="J13146" s="19" t="s">
        <v>2469</v>
      </c>
      <c r="K13146" s="19" t="s">
        <v>40</v>
      </c>
      <c r="L13146" s="59" t="s">
        <v>11892</v>
      </c>
    </row>
    <row r="13147" spans="2:12" ht="73.5" customHeight="1" x14ac:dyDescent="0.25">
      <c r="B13147" s="450">
        <v>27112105</v>
      </c>
      <c r="C13147" s="451" t="s">
        <v>12397</v>
      </c>
      <c r="D13147" s="137">
        <v>41659</v>
      </c>
      <c r="E13147" s="452" t="s">
        <v>11890</v>
      </c>
      <c r="F13147" s="19" t="s">
        <v>37</v>
      </c>
      <c r="G13147" s="19" t="s">
        <v>118</v>
      </c>
      <c r="H13147" s="453">
        <v>25</v>
      </c>
      <c r="I13147" s="453">
        <v>25</v>
      </c>
      <c r="J13147" s="19" t="s">
        <v>2469</v>
      </c>
      <c r="K13147" s="19" t="s">
        <v>40</v>
      </c>
      <c r="L13147" s="59" t="s">
        <v>11892</v>
      </c>
    </row>
    <row r="13148" spans="2:12" ht="73.5" customHeight="1" x14ac:dyDescent="0.25">
      <c r="B13148" s="450">
        <v>41122411</v>
      </c>
      <c r="C13148" s="451" t="s">
        <v>12398</v>
      </c>
      <c r="D13148" s="137">
        <v>41659</v>
      </c>
      <c r="E13148" s="452" t="s">
        <v>11890</v>
      </c>
      <c r="F13148" s="19" t="s">
        <v>37</v>
      </c>
      <c r="G13148" s="19" t="s">
        <v>118</v>
      </c>
      <c r="H13148" s="453">
        <v>10</v>
      </c>
      <c r="I13148" s="453">
        <v>10</v>
      </c>
      <c r="J13148" s="19" t="s">
        <v>2469</v>
      </c>
      <c r="K13148" s="19" t="s">
        <v>40</v>
      </c>
      <c r="L13148" s="59" t="s">
        <v>11892</v>
      </c>
    </row>
    <row r="13149" spans="2:12" ht="73.5" customHeight="1" x14ac:dyDescent="0.25">
      <c r="B13149" s="450">
        <v>40141735</v>
      </c>
      <c r="C13149" s="451" t="s">
        <v>12399</v>
      </c>
      <c r="D13149" s="137">
        <v>41659</v>
      </c>
      <c r="E13149" s="452" t="s">
        <v>11890</v>
      </c>
      <c r="F13149" s="19" t="s">
        <v>37</v>
      </c>
      <c r="G13149" s="19" t="s">
        <v>118</v>
      </c>
      <c r="H13149" s="453">
        <v>10</v>
      </c>
      <c r="I13149" s="453">
        <v>10</v>
      </c>
      <c r="J13149" s="19" t="s">
        <v>2469</v>
      </c>
      <c r="K13149" s="19" t="s">
        <v>40</v>
      </c>
      <c r="L13149" s="59" t="s">
        <v>11892</v>
      </c>
    </row>
    <row r="13150" spans="2:12" ht="73.5" customHeight="1" x14ac:dyDescent="0.25">
      <c r="B13150" s="450">
        <v>27111909</v>
      </c>
      <c r="C13150" s="451" t="s">
        <v>12400</v>
      </c>
      <c r="D13150" s="137">
        <v>41659</v>
      </c>
      <c r="E13150" s="452" t="s">
        <v>11890</v>
      </c>
      <c r="F13150" s="19" t="s">
        <v>37</v>
      </c>
      <c r="G13150" s="19" t="s">
        <v>118</v>
      </c>
      <c r="H13150" s="453">
        <v>20</v>
      </c>
      <c r="I13150" s="453">
        <v>20</v>
      </c>
      <c r="J13150" s="19" t="s">
        <v>2469</v>
      </c>
      <c r="K13150" s="19" t="s">
        <v>40</v>
      </c>
      <c r="L13150" s="59" t="s">
        <v>11892</v>
      </c>
    </row>
    <row r="13151" spans="2:12" ht="73.5" customHeight="1" x14ac:dyDescent="0.25">
      <c r="B13151" s="450">
        <v>41123403</v>
      </c>
      <c r="C13151" s="451" t="s">
        <v>12401</v>
      </c>
      <c r="D13151" s="137">
        <v>41659</v>
      </c>
      <c r="E13151" s="452" t="s">
        <v>11890</v>
      </c>
      <c r="F13151" s="19" t="s">
        <v>37</v>
      </c>
      <c r="G13151" s="19" t="s">
        <v>118</v>
      </c>
      <c r="H13151" s="453">
        <v>20</v>
      </c>
      <c r="I13151" s="453">
        <v>20</v>
      </c>
      <c r="J13151" s="19" t="s">
        <v>2469</v>
      </c>
      <c r="K13151" s="19" t="s">
        <v>40</v>
      </c>
      <c r="L13151" s="59" t="s">
        <v>11892</v>
      </c>
    </row>
    <row r="13152" spans="2:12" ht="73.5" customHeight="1" x14ac:dyDescent="0.25">
      <c r="B13152" s="450">
        <v>27112105</v>
      </c>
      <c r="C13152" s="451" t="s">
        <v>12402</v>
      </c>
      <c r="D13152" s="137">
        <v>41659</v>
      </c>
      <c r="E13152" s="452" t="s">
        <v>11890</v>
      </c>
      <c r="F13152" s="19" t="s">
        <v>37</v>
      </c>
      <c r="G13152" s="19" t="s">
        <v>118</v>
      </c>
      <c r="H13152" s="453">
        <v>20</v>
      </c>
      <c r="I13152" s="453">
        <v>20</v>
      </c>
      <c r="J13152" s="19" t="s">
        <v>2469</v>
      </c>
      <c r="K13152" s="19" t="s">
        <v>40</v>
      </c>
      <c r="L13152" s="59" t="s">
        <v>11892</v>
      </c>
    </row>
    <row r="13153" spans="2:12" ht="73.5" customHeight="1" x14ac:dyDescent="0.25">
      <c r="B13153" s="450">
        <v>27112105</v>
      </c>
      <c r="C13153" s="451" t="s">
        <v>12403</v>
      </c>
      <c r="D13153" s="137">
        <v>41659</v>
      </c>
      <c r="E13153" s="452" t="s">
        <v>11890</v>
      </c>
      <c r="F13153" s="19" t="s">
        <v>37</v>
      </c>
      <c r="G13153" s="19" t="s">
        <v>118</v>
      </c>
      <c r="H13153" s="453">
        <v>20</v>
      </c>
      <c r="I13153" s="453">
        <v>20</v>
      </c>
      <c r="J13153" s="19" t="s">
        <v>2469</v>
      </c>
      <c r="K13153" s="19" t="s">
        <v>40</v>
      </c>
      <c r="L13153" s="59" t="s">
        <v>11892</v>
      </c>
    </row>
    <row r="13154" spans="2:12" ht="73.5" customHeight="1" x14ac:dyDescent="0.25">
      <c r="B13154" s="450">
        <v>27112105</v>
      </c>
      <c r="C13154" s="451" t="s">
        <v>12404</v>
      </c>
      <c r="D13154" s="137">
        <v>41659</v>
      </c>
      <c r="E13154" s="452" t="s">
        <v>11890</v>
      </c>
      <c r="F13154" s="19" t="s">
        <v>37</v>
      </c>
      <c r="G13154" s="19" t="s">
        <v>118</v>
      </c>
      <c r="H13154" s="453">
        <v>20</v>
      </c>
      <c r="I13154" s="453">
        <v>20</v>
      </c>
      <c r="J13154" s="19" t="s">
        <v>2469</v>
      </c>
      <c r="K13154" s="19" t="s">
        <v>40</v>
      </c>
      <c r="L13154" s="59" t="s">
        <v>11892</v>
      </c>
    </row>
    <row r="13155" spans="2:12" ht="73.5" customHeight="1" x14ac:dyDescent="0.25">
      <c r="B13155" s="450">
        <v>40171626</v>
      </c>
      <c r="C13155" s="451" t="s">
        <v>12405</v>
      </c>
      <c r="D13155" s="137">
        <v>41659</v>
      </c>
      <c r="E13155" s="452" t="s">
        <v>11890</v>
      </c>
      <c r="F13155" s="19" t="s">
        <v>37</v>
      </c>
      <c r="G13155" s="19" t="s">
        <v>118</v>
      </c>
      <c r="H13155" s="453">
        <v>20</v>
      </c>
      <c r="I13155" s="453">
        <v>20</v>
      </c>
      <c r="J13155" s="19" t="s">
        <v>2469</v>
      </c>
      <c r="K13155" s="19" t="s">
        <v>40</v>
      </c>
      <c r="L13155" s="59" t="s">
        <v>11892</v>
      </c>
    </row>
    <row r="13156" spans="2:12" ht="73.5" customHeight="1" x14ac:dyDescent="0.25">
      <c r="B13156" s="450">
        <v>41111604</v>
      </c>
      <c r="C13156" s="451" t="s">
        <v>12406</v>
      </c>
      <c r="D13156" s="137">
        <v>41659</v>
      </c>
      <c r="E13156" s="452" t="s">
        <v>11890</v>
      </c>
      <c r="F13156" s="19" t="s">
        <v>37</v>
      </c>
      <c r="G13156" s="19" t="s">
        <v>118</v>
      </c>
      <c r="H13156" s="453">
        <v>20</v>
      </c>
      <c r="I13156" s="453">
        <v>20</v>
      </c>
      <c r="J13156" s="19" t="s">
        <v>2469</v>
      </c>
      <c r="K13156" s="19" t="s">
        <v>40</v>
      </c>
      <c r="L13156" s="59" t="s">
        <v>11892</v>
      </c>
    </row>
    <row r="13157" spans="2:12" ht="73.5" customHeight="1" x14ac:dyDescent="0.25">
      <c r="B13157" s="450">
        <v>40171626</v>
      </c>
      <c r="C13157" s="451" t="s">
        <v>12407</v>
      </c>
      <c r="D13157" s="137">
        <v>41659</v>
      </c>
      <c r="E13157" s="452" t="s">
        <v>11890</v>
      </c>
      <c r="F13157" s="19" t="s">
        <v>37</v>
      </c>
      <c r="G13157" s="19" t="s">
        <v>118</v>
      </c>
      <c r="H13157" s="453">
        <v>20</v>
      </c>
      <c r="I13157" s="453">
        <v>20</v>
      </c>
      <c r="J13157" s="19" t="s">
        <v>2469</v>
      </c>
      <c r="K13157" s="19" t="s">
        <v>40</v>
      </c>
      <c r="L13157" s="59" t="s">
        <v>11892</v>
      </c>
    </row>
    <row r="13158" spans="2:12" ht="73.5" customHeight="1" x14ac:dyDescent="0.25">
      <c r="B13158" s="450">
        <v>41121808</v>
      </c>
      <c r="C13158" s="451" t="s">
        <v>12408</v>
      </c>
      <c r="D13158" s="137">
        <v>41659</v>
      </c>
      <c r="E13158" s="452" t="s">
        <v>11890</v>
      </c>
      <c r="F13158" s="19" t="s">
        <v>37</v>
      </c>
      <c r="G13158" s="19" t="s">
        <v>118</v>
      </c>
      <c r="H13158" s="453">
        <v>20</v>
      </c>
      <c r="I13158" s="453">
        <v>20</v>
      </c>
      <c r="J13158" s="19" t="s">
        <v>2469</v>
      </c>
      <c r="K13158" s="19" t="s">
        <v>40</v>
      </c>
      <c r="L13158" s="59" t="s">
        <v>11892</v>
      </c>
    </row>
    <row r="13159" spans="2:12" ht="73.5" customHeight="1" x14ac:dyDescent="0.25">
      <c r="B13159" s="450">
        <v>41111512</v>
      </c>
      <c r="C13159" s="451" t="s">
        <v>12409</v>
      </c>
      <c r="D13159" s="137">
        <v>41659</v>
      </c>
      <c r="E13159" s="452" t="s">
        <v>11890</v>
      </c>
      <c r="F13159" s="19" t="s">
        <v>37</v>
      </c>
      <c r="G13159" s="19" t="s">
        <v>118</v>
      </c>
      <c r="H13159" s="453">
        <v>4</v>
      </c>
      <c r="I13159" s="453">
        <v>4</v>
      </c>
      <c r="J13159" s="19" t="s">
        <v>2469</v>
      </c>
      <c r="K13159" s="19" t="s">
        <v>40</v>
      </c>
      <c r="L13159" s="59" t="s">
        <v>11892</v>
      </c>
    </row>
    <row r="13160" spans="2:12" ht="73.5" customHeight="1" x14ac:dyDescent="0.25">
      <c r="B13160" s="450">
        <v>41121803</v>
      </c>
      <c r="C13160" s="451" t="s">
        <v>12410</v>
      </c>
      <c r="D13160" s="137">
        <v>41659</v>
      </c>
      <c r="E13160" s="452" t="s">
        <v>11890</v>
      </c>
      <c r="F13160" s="19" t="s">
        <v>37</v>
      </c>
      <c r="G13160" s="19" t="s">
        <v>118</v>
      </c>
      <c r="H13160" s="453">
        <v>20</v>
      </c>
      <c r="I13160" s="453">
        <v>20</v>
      </c>
      <c r="J13160" s="19" t="s">
        <v>2469</v>
      </c>
      <c r="K13160" s="19" t="s">
        <v>40</v>
      </c>
      <c r="L13160" s="59" t="s">
        <v>11892</v>
      </c>
    </row>
    <row r="13161" spans="2:12" ht="73.5" customHeight="1" x14ac:dyDescent="0.25">
      <c r="B13161" s="450">
        <v>31161520</v>
      </c>
      <c r="C13161" s="451" t="s">
        <v>12411</v>
      </c>
      <c r="D13161" s="137">
        <v>41659</v>
      </c>
      <c r="E13161" s="452" t="s">
        <v>11890</v>
      </c>
      <c r="F13161" s="19" t="s">
        <v>37</v>
      </c>
      <c r="G13161" s="19" t="s">
        <v>118</v>
      </c>
      <c r="H13161" s="453">
        <v>20000</v>
      </c>
      <c r="I13161" s="453">
        <v>20000</v>
      </c>
      <c r="J13161" s="19" t="s">
        <v>2469</v>
      </c>
      <c r="K13161" s="19" t="s">
        <v>40</v>
      </c>
      <c r="L13161" s="59" t="s">
        <v>11892</v>
      </c>
    </row>
    <row r="13162" spans="2:12" ht="73.5" customHeight="1" x14ac:dyDescent="0.25">
      <c r="B13162" s="450">
        <v>31161520</v>
      </c>
      <c r="C13162" s="451" t="s">
        <v>12412</v>
      </c>
      <c r="D13162" s="137">
        <v>41659</v>
      </c>
      <c r="E13162" s="452" t="s">
        <v>11890</v>
      </c>
      <c r="F13162" s="19" t="s">
        <v>37</v>
      </c>
      <c r="G13162" s="19" t="s">
        <v>118</v>
      </c>
      <c r="H13162" s="453">
        <v>20000</v>
      </c>
      <c r="I13162" s="453">
        <v>20000</v>
      </c>
      <c r="J13162" s="19" t="s">
        <v>2469</v>
      </c>
      <c r="K13162" s="19" t="s">
        <v>40</v>
      </c>
      <c r="L13162" s="59" t="s">
        <v>11892</v>
      </c>
    </row>
    <row r="13163" spans="2:12" ht="73.5" customHeight="1" x14ac:dyDescent="0.25">
      <c r="B13163" s="450">
        <v>31161520</v>
      </c>
      <c r="C13163" s="451" t="s">
        <v>12413</v>
      </c>
      <c r="D13163" s="137">
        <v>41659</v>
      </c>
      <c r="E13163" s="452" t="s">
        <v>11890</v>
      </c>
      <c r="F13163" s="19" t="s">
        <v>37</v>
      </c>
      <c r="G13163" s="19" t="s">
        <v>118</v>
      </c>
      <c r="H13163" s="453">
        <v>20000</v>
      </c>
      <c r="I13163" s="453">
        <v>20000</v>
      </c>
      <c r="J13163" s="19" t="s">
        <v>2469</v>
      </c>
      <c r="K13163" s="19" t="s">
        <v>40</v>
      </c>
      <c r="L13163" s="59" t="s">
        <v>11892</v>
      </c>
    </row>
    <row r="13164" spans="2:12" ht="73.5" customHeight="1" x14ac:dyDescent="0.25">
      <c r="B13164" s="450">
        <v>31161520</v>
      </c>
      <c r="C13164" s="451" t="s">
        <v>12414</v>
      </c>
      <c r="D13164" s="137">
        <v>41659</v>
      </c>
      <c r="E13164" s="452" t="s">
        <v>11890</v>
      </c>
      <c r="F13164" s="19" t="s">
        <v>37</v>
      </c>
      <c r="G13164" s="19" t="s">
        <v>118</v>
      </c>
      <c r="H13164" s="453">
        <v>20000</v>
      </c>
      <c r="I13164" s="453">
        <v>20000</v>
      </c>
      <c r="J13164" s="19" t="s">
        <v>2469</v>
      </c>
      <c r="K13164" s="19" t="s">
        <v>40</v>
      </c>
      <c r="L13164" s="59" t="s">
        <v>11892</v>
      </c>
    </row>
    <row r="13165" spans="2:12" ht="73.5" customHeight="1" x14ac:dyDescent="0.25">
      <c r="B13165" s="450">
        <v>31161520</v>
      </c>
      <c r="C13165" s="451" t="s">
        <v>12415</v>
      </c>
      <c r="D13165" s="137">
        <v>41659</v>
      </c>
      <c r="E13165" s="452" t="s">
        <v>11890</v>
      </c>
      <c r="F13165" s="19" t="s">
        <v>37</v>
      </c>
      <c r="G13165" s="19" t="s">
        <v>118</v>
      </c>
      <c r="H13165" s="453">
        <v>20000</v>
      </c>
      <c r="I13165" s="453">
        <v>20000</v>
      </c>
      <c r="J13165" s="19" t="s">
        <v>2469</v>
      </c>
      <c r="K13165" s="19" t="s">
        <v>40</v>
      </c>
      <c r="L13165" s="59" t="s">
        <v>11892</v>
      </c>
    </row>
    <row r="13166" spans="2:12" ht="73.5" customHeight="1" x14ac:dyDescent="0.25">
      <c r="B13166" s="450">
        <v>31161520</v>
      </c>
      <c r="C13166" s="451" t="s">
        <v>12416</v>
      </c>
      <c r="D13166" s="137">
        <v>41659</v>
      </c>
      <c r="E13166" s="452" t="s">
        <v>11890</v>
      </c>
      <c r="F13166" s="19" t="s">
        <v>37</v>
      </c>
      <c r="G13166" s="19" t="s">
        <v>118</v>
      </c>
      <c r="H13166" s="453">
        <v>20000</v>
      </c>
      <c r="I13166" s="453">
        <v>20000</v>
      </c>
      <c r="J13166" s="19" t="s">
        <v>2469</v>
      </c>
      <c r="K13166" s="19" t="s">
        <v>40</v>
      </c>
      <c r="L13166" s="59" t="s">
        <v>11892</v>
      </c>
    </row>
    <row r="13167" spans="2:12" ht="73.5" customHeight="1" x14ac:dyDescent="0.25">
      <c r="B13167" s="450">
        <v>31161520</v>
      </c>
      <c r="C13167" s="451" t="s">
        <v>12417</v>
      </c>
      <c r="D13167" s="137">
        <v>41659</v>
      </c>
      <c r="E13167" s="452" t="s">
        <v>11890</v>
      </c>
      <c r="F13167" s="19" t="s">
        <v>37</v>
      </c>
      <c r="G13167" s="19" t="s">
        <v>118</v>
      </c>
      <c r="H13167" s="453">
        <v>20000</v>
      </c>
      <c r="I13167" s="453">
        <v>20000</v>
      </c>
      <c r="J13167" s="19" t="s">
        <v>2469</v>
      </c>
      <c r="K13167" s="19" t="s">
        <v>40</v>
      </c>
      <c r="L13167" s="59" t="s">
        <v>11892</v>
      </c>
    </row>
    <row r="13168" spans="2:12" ht="73.5" customHeight="1" x14ac:dyDescent="0.25">
      <c r="B13168" s="450">
        <v>31161520</v>
      </c>
      <c r="C13168" s="451" t="s">
        <v>12418</v>
      </c>
      <c r="D13168" s="137">
        <v>41659</v>
      </c>
      <c r="E13168" s="452" t="s">
        <v>11890</v>
      </c>
      <c r="F13168" s="19" t="s">
        <v>37</v>
      </c>
      <c r="G13168" s="19" t="s">
        <v>118</v>
      </c>
      <c r="H13168" s="453">
        <v>20000</v>
      </c>
      <c r="I13168" s="453">
        <v>20000</v>
      </c>
      <c r="J13168" s="19" t="s">
        <v>2469</v>
      </c>
      <c r="K13168" s="19" t="s">
        <v>40</v>
      </c>
      <c r="L13168" s="59" t="s">
        <v>11892</v>
      </c>
    </row>
    <row r="13169" spans="2:12" ht="73.5" customHeight="1" x14ac:dyDescent="0.25">
      <c r="B13169" s="450">
        <v>31161520</v>
      </c>
      <c r="C13169" s="451" t="s">
        <v>12419</v>
      </c>
      <c r="D13169" s="137">
        <v>41659</v>
      </c>
      <c r="E13169" s="452" t="s">
        <v>11890</v>
      </c>
      <c r="F13169" s="19" t="s">
        <v>37</v>
      </c>
      <c r="G13169" s="19" t="s">
        <v>118</v>
      </c>
      <c r="H13169" s="453">
        <v>20000</v>
      </c>
      <c r="I13169" s="453">
        <v>20000</v>
      </c>
      <c r="J13169" s="19" t="s">
        <v>2469</v>
      </c>
      <c r="K13169" s="19" t="s">
        <v>40</v>
      </c>
      <c r="L13169" s="59" t="s">
        <v>11892</v>
      </c>
    </row>
    <row r="13170" spans="2:12" ht="73.5" customHeight="1" x14ac:dyDescent="0.25">
      <c r="B13170" s="450">
        <v>31161520</v>
      </c>
      <c r="C13170" s="451" t="s">
        <v>12420</v>
      </c>
      <c r="D13170" s="137">
        <v>41659</v>
      </c>
      <c r="E13170" s="452" t="s">
        <v>11890</v>
      </c>
      <c r="F13170" s="19" t="s">
        <v>37</v>
      </c>
      <c r="G13170" s="19" t="s">
        <v>118</v>
      </c>
      <c r="H13170" s="453">
        <v>20000</v>
      </c>
      <c r="I13170" s="453">
        <v>20000</v>
      </c>
      <c r="J13170" s="19" t="s">
        <v>2469</v>
      </c>
      <c r="K13170" s="19" t="s">
        <v>40</v>
      </c>
      <c r="L13170" s="59" t="s">
        <v>11892</v>
      </c>
    </row>
    <row r="13171" spans="2:12" ht="73.5" customHeight="1" x14ac:dyDescent="0.25">
      <c r="B13171" s="450">
        <v>31161520</v>
      </c>
      <c r="C13171" s="451" t="s">
        <v>12421</v>
      </c>
      <c r="D13171" s="137">
        <v>41659</v>
      </c>
      <c r="E13171" s="452" t="s">
        <v>11890</v>
      </c>
      <c r="F13171" s="19" t="s">
        <v>37</v>
      </c>
      <c r="G13171" s="19" t="s">
        <v>118</v>
      </c>
      <c r="H13171" s="453">
        <v>20000</v>
      </c>
      <c r="I13171" s="453">
        <v>20000</v>
      </c>
      <c r="J13171" s="19" t="s">
        <v>2469</v>
      </c>
      <c r="K13171" s="19" t="s">
        <v>40</v>
      </c>
      <c r="L13171" s="59" t="s">
        <v>11892</v>
      </c>
    </row>
    <row r="13172" spans="2:12" ht="73.5" customHeight="1" x14ac:dyDescent="0.25">
      <c r="B13172" s="450">
        <v>31161520</v>
      </c>
      <c r="C13172" s="451" t="s">
        <v>12422</v>
      </c>
      <c r="D13172" s="137">
        <v>41659</v>
      </c>
      <c r="E13172" s="452" t="s">
        <v>11890</v>
      </c>
      <c r="F13172" s="19" t="s">
        <v>37</v>
      </c>
      <c r="G13172" s="19" t="s">
        <v>118</v>
      </c>
      <c r="H13172" s="453">
        <v>20000</v>
      </c>
      <c r="I13172" s="453">
        <v>20000</v>
      </c>
      <c r="J13172" s="19" t="s">
        <v>2469</v>
      </c>
      <c r="K13172" s="19" t="s">
        <v>40</v>
      </c>
      <c r="L13172" s="59" t="s">
        <v>11892</v>
      </c>
    </row>
    <row r="13173" spans="2:12" ht="73.5" customHeight="1" x14ac:dyDescent="0.25">
      <c r="B13173" s="450">
        <v>31161520</v>
      </c>
      <c r="C13173" s="451" t="s">
        <v>12423</v>
      </c>
      <c r="D13173" s="137">
        <v>41659</v>
      </c>
      <c r="E13173" s="452" t="s">
        <v>11890</v>
      </c>
      <c r="F13173" s="19" t="s">
        <v>37</v>
      </c>
      <c r="G13173" s="19" t="s">
        <v>118</v>
      </c>
      <c r="H13173" s="453">
        <v>20000</v>
      </c>
      <c r="I13173" s="453">
        <v>20000</v>
      </c>
      <c r="J13173" s="19" t="s">
        <v>2469</v>
      </c>
      <c r="K13173" s="19" t="s">
        <v>40</v>
      </c>
      <c r="L13173" s="59" t="s">
        <v>11892</v>
      </c>
    </row>
    <row r="13174" spans="2:12" ht="73.5" customHeight="1" x14ac:dyDescent="0.25">
      <c r="B13174" s="450">
        <v>27112806</v>
      </c>
      <c r="C13174" s="451" t="s">
        <v>12224</v>
      </c>
      <c r="D13174" s="137">
        <v>41659</v>
      </c>
      <c r="E13174" s="452" t="s">
        <v>11890</v>
      </c>
      <c r="F13174" s="19" t="s">
        <v>37</v>
      </c>
      <c r="G13174" s="19" t="s">
        <v>118</v>
      </c>
      <c r="H13174" s="453">
        <v>60000</v>
      </c>
      <c r="I13174" s="453">
        <v>60000</v>
      </c>
      <c r="J13174" s="19" t="s">
        <v>2469</v>
      </c>
      <c r="K13174" s="19" t="s">
        <v>40</v>
      </c>
      <c r="L13174" s="59" t="s">
        <v>11892</v>
      </c>
    </row>
    <row r="13175" spans="2:12" ht="73.5" customHeight="1" x14ac:dyDescent="0.25">
      <c r="B13175" s="450">
        <v>27112806</v>
      </c>
      <c r="C13175" s="451" t="s">
        <v>12424</v>
      </c>
      <c r="D13175" s="137">
        <v>41659</v>
      </c>
      <c r="E13175" s="452" t="s">
        <v>11890</v>
      </c>
      <c r="F13175" s="19" t="s">
        <v>37</v>
      </c>
      <c r="G13175" s="19" t="s">
        <v>118</v>
      </c>
      <c r="H13175" s="453">
        <v>60000</v>
      </c>
      <c r="I13175" s="453">
        <v>60000</v>
      </c>
      <c r="J13175" s="19" t="s">
        <v>2469</v>
      </c>
      <c r="K13175" s="19" t="s">
        <v>40</v>
      </c>
      <c r="L13175" s="59" t="s">
        <v>11892</v>
      </c>
    </row>
    <row r="13176" spans="2:12" ht="73.5" customHeight="1" x14ac:dyDescent="0.25">
      <c r="B13176" s="450">
        <v>27112806</v>
      </c>
      <c r="C13176" s="451" t="s">
        <v>12425</v>
      </c>
      <c r="D13176" s="137">
        <v>41659</v>
      </c>
      <c r="E13176" s="452" t="s">
        <v>11890</v>
      </c>
      <c r="F13176" s="19" t="s">
        <v>37</v>
      </c>
      <c r="G13176" s="19" t="s">
        <v>118</v>
      </c>
      <c r="H13176" s="453">
        <v>60000</v>
      </c>
      <c r="I13176" s="453">
        <v>60000</v>
      </c>
      <c r="J13176" s="19" t="s">
        <v>2469</v>
      </c>
      <c r="K13176" s="19" t="s">
        <v>40</v>
      </c>
      <c r="L13176" s="59" t="s">
        <v>11892</v>
      </c>
    </row>
    <row r="13177" spans="2:12" ht="73.5" customHeight="1" x14ac:dyDescent="0.25">
      <c r="B13177" s="450">
        <v>31161801</v>
      </c>
      <c r="C13177" s="451" t="s">
        <v>12426</v>
      </c>
      <c r="D13177" s="137">
        <v>41659</v>
      </c>
      <c r="E13177" s="452" t="s">
        <v>11890</v>
      </c>
      <c r="F13177" s="19" t="s">
        <v>37</v>
      </c>
      <c r="G13177" s="19" t="s">
        <v>118</v>
      </c>
      <c r="H13177" s="453">
        <v>60000</v>
      </c>
      <c r="I13177" s="453">
        <v>60000</v>
      </c>
      <c r="J13177" s="19" t="s">
        <v>2469</v>
      </c>
      <c r="K13177" s="19" t="s">
        <v>40</v>
      </c>
      <c r="L13177" s="59" t="s">
        <v>11892</v>
      </c>
    </row>
    <row r="13178" spans="2:12" ht="73.5" customHeight="1" x14ac:dyDescent="0.25">
      <c r="B13178" s="450">
        <v>31161801</v>
      </c>
      <c r="C13178" s="451" t="s">
        <v>12427</v>
      </c>
      <c r="D13178" s="137">
        <v>41659</v>
      </c>
      <c r="E13178" s="452" t="s">
        <v>11890</v>
      </c>
      <c r="F13178" s="19" t="s">
        <v>37</v>
      </c>
      <c r="G13178" s="19" t="s">
        <v>118</v>
      </c>
      <c r="H13178" s="453">
        <v>60000</v>
      </c>
      <c r="I13178" s="453">
        <v>60000</v>
      </c>
      <c r="J13178" s="19" t="s">
        <v>2469</v>
      </c>
      <c r="K13178" s="19" t="s">
        <v>40</v>
      </c>
      <c r="L13178" s="59" t="s">
        <v>11892</v>
      </c>
    </row>
    <row r="13179" spans="2:12" ht="73.5" customHeight="1" x14ac:dyDescent="0.25">
      <c r="B13179" s="450">
        <v>31161801</v>
      </c>
      <c r="C13179" s="451" t="s">
        <v>12428</v>
      </c>
      <c r="D13179" s="137">
        <v>41659</v>
      </c>
      <c r="E13179" s="452" t="s">
        <v>11890</v>
      </c>
      <c r="F13179" s="19" t="s">
        <v>37</v>
      </c>
      <c r="G13179" s="19" t="s">
        <v>118</v>
      </c>
      <c r="H13179" s="453">
        <v>60000</v>
      </c>
      <c r="I13179" s="453">
        <v>60000</v>
      </c>
      <c r="J13179" s="19" t="s">
        <v>2469</v>
      </c>
      <c r="K13179" s="19" t="s">
        <v>40</v>
      </c>
      <c r="L13179" s="59" t="s">
        <v>11892</v>
      </c>
    </row>
    <row r="13180" spans="2:12" ht="73.5" customHeight="1" x14ac:dyDescent="0.25">
      <c r="B13180" s="450">
        <v>31161801</v>
      </c>
      <c r="C13180" s="451" t="s">
        <v>12429</v>
      </c>
      <c r="D13180" s="137">
        <v>41659</v>
      </c>
      <c r="E13180" s="452" t="s">
        <v>11890</v>
      </c>
      <c r="F13180" s="19" t="s">
        <v>37</v>
      </c>
      <c r="G13180" s="19" t="s">
        <v>118</v>
      </c>
      <c r="H13180" s="453">
        <v>60000</v>
      </c>
      <c r="I13180" s="453">
        <v>60000</v>
      </c>
      <c r="J13180" s="19" t="s">
        <v>2469</v>
      </c>
      <c r="K13180" s="19" t="s">
        <v>40</v>
      </c>
      <c r="L13180" s="59" t="s">
        <v>11892</v>
      </c>
    </row>
    <row r="13181" spans="2:12" ht="73.5" customHeight="1" x14ac:dyDescent="0.25">
      <c r="B13181" s="450">
        <v>31161810</v>
      </c>
      <c r="C13181" s="451" t="s">
        <v>12430</v>
      </c>
      <c r="D13181" s="137">
        <v>41659</v>
      </c>
      <c r="E13181" s="452" t="s">
        <v>11890</v>
      </c>
      <c r="F13181" s="19" t="s">
        <v>37</v>
      </c>
      <c r="G13181" s="19" t="s">
        <v>118</v>
      </c>
      <c r="H13181" s="453">
        <v>60000</v>
      </c>
      <c r="I13181" s="453">
        <v>60000</v>
      </c>
      <c r="J13181" s="19" t="s">
        <v>2469</v>
      </c>
      <c r="K13181" s="19" t="s">
        <v>40</v>
      </c>
      <c r="L13181" s="59" t="s">
        <v>11892</v>
      </c>
    </row>
    <row r="13182" spans="2:12" ht="73.5" customHeight="1" x14ac:dyDescent="0.25">
      <c r="B13182" s="450">
        <v>31161810</v>
      </c>
      <c r="C13182" s="451" t="s">
        <v>12431</v>
      </c>
      <c r="D13182" s="137">
        <v>41659</v>
      </c>
      <c r="E13182" s="452" t="s">
        <v>11890</v>
      </c>
      <c r="F13182" s="19" t="s">
        <v>37</v>
      </c>
      <c r="G13182" s="19" t="s">
        <v>118</v>
      </c>
      <c r="H13182" s="453">
        <v>60000</v>
      </c>
      <c r="I13182" s="453">
        <v>60000</v>
      </c>
      <c r="J13182" s="19" t="s">
        <v>2469</v>
      </c>
      <c r="K13182" s="19" t="s">
        <v>40</v>
      </c>
      <c r="L13182" s="59" t="s">
        <v>11892</v>
      </c>
    </row>
    <row r="13183" spans="2:12" ht="73.5" customHeight="1" x14ac:dyDescent="0.25">
      <c r="B13183" s="450">
        <v>31161810</v>
      </c>
      <c r="C13183" s="451" t="s">
        <v>12432</v>
      </c>
      <c r="D13183" s="137">
        <v>41659</v>
      </c>
      <c r="E13183" s="452" t="s">
        <v>11890</v>
      </c>
      <c r="F13183" s="19" t="s">
        <v>37</v>
      </c>
      <c r="G13183" s="19" t="s">
        <v>118</v>
      </c>
      <c r="H13183" s="453">
        <v>60000</v>
      </c>
      <c r="I13183" s="453">
        <v>60000</v>
      </c>
      <c r="J13183" s="19" t="s">
        <v>2469</v>
      </c>
      <c r="K13183" s="19" t="s">
        <v>40</v>
      </c>
      <c r="L13183" s="59" t="s">
        <v>11892</v>
      </c>
    </row>
    <row r="13184" spans="2:12" ht="73.5" customHeight="1" x14ac:dyDescent="0.25">
      <c r="B13184" s="450">
        <v>31161810</v>
      </c>
      <c r="C13184" s="451" t="s">
        <v>12433</v>
      </c>
      <c r="D13184" s="137">
        <v>41659</v>
      </c>
      <c r="E13184" s="452" t="s">
        <v>11890</v>
      </c>
      <c r="F13184" s="19" t="s">
        <v>37</v>
      </c>
      <c r="G13184" s="19" t="s">
        <v>118</v>
      </c>
      <c r="H13184" s="453">
        <v>60000</v>
      </c>
      <c r="I13184" s="453">
        <v>60000</v>
      </c>
      <c r="J13184" s="19" t="s">
        <v>2469</v>
      </c>
      <c r="K13184" s="19" t="s">
        <v>40</v>
      </c>
      <c r="L13184" s="59" t="s">
        <v>11892</v>
      </c>
    </row>
    <row r="13185" spans="2:12" ht="73.5" customHeight="1" x14ac:dyDescent="0.25">
      <c r="B13185" s="450">
        <v>11101705</v>
      </c>
      <c r="C13185" s="451" t="s">
        <v>12434</v>
      </c>
      <c r="D13185" s="137">
        <v>41659</v>
      </c>
      <c r="E13185" s="452" t="s">
        <v>11890</v>
      </c>
      <c r="F13185" s="19" t="s">
        <v>37</v>
      </c>
      <c r="G13185" s="19" t="s">
        <v>118</v>
      </c>
      <c r="H13185" s="453">
        <v>120000</v>
      </c>
      <c r="I13185" s="453">
        <v>120000</v>
      </c>
      <c r="J13185" s="19" t="s">
        <v>2469</v>
      </c>
      <c r="K13185" s="19" t="s">
        <v>40</v>
      </c>
      <c r="L13185" s="59" t="s">
        <v>11892</v>
      </c>
    </row>
    <row r="13186" spans="2:12" ht="73.5" customHeight="1" x14ac:dyDescent="0.25">
      <c r="B13186" s="450">
        <v>30262501</v>
      </c>
      <c r="C13186" s="451" t="s">
        <v>12435</v>
      </c>
      <c r="D13186" s="137">
        <v>41659</v>
      </c>
      <c r="E13186" s="452" t="s">
        <v>11890</v>
      </c>
      <c r="F13186" s="19" t="s">
        <v>37</v>
      </c>
      <c r="G13186" s="19" t="s">
        <v>118</v>
      </c>
      <c r="H13186" s="453">
        <v>120000</v>
      </c>
      <c r="I13186" s="453">
        <v>120000</v>
      </c>
      <c r="J13186" s="19" t="s">
        <v>2469</v>
      </c>
      <c r="K13186" s="19" t="s">
        <v>40</v>
      </c>
      <c r="L13186" s="59" t="s">
        <v>11892</v>
      </c>
    </row>
    <row r="13187" spans="2:12" ht="73.5" customHeight="1" x14ac:dyDescent="0.25">
      <c r="B13187" s="450">
        <v>31171527</v>
      </c>
      <c r="C13187" s="451" t="s">
        <v>12436</v>
      </c>
      <c r="D13187" s="137">
        <v>41659</v>
      </c>
      <c r="E13187" s="452" t="s">
        <v>11890</v>
      </c>
      <c r="F13187" s="19" t="s">
        <v>37</v>
      </c>
      <c r="G13187" s="19" t="s">
        <v>118</v>
      </c>
      <c r="H13187" s="453">
        <v>120000</v>
      </c>
      <c r="I13187" s="453">
        <v>120000</v>
      </c>
      <c r="J13187" s="19" t="s">
        <v>2469</v>
      </c>
      <c r="K13187" s="19" t="s">
        <v>40</v>
      </c>
      <c r="L13187" s="59" t="s">
        <v>11892</v>
      </c>
    </row>
    <row r="13188" spans="2:12" ht="73.5" customHeight="1" x14ac:dyDescent="0.25">
      <c r="B13188" s="450">
        <v>31171527</v>
      </c>
      <c r="C13188" s="451" t="s">
        <v>12437</v>
      </c>
      <c r="D13188" s="137">
        <v>41659</v>
      </c>
      <c r="E13188" s="452" t="s">
        <v>11890</v>
      </c>
      <c r="F13188" s="19" t="s">
        <v>37</v>
      </c>
      <c r="G13188" s="19" t="s">
        <v>118</v>
      </c>
      <c r="H13188" s="453">
        <v>120000</v>
      </c>
      <c r="I13188" s="453">
        <v>120000</v>
      </c>
      <c r="J13188" s="19" t="s">
        <v>2469</v>
      </c>
      <c r="K13188" s="19" t="s">
        <v>40</v>
      </c>
      <c r="L13188" s="59" t="s">
        <v>11892</v>
      </c>
    </row>
    <row r="13189" spans="2:12" ht="73.5" customHeight="1" x14ac:dyDescent="0.25">
      <c r="B13189" s="450">
        <v>31171527</v>
      </c>
      <c r="C13189" s="451" t="s">
        <v>12438</v>
      </c>
      <c r="D13189" s="137">
        <v>41659</v>
      </c>
      <c r="E13189" s="452" t="s">
        <v>11890</v>
      </c>
      <c r="F13189" s="19" t="s">
        <v>37</v>
      </c>
      <c r="G13189" s="19" t="s">
        <v>118</v>
      </c>
      <c r="H13189" s="453">
        <v>120000</v>
      </c>
      <c r="I13189" s="453">
        <v>120000</v>
      </c>
      <c r="J13189" s="19" t="s">
        <v>2469</v>
      </c>
      <c r="K13189" s="19" t="s">
        <v>40</v>
      </c>
      <c r="L13189" s="59" t="s">
        <v>11892</v>
      </c>
    </row>
    <row r="13190" spans="2:12" ht="73.5" customHeight="1" x14ac:dyDescent="0.25">
      <c r="B13190" s="450">
        <v>31171527</v>
      </c>
      <c r="C13190" s="451" t="s">
        <v>12439</v>
      </c>
      <c r="D13190" s="137">
        <v>41659</v>
      </c>
      <c r="E13190" s="452" t="s">
        <v>11890</v>
      </c>
      <c r="F13190" s="19" t="s">
        <v>37</v>
      </c>
      <c r="G13190" s="19" t="s">
        <v>118</v>
      </c>
      <c r="H13190" s="453">
        <v>120000</v>
      </c>
      <c r="I13190" s="453">
        <v>120000</v>
      </c>
      <c r="J13190" s="19" t="s">
        <v>2469</v>
      </c>
      <c r="K13190" s="19" t="s">
        <v>40</v>
      </c>
      <c r="L13190" s="59" t="s">
        <v>11892</v>
      </c>
    </row>
    <row r="13191" spans="2:12" ht="73.5" customHeight="1" x14ac:dyDescent="0.25">
      <c r="B13191" s="450">
        <v>31171527</v>
      </c>
      <c r="C13191" s="451" t="s">
        <v>12440</v>
      </c>
      <c r="D13191" s="137">
        <v>41659</v>
      </c>
      <c r="E13191" s="452" t="s">
        <v>11890</v>
      </c>
      <c r="F13191" s="19" t="s">
        <v>37</v>
      </c>
      <c r="G13191" s="19" t="s">
        <v>118</v>
      </c>
      <c r="H13191" s="453">
        <v>120000</v>
      </c>
      <c r="I13191" s="453">
        <v>120000</v>
      </c>
      <c r="J13191" s="19" t="s">
        <v>2469</v>
      </c>
      <c r="K13191" s="19" t="s">
        <v>40</v>
      </c>
      <c r="L13191" s="59" t="s">
        <v>11892</v>
      </c>
    </row>
    <row r="13192" spans="2:12" ht="73.5" customHeight="1" x14ac:dyDescent="0.25">
      <c r="B13192" s="450">
        <v>31171527</v>
      </c>
      <c r="C13192" s="451" t="s">
        <v>12441</v>
      </c>
      <c r="D13192" s="137">
        <v>41659</v>
      </c>
      <c r="E13192" s="452" t="s">
        <v>11890</v>
      </c>
      <c r="F13192" s="19" t="s">
        <v>37</v>
      </c>
      <c r="G13192" s="19" t="s">
        <v>118</v>
      </c>
      <c r="H13192" s="453">
        <v>120000</v>
      </c>
      <c r="I13192" s="453">
        <v>120000</v>
      </c>
      <c r="J13192" s="19" t="s">
        <v>2469</v>
      </c>
      <c r="K13192" s="19" t="s">
        <v>40</v>
      </c>
      <c r="L13192" s="59" t="s">
        <v>11892</v>
      </c>
    </row>
    <row r="13193" spans="2:12" ht="73.5" customHeight="1" x14ac:dyDescent="0.25">
      <c r="B13193" s="450">
        <v>31171527</v>
      </c>
      <c r="C13193" s="451" t="s">
        <v>12442</v>
      </c>
      <c r="D13193" s="137">
        <v>41659</v>
      </c>
      <c r="E13193" s="452" t="s">
        <v>11890</v>
      </c>
      <c r="F13193" s="19" t="s">
        <v>37</v>
      </c>
      <c r="G13193" s="19" t="s">
        <v>118</v>
      </c>
      <c r="H13193" s="453">
        <v>120000</v>
      </c>
      <c r="I13193" s="453">
        <v>120000</v>
      </c>
      <c r="J13193" s="19" t="s">
        <v>2469</v>
      </c>
      <c r="K13193" s="19" t="s">
        <v>40</v>
      </c>
      <c r="L13193" s="59" t="s">
        <v>11892</v>
      </c>
    </row>
    <row r="13194" spans="2:12" ht="73.5" customHeight="1" x14ac:dyDescent="0.25">
      <c r="B13194" s="450">
        <v>31171527</v>
      </c>
      <c r="C13194" s="451" t="s">
        <v>12443</v>
      </c>
      <c r="D13194" s="137">
        <v>41659</v>
      </c>
      <c r="E13194" s="452" t="s">
        <v>11890</v>
      </c>
      <c r="F13194" s="19" t="s">
        <v>37</v>
      </c>
      <c r="G13194" s="19" t="s">
        <v>118</v>
      </c>
      <c r="H13194" s="453">
        <v>120000</v>
      </c>
      <c r="I13194" s="453">
        <v>120000</v>
      </c>
      <c r="J13194" s="19" t="s">
        <v>2469</v>
      </c>
      <c r="K13194" s="19" t="s">
        <v>40</v>
      </c>
      <c r="L13194" s="59" t="s">
        <v>11892</v>
      </c>
    </row>
    <row r="13195" spans="2:12" ht="73.5" customHeight="1" x14ac:dyDescent="0.25">
      <c r="B13195" s="450">
        <v>31171527</v>
      </c>
      <c r="C13195" s="451" t="s">
        <v>12444</v>
      </c>
      <c r="D13195" s="137">
        <v>41659</v>
      </c>
      <c r="E13195" s="452" t="s">
        <v>11890</v>
      </c>
      <c r="F13195" s="19" t="s">
        <v>37</v>
      </c>
      <c r="G13195" s="19" t="s">
        <v>118</v>
      </c>
      <c r="H13195" s="453">
        <v>120000</v>
      </c>
      <c r="I13195" s="453">
        <v>120000</v>
      </c>
      <c r="J13195" s="19" t="s">
        <v>2469</v>
      </c>
      <c r="K13195" s="19" t="s">
        <v>40</v>
      </c>
      <c r="L13195" s="59" t="s">
        <v>11892</v>
      </c>
    </row>
    <row r="13196" spans="2:12" ht="73.5" customHeight="1" x14ac:dyDescent="0.25">
      <c r="B13196" s="450">
        <v>31171527</v>
      </c>
      <c r="C13196" s="451" t="s">
        <v>12445</v>
      </c>
      <c r="D13196" s="137">
        <v>41659</v>
      </c>
      <c r="E13196" s="452" t="s">
        <v>11890</v>
      </c>
      <c r="F13196" s="19" t="s">
        <v>37</v>
      </c>
      <c r="G13196" s="19" t="s">
        <v>118</v>
      </c>
      <c r="H13196" s="453">
        <v>120000</v>
      </c>
      <c r="I13196" s="453">
        <v>120000</v>
      </c>
      <c r="J13196" s="19" t="s">
        <v>2469</v>
      </c>
      <c r="K13196" s="19" t="s">
        <v>40</v>
      </c>
      <c r="L13196" s="59" t="s">
        <v>11892</v>
      </c>
    </row>
    <row r="13197" spans="2:12" ht="73.5" customHeight="1" x14ac:dyDescent="0.25">
      <c r="B13197" s="450">
        <v>31171527</v>
      </c>
      <c r="C13197" s="451" t="s">
        <v>12446</v>
      </c>
      <c r="D13197" s="137">
        <v>41659</v>
      </c>
      <c r="E13197" s="452" t="s">
        <v>11890</v>
      </c>
      <c r="F13197" s="19" t="s">
        <v>37</v>
      </c>
      <c r="G13197" s="19" t="s">
        <v>118</v>
      </c>
      <c r="H13197" s="453">
        <v>120000</v>
      </c>
      <c r="I13197" s="453">
        <v>120000</v>
      </c>
      <c r="J13197" s="19" t="s">
        <v>2469</v>
      </c>
      <c r="K13197" s="19" t="s">
        <v>40</v>
      </c>
      <c r="L13197" s="59" t="s">
        <v>11892</v>
      </c>
    </row>
    <row r="13198" spans="2:12" ht="73.5" customHeight="1" x14ac:dyDescent="0.25">
      <c r="B13198" s="450">
        <v>31171527</v>
      </c>
      <c r="C13198" s="451" t="s">
        <v>12447</v>
      </c>
      <c r="D13198" s="137">
        <v>41659</v>
      </c>
      <c r="E13198" s="452" t="s">
        <v>11890</v>
      </c>
      <c r="F13198" s="19" t="s">
        <v>37</v>
      </c>
      <c r="G13198" s="19" t="s">
        <v>118</v>
      </c>
      <c r="H13198" s="453">
        <v>120000</v>
      </c>
      <c r="I13198" s="453">
        <v>120000</v>
      </c>
      <c r="J13198" s="19" t="s">
        <v>2469</v>
      </c>
      <c r="K13198" s="19" t="s">
        <v>40</v>
      </c>
      <c r="L13198" s="59" t="s">
        <v>11892</v>
      </c>
    </row>
    <row r="13199" spans="2:12" ht="73.5" customHeight="1" x14ac:dyDescent="0.25">
      <c r="B13199" s="450">
        <v>31171527</v>
      </c>
      <c r="C13199" s="451" t="s">
        <v>12448</v>
      </c>
      <c r="D13199" s="137">
        <v>41659</v>
      </c>
      <c r="E13199" s="452" t="s">
        <v>11890</v>
      </c>
      <c r="F13199" s="19" t="s">
        <v>37</v>
      </c>
      <c r="G13199" s="19" t="s">
        <v>118</v>
      </c>
      <c r="H13199" s="453">
        <v>120000</v>
      </c>
      <c r="I13199" s="453">
        <v>120000</v>
      </c>
      <c r="J13199" s="19" t="s">
        <v>2469</v>
      </c>
      <c r="K13199" s="19" t="s">
        <v>40</v>
      </c>
      <c r="L13199" s="59" t="s">
        <v>11892</v>
      </c>
    </row>
    <row r="13200" spans="2:12" ht="73.5" customHeight="1" x14ac:dyDescent="0.25">
      <c r="B13200" s="450">
        <v>31171527</v>
      </c>
      <c r="C13200" s="451" t="s">
        <v>12449</v>
      </c>
      <c r="D13200" s="137">
        <v>41659</v>
      </c>
      <c r="E13200" s="452" t="s">
        <v>11890</v>
      </c>
      <c r="F13200" s="19" t="s">
        <v>37</v>
      </c>
      <c r="G13200" s="19" t="s">
        <v>118</v>
      </c>
      <c r="H13200" s="453">
        <v>120000</v>
      </c>
      <c r="I13200" s="453">
        <v>120000</v>
      </c>
      <c r="J13200" s="19" t="s">
        <v>2469</v>
      </c>
      <c r="K13200" s="19" t="s">
        <v>40</v>
      </c>
      <c r="L13200" s="59" t="s">
        <v>11892</v>
      </c>
    </row>
    <row r="13201" spans="2:12" ht="73.5" customHeight="1" x14ac:dyDescent="0.25">
      <c r="B13201" s="450">
        <v>31171527</v>
      </c>
      <c r="C13201" s="451" t="s">
        <v>12450</v>
      </c>
      <c r="D13201" s="137">
        <v>41659</v>
      </c>
      <c r="E13201" s="452" t="s">
        <v>11890</v>
      </c>
      <c r="F13201" s="19" t="s">
        <v>37</v>
      </c>
      <c r="G13201" s="19" t="s">
        <v>118</v>
      </c>
      <c r="H13201" s="453">
        <v>120000</v>
      </c>
      <c r="I13201" s="453">
        <v>120000</v>
      </c>
      <c r="J13201" s="19" t="s">
        <v>2469</v>
      </c>
      <c r="K13201" s="19" t="s">
        <v>40</v>
      </c>
      <c r="L13201" s="59" t="s">
        <v>11892</v>
      </c>
    </row>
    <row r="13202" spans="2:12" ht="73.5" customHeight="1" x14ac:dyDescent="0.25">
      <c r="B13202" s="450">
        <v>31171527</v>
      </c>
      <c r="C13202" s="451" t="s">
        <v>12451</v>
      </c>
      <c r="D13202" s="137">
        <v>41659</v>
      </c>
      <c r="E13202" s="452" t="s">
        <v>11890</v>
      </c>
      <c r="F13202" s="19" t="s">
        <v>37</v>
      </c>
      <c r="G13202" s="19" t="s">
        <v>118</v>
      </c>
      <c r="H13202" s="453">
        <v>120000</v>
      </c>
      <c r="I13202" s="453">
        <v>120000</v>
      </c>
      <c r="J13202" s="19" t="s">
        <v>2469</v>
      </c>
      <c r="K13202" s="19" t="s">
        <v>40</v>
      </c>
      <c r="L13202" s="59" t="s">
        <v>11892</v>
      </c>
    </row>
    <row r="13203" spans="2:12" ht="73.5" customHeight="1" x14ac:dyDescent="0.25">
      <c r="B13203" s="450">
        <v>31171527</v>
      </c>
      <c r="C13203" s="451" t="s">
        <v>12452</v>
      </c>
      <c r="D13203" s="137">
        <v>41659</v>
      </c>
      <c r="E13203" s="452" t="s">
        <v>11890</v>
      </c>
      <c r="F13203" s="19" t="s">
        <v>37</v>
      </c>
      <c r="G13203" s="19" t="s">
        <v>118</v>
      </c>
      <c r="H13203" s="453">
        <v>120000</v>
      </c>
      <c r="I13203" s="453">
        <v>120000</v>
      </c>
      <c r="J13203" s="19" t="s">
        <v>2469</v>
      </c>
      <c r="K13203" s="19" t="s">
        <v>40</v>
      </c>
      <c r="L13203" s="59" t="s">
        <v>11892</v>
      </c>
    </row>
    <row r="13204" spans="2:12" ht="73.5" customHeight="1" x14ac:dyDescent="0.25">
      <c r="B13204" s="450">
        <v>23231001</v>
      </c>
      <c r="C13204" s="451" t="s">
        <v>12453</v>
      </c>
      <c r="D13204" s="137">
        <v>41659</v>
      </c>
      <c r="E13204" s="452" t="s">
        <v>11890</v>
      </c>
      <c r="F13204" s="19" t="s">
        <v>37</v>
      </c>
      <c r="G13204" s="19" t="s">
        <v>118</v>
      </c>
      <c r="H13204" s="453">
        <v>120000</v>
      </c>
      <c r="I13204" s="453">
        <v>120000</v>
      </c>
      <c r="J13204" s="19" t="s">
        <v>2469</v>
      </c>
      <c r="K13204" s="19" t="s">
        <v>40</v>
      </c>
      <c r="L13204" s="59" t="s">
        <v>11892</v>
      </c>
    </row>
    <row r="13205" spans="2:12" ht="73.5" customHeight="1" x14ac:dyDescent="0.25">
      <c r="B13205" s="450">
        <v>23231001</v>
      </c>
      <c r="C13205" s="451" t="s">
        <v>12454</v>
      </c>
      <c r="D13205" s="137">
        <v>41659</v>
      </c>
      <c r="E13205" s="452" t="s">
        <v>11890</v>
      </c>
      <c r="F13205" s="19" t="s">
        <v>37</v>
      </c>
      <c r="G13205" s="19" t="s">
        <v>118</v>
      </c>
      <c r="H13205" s="453">
        <v>120000</v>
      </c>
      <c r="I13205" s="453">
        <v>120000</v>
      </c>
      <c r="J13205" s="19" t="s">
        <v>2469</v>
      </c>
      <c r="K13205" s="19" t="s">
        <v>40</v>
      </c>
      <c r="L13205" s="59" t="s">
        <v>11892</v>
      </c>
    </row>
    <row r="13206" spans="2:12" ht="73.5" customHeight="1" x14ac:dyDescent="0.25">
      <c r="B13206" s="450">
        <v>23231001</v>
      </c>
      <c r="C13206" s="451" t="s">
        <v>12455</v>
      </c>
      <c r="D13206" s="137">
        <v>41659</v>
      </c>
      <c r="E13206" s="452" t="s">
        <v>11890</v>
      </c>
      <c r="F13206" s="19" t="s">
        <v>37</v>
      </c>
      <c r="G13206" s="19" t="s">
        <v>118</v>
      </c>
      <c r="H13206" s="453">
        <v>120000</v>
      </c>
      <c r="I13206" s="453">
        <v>120000</v>
      </c>
      <c r="J13206" s="19" t="s">
        <v>2469</v>
      </c>
      <c r="K13206" s="19" t="s">
        <v>40</v>
      </c>
      <c r="L13206" s="59" t="s">
        <v>11892</v>
      </c>
    </row>
    <row r="13207" spans="2:12" ht="73.5" customHeight="1" x14ac:dyDescent="0.25">
      <c r="B13207" s="450">
        <v>23231001</v>
      </c>
      <c r="C13207" s="451" t="s">
        <v>12456</v>
      </c>
      <c r="D13207" s="137">
        <v>41659</v>
      </c>
      <c r="E13207" s="452" t="s">
        <v>11890</v>
      </c>
      <c r="F13207" s="19" t="s">
        <v>37</v>
      </c>
      <c r="G13207" s="19" t="s">
        <v>118</v>
      </c>
      <c r="H13207" s="453">
        <v>120000</v>
      </c>
      <c r="I13207" s="453">
        <v>120000</v>
      </c>
      <c r="J13207" s="19" t="s">
        <v>2469</v>
      </c>
      <c r="K13207" s="19" t="s">
        <v>40</v>
      </c>
      <c r="L13207" s="59" t="s">
        <v>11892</v>
      </c>
    </row>
    <row r="13208" spans="2:12" ht="73.5" customHeight="1" x14ac:dyDescent="0.25">
      <c r="B13208" s="450">
        <v>23231001</v>
      </c>
      <c r="C13208" s="451" t="s">
        <v>12457</v>
      </c>
      <c r="D13208" s="137">
        <v>41659</v>
      </c>
      <c r="E13208" s="452" t="s">
        <v>11890</v>
      </c>
      <c r="F13208" s="19" t="s">
        <v>37</v>
      </c>
      <c r="G13208" s="19" t="s">
        <v>118</v>
      </c>
      <c r="H13208" s="453">
        <v>120000</v>
      </c>
      <c r="I13208" s="453">
        <v>120000</v>
      </c>
      <c r="J13208" s="19" t="s">
        <v>2469</v>
      </c>
      <c r="K13208" s="19" t="s">
        <v>40</v>
      </c>
      <c r="L13208" s="59" t="s">
        <v>11892</v>
      </c>
    </row>
    <row r="13209" spans="2:12" ht="73.5" customHeight="1" x14ac:dyDescent="0.25">
      <c r="B13209" s="450">
        <v>23231001</v>
      </c>
      <c r="C13209" s="451" t="s">
        <v>12458</v>
      </c>
      <c r="D13209" s="137">
        <v>41659</v>
      </c>
      <c r="E13209" s="452" t="s">
        <v>11890</v>
      </c>
      <c r="F13209" s="19" t="s">
        <v>37</v>
      </c>
      <c r="G13209" s="19" t="s">
        <v>118</v>
      </c>
      <c r="H13209" s="453">
        <v>120000</v>
      </c>
      <c r="I13209" s="453">
        <v>120000</v>
      </c>
      <c r="J13209" s="19" t="s">
        <v>2469</v>
      </c>
      <c r="K13209" s="19" t="s">
        <v>40</v>
      </c>
      <c r="L13209" s="59" t="s">
        <v>11892</v>
      </c>
    </row>
    <row r="13210" spans="2:12" ht="73.5" customHeight="1" x14ac:dyDescent="0.25">
      <c r="B13210" s="450">
        <v>23231001</v>
      </c>
      <c r="C13210" s="451" t="s">
        <v>12459</v>
      </c>
      <c r="D13210" s="137">
        <v>41659</v>
      </c>
      <c r="E13210" s="452" t="s">
        <v>11890</v>
      </c>
      <c r="F13210" s="19" t="s">
        <v>37</v>
      </c>
      <c r="G13210" s="19" t="s">
        <v>118</v>
      </c>
      <c r="H13210" s="453">
        <v>120000</v>
      </c>
      <c r="I13210" s="453">
        <v>120000</v>
      </c>
      <c r="J13210" s="19" t="s">
        <v>2469</v>
      </c>
      <c r="K13210" s="19" t="s">
        <v>40</v>
      </c>
      <c r="L13210" s="59" t="s">
        <v>11892</v>
      </c>
    </row>
    <row r="13211" spans="2:12" ht="73.5" customHeight="1" x14ac:dyDescent="0.25">
      <c r="B13211" s="450">
        <v>23231001</v>
      </c>
      <c r="C13211" s="451" t="s">
        <v>12460</v>
      </c>
      <c r="D13211" s="137">
        <v>41659</v>
      </c>
      <c r="E13211" s="452" t="s">
        <v>11890</v>
      </c>
      <c r="F13211" s="19" t="s">
        <v>37</v>
      </c>
      <c r="G13211" s="19" t="s">
        <v>118</v>
      </c>
      <c r="H13211" s="453">
        <v>120000</v>
      </c>
      <c r="I13211" s="453">
        <v>120000</v>
      </c>
      <c r="J13211" s="19" t="s">
        <v>2469</v>
      </c>
      <c r="K13211" s="19" t="s">
        <v>40</v>
      </c>
      <c r="L13211" s="59" t="s">
        <v>11892</v>
      </c>
    </row>
    <row r="13212" spans="2:12" ht="73.5" customHeight="1" x14ac:dyDescent="0.25">
      <c r="B13212" s="450">
        <v>23231001</v>
      </c>
      <c r="C13212" s="451" t="s">
        <v>12461</v>
      </c>
      <c r="D13212" s="137">
        <v>41659</v>
      </c>
      <c r="E13212" s="452" t="s">
        <v>11890</v>
      </c>
      <c r="F13212" s="19" t="s">
        <v>37</v>
      </c>
      <c r="G13212" s="19" t="s">
        <v>118</v>
      </c>
      <c r="H13212" s="453">
        <v>120000</v>
      </c>
      <c r="I13212" s="453">
        <v>120000</v>
      </c>
      <c r="J13212" s="19" t="s">
        <v>2469</v>
      </c>
      <c r="K13212" s="19" t="s">
        <v>40</v>
      </c>
      <c r="L13212" s="59" t="s">
        <v>11892</v>
      </c>
    </row>
    <row r="13213" spans="2:12" ht="73.5" customHeight="1" x14ac:dyDescent="0.25">
      <c r="B13213" s="450">
        <v>23231001</v>
      </c>
      <c r="C13213" s="451" t="s">
        <v>12462</v>
      </c>
      <c r="D13213" s="137">
        <v>41659</v>
      </c>
      <c r="E13213" s="452" t="s">
        <v>11890</v>
      </c>
      <c r="F13213" s="19" t="s">
        <v>37</v>
      </c>
      <c r="G13213" s="19" t="s">
        <v>118</v>
      </c>
      <c r="H13213" s="453">
        <v>120000</v>
      </c>
      <c r="I13213" s="453">
        <v>120000</v>
      </c>
      <c r="J13213" s="19" t="s">
        <v>2469</v>
      </c>
      <c r="K13213" s="19" t="s">
        <v>40</v>
      </c>
      <c r="L13213" s="59" t="s">
        <v>11892</v>
      </c>
    </row>
    <row r="13214" spans="2:12" ht="73.5" customHeight="1" x14ac:dyDescent="0.25">
      <c r="B13214" s="450">
        <v>23231001</v>
      </c>
      <c r="C13214" s="451" t="s">
        <v>12463</v>
      </c>
      <c r="D13214" s="137">
        <v>41659</v>
      </c>
      <c r="E13214" s="452" t="s">
        <v>11890</v>
      </c>
      <c r="F13214" s="19" t="s">
        <v>37</v>
      </c>
      <c r="G13214" s="19" t="s">
        <v>118</v>
      </c>
      <c r="H13214" s="453">
        <v>120000</v>
      </c>
      <c r="I13214" s="453">
        <v>120000</v>
      </c>
      <c r="J13214" s="19" t="s">
        <v>2469</v>
      </c>
      <c r="K13214" s="19" t="s">
        <v>40</v>
      </c>
      <c r="L13214" s="59" t="s">
        <v>11892</v>
      </c>
    </row>
    <row r="13215" spans="2:12" ht="73.5" customHeight="1" x14ac:dyDescent="0.25">
      <c r="B13215" s="450">
        <v>23231001</v>
      </c>
      <c r="C13215" s="451" t="s">
        <v>12464</v>
      </c>
      <c r="D13215" s="137">
        <v>41659</v>
      </c>
      <c r="E13215" s="452" t="s">
        <v>11890</v>
      </c>
      <c r="F13215" s="19" t="s">
        <v>37</v>
      </c>
      <c r="G13215" s="19" t="s">
        <v>118</v>
      </c>
      <c r="H13215" s="453">
        <v>120000</v>
      </c>
      <c r="I13215" s="453">
        <v>120000</v>
      </c>
      <c r="J13215" s="19" t="s">
        <v>2469</v>
      </c>
      <c r="K13215" s="19" t="s">
        <v>40</v>
      </c>
      <c r="L13215" s="59" t="s">
        <v>11892</v>
      </c>
    </row>
    <row r="13216" spans="2:12" ht="73.5" customHeight="1" x14ac:dyDescent="0.25">
      <c r="B13216" s="450">
        <v>23231001</v>
      </c>
      <c r="C13216" s="451" t="s">
        <v>12465</v>
      </c>
      <c r="D13216" s="137">
        <v>41659</v>
      </c>
      <c r="E13216" s="452" t="s">
        <v>11890</v>
      </c>
      <c r="F13216" s="19" t="s">
        <v>37</v>
      </c>
      <c r="G13216" s="19" t="s">
        <v>118</v>
      </c>
      <c r="H13216" s="453">
        <v>120000</v>
      </c>
      <c r="I13216" s="453">
        <v>120000</v>
      </c>
      <c r="J13216" s="19" t="s">
        <v>2469</v>
      </c>
      <c r="K13216" s="19" t="s">
        <v>40</v>
      </c>
      <c r="L13216" s="59" t="s">
        <v>11892</v>
      </c>
    </row>
    <row r="13217" spans="2:12" ht="73.5" customHeight="1" x14ac:dyDescent="0.25">
      <c r="B13217" s="450">
        <v>23231001</v>
      </c>
      <c r="C13217" s="451" t="s">
        <v>12466</v>
      </c>
      <c r="D13217" s="137">
        <v>41659</v>
      </c>
      <c r="E13217" s="452" t="s">
        <v>11890</v>
      </c>
      <c r="F13217" s="19" t="s">
        <v>37</v>
      </c>
      <c r="G13217" s="19" t="s">
        <v>118</v>
      </c>
      <c r="H13217" s="453">
        <v>120000</v>
      </c>
      <c r="I13217" s="453">
        <v>120000</v>
      </c>
      <c r="J13217" s="19" t="s">
        <v>2469</v>
      </c>
      <c r="K13217" s="19" t="s">
        <v>40</v>
      </c>
      <c r="L13217" s="59" t="s">
        <v>11892</v>
      </c>
    </row>
    <row r="13218" spans="2:12" ht="73.5" customHeight="1" x14ac:dyDescent="0.25">
      <c r="B13218" s="450">
        <v>23231001</v>
      </c>
      <c r="C13218" s="451" t="s">
        <v>12467</v>
      </c>
      <c r="D13218" s="137">
        <v>41659</v>
      </c>
      <c r="E13218" s="452" t="s">
        <v>11890</v>
      </c>
      <c r="F13218" s="19" t="s">
        <v>37</v>
      </c>
      <c r="G13218" s="19" t="s">
        <v>118</v>
      </c>
      <c r="H13218" s="453">
        <v>120000</v>
      </c>
      <c r="I13218" s="453">
        <v>120000</v>
      </c>
      <c r="J13218" s="19" t="s">
        <v>2469</v>
      </c>
      <c r="K13218" s="19" t="s">
        <v>40</v>
      </c>
      <c r="L13218" s="59" t="s">
        <v>11892</v>
      </c>
    </row>
    <row r="13219" spans="2:12" ht="73.5" customHeight="1" x14ac:dyDescent="0.25">
      <c r="B13219" s="450">
        <v>23231001</v>
      </c>
      <c r="C13219" s="451" t="s">
        <v>12468</v>
      </c>
      <c r="D13219" s="137">
        <v>41659</v>
      </c>
      <c r="E13219" s="452" t="s">
        <v>11890</v>
      </c>
      <c r="F13219" s="19" t="s">
        <v>37</v>
      </c>
      <c r="G13219" s="19" t="s">
        <v>118</v>
      </c>
      <c r="H13219" s="453">
        <v>120000</v>
      </c>
      <c r="I13219" s="453">
        <v>120000</v>
      </c>
      <c r="J13219" s="19" t="s">
        <v>2469</v>
      </c>
      <c r="K13219" s="19" t="s">
        <v>40</v>
      </c>
      <c r="L13219" s="59" t="s">
        <v>11892</v>
      </c>
    </row>
    <row r="13220" spans="2:12" ht="73.5" customHeight="1" x14ac:dyDescent="0.25">
      <c r="B13220" s="450">
        <v>23231001</v>
      </c>
      <c r="C13220" s="451" t="s">
        <v>12469</v>
      </c>
      <c r="D13220" s="137">
        <v>41659</v>
      </c>
      <c r="E13220" s="452" t="s">
        <v>11890</v>
      </c>
      <c r="F13220" s="19" t="s">
        <v>37</v>
      </c>
      <c r="G13220" s="19" t="s">
        <v>118</v>
      </c>
      <c r="H13220" s="453">
        <v>120000</v>
      </c>
      <c r="I13220" s="453">
        <v>120000</v>
      </c>
      <c r="J13220" s="19" t="s">
        <v>2469</v>
      </c>
      <c r="K13220" s="19" t="s">
        <v>40</v>
      </c>
      <c r="L13220" s="59" t="s">
        <v>11892</v>
      </c>
    </row>
    <row r="13221" spans="2:12" ht="73.5" customHeight="1" x14ac:dyDescent="0.25">
      <c r="B13221" s="450">
        <v>23231001</v>
      </c>
      <c r="C13221" s="451" t="s">
        <v>12470</v>
      </c>
      <c r="D13221" s="137">
        <v>41659</v>
      </c>
      <c r="E13221" s="452" t="s">
        <v>11890</v>
      </c>
      <c r="F13221" s="19" t="s">
        <v>37</v>
      </c>
      <c r="G13221" s="19" t="s">
        <v>118</v>
      </c>
      <c r="H13221" s="453">
        <v>120000</v>
      </c>
      <c r="I13221" s="453">
        <v>120000</v>
      </c>
      <c r="J13221" s="19" t="s">
        <v>2469</v>
      </c>
      <c r="K13221" s="19" t="s">
        <v>40</v>
      </c>
      <c r="L13221" s="59" t="s">
        <v>11892</v>
      </c>
    </row>
    <row r="13222" spans="2:12" ht="73.5" customHeight="1" x14ac:dyDescent="0.25">
      <c r="B13222" s="450">
        <v>23231001</v>
      </c>
      <c r="C13222" s="451" t="s">
        <v>12471</v>
      </c>
      <c r="D13222" s="137">
        <v>41659</v>
      </c>
      <c r="E13222" s="452" t="s">
        <v>11890</v>
      </c>
      <c r="F13222" s="19" t="s">
        <v>37</v>
      </c>
      <c r="G13222" s="19" t="s">
        <v>118</v>
      </c>
      <c r="H13222" s="453">
        <v>120000</v>
      </c>
      <c r="I13222" s="453">
        <v>120000</v>
      </c>
      <c r="J13222" s="19" t="s">
        <v>2469</v>
      </c>
      <c r="K13222" s="19" t="s">
        <v>40</v>
      </c>
      <c r="L13222" s="59" t="s">
        <v>11892</v>
      </c>
    </row>
    <row r="13223" spans="2:12" ht="73.5" customHeight="1" x14ac:dyDescent="0.25">
      <c r="B13223" s="450">
        <v>23231001</v>
      </c>
      <c r="C13223" s="451" t="s">
        <v>12472</v>
      </c>
      <c r="D13223" s="137">
        <v>41659</v>
      </c>
      <c r="E13223" s="452" t="s">
        <v>11890</v>
      </c>
      <c r="F13223" s="19" t="s">
        <v>37</v>
      </c>
      <c r="G13223" s="19" t="s">
        <v>118</v>
      </c>
      <c r="H13223" s="453">
        <v>120000</v>
      </c>
      <c r="I13223" s="453">
        <v>120000</v>
      </c>
      <c r="J13223" s="19" t="s">
        <v>2469</v>
      </c>
      <c r="K13223" s="19" t="s">
        <v>40</v>
      </c>
      <c r="L13223" s="59" t="s">
        <v>11892</v>
      </c>
    </row>
    <row r="13224" spans="2:12" ht="73.5" customHeight="1" x14ac:dyDescent="0.25">
      <c r="B13224" s="450">
        <v>41115312</v>
      </c>
      <c r="C13224" s="451" t="s">
        <v>12473</v>
      </c>
      <c r="D13224" s="137">
        <v>41659</v>
      </c>
      <c r="E13224" s="452" t="s">
        <v>11890</v>
      </c>
      <c r="F13224" s="19" t="s">
        <v>37</v>
      </c>
      <c r="G13224" s="19" t="s">
        <v>118</v>
      </c>
      <c r="H13224" s="453">
        <v>120000</v>
      </c>
      <c r="I13224" s="453">
        <v>120000</v>
      </c>
      <c r="J13224" s="19" t="s">
        <v>2469</v>
      </c>
      <c r="K13224" s="19" t="s">
        <v>40</v>
      </c>
      <c r="L13224" s="59" t="s">
        <v>11892</v>
      </c>
    </row>
    <row r="13225" spans="2:12" ht="73.5" customHeight="1" x14ac:dyDescent="0.25">
      <c r="B13225" s="450">
        <v>23153029</v>
      </c>
      <c r="C13225" s="451" t="s">
        <v>12474</v>
      </c>
      <c r="D13225" s="137">
        <v>41659</v>
      </c>
      <c r="E13225" s="452" t="s">
        <v>11890</v>
      </c>
      <c r="F13225" s="19" t="s">
        <v>37</v>
      </c>
      <c r="G13225" s="19" t="s">
        <v>118</v>
      </c>
      <c r="H13225" s="453">
        <v>120000</v>
      </c>
      <c r="I13225" s="453">
        <v>120000</v>
      </c>
      <c r="J13225" s="19" t="s">
        <v>2469</v>
      </c>
      <c r="K13225" s="19" t="s">
        <v>40</v>
      </c>
      <c r="L13225" s="59" t="s">
        <v>11892</v>
      </c>
    </row>
    <row r="13226" spans="2:12" ht="73.5" customHeight="1" x14ac:dyDescent="0.25">
      <c r="B13226" s="450">
        <v>23101513</v>
      </c>
      <c r="C13226" s="451" t="s">
        <v>12475</v>
      </c>
      <c r="D13226" s="137">
        <v>41659</v>
      </c>
      <c r="E13226" s="452" t="s">
        <v>11890</v>
      </c>
      <c r="F13226" s="19" t="s">
        <v>37</v>
      </c>
      <c r="G13226" s="19" t="s">
        <v>118</v>
      </c>
      <c r="H13226" s="453">
        <v>120000</v>
      </c>
      <c r="I13226" s="453">
        <v>120000</v>
      </c>
      <c r="J13226" s="19" t="s">
        <v>2469</v>
      </c>
      <c r="K13226" s="19" t="s">
        <v>40</v>
      </c>
      <c r="L13226" s="59" t="s">
        <v>11892</v>
      </c>
    </row>
    <row r="13227" spans="2:12" ht="73.5" customHeight="1" x14ac:dyDescent="0.25">
      <c r="B13227" s="450">
        <v>23101513</v>
      </c>
      <c r="C13227" s="451" t="s">
        <v>12476</v>
      </c>
      <c r="D13227" s="137">
        <v>41659</v>
      </c>
      <c r="E13227" s="452" t="s">
        <v>11890</v>
      </c>
      <c r="F13227" s="19" t="s">
        <v>37</v>
      </c>
      <c r="G13227" s="19" t="s">
        <v>118</v>
      </c>
      <c r="H13227" s="453">
        <v>120000</v>
      </c>
      <c r="I13227" s="453">
        <v>120000</v>
      </c>
      <c r="J13227" s="19" t="s">
        <v>2469</v>
      </c>
      <c r="K13227" s="19" t="s">
        <v>40</v>
      </c>
      <c r="L13227" s="59" t="s">
        <v>11892</v>
      </c>
    </row>
    <row r="13228" spans="2:12" ht="73.5" customHeight="1" x14ac:dyDescent="0.25">
      <c r="B13228" s="450">
        <v>23101513</v>
      </c>
      <c r="C13228" s="451" t="s">
        <v>12477</v>
      </c>
      <c r="D13228" s="137">
        <v>41659</v>
      </c>
      <c r="E13228" s="452" t="s">
        <v>11890</v>
      </c>
      <c r="F13228" s="19" t="s">
        <v>37</v>
      </c>
      <c r="G13228" s="19" t="s">
        <v>118</v>
      </c>
      <c r="H13228" s="453">
        <v>120000</v>
      </c>
      <c r="I13228" s="453">
        <v>120000</v>
      </c>
      <c r="J13228" s="19" t="s">
        <v>2469</v>
      </c>
      <c r="K13228" s="19" t="s">
        <v>40</v>
      </c>
      <c r="L13228" s="59" t="s">
        <v>11892</v>
      </c>
    </row>
    <row r="13229" spans="2:12" ht="73.5" customHeight="1" x14ac:dyDescent="0.25">
      <c r="B13229" s="450">
        <v>23101513</v>
      </c>
      <c r="C13229" s="451" t="s">
        <v>12478</v>
      </c>
      <c r="D13229" s="137">
        <v>41659</v>
      </c>
      <c r="E13229" s="452" t="s">
        <v>11890</v>
      </c>
      <c r="F13229" s="19" t="s">
        <v>37</v>
      </c>
      <c r="G13229" s="19" t="s">
        <v>118</v>
      </c>
      <c r="H13229" s="453">
        <v>120000</v>
      </c>
      <c r="I13229" s="453">
        <v>120000</v>
      </c>
      <c r="J13229" s="19" t="s">
        <v>2469</v>
      </c>
      <c r="K13229" s="19" t="s">
        <v>40</v>
      </c>
      <c r="L13229" s="59" t="s">
        <v>11892</v>
      </c>
    </row>
    <row r="13230" spans="2:12" ht="73.5" customHeight="1" x14ac:dyDescent="0.25">
      <c r="B13230" s="450">
        <v>23101513</v>
      </c>
      <c r="C13230" s="451" t="s">
        <v>12479</v>
      </c>
      <c r="D13230" s="137">
        <v>41659</v>
      </c>
      <c r="E13230" s="452" t="s">
        <v>11890</v>
      </c>
      <c r="F13230" s="19" t="s">
        <v>37</v>
      </c>
      <c r="G13230" s="19" t="s">
        <v>118</v>
      </c>
      <c r="H13230" s="453">
        <v>120000</v>
      </c>
      <c r="I13230" s="453">
        <v>120000</v>
      </c>
      <c r="J13230" s="19" t="s">
        <v>2469</v>
      </c>
      <c r="K13230" s="19" t="s">
        <v>40</v>
      </c>
      <c r="L13230" s="59" t="s">
        <v>11892</v>
      </c>
    </row>
    <row r="13231" spans="2:12" ht="73.5" customHeight="1" x14ac:dyDescent="0.25">
      <c r="B13231" s="450">
        <v>23101513</v>
      </c>
      <c r="C13231" s="451" t="s">
        <v>12480</v>
      </c>
      <c r="D13231" s="137">
        <v>41659</v>
      </c>
      <c r="E13231" s="452" t="s">
        <v>11890</v>
      </c>
      <c r="F13231" s="19" t="s">
        <v>37</v>
      </c>
      <c r="G13231" s="19" t="s">
        <v>118</v>
      </c>
      <c r="H13231" s="453">
        <v>120000</v>
      </c>
      <c r="I13231" s="453">
        <v>120000</v>
      </c>
      <c r="J13231" s="19" t="s">
        <v>2469</v>
      </c>
      <c r="K13231" s="19" t="s">
        <v>40</v>
      </c>
      <c r="L13231" s="59" t="s">
        <v>11892</v>
      </c>
    </row>
    <row r="13232" spans="2:12" ht="73.5" customHeight="1" x14ac:dyDescent="0.25">
      <c r="B13232" s="450">
        <v>23101513</v>
      </c>
      <c r="C13232" s="451" t="s">
        <v>12481</v>
      </c>
      <c r="D13232" s="137">
        <v>41659</v>
      </c>
      <c r="E13232" s="452" t="s">
        <v>11890</v>
      </c>
      <c r="F13232" s="19" t="s">
        <v>37</v>
      </c>
      <c r="G13232" s="19" t="s">
        <v>118</v>
      </c>
      <c r="H13232" s="453">
        <v>120000</v>
      </c>
      <c r="I13232" s="453">
        <v>120000</v>
      </c>
      <c r="J13232" s="19" t="s">
        <v>2469</v>
      </c>
      <c r="K13232" s="19" t="s">
        <v>40</v>
      </c>
      <c r="L13232" s="59" t="s">
        <v>11892</v>
      </c>
    </row>
    <row r="13233" spans="2:12" ht="73.5" customHeight="1" x14ac:dyDescent="0.25">
      <c r="B13233" s="450">
        <v>23101513</v>
      </c>
      <c r="C13233" s="451" t="s">
        <v>12482</v>
      </c>
      <c r="D13233" s="137">
        <v>41659</v>
      </c>
      <c r="E13233" s="452" t="s">
        <v>11890</v>
      </c>
      <c r="F13233" s="19" t="s">
        <v>37</v>
      </c>
      <c r="G13233" s="19" t="s">
        <v>118</v>
      </c>
      <c r="H13233" s="453">
        <v>120000</v>
      </c>
      <c r="I13233" s="453">
        <v>120000</v>
      </c>
      <c r="J13233" s="19" t="s">
        <v>2469</v>
      </c>
      <c r="K13233" s="19" t="s">
        <v>40</v>
      </c>
      <c r="L13233" s="59" t="s">
        <v>11892</v>
      </c>
    </row>
    <row r="13234" spans="2:12" ht="73.5" customHeight="1" x14ac:dyDescent="0.25">
      <c r="B13234" s="450">
        <v>23101513</v>
      </c>
      <c r="C13234" s="451" t="s">
        <v>12483</v>
      </c>
      <c r="D13234" s="137">
        <v>41659</v>
      </c>
      <c r="E13234" s="452" t="s">
        <v>11890</v>
      </c>
      <c r="F13234" s="19" t="s">
        <v>37</v>
      </c>
      <c r="G13234" s="19" t="s">
        <v>118</v>
      </c>
      <c r="H13234" s="453">
        <v>120000</v>
      </c>
      <c r="I13234" s="453">
        <v>120000</v>
      </c>
      <c r="J13234" s="19" t="s">
        <v>2469</v>
      </c>
      <c r="K13234" s="19" t="s">
        <v>40</v>
      </c>
      <c r="L13234" s="59" t="s">
        <v>11892</v>
      </c>
    </row>
    <row r="13235" spans="2:12" ht="73.5" customHeight="1" x14ac:dyDescent="0.25">
      <c r="B13235" s="450">
        <v>23101513</v>
      </c>
      <c r="C13235" s="451" t="s">
        <v>12484</v>
      </c>
      <c r="D13235" s="137">
        <v>41659</v>
      </c>
      <c r="E13235" s="452" t="s">
        <v>11890</v>
      </c>
      <c r="F13235" s="19" t="s">
        <v>37</v>
      </c>
      <c r="G13235" s="19" t="s">
        <v>118</v>
      </c>
      <c r="H13235" s="453">
        <v>120000</v>
      </c>
      <c r="I13235" s="453">
        <v>120000</v>
      </c>
      <c r="J13235" s="19" t="s">
        <v>2469</v>
      </c>
      <c r="K13235" s="19" t="s">
        <v>40</v>
      </c>
      <c r="L13235" s="59" t="s">
        <v>11892</v>
      </c>
    </row>
    <row r="13236" spans="2:12" ht="73.5" customHeight="1" x14ac:dyDescent="0.25">
      <c r="B13236" s="450">
        <v>23101513</v>
      </c>
      <c r="C13236" s="451" t="s">
        <v>12485</v>
      </c>
      <c r="D13236" s="137">
        <v>41659</v>
      </c>
      <c r="E13236" s="452" t="s">
        <v>11890</v>
      </c>
      <c r="F13236" s="19" t="s">
        <v>37</v>
      </c>
      <c r="G13236" s="19" t="s">
        <v>118</v>
      </c>
      <c r="H13236" s="453">
        <v>120000</v>
      </c>
      <c r="I13236" s="453">
        <v>120000</v>
      </c>
      <c r="J13236" s="19" t="s">
        <v>2469</v>
      </c>
      <c r="K13236" s="19" t="s">
        <v>40</v>
      </c>
      <c r="L13236" s="59" t="s">
        <v>11892</v>
      </c>
    </row>
    <row r="13237" spans="2:12" ht="73.5" customHeight="1" x14ac:dyDescent="0.25">
      <c r="B13237" s="450">
        <v>23101513</v>
      </c>
      <c r="C13237" s="451" t="s">
        <v>12486</v>
      </c>
      <c r="D13237" s="137">
        <v>41659</v>
      </c>
      <c r="E13237" s="452" t="s">
        <v>11890</v>
      </c>
      <c r="F13237" s="19" t="s">
        <v>37</v>
      </c>
      <c r="G13237" s="19" t="s">
        <v>118</v>
      </c>
      <c r="H13237" s="453">
        <v>120000</v>
      </c>
      <c r="I13237" s="453">
        <v>120000</v>
      </c>
      <c r="J13237" s="19" t="s">
        <v>2469</v>
      </c>
      <c r="K13237" s="19" t="s">
        <v>40</v>
      </c>
      <c r="L13237" s="59" t="s">
        <v>11892</v>
      </c>
    </row>
    <row r="13238" spans="2:12" ht="73.5" customHeight="1" x14ac:dyDescent="0.25">
      <c r="B13238" s="450">
        <v>23101513</v>
      </c>
      <c r="C13238" s="451" t="s">
        <v>12487</v>
      </c>
      <c r="D13238" s="137">
        <v>41659</v>
      </c>
      <c r="E13238" s="452" t="s">
        <v>11890</v>
      </c>
      <c r="F13238" s="19" t="s">
        <v>37</v>
      </c>
      <c r="G13238" s="19" t="s">
        <v>118</v>
      </c>
      <c r="H13238" s="453">
        <v>120000</v>
      </c>
      <c r="I13238" s="453">
        <v>120000</v>
      </c>
      <c r="J13238" s="19" t="s">
        <v>2469</v>
      </c>
      <c r="K13238" s="19" t="s">
        <v>40</v>
      </c>
      <c r="L13238" s="59" t="s">
        <v>11892</v>
      </c>
    </row>
    <row r="13239" spans="2:12" ht="73.5" customHeight="1" x14ac:dyDescent="0.25">
      <c r="B13239" s="450">
        <v>23101513</v>
      </c>
      <c r="C13239" s="451" t="s">
        <v>12488</v>
      </c>
      <c r="D13239" s="137">
        <v>41659</v>
      </c>
      <c r="E13239" s="452" t="s">
        <v>11890</v>
      </c>
      <c r="F13239" s="19" t="s">
        <v>37</v>
      </c>
      <c r="G13239" s="19" t="s">
        <v>118</v>
      </c>
      <c r="H13239" s="453">
        <v>120000</v>
      </c>
      <c r="I13239" s="453">
        <v>120000</v>
      </c>
      <c r="J13239" s="19" t="s">
        <v>2469</v>
      </c>
      <c r="K13239" s="19" t="s">
        <v>40</v>
      </c>
      <c r="L13239" s="59" t="s">
        <v>11892</v>
      </c>
    </row>
    <row r="13240" spans="2:12" ht="73.5" customHeight="1" x14ac:dyDescent="0.25">
      <c r="B13240" s="450">
        <v>23101513</v>
      </c>
      <c r="C13240" s="451" t="s">
        <v>12489</v>
      </c>
      <c r="D13240" s="137">
        <v>41659</v>
      </c>
      <c r="E13240" s="452" t="s">
        <v>11890</v>
      </c>
      <c r="F13240" s="19" t="s">
        <v>37</v>
      </c>
      <c r="G13240" s="19" t="s">
        <v>118</v>
      </c>
      <c r="H13240" s="453">
        <v>120000</v>
      </c>
      <c r="I13240" s="453">
        <v>120000</v>
      </c>
      <c r="J13240" s="19" t="s">
        <v>2469</v>
      </c>
      <c r="K13240" s="19" t="s">
        <v>40</v>
      </c>
      <c r="L13240" s="59" t="s">
        <v>11892</v>
      </c>
    </row>
    <row r="13241" spans="2:12" ht="73.5" customHeight="1" x14ac:dyDescent="0.25">
      <c r="B13241" s="450">
        <v>23101513</v>
      </c>
      <c r="C13241" s="451" t="s">
        <v>12490</v>
      </c>
      <c r="D13241" s="137">
        <v>41659</v>
      </c>
      <c r="E13241" s="452" t="s">
        <v>11890</v>
      </c>
      <c r="F13241" s="19" t="s">
        <v>37</v>
      </c>
      <c r="G13241" s="19" t="s">
        <v>118</v>
      </c>
      <c r="H13241" s="453">
        <v>120000</v>
      </c>
      <c r="I13241" s="453">
        <v>120000</v>
      </c>
      <c r="J13241" s="19" t="s">
        <v>2469</v>
      </c>
      <c r="K13241" s="19" t="s">
        <v>40</v>
      </c>
      <c r="L13241" s="59" t="s">
        <v>11892</v>
      </c>
    </row>
    <row r="13242" spans="2:12" ht="73.5" customHeight="1" x14ac:dyDescent="0.25">
      <c r="B13242" s="450">
        <v>23101513</v>
      </c>
      <c r="C13242" s="451" t="s">
        <v>12491</v>
      </c>
      <c r="D13242" s="137">
        <v>41659</v>
      </c>
      <c r="E13242" s="452" t="s">
        <v>11890</v>
      </c>
      <c r="F13242" s="19" t="s">
        <v>37</v>
      </c>
      <c r="G13242" s="19" t="s">
        <v>118</v>
      </c>
      <c r="H13242" s="453">
        <v>120000</v>
      </c>
      <c r="I13242" s="453">
        <v>120000</v>
      </c>
      <c r="J13242" s="19" t="s">
        <v>2469</v>
      </c>
      <c r="K13242" s="19" t="s">
        <v>40</v>
      </c>
      <c r="L13242" s="59" t="s">
        <v>11892</v>
      </c>
    </row>
    <row r="13243" spans="2:12" ht="73.5" customHeight="1" x14ac:dyDescent="0.25">
      <c r="B13243" s="450">
        <v>23101513</v>
      </c>
      <c r="C13243" s="451" t="s">
        <v>12492</v>
      </c>
      <c r="D13243" s="137">
        <v>41659</v>
      </c>
      <c r="E13243" s="452" t="s">
        <v>11890</v>
      </c>
      <c r="F13243" s="19" t="s">
        <v>37</v>
      </c>
      <c r="G13243" s="19" t="s">
        <v>118</v>
      </c>
      <c r="H13243" s="453">
        <v>120000</v>
      </c>
      <c r="I13243" s="453">
        <v>120000</v>
      </c>
      <c r="J13243" s="19" t="s">
        <v>2469</v>
      </c>
      <c r="K13243" s="19" t="s">
        <v>40</v>
      </c>
      <c r="L13243" s="59" t="s">
        <v>11892</v>
      </c>
    </row>
    <row r="13244" spans="2:12" ht="73.5" customHeight="1" x14ac:dyDescent="0.25">
      <c r="B13244" s="450">
        <v>23101513</v>
      </c>
      <c r="C13244" s="451" t="s">
        <v>12493</v>
      </c>
      <c r="D13244" s="137">
        <v>41659</v>
      </c>
      <c r="E13244" s="452" t="s">
        <v>11890</v>
      </c>
      <c r="F13244" s="19" t="s">
        <v>37</v>
      </c>
      <c r="G13244" s="19" t="s">
        <v>118</v>
      </c>
      <c r="H13244" s="453">
        <v>120000</v>
      </c>
      <c r="I13244" s="453">
        <v>120000</v>
      </c>
      <c r="J13244" s="19" t="s">
        <v>2469</v>
      </c>
      <c r="K13244" s="19" t="s">
        <v>40</v>
      </c>
      <c r="L13244" s="59" t="s">
        <v>11892</v>
      </c>
    </row>
    <row r="13245" spans="2:12" ht="73.5" customHeight="1" x14ac:dyDescent="0.25">
      <c r="B13245" s="450">
        <v>23101513</v>
      </c>
      <c r="C13245" s="451" t="s">
        <v>12494</v>
      </c>
      <c r="D13245" s="137">
        <v>41659</v>
      </c>
      <c r="E13245" s="452" t="s">
        <v>11890</v>
      </c>
      <c r="F13245" s="19" t="s">
        <v>37</v>
      </c>
      <c r="G13245" s="19" t="s">
        <v>118</v>
      </c>
      <c r="H13245" s="453">
        <v>120000</v>
      </c>
      <c r="I13245" s="453">
        <v>120000</v>
      </c>
      <c r="J13245" s="19" t="s">
        <v>2469</v>
      </c>
      <c r="K13245" s="19" t="s">
        <v>40</v>
      </c>
      <c r="L13245" s="59" t="s">
        <v>11892</v>
      </c>
    </row>
    <row r="13246" spans="2:12" ht="73.5" customHeight="1" x14ac:dyDescent="0.25">
      <c r="B13246" s="450">
        <v>23101513</v>
      </c>
      <c r="C13246" s="451" t="s">
        <v>12495</v>
      </c>
      <c r="D13246" s="137">
        <v>41659</v>
      </c>
      <c r="E13246" s="452" t="s">
        <v>11890</v>
      </c>
      <c r="F13246" s="19" t="s">
        <v>37</v>
      </c>
      <c r="G13246" s="19" t="s">
        <v>118</v>
      </c>
      <c r="H13246" s="453">
        <v>120000</v>
      </c>
      <c r="I13246" s="453">
        <v>120000</v>
      </c>
      <c r="J13246" s="19" t="s">
        <v>2469</v>
      </c>
      <c r="K13246" s="19" t="s">
        <v>40</v>
      </c>
      <c r="L13246" s="59" t="s">
        <v>11892</v>
      </c>
    </row>
    <row r="13247" spans="2:12" ht="73.5" customHeight="1" x14ac:dyDescent="0.25">
      <c r="B13247" s="450">
        <v>23101513</v>
      </c>
      <c r="C13247" s="451" t="s">
        <v>12496</v>
      </c>
      <c r="D13247" s="137">
        <v>41659</v>
      </c>
      <c r="E13247" s="452" t="s">
        <v>11890</v>
      </c>
      <c r="F13247" s="19" t="s">
        <v>37</v>
      </c>
      <c r="G13247" s="19" t="s">
        <v>118</v>
      </c>
      <c r="H13247" s="453">
        <v>120000</v>
      </c>
      <c r="I13247" s="453">
        <v>120000</v>
      </c>
      <c r="J13247" s="19" t="s">
        <v>2469</v>
      </c>
      <c r="K13247" s="19" t="s">
        <v>40</v>
      </c>
      <c r="L13247" s="59" t="s">
        <v>11892</v>
      </c>
    </row>
    <row r="13248" spans="2:12" ht="73.5" customHeight="1" x14ac:dyDescent="0.25">
      <c r="B13248" s="450">
        <v>23101513</v>
      </c>
      <c r="C13248" s="451" t="s">
        <v>12497</v>
      </c>
      <c r="D13248" s="137">
        <v>41659</v>
      </c>
      <c r="E13248" s="452" t="s">
        <v>11890</v>
      </c>
      <c r="F13248" s="19" t="s">
        <v>37</v>
      </c>
      <c r="G13248" s="19" t="s">
        <v>118</v>
      </c>
      <c r="H13248" s="453">
        <v>120000</v>
      </c>
      <c r="I13248" s="453">
        <v>120000</v>
      </c>
      <c r="J13248" s="19" t="s">
        <v>2469</v>
      </c>
      <c r="K13248" s="19" t="s">
        <v>40</v>
      </c>
      <c r="L13248" s="59" t="s">
        <v>11892</v>
      </c>
    </row>
    <row r="13249" spans="2:12" ht="73.5" customHeight="1" x14ac:dyDescent="0.25">
      <c r="B13249" s="450">
        <v>23101513</v>
      </c>
      <c r="C13249" s="451" t="s">
        <v>12498</v>
      </c>
      <c r="D13249" s="137">
        <v>41659</v>
      </c>
      <c r="E13249" s="452" t="s">
        <v>11890</v>
      </c>
      <c r="F13249" s="19" t="s">
        <v>37</v>
      </c>
      <c r="G13249" s="19" t="s">
        <v>118</v>
      </c>
      <c r="H13249" s="453">
        <v>120000</v>
      </c>
      <c r="I13249" s="453">
        <v>120000</v>
      </c>
      <c r="J13249" s="19" t="s">
        <v>2469</v>
      </c>
      <c r="K13249" s="19" t="s">
        <v>40</v>
      </c>
      <c r="L13249" s="59" t="s">
        <v>11892</v>
      </c>
    </row>
    <row r="13250" spans="2:12" ht="73.5" customHeight="1" x14ac:dyDescent="0.25">
      <c r="B13250" s="450">
        <v>23101513</v>
      </c>
      <c r="C13250" s="451" t="s">
        <v>12499</v>
      </c>
      <c r="D13250" s="137">
        <v>41659</v>
      </c>
      <c r="E13250" s="452" t="s">
        <v>11890</v>
      </c>
      <c r="F13250" s="19" t="s">
        <v>37</v>
      </c>
      <c r="G13250" s="19" t="s">
        <v>118</v>
      </c>
      <c r="H13250" s="453">
        <v>120000</v>
      </c>
      <c r="I13250" s="453">
        <v>120000</v>
      </c>
      <c r="J13250" s="19" t="s">
        <v>2469</v>
      </c>
      <c r="K13250" s="19" t="s">
        <v>40</v>
      </c>
      <c r="L13250" s="59" t="s">
        <v>11892</v>
      </c>
    </row>
    <row r="13251" spans="2:12" ht="73.5" customHeight="1" x14ac:dyDescent="0.25">
      <c r="B13251" s="450">
        <v>23101513</v>
      </c>
      <c r="C13251" s="451" t="s">
        <v>12500</v>
      </c>
      <c r="D13251" s="137">
        <v>41659</v>
      </c>
      <c r="E13251" s="452" t="s">
        <v>11890</v>
      </c>
      <c r="F13251" s="19" t="s">
        <v>37</v>
      </c>
      <c r="G13251" s="19" t="s">
        <v>118</v>
      </c>
      <c r="H13251" s="453">
        <v>120000</v>
      </c>
      <c r="I13251" s="453">
        <v>120000</v>
      </c>
      <c r="J13251" s="19" t="s">
        <v>2469</v>
      </c>
      <c r="K13251" s="19" t="s">
        <v>40</v>
      </c>
      <c r="L13251" s="59" t="s">
        <v>11892</v>
      </c>
    </row>
    <row r="13252" spans="2:12" ht="73.5" customHeight="1" x14ac:dyDescent="0.25">
      <c r="B13252" s="450">
        <v>23101513</v>
      </c>
      <c r="C13252" s="451" t="s">
        <v>12501</v>
      </c>
      <c r="D13252" s="137">
        <v>41659</v>
      </c>
      <c r="E13252" s="452" t="s">
        <v>11890</v>
      </c>
      <c r="F13252" s="19" t="s">
        <v>37</v>
      </c>
      <c r="G13252" s="19" t="s">
        <v>118</v>
      </c>
      <c r="H13252" s="453">
        <v>120000</v>
      </c>
      <c r="I13252" s="453">
        <v>120000</v>
      </c>
      <c r="J13252" s="19" t="s">
        <v>2469</v>
      </c>
      <c r="K13252" s="19" t="s">
        <v>40</v>
      </c>
      <c r="L13252" s="59" t="s">
        <v>11892</v>
      </c>
    </row>
    <row r="13253" spans="2:12" ht="73.5" customHeight="1" x14ac:dyDescent="0.25">
      <c r="B13253" s="450">
        <v>23101513</v>
      </c>
      <c r="C13253" s="451" t="s">
        <v>12502</v>
      </c>
      <c r="D13253" s="137">
        <v>41659</v>
      </c>
      <c r="E13253" s="452" t="s">
        <v>11890</v>
      </c>
      <c r="F13253" s="19" t="s">
        <v>37</v>
      </c>
      <c r="G13253" s="19" t="s">
        <v>118</v>
      </c>
      <c r="H13253" s="453">
        <v>120000</v>
      </c>
      <c r="I13253" s="453">
        <v>120000</v>
      </c>
      <c r="J13253" s="19" t="s">
        <v>2469</v>
      </c>
      <c r="K13253" s="19" t="s">
        <v>40</v>
      </c>
      <c r="L13253" s="59" t="s">
        <v>11892</v>
      </c>
    </row>
    <row r="13254" spans="2:12" ht="73.5" customHeight="1" x14ac:dyDescent="0.25">
      <c r="B13254" s="450">
        <v>23101513</v>
      </c>
      <c r="C13254" s="451" t="s">
        <v>12503</v>
      </c>
      <c r="D13254" s="137">
        <v>41659</v>
      </c>
      <c r="E13254" s="452" t="s">
        <v>11890</v>
      </c>
      <c r="F13254" s="19" t="s">
        <v>37</v>
      </c>
      <c r="G13254" s="19" t="s">
        <v>118</v>
      </c>
      <c r="H13254" s="453">
        <v>120000</v>
      </c>
      <c r="I13254" s="453">
        <v>120000</v>
      </c>
      <c r="J13254" s="19" t="s">
        <v>2469</v>
      </c>
      <c r="K13254" s="19" t="s">
        <v>40</v>
      </c>
      <c r="L13254" s="59" t="s">
        <v>11892</v>
      </c>
    </row>
    <row r="13255" spans="2:12" ht="73.5" customHeight="1" x14ac:dyDescent="0.25">
      <c r="B13255" s="450">
        <v>23101513</v>
      </c>
      <c r="C13255" s="451" t="s">
        <v>12504</v>
      </c>
      <c r="D13255" s="137">
        <v>41659</v>
      </c>
      <c r="E13255" s="452" t="s">
        <v>11890</v>
      </c>
      <c r="F13255" s="19" t="s">
        <v>37</v>
      </c>
      <c r="G13255" s="19" t="s">
        <v>118</v>
      </c>
      <c r="H13255" s="453">
        <v>120000</v>
      </c>
      <c r="I13255" s="453">
        <v>120000</v>
      </c>
      <c r="J13255" s="19" t="s">
        <v>2469</v>
      </c>
      <c r="K13255" s="19" t="s">
        <v>40</v>
      </c>
      <c r="L13255" s="59" t="s">
        <v>11892</v>
      </c>
    </row>
    <row r="13256" spans="2:12" ht="73.5" customHeight="1" x14ac:dyDescent="0.25">
      <c r="B13256" s="450">
        <v>23101513</v>
      </c>
      <c r="C13256" s="451" t="s">
        <v>12505</v>
      </c>
      <c r="D13256" s="137">
        <v>41659</v>
      </c>
      <c r="E13256" s="452" t="s">
        <v>11890</v>
      </c>
      <c r="F13256" s="19" t="s">
        <v>37</v>
      </c>
      <c r="G13256" s="19" t="s">
        <v>118</v>
      </c>
      <c r="H13256" s="453">
        <v>120000</v>
      </c>
      <c r="I13256" s="453">
        <v>120000</v>
      </c>
      <c r="J13256" s="19" t="s">
        <v>2469</v>
      </c>
      <c r="K13256" s="19" t="s">
        <v>40</v>
      </c>
      <c r="L13256" s="59" t="s">
        <v>11892</v>
      </c>
    </row>
    <row r="13257" spans="2:12" ht="73.5" customHeight="1" x14ac:dyDescent="0.25">
      <c r="B13257" s="450">
        <v>23101513</v>
      </c>
      <c r="C13257" s="451" t="s">
        <v>12506</v>
      </c>
      <c r="D13257" s="137">
        <v>41659</v>
      </c>
      <c r="E13257" s="452" t="s">
        <v>11890</v>
      </c>
      <c r="F13257" s="19" t="s">
        <v>37</v>
      </c>
      <c r="G13257" s="19" t="s">
        <v>118</v>
      </c>
      <c r="H13257" s="453">
        <v>120000</v>
      </c>
      <c r="I13257" s="453">
        <v>120000</v>
      </c>
      <c r="J13257" s="19" t="s">
        <v>2469</v>
      </c>
      <c r="K13257" s="19" t="s">
        <v>40</v>
      </c>
      <c r="L13257" s="59" t="s">
        <v>11892</v>
      </c>
    </row>
    <row r="13258" spans="2:12" ht="73.5" customHeight="1" x14ac:dyDescent="0.25">
      <c r="B13258" s="450">
        <v>23101513</v>
      </c>
      <c r="C13258" s="451" t="s">
        <v>12507</v>
      </c>
      <c r="D13258" s="137">
        <v>41659</v>
      </c>
      <c r="E13258" s="452" t="s">
        <v>11890</v>
      </c>
      <c r="F13258" s="19" t="s">
        <v>37</v>
      </c>
      <c r="G13258" s="19" t="s">
        <v>118</v>
      </c>
      <c r="H13258" s="453">
        <v>120000</v>
      </c>
      <c r="I13258" s="453">
        <v>120000</v>
      </c>
      <c r="J13258" s="19" t="s">
        <v>2469</v>
      </c>
      <c r="K13258" s="19" t="s">
        <v>40</v>
      </c>
      <c r="L13258" s="59" t="s">
        <v>11892</v>
      </c>
    </row>
    <row r="13259" spans="2:12" ht="73.5" customHeight="1" x14ac:dyDescent="0.25">
      <c r="B13259" s="450">
        <v>23101513</v>
      </c>
      <c r="C13259" s="451" t="s">
        <v>12508</v>
      </c>
      <c r="D13259" s="137">
        <v>41659</v>
      </c>
      <c r="E13259" s="452" t="s">
        <v>11890</v>
      </c>
      <c r="F13259" s="19" t="s">
        <v>37</v>
      </c>
      <c r="G13259" s="19" t="s">
        <v>118</v>
      </c>
      <c r="H13259" s="453">
        <v>120000</v>
      </c>
      <c r="I13259" s="453">
        <v>120000</v>
      </c>
      <c r="J13259" s="19" t="s">
        <v>2469</v>
      </c>
      <c r="K13259" s="19" t="s">
        <v>40</v>
      </c>
      <c r="L13259" s="59" t="s">
        <v>11892</v>
      </c>
    </row>
    <row r="13260" spans="2:12" ht="73.5" customHeight="1" x14ac:dyDescent="0.25">
      <c r="B13260" s="450">
        <v>23101513</v>
      </c>
      <c r="C13260" s="451" t="s">
        <v>12509</v>
      </c>
      <c r="D13260" s="137">
        <v>41659</v>
      </c>
      <c r="E13260" s="452" t="s">
        <v>11890</v>
      </c>
      <c r="F13260" s="19" t="s">
        <v>37</v>
      </c>
      <c r="G13260" s="19" t="s">
        <v>118</v>
      </c>
      <c r="H13260" s="453">
        <v>120000</v>
      </c>
      <c r="I13260" s="453">
        <v>120000</v>
      </c>
      <c r="J13260" s="19" t="s">
        <v>2469</v>
      </c>
      <c r="K13260" s="19" t="s">
        <v>40</v>
      </c>
      <c r="L13260" s="59" t="s">
        <v>11892</v>
      </c>
    </row>
    <row r="13261" spans="2:12" ht="73.5" customHeight="1" x14ac:dyDescent="0.25">
      <c r="B13261" s="450">
        <v>23101513</v>
      </c>
      <c r="C13261" s="451" t="s">
        <v>12510</v>
      </c>
      <c r="D13261" s="137">
        <v>41659</v>
      </c>
      <c r="E13261" s="452" t="s">
        <v>11890</v>
      </c>
      <c r="F13261" s="19" t="s">
        <v>37</v>
      </c>
      <c r="G13261" s="19" t="s">
        <v>118</v>
      </c>
      <c r="H13261" s="453">
        <v>120000</v>
      </c>
      <c r="I13261" s="453">
        <v>120000</v>
      </c>
      <c r="J13261" s="19" t="s">
        <v>2469</v>
      </c>
      <c r="K13261" s="19" t="s">
        <v>40</v>
      </c>
      <c r="L13261" s="59" t="s">
        <v>11892</v>
      </c>
    </row>
    <row r="13262" spans="2:12" ht="73.5" customHeight="1" x14ac:dyDescent="0.25">
      <c r="B13262" s="450">
        <v>23101513</v>
      </c>
      <c r="C13262" s="451" t="s">
        <v>12511</v>
      </c>
      <c r="D13262" s="137">
        <v>41659</v>
      </c>
      <c r="E13262" s="452" t="s">
        <v>11890</v>
      </c>
      <c r="F13262" s="19" t="s">
        <v>37</v>
      </c>
      <c r="G13262" s="19" t="s">
        <v>118</v>
      </c>
      <c r="H13262" s="453">
        <v>120000</v>
      </c>
      <c r="I13262" s="453">
        <v>120000</v>
      </c>
      <c r="J13262" s="19" t="s">
        <v>2469</v>
      </c>
      <c r="K13262" s="19" t="s">
        <v>40</v>
      </c>
      <c r="L13262" s="59" t="s">
        <v>11892</v>
      </c>
    </row>
    <row r="13263" spans="2:12" ht="73.5" customHeight="1" x14ac:dyDescent="0.25">
      <c r="B13263" s="450">
        <v>23101513</v>
      </c>
      <c r="C13263" s="451" t="s">
        <v>12512</v>
      </c>
      <c r="D13263" s="137">
        <v>41659</v>
      </c>
      <c r="E13263" s="452" t="s">
        <v>11890</v>
      </c>
      <c r="F13263" s="19" t="s">
        <v>37</v>
      </c>
      <c r="G13263" s="19" t="s">
        <v>118</v>
      </c>
      <c r="H13263" s="453">
        <v>120000</v>
      </c>
      <c r="I13263" s="453">
        <v>120000</v>
      </c>
      <c r="J13263" s="19" t="s">
        <v>2469</v>
      </c>
      <c r="K13263" s="19" t="s">
        <v>40</v>
      </c>
      <c r="L13263" s="59" t="s">
        <v>11892</v>
      </c>
    </row>
    <row r="13264" spans="2:12" ht="73.5" customHeight="1" x14ac:dyDescent="0.25">
      <c r="B13264" s="450">
        <v>23101513</v>
      </c>
      <c r="C13264" s="451" t="s">
        <v>12513</v>
      </c>
      <c r="D13264" s="137">
        <v>41659</v>
      </c>
      <c r="E13264" s="452" t="s">
        <v>11890</v>
      </c>
      <c r="F13264" s="19" t="s">
        <v>37</v>
      </c>
      <c r="G13264" s="19" t="s">
        <v>118</v>
      </c>
      <c r="H13264" s="453">
        <v>120000</v>
      </c>
      <c r="I13264" s="453">
        <v>120000</v>
      </c>
      <c r="J13264" s="19" t="s">
        <v>2469</v>
      </c>
      <c r="K13264" s="19" t="s">
        <v>40</v>
      </c>
      <c r="L13264" s="59" t="s">
        <v>11892</v>
      </c>
    </row>
    <row r="13265" spans="2:12" ht="73.5" customHeight="1" x14ac:dyDescent="0.25">
      <c r="B13265" s="450">
        <v>23101513</v>
      </c>
      <c r="C13265" s="451" t="s">
        <v>12514</v>
      </c>
      <c r="D13265" s="137">
        <v>41659</v>
      </c>
      <c r="E13265" s="452" t="s">
        <v>11890</v>
      </c>
      <c r="F13265" s="19" t="s">
        <v>37</v>
      </c>
      <c r="G13265" s="19" t="s">
        <v>118</v>
      </c>
      <c r="H13265" s="453">
        <v>120000</v>
      </c>
      <c r="I13265" s="453">
        <v>120000</v>
      </c>
      <c r="J13265" s="19" t="s">
        <v>2469</v>
      </c>
      <c r="K13265" s="19" t="s">
        <v>40</v>
      </c>
      <c r="L13265" s="59" t="s">
        <v>11892</v>
      </c>
    </row>
    <row r="13266" spans="2:12" ht="73.5" customHeight="1" x14ac:dyDescent="0.25">
      <c r="B13266" s="450">
        <v>23101513</v>
      </c>
      <c r="C13266" s="451" t="s">
        <v>12515</v>
      </c>
      <c r="D13266" s="137">
        <v>41659</v>
      </c>
      <c r="E13266" s="452" t="s">
        <v>11890</v>
      </c>
      <c r="F13266" s="19" t="s">
        <v>37</v>
      </c>
      <c r="G13266" s="19" t="s">
        <v>118</v>
      </c>
      <c r="H13266" s="453">
        <v>120000</v>
      </c>
      <c r="I13266" s="453">
        <v>120000</v>
      </c>
      <c r="J13266" s="19" t="s">
        <v>2469</v>
      </c>
      <c r="K13266" s="19" t="s">
        <v>40</v>
      </c>
      <c r="L13266" s="59" t="s">
        <v>11892</v>
      </c>
    </row>
    <row r="13267" spans="2:12" ht="73.5" customHeight="1" x14ac:dyDescent="0.25">
      <c r="B13267" s="450">
        <v>23101513</v>
      </c>
      <c r="C13267" s="451" t="s">
        <v>12516</v>
      </c>
      <c r="D13267" s="137">
        <v>41659</v>
      </c>
      <c r="E13267" s="452" t="s">
        <v>11890</v>
      </c>
      <c r="F13267" s="19" t="s">
        <v>37</v>
      </c>
      <c r="G13267" s="19" t="s">
        <v>118</v>
      </c>
      <c r="H13267" s="453">
        <v>120000</v>
      </c>
      <c r="I13267" s="453">
        <v>120000</v>
      </c>
      <c r="J13267" s="19" t="s">
        <v>2469</v>
      </c>
      <c r="K13267" s="19" t="s">
        <v>40</v>
      </c>
      <c r="L13267" s="59" t="s">
        <v>11892</v>
      </c>
    </row>
    <row r="13268" spans="2:12" ht="73.5" customHeight="1" x14ac:dyDescent="0.25">
      <c r="B13268" s="450">
        <v>23101513</v>
      </c>
      <c r="C13268" s="451" t="s">
        <v>12517</v>
      </c>
      <c r="D13268" s="137">
        <v>41659</v>
      </c>
      <c r="E13268" s="452" t="s">
        <v>11890</v>
      </c>
      <c r="F13268" s="19" t="s">
        <v>37</v>
      </c>
      <c r="G13268" s="19" t="s">
        <v>118</v>
      </c>
      <c r="H13268" s="453">
        <v>120000</v>
      </c>
      <c r="I13268" s="453">
        <v>120000</v>
      </c>
      <c r="J13268" s="19" t="s">
        <v>2469</v>
      </c>
      <c r="K13268" s="19" t="s">
        <v>40</v>
      </c>
      <c r="L13268" s="59" t="s">
        <v>11892</v>
      </c>
    </row>
    <row r="13269" spans="2:12" ht="73.5" customHeight="1" x14ac:dyDescent="0.25">
      <c r="B13269" s="450">
        <v>23101513</v>
      </c>
      <c r="C13269" s="451" t="s">
        <v>12518</v>
      </c>
      <c r="D13269" s="137">
        <v>41659</v>
      </c>
      <c r="E13269" s="452" t="s">
        <v>11890</v>
      </c>
      <c r="F13269" s="19" t="s">
        <v>37</v>
      </c>
      <c r="G13269" s="19" t="s">
        <v>118</v>
      </c>
      <c r="H13269" s="453">
        <v>120000</v>
      </c>
      <c r="I13269" s="453">
        <v>120000</v>
      </c>
      <c r="J13269" s="19" t="s">
        <v>2469</v>
      </c>
      <c r="K13269" s="19" t="s">
        <v>40</v>
      </c>
      <c r="L13269" s="59" t="s">
        <v>11892</v>
      </c>
    </row>
    <row r="13270" spans="2:12" ht="73.5" customHeight="1" x14ac:dyDescent="0.25">
      <c r="B13270" s="450">
        <v>23101513</v>
      </c>
      <c r="C13270" s="451" t="s">
        <v>12519</v>
      </c>
      <c r="D13270" s="137">
        <v>41659</v>
      </c>
      <c r="E13270" s="452" t="s">
        <v>11890</v>
      </c>
      <c r="F13270" s="19" t="s">
        <v>37</v>
      </c>
      <c r="G13270" s="19" t="s">
        <v>118</v>
      </c>
      <c r="H13270" s="453">
        <v>120000</v>
      </c>
      <c r="I13270" s="453">
        <v>120000</v>
      </c>
      <c r="J13270" s="19" t="s">
        <v>2469</v>
      </c>
      <c r="K13270" s="19" t="s">
        <v>40</v>
      </c>
      <c r="L13270" s="59" t="s">
        <v>11892</v>
      </c>
    </row>
    <row r="13271" spans="2:12" ht="73.5" customHeight="1" x14ac:dyDescent="0.25">
      <c r="B13271" s="450">
        <v>23101513</v>
      </c>
      <c r="C13271" s="451" t="s">
        <v>12520</v>
      </c>
      <c r="D13271" s="137">
        <v>41659</v>
      </c>
      <c r="E13271" s="452" t="s">
        <v>11890</v>
      </c>
      <c r="F13271" s="19" t="s">
        <v>37</v>
      </c>
      <c r="G13271" s="19" t="s">
        <v>118</v>
      </c>
      <c r="H13271" s="453">
        <v>120000</v>
      </c>
      <c r="I13271" s="453">
        <v>120000</v>
      </c>
      <c r="J13271" s="19" t="s">
        <v>2469</v>
      </c>
      <c r="K13271" s="19" t="s">
        <v>40</v>
      </c>
      <c r="L13271" s="59" t="s">
        <v>11892</v>
      </c>
    </row>
    <row r="13272" spans="2:12" ht="73.5" customHeight="1" x14ac:dyDescent="0.25">
      <c r="B13272" s="450">
        <v>23101513</v>
      </c>
      <c r="C13272" s="451" t="s">
        <v>12521</v>
      </c>
      <c r="D13272" s="137">
        <v>41659</v>
      </c>
      <c r="E13272" s="452" t="s">
        <v>11890</v>
      </c>
      <c r="F13272" s="19" t="s">
        <v>37</v>
      </c>
      <c r="G13272" s="19" t="s">
        <v>118</v>
      </c>
      <c r="H13272" s="453">
        <v>120000</v>
      </c>
      <c r="I13272" s="453">
        <v>120000</v>
      </c>
      <c r="J13272" s="19" t="s">
        <v>2469</v>
      </c>
      <c r="K13272" s="19" t="s">
        <v>40</v>
      </c>
      <c r="L13272" s="59" t="s">
        <v>11892</v>
      </c>
    </row>
    <row r="13273" spans="2:12" ht="73.5" customHeight="1" x14ac:dyDescent="0.25">
      <c r="B13273" s="450">
        <v>23101513</v>
      </c>
      <c r="C13273" s="451" t="s">
        <v>12522</v>
      </c>
      <c r="D13273" s="137">
        <v>41659</v>
      </c>
      <c r="E13273" s="452" t="s">
        <v>11890</v>
      </c>
      <c r="F13273" s="19" t="s">
        <v>37</v>
      </c>
      <c r="G13273" s="19" t="s">
        <v>118</v>
      </c>
      <c r="H13273" s="453">
        <v>120000</v>
      </c>
      <c r="I13273" s="453">
        <v>120000</v>
      </c>
      <c r="J13273" s="19" t="s">
        <v>2469</v>
      </c>
      <c r="K13273" s="19" t="s">
        <v>40</v>
      </c>
      <c r="L13273" s="59" t="s">
        <v>11892</v>
      </c>
    </row>
    <row r="13274" spans="2:12" ht="73.5" customHeight="1" x14ac:dyDescent="0.25">
      <c r="B13274" s="450">
        <v>23101513</v>
      </c>
      <c r="C13274" s="451" t="s">
        <v>12523</v>
      </c>
      <c r="D13274" s="137">
        <v>41659</v>
      </c>
      <c r="E13274" s="452" t="s">
        <v>11890</v>
      </c>
      <c r="F13274" s="19" t="s">
        <v>37</v>
      </c>
      <c r="G13274" s="19" t="s">
        <v>118</v>
      </c>
      <c r="H13274" s="453">
        <v>120000</v>
      </c>
      <c r="I13274" s="453">
        <v>120000</v>
      </c>
      <c r="J13274" s="19" t="s">
        <v>2469</v>
      </c>
      <c r="K13274" s="19" t="s">
        <v>40</v>
      </c>
      <c r="L13274" s="59" t="s">
        <v>11892</v>
      </c>
    </row>
    <row r="13275" spans="2:12" ht="73.5" customHeight="1" x14ac:dyDescent="0.25">
      <c r="B13275" s="450">
        <v>23101513</v>
      </c>
      <c r="C13275" s="451" t="s">
        <v>12524</v>
      </c>
      <c r="D13275" s="137">
        <v>41659</v>
      </c>
      <c r="E13275" s="452" t="s">
        <v>11890</v>
      </c>
      <c r="F13275" s="19" t="s">
        <v>37</v>
      </c>
      <c r="G13275" s="19" t="s">
        <v>118</v>
      </c>
      <c r="H13275" s="453">
        <v>120000</v>
      </c>
      <c r="I13275" s="453">
        <v>120000</v>
      </c>
      <c r="J13275" s="19" t="s">
        <v>2469</v>
      </c>
      <c r="K13275" s="19" t="s">
        <v>40</v>
      </c>
      <c r="L13275" s="59" t="s">
        <v>11892</v>
      </c>
    </row>
    <row r="13276" spans="2:12" ht="73.5" customHeight="1" x14ac:dyDescent="0.25">
      <c r="B13276" s="450">
        <v>23101513</v>
      </c>
      <c r="C13276" s="451" t="s">
        <v>12525</v>
      </c>
      <c r="D13276" s="137">
        <v>41659</v>
      </c>
      <c r="E13276" s="452" t="s">
        <v>11890</v>
      </c>
      <c r="F13276" s="19" t="s">
        <v>37</v>
      </c>
      <c r="G13276" s="19" t="s">
        <v>118</v>
      </c>
      <c r="H13276" s="453">
        <v>120000</v>
      </c>
      <c r="I13276" s="453">
        <v>120000</v>
      </c>
      <c r="J13276" s="19" t="s">
        <v>2469</v>
      </c>
      <c r="K13276" s="19" t="s">
        <v>40</v>
      </c>
      <c r="L13276" s="59" t="s">
        <v>11892</v>
      </c>
    </row>
    <row r="13277" spans="2:12" ht="73.5" customHeight="1" x14ac:dyDescent="0.25">
      <c r="B13277" s="450">
        <v>23101513</v>
      </c>
      <c r="C13277" s="451" t="s">
        <v>12526</v>
      </c>
      <c r="D13277" s="137">
        <v>41659</v>
      </c>
      <c r="E13277" s="452" t="s">
        <v>11890</v>
      </c>
      <c r="F13277" s="19" t="s">
        <v>37</v>
      </c>
      <c r="G13277" s="19" t="s">
        <v>118</v>
      </c>
      <c r="H13277" s="453">
        <v>120000</v>
      </c>
      <c r="I13277" s="453">
        <v>120000</v>
      </c>
      <c r="J13277" s="19" t="s">
        <v>2469</v>
      </c>
      <c r="K13277" s="19" t="s">
        <v>40</v>
      </c>
      <c r="L13277" s="59" t="s">
        <v>11892</v>
      </c>
    </row>
    <row r="13278" spans="2:12" ht="73.5" customHeight="1" x14ac:dyDescent="0.25">
      <c r="B13278" s="450">
        <v>23101513</v>
      </c>
      <c r="C13278" s="451" t="s">
        <v>12527</v>
      </c>
      <c r="D13278" s="137">
        <v>41659</v>
      </c>
      <c r="E13278" s="452" t="s">
        <v>11890</v>
      </c>
      <c r="F13278" s="19" t="s">
        <v>37</v>
      </c>
      <c r="G13278" s="19" t="s">
        <v>118</v>
      </c>
      <c r="H13278" s="453">
        <v>120000</v>
      </c>
      <c r="I13278" s="453">
        <v>120000</v>
      </c>
      <c r="J13278" s="19" t="s">
        <v>2469</v>
      </c>
      <c r="K13278" s="19" t="s">
        <v>40</v>
      </c>
      <c r="L13278" s="59" t="s">
        <v>11892</v>
      </c>
    </row>
    <row r="13279" spans="2:12" ht="73.5" customHeight="1" x14ac:dyDescent="0.25">
      <c r="B13279" s="450">
        <v>23101513</v>
      </c>
      <c r="C13279" s="451" t="s">
        <v>12528</v>
      </c>
      <c r="D13279" s="137">
        <v>41659</v>
      </c>
      <c r="E13279" s="452" t="s">
        <v>11890</v>
      </c>
      <c r="F13279" s="19" t="s">
        <v>37</v>
      </c>
      <c r="G13279" s="19" t="s">
        <v>118</v>
      </c>
      <c r="H13279" s="453">
        <v>120000</v>
      </c>
      <c r="I13279" s="453">
        <v>120000</v>
      </c>
      <c r="J13279" s="19" t="s">
        <v>2469</v>
      </c>
      <c r="K13279" s="19" t="s">
        <v>40</v>
      </c>
      <c r="L13279" s="59" t="s">
        <v>11892</v>
      </c>
    </row>
    <row r="13280" spans="2:12" ht="73.5" customHeight="1" x14ac:dyDescent="0.25">
      <c r="B13280" s="450">
        <v>23101513</v>
      </c>
      <c r="C13280" s="451" t="s">
        <v>12529</v>
      </c>
      <c r="D13280" s="137">
        <v>41659</v>
      </c>
      <c r="E13280" s="452" t="s">
        <v>11890</v>
      </c>
      <c r="F13280" s="19" t="s">
        <v>37</v>
      </c>
      <c r="G13280" s="19" t="s">
        <v>118</v>
      </c>
      <c r="H13280" s="453">
        <v>120000</v>
      </c>
      <c r="I13280" s="453">
        <v>120000</v>
      </c>
      <c r="J13280" s="19" t="s">
        <v>2469</v>
      </c>
      <c r="K13280" s="19" t="s">
        <v>40</v>
      </c>
      <c r="L13280" s="59" t="s">
        <v>11892</v>
      </c>
    </row>
    <row r="13281" spans="2:12" ht="73.5" customHeight="1" x14ac:dyDescent="0.25">
      <c r="B13281" s="450">
        <v>23101513</v>
      </c>
      <c r="C13281" s="451" t="s">
        <v>12530</v>
      </c>
      <c r="D13281" s="137">
        <v>41659</v>
      </c>
      <c r="E13281" s="452" t="s">
        <v>11890</v>
      </c>
      <c r="F13281" s="19" t="s">
        <v>37</v>
      </c>
      <c r="G13281" s="19" t="s">
        <v>118</v>
      </c>
      <c r="H13281" s="453">
        <v>120000</v>
      </c>
      <c r="I13281" s="453">
        <v>120000</v>
      </c>
      <c r="J13281" s="19" t="s">
        <v>2469</v>
      </c>
      <c r="K13281" s="19" t="s">
        <v>40</v>
      </c>
      <c r="L13281" s="59" t="s">
        <v>11892</v>
      </c>
    </row>
    <row r="13282" spans="2:12" ht="73.5" customHeight="1" x14ac:dyDescent="0.25">
      <c r="B13282" s="450">
        <v>23101513</v>
      </c>
      <c r="C13282" s="451" t="s">
        <v>12531</v>
      </c>
      <c r="D13282" s="137">
        <v>41659</v>
      </c>
      <c r="E13282" s="452" t="s">
        <v>11890</v>
      </c>
      <c r="F13282" s="19" t="s">
        <v>37</v>
      </c>
      <c r="G13282" s="19" t="s">
        <v>118</v>
      </c>
      <c r="H13282" s="453">
        <v>120000</v>
      </c>
      <c r="I13282" s="453">
        <v>120000</v>
      </c>
      <c r="J13282" s="19" t="s">
        <v>2469</v>
      </c>
      <c r="K13282" s="19" t="s">
        <v>40</v>
      </c>
      <c r="L13282" s="59" t="s">
        <v>11892</v>
      </c>
    </row>
    <row r="13283" spans="2:12" ht="73.5" customHeight="1" x14ac:dyDescent="0.25">
      <c r="B13283" s="450">
        <v>23101513</v>
      </c>
      <c r="C13283" s="451" t="s">
        <v>12532</v>
      </c>
      <c r="D13283" s="137">
        <v>41659</v>
      </c>
      <c r="E13283" s="452" t="s">
        <v>11890</v>
      </c>
      <c r="F13283" s="19" t="s">
        <v>37</v>
      </c>
      <c r="G13283" s="19" t="s">
        <v>118</v>
      </c>
      <c r="H13283" s="453">
        <v>120000</v>
      </c>
      <c r="I13283" s="453">
        <v>120000</v>
      </c>
      <c r="J13283" s="19" t="s">
        <v>2469</v>
      </c>
      <c r="K13283" s="19" t="s">
        <v>40</v>
      </c>
      <c r="L13283" s="59" t="s">
        <v>11892</v>
      </c>
    </row>
    <row r="13284" spans="2:12" ht="73.5" customHeight="1" x14ac:dyDescent="0.25">
      <c r="B13284" s="450">
        <v>23101513</v>
      </c>
      <c r="C13284" s="451" t="s">
        <v>12533</v>
      </c>
      <c r="D13284" s="137">
        <v>41659</v>
      </c>
      <c r="E13284" s="452" t="s">
        <v>11890</v>
      </c>
      <c r="F13284" s="19" t="s">
        <v>37</v>
      </c>
      <c r="G13284" s="19" t="s">
        <v>118</v>
      </c>
      <c r="H13284" s="453">
        <v>120000</v>
      </c>
      <c r="I13284" s="453">
        <v>120000</v>
      </c>
      <c r="J13284" s="19" t="s">
        <v>2469</v>
      </c>
      <c r="K13284" s="19" t="s">
        <v>40</v>
      </c>
      <c r="L13284" s="59" t="s">
        <v>11892</v>
      </c>
    </row>
    <row r="13285" spans="2:12" ht="73.5" customHeight="1" x14ac:dyDescent="0.25">
      <c r="B13285" s="450">
        <v>23101513</v>
      </c>
      <c r="C13285" s="451" t="s">
        <v>12534</v>
      </c>
      <c r="D13285" s="137">
        <v>41659</v>
      </c>
      <c r="E13285" s="452" t="s">
        <v>11890</v>
      </c>
      <c r="F13285" s="19" t="s">
        <v>37</v>
      </c>
      <c r="G13285" s="19" t="s">
        <v>118</v>
      </c>
      <c r="H13285" s="453">
        <v>120000</v>
      </c>
      <c r="I13285" s="453">
        <v>120000</v>
      </c>
      <c r="J13285" s="19" t="s">
        <v>2469</v>
      </c>
      <c r="K13285" s="19" t="s">
        <v>40</v>
      </c>
      <c r="L13285" s="59" t="s">
        <v>11892</v>
      </c>
    </row>
    <row r="13286" spans="2:12" ht="73.5" customHeight="1" x14ac:dyDescent="0.25">
      <c r="B13286" s="450">
        <v>23101513</v>
      </c>
      <c r="C13286" s="451" t="s">
        <v>12535</v>
      </c>
      <c r="D13286" s="137">
        <v>41659</v>
      </c>
      <c r="E13286" s="452" t="s">
        <v>11890</v>
      </c>
      <c r="F13286" s="19" t="s">
        <v>37</v>
      </c>
      <c r="G13286" s="19" t="s">
        <v>118</v>
      </c>
      <c r="H13286" s="453">
        <v>120000</v>
      </c>
      <c r="I13286" s="453">
        <v>120000</v>
      </c>
      <c r="J13286" s="19" t="s">
        <v>2469</v>
      </c>
      <c r="K13286" s="19" t="s">
        <v>40</v>
      </c>
      <c r="L13286" s="59" t="s">
        <v>11892</v>
      </c>
    </row>
    <row r="13287" spans="2:12" ht="73.5" customHeight="1" x14ac:dyDescent="0.25">
      <c r="B13287" s="450">
        <v>23101513</v>
      </c>
      <c r="C13287" s="451" t="s">
        <v>12536</v>
      </c>
      <c r="D13287" s="137">
        <v>41659</v>
      </c>
      <c r="E13287" s="452" t="s">
        <v>11890</v>
      </c>
      <c r="F13287" s="19" t="s">
        <v>37</v>
      </c>
      <c r="G13287" s="19" t="s">
        <v>118</v>
      </c>
      <c r="H13287" s="453">
        <v>120000</v>
      </c>
      <c r="I13287" s="453">
        <v>120000</v>
      </c>
      <c r="J13287" s="19" t="s">
        <v>2469</v>
      </c>
      <c r="K13287" s="19" t="s">
        <v>40</v>
      </c>
      <c r="L13287" s="59" t="s">
        <v>11892</v>
      </c>
    </row>
    <row r="13288" spans="2:12" ht="73.5" customHeight="1" x14ac:dyDescent="0.25">
      <c r="B13288" s="450">
        <v>23101513</v>
      </c>
      <c r="C13288" s="451" t="s">
        <v>12537</v>
      </c>
      <c r="D13288" s="137">
        <v>41659</v>
      </c>
      <c r="E13288" s="452" t="s">
        <v>11890</v>
      </c>
      <c r="F13288" s="19" t="s">
        <v>37</v>
      </c>
      <c r="G13288" s="19" t="s">
        <v>118</v>
      </c>
      <c r="H13288" s="453">
        <v>120000</v>
      </c>
      <c r="I13288" s="453">
        <v>120000</v>
      </c>
      <c r="J13288" s="19" t="s">
        <v>2469</v>
      </c>
      <c r="K13288" s="19" t="s">
        <v>40</v>
      </c>
      <c r="L13288" s="59" t="s">
        <v>11892</v>
      </c>
    </row>
    <row r="13289" spans="2:12" ht="73.5" customHeight="1" x14ac:dyDescent="0.25">
      <c r="B13289" s="450">
        <v>23101513</v>
      </c>
      <c r="C13289" s="451" t="s">
        <v>12538</v>
      </c>
      <c r="D13289" s="137">
        <v>41659</v>
      </c>
      <c r="E13289" s="452" t="s">
        <v>11890</v>
      </c>
      <c r="F13289" s="19" t="s">
        <v>37</v>
      </c>
      <c r="G13289" s="19" t="s">
        <v>118</v>
      </c>
      <c r="H13289" s="453">
        <v>120000</v>
      </c>
      <c r="I13289" s="453">
        <v>120000</v>
      </c>
      <c r="J13289" s="19" t="s">
        <v>2469</v>
      </c>
      <c r="K13289" s="19" t="s">
        <v>40</v>
      </c>
      <c r="L13289" s="59" t="s">
        <v>11892</v>
      </c>
    </row>
    <row r="13290" spans="2:12" ht="73.5" customHeight="1" x14ac:dyDescent="0.25">
      <c r="B13290" s="450">
        <v>23101513</v>
      </c>
      <c r="C13290" s="451" t="s">
        <v>12539</v>
      </c>
      <c r="D13290" s="137">
        <v>41659</v>
      </c>
      <c r="E13290" s="452" t="s">
        <v>11890</v>
      </c>
      <c r="F13290" s="19" t="s">
        <v>37</v>
      </c>
      <c r="G13290" s="19" t="s">
        <v>118</v>
      </c>
      <c r="H13290" s="453">
        <v>120000</v>
      </c>
      <c r="I13290" s="453">
        <v>120000</v>
      </c>
      <c r="J13290" s="19" t="s">
        <v>2469</v>
      </c>
      <c r="K13290" s="19" t="s">
        <v>40</v>
      </c>
      <c r="L13290" s="59" t="s">
        <v>11892</v>
      </c>
    </row>
    <row r="13291" spans="2:12" ht="73.5" customHeight="1" x14ac:dyDescent="0.25">
      <c r="B13291" s="450">
        <v>23101513</v>
      </c>
      <c r="C13291" s="451" t="s">
        <v>12540</v>
      </c>
      <c r="D13291" s="137">
        <v>41659</v>
      </c>
      <c r="E13291" s="452" t="s">
        <v>11890</v>
      </c>
      <c r="F13291" s="19" t="s">
        <v>37</v>
      </c>
      <c r="G13291" s="19" t="s">
        <v>118</v>
      </c>
      <c r="H13291" s="453">
        <v>120000</v>
      </c>
      <c r="I13291" s="453">
        <v>120000</v>
      </c>
      <c r="J13291" s="19" t="s">
        <v>2469</v>
      </c>
      <c r="K13291" s="19" t="s">
        <v>40</v>
      </c>
      <c r="L13291" s="59" t="s">
        <v>11892</v>
      </c>
    </row>
    <row r="13292" spans="2:12" ht="73.5" customHeight="1" x14ac:dyDescent="0.25">
      <c r="B13292" s="450">
        <v>20111614</v>
      </c>
      <c r="C13292" s="451" t="s">
        <v>12541</v>
      </c>
      <c r="D13292" s="137">
        <v>41659</v>
      </c>
      <c r="E13292" s="452" t="s">
        <v>11890</v>
      </c>
      <c r="F13292" s="19" t="s">
        <v>37</v>
      </c>
      <c r="G13292" s="19" t="s">
        <v>118</v>
      </c>
      <c r="H13292" s="453">
        <v>120000</v>
      </c>
      <c r="I13292" s="453">
        <v>120000</v>
      </c>
      <c r="J13292" s="19" t="s">
        <v>2469</v>
      </c>
      <c r="K13292" s="19" t="s">
        <v>40</v>
      </c>
      <c r="L13292" s="59" t="s">
        <v>11892</v>
      </c>
    </row>
    <row r="13293" spans="2:12" ht="73.5" customHeight="1" x14ac:dyDescent="0.25">
      <c r="B13293" s="450">
        <v>20111614</v>
      </c>
      <c r="C13293" s="451" t="s">
        <v>12542</v>
      </c>
      <c r="D13293" s="137">
        <v>41659</v>
      </c>
      <c r="E13293" s="452" t="s">
        <v>11890</v>
      </c>
      <c r="F13293" s="19" t="s">
        <v>37</v>
      </c>
      <c r="G13293" s="19" t="s">
        <v>118</v>
      </c>
      <c r="H13293" s="453">
        <v>120000</v>
      </c>
      <c r="I13293" s="453">
        <v>120000</v>
      </c>
      <c r="J13293" s="19" t="s">
        <v>2469</v>
      </c>
      <c r="K13293" s="19" t="s">
        <v>40</v>
      </c>
      <c r="L13293" s="59" t="s">
        <v>11892</v>
      </c>
    </row>
    <row r="13294" spans="2:12" ht="73.5" customHeight="1" x14ac:dyDescent="0.25">
      <c r="B13294" s="450">
        <v>20111614</v>
      </c>
      <c r="C13294" s="451" t="s">
        <v>12543</v>
      </c>
      <c r="D13294" s="137">
        <v>41659</v>
      </c>
      <c r="E13294" s="452" t="s">
        <v>11890</v>
      </c>
      <c r="F13294" s="19" t="s">
        <v>37</v>
      </c>
      <c r="G13294" s="19" t="s">
        <v>118</v>
      </c>
      <c r="H13294" s="453">
        <v>120000</v>
      </c>
      <c r="I13294" s="453">
        <v>120000</v>
      </c>
      <c r="J13294" s="19" t="s">
        <v>2469</v>
      </c>
      <c r="K13294" s="19" t="s">
        <v>40</v>
      </c>
      <c r="L13294" s="59" t="s">
        <v>11892</v>
      </c>
    </row>
    <row r="13295" spans="2:12" ht="73.5" customHeight="1" x14ac:dyDescent="0.25">
      <c r="B13295" s="450">
        <v>23241611</v>
      </c>
      <c r="C13295" s="451" t="s">
        <v>12544</v>
      </c>
      <c r="D13295" s="137">
        <v>41659</v>
      </c>
      <c r="E13295" s="452" t="s">
        <v>11890</v>
      </c>
      <c r="F13295" s="19" t="s">
        <v>37</v>
      </c>
      <c r="G13295" s="19" t="s">
        <v>118</v>
      </c>
      <c r="H13295" s="453">
        <v>120000</v>
      </c>
      <c r="I13295" s="453">
        <v>120000</v>
      </c>
      <c r="J13295" s="19" t="s">
        <v>2469</v>
      </c>
      <c r="K13295" s="19" t="s">
        <v>40</v>
      </c>
      <c r="L13295" s="59" t="s">
        <v>11892</v>
      </c>
    </row>
    <row r="13296" spans="2:12" ht="73.5" customHeight="1" x14ac:dyDescent="0.25">
      <c r="B13296" s="450">
        <v>23241611</v>
      </c>
      <c r="C13296" s="451" t="s">
        <v>12545</v>
      </c>
      <c r="D13296" s="137">
        <v>41659</v>
      </c>
      <c r="E13296" s="452" t="s">
        <v>11890</v>
      </c>
      <c r="F13296" s="19" t="s">
        <v>37</v>
      </c>
      <c r="G13296" s="19" t="s">
        <v>118</v>
      </c>
      <c r="H13296" s="453">
        <v>120000</v>
      </c>
      <c r="I13296" s="453">
        <v>120000</v>
      </c>
      <c r="J13296" s="19" t="s">
        <v>2469</v>
      </c>
      <c r="K13296" s="19" t="s">
        <v>40</v>
      </c>
      <c r="L13296" s="59" t="s">
        <v>11892</v>
      </c>
    </row>
    <row r="13297" spans="2:12" ht="73.5" customHeight="1" x14ac:dyDescent="0.25">
      <c r="B13297" s="450">
        <v>27112806</v>
      </c>
      <c r="C13297" s="451" t="s">
        <v>12546</v>
      </c>
      <c r="D13297" s="137">
        <v>41659</v>
      </c>
      <c r="E13297" s="452" t="s">
        <v>11890</v>
      </c>
      <c r="F13297" s="19" t="s">
        <v>37</v>
      </c>
      <c r="G13297" s="19" t="s">
        <v>118</v>
      </c>
      <c r="H13297" s="453">
        <v>120000</v>
      </c>
      <c r="I13297" s="453">
        <v>120000</v>
      </c>
      <c r="J13297" s="19" t="s">
        <v>2469</v>
      </c>
      <c r="K13297" s="19" t="s">
        <v>40</v>
      </c>
      <c r="L13297" s="59" t="s">
        <v>11892</v>
      </c>
    </row>
    <row r="13298" spans="2:12" ht="73.5" customHeight="1" x14ac:dyDescent="0.25">
      <c r="B13298" s="450">
        <v>27112806</v>
      </c>
      <c r="C13298" s="451" t="s">
        <v>12547</v>
      </c>
      <c r="D13298" s="137">
        <v>41659</v>
      </c>
      <c r="E13298" s="452" t="s">
        <v>11890</v>
      </c>
      <c r="F13298" s="19" t="s">
        <v>37</v>
      </c>
      <c r="G13298" s="19" t="s">
        <v>118</v>
      </c>
      <c r="H13298" s="453">
        <v>120000</v>
      </c>
      <c r="I13298" s="453">
        <v>120000</v>
      </c>
      <c r="J13298" s="19" t="s">
        <v>2469</v>
      </c>
      <c r="K13298" s="19" t="s">
        <v>40</v>
      </c>
      <c r="L13298" s="59" t="s">
        <v>11892</v>
      </c>
    </row>
    <row r="13299" spans="2:12" ht="73.5" customHeight="1" x14ac:dyDescent="0.25">
      <c r="B13299" s="450">
        <v>27112806</v>
      </c>
      <c r="C13299" s="451" t="s">
        <v>12548</v>
      </c>
      <c r="D13299" s="137">
        <v>41659</v>
      </c>
      <c r="E13299" s="452" t="s">
        <v>11890</v>
      </c>
      <c r="F13299" s="19" t="s">
        <v>37</v>
      </c>
      <c r="G13299" s="19" t="s">
        <v>118</v>
      </c>
      <c r="H13299" s="453">
        <v>120000</v>
      </c>
      <c r="I13299" s="453">
        <v>120000</v>
      </c>
      <c r="J13299" s="19" t="s">
        <v>2469</v>
      </c>
      <c r="K13299" s="19" t="s">
        <v>40</v>
      </c>
      <c r="L13299" s="59" t="s">
        <v>11892</v>
      </c>
    </row>
    <row r="13300" spans="2:12" ht="73.5" customHeight="1" x14ac:dyDescent="0.25">
      <c r="B13300" s="450">
        <v>27112806</v>
      </c>
      <c r="C13300" s="451" t="s">
        <v>12549</v>
      </c>
      <c r="D13300" s="137">
        <v>41659</v>
      </c>
      <c r="E13300" s="452" t="s">
        <v>11890</v>
      </c>
      <c r="F13300" s="19" t="s">
        <v>37</v>
      </c>
      <c r="G13300" s="19" t="s">
        <v>118</v>
      </c>
      <c r="H13300" s="453">
        <v>120000</v>
      </c>
      <c r="I13300" s="453">
        <v>120000</v>
      </c>
      <c r="J13300" s="19" t="s">
        <v>2469</v>
      </c>
      <c r="K13300" s="19" t="s">
        <v>40</v>
      </c>
      <c r="L13300" s="59" t="s">
        <v>11892</v>
      </c>
    </row>
    <row r="13301" spans="2:12" ht="73.5" customHeight="1" x14ac:dyDescent="0.25">
      <c r="B13301" s="450">
        <v>23101513</v>
      </c>
      <c r="C13301" s="451" t="s">
        <v>12550</v>
      </c>
      <c r="D13301" s="137">
        <v>41659</v>
      </c>
      <c r="E13301" s="452" t="s">
        <v>11890</v>
      </c>
      <c r="F13301" s="19" t="s">
        <v>37</v>
      </c>
      <c r="G13301" s="19" t="s">
        <v>118</v>
      </c>
      <c r="H13301" s="453">
        <v>120000</v>
      </c>
      <c r="I13301" s="453">
        <v>120000</v>
      </c>
      <c r="J13301" s="19" t="s">
        <v>2469</v>
      </c>
      <c r="K13301" s="19" t="s">
        <v>40</v>
      </c>
      <c r="L13301" s="59" t="s">
        <v>11892</v>
      </c>
    </row>
    <row r="13302" spans="2:12" ht="73.5" customHeight="1" x14ac:dyDescent="0.25">
      <c r="B13302" s="450">
        <v>27111526</v>
      </c>
      <c r="C13302" s="451" t="s">
        <v>12551</v>
      </c>
      <c r="D13302" s="137">
        <v>41659</v>
      </c>
      <c r="E13302" s="452" t="s">
        <v>11890</v>
      </c>
      <c r="F13302" s="19" t="s">
        <v>37</v>
      </c>
      <c r="G13302" s="19" t="s">
        <v>118</v>
      </c>
      <c r="H13302" s="453">
        <v>120000</v>
      </c>
      <c r="I13302" s="453">
        <v>120000</v>
      </c>
      <c r="J13302" s="19" t="s">
        <v>2469</v>
      </c>
      <c r="K13302" s="19" t="s">
        <v>40</v>
      </c>
      <c r="L13302" s="59" t="s">
        <v>11892</v>
      </c>
    </row>
    <row r="13303" spans="2:12" ht="73.5" customHeight="1" x14ac:dyDescent="0.25">
      <c r="B13303" s="450">
        <v>27111526</v>
      </c>
      <c r="C13303" s="451" t="s">
        <v>12552</v>
      </c>
      <c r="D13303" s="137">
        <v>41659</v>
      </c>
      <c r="E13303" s="452" t="s">
        <v>11890</v>
      </c>
      <c r="F13303" s="19" t="s">
        <v>37</v>
      </c>
      <c r="G13303" s="19" t="s">
        <v>118</v>
      </c>
      <c r="H13303" s="453">
        <v>120000</v>
      </c>
      <c r="I13303" s="453">
        <v>120000</v>
      </c>
      <c r="J13303" s="19" t="s">
        <v>2469</v>
      </c>
      <c r="K13303" s="19" t="s">
        <v>40</v>
      </c>
      <c r="L13303" s="59" t="s">
        <v>11892</v>
      </c>
    </row>
    <row r="13304" spans="2:12" ht="73.5" customHeight="1" x14ac:dyDescent="0.25">
      <c r="B13304" s="450">
        <v>41111635</v>
      </c>
      <c r="C13304" s="451" t="s">
        <v>12553</v>
      </c>
      <c r="D13304" s="137">
        <v>41659</v>
      </c>
      <c r="E13304" s="452" t="s">
        <v>11890</v>
      </c>
      <c r="F13304" s="19" t="s">
        <v>37</v>
      </c>
      <c r="G13304" s="19" t="s">
        <v>118</v>
      </c>
      <c r="H13304" s="453">
        <v>120000</v>
      </c>
      <c r="I13304" s="453">
        <v>120000</v>
      </c>
      <c r="J13304" s="19" t="s">
        <v>2469</v>
      </c>
      <c r="K13304" s="19" t="s">
        <v>40</v>
      </c>
      <c r="L13304" s="59" t="s">
        <v>11892</v>
      </c>
    </row>
    <row r="13305" spans="2:12" ht="73.5" customHeight="1" x14ac:dyDescent="0.25">
      <c r="B13305" s="450">
        <v>41111635</v>
      </c>
      <c r="C13305" s="451" t="s">
        <v>12554</v>
      </c>
      <c r="D13305" s="137">
        <v>41659</v>
      </c>
      <c r="E13305" s="452" t="s">
        <v>11890</v>
      </c>
      <c r="F13305" s="19" t="s">
        <v>37</v>
      </c>
      <c r="G13305" s="19" t="s">
        <v>118</v>
      </c>
      <c r="H13305" s="453">
        <v>120000</v>
      </c>
      <c r="I13305" s="453">
        <v>120000</v>
      </c>
      <c r="J13305" s="19" t="s">
        <v>2469</v>
      </c>
      <c r="K13305" s="19" t="s">
        <v>40</v>
      </c>
      <c r="L13305" s="59" t="s">
        <v>11892</v>
      </c>
    </row>
    <row r="13306" spans="2:12" ht="73.5" customHeight="1" x14ac:dyDescent="0.25">
      <c r="B13306" s="450">
        <v>23241807</v>
      </c>
      <c r="C13306" s="451" t="s">
        <v>12555</v>
      </c>
      <c r="D13306" s="137">
        <v>41659</v>
      </c>
      <c r="E13306" s="452" t="s">
        <v>11890</v>
      </c>
      <c r="F13306" s="19" t="s">
        <v>37</v>
      </c>
      <c r="G13306" s="19" t="s">
        <v>118</v>
      </c>
      <c r="H13306" s="453">
        <v>120000</v>
      </c>
      <c r="I13306" s="453">
        <v>120000</v>
      </c>
      <c r="J13306" s="19" t="s">
        <v>2469</v>
      </c>
      <c r="K13306" s="19" t="s">
        <v>40</v>
      </c>
      <c r="L13306" s="59" t="s">
        <v>11892</v>
      </c>
    </row>
    <row r="13307" spans="2:12" ht="73.5" customHeight="1" x14ac:dyDescent="0.25">
      <c r="B13307" s="450">
        <v>11101705</v>
      </c>
      <c r="C13307" s="451" t="s">
        <v>12556</v>
      </c>
      <c r="D13307" s="137">
        <v>41659</v>
      </c>
      <c r="E13307" s="452" t="s">
        <v>11890</v>
      </c>
      <c r="F13307" s="19" t="s">
        <v>37</v>
      </c>
      <c r="G13307" s="19" t="s">
        <v>118</v>
      </c>
      <c r="H13307" s="453">
        <v>120000</v>
      </c>
      <c r="I13307" s="453">
        <v>120000</v>
      </c>
      <c r="J13307" s="19" t="s">
        <v>2469</v>
      </c>
      <c r="K13307" s="19" t="s">
        <v>40</v>
      </c>
      <c r="L13307" s="59" t="s">
        <v>11892</v>
      </c>
    </row>
    <row r="13308" spans="2:12" ht="73.5" customHeight="1" x14ac:dyDescent="0.25">
      <c r="B13308" s="450">
        <v>11101705</v>
      </c>
      <c r="C13308" s="451" t="s">
        <v>12557</v>
      </c>
      <c r="D13308" s="137">
        <v>41659</v>
      </c>
      <c r="E13308" s="452" t="s">
        <v>11890</v>
      </c>
      <c r="F13308" s="19" t="s">
        <v>37</v>
      </c>
      <c r="G13308" s="19" t="s">
        <v>118</v>
      </c>
      <c r="H13308" s="453">
        <v>120000</v>
      </c>
      <c r="I13308" s="453">
        <v>120000</v>
      </c>
      <c r="J13308" s="19" t="s">
        <v>2469</v>
      </c>
      <c r="K13308" s="19" t="s">
        <v>40</v>
      </c>
      <c r="L13308" s="59" t="s">
        <v>11892</v>
      </c>
    </row>
    <row r="13309" spans="2:12" ht="73.5" customHeight="1" x14ac:dyDescent="0.25">
      <c r="B13309" s="450">
        <v>11101705</v>
      </c>
      <c r="C13309" s="451" t="s">
        <v>12558</v>
      </c>
      <c r="D13309" s="137">
        <v>41659</v>
      </c>
      <c r="E13309" s="452" t="s">
        <v>11890</v>
      </c>
      <c r="F13309" s="19" t="s">
        <v>37</v>
      </c>
      <c r="G13309" s="19" t="s">
        <v>118</v>
      </c>
      <c r="H13309" s="453">
        <v>120000</v>
      </c>
      <c r="I13309" s="453">
        <v>120000</v>
      </c>
      <c r="J13309" s="19" t="s">
        <v>2469</v>
      </c>
      <c r="K13309" s="19" t="s">
        <v>40</v>
      </c>
      <c r="L13309" s="59" t="s">
        <v>11892</v>
      </c>
    </row>
    <row r="13310" spans="2:12" ht="73.5" customHeight="1" x14ac:dyDescent="0.25">
      <c r="B13310" s="450">
        <v>11101705</v>
      </c>
      <c r="C13310" s="451" t="s">
        <v>12559</v>
      </c>
      <c r="D13310" s="137">
        <v>41659</v>
      </c>
      <c r="E13310" s="452" t="s">
        <v>11890</v>
      </c>
      <c r="F13310" s="19" t="s">
        <v>37</v>
      </c>
      <c r="G13310" s="19" t="s">
        <v>118</v>
      </c>
      <c r="H13310" s="453">
        <v>120000</v>
      </c>
      <c r="I13310" s="453">
        <v>120000</v>
      </c>
      <c r="J13310" s="19" t="s">
        <v>2469</v>
      </c>
      <c r="K13310" s="19" t="s">
        <v>40</v>
      </c>
      <c r="L13310" s="59" t="s">
        <v>11892</v>
      </c>
    </row>
    <row r="13311" spans="2:12" ht="73.5" customHeight="1" x14ac:dyDescent="0.25">
      <c r="B13311" s="450">
        <v>11101705</v>
      </c>
      <c r="C13311" s="451" t="s">
        <v>12560</v>
      </c>
      <c r="D13311" s="137">
        <v>41659</v>
      </c>
      <c r="E13311" s="452" t="s">
        <v>11890</v>
      </c>
      <c r="F13311" s="19" t="s">
        <v>37</v>
      </c>
      <c r="G13311" s="19" t="s">
        <v>118</v>
      </c>
      <c r="H13311" s="453">
        <v>120000</v>
      </c>
      <c r="I13311" s="453">
        <v>120000</v>
      </c>
      <c r="J13311" s="19" t="s">
        <v>2469</v>
      </c>
      <c r="K13311" s="19" t="s">
        <v>40</v>
      </c>
      <c r="L13311" s="59" t="s">
        <v>11892</v>
      </c>
    </row>
    <row r="13312" spans="2:12" ht="73.5" customHeight="1" x14ac:dyDescent="0.25">
      <c r="B13312" s="450">
        <v>30102411</v>
      </c>
      <c r="C13312" s="451" t="s">
        <v>12561</v>
      </c>
      <c r="D13312" s="137">
        <v>41659</v>
      </c>
      <c r="E13312" s="452" t="s">
        <v>11890</v>
      </c>
      <c r="F13312" s="19" t="s">
        <v>37</v>
      </c>
      <c r="G13312" s="19" t="s">
        <v>118</v>
      </c>
      <c r="H13312" s="453">
        <v>120000</v>
      </c>
      <c r="I13312" s="453">
        <v>120000</v>
      </c>
      <c r="J13312" s="19" t="s">
        <v>2469</v>
      </c>
      <c r="K13312" s="19" t="s">
        <v>40</v>
      </c>
      <c r="L13312" s="59" t="s">
        <v>11892</v>
      </c>
    </row>
    <row r="13313" spans="2:12" ht="73.5" customHeight="1" x14ac:dyDescent="0.25">
      <c r="B13313" s="450">
        <v>30102304</v>
      </c>
      <c r="C13313" s="451" t="s">
        <v>12562</v>
      </c>
      <c r="D13313" s="137">
        <v>41659</v>
      </c>
      <c r="E13313" s="452" t="s">
        <v>11890</v>
      </c>
      <c r="F13313" s="19" t="s">
        <v>37</v>
      </c>
      <c r="G13313" s="19" t="s">
        <v>118</v>
      </c>
      <c r="H13313" s="453">
        <v>120000</v>
      </c>
      <c r="I13313" s="453">
        <v>120000</v>
      </c>
      <c r="J13313" s="19" t="s">
        <v>2469</v>
      </c>
      <c r="K13313" s="19" t="s">
        <v>40</v>
      </c>
      <c r="L13313" s="59" t="s">
        <v>11892</v>
      </c>
    </row>
    <row r="13314" spans="2:12" ht="73.5" customHeight="1" x14ac:dyDescent="0.25">
      <c r="B13314" s="450">
        <v>30264023</v>
      </c>
      <c r="C13314" s="451" t="s">
        <v>12563</v>
      </c>
      <c r="D13314" s="137">
        <v>41659</v>
      </c>
      <c r="E13314" s="452" t="s">
        <v>11890</v>
      </c>
      <c r="F13314" s="19" t="s">
        <v>37</v>
      </c>
      <c r="G13314" s="19" t="s">
        <v>118</v>
      </c>
      <c r="H13314" s="453">
        <v>120000</v>
      </c>
      <c r="I13314" s="453">
        <v>120000</v>
      </c>
      <c r="J13314" s="19" t="s">
        <v>2469</v>
      </c>
      <c r="K13314" s="19" t="s">
        <v>40</v>
      </c>
      <c r="L13314" s="59" t="s">
        <v>11892</v>
      </c>
    </row>
    <row r="13315" spans="2:12" ht="73.5" customHeight="1" x14ac:dyDescent="0.25">
      <c r="B13315" s="450">
        <v>31162702</v>
      </c>
      <c r="C13315" s="451" t="s">
        <v>12564</v>
      </c>
      <c r="D13315" s="137">
        <v>41659</v>
      </c>
      <c r="E13315" s="452" t="s">
        <v>11890</v>
      </c>
      <c r="F13315" s="19" t="s">
        <v>37</v>
      </c>
      <c r="G13315" s="19" t="s">
        <v>118</v>
      </c>
      <c r="H13315" s="453">
        <v>120000</v>
      </c>
      <c r="I13315" s="453">
        <v>120000</v>
      </c>
      <c r="J13315" s="19" t="s">
        <v>2469</v>
      </c>
      <c r="K13315" s="19" t="s">
        <v>40</v>
      </c>
      <c r="L13315" s="59" t="s">
        <v>11892</v>
      </c>
    </row>
    <row r="13316" spans="2:12" ht="73.5" customHeight="1" x14ac:dyDescent="0.25">
      <c r="B13316" s="450">
        <v>23101506</v>
      </c>
      <c r="C13316" s="451" t="s">
        <v>12565</v>
      </c>
      <c r="D13316" s="137">
        <v>41659</v>
      </c>
      <c r="E13316" s="452" t="s">
        <v>11890</v>
      </c>
      <c r="F13316" s="19" t="s">
        <v>37</v>
      </c>
      <c r="G13316" s="19" t="s">
        <v>118</v>
      </c>
      <c r="H13316" s="453">
        <v>120000</v>
      </c>
      <c r="I13316" s="453">
        <v>120000</v>
      </c>
      <c r="J13316" s="19" t="s">
        <v>2469</v>
      </c>
      <c r="K13316" s="19" t="s">
        <v>40</v>
      </c>
      <c r="L13316" s="59" t="s">
        <v>11892</v>
      </c>
    </row>
    <row r="13317" spans="2:12" ht="73.5" customHeight="1" x14ac:dyDescent="0.25">
      <c r="B13317" s="450">
        <v>41114508</v>
      </c>
      <c r="C13317" s="451" t="s">
        <v>12566</v>
      </c>
      <c r="D13317" s="137">
        <v>41659</v>
      </c>
      <c r="E13317" s="452" t="s">
        <v>11890</v>
      </c>
      <c r="F13317" s="19" t="s">
        <v>37</v>
      </c>
      <c r="G13317" s="19" t="s">
        <v>118</v>
      </c>
      <c r="H13317" s="453">
        <v>120000</v>
      </c>
      <c r="I13317" s="453">
        <v>120000</v>
      </c>
      <c r="J13317" s="19" t="s">
        <v>2469</v>
      </c>
      <c r="K13317" s="19" t="s">
        <v>40</v>
      </c>
      <c r="L13317" s="59" t="s">
        <v>11892</v>
      </c>
    </row>
    <row r="13318" spans="2:12" ht="73.5" customHeight="1" x14ac:dyDescent="0.25">
      <c r="B13318" s="450">
        <v>41111626</v>
      </c>
      <c r="C13318" s="451" t="s">
        <v>12567</v>
      </c>
      <c r="D13318" s="137">
        <v>41659</v>
      </c>
      <c r="E13318" s="452" t="s">
        <v>11890</v>
      </c>
      <c r="F13318" s="19" t="s">
        <v>37</v>
      </c>
      <c r="G13318" s="19" t="s">
        <v>118</v>
      </c>
      <c r="H13318" s="453">
        <v>120000</v>
      </c>
      <c r="I13318" s="453">
        <v>120000</v>
      </c>
      <c r="J13318" s="19" t="s">
        <v>2469</v>
      </c>
      <c r="K13318" s="19" t="s">
        <v>40</v>
      </c>
      <c r="L13318" s="59" t="s">
        <v>11892</v>
      </c>
    </row>
    <row r="13319" spans="2:12" ht="73.5" customHeight="1" x14ac:dyDescent="0.25">
      <c r="B13319" s="450">
        <v>25173804</v>
      </c>
      <c r="C13319" s="451" t="s">
        <v>12568</v>
      </c>
      <c r="D13319" s="137">
        <v>41659</v>
      </c>
      <c r="E13319" s="452" t="s">
        <v>11890</v>
      </c>
      <c r="F13319" s="19" t="s">
        <v>37</v>
      </c>
      <c r="G13319" s="19" t="s">
        <v>118</v>
      </c>
      <c r="H13319" s="453">
        <v>120000</v>
      </c>
      <c r="I13319" s="453">
        <v>120000</v>
      </c>
      <c r="J13319" s="19" t="s">
        <v>2469</v>
      </c>
      <c r="K13319" s="19" t="s">
        <v>40</v>
      </c>
      <c r="L13319" s="59" t="s">
        <v>11892</v>
      </c>
    </row>
    <row r="13320" spans="2:12" ht="73.5" customHeight="1" x14ac:dyDescent="0.25">
      <c r="B13320" s="450">
        <v>27112109</v>
      </c>
      <c r="C13320" s="451" t="s">
        <v>12569</v>
      </c>
      <c r="D13320" s="137">
        <v>41659</v>
      </c>
      <c r="E13320" s="452" t="s">
        <v>11890</v>
      </c>
      <c r="F13320" s="19" t="s">
        <v>37</v>
      </c>
      <c r="G13320" s="19" t="s">
        <v>118</v>
      </c>
      <c r="H13320" s="453">
        <v>120000</v>
      </c>
      <c r="I13320" s="453">
        <v>120000</v>
      </c>
      <c r="J13320" s="19" t="s">
        <v>2469</v>
      </c>
      <c r="K13320" s="19" t="s">
        <v>40</v>
      </c>
      <c r="L13320" s="59" t="s">
        <v>11892</v>
      </c>
    </row>
    <row r="13321" spans="2:12" ht="73.5" customHeight="1" x14ac:dyDescent="0.25">
      <c r="B13321" s="450">
        <v>41111607</v>
      </c>
      <c r="C13321" s="451" t="s">
        <v>12570</v>
      </c>
      <c r="D13321" s="137">
        <v>41659</v>
      </c>
      <c r="E13321" s="452" t="s">
        <v>11890</v>
      </c>
      <c r="F13321" s="19" t="s">
        <v>37</v>
      </c>
      <c r="G13321" s="19" t="s">
        <v>118</v>
      </c>
      <c r="H13321" s="453">
        <v>120000</v>
      </c>
      <c r="I13321" s="453">
        <v>120000</v>
      </c>
      <c r="J13321" s="19" t="s">
        <v>2469</v>
      </c>
      <c r="K13321" s="19" t="s">
        <v>40</v>
      </c>
      <c r="L13321" s="59" t="s">
        <v>11892</v>
      </c>
    </row>
    <row r="13322" spans="2:12" ht="73.5" customHeight="1" x14ac:dyDescent="0.25">
      <c r="B13322" s="450">
        <v>41111607</v>
      </c>
      <c r="C13322" s="451" t="s">
        <v>12571</v>
      </c>
      <c r="D13322" s="137">
        <v>41659</v>
      </c>
      <c r="E13322" s="452" t="s">
        <v>11890</v>
      </c>
      <c r="F13322" s="19" t="s">
        <v>37</v>
      </c>
      <c r="G13322" s="19" t="s">
        <v>118</v>
      </c>
      <c r="H13322" s="453">
        <v>120000</v>
      </c>
      <c r="I13322" s="453">
        <v>120000</v>
      </c>
      <c r="J13322" s="19" t="s">
        <v>2469</v>
      </c>
      <c r="K13322" s="19" t="s">
        <v>40</v>
      </c>
      <c r="L13322" s="59" t="s">
        <v>11892</v>
      </c>
    </row>
    <row r="13323" spans="2:12" ht="73.5" customHeight="1" x14ac:dyDescent="0.25">
      <c r="B13323" s="450">
        <v>41111626</v>
      </c>
      <c r="C13323" s="451" t="s">
        <v>12572</v>
      </c>
      <c r="D13323" s="137">
        <v>41659</v>
      </c>
      <c r="E13323" s="452" t="s">
        <v>11890</v>
      </c>
      <c r="F13323" s="19" t="s">
        <v>37</v>
      </c>
      <c r="G13323" s="19" t="s">
        <v>118</v>
      </c>
      <c r="H13323" s="453">
        <v>120000</v>
      </c>
      <c r="I13323" s="453">
        <v>120000</v>
      </c>
      <c r="J13323" s="19" t="s">
        <v>2469</v>
      </c>
      <c r="K13323" s="19" t="s">
        <v>40</v>
      </c>
      <c r="L13323" s="59" t="s">
        <v>11892</v>
      </c>
    </row>
    <row r="13324" spans="2:12" ht="73.5" customHeight="1" x14ac:dyDescent="0.25">
      <c r="B13324" s="450">
        <v>41114210</v>
      </c>
      <c r="C13324" s="451" t="s">
        <v>12573</v>
      </c>
      <c r="D13324" s="137">
        <v>41659</v>
      </c>
      <c r="E13324" s="452" t="s">
        <v>11890</v>
      </c>
      <c r="F13324" s="19" t="s">
        <v>37</v>
      </c>
      <c r="G13324" s="19" t="s">
        <v>118</v>
      </c>
      <c r="H13324" s="453">
        <v>120000</v>
      </c>
      <c r="I13324" s="453">
        <v>120000</v>
      </c>
      <c r="J13324" s="19" t="s">
        <v>2469</v>
      </c>
      <c r="K13324" s="19" t="s">
        <v>40</v>
      </c>
      <c r="L13324" s="59" t="s">
        <v>11892</v>
      </c>
    </row>
    <row r="13325" spans="2:12" ht="73.5" customHeight="1" x14ac:dyDescent="0.25">
      <c r="B13325" s="450">
        <v>41111607</v>
      </c>
      <c r="C13325" s="451" t="s">
        <v>12574</v>
      </c>
      <c r="D13325" s="137">
        <v>41659</v>
      </c>
      <c r="E13325" s="452" t="s">
        <v>11890</v>
      </c>
      <c r="F13325" s="19" t="s">
        <v>37</v>
      </c>
      <c r="G13325" s="19" t="s">
        <v>118</v>
      </c>
      <c r="H13325" s="453">
        <v>120000</v>
      </c>
      <c r="I13325" s="453">
        <v>120000</v>
      </c>
      <c r="J13325" s="19" t="s">
        <v>2469</v>
      </c>
      <c r="K13325" s="19" t="s">
        <v>40</v>
      </c>
      <c r="L13325" s="59" t="s">
        <v>11892</v>
      </c>
    </row>
    <row r="13326" spans="2:12" ht="73.5" customHeight="1" x14ac:dyDescent="0.25">
      <c r="B13326" s="450">
        <v>41111607</v>
      </c>
      <c r="C13326" s="451" t="s">
        <v>12575</v>
      </c>
      <c r="D13326" s="137">
        <v>41659</v>
      </c>
      <c r="E13326" s="452" t="s">
        <v>11890</v>
      </c>
      <c r="F13326" s="19" t="s">
        <v>37</v>
      </c>
      <c r="G13326" s="19" t="s">
        <v>118</v>
      </c>
      <c r="H13326" s="453">
        <v>120000</v>
      </c>
      <c r="I13326" s="453">
        <v>120000</v>
      </c>
      <c r="J13326" s="19" t="s">
        <v>2469</v>
      </c>
      <c r="K13326" s="19" t="s">
        <v>40</v>
      </c>
      <c r="L13326" s="59" t="s">
        <v>11892</v>
      </c>
    </row>
    <row r="13327" spans="2:12" ht="73.5" customHeight="1" x14ac:dyDescent="0.25">
      <c r="B13327" s="450">
        <v>41111607</v>
      </c>
      <c r="C13327" s="451" t="s">
        <v>12576</v>
      </c>
      <c r="D13327" s="137">
        <v>41659</v>
      </c>
      <c r="E13327" s="452" t="s">
        <v>11890</v>
      </c>
      <c r="F13327" s="19" t="s">
        <v>37</v>
      </c>
      <c r="G13327" s="19" t="s">
        <v>118</v>
      </c>
      <c r="H13327" s="453">
        <v>120000</v>
      </c>
      <c r="I13327" s="453">
        <v>120000</v>
      </c>
      <c r="J13327" s="19" t="s">
        <v>2469</v>
      </c>
      <c r="K13327" s="19" t="s">
        <v>40</v>
      </c>
      <c r="L13327" s="59" t="s">
        <v>11892</v>
      </c>
    </row>
    <row r="13328" spans="2:12" ht="73.5" customHeight="1" x14ac:dyDescent="0.25">
      <c r="B13328" s="450">
        <v>41111607</v>
      </c>
      <c r="C13328" s="451" t="s">
        <v>12577</v>
      </c>
      <c r="D13328" s="137">
        <v>41659</v>
      </c>
      <c r="E13328" s="452" t="s">
        <v>11890</v>
      </c>
      <c r="F13328" s="19" t="s">
        <v>37</v>
      </c>
      <c r="G13328" s="19" t="s">
        <v>118</v>
      </c>
      <c r="H13328" s="453">
        <v>120000</v>
      </c>
      <c r="I13328" s="453">
        <v>120000</v>
      </c>
      <c r="J13328" s="19" t="s">
        <v>2469</v>
      </c>
      <c r="K13328" s="19" t="s">
        <v>40</v>
      </c>
      <c r="L13328" s="59" t="s">
        <v>11892</v>
      </c>
    </row>
    <row r="13329" spans="2:12" ht="73.5" customHeight="1" x14ac:dyDescent="0.25">
      <c r="B13329" s="450">
        <v>41111607</v>
      </c>
      <c r="C13329" s="451" t="s">
        <v>12578</v>
      </c>
      <c r="D13329" s="137">
        <v>41659</v>
      </c>
      <c r="E13329" s="452" t="s">
        <v>11890</v>
      </c>
      <c r="F13329" s="19" t="s">
        <v>37</v>
      </c>
      <c r="G13329" s="19" t="s">
        <v>118</v>
      </c>
      <c r="H13329" s="453">
        <v>120000</v>
      </c>
      <c r="I13329" s="453">
        <v>120000</v>
      </c>
      <c r="J13329" s="19" t="s">
        <v>2469</v>
      </c>
      <c r="K13329" s="19" t="s">
        <v>40</v>
      </c>
      <c r="L13329" s="59" t="s">
        <v>11892</v>
      </c>
    </row>
    <row r="13330" spans="2:12" ht="73.5" customHeight="1" x14ac:dyDescent="0.25">
      <c r="B13330" s="450">
        <v>41111607</v>
      </c>
      <c r="C13330" s="451" t="s">
        <v>12579</v>
      </c>
      <c r="D13330" s="137">
        <v>41659</v>
      </c>
      <c r="E13330" s="452" t="s">
        <v>11890</v>
      </c>
      <c r="F13330" s="19" t="s">
        <v>37</v>
      </c>
      <c r="G13330" s="19" t="s">
        <v>118</v>
      </c>
      <c r="H13330" s="453">
        <v>120000</v>
      </c>
      <c r="I13330" s="453">
        <v>120000</v>
      </c>
      <c r="J13330" s="19" t="s">
        <v>2469</v>
      </c>
      <c r="K13330" s="19" t="s">
        <v>40</v>
      </c>
      <c r="L13330" s="59" t="s">
        <v>11892</v>
      </c>
    </row>
    <row r="13331" spans="2:12" ht="73.5" customHeight="1" x14ac:dyDescent="0.25">
      <c r="B13331" s="450">
        <v>41111607</v>
      </c>
      <c r="C13331" s="451" t="s">
        <v>12580</v>
      </c>
      <c r="D13331" s="137">
        <v>41659</v>
      </c>
      <c r="E13331" s="452" t="s">
        <v>11890</v>
      </c>
      <c r="F13331" s="19" t="s">
        <v>37</v>
      </c>
      <c r="G13331" s="19" t="s">
        <v>118</v>
      </c>
      <c r="H13331" s="453">
        <v>120000</v>
      </c>
      <c r="I13331" s="453">
        <v>120000</v>
      </c>
      <c r="J13331" s="19" t="s">
        <v>2469</v>
      </c>
      <c r="K13331" s="19" t="s">
        <v>40</v>
      </c>
      <c r="L13331" s="59" t="s">
        <v>11892</v>
      </c>
    </row>
    <row r="13332" spans="2:12" ht="73.5" customHeight="1" x14ac:dyDescent="0.25">
      <c r="B13332" s="450">
        <v>41111626</v>
      </c>
      <c r="C13332" s="451" t="s">
        <v>12581</v>
      </c>
      <c r="D13332" s="137">
        <v>41659</v>
      </c>
      <c r="E13332" s="452" t="s">
        <v>11890</v>
      </c>
      <c r="F13332" s="19" t="s">
        <v>37</v>
      </c>
      <c r="G13332" s="19" t="s">
        <v>118</v>
      </c>
      <c r="H13332" s="453">
        <v>120000</v>
      </c>
      <c r="I13332" s="453">
        <v>120000</v>
      </c>
      <c r="J13332" s="19" t="s">
        <v>2469</v>
      </c>
      <c r="K13332" s="19" t="s">
        <v>40</v>
      </c>
      <c r="L13332" s="59" t="s">
        <v>11892</v>
      </c>
    </row>
    <row r="13333" spans="2:12" ht="73.5" customHeight="1" x14ac:dyDescent="0.25">
      <c r="B13333" s="450">
        <v>24101613</v>
      </c>
      <c r="C13333" s="451" t="s">
        <v>12582</v>
      </c>
      <c r="D13333" s="137">
        <v>41659</v>
      </c>
      <c r="E13333" s="452" t="s">
        <v>11890</v>
      </c>
      <c r="F13333" s="19" t="s">
        <v>37</v>
      </c>
      <c r="G13333" s="19" t="s">
        <v>118</v>
      </c>
      <c r="H13333" s="453">
        <v>120000</v>
      </c>
      <c r="I13333" s="453">
        <v>120000</v>
      </c>
      <c r="J13333" s="19" t="s">
        <v>2469</v>
      </c>
      <c r="K13333" s="19" t="s">
        <v>40</v>
      </c>
      <c r="L13333" s="59" t="s">
        <v>11892</v>
      </c>
    </row>
    <row r="13334" spans="2:12" ht="73.5" customHeight="1" x14ac:dyDescent="0.25">
      <c r="B13334" s="450">
        <v>41113637</v>
      </c>
      <c r="C13334" s="451" t="s">
        <v>12583</v>
      </c>
      <c r="D13334" s="137">
        <v>41659</v>
      </c>
      <c r="E13334" s="452" t="s">
        <v>11890</v>
      </c>
      <c r="F13334" s="19" t="s">
        <v>37</v>
      </c>
      <c r="G13334" s="19" t="s">
        <v>118</v>
      </c>
      <c r="H13334" s="453">
        <v>120000</v>
      </c>
      <c r="I13334" s="453">
        <v>120000</v>
      </c>
      <c r="J13334" s="19" t="s">
        <v>2469</v>
      </c>
      <c r="K13334" s="19" t="s">
        <v>40</v>
      </c>
      <c r="L13334" s="59" t="s">
        <v>11892</v>
      </c>
    </row>
    <row r="13335" spans="2:12" ht="73.5" customHeight="1" x14ac:dyDescent="0.25">
      <c r="B13335" s="450">
        <v>41111626</v>
      </c>
      <c r="C13335" s="451" t="s">
        <v>12584</v>
      </c>
      <c r="D13335" s="137">
        <v>41659</v>
      </c>
      <c r="E13335" s="452" t="s">
        <v>11890</v>
      </c>
      <c r="F13335" s="19" t="s">
        <v>37</v>
      </c>
      <c r="G13335" s="19" t="s">
        <v>118</v>
      </c>
      <c r="H13335" s="453">
        <v>120000</v>
      </c>
      <c r="I13335" s="453">
        <v>120000</v>
      </c>
      <c r="J13335" s="19" t="s">
        <v>2469</v>
      </c>
      <c r="K13335" s="19" t="s">
        <v>40</v>
      </c>
      <c r="L13335" s="59" t="s">
        <v>11892</v>
      </c>
    </row>
    <row r="13336" spans="2:12" ht="73.5" customHeight="1" x14ac:dyDescent="0.25">
      <c r="B13336" s="450">
        <v>41114611</v>
      </c>
      <c r="C13336" s="451" t="s">
        <v>12585</v>
      </c>
      <c r="D13336" s="137">
        <v>41659</v>
      </c>
      <c r="E13336" s="452" t="s">
        <v>11890</v>
      </c>
      <c r="F13336" s="19" t="s">
        <v>37</v>
      </c>
      <c r="G13336" s="19" t="s">
        <v>118</v>
      </c>
      <c r="H13336" s="453">
        <v>120000</v>
      </c>
      <c r="I13336" s="453">
        <v>120000</v>
      </c>
      <c r="J13336" s="19" t="s">
        <v>2469</v>
      </c>
      <c r="K13336" s="19" t="s">
        <v>40</v>
      </c>
      <c r="L13336" s="59" t="s">
        <v>11892</v>
      </c>
    </row>
    <row r="13337" spans="2:12" ht="73.5" customHeight="1" x14ac:dyDescent="0.25">
      <c r="B13337" s="450">
        <v>41111920</v>
      </c>
      <c r="C13337" s="451" t="s">
        <v>12586</v>
      </c>
      <c r="D13337" s="137">
        <v>41659</v>
      </c>
      <c r="E13337" s="452" t="s">
        <v>11890</v>
      </c>
      <c r="F13337" s="19" t="s">
        <v>37</v>
      </c>
      <c r="G13337" s="19" t="s">
        <v>118</v>
      </c>
      <c r="H13337" s="453">
        <v>120000</v>
      </c>
      <c r="I13337" s="453">
        <v>120000</v>
      </c>
      <c r="J13337" s="19" t="s">
        <v>2469</v>
      </c>
      <c r="K13337" s="19" t="s">
        <v>40</v>
      </c>
      <c r="L13337" s="59" t="s">
        <v>11892</v>
      </c>
    </row>
    <row r="13338" spans="2:12" ht="73.5" customHeight="1" x14ac:dyDescent="0.25">
      <c r="B13338" s="450">
        <v>41114508</v>
      </c>
      <c r="C13338" s="451" t="s">
        <v>12587</v>
      </c>
      <c r="D13338" s="137">
        <v>41659</v>
      </c>
      <c r="E13338" s="452" t="s">
        <v>11890</v>
      </c>
      <c r="F13338" s="19" t="s">
        <v>37</v>
      </c>
      <c r="G13338" s="19" t="s">
        <v>118</v>
      </c>
      <c r="H13338" s="453">
        <v>120000</v>
      </c>
      <c r="I13338" s="453">
        <v>120000</v>
      </c>
      <c r="J13338" s="19" t="s">
        <v>2469</v>
      </c>
      <c r="K13338" s="19" t="s">
        <v>40</v>
      </c>
      <c r="L13338" s="59" t="s">
        <v>11892</v>
      </c>
    </row>
    <row r="13339" spans="2:12" ht="73.5" customHeight="1" x14ac:dyDescent="0.25">
      <c r="B13339" s="450">
        <v>31162401</v>
      </c>
      <c r="C13339" s="451" t="s">
        <v>12588</v>
      </c>
      <c r="D13339" s="137">
        <v>41659</v>
      </c>
      <c r="E13339" s="452" t="s">
        <v>11890</v>
      </c>
      <c r="F13339" s="19" t="s">
        <v>37</v>
      </c>
      <c r="G13339" s="19" t="s">
        <v>118</v>
      </c>
      <c r="H13339" s="453">
        <v>120000</v>
      </c>
      <c r="I13339" s="453">
        <v>120000</v>
      </c>
      <c r="J13339" s="19" t="s">
        <v>2469</v>
      </c>
      <c r="K13339" s="19" t="s">
        <v>40</v>
      </c>
      <c r="L13339" s="59" t="s">
        <v>11892</v>
      </c>
    </row>
    <row r="13340" spans="2:12" ht="73.5" customHeight="1" x14ac:dyDescent="0.25">
      <c r="B13340" s="450">
        <v>41121510</v>
      </c>
      <c r="C13340" s="451" t="s">
        <v>12589</v>
      </c>
      <c r="D13340" s="137">
        <v>41659</v>
      </c>
      <c r="E13340" s="452" t="s">
        <v>11890</v>
      </c>
      <c r="F13340" s="19" t="s">
        <v>37</v>
      </c>
      <c r="G13340" s="19" t="s">
        <v>118</v>
      </c>
      <c r="H13340" s="453">
        <v>120000</v>
      </c>
      <c r="I13340" s="453">
        <v>120000</v>
      </c>
      <c r="J13340" s="19" t="s">
        <v>2469</v>
      </c>
      <c r="K13340" s="19" t="s">
        <v>40</v>
      </c>
      <c r="L13340" s="59" t="s">
        <v>11892</v>
      </c>
    </row>
    <row r="13341" spans="2:12" ht="73.5" customHeight="1" x14ac:dyDescent="0.25">
      <c r="B13341" s="450">
        <v>40161532</v>
      </c>
      <c r="C13341" s="451" t="s">
        <v>12590</v>
      </c>
      <c r="D13341" s="137">
        <v>41659</v>
      </c>
      <c r="E13341" s="452" t="s">
        <v>11890</v>
      </c>
      <c r="F13341" s="19" t="s">
        <v>37</v>
      </c>
      <c r="G13341" s="19" t="s">
        <v>118</v>
      </c>
      <c r="H13341" s="453">
        <v>120000</v>
      </c>
      <c r="I13341" s="453">
        <v>120000</v>
      </c>
      <c r="J13341" s="19" t="s">
        <v>2469</v>
      </c>
      <c r="K13341" s="19" t="s">
        <v>40</v>
      </c>
      <c r="L13341" s="59" t="s">
        <v>12591</v>
      </c>
    </row>
    <row r="13342" spans="2:12" ht="73.5" customHeight="1" x14ac:dyDescent="0.25">
      <c r="B13342" s="450">
        <v>20122330</v>
      </c>
      <c r="C13342" s="451" t="s">
        <v>12592</v>
      </c>
      <c r="D13342" s="137">
        <v>41685</v>
      </c>
      <c r="E13342" s="452">
        <v>41744</v>
      </c>
      <c r="F13342" s="19" t="s">
        <v>497</v>
      </c>
      <c r="G13342" s="19" t="s">
        <v>118</v>
      </c>
      <c r="H13342" s="453">
        <v>288000</v>
      </c>
      <c r="I13342" s="453">
        <v>288000</v>
      </c>
      <c r="J13342" s="19" t="s">
        <v>2469</v>
      </c>
      <c r="K13342" s="19" t="s">
        <v>40</v>
      </c>
      <c r="L13342" s="59" t="s">
        <v>12593</v>
      </c>
    </row>
    <row r="13343" spans="2:12" ht="73.5" customHeight="1" x14ac:dyDescent="0.25">
      <c r="B13343" s="450">
        <v>20122330</v>
      </c>
      <c r="C13343" s="451" t="s">
        <v>12594</v>
      </c>
      <c r="D13343" s="137">
        <v>41686</v>
      </c>
      <c r="E13343" s="452">
        <v>41745</v>
      </c>
      <c r="F13343" s="19" t="s">
        <v>497</v>
      </c>
      <c r="G13343" s="19" t="s">
        <v>118</v>
      </c>
      <c r="H13343" s="453">
        <v>620000</v>
      </c>
      <c r="I13343" s="453">
        <v>620000</v>
      </c>
      <c r="J13343" s="19" t="s">
        <v>2469</v>
      </c>
      <c r="K13343" s="19" t="s">
        <v>40</v>
      </c>
      <c r="L13343" s="59" t="s">
        <v>12593</v>
      </c>
    </row>
    <row r="13344" spans="2:12" ht="73.5" customHeight="1" x14ac:dyDescent="0.25">
      <c r="B13344" s="450">
        <v>20122330</v>
      </c>
      <c r="C13344" s="451" t="s">
        <v>12595</v>
      </c>
      <c r="D13344" s="137">
        <v>41687</v>
      </c>
      <c r="E13344" s="452">
        <v>41746</v>
      </c>
      <c r="F13344" s="19" t="s">
        <v>497</v>
      </c>
      <c r="G13344" s="19" t="s">
        <v>118</v>
      </c>
      <c r="H13344" s="453">
        <v>192500</v>
      </c>
      <c r="I13344" s="453">
        <v>192500</v>
      </c>
      <c r="J13344" s="19" t="s">
        <v>2469</v>
      </c>
      <c r="K13344" s="19" t="s">
        <v>40</v>
      </c>
      <c r="L13344" s="59" t="s">
        <v>12593</v>
      </c>
    </row>
    <row r="13345" spans="2:12" ht="73.5" customHeight="1" x14ac:dyDescent="0.25">
      <c r="B13345" s="450">
        <v>20122330</v>
      </c>
      <c r="C13345" s="451" t="s">
        <v>12596</v>
      </c>
      <c r="D13345" s="137">
        <v>41688</v>
      </c>
      <c r="E13345" s="452">
        <v>41747</v>
      </c>
      <c r="F13345" s="19" t="s">
        <v>497</v>
      </c>
      <c r="G13345" s="19" t="s">
        <v>118</v>
      </c>
      <c r="H13345" s="453">
        <v>357000</v>
      </c>
      <c r="I13345" s="453">
        <v>357000</v>
      </c>
      <c r="J13345" s="19" t="s">
        <v>2469</v>
      </c>
      <c r="K13345" s="19" t="s">
        <v>40</v>
      </c>
      <c r="L13345" s="59" t="s">
        <v>12593</v>
      </c>
    </row>
    <row r="13346" spans="2:12" ht="73.5" customHeight="1" x14ac:dyDescent="0.25">
      <c r="B13346" s="450">
        <v>20122330</v>
      </c>
      <c r="C13346" s="451" t="s">
        <v>12597</v>
      </c>
      <c r="D13346" s="137">
        <v>41689</v>
      </c>
      <c r="E13346" s="452">
        <v>41748</v>
      </c>
      <c r="F13346" s="19" t="s">
        <v>497</v>
      </c>
      <c r="G13346" s="19" t="s">
        <v>118</v>
      </c>
      <c r="H13346" s="453">
        <v>507500</v>
      </c>
      <c r="I13346" s="453">
        <v>507500</v>
      </c>
      <c r="J13346" s="19" t="s">
        <v>2469</v>
      </c>
      <c r="K13346" s="19" t="s">
        <v>40</v>
      </c>
      <c r="L13346" s="59" t="s">
        <v>12593</v>
      </c>
    </row>
    <row r="13347" spans="2:12" ht="73.5" customHeight="1" x14ac:dyDescent="0.25">
      <c r="B13347" s="450">
        <v>23153034</v>
      </c>
      <c r="C13347" s="451" t="s">
        <v>12598</v>
      </c>
      <c r="D13347" s="137">
        <v>41690</v>
      </c>
      <c r="E13347" s="452">
        <v>41749</v>
      </c>
      <c r="F13347" s="19" t="s">
        <v>497</v>
      </c>
      <c r="G13347" s="19" t="s">
        <v>118</v>
      </c>
      <c r="H13347" s="453">
        <v>510000</v>
      </c>
      <c r="I13347" s="453">
        <v>510000</v>
      </c>
      <c r="J13347" s="19" t="s">
        <v>2469</v>
      </c>
      <c r="K13347" s="19" t="s">
        <v>40</v>
      </c>
      <c r="L13347" s="59" t="s">
        <v>12593</v>
      </c>
    </row>
    <row r="13348" spans="2:12" ht="73.5" customHeight="1" x14ac:dyDescent="0.25">
      <c r="B13348" s="450">
        <v>27111560</v>
      </c>
      <c r="C13348" s="451" t="s">
        <v>12599</v>
      </c>
      <c r="D13348" s="137">
        <v>41691</v>
      </c>
      <c r="E13348" s="452">
        <v>41750</v>
      </c>
      <c r="F13348" s="19" t="s">
        <v>497</v>
      </c>
      <c r="G13348" s="19" t="s">
        <v>118</v>
      </c>
      <c r="H13348" s="453">
        <v>285000</v>
      </c>
      <c r="I13348" s="453">
        <v>285000</v>
      </c>
      <c r="J13348" s="19" t="s">
        <v>2469</v>
      </c>
      <c r="K13348" s="19" t="s">
        <v>40</v>
      </c>
      <c r="L13348" s="59" t="s">
        <v>12593</v>
      </c>
    </row>
    <row r="13349" spans="2:12" ht="73.5" customHeight="1" x14ac:dyDescent="0.25">
      <c r="B13349" s="450">
        <v>49151504</v>
      </c>
      <c r="C13349" s="451" t="s">
        <v>12600</v>
      </c>
      <c r="D13349" s="137">
        <v>41692</v>
      </c>
      <c r="E13349" s="452">
        <v>41751</v>
      </c>
      <c r="F13349" s="19" t="s">
        <v>497</v>
      </c>
      <c r="G13349" s="19" t="s">
        <v>118</v>
      </c>
      <c r="H13349" s="453">
        <v>2800</v>
      </c>
      <c r="I13349" s="453">
        <v>2800</v>
      </c>
      <c r="J13349" s="19" t="s">
        <v>2469</v>
      </c>
      <c r="K13349" s="19" t="s">
        <v>40</v>
      </c>
      <c r="L13349" s="59" t="s">
        <v>12593</v>
      </c>
    </row>
    <row r="13350" spans="2:12" ht="73.5" customHeight="1" x14ac:dyDescent="0.25">
      <c r="B13350" s="450">
        <v>30161801</v>
      </c>
      <c r="C13350" s="451" t="s">
        <v>12601</v>
      </c>
      <c r="D13350" s="137">
        <v>41693</v>
      </c>
      <c r="E13350" s="452">
        <v>41752</v>
      </c>
      <c r="F13350" s="19" t="s">
        <v>497</v>
      </c>
      <c r="G13350" s="19" t="s">
        <v>118</v>
      </c>
      <c r="H13350" s="453">
        <v>220000</v>
      </c>
      <c r="I13350" s="453">
        <v>220000</v>
      </c>
      <c r="J13350" s="19" t="s">
        <v>2469</v>
      </c>
      <c r="K13350" s="19" t="s">
        <v>40</v>
      </c>
      <c r="L13350" s="59" t="s">
        <v>12593</v>
      </c>
    </row>
    <row r="13351" spans="2:12" ht="73.5" customHeight="1" x14ac:dyDescent="0.25">
      <c r="B13351" s="450">
        <v>20121442</v>
      </c>
      <c r="C13351" s="451" t="s">
        <v>12602</v>
      </c>
      <c r="D13351" s="137">
        <v>41694</v>
      </c>
      <c r="E13351" s="452">
        <v>41753</v>
      </c>
      <c r="F13351" s="19" t="s">
        <v>497</v>
      </c>
      <c r="G13351" s="19" t="s">
        <v>118</v>
      </c>
      <c r="H13351" s="453">
        <v>440000</v>
      </c>
      <c r="I13351" s="453">
        <v>440000</v>
      </c>
      <c r="J13351" s="19" t="s">
        <v>2469</v>
      </c>
      <c r="K13351" s="19" t="s">
        <v>40</v>
      </c>
      <c r="L13351" s="59" t="s">
        <v>12593</v>
      </c>
    </row>
    <row r="13352" spans="2:12" ht="73.5" customHeight="1" x14ac:dyDescent="0.25">
      <c r="B13352" s="450">
        <v>31162304</v>
      </c>
      <c r="C13352" s="451" t="s">
        <v>12603</v>
      </c>
      <c r="D13352" s="137">
        <v>41695</v>
      </c>
      <c r="E13352" s="452">
        <v>41754</v>
      </c>
      <c r="F13352" s="19" t="s">
        <v>497</v>
      </c>
      <c r="G13352" s="19" t="s">
        <v>118</v>
      </c>
      <c r="H13352" s="453">
        <v>1806000</v>
      </c>
      <c r="I13352" s="453">
        <v>1806000</v>
      </c>
      <c r="J13352" s="19" t="s">
        <v>2469</v>
      </c>
      <c r="K13352" s="19" t="s">
        <v>40</v>
      </c>
      <c r="L13352" s="59" t="s">
        <v>12593</v>
      </c>
    </row>
    <row r="13353" spans="2:12" ht="73.5" customHeight="1" x14ac:dyDescent="0.25">
      <c r="B13353" s="450">
        <v>31162304</v>
      </c>
      <c r="C13353" s="451" t="s">
        <v>12604</v>
      </c>
      <c r="D13353" s="137">
        <v>41696</v>
      </c>
      <c r="E13353" s="452">
        <v>41755</v>
      </c>
      <c r="F13353" s="19" t="s">
        <v>497</v>
      </c>
      <c r="G13353" s="19" t="s">
        <v>118</v>
      </c>
      <c r="H13353" s="453">
        <v>1802400</v>
      </c>
      <c r="I13353" s="453">
        <v>1802400</v>
      </c>
      <c r="J13353" s="19" t="s">
        <v>2469</v>
      </c>
      <c r="K13353" s="19" t="s">
        <v>40</v>
      </c>
      <c r="L13353" s="59" t="s">
        <v>12593</v>
      </c>
    </row>
    <row r="13354" spans="2:12" ht="73.5" customHeight="1" x14ac:dyDescent="0.25">
      <c r="B13354" s="450">
        <v>31162304</v>
      </c>
      <c r="C13354" s="451" t="s">
        <v>12605</v>
      </c>
      <c r="D13354" s="137">
        <v>41697</v>
      </c>
      <c r="E13354" s="452">
        <v>41756</v>
      </c>
      <c r="F13354" s="19" t="s">
        <v>497</v>
      </c>
      <c r="G13354" s="19" t="s">
        <v>118</v>
      </c>
      <c r="H13354" s="453">
        <v>7860000</v>
      </c>
      <c r="I13354" s="453">
        <v>7860000</v>
      </c>
      <c r="J13354" s="19" t="s">
        <v>2469</v>
      </c>
      <c r="K13354" s="19" t="s">
        <v>40</v>
      </c>
      <c r="L13354" s="59" t="s">
        <v>12593</v>
      </c>
    </row>
    <row r="13355" spans="2:12" ht="73.5" customHeight="1" x14ac:dyDescent="0.25">
      <c r="B13355" s="450">
        <v>41112802</v>
      </c>
      <c r="C13355" s="451" t="s">
        <v>12606</v>
      </c>
      <c r="D13355" s="137">
        <v>41698</v>
      </c>
      <c r="E13355" s="452">
        <v>41757</v>
      </c>
      <c r="F13355" s="19" t="s">
        <v>497</v>
      </c>
      <c r="G13355" s="19" t="s">
        <v>118</v>
      </c>
      <c r="H13355" s="453">
        <v>450000</v>
      </c>
      <c r="I13355" s="453">
        <v>450000</v>
      </c>
      <c r="J13355" s="19" t="s">
        <v>2469</v>
      </c>
      <c r="K13355" s="19" t="s">
        <v>40</v>
      </c>
      <c r="L13355" s="59" t="s">
        <v>12593</v>
      </c>
    </row>
    <row r="13356" spans="2:12" ht="73.5" customHeight="1" x14ac:dyDescent="0.25">
      <c r="B13356" s="450">
        <v>41112802</v>
      </c>
      <c r="C13356" s="451" t="s">
        <v>12607</v>
      </c>
      <c r="D13356" s="137">
        <v>41699</v>
      </c>
      <c r="E13356" s="452">
        <v>41758</v>
      </c>
      <c r="F13356" s="19" t="s">
        <v>497</v>
      </c>
      <c r="G13356" s="19" t="s">
        <v>118</v>
      </c>
      <c r="H13356" s="453">
        <v>2052000</v>
      </c>
      <c r="I13356" s="453">
        <v>2052000</v>
      </c>
      <c r="J13356" s="19" t="s">
        <v>2469</v>
      </c>
      <c r="K13356" s="19" t="s">
        <v>40</v>
      </c>
      <c r="L13356" s="59" t="s">
        <v>12593</v>
      </c>
    </row>
    <row r="13357" spans="2:12" ht="73.5" customHeight="1" x14ac:dyDescent="0.25">
      <c r="B13357" s="450">
        <v>41112802</v>
      </c>
      <c r="C13357" s="451" t="s">
        <v>12608</v>
      </c>
      <c r="D13357" s="137">
        <v>41700</v>
      </c>
      <c r="E13357" s="452">
        <v>41759</v>
      </c>
      <c r="F13357" s="19" t="s">
        <v>497</v>
      </c>
      <c r="G13357" s="19" t="s">
        <v>118</v>
      </c>
      <c r="H13357" s="453">
        <v>2780000</v>
      </c>
      <c r="I13357" s="453">
        <v>2780000</v>
      </c>
      <c r="J13357" s="19" t="s">
        <v>2469</v>
      </c>
      <c r="K13357" s="19" t="s">
        <v>40</v>
      </c>
      <c r="L13357" s="59" t="s">
        <v>12593</v>
      </c>
    </row>
    <row r="13358" spans="2:12" ht="73.5" customHeight="1" x14ac:dyDescent="0.25">
      <c r="B13358" s="450">
        <v>41112802</v>
      </c>
      <c r="C13358" s="451" t="s">
        <v>12609</v>
      </c>
      <c r="D13358" s="137">
        <v>41701</v>
      </c>
      <c r="E13358" s="452">
        <v>41760</v>
      </c>
      <c r="F13358" s="19" t="s">
        <v>497</v>
      </c>
      <c r="G13358" s="19" t="s">
        <v>118</v>
      </c>
      <c r="H13358" s="453">
        <v>352000</v>
      </c>
      <c r="I13358" s="453">
        <v>352000</v>
      </c>
      <c r="J13358" s="19" t="s">
        <v>2469</v>
      </c>
      <c r="K13358" s="19" t="s">
        <v>40</v>
      </c>
      <c r="L13358" s="59" t="s">
        <v>12593</v>
      </c>
    </row>
    <row r="13359" spans="2:12" ht="73.5" customHeight="1" x14ac:dyDescent="0.25">
      <c r="B13359" s="450">
        <v>41112802</v>
      </c>
      <c r="C13359" s="451" t="s">
        <v>12610</v>
      </c>
      <c r="D13359" s="137">
        <v>41702</v>
      </c>
      <c r="E13359" s="452">
        <v>41761</v>
      </c>
      <c r="F13359" s="19" t="s">
        <v>497</v>
      </c>
      <c r="G13359" s="19" t="s">
        <v>118</v>
      </c>
      <c r="H13359" s="453">
        <v>25000</v>
      </c>
      <c r="I13359" s="453">
        <v>25000</v>
      </c>
      <c r="J13359" s="19" t="s">
        <v>2469</v>
      </c>
      <c r="K13359" s="19" t="s">
        <v>40</v>
      </c>
      <c r="L13359" s="59" t="s">
        <v>12593</v>
      </c>
    </row>
    <row r="13360" spans="2:12" ht="73.5" customHeight="1" x14ac:dyDescent="0.25">
      <c r="B13360" s="450">
        <v>41112802</v>
      </c>
      <c r="C13360" s="451" t="s">
        <v>12611</v>
      </c>
      <c r="D13360" s="137">
        <v>41703</v>
      </c>
      <c r="E13360" s="452">
        <v>41762</v>
      </c>
      <c r="F13360" s="19" t="s">
        <v>497</v>
      </c>
      <c r="G13360" s="19" t="s">
        <v>118</v>
      </c>
      <c r="H13360" s="453">
        <v>4440000</v>
      </c>
      <c r="I13360" s="453">
        <v>4440000</v>
      </c>
      <c r="J13360" s="19" t="s">
        <v>2469</v>
      </c>
      <c r="K13360" s="19" t="s">
        <v>40</v>
      </c>
      <c r="L13360" s="59" t="s">
        <v>12593</v>
      </c>
    </row>
    <row r="13361" spans="2:12" ht="73.5" customHeight="1" x14ac:dyDescent="0.25">
      <c r="B13361" s="450">
        <v>30151703</v>
      </c>
      <c r="C13361" s="451" t="s">
        <v>12612</v>
      </c>
      <c r="D13361" s="137">
        <v>41704</v>
      </c>
      <c r="E13361" s="452">
        <v>41763</v>
      </c>
      <c r="F13361" s="19" t="s">
        <v>497</v>
      </c>
      <c r="G13361" s="19" t="s">
        <v>118</v>
      </c>
      <c r="H13361" s="453">
        <v>689300</v>
      </c>
      <c r="I13361" s="453">
        <v>689300</v>
      </c>
      <c r="J13361" s="19" t="s">
        <v>2469</v>
      </c>
      <c r="K13361" s="19" t="s">
        <v>40</v>
      </c>
      <c r="L13361" s="59" t="s">
        <v>12593</v>
      </c>
    </row>
    <row r="13362" spans="2:12" ht="73.5" customHeight="1" x14ac:dyDescent="0.25">
      <c r="B13362" s="450">
        <v>30151703</v>
      </c>
      <c r="C13362" s="451" t="s">
        <v>12613</v>
      </c>
      <c r="D13362" s="137">
        <v>41705</v>
      </c>
      <c r="E13362" s="452">
        <v>41764</v>
      </c>
      <c r="F13362" s="19" t="s">
        <v>497</v>
      </c>
      <c r="G13362" s="19" t="s">
        <v>118</v>
      </c>
      <c r="H13362" s="453">
        <v>132000</v>
      </c>
      <c r="I13362" s="453">
        <v>132000</v>
      </c>
      <c r="J13362" s="19" t="s">
        <v>2469</v>
      </c>
      <c r="K13362" s="19" t="s">
        <v>40</v>
      </c>
      <c r="L13362" s="59" t="s">
        <v>12593</v>
      </c>
    </row>
    <row r="13363" spans="2:12" ht="73.5" customHeight="1" x14ac:dyDescent="0.25">
      <c r="B13363" s="450" t="s">
        <v>12614</v>
      </c>
      <c r="C13363" s="451" t="s">
        <v>12615</v>
      </c>
      <c r="D13363" s="137">
        <v>41706</v>
      </c>
      <c r="E13363" s="452">
        <v>41765</v>
      </c>
      <c r="F13363" s="19" t="s">
        <v>497</v>
      </c>
      <c r="G13363" s="19" t="s">
        <v>118</v>
      </c>
      <c r="H13363" s="453">
        <v>408000</v>
      </c>
      <c r="I13363" s="453">
        <v>408000</v>
      </c>
      <c r="J13363" s="19" t="s">
        <v>2469</v>
      </c>
      <c r="K13363" s="19" t="s">
        <v>40</v>
      </c>
      <c r="L13363" s="59" t="s">
        <v>12593</v>
      </c>
    </row>
    <row r="13364" spans="2:12" ht="73.5" customHeight="1" x14ac:dyDescent="0.25">
      <c r="B13364" s="450" t="s">
        <v>12614</v>
      </c>
      <c r="C13364" s="451" t="s">
        <v>12616</v>
      </c>
      <c r="D13364" s="137">
        <v>41707</v>
      </c>
      <c r="E13364" s="452">
        <v>41766</v>
      </c>
      <c r="F13364" s="19" t="s">
        <v>497</v>
      </c>
      <c r="G13364" s="19" t="s">
        <v>118</v>
      </c>
      <c r="H13364" s="453">
        <v>1749000</v>
      </c>
      <c r="I13364" s="453">
        <v>1749000</v>
      </c>
      <c r="J13364" s="19" t="s">
        <v>2469</v>
      </c>
      <c r="K13364" s="19" t="s">
        <v>40</v>
      </c>
      <c r="L13364" s="59" t="s">
        <v>12593</v>
      </c>
    </row>
    <row r="13365" spans="2:12" ht="73.5" customHeight="1" x14ac:dyDescent="0.25">
      <c r="B13365" s="450" t="s">
        <v>12614</v>
      </c>
      <c r="C13365" s="451" t="s">
        <v>12617</v>
      </c>
      <c r="D13365" s="137">
        <v>41708</v>
      </c>
      <c r="E13365" s="452">
        <v>41767</v>
      </c>
      <c r="F13365" s="19" t="s">
        <v>497</v>
      </c>
      <c r="G13365" s="19" t="s">
        <v>118</v>
      </c>
      <c r="H13365" s="453">
        <v>228000</v>
      </c>
      <c r="I13365" s="453">
        <v>228000</v>
      </c>
      <c r="J13365" s="19" t="s">
        <v>2469</v>
      </c>
      <c r="K13365" s="19" t="s">
        <v>40</v>
      </c>
      <c r="L13365" s="59" t="s">
        <v>12593</v>
      </c>
    </row>
    <row r="13366" spans="2:12" ht="73.5" customHeight="1" x14ac:dyDescent="0.25">
      <c r="B13366" s="450" t="s">
        <v>12614</v>
      </c>
      <c r="C13366" s="451" t="s">
        <v>12618</v>
      </c>
      <c r="D13366" s="137">
        <v>41709</v>
      </c>
      <c r="E13366" s="452">
        <v>41768</v>
      </c>
      <c r="F13366" s="19" t="s">
        <v>497</v>
      </c>
      <c r="G13366" s="19" t="s">
        <v>118</v>
      </c>
      <c r="H13366" s="453">
        <v>5394000</v>
      </c>
      <c r="I13366" s="453">
        <v>5394000</v>
      </c>
      <c r="J13366" s="19" t="s">
        <v>2469</v>
      </c>
      <c r="K13366" s="19" t="s">
        <v>40</v>
      </c>
      <c r="L13366" s="59" t="s">
        <v>12593</v>
      </c>
    </row>
    <row r="13367" spans="2:12" ht="73.5" customHeight="1" x14ac:dyDescent="0.25">
      <c r="B13367" s="450">
        <v>41112802</v>
      </c>
      <c r="C13367" s="451" t="s">
        <v>12619</v>
      </c>
      <c r="D13367" s="137">
        <v>41710</v>
      </c>
      <c r="E13367" s="452">
        <v>41769</v>
      </c>
      <c r="F13367" s="19" t="s">
        <v>497</v>
      </c>
      <c r="G13367" s="19" t="s">
        <v>118</v>
      </c>
      <c r="H13367" s="453">
        <v>18804000</v>
      </c>
      <c r="I13367" s="453">
        <v>18804000</v>
      </c>
      <c r="J13367" s="19" t="s">
        <v>2469</v>
      </c>
      <c r="K13367" s="19" t="s">
        <v>40</v>
      </c>
      <c r="L13367" s="59" t="s">
        <v>12593</v>
      </c>
    </row>
    <row r="13368" spans="2:12" ht="73.5" customHeight="1" x14ac:dyDescent="0.25">
      <c r="B13368" s="450">
        <v>41112802</v>
      </c>
      <c r="C13368" s="451" t="s">
        <v>12620</v>
      </c>
      <c r="D13368" s="137">
        <v>41711</v>
      </c>
      <c r="E13368" s="452">
        <v>41770</v>
      </c>
      <c r="F13368" s="19" t="s">
        <v>497</v>
      </c>
      <c r="G13368" s="19" t="s">
        <v>118</v>
      </c>
      <c r="H13368" s="453">
        <v>1130000</v>
      </c>
      <c r="I13368" s="453">
        <v>1130000</v>
      </c>
      <c r="J13368" s="19" t="s">
        <v>2469</v>
      </c>
      <c r="K13368" s="19" t="s">
        <v>40</v>
      </c>
      <c r="L13368" s="59" t="s">
        <v>12593</v>
      </c>
    </row>
    <row r="13369" spans="2:12" ht="73.5" customHeight="1" x14ac:dyDescent="0.25">
      <c r="B13369" s="450">
        <v>41112802</v>
      </c>
      <c r="C13369" s="451" t="s">
        <v>12621</v>
      </c>
      <c r="D13369" s="137">
        <v>41712</v>
      </c>
      <c r="E13369" s="452">
        <v>41771</v>
      </c>
      <c r="F13369" s="19" t="s">
        <v>497</v>
      </c>
      <c r="G13369" s="19" t="s">
        <v>118</v>
      </c>
      <c r="H13369" s="453">
        <v>285000</v>
      </c>
      <c r="I13369" s="453">
        <v>285000</v>
      </c>
      <c r="J13369" s="19" t="s">
        <v>2469</v>
      </c>
      <c r="K13369" s="19" t="s">
        <v>40</v>
      </c>
      <c r="L13369" s="59" t="s">
        <v>12593</v>
      </c>
    </row>
    <row r="13370" spans="2:12" ht="73.5" customHeight="1" x14ac:dyDescent="0.25">
      <c r="B13370" s="450">
        <v>41112802</v>
      </c>
      <c r="C13370" s="451" t="s">
        <v>12622</v>
      </c>
      <c r="D13370" s="137">
        <v>41713</v>
      </c>
      <c r="E13370" s="452">
        <v>41772</v>
      </c>
      <c r="F13370" s="19" t="s">
        <v>497</v>
      </c>
      <c r="G13370" s="19" t="s">
        <v>118</v>
      </c>
      <c r="H13370" s="453">
        <v>180000</v>
      </c>
      <c r="I13370" s="453">
        <v>180000</v>
      </c>
      <c r="J13370" s="19" t="s">
        <v>2469</v>
      </c>
      <c r="K13370" s="19" t="s">
        <v>40</v>
      </c>
      <c r="L13370" s="59" t="s">
        <v>12593</v>
      </c>
    </row>
    <row r="13371" spans="2:12" ht="73.5" customHeight="1" x14ac:dyDescent="0.25">
      <c r="B13371" s="450">
        <v>27111701</v>
      </c>
      <c r="C13371" s="451" t="s">
        <v>12623</v>
      </c>
      <c r="D13371" s="137">
        <v>41714</v>
      </c>
      <c r="E13371" s="452">
        <v>41773</v>
      </c>
      <c r="F13371" s="19" t="s">
        <v>497</v>
      </c>
      <c r="G13371" s="19" t="s">
        <v>118</v>
      </c>
      <c r="H13371" s="453">
        <v>180000</v>
      </c>
      <c r="I13371" s="453">
        <v>180000</v>
      </c>
      <c r="J13371" s="19" t="s">
        <v>2469</v>
      </c>
      <c r="K13371" s="19" t="s">
        <v>40</v>
      </c>
      <c r="L13371" s="59" t="s">
        <v>12593</v>
      </c>
    </row>
    <row r="13372" spans="2:12" ht="73.5" customHeight="1" x14ac:dyDescent="0.25">
      <c r="B13372" s="450">
        <v>27111701</v>
      </c>
      <c r="C13372" s="451" t="s">
        <v>12624</v>
      </c>
      <c r="D13372" s="137">
        <v>41715</v>
      </c>
      <c r="E13372" s="452">
        <v>41774</v>
      </c>
      <c r="F13372" s="19" t="s">
        <v>497</v>
      </c>
      <c r="G13372" s="19" t="s">
        <v>118</v>
      </c>
      <c r="H13372" s="453">
        <v>7000</v>
      </c>
      <c r="I13372" s="453">
        <v>7000</v>
      </c>
      <c r="J13372" s="19" t="s">
        <v>2469</v>
      </c>
      <c r="K13372" s="19" t="s">
        <v>40</v>
      </c>
      <c r="L13372" s="59" t="s">
        <v>12593</v>
      </c>
    </row>
    <row r="13373" spans="2:12" ht="73.5" customHeight="1" x14ac:dyDescent="0.25">
      <c r="B13373" s="450">
        <v>27111701</v>
      </c>
      <c r="C13373" s="451" t="s">
        <v>12625</v>
      </c>
      <c r="D13373" s="137">
        <v>41716</v>
      </c>
      <c r="E13373" s="452">
        <v>41775</v>
      </c>
      <c r="F13373" s="19" t="s">
        <v>497</v>
      </c>
      <c r="G13373" s="19" t="s">
        <v>118</v>
      </c>
      <c r="H13373" s="453">
        <v>835200</v>
      </c>
      <c r="I13373" s="453">
        <v>835200</v>
      </c>
      <c r="J13373" s="19" t="s">
        <v>2469</v>
      </c>
      <c r="K13373" s="19" t="s">
        <v>40</v>
      </c>
      <c r="L13373" s="59" t="s">
        <v>12593</v>
      </c>
    </row>
    <row r="13374" spans="2:12" ht="73.5" customHeight="1" x14ac:dyDescent="0.25">
      <c r="B13374" s="450">
        <v>23251501</v>
      </c>
      <c r="C13374" s="451" t="s">
        <v>12626</v>
      </c>
      <c r="D13374" s="137">
        <v>41717</v>
      </c>
      <c r="E13374" s="452">
        <v>41776</v>
      </c>
      <c r="F13374" s="19" t="s">
        <v>497</v>
      </c>
      <c r="G13374" s="19" t="s">
        <v>118</v>
      </c>
      <c r="H13374" s="453">
        <v>5568000</v>
      </c>
      <c r="I13374" s="453">
        <v>5568000</v>
      </c>
      <c r="J13374" s="19" t="s">
        <v>2469</v>
      </c>
      <c r="K13374" s="19" t="s">
        <v>40</v>
      </c>
      <c r="L13374" s="59" t="s">
        <v>12593</v>
      </c>
    </row>
    <row r="13375" spans="2:12" ht="73.5" customHeight="1" x14ac:dyDescent="0.25">
      <c r="B13375" s="450">
        <v>24131508</v>
      </c>
      <c r="C13375" s="451" t="s">
        <v>12627</v>
      </c>
      <c r="D13375" s="137">
        <v>41718</v>
      </c>
      <c r="E13375" s="452">
        <v>41777</v>
      </c>
      <c r="F13375" s="19" t="s">
        <v>497</v>
      </c>
      <c r="G13375" s="19" t="s">
        <v>118</v>
      </c>
      <c r="H13375" s="453">
        <v>753600</v>
      </c>
      <c r="I13375" s="453">
        <v>753600</v>
      </c>
      <c r="J13375" s="19" t="s">
        <v>2469</v>
      </c>
      <c r="K13375" s="19" t="s">
        <v>40</v>
      </c>
      <c r="L13375" s="59" t="s">
        <v>12593</v>
      </c>
    </row>
    <row r="13376" spans="2:12" ht="73.5" customHeight="1" x14ac:dyDescent="0.25">
      <c r="B13376" s="450">
        <v>25174005</v>
      </c>
      <c r="C13376" s="451" t="s">
        <v>12628</v>
      </c>
      <c r="D13376" s="137">
        <v>41719</v>
      </c>
      <c r="E13376" s="452">
        <v>41778</v>
      </c>
      <c r="F13376" s="19" t="s">
        <v>497</v>
      </c>
      <c r="G13376" s="19" t="s">
        <v>118</v>
      </c>
      <c r="H13376" s="453">
        <v>3750000</v>
      </c>
      <c r="I13376" s="453">
        <v>3750000</v>
      </c>
      <c r="J13376" s="19" t="s">
        <v>2469</v>
      </c>
      <c r="K13376" s="19" t="s">
        <v>40</v>
      </c>
      <c r="L13376" s="59" t="s">
        <v>12593</v>
      </c>
    </row>
    <row r="13377" spans="2:12" ht="73.5" customHeight="1" x14ac:dyDescent="0.25">
      <c r="B13377" s="450">
        <v>25174005</v>
      </c>
      <c r="C13377" s="451" t="s">
        <v>12629</v>
      </c>
      <c r="D13377" s="137">
        <v>41720</v>
      </c>
      <c r="E13377" s="452">
        <v>41779</v>
      </c>
      <c r="F13377" s="19" t="s">
        <v>497</v>
      </c>
      <c r="G13377" s="19" t="s">
        <v>118</v>
      </c>
      <c r="H13377" s="453">
        <v>510000</v>
      </c>
      <c r="I13377" s="453">
        <v>510000</v>
      </c>
      <c r="J13377" s="19" t="s">
        <v>2469</v>
      </c>
      <c r="K13377" s="19" t="s">
        <v>40</v>
      </c>
      <c r="L13377" s="59" t="s">
        <v>12593</v>
      </c>
    </row>
    <row r="13378" spans="2:12" ht="73.5" customHeight="1" x14ac:dyDescent="0.25">
      <c r="B13378" s="450">
        <v>41112802</v>
      </c>
      <c r="C13378" s="451" t="s">
        <v>12630</v>
      </c>
      <c r="D13378" s="137">
        <v>41721</v>
      </c>
      <c r="E13378" s="452">
        <v>41780</v>
      </c>
      <c r="F13378" s="19" t="s">
        <v>497</v>
      </c>
      <c r="G13378" s="19" t="s">
        <v>118</v>
      </c>
      <c r="H13378" s="453">
        <v>210000</v>
      </c>
      <c r="I13378" s="453">
        <v>210000</v>
      </c>
      <c r="J13378" s="19" t="s">
        <v>2469</v>
      </c>
      <c r="K13378" s="19" t="s">
        <v>40</v>
      </c>
      <c r="L13378" s="59" t="s">
        <v>12593</v>
      </c>
    </row>
    <row r="13379" spans="2:12" ht="73.5" customHeight="1" x14ac:dyDescent="0.25">
      <c r="B13379" s="450">
        <v>41112802</v>
      </c>
      <c r="C13379" s="451" t="s">
        <v>12631</v>
      </c>
      <c r="D13379" s="137">
        <v>41722</v>
      </c>
      <c r="E13379" s="452">
        <v>41781</v>
      </c>
      <c r="F13379" s="19" t="s">
        <v>497</v>
      </c>
      <c r="G13379" s="19" t="s">
        <v>118</v>
      </c>
      <c r="H13379" s="453">
        <v>1995000</v>
      </c>
      <c r="I13379" s="453">
        <v>1995000</v>
      </c>
      <c r="J13379" s="19" t="s">
        <v>2469</v>
      </c>
      <c r="K13379" s="19" t="s">
        <v>40</v>
      </c>
      <c r="L13379" s="59" t="s">
        <v>12593</v>
      </c>
    </row>
    <row r="13380" spans="2:12" ht="73.5" customHeight="1" x14ac:dyDescent="0.25">
      <c r="B13380" s="450">
        <v>41112802</v>
      </c>
      <c r="C13380" s="451" t="s">
        <v>12632</v>
      </c>
      <c r="D13380" s="137">
        <v>41723</v>
      </c>
      <c r="E13380" s="452">
        <v>41782</v>
      </c>
      <c r="F13380" s="19" t="s">
        <v>497</v>
      </c>
      <c r="G13380" s="19" t="s">
        <v>118</v>
      </c>
      <c r="H13380" s="453">
        <v>724800</v>
      </c>
      <c r="I13380" s="453">
        <v>724800</v>
      </c>
      <c r="J13380" s="19" t="s">
        <v>2469</v>
      </c>
      <c r="K13380" s="19" t="s">
        <v>40</v>
      </c>
      <c r="L13380" s="59" t="s">
        <v>12593</v>
      </c>
    </row>
    <row r="13381" spans="2:12" ht="73.5" customHeight="1" x14ac:dyDescent="0.25">
      <c r="B13381" s="450">
        <v>41112802</v>
      </c>
      <c r="C13381" s="451" t="s">
        <v>12633</v>
      </c>
      <c r="D13381" s="137">
        <v>41724</v>
      </c>
      <c r="E13381" s="452">
        <v>41783</v>
      </c>
      <c r="F13381" s="19" t="s">
        <v>497</v>
      </c>
      <c r="G13381" s="19" t="s">
        <v>118</v>
      </c>
      <c r="H13381" s="453">
        <v>454800</v>
      </c>
      <c r="I13381" s="453">
        <v>454800</v>
      </c>
      <c r="J13381" s="19" t="s">
        <v>2469</v>
      </c>
      <c r="K13381" s="19" t="s">
        <v>40</v>
      </c>
      <c r="L13381" s="59" t="s">
        <v>12593</v>
      </c>
    </row>
    <row r="13382" spans="2:12" ht="73.5" customHeight="1" x14ac:dyDescent="0.25">
      <c r="B13382" s="450">
        <v>41112802</v>
      </c>
      <c r="C13382" s="451" t="s">
        <v>12634</v>
      </c>
      <c r="D13382" s="137">
        <v>41725</v>
      </c>
      <c r="E13382" s="452">
        <v>41784</v>
      </c>
      <c r="F13382" s="19" t="s">
        <v>497</v>
      </c>
      <c r="G13382" s="19" t="s">
        <v>118</v>
      </c>
      <c r="H13382" s="453">
        <v>21000</v>
      </c>
      <c r="I13382" s="453">
        <v>21000</v>
      </c>
      <c r="J13382" s="19" t="s">
        <v>2469</v>
      </c>
      <c r="K13382" s="19" t="s">
        <v>40</v>
      </c>
      <c r="L13382" s="59" t="s">
        <v>12593</v>
      </c>
    </row>
    <row r="13383" spans="2:12" ht="73.5" customHeight="1" x14ac:dyDescent="0.25">
      <c r="B13383" s="450">
        <v>41112802</v>
      </c>
      <c r="C13383" s="451" t="s">
        <v>12635</v>
      </c>
      <c r="D13383" s="137">
        <v>41726</v>
      </c>
      <c r="E13383" s="452">
        <v>41785</v>
      </c>
      <c r="F13383" s="19" t="s">
        <v>497</v>
      </c>
      <c r="G13383" s="19" t="s">
        <v>118</v>
      </c>
      <c r="H13383" s="453">
        <v>900000</v>
      </c>
      <c r="I13383" s="453">
        <v>900000</v>
      </c>
      <c r="J13383" s="19" t="s">
        <v>2469</v>
      </c>
      <c r="K13383" s="19" t="s">
        <v>40</v>
      </c>
      <c r="L13383" s="59" t="s">
        <v>12593</v>
      </c>
    </row>
    <row r="13384" spans="2:12" ht="73.5" customHeight="1" x14ac:dyDescent="0.25">
      <c r="B13384" s="450">
        <v>39111510</v>
      </c>
      <c r="C13384" s="451" t="s">
        <v>12636</v>
      </c>
      <c r="D13384" s="137">
        <v>41727</v>
      </c>
      <c r="E13384" s="452">
        <v>41786</v>
      </c>
      <c r="F13384" s="19" t="s">
        <v>497</v>
      </c>
      <c r="G13384" s="19" t="s">
        <v>118</v>
      </c>
      <c r="H13384" s="453">
        <v>125000</v>
      </c>
      <c r="I13384" s="453">
        <v>125000</v>
      </c>
      <c r="J13384" s="19" t="s">
        <v>2469</v>
      </c>
      <c r="K13384" s="19" t="s">
        <v>40</v>
      </c>
      <c r="L13384" s="59" t="s">
        <v>12593</v>
      </c>
    </row>
    <row r="13385" spans="2:12" ht="73.5" customHeight="1" x14ac:dyDescent="0.25">
      <c r="B13385" s="450">
        <v>23281901</v>
      </c>
      <c r="C13385" s="451" t="s">
        <v>12637</v>
      </c>
      <c r="D13385" s="137">
        <v>41728</v>
      </c>
      <c r="E13385" s="452">
        <v>41787</v>
      </c>
      <c r="F13385" s="19" t="s">
        <v>497</v>
      </c>
      <c r="G13385" s="19" t="s">
        <v>118</v>
      </c>
      <c r="H13385" s="453">
        <v>1500000</v>
      </c>
      <c r="I13385" s="453">
        <v>1500000</v>
      </c>
      <c r="J13385" s="19" t="s">
        <v>2469</v>
      </c>
      <c r="K13385" s="19" t="s">
        <v>40</v>
      </c>
      <c r="L13385" s="59" t="s">
        <v>12593</v>
      </c>
    </row>
    <row r="13386" spans="2:12" ht="73.5" customHeight="1" x14ac:dyDescent="0.25">
      <c r="B13386" s="450">
        <v>39101601</v>
      </c>
      <c r="C13386" s="451" t="s">
        <v>12638</v>
      </c>
      <c r="D13386" s="137">
        <v>41729</v>
      </c>
      <c r="E13386" s="452">
        <v>41788</v>
      </c>
      <c r="F13386" s="19" t="s">
        <v>497</v>
      </c>
      <c r="G13386" s="19" t="s">
        <v>118</v>
      </c>
      <c r="H13386" s="453">
        <v>18000</v>
      </c>
      <c r="I13386" s="453">
        <v>18000</v>
      </c>
      <c r="J13386" s="19" t="s">
        <v>2469</v>
      </c>
      <c r="K13386" s="19" t="s">
        <v>40</v>
      </c>
      <c r="L13386" s="59" t="s">
        <v>12593</v>
      </c>
    </row>
    <row r="13387" spans="2:12" ht="73.5" customHeight="1" x14ac:dyDescent="0.25">
      <c r="B13387" s="450">
        <v>23153603</v>
      </c>
      <c r="C13387" s="451" t="s">
        <v>12639</v>
      </c>
      <c r="D13387" s="137">
        <v>41730</v>
      </c>
      <c r="E13387" s="452">
        <v>41789</v>
      </c>
      <c r="F13387" s="19" t="s">
        <v>497</v>
      </c>
      <c r="G13387" s="19" t="s">
        <v>118</v>
      </c>
      <c r="H13387" s="453">
        <v>13000</v>
      </c>
      <c r="I13387" s="453">
        <v>13000</v>
      </c>
      <c r="J13387" s="19" t="s">
        <v>2469</v>
      </c>
      <c r="K13387" s="19" t="s">
        <v>40</v>
      </c>
      <c r="L13387" s="59" t="s">
        <v>12593</v>
      </c>
    </row>
    <row r="13388" spans="2:12" ht="73.5" customHeight="1" x14ac:dyDescent="0.25">
      <c r="B13388" s="450">
        <v>23153603</v>
      </c>
      <c r="C13388" s="451" t="s">
        <v>12640</v>
      </c>
      <c r="D13388" s="137">
        <v>41731</v>
      </c>
      <c r="E13388" s="452">
        <v>41790</v>
      </c>
      <c r="F13388" s="19" t="s">
        <v>497</v>
      </c>
      <c r="G13388" s="19" t="s">
        <v>118</v>
      </c>
      <c r="H13388" s="453">
        <v>18000</v>
      </c>
      <c r="I13388" s="453">
        <v>18000</v>
      </c>
      <c r="J13388" s="19" t="s">
        <v>2469</v>
      </c>
      <c r="K13388" s="19" t="s">
        <v>40</v>
      </c>
      <c r="L13388" s="59" t="s">
        <v>12593</v>
      </c>
    </row>
    <row r="13389" spans="2:12" ht="73.5" customHeight="1" x14ac:dyDescent="0.25">
      <c r="B13389" s="450">
        <v>23153603</v>
      </c>
      <c r="C13389" s="451" t="s">
        <v>12641</v>
      </c>
      <c r="D13389" s="137">
        <v>41732</v>
      </c>
      <c r="E13389" s="452">
        <v>41791</v>
      </c>
      <c r="F13389" s="19" t="s">
        <v>497</v>
      </c>
      <c r="G13389" s="19" t="s">
        <v>118</v>
      </c>
      <c r="H13389" s="453">
        <v>18000</v>
      </c>
      <c r="I13389" s="453">
        <v>18000</v>
      </c>
      <c r="J13389" s="19" t="s">
        <v>2469</v>
      </c>
      <c r="K13389" s="19" t="s">
        <v>40</v>
      </c>
      <c r="L13389" s="59" t="s">
        <v>12593</v>
      </c>
    </row>
    <row r="13390" spans="2:12" ht="73.5" customHeight="1" x14ac:dyDescent="0.25">
      <c r="B13390" s="450">
        <v>23153603</v>
      </c>
      <c r="C13390" s="451" t="s">
        <v>12642</v>
      </c>
      <c r="D13390" s="137">
        <v>41733</v>
      </c>
      <c r="E13390" s="452">
        <v>41792</v>
      </c>
      <c r="F13390" s="19" t="s">
        <v>497</v>
      </c>
      <c r="G13390" s="19" t="s">
        <v>118</v>
      </c>
      <c r="H13390" s="453">
        <v>18000</v>
      </c>
      <c r="I13390" s="453">
        <v>18000</v>
      </c>
      <c r="J13390" s="19" t="s">
        <v>2469</v>
      </c>
      <c r="K13390" s="19" t="s">
        <v>40</v>
      </c>
      <c r="L13390" s="59" t="s">
        <v>12593</v>
      </c>
    </row>
    <row r="13391" spans="2:12" ht="73.5" customHeight="1" x14ac:dyDescent="0.25">
      <c r="B13391" s="450">
        <v>23153603</v>
      </c>
      <c r="C13391" s="451" t="s">
        <v>12643</v>
      </c>
      <c r="D13391" s="137">
        <v>41734</v>
      </c>
      <c r="E13391" s="452">
        <v>41793</v>
      </c>
      <c r="F13391" s="19" t="s">
        <v>497</v>
      </c>
      <c r="G13391" s="19" t="s">
        <v>118</v>
      </c>
      <c r="H13391" s="453">
        <v>18000</v>
      </c>
      <c r="I13391" s="453">
        <v>18000</v>
      </c>
      <c r="J13391" s="19" t="s">
        <v>2469</v>
      </c>
      <c r="K13391" s="19" t="s">
        <v>40</v>
      </c>
      <c r="L13391" s="59" t="s">
        <v>12593</v>
      </c>
    </row>
    <row r="13392" spans="2:12" ht="73.5" customHeight="1" x14ac:dyDescent="0.25">
      <c r="B13392" s="450">
        <v>23153603</v>
      </c>
      <c r="C13392" s="451" t="s">
        <v>12644</v>
      </c>
      <c r="D13392" s="137">
        <v>41735</v>
      </c>
      <c r="E13392" s="452">
        <v>41794</v>
      </c>
      <c r="F13392" s="19" t="s">
        <v>497</v>
      </c>
      <c r="G13392" s="19" t="s">
        <v>118</v>
      </c>
      <c r="H13392" s="453">
        <v>18000</v>
      </c>
      <c r="I13392" s="453">
        <v>18000</v>
      </c>
      <c r="J13392" s="19" t="s">
        <v>2469</v>
      </c>
      <c r="K13392" s="19" t="s">
        <v>40</v>
      </c>
      <c r="L13392" s="59" t="s">
        <v>12593</v>
      </c>
    </row>
    <row r="13393" spans="2:12" ht="73.5" customHeight="1" x14ac:dyDescent="0.25">
      <c r="B13393" s="450">
        <v>23153603</v>
      </c>
      <c r="C13393" s="451" t="s">
        <v>12645</v>
      </c>
      <c r="D13393" s="137">
        <v>41736</v>
      </c>
      <c r="E13393" s="452">
        <v>41795</v>
      </c>
      <c r="F13393" s="19" t="s">
        <v>497</v>
      </c>
      <c r="G13393" s="19" t="s">
        <v>118</v>
      </c>
      <c r="H13393" s="453">
        <v>18000</v>
      </c>
      <c r="I13393" s="453">
        <v>18000</v>
      </c>
      <c r="J13393" s="19" t="s">
        <v>2469</v>
      </c>
      <c r="K13393" s="19" t="s">
        <v>40</v>
      </c>
      <c r="L13393" s="59" t="s">
        <v>12593</v>
      </c>
    </row>
    <row r="13394" spans="2:12" ht="73.5" customHeight="1" x14ac:dyDescent="0.25">
      <c r="B13394" s="450">
        <v>23153603</v>
      </c>
      <c r="C13394" s="451" t="s">
        <v>12646</v>
      </c>
      <c r="D13394" s="137">
        <v>41737</v>
      </c>
      <c r="E13394" s="452">
        <v>41796</v>
      </c>
      <c r="F13394" s="19" t="s">
        <v>497</v>
      </c>
      <c r="G13394" s="19" t="s">
        <v>118</v>
      </c>
      <c r="H13394" s="453">
        <v>18000</v>
      </c>
      <c r="I13394" s="453">
        <v>18000</v>
      </c>
      <c r="J13394" s="19" t="s">
        <v>2469</v>
      </c>
      <c r="K13394" s="19" t="s">
        <v>40</v>
      </c>
      <c r="L13394" s="59" t="s">
        <v>12593</v>
      </c>
    </row>
    <row r="13395" spans="2:12" ht="73.5" customHeight="1" x14ac:dyDescent="0.25">
      <c r="B13395" s="450">
        <v>23153603</v>
      </c>
      <c r="C13395" s="451" t="s">
        <v>12647</v>
      </c>
      <c r="D13395" s="137">
        <v>41738</v>
      </c>
      <c r="E13395" s="452">
        <v>41797</v>
      </c>
      <c r="F13395" s="19" t="s">
        <v>497</v>
      </c>
      <c r="G13395" s="19" t="s">
        <v>118</v>
      </c>
      <c r="H13395" s="453">
        <v>18000</v>
      </c>
      <c r="I13395" s="453">
        <v>18000</v>
      </c>
      <c r="J13395" s="19" t="s">
        <v>2469</v>
      </c>
      <c r="K13395" s="19" t="s">
        <v>40</v>
      </c>
      <c r="L13395" s="59" t="s">
        <v>12593</v>
      </c>
    </row>
    <row r="13396" spans="2:12" ht="73.5" customHeight="1" x14ac:dyDescent="0.25">
      <c r="B13396" s="450">
        <v>23153603</v>
      </c>
      <c r="C13396" s="451" t="s">
        <v>12648</v>
      </c>
      <c r="D13396" s="137">
        <v>41739</v>
      </c>
      <c r="E13396" s="452">
        <v>41798</v>
      </c>
      <c r="F13396" s="19" t="s">
        <v>497</v>
      </c>
      <c r="G13396" s="19" t="s">
        <v>118</v>
      </c>
      <c r="H13396" s="453">
        <v>12000000</v>
      </c>
      <c r="I13396" s="453">
        <v>12000000</v>
      </c>
      <c r="J13396" s="19" t="s">
        <v>2469</v>
      </c>
      <c r="K13396" s="19" t="s">
        <v>40</v>
      </c>
      <c r="L13396" s="59" t="s">
        <v>12593</v>
      </c>
    </row>
    <row r="13397" spans="2:12" ht="73.5" customHeight="1" x14ac:dyDescent="0.25">
      <c r="B13397" s="450">
        <v>25191817</v>
      </c>
      <c r="C13397" s="451" t="s">
        <v>12649</v>
      </c>
      <c r="D13397" s="137">
        <v>41740</v>
      </c>
      <c r="E13397" s="452">
        <v>41799</v>
      </c>
      <c r="F13397" s="19" t="s">
        <v>497</v>
      </c>
      <c r="G13397" s="19" t="s">
        <v>118</v>
      </c>
      <c r="H13397" s="453">
        <v>20844000</v>
      </c>
      <c r="I13397" s="453">
        <v>20844000</v>
      </c>
      <c r="J13397" s="19" t="s">
        <v>2469</v>
      </c>
      <c r="K13397" s="19" t="s">
        <v>40</v>
      </c>
      <c r="L13397" s="59" t="s">
        <v>12593</v>
      </c>
    </row>
    <row r="13398" spans="2:12" ht="73.5" customHeight="1" x14ac:dyDescent="0.25">
      <c r="B13398" s="450">
        <v>32101626</v>
      </c>
      <c r="C13398" s="451" t="s">
        <v>12650</v>
      </c>
      <c r="D13398" s="137">
        <v>41741</v>
      </c>
      <c r="E13398" s="452">
        <v>41800</v>
      </c>
      <c r="F13398" s="19" t="s">
        <v>497</v>
      </c>
      <c r="G13398" s="19" t="s">
        <v>118</v>
      </c>
      <c r="H13398" s="453">
        <v>1389600</v>
      </c>
      <c r="I13398" s="453">
        <v>1389600</v>
      </c>
      <c r="J13398" s="19" t="s">
        <v>2469</v>
      </c>
      <c r="K13398" s="19" t="s">
        <v>40</v>
      </c>
      <c r="L13398" s="59" t="s">
        <v>12593</v>
      </c>
    </row>
    <row r="13399" spans="2:12" ht="73.5" customHeight="1" x14ac:dyDescent="0.25">
      <c r="B13399" s="450">
        <v>32101626</v>
      </c>
      <c r="C13399" s="451" t="s">
        <v>12651</v>
      </c>
      <c r="D13399" s="137">
        <v>41742</v>
      </c>
      <c r="E13399" s="452">
        <v>41801</v>
      </c>
      <c r="F13399" s="19" t="s">
        <v>497</v>
      </c>
      <c r="G13399" s="19" t="s">
        <v>118</v>
      </c>
      <c r="H13399" s="453">
        <v>20844000</v>
      </c>
      <c r="I13399" s="453">
        <v>20844000</v>
      </c>
      <c r="J13399" s="19" t="s">
        <v>2469</v>
      </c>
      <c r="K13399" s="19" t="s">
        <v>40</v>
      </c>
      <c r="L13399" s="59" t="s">
        <v>12593</v>
      </c>
    </row>
    <row r="13400" spans="2:12" ht="73.5" customHeight="1" x14ac:dyDescent="0.25">
      <c r="B13400" s="450">
        <v>32101626</v>
      </c>
      <c r="C13400" s="451" t="s">
        <v>12652</v>
      </c>
      <c r="D13400" s="137">
        <v>41743</v>
      </c>
      <c r="E13400" s="452">
        <v>41802</v>
      </c>
      <c r="F13400" s="19" t="s">
        <v>497</v>
      </c>
      <c r="G13400" s="19" t="s">
        <v>118</v>
      </c>
      <c r="H13400" s="453">
        <v>1389600</v>
      </c>
      <c r="I13400" s="453">
        <v>1389600</v>
      </c>
      <c r="J13400" s="19" t="s">
        <v>2469</v>
      </c>
      <c r="K13400" s="19" t="s">
        <v>40</v>
      </c>
      <c r="L13400" s="59" t="s">
        <v>12593</v>
      </c>
    </row>
    <row r="13401" spans="2:12" ht="73.5" customHeight="1" x14ac:dyDescent="0.25">
      <c r="B13401" s="450">
        <v>32101626</v>
      </c>
      <c r="C13401" s="451" t="s">
        <v>12653</v>
      </c>
      <c r="D13401" s="137">
        <v>41744</v>
      </c>
      <c r="E13401" s="452">
        <v>41803</v>
      </c>
      <c r="F13401" s="19" t="s">
        <v>497</v>
      </c>
      <c r="G13401" s="19" t="s">
        <v>118</v>
      </c>
      <c r="H13401" s="453">
        <v>1052400</v>
      </c>
      <c r="I13401" s="453">
        <v>1052400</v>
      </c>
      <c r="J13401" s="19" t="s">
        <v>2469</v>
      </c>
      <c r="K13401" s="19" t="s">
        <v>40</v>
      </c>
      <c r="L13401" s="59" t="s">
        <v>12593</v>
      </c>
    </row>
    <row r="13402" spans="2:12" ht="73.5" customHeight="1" x14ac:dyDescent="0.25">
      <c r="B13402" s="450">
        <v>32101626</v>
      </c>
      <c r="C13402" s="451" t="s">
        <v>12654</v>
      </c>
      <c r="D13402" s="137">
        <v>41745</v>
      </c>
      <c r="E13402" s="452">
        <v>41804</v>
      </c>
      <c r="F13402" s="19" t="s">
        <v>497</v>
      </c>
      <c r="G13402" s="19" t="s">
        <v>118</v>
      </c>
      <c r="H13402" s="453">
        <v>510000</v>
      </c>
      <c r="I13402" s="453">
        <v>510000</v>
      </c>
      <c r="J13402" s="19" t="s">
        <v>2469</v>
      </c>
      <c r="K13402" s="19" t="s">
        <v>40</v>
      </c>
      <c r="L13402" s="59" t="s">
        <v>12593</v>
      </c>
    </row>
    <row r="13403" spans="2:12" ht="73.5" customHeight="1" x14ac:dyDescent="0.25">
      <c r="B13403" s="450">
        <v>20121802</v>
      </c>
      <c r="C13403" s="451" t="s">
        <v>12655</v>
      </c>
      <c r="D13403" s="137">
        <v>41746</v>
      </c>
      <c r="E13403" s="452">
        <v>41805</v>
      </c>
      <c r="F13403" s="19" t="s">
        <v>497</v>
      </c>
      <c r="G13403" s="19" t="s">
        <v>118</v>
      </c>
      <c r="H13403" s="453">
        <v>895000</v>
      </c>
      <c r="I13403" s="453">
        <v>895000</v>
      </c>
      <c r="J13403" s="19" t="s">
        <v>2469</v>
      </c>
      <c r="K13403" s="19" t="s">
        <v>40</v>
      </c>
      <c r="L13403" s="59" t="s">
        <v>12593</v>
      </c>
    </row>
    <row r="13404" spans="2:12" ht="73.5" customHeight="1" x14ac:dyDescent="0.25">
      <c r="B13404" s="450">
        <v>20121802</v>
      </c>
      <c r="C13404" s="451" t="s">
        <v>12656</v>
      </c>
      <c r="D13404" s="137">
        <v>41747</v>
      </c>
      <c r="E13404" s="452">
        <v>41806</v>
      </c>
      <c r="F13404" s="19" t="s">
        <v>497</v>
      </c>
      <c r="G13404" s="19" t="s">
        <v>118</v>
      </c>
      <c r="H13404" s="453">
        <v>165000</v>
      </c>
      <c r="I13404" s="453">
        <v>165000</v>
      </c>
      <c r="J13404" s="19" t="s">
        <v>2469</v>
      </c>
      <c r="K13404" s="19" t="s">
        <v>40</v>
      </c>
      <c r="L13404" s="59" t="s">
        <v>12593</v>
      </c>
    </row>
    <row r="13405" spans="2:12" ht="73.5" customHeight="1" x14ac:dyDescent="0.25">
      <c r="B13405" s="450">
        <v>26111705</v>
      </c>
      <c r="C13405" s="451" t="s">
        <v>12657</v>
      </c>
      <c r="D13405" s="137">
        <v>41748</v>
      </c>
      <c r="E13405" s="452">
        <v>41807</v>
      </c>
      <c r="F13405" s="19" t="s">
        <v>497</v>
      </c>
      <c r="G13405" s="19" t="s">
        <v>118</v>
      </c>
      <c r="H13405" s="453">
        <v>1232700</v>
      </c>
      <c r="I13405" s="453">
        <v>1232700</v>
      </c>
      <c r="J13405" s="19" t="s">
        <v>2469</v>
      </c>
      <c r="K13405" s="19" t="s">
        <v>40</v>
      </c>
      <c r="L13405" s="59" t="s">
        <v>12593</v>
      </c>
    </row>
    <row r="13406" spans="2:12" ht="73.5" customHeight="1" x14ac:dyDescent="0.25">
      <c r="B13406" s="450">
        <v>41112519</v>
      </c>
      <c r="C13406" s="451" t="s">
        <v>12658</v>
      </c>
      <c r="D13406" s="137">
        <v>41749</v>
      </c>
      <c r="E13406" s="452">
        <v>41808</v>
      </c>
      <c r="F13406" s="19" t="s">
        <v>497</v>
      </c>
      <c r="G13406" s="19" t="s">
        <v>118</v>
      </c>
      <c r="H13406" s="453">
        <v>587000</v>
      </c>
      <c r="I13406" s="453">
        <v>587000</v>
      </c>
      <c r="J13406" s="19" t="s">
        <v>2469</v>
      </c>
      <c r="K13406" s="19" t="s">
        <v>40</v>
      </c>
      <c r="L13406" s="59" t="s">
        <v>12593</v>
      </c>
    </row>
    <row r="13407" spans="2:12" ht="73.5" customHeight="1" x14ac:dyDescent="0.25">
      <c r="B13407" s="450">
        <v>41112519</v>
      </c>
      <c r="C13407" s="451" t="s">
        <v>12659</v>
      </c>
      <c r="D13407" s="137">
        <v>41750</v>
      </c>
      <c r="E13407" s="452">
        <v>41809</v>
      </c>
      <c r="F13407" s="19" t="s">
        <v>497</v>
      </c>
      <c r="G13407" s="19" t="s">
        <v>118</v>
      </c>
      <c r="H13407" s="453">
        <v>1761000</v>
      </c>
      <c r="I13407" s="453">
        <v>1761000</v>
      </c>
      <c r="J13407" s="19" t="s">
        <v>2469</v>
      </c>
      <c r="K13407" s="19" t="s">
        <v>40</v>
      </c>
      <c r="L13407" s="59" t="s">
        <v>12593</v>
      </c>
    </row>
    <row r="13408" spans="2:12" ht="73.5" customHeight="1" x14ac:dyDescent="0.25">
      <c r="B13408" s="450">
        <v>41112519</v>
      </c>
      <c r="C13408" s="451" t="s">
        <v>12660</v>
      </c>
      <c r="D13408" s="137">
        <v>41751</v>
      </c>
      <c r="E13408" s="452">
        <v>41810</v>
      </c>
      <c r="F13408" s="19" t="s">
        <v>497</v>
      </c>
      <c r="G13408" s="19" t="s">
        <v>118</v>
      </c>
      <c r="H13408" s="453">
        <v>2641500</v>
      </c>
      <c r="I13408" s="453">
        <v>2641500</v>
      </c>
      <c r="J13408" s="19" t="s">
        <v>2469</v>
      </c>
      <c r="K13408" s="19" t="s">
        <v>40</v>
      </c>
      <c r="L13408" s="59" t="s">
        <v>12593</v>
      </c>
    </row>
    <row r="13409" spans="2:12" ht="73.5" customHeight="1" x14ac:dyDescent="0.25">
      <c r="B13409" s="450">
        <v>41112519</v>
      </c>
      <c r="C13409" s="451" t="s">
        <v>12661</v>
      </c>
      <c r="D13409" s="137">
        <v>41752</v>
      </c>
      <c r="E13409" s="452">
        <v>41811</v>
      </c>
      <c r="F13409" s="19" t="s">
        <v>497</v>
      </c>
      <c r="G13409" s="19" t="s">
        <v>118</v>
      </c>
      <c r="H13409" s="453">
        <v>5106900</v>
      </c>
      <c r="I13409" s="453">
        <v>5106900</v>
      </c>
      <c r="J13409" s="19" t="s">
        <v>2469</v>
      </c>
      <c r="K13409" s="19" t="s">
        <v>40</v>
      </c>
      <c r="L13409" s="59" t="s">
        <v>12593</v>
      </c>
    </row>
    <row r="13410" spans="2:12" ht="73.5" customHeight="1" x14ac:dyDescent="0.25">
      <c r="B13410" s="450">
        <v>41112519</v>
      </c>
      <c r="C13410" s="451" t="s">
        <v>12662</v>
      </c>
      <c r="D13410" s="137">
        <v>41753</v>
      </c>
      <c r="E13410" s="452">
        <v>41812</v>
      </c>
      <c r="F13410" s="19" t="s">
        <v>497</v>
      </c>
      <c r="G13410" s="19" t="s">
        <v>118</v>
      </c>
      <c r="H13410" s="453">
        <v>1282500</v>
      </c>
      <c r="I13410" s="453">
        <v>1282500</v>
      </c>
      <c r="J13410" s="19" t="s">
        <v>2469</v>
      </c>
      <c r="K13410" s="19" t="s">
        <v>40</v>
      </c>
      <c r="L13410" s="59" t="s">
        <v>12593</v>
      </c>
    </row>
    <row r="13411" spans="2:12" ht="73.5" customHeight="1" x14ac:dyDescent="0.25">
      <c r="B13411" s="450">
        <v>27111750</v>
      </c>
      <c r="C13411" s="451" t="s">
        <v>12663</v>
      </c>
      <c r="D13411" s="137">
        <v>41754</v>
      </c>
      <c r="E13411" s="452">
        <v>41813</v>
      </c>
      <c r="F13411" s="19" t="s">
        <v>497</v>
      </c>
      <c r="G13411" s="19" t="s">
        <v>118</v>
      </c>
      <c r="H13411" s="453">
        <v>9000000</v>
      </c>
      <c r="I13411" s="453">
        <v>9000000</v>
      </c>
      <c r="J13411" s="19" t="s">
        <v>2469</v>
      </c>
      <c r="K13411" s="19" t="s">
        <v>40</v>
      </c>
      <c r="L13411" s="59" t="s">
        <v>12593</v>
      </c>
    </row>
    <row r="13412" spans="2:12" ht="73.5" customHeight="1" x14ac:dyDescent="0.25">
      <c r="B13412" s="450">
        <v>27111750</v>
      </c>
      <c r="C13412" s="451" t="s">
        <v>12664</v>
      </c>
      <c r="D13412" s="137">
        <v>41755</v>
      </c>
      <c r="E13412" s="452">
        <v>41814</v>
      </c>
      <c r="F13412" s="19" t="s">
        <v>497</v>
      </c>
      <c r="G13412" s="19" t="s">
        <v>118</v>
      </c>
      <c r="H13412" s="453">
        <v>5000</v>
      </c>
      <c r="I13412" s="453">
        <v>5000</v>
      </c>
      <c r="J13412" s="19" t="s">
        <v>2469</v>
      </c>
      <c r="K13412" s="19" t="s">
        <v>40</v>
      </c>
      <c r="L13412" s="59" t="s">
        <v>12593</v>
      </c>
    </row>
    <row r="13413" spans="2:12" ht="73.5" customHeight="1" x14ac:dyDescent="0.25">
      <c r="B13413" s="450">
        <v>41113633</v>
      </c>
      <c r="C13413" s="451" t="s">
        <v>12665</v>
      </c>
      <c r="D13413" s="137">
        <v>41756</v>
      </c>
      <c r="E13413" s="452">
        <v>41815</v>
      </c>
      <c r="F13413" s="19" t="s">
        <v>497</v>
      </c>
      <c r="G13413" s="19" t="s">
        <v>118</v>
      </c>
      <c r="H13413" s="453">
        <v>660000</v>
      </c>
      <c r="I13413" s="453">
        <v>660000</v>
      </c>
      <c r="J13413" s="19" t="s">
        <v>2469</v>
      </c>
      <c r="K13413" s="19" t="s">
        <v>40</v>
      </c>
      <c r="L13413" s="59" t="s">
        <v>12593</v>
      </c>
    </row>
    <row r="13414" spans="2:12" ht="73.5" customHeight="1" x14ac:dyDescent="0.25">
      <c r="B13414" s="450">
        <v>32151801</v>
      </c>
      <c r="C13414" s="451" t="s">
        <v>12666</v>
      </c>
      <c r="D13414" s="137">
        <v>41757</v>
      </c>
      <c r="E13414" s="452">
        <v>41816</v>
      </c>
      <c r="F13414" s="19" t="s">
        <v>497</v>
      </c>
      <c r="G13414" s="19" t="s">
        <v>118</v>
      </c>
      <c r="H13414" s="453">
        <v>7588800</v>
      </c>
      <c r="I13414" s="453">
        <v>7588800</v>
      </c>
      <c r="J13414" s="19" t="s">
        <v>2469</v>
      </c>
      <c r="K13414" s="19" t="s">
        <v>40</v>
      </c>
      <c r="L13414" s="59" t="s">
        <v>12593</v>
      </c>
    </row>
    <row r="13415" spans="2:12" ht="73.5" customHeight="1" x14ac:dyDescent="0.25">
      <c r="B13415" s="450">
        <v>32151801</v>
      </c>
      <c r="C13415" s="451" t="s">
        <v>12667</v>
      </c>
      <c r="D13415" s="137">
        <v>41758</v>
      </c>
      <c r="E13415" s="452">
        <v>41817</v>
      </c>
      <c r="F13415" s="19" t="s">
        <v>497</v>
      </c>
      <c r="G13415" s="19" t="s">
        <v>118</v>
      </c>
      <c r="H13415" s="453">
        <v>4109000</v>
      </c>
      <c r="I13415" s="453">
        <v>4109000</v>
      </c>
      <c r="J13415" s="19" t="s">
        <v>2469</v>
      </c>
      <c r="K13415" s="19" t="s">
        <v>40</v>
      </c>
      <c r="L13415" s="59" t="s">
        <v>12593</v>
      </c>
    </row>
    <row r="13416" spans="2:12" ht="73.5" customHeight="1" x14ac:dyDescent="0.25">
      <c r="B13416" s="450">
        <v>32151801</v>
      </c>
      <c r="C13416" s="451" t="s">
        <v>12668</v>
      </c>
      <c r="D13416" s="137">
        <v>41759</v>
      </c>
      <c r="E13416" s="452">
        <v>41818</v>
      </c>
      <c r="F13416" s="19" t="s">
        <v>497</v>
      </c>
      <c r="G13416" s="19" t="s">
        <v>118</v>
      </c>
      <c r="H13416" s="453">
        <v>720000</v>
      </c>
      <c r="I13416" s="453">
        <v>720000</v>
      </c>
      <c r="J13416" s="19" t="s">
        <v>2469</v>
      </c>
      <c r="K13416" s="19" t="s">
        <v>40</v>
      </c>
      <c r="L13416" s="59" t="s">
        <v>12593</v>
      </c>
    </row>
    <row r="13417" spans="2:12" ht="73.5" customHeight="1" x14ac:dyDescent="0.25">
      <c r="B13417" s="450">
        <v>39122311</v>
      </c>
      <c r="C13417" s="451" t="s">
        <v>12669</v>
      </c>
      <c r="D13417" s="137">
        <v>41760</v>
      </c>
      <c r="E13417" s="452">
        <v>41819</v>
      </c>
      <c r="F13417" s="19" t="s">
        <v>497</v>
      </c>
      <c r="G13417" s="19" t="s">
        <v>118</v>
      </c>
      <c r="H13417" s="453">
        <v>245000</v>
      </c>
      <c r="I13417" s="453">
        <v>245000</v>
      </c>
      <c r="J13417" s="19" t="s">
        <v>2469</v>
      </c>
      <c r="K13417" s="19" t="s">
        <v>40</v>
      </c>
      <c r="L13417" s="59" t="s">
        <v>12593</v>
      </c>
    </row>
    <row r="13418" spans="2:12" ht="73.5" customHeight="1" x14ac:dyDescent="0.25">
      <c r="B13418" s="450">
        <v>39122311</v>
      </c>
      <c r="C13418" s="451" t="s">
        <v>12670</v>
      </c>
      <c r="D13418" s="137">
        <v>41761</v>
      </c>
      <c r="E13418" s="452">
        <v>41820</v>
      </c>
      <c r="F13418" s="19" t="s">
        <v>497</v>
      </c>
      <c r="G13418" s="19" t="s">
        <v>118</v>
      </c>
      <c r="H13418" s="453">
        <v>796000</v>
      </c>
      <c r="I13418" s="453">
        <v>796000</v>
      </c>
      <c r="J13418" s="19" t="s">
        <v>2469</v>
      </c>
      <c r="K13418" s="19" t="s">
        <v>40</v>
      </c>
      <c r="L13418" s="59" t="s">
        <v>12593</v>
      </c>
    </row>
    <row r="13419" spans="2:12" ht="45" x14ac:dyDescent="0.25">
      <c r="B13419" s="450">
        <v>39122311</v>
      </c>
      <c r="C13419" s="451" t="s">
        <v>12671</v>
      </c>
      <c r="D13419" s="137">
        <v>41762</v>
      </c>
      <c r="E13419" s="452">
        <v>41821</v>
      </c>
      <c r="F13419" s="19" t="s">
        <v>497</v>
      </c>
      <c r="G13419" s="19" t="s">
        <v>118</v>
      </c>
      <c r="H13419" s="453">
        <v>14672900</v>
      </c>
      <c r="I13419" s="453">
        <v>14672900</v>
      </c>
      <c r="J13419" s="19" t="s">
        <v>2469</v>
      </c>
      <c r="K13419" s="19" t="s">
        <v>40</v>
      </c>
      <c r="L13419" s="59" t="s">
        <v>12593</v>
      </c>
    </row>
    <row r="13420" spans="2:12" ht="45" x14ac:dyDescent="0.25">
      <c r="B13420" s="450">
        <v>39122311</v>
      </c>
      <c r="C13420" s="451" t="s">
        <v>12672</v>
      </c>
      <c r="D13420" s="137">
        <v>41763</v>
      </c>
      <c r="E13420" s="452">
        <v>41822</v>
      </c>
      <c r="F13420" s="19" t="s">
        <v>497</v>
      </c>
      <c r="G13420" s="19" t="s">
        <v>118</v>
      </c>
      <c r="H13420" s="453">
        <v>394800</v>
      </c>
      <c r="I13420" s="453">
        <v>394800</v>
      </c>
      <c r="J13420" s="19" t="s">
        <v>2469</v>
      </c>
      <c r="K13420" s="19" t="s">
        <v>40</v>
      </c>
      <c r="L13420" s="59" t="s">
        <v>12593</v>
      </c>
    </row>
    <row r="13421" spans="2:12" ht="45" x14ac:dyDescent="0.25">
      <c r="B13421" s="450">
        <v>39122311</v>
      </c>
      <c r="C13421" s="451" t="s">
        <v>12673</v>
      </c>
      <c r="D13421" s="137">
        <v>41764</v>
      </c>
      <c r="E13421" s="452">
        <v>41823</v>
      </c>
      <c r="F13421" s="19" t="s">
        <v>497</v>
      </c>
      <c r="G13421" s="19" t="s">
        <v>118</v>
      </c>
      <c r="H13421" s="453">
        <v>3009600</v>
      </c>
      <c r="I13421" s="453">
        <v>3009600</v>
      </c>
      <c r="J13421" s="19" t="s">
        <v>2469</v>
      </c>
      <c r="K13421" s="19" t="s">
        <v>40</v>
      </c>
      <c r="L13421" s="59" t="s">
        <v>12593</v>
      </c>
    </row>
    <row r="13422" spans="2:12" ht="45" x14ac:dyDescent="0.25">
      <c r="B13422" s="450">
        <v>39122311</v>
      </c>
      <c r="C13422" s="451" t="s">
        <v>12674</v>
      </c>
      <c r="D13422" s="137">
        <v>41765</v>
      </c>
      <c r="E13422" s="452">
        <v>41824</v>
      </c>
      <c r="F13422" s="19" t="s">
        <v>497</v>
      </c>
      <c r="G13422" s="19" t="s">
        <v>118</v>
      </c>
      <c r="H13422" s="453">
        <v>76500</v>
      </c>
      <c r="I13422" s="453">
        <v>76500</v>
      </c>
      <c r="J13422" s="19" t="s">
        <v>2469</v>
      </c>
      <c r="K13422" s="19" t="s">
        <v>40</v>
      </c>
      <c r="L13422" s="59" t="s">
        <v>12593</v>
      </c>
    </row>
    <row r="13423" spans="2:12" ht="45" x14ac:dyDescent="0.25">
      <c r="B13423" s="450">
        <v>23153034</v>
      </c>
      <c r="C13423" s="451" t="s">
        <v>12598</v>
      </c>
      <c r="D13423" s="137">
        <v>41766</v>
      </c>
      <c r="E13423" s="452">
        <v>41825</v>
      </c>
      <c r="F13423" s="19" t="s">
        <v>497</v>
      </c>
      <c r="G13423" s="19" t="s">
        <v>118</v>
      </c>
      <c r="H13423" s="453">
        <v>120000</v>
      </c>
      <c r="I13423" s="453">
        <v>120000</v>
      </c>
      <c r="J13423" s="19" t="s">
        <v>2469</v>
      </c>
      <c r="K13423" s="19" t="s">
        <v>40</v>
      </c>
      <c r="L13423" s="59" t="s">
        <v>12593</v>
      </c>
    </row>
    <row r="13424" spans="2:12" ht="45" x14ac:dyDescent="0.25">
      <c r="B13424" s="450">
        <v>32101539</v>
      </c>
      <c r="C13424" s="451" t="s">
        <v>12675</v>
      </c>
      <c r="D13424" s="137">
        <v>41767</v>
      </c>
      <c r="E13424" s="452">
        <v>41826</v>
      </c>
      <c r="F13424" s="19" t="s">
        <v>497</v>
      </c>
      <c r="G13424" s="19" t="s">
        <v>118</v>
      </c>
      <c r="H13424" s="453">
        <v>300000</v>
      </c>
      <c r="I13424" s="453">
        <v>300000</v>
      </c>
      <c r="J13424" s="19" t="s">
        <v>2469</v>
      </c>
      <c r="K13424" s="19" t="s">
        <v>40</v>
      </c>
      <c r="L13424" s="59" t="s">
        <v>12593</v>
      </c>
    </row>
    <row r="13425" spans="2:12" ht="45" x14ac:dyDescent="0.25">
      <c r="B13425" s="450">
        <v>32101539</v>
      </c>
      <c r="C13425" s="451" t="s">
        <v>12676</v>
      </c>
      <c r="D13425" s="137">
        <v>41768</v>
      </c>
      <c r="E13425" s="452">
        <v>41827</v>
      </c>
      <c r="F13425" s="19" t="s">
        <v>497</v>
      </c>
      <c r="G13425" s="19" t="s">
        <v>118</v>
      </c>
      <c r="H13425" s="453">
        <v>400000</v>
      </c>
      <c r="I13425" s="453">
        <v>400000</v>
      </c>
      <c r="J13425" s="19" t="s">
        <v>2469</v>
      </c>
      <c r="K13425" s="19" t="s">
        <v>40</v>
      </c>
      <c r="L13425" s="59" t="s">
        <v>12593</v>
      </c>
    </row>
    <row r="13426" spans="2:12" ht="45" x14ac:dyDescent="0.25">
      <c r="B13426" s="450">
        <v>32101539</v>
      </c>
      <c r="C13426" s="451" t="s">
        <v>12677</v>
      </c>
      <c r="D13426" s="137">
        <v>41769</v>
      </c>
      <c r="E13426" s="452">
        <v>41828</v>
      </c>
      <c r="F13426" s="19" t="s">
        <v>497</v>
      </c>
      <c r="G13426" s="19" t="s">
        <v>118</v>
      </c>
      <c r="H13426" s="453">
        <v>1974000</v>
      </c>
      <c r="I13426" s="453">
        <v>1974000</v>
      </c>
      <c r="J13426" s="19" t="s">
        <v>2469</v>
      </c>
      <c r="K13426" s="19" t="s">
        <v>40</v>
      </c>
      <c r="L13426" s="59" t="s">
        <v>12593</v>
      </c>
    </row>
    <row r="13427" spans="2:12" ht="45" x14ac:dyDescent="0.25">
      <c r="B13427" s="450">
        <v>39121523</v>
      </c>
      <c r="C13427" s="451" t="s">
        <v>12678</v>
      </c>
      <c r="D13427" s="137">
        <v>41770</v>
      </c>
      <c r="E13427" s="452">
        <v>41829</v>
      </c>
      <c r="F13427" s="19" t="s">
        <v>497</v>
      </c>
      <c r="G13427" s="19" t="s">
        <v>118</v>
      </c>
      <c r="H13427" s="453">
        <v>2055000</v>
      </c>
      <c r="I13427" s="453">
        <v>2055000</v>
      </c>
      <c r="J13427" s="19" t="s">
        <v>2469</v>
      </c>
      <c r="K13427" s="19" t="s">
        <v>40</v>
      </c>
      <c r="L13427" s="59" t="s">
        <v>12593</v>
      </c>
    </row>
    <row r="13428" spans="2:12" ht="45" x14ac:dyDescent="0.25">
      <c r="B13428" s="450">
        <v>39121523</v>
      </c>
      <c r="C13428" s="451" t="s">
        <v>12679</v>
      </c>
      <c r="D13428" s="137">
        <v>41771</v>
      </c>
      <c r="E13428" s="452">
        <v>41830</v>
      </c>
      <c r="F13428" s="19" t="s">
        <v>497</v>
      </c>
      <c r="G13428" s="19" t="s">
        <v>118</v>
      </c>
      <c r="H13428" s="453">
        <v>2055000</v>
      </c>
      <c r="I13428" s="453">
        <v>2055000</v>
      </c>
      <c r="J13428" s="19" t="s">
        <v>2469</v>
      </c>
      <c r="K13428" s="19" t="s">
        <v>40</v>
      </c>
      <c r="L13428" s="59" t="s">
        <v>12593</v>
      </c>
    </row>
    <row r="13429" spans="2:12" ht="45" x14ac:dyDescent="0.25">
      <c r="B13429" s="450">
        <v>39121523</v>
      </c>
      <c r="C13429" s="451" t="s">
        <v>12680</v>
      </c>
      <c r="D13429" s="137">
        <v>41772</v>
      </c>
      <c r="E13429" s="452">
        <v>41831</v>
      </c>
      <c r="F13429" s="19" t="s">
        <v>497</v>
      </c>
      <c r="G13429" s="19" t="s">
        <v>118</v>
      </c>
      <c r="H13429" s="453">
        <v>270000</v>
      </c>
      <c r="I13429" s="453">
        <v>270000</v>
      </c>
      <c r="J13429" s="19" t="s">
        <v>2469</v>
      </c>
      <c r="K13429" s="19" t="s">
        <v>40</v>
      </c>
      <c r="L13429" s="59" t="s">
        <v>12593</v>
      </c>
    </row>
    <row r="13430" spans="2:12" ht="45" x14ac:dyDescent="0.25">
      <c r="B13430" s="450">
        <v>20122345</v>
      </c>
      <c r="C13430" s="451" t="s">
        <v>12681</v>
      </c>
      <c r="D13430" s="137">
        <v>41773</v>
      </c>
      <c r="E13430" s="452">
        <v>41832</v>
      </c>
      <c r="F13430" s="19" t="s">
        <v>497</v>
      </c>
      <c r="G13430" s="19" t="s">
        <v>118</v>
      </c>
      <c r="H13430" s="453">
        <v>20000</v>
      </c>
      <c r="I13430" s="453">
        <v>20000</v>
      </c>
      <c r="J13430" s="19" t="s">
        <v>2469</v>
      </c>
      <c r="K13430" s="19" t="s">
        <v>40</v>
      </c>
      <c r="L13430" s="59" t="s">
        <v>12593</v>
      </c>
    </row>
    <row r="13431" spans="2:12" ht="45" x14ac:dyDescent="0.25">
      <c r="B13431" s="450">
        <v>20122345</v>
      </c>
      <c r="C13431" s="451" t="s">
        <v>12682</v>
      </c>
      <c r="D13431" s="137">
        <v>41774</v>
      </c>
      <c r="E13431" s="452">
        <v>41833</v>
      </c>
      <c r="F13431" s="19" t="s">
        <v>497</v>
      </c>
      <c r="G13431" s="19" t="s">
        <v>118</v>
      </c>
      <c r="H13431" s="453">
        <v>25000</v>
      </c>
      <c r="I13431" s="453">
        <v>25000</v>
      </c>
      <c r="J13431" s="19" t="s">
        <v>2469</v>
      </c>
      <c r="K13431" s="19" t="s">
        <v>40</v>
      </c>
      <c r="L13431" s="59" t="s">
        <v>12593</v>
      </c>
    </row>
    <row r="13432" spans="2:12" ht="45" x14ac:dyDescent="0.25">
      <c r="B13432" s="450">
        <v>20122345</v>
      </c>
      <c r="C13432" s="451" t="s">
        <v>12683</v>
      </c>
      <c r="D13432" s="137">
        <v>41775</v>
      </c>
      <c r="E13432" s="452">
        <v>41834</v>
      </c>
      <c r="F13432" s="19" t="s">
        <v>497</v>
      </c>
      <c r="G13432" s="19" t="s">
        <v>118</v>
      </c>
      <c r="H13432" s="453">
        <v>45000</v>
      </c>
      <c r="I13432" s="453">
        <v>45000</v>
      </c>
      <c r="J13432" s="19" t="s">
        <v>2469</v>
      </c>
      <c r="K13432" s="19" t="s">
        <v>40</v>
      </c>
      <c r="L13432" s="59" t="s">
        <v>12593</v>
      </c>
    </row>
    <row r="13433" spans="2:12" ht="45" x14ac:dyDescent="0.25">
      <c r="B13433" s="450">
        <v>20122345</v>
      </c>
      <c r="C13433" s="451" t="s">
        <v>12684</v>
      </c>
      <c r="D13433" s="137">
        <v>41776</v>
      </c>
      <c r="E13433" s="452">
        <v>41835</v>
      </c>
      <c r="F13433" s="19" t="s">
        <v>497</v>
      </c>
      <c r="G13433" s="19" t="s">
        <v>118</v>
      </c>
      <c r="H13433" s="453">
        <v>555000</v>
      </c>
      <c r="I13433" s="453">
        <v>555000</v>
      </c>
      <c r="J13433" s="19" t="s">
        <v>2469</v>
      </c>
      <c r="K13433" s="19" t="s">
        <v>40</v>
      </c>
      <c r="L13433" s="59" t="s">
        <v>12593</v>
      </c>
    </row>
    <row r="13434" spans="2:12" ht="45" x14ac:dyDescent="0.25">
      <c r="B13434" s="450">
        <v>20122345</v>
      </c>
      <c r="C13434" s="451" t="s">
        <v>12685</v>
      </c>
      <c r="D13434" s="137">
        <v>41777</v>
      </c>
      <c r="E13434" s="452">
        <v>41836</v>
      </c>
      <c r="F13434" s="19" t="s">
        <v>497</v>
      </c>
      <c r="G13434" s="19" t="s">
        <v>118</v>
      </c>
      <c r="H13434" s="453">
        <v>71290000</v>
      </c>
      <c r="I13434" s="453">
        <v>71290000</v>
      </c>
      <c r="J13434" s="19" t="s">
        <v>2469</v>
      </c>
      <c r="K13434" s="19" t="s">
        <v>40</v>
      </c>
      <c r="L13434" s="59" t="s">
        <v>12593</v>
      </c>
    </row>
    <row r="13435" spans="2:12" ht="45" x14ac:dyDescent="0.25">
      <c r="B13435" s="450">
        <v>20122345</v>
      </c>
      <c r="C13435" s="451" t="s">
        <v>12686</v>
      </c>
      <c r="D13435" s="137">
        <v>41778</v>
      </c>
      <c r="E13435" s="452">
        <v>41837</v>
      </c>
      <c r="F13435" s="19" t="s">
        <v>497</v>
      </c>
      <c r="G13435" s="19" t="s">
        <v>118</v>
      </c>
      <c r="H13435" s="453">
        <v>795000</v>
      </c>
      <c r="I13435" s="453">
        <v>795000</v>
      </c>
      <c r="J13435" s="19" t="s">
        <v>2469</v>
      </c>
      <c r="K13435" s="19" t="s">
        <v>40</v>
      </c>
      <c r="L13435" s="59" t="s">
        <v>12593</v>
      </c>
    </row>
    <row r="13436" spans="2:12" ht="45" x14ac:dyDescent="0.25">
      <c r="B13436" s="450">
        <v>20122345</v>
      </c>
      <c r="C13436" s="451" t="s">
        <v>12687</v>
      </c>
      <c r="D13436" s="137">
        <v>41779</v>
      </c>
      <c r="E13436" s="452">
        <v>41838</v>
      </c>
      <c r="F13436" s="19" t="s">
        <v>497</v>
      </c>
      <c r="G13436" s="19" t="s">
        <v>118</v>
      </c>
      <c r="H13436" s="453">
        <v>137450000</v>
      </c>
      <c r="I13436" s="453">
        <v>137450000</v>
      </c>
      <c r="J13436" s="19" t="s">
        <v>2469</v>
      </c>
      <c r="K13436" s="19" t="s">
        <v>40</v>
      </c>
      <c r="L13436" s="59" t="s">
        <v>12593</v>
      </c>
    </row>
    <row r="13437" spans="2:12" ht="45" x14ac:dyDescent="0.25">
      <c r="B13437" s="450">
        <v>20122345</v>
      </c>
      <c r="C13437" s="451" t="s">
        <v>12688</v>
      </c>
      <c r="D13437" s="137">
        <v>41780</v>
      </c>
      <c r="E13437" s="452">
        <v>41839</v>
      </c>
      <c r="F13437" s="19" t="s">
        <v>497</v>
      </c>
      <c r="G13437" s="19" t="s">
        <v>118</v>
      </c>
      <c r="H13437" s="453">
        <v>186000</v>
      </c>
      <c r="I13437" s="453">
        <v>186000</v>
      </c>
      <c r="J13437" s="19" t="s">
        <v>2469</v>
      </c>
      <c r="K13437" s="19" t="s">
        <v>40</v>
      </c>
      <c r="L13437" s="59" t="s">
        <v>12593</v>
      </c>
    </row>
    <row r="13438" spans="2:12" ht="45" x14ac:dyDescent="0.25">
      <c r="B13438" s="450">
        <v>20122345</v>
      </c>
      <c r="C13438" s="451" t="s">
        <v>12689</v>
      </c>
      <c r="D13438" s="137">
        <v>41781</v>
      </c>
      <c r="E13438" s="452">
        <v>41840</v>
      </c>
      <c r="F13438" s="19" t="s">
        <v>497</v>
      </c>
      <c r="G13438" s="19" t="s">
        <v>118</v>
      </c>
      <c r="H13438" s="453">
        <v>90000</v>
      </c>
      <c r="I13438" s="453">
        <v>90000</v>
      </c>
      <c r="J13438" s="19" t="s">
        <v>2469</v>
      </c>
      <c r="K13438" s="19" t="s">
        <v>40</v>
      </c>
      <c r="L13438" s="59" t="s">
        <v>12593</v>
      </c>
    </row>
    <row r="13439" spans="2:12" ht="45" x14ac:dyDescent="0.25">
      <c r="B13439" s="450">
        <v>26131605</v>
      </c>
      <c r="C13439" s="451" t="s">
        <v>12690</v>
      </c>
      <c r="D13439" s="137">
        <v>41782</v>
      </c>
      <c r="E13439" s="452">
        <v>41841</v>
      </c>
      <c r="F13439" s="19" t="s">
        <v>497</v>
      </c>
      <c r="G13439" s="19" t="s">
        <v>118</v>
      </c>
      <c r="H13439" s="453">
        <v>450000</v>
      </c>
      <c r="I13439" s="453">
        <v>450000</v>
      </c>
      <c r="J13439" s="19" t="s">
        <v>2469</v>
      </c>
      <c r="K13439" s="19" t="s">
        <v>40</v>
      </c>
      <c r="L13439" s="59" t="s">
        <v>12593</v>
      </c>
    </row>
    <row r="13440" spans="2:12" ht="45" x14ac:dyDescent="0.25">
      <c r="B13440" s="450">
        <v>26131605</v>
      </c>
      <c r="C13440" s="451" t="s">
        <v>12691</v>
      </c>
      <c r="D13440" s="137">
        <v>41783</v>
      </c>
      <c r="E13440" s="452">
        <v>41842</v>
      </c>
      <c r="F13440" s="19" t="s">
        <v>497</v>
      </c>
      <c r="G13440" s="19" t="s">
        <v>118</v>
      </c>
      <c r="H13440" s="453">
        <v>1410000</v>
      </c>
      <c r="I13440" s="453">
        <v>1410000</v>
      </c>
      <c r="J13440" s="19" t="s">
        <v>2469</v>
      </c>
      <c r="K13440" s="19" t="s">
        <v>40</v>
      </c>
      <c r="L13440" s="59" t="s">
        <v>12593</v>
      </c>
    </row>
    <row r="13441" spans="2:12" ht="45" x14ac:dyDescent="0.25">
      <c r="B13441" s="450">
        <v>26131605</v>
      </c>
      <c r="C13441" s="451" t="s">
        <v>12692</v>
      </c>
      <c r="D13441" s="137">
        <v>41784</v>
      </c>
      <c r="E13441" s="452">
        <v>41843</v>
      </c>
      <c r="F13441" s="19" t="s">
        <v>497</v>
      </c>
      <c r="G13441" s="19" t="s">
        <v>118</v>
      </c>
      <c r="H13441" s="453">
        <v>150000</v>
      </c>
      <c r="I13441" s="453">
        <v>150000</v>
      </c>
      <c r="J13441" s="19" t="s">
        <v>2469</v>
      </c>
      <c r="K13441" s="19" t="s">
        <v>40</v>
      </c>
      <c r="L13441" s="59" t="s">
        <v>12593</v>
      </c>
    </row>
    <row r="13442" spans="2:12" ht="45" x14ac:dyDescent="0.25">
      <c r="B13442" s="450">
        <v>20121508</v>
      </c>
      <c r="C13442" s="451" t="s">
        <v>12693</v>
      </c>
      <c r="D13442" s="137">
        <v>41785</v>
      </c>
      <c r="E13442" s="452">
        <v>41844</v>
      </c>
      <c r="F13442" s="19" t="s">
        <v>497</v>
      </c>
      <c r="G13442" s="19" t="s">
        <v>118</v>
      </c>
      <c r="H13442" s="453">
        <v>15000</v>
      </c>
      <c r="I13442" s="453">
        <v>15000</v>
      </c>
      <c r="J13442" s="19" t="s">
        <v>2469</v>
      </c>
      <c r="K13442" s="19" t="s">
        <v>40</v>
      </c>
      <c r="L13442" s="59" t="s">
        <v>12593</v>
      </c>
    </row>
    <row r="13443" spans="2:12" ht="85.5" x14ac:dyDescent="0.25">
      <c r="B13443" s="450">
        <v>32101524</v>
      </c>
      <c r="C13443" s="451" t="s">
        <v>12694</v>
      </c>
      <c r="D13443" s="137">
        <v>41786</v>
      </c>
      <c r="E13443" s="452">
        <v>41845</v>
      </c>
      <c r="F13443" s="19" t="s">
        <v>497</v>
      </c>
      <c r="G13443" s="19" t="s">
        <v>118</v>
      </c>
      <c r="H13443" s="453">
        <v>30600000</v>
      </c>
      <c r="I13443" s="453">
        <v>30600000</v>
      </c>
      <c r="J13443" s="19" t="s">
        <v>2469</v>
      </c>
      <c r="K13443" s="19" t="s">
        <v>40</v>
      </c>
      <c r="L13443" s="59" t="s">
        <v>12593</v>
      </c>
    </row>
    <row r="13444" spans="2:12" ht="45" x14ac:dyDescent="0.25">
      <c r="B13444" s="450">
        <v>10226034</v>
      </c>
      <c r="C13444" s="451" t="s">
        <v>12695</v>
      </c>
      <c r="D13444" s="137">
        <v>41787</v>
      </c>
      <c r="E13444" s="452">
        <v>41846</v>
      </c>
      <c r="F13444" s="19" t="s">
        <v>497</v>
      </c>
      <c r="G13444" s="19" t="s">
        <v>118</v>
      </c>
      <c r="H13444" s="453">
        <v>2500000</v>
      </c>
      <c r="I13444" s="453">
        <v>2500000</v>
      </c>
      <c r="J13444" s="19" t="s">
        <v>2469</v>
      </c>
      <c r="K13444" s="19" t="s">
        <v>40</v>
      </c>
      <c r="L13444" s="59" t="s">
        <v>12593</v>
      </c>
    </row>
    <row r="13445" spans="2:12" ht="45" x14ac:dyDescent="0.25">
      <c r="B13445" s="450">
        <v>27111560</v>
      </c>
      <c r="C13445" s="451" t="s">
        <v>12696</v>
      </c>
      <c r="D13445" s="137">
        <v>41788</v>
      </c>
      <c r="E13445" s="452">
        <v>41847</v>
      </c>
      <c r="F13445" s="19" t="s">
        <v>497</v>
      </c>
      <c r="G13445" s="19" t="s">
        <v>118</v>
      </c>
      <c r="H13445" s="453">
        <v>480000</v>
      </c>
      <c r="I13445" s="453">
        <v>480000</v>
      </c>
      <c r="J13445" s="19" t="s">
        <v>2469</v>
      </c>
      <c r="K13445" s="19" t="s">
        <v>40</v>
      </c>
      <c r="L13445" s="59" t="s">
        <v>12593</v>
      </c>
    </row>
    <row r="13446" spans="2:12" ht="45" x14ac:dyDescent="0.25">
      <c r="B13446" s="450">
        <v>27111560</v>
      </c>
      <c r="C13446" s="451" t="s">
        <v>12697</v>
      </c>
      <c r="D13446" s="137">
        <v>41789</v>
      </c>
      <c r="E13446" s="452">
        <v>41848</v>
      </c>
      <c r="F13446" s="19" t="s">
        <v>497</v>
      </c>
      <c r="G13446" s="19" t="s">
        <v>118</v>
      </c>
      <c r="H13446" s="453">
        <v>480000</v>
      </c>
      <c r="I13446" s="453">
        <v>480000</v>
      </c>
      <c r="J13446" s="19" t="s">
        <v>2469</v>
      </c>
      <c r="K13446" s="19" t="s">
        <v>40</v>
      </c>
      <c r="L13446" s="59" t="s">
        <v>12593</v>
      </c>
    </row>
    <row r="13447" spans="2:12" ht="45" x14ac:dyDescent="0.25">
      <c r="B13447" s="450">
        <v>27111560</v>
      </c>
      <c r="C13447" s="451" t="s">
        <v>12698</v>
      </c>
      <c r="D13447" s="137">
        <v>41790</v>
      </c>
      <c r="E13447" s="452">
        <v>41849</v>
      </c>
      <c r="F13447" s="19" t="s">
        <v>497</v>
      </c>
      <c r="G13447" s="19" t="s">
        <v>118</v>
      </c>
      <c r="H13447" s="453">
        <v>480000</v>
      </c>
      <c r="I13447" s="453">
        <v>480000</v>
      </c>
      <c r="J13447" s="19" t="s">
        <v>2469</v>
      </c>
      <c r="K13447" s="19" t="s">
        <v>40</v>
      </c>
      <c r="L13447" s="59" t="s">
        <v>12593</v>
      </c>
    </row>
    <row r="13448" spans="2:12" ht="45" x14ac:dyDescent="0.25">
      <c r="B13448" s="450">
        <v>60131520</v>
      </c>
      <c r="C13448" s="451" t="s">
        <v>12699</v>
      </c>
      <c r="D13448" s="137">
        <v>41791</v>
      </c>
      <c r="E13448" s="452">
        <v>41850</v>
      </c>
      <c r="F13448" s="19" t="s">
        <v>497</v>
      </c>
      <c r="G13448" s="19" t="s">
        <v>118</v>
      </c>
      <c r="H13448" s="453">
        <v>240000</v>
      </c>
      <c r="I13448" s="453">
        <v>240000</v>
      </c>
      <c r="J13448" s="19" t="s">
        <v>2469</v>
      </c>
      <c r="K13448" s="19" t="s">
        <v>40</v>
      </c>
      <c r="L13448" s="59" t="s">
        <v>12593</v>
      </c>
    </row>
    <row r="13449" spans="2:12" ht="45" x14ac:dyDescent="0.25">
      <c r="B13449" s="450">
        <v>26111711</v>
      </c>
      <c r="C13449" s="451" t="s">
        <v>12700</v>
      </c>
      <c r="D13449" s="137">
        <v>41792</v>
      </c>
      <c r="E13449" s="452">
        <v>41851</v>
      </c>
      <c r="F13449" s="19" t="s">
        <v>497</v>
      </c>
      <c r="G13449" s="19" t="s">
        <v>118</v>
      </c>
      <c r="H13449" s="453">
        <v>1260000</v>
      </c>
      <c r="I13449" s="453">
        <v>1260000</v>
      </c>
      <c r="J13449" s="19" t="s">
        <v>2469</v>
      </c>
      <c r="K13449" s="19" t="s">
        <v>40</v>
      </c>
      <c r="L13449" s="59" t="s">
        <v>12593</v>
      </c>
    </row>
    <row r="13450" spans="2:12" ht="45" x14ac:dyDescent="0.25">
      <c r="B13450" s="450">
        <v>27111560</v>
      </c>
      <c r="C13450" s="451" t="s">
        <v>12701</v>
      </c>
      <c r="D13450" s="137">
        <v>41793</v>
      </c>
      <c r="E13450" s="452">
        <v>41852</v>
      </c>
      <c r="F13450" s="19" t="s">
        <v>497</v>
      </c>
      <c r="G13450" s="19" t="s">
        <v>118</v>
      </c>
      <c r="H13450" s="453">
        <v>72000</v>
      </c>
      <c r="I13450" s="453">
        <v>72000</v>
      </c>
      <c r="J13450" s="19" t="s">
        <v>2469</v>
      </c>
      <c r="K13450" s="19" t="s">
        <v>40</v>
      </c>
      <c r="L13450" s="59" t="s">
        <v>12593</v>
      </c>
    </row>
    <row r="13451" spans="2:12" ht="45" x14ac:dyDescent="0.25">
      <c r="B13451" s="450">
        <v>22101501</v>
      </c>
      <c r="C13451" s="451" t="s">
        <v>12702</v>
      </c>
      <c r="D13451" s="137">
        <v>41794</v>
      </c>
      <c r="E13451" s="452">
        <v>41853</v>
      </c>
      <c r="F13451" s="19" t="s">
        <v>497</v>
      </c>
      <c r="G13451" s="19" t="s">
        <v>118</v>
      </c>
      <c r="H13451" s="453">
        <v>1125000</v>
      </c>
      <c r="I13451" s="453">
        <v>1125000</v>
      </c>
      <c r="J13451" s="19" t="s">
        <v>2469</v>
      </c>
      <c r="K13451" s="19" t="s">
        <v>40</v>
      </c>
      <c r="L13451" s="59" t="s">
        <v>12593</v>
      </c>
    </row>
    <row r="13452" spans="2:12" ht="45" x14ac:dyDescent="0.25">
      <c r="B13452" s="450">
        <v>23271806</v>
      </c>
      <c r="C13452" s="451" t="s">
        <v>12703</v>
      </c>
      <c r="D13452" s="137">
        <v>41795</v>
      </c>
      <c r="E13452" s="452">
        <v>41854</v>
      </c>
      <c r="F13452" s="19" t="s">
        <v>497</v>
      </c>
      <c r="G13452" s="19" t="s">
        <v>118</v>
      </c>
      <c r="H13452" s="453">
        <v>5700000</v>
      </c>
      <c r="I13452" s="453">
        <v>5700000</v>
      </c>
      <c r="J13452" s="19" t="s">
        <v>2469</v>
      </c>
      <c r="K13452" s="19" t="s">
        <v>40</v>
      </c>
      <c r="L13452" s="59" t="s">
        <v>12593</v>
      </c>
    </row>
    <row r="13453" spans="2:12" ht="45" x14ac:dyDescent="0.25">
      <c r="B13453" s="450">
        <v>32131010</v>
      </c>
      <c r="C13453" s="451" t="s">
        <v>12704</v>
      </c>
      <c r="D13453" s="137">
        <v>41796</v>
      </c>
      <c r="E13453" s="452">
        <v>41855</v>
      </c>
      <c r="F13453" s="19" t="s">
        <v>497</v>
      </c>
      <c r="G13453" s="19" t="s">
        <v>118</v>
      </c>
      <c r="H13453" s="453">
        <v>54000</v>
      </c>
      <c r="I13453" s="453">
        <v>54000</v>
      </c>
      <c r="J13453" s="19" t="s">
        <v>2469</v>
      </c>
      <c r="K13453" s="19" t="s">
        <v>40</v>
      </c>
      <c r="L13453" s="59" t="s">
        <v>12593</v>
      </c>
    </row>
    <row r="13454" spans="2:12" ht="45" x14ac:dyDescent="0.25">
      <c r="B13454" s="450">
        <v>32131010</v>
      </c>
      <c r="C13454" s="451" t="s">
        <v>12705</v>
      </c>
      <c r="D13454" s="137">
        <v>41797</v>
      </c>
      <c r="E13454" s="452">
        <v>41856</v>
      </c>
      <c r="F13454" s="19" t="s">
        <v>497</v>
      </c>
      <c r="G13454" s="19" t="s">
        <v>118</v>
      </c>
      <c r="H13454" s="453">
        <v>54000</v>
      </c>
      <c r="I13454" s="453">
        <v>54000</v>
      </c>
      <c r="J13454" s="19" t="s">
        <v>2469</v>
      </c>
      <c r="K13454" s="19" t="s">
        <v>40</v>
      </c>
      <c r="L13454" s="59" t="s">
        <v>12593</v>
      </c>
    </row>
    <row r="13455" spans="2:12" ht="45" x14ac:dyDescent="0.25">
      <c r="B13455" s="450">
        <v>32131010</v>
      </c>
      <c r="C13455" s="451" t="s">
        <v>12706</v>
      </c>
      <c r="D13455" s="137">
        <v>41798</v>
      </c>
      <c r="E13455" s="452">
        <v>41857</v>
      </c>
      <c r="F13455" s="19" t="s">
        <v>497</v>
      </c>
      <c r="G13455" s="19" t="s">
        <v>118</v>
      </c>
      <c r="H13455" s="453">
        <v>54000</v>
      </c>
      <c r="I13455" s="453">
        <v>54000</v>
      </c>
      <c r="J13455" s="19" t="s">
        <v>2469</v>
      </c>
      <c r="K13455" s="19" t="s">
        <v>40</v>
      </c>
      <c r="L13455" s="59" t="s">
        <v>12593</v>
      </c>
    </row>
    <row r="13456" spans="2:12" ht="45" x14ac:dyDescent="0.25">
      <c r="B13456" s="450">
        <v>32131010</v>
      </c>
      <c r="C13456" s="451" t="s">
        <v>12707</v>
      </c>
      <c r="D13456" s="137">
        <v>41799</v>
      </c>
      <c r="E13456" s="452">
        <v>41858</v>
      </c>
      <c r="F13456" s="19" t="s">
        <v>497</v>
      </c>
      <c r="G13456" s="19" t="s">
        <v>118</v>
      </c>
      <c r="H13456" s="453">
        <v>54000</v>
      </c>
      <c r="I13456" s="453">
        <v>54000</v>
      </c>
      <c r="J13456" s="19" t="s">
        <v>2469</v>
      </c>
      <c r="K13456" s="19" t="s">
        <v>40</v>
      </c>
      <c r="L13456" s="59" t="s">
        <v>12593</v>
      </c>
    </row>
    <row r="13457" spans="2:12" ht="45" x14ac:dyDescent="0.25">
      <c r="B13457" s="450">
        <v>32131010</v>
      </c>
      <c r="C13457" s="451" t="s">
        <v>12708</v>
      </c>
      <c r="D13457" s="137">
        <v>41800</v>
      </c>
      <c r="E13457" s="452">
        <v>41859</v>
      </c>
      <c r="F13457" s="19" t="s">
        <v>497</v>
      </c>
      <c r="G13457" s="19" t="s">
        <v>118</v>
      </c>
      <c r="H13457" s="453">
        <v>54000</v>
      </c>
      <c r="I13457" s="453">
        <v>54000</v>
      </c>
      <c r="J13457" s="19" t="s">
        <v>2469</v>
      </c>
      <c r="K13457" s="19" t="s">
        <v>40</v>
      </c>
      <c r="L13457" s="59" t="s">
        <v>12593</v>
      </c>
    </row>
    <row r="13458" spans="2:12" ht="45" x14ac:dyDescent="0.25">
      <c r="B13458" s="450">
        <v>32131010</v>
      </c>
      <c r="C13458" s="451" t="s">
        <v>12709</v>
      </c>
      <c r="D13458" s="137">
        <v>41801</v>
      </c>
      <c r="E13458" s="452">
        <v>41860</v>
      </c>
      <c r="F13458" s="19" t="s">
        <v>497</v>
      </c>
      <c r="G13458" s="19" t="s">
        <v>118</v>
      </c>
      <c r="H13458" s="453">
        <v>135000</v>
      </c>
      <c r="I13458" s="453">
        <v>135000</v>
      </c>
      <c r="J13458" s="19" t="s">
        <v>2469</v>
      </c>
      <c r="K13458" s="19" t="s">
        <v>40</v>
      </c>
      <c r="L13458" s="59" t="s">
        <v>12593</v>
      </c>
    </row>
    <row r="13459" spans="2:12" ht="45" x14ac:dyDescent="0.25">
      <c r="B13459" s="450">
        <v>32131010</v>
      </c>
      <c r="C13459" s="451" t="s">
        <v>12710</v>
      </c>
      <c r="D13459" s="137">
        <v>41802</v>
      </c>
      <c r="E13459" s="452">
        <v>41861</v>
      </c>
      <c r="F13459" s="19" t="s">
        <v>497</v>
      </c>
      <c r="G13459" s="19" t="s">
        <v>118</v>
      </c>
      <c r="H13459" s="453">
        <v>198000</v>
      </c>
      <c r="I13459" s="453">
        <v>198000</v>
      </c>
      <c r="J13459" s="19" t="s">
        <v>2469</v>
      </c>
      <c r="K13459" s="19" t="s">
        <v>40</v>
      </c>
      <c r="L13459" s="59" t="s">
        <v>12593</v>
      </c>
    </row>
    <row r="13460" spans="2:12" ht="45" x14ac:dyDescent="0.25">
      <c r="B13460" s="450">
        <v>32131010</v>
      </c>
      <c r="C13460" s="451" t="s">
        <v>12711</v>
      </c>
      <c r="D13460" s="137">
        <v>41803</v>
      </c>
      <c r="E13460" s="452">
        <v>41862</v>
      </c>
      <c r="F13460" s="19" t="s">
        <v>497</v>
      </c>
      <c r="G13460" s="19" t="s">
        <v>118</v>
      </c>
      <c r="H13460" s="453">
        <v>90000</v>
      </c>
      <c r="I13460" s="453">
        <v>90000</v>
      </c>
      <c r="J13460" s="19" t="s">
        <v>2469</v>
      </c>
      <c r="K13460" s="19" t="s">
        <v>40</v>
      </c>
      <c r="L13460" s="59" t="s">
        <v>12593</v>
      </c>
    </row>
    <row r="13461" spans="2:12" ht="45" x14ac:dyDescent="0.25">
      <c r="B13461" s="450">
        <v>32131010</v>
      </c>
      <c r="C13461" s="451" t="s">
        <v>12712</v>
      </c>
      <c r="D13461" s="137">
        <v>41804</v>
      </c>
      <c r="E13461" s="452">
        <v>41863</v>
      </c>
      <c r="F13461" s="19" t="s">
        <v>497</v>
      </c>
      <c r="G13461" s="19" t="s">
        <v>118</v>
      </c>
      <c r="H13461" s="453">
        <v>63000</v>
      </c>
      <c r="I13461" s="453">
        <v>63000</v>
      </c>
      <c r="J13461" s="19" t="s">
        <v>2469</v>
      </c>
      <c r="K13461" s="19" t="s">
        <v>40</v>
      </c>
      <c r="L13461" s="59" t="s">
        <v>12593</v>
      </c>
    </row>
    <row r="13462" spans="2:12" ht="45" x14ac:dyDescent="0.25">
      <c r="B13462" s="450">
        <v>32131010</v>
      </c>
      <c r="C13462" s="451" t="s">
        <v>12713</v>
      </c>
      <c r="D13462" s="137">
        <v>41805</v>
      </c>
      <c r="E13462" s="452">
        <v>41864</v>
      </c>
      <c r="F13462" s="19" t="s">
        <v>497</v>
      </c>
      <c r="G13462" s="19" t="s">
        <v>118</v>
      </c>
      <c r="H13462" s="453">
        <v>63000</v>
      </c>
      <c r="I13462" s="453">
        <v>63000</v>
      </c>
      <c r="J13462" s="19" t="s">
        <v>2469</v>
      </c>
      <c r="K13462" s="19" t="s">
        <v>40</v>
      </c>
      <c r="L13462" s="59" t="s">
        <v>12593</v>
      </c>
    </row>
    <row r="13463" spans="2:12" ht="45" x14ac:dyDescent="0.25">
      <c r="B13463" s="450">
        <v>32131010</v>
      </c>
      <c r="C13463" s="451" t="s">
        <v>12714</v>
      </c>
      <c r="D13463" s="137">
        <v>41806</v>
      </c>
      <c r="E13463" s="452">
        <v>41865</v>
      </c>
      <c r="F13463" s="19" t="s">
        <v>497</v>
      </c>
      <c r="G13463" s="19" t="s">
        <v>118</v>
      </c>
      <c r="H13463" s="453">
        <v>63000</v>
      </c>
      <c r="I13463" s="453">
        <v>63000</v>
      </c>
      <c r="J13463" s="19" t="s">
        <v>2469</v>
      </c>
      <c r="K13463" s="19" t="s">
        <v>40</v>
      </c>
      <c r="L13463" s="59" t="s">
        <v>12593</v>
      </c>
    </row>
    <row r="13464" spans="2:12" ht="45" x14ac:dyDescent="0.25">
      <c r="B13464" s="450">
        <v>32131010</v>
      </c>
      <c r="C13464" s="451" t="s">
        <v>12715</v>
      </c>
      <c r="D13464" s="137">
        <v>41807</v>
      </c>
      <c r="E13464" s="452">
        <v>41866</v>
      </c>
      <c r="F13464" s="19" t="s">
        <v>497</v>
      </c>
      <c r="G13464" s="19" t="s">
        <v>118</v>
      </c>
      <c r="H13464" s="453">
        <v>54000</v>
      </c>
      <c r="I13464" s="453">
        <v>54000</v>
      </c>
      <c r="J13464" s="19" t="s">
        <v>2469</v>
      </c>
      <c r="K13464" s="19" t="s">
        <v>40</v>
      </c>
      <c r="L13464" s="59" t="s">
        <v>12593</v>
      </c>
    </row>
    <row r="13465" spans="2:12" ht="45" x14ac:dyDescent="0.25">
      <c r="B13465" s="450">
        <v>15101510</v>
      </c>
      <c r="C13465" s="451" t="s">
        <v>12716</v>
      </c>
      <c r="D13465" s="137">
        <v>41808</v>
      </c>
      <c r="E13465" s="452">
        <v>41867</v>
      </c>
      <c r="F13465" s="19" t="s">
        <v>497</v>
      </c>
      <c r="G13465" s="19" t="s">
        <v>118</v>
      </c>
      <c r="H13465" s="453">
        <v>9000</v>
      </c>
      <c r="I13465" s="453">
        <v>9000</v>
      </c>
      <c r="J13465" s="19" t="s">
        <v>2469</v>
      </c>
      <c r="K13465" s="19" t="s">
        <v>40</v>
      </c>
      <c r="L13465" s="59" t="s">
        <v>12593</v>
      </c>
    </row>
    <row r="13466" spans="2:12" ht="45" x14ac:dyDescent="0.25">
      <c r="B13466" s="450">
        <v>15101510</v>
      </c>
      <c r="C13466" s="451" t="s">
        <v>12717</v>
      </c>
      <c r="D13466" s="137">
        <v>41809</v>
      </c>
      <c r="E13466" s="452">
        <v>41868</v>
      </c>
      <c r="F13466" s="19" t="s">
        <v>497</v>
      </c>
      <c r="G13466" s="19" t="s">
        <v>118</v>
      </c>
      <c r="H13466" s="453">
        <v>9000</v>
      </c>
      <c r="I13466" s="453">
        <v>9000</v>
      </c>
      <c r="J13466" s="19" t="s">
        <v>2469</v>
      </c>
      <c r="K13466" s="19" t="s">
        <v>40</v>
      </c>
      <c r="L13466" s="59" t="s">
        <v>12593</v>
      </c>
    </row>
    <row r="13467" spans="2:12" ht="45" x14ac:dyDescent="0.25">
      <c r="B13467" s="450">
        <v>15101510</v>
      </c>
      <c r="C13467" s="451" t="s">
        <v>12718</v>
      </c>
      <c r="D13467" s="137">
        <v>41810</v>
      </c>
      <c r="E13467" s="452">
        <v>41869</v>
      </c>
      <c r="F13467" s="19" t="s">
        <v>497</v>
      </c>
      <c r="G13467" s="19" t="s">
        <v>118</v>
      </c>
      <c r="H13467" s="453">
        <v>9000</v>
      </c>
      <c r="I13467" s="453">
        <v>9000</v>
      </c>
      <c r="J13467" s="19" t="s">
        <v>2469</v>
      </c>
      <c r="K13467" s="19" t="s">
        <v>40</v>
      </c>
      <c r="L13467" s="59" t="s">
        <v>12593</v>
      </c>
    </row>
    <row r="13468" spans="2:12" ht="45" x14ac:dyDescent="0.25">
      <c r="B13468" s="450">
        <v>15101510</v>
      </c>
      <c r="C13468" s="451" t="s">
        <v>12719</v>
      </c>
      <c r="D13468" s="137">
        <v>41811</v>
      </c>
      <c r="E13468" s="452">
        <v>41870</v>
      </c>
      <c r="F13468" s="19" t="s">
        <v>497</v>
      </c>
      <c r="G13468" s="19" t="s">
        <v>118</v>
      </c>
      <c r="H13468" s="453">
        <v>9000</v>
      </c>
      <c r="I13468" s="453">
        <v>9000</v>
      </c>
      <c r="J13468" s="19" t="s">
        <v>2469</v>
      </c>
      <c r="K13468" s="19" t="s">
        <v>40</v>
      </c>
      <c r="L13468" s="59" t="s">
        <v>12593</v>
      </c>
    </row>
    <row r="13469" spans="2:12" ht="45" x14ac:dyDescent="0.25">
      <c r="B13469" s="450">
        <v>15101510</v>
      </c>
      <c r="C13469" s="451" t="s">
        <v>12720</v>
      </c>
      <c r="D13469" s="137">
        <v>41812</v>
      </c>
      <c r="E13469" s="452">
        <v>41871</v>
      </c>
      <c r="F13469" s="19" t="s">
        <v>497</v>
      </c>
      <c r="G13469" s="19" t="s">
        <v>118</v>
      </c>
      <c r="H13469" s="453">
        <v>9000</v>
      </c>
      <c r="I13469" s="453">
        <v>9000</v>
      </c>
      <c r="J13469" s="19" t="s">
        <v>2469</v>
      </c>
      <c r="K13469" s="19" t="s">
        <v>40</v>
      </c>
      <c r="L13469" s="59" t="s">
        <v>12593</v>
      </c>
    </row>
    <row r="13470" spans="2:12" ht="45" x14ac:dyDescent="0.25">
      <c r="B13470" s="450">
        <v>15101510</v>
      </c>
      <c r="C13470" s="451" t="s">
        <v>12721</v>
      </c>
      <c r="D13470" s="137">
        <v>41813</v>
      </c>
      <c r="E13470" s="452">
        <v>41872</v>
      </c>
      <c r="F13470" s="19" t="s">
        <v>497</v>
      </c>
      <c r="G13470" s="19" t="s">
        <v>118</v>
      </c>
      <c r="H13470" s="453">
        <v>9000</v>
      </c>
      <c r="I13470" s="453">
        <v>9000</v>
      </c>
      <c r="J13470" s="19" t="s">
        <v>2469</v>
      </c>
      <c r="K13470" s="19" t="s">
        <v>40</v>
      </c>
      <c r="L13470" s="59" t="s">
        <v>12593</v>
      </c>
    </row>
    <row r="13471" spans="2:12" ht="45" x14ac:dyDescent="0.25">
      <c r="B13471" s="450">
        <v>15101510</v>
      </c>
      <c r="C13471" s="451" t="s">
        <v>12722</v>
      </c>
      <c r="D13471" s="137">
        <v>41814</v>
      </c>
      <c r="E13471" s="452">
        <v>41873</v>
      </c>
      <c r="F13471" s="19" t="s">
        <v>497</v>
      </c>
      <c r="G13471" s="19" t="s">
        <v>118</v>
      </c>
      <c r="H13471" s="453">
        <v>9000</v>
      </c>
      <c r="I13471" s="453">
        <v>9000</v>
      </c>
      <c r="J13471" s="19" t="s">
        <v>2469</v>
      </c>
      <c r="K13471" s="19" t="s">
        <v>40</v>
      </c>
      <c r="L13471" s="59" t="s">
        <v>12593</v>
      </c>
    </row>
    <row r="13472" spans="2:12" ht="45" x14ac:dyDescent="0.25">
      <c r="B13472" s="450">
        <v>15101510</v>
      </c>
      <c r="C13472" s="451" t="s">
        <v>12723</v>
      </c>
      <c r="D13472" s="137">
        <v>41815</v>
      </c>
      <c r="E13472" s="452">
        <v>41874</v>
      </c>
      <c r="F13472" s="19" t="s">
        <v>497</v>
      </c>
      <c r="G13472" s="19" t="s">
        <v>118</v>
      </c>
      <c r="H13472" s="453">
        <v>105000</v>
      </c>
      <c r="I13472" s="453">
        <v>105000</v>
      </c>
      <c r="J13472" s="19" t="s">
        <v>2469</v>
      </c>
      <c r="K13472" s="19" t="s">
        <v>40</v>
      </c>
      <c r="L13472" s="59" t="s">
        <v>12593</v>
      </c>
    </row>
    <row r="13473" spans="2:12" ht="45" x14ac:dyDescent="0.25">
      <c r="B13473" s="450">
        <v>15101510</v>
      </c>
      <c r="C13473" s="451" t="s">
        <v>12724</v>
      </c>
      <c r="D13473" s="137">
        <v>41816</v>
      </c>
      <c r="E13473" s="452">
        <v>41875</v>
      </c>
      <c r="F13473" s="19" t="s">
        <v>497</v>
      </c>
      <c r="G13473" s="19" t="s">
        <v>118</v>
      </c>
      <c r="H13473" s="453">
        <v>105000</v>
      </c>
      <c r="I13473" s="453">
        <v>105000</v>
      </c>
      <c r="J13473" s="19" t="s">
        <v>2469</v>
      </c>
      <c r="K13473" s="19" t="s">
        <v>40</v>
      </c>
      <c r="L13473" s="59" t="s">
        <v>12593</v>
      </c>
    </row>
    <row r="13474" spans="2:12" ht="45" x14ac:dyDescent="0.25">
      <c r="B13474" s="450">
        <v>15101510</v>
      </c>
      <c r="C13474" s="451" t="s">
        <v>12725</v>
      </c>
      <c r="D13474" s="137">
        <v>41817</v>
      </c>
      <c r="E13474" s="452">
        <v>41876</v>
      </c>
      <c r="F13474" s="19" t="s">
        <v>497</v>
      </c>
      <c r="G13474" s="19" t="s">
        <v>118</v>
      </c>
      <c r="H13474" s="453">
        <v>105000</v>
      </c>
      <c r="I13474" s="453">
        <v>105000</v>
      </c>
      <c r="J13474" s="19" t="s">
        <v>2469</v>
      </c>
      <c r="K13474" s="19" t="s">
        <v>40</v>
      </c>
      <c r="L13474" s="59" t="s">
        <v>12593</v>
      </c>
    </row>
    <row r="13475" spans="2:12" ht="45" x14ac:dyDescent="0.25">
      <c r="B13475" s="450">
        <v>15101510</v>
      </c>
      <c r="C13475" s="451" t="s">
        <v>12726</v>
      </c>
      <c r="D13475" s="137">
        <v>41818</v>
      </c>
      <c r="E13475" s="452">
        <v>41877</v>
      </c>
      <c r="F13475" s="19" t="s">
        <v>497</v>
      </c>
      <c r="G13475" s="19" t="s">
        <v>118</v>
      </c>
      <c r="H13475" s="453">
        <v>54000</v>
      </c>
      <c r="I13475" s="453">
        <v>54000</v>
      </c>
      <c r="J13475" s="19" t="s">
        <v>2469</v>
      </c>
      <c r="K13475" s="19" t="s">
        <v>40</v>
      </c>
      <c r="L13475" s="59" t="s">
        <v>12593</v>
      </c>
    </row>
    <row r="13476" spans="2:12" ht="45" x14ac:dyDescent="0.25">
      <c r="B13476" s="450">
        <v>15101510</v>
      </c>
      <c r="C13476" s="451" t="s">
        <v>12727</v>
      </c>
      <c r="D13476" s="137">
        <v>41819</v>
      </c>
      <c r="E13476" s="452">
        <v>41878</v>
      </c>
      <c r="F13476" s="19" t="s">
        <v>497</v>
      </c>
      <c r="G13476" s="19" t="s">
        <v>118</v>
      </c>
      <c r="H13476" s="453">
        <v>22500</v>
      </c>
      <c r="I13476" s="453">
        <v>22500</v>
      </c>
      <c r="J13476" s="19" t="s">
        <v>2469</v>
      </c>
      <c r="K13476" s="19" t="s">
        <v>40</v>
      </c>
      <c r="L13476" s="59" t="s">
        <v>12593</v>
      </c>
    </row>
    <row r="13477" spans="2:12" ht="45" x14ac:dyDescent="0.25">
      <c r="B13477" s="450">
        <v>15101510</v>
      </c>
      <c r="C13477" s="451" t="s">
        <v>12728</v>
      </c>
      <c r="D13477" s="137">
        <v>41820</v>
      </c>
      <c r="E13477" s="452">
        <v>41879</v>
      </c>
      <c r="F13477" s="19" t="s">
        <v>497</v>
      </c>
      <c r="G13477" s="19" t="s">
        <v>118</v>
      </c>
      <c r="H13477" s="453">
        <v>10500</v>
      </c>
      <c r="I13477" s="453">
        <v>10500</v>
      </c>
      <c r="J13477" s="19" t="s">
        <v>2469</v>
      </c>
      <c r="K13477" s="19" t="s">
        <v>40</v>
      </c>
      <c r="L13477" s="59" t="s">
        <v>12593</v>
      </c>
    </row>
    <row r="13478" spans="2:12" ht="45" x14ac:dyDescent="0.25">
      <c r="B13478" s="450">
        <v>15101510</v>
      </c>
      <c r="C13478" s="451" t="s">
        <v>12729</v>
      </c>
      <c r="D13478" s="137">
        <v>41821</v>
      </c>
      <c r="E13478" s="452">
        <v>41880</v>
      </c>
      <c r="F13478" s="19" t="s">
        <v>497</v>
      </c>
      <c r="G13478" s="19" t="s">
        <v>118</v>
      </c>
      <c r="H13478" s="453">
        <v>10500</v>
      </c>
      <c r="I13478" s="453">
        <v>10500</v>
      </c>
      <c r="J13478" s="19" t="s">
        <v>2469</v>
      </c>
      <c r="K13478" s="19" t="s">
        <v>40</v>
      </c>
      <c r="L13478" s="59" t="s">
        <v>12593</v>
      </c>
    </row>
    <row r="13479" spans="2:12" ht="45" x14ac:dyDescent="0.25">
      <c r="B13479" s="450">
        <v>15101510</v>
      </c>
      <c r="C13479" s="451" t="s">
        <v>12730</v>
      </c>
      <c r="D13479" s="137">
        <v>41822</v>
      </c>
      <c r="E13479" s="452">
        <v>41881</v>
      </c>
      <c r="F13479" s="19" t="s">
        <v>497</v>
      </c>
      <c r="G13479" s="19" t="s">
        <v>118</v>
      </c>
      <c r="H13479" s="453">
        <v>225000</v>
      </c>
      <c r="I13479" s="453">
        <v>225000</v>
      </c>
      <c r="J13479" s="19" t="s">
        <v>2469</v>
      </c>
      <c r="K13479" s="19" t="s">
        <v>40</v>
      </c>
      <c r="L13479" s="59" t="s">
        <v>12593</v>
      </c>
    </row>
    <row r="13480" spans="2:12" ht="45" x14ac:dyDescent="0.25">
      <c r="B13480" s="450">
        <v>15101510</v>
      </c>
      <c r="C13480" s="451" t="s">
        <v>12731</v>
      </c>
      <c r="D13480" s="137">
        <v>41823</v>
      </c>
      <c r="E13480" s="452">
        <v>41882</v>
      </c>
      <c r="F13480" s="19" t="s">
        <v>497</v>
      </c>
      <c r="G13480" s="19" t="s">
        <v>118</v>
      </c>
      <c r="H13480" s="453">
        <v>30000</v>
      </c>
      <c r="I13480" s="453">
        <v>30000</v>
      </c>
      <c r="J13480" s="19" t="s">
        <v>2469</v>
      </c>
      <c r="K13480" s="19" t="s">
        <v>40</v>
      </c>
      <c r="L13480" s="59" t="s">
        <v>12593</v>
      </c>
    </row>
    <row r="13481" spans="2:12" ht="45" x14ac:dyDescent="0.25">
      <c r="B13481" s="450">
        <v>15101510</v>
      </c>
      <c r="C13481" s="451" t="s">
        <v>12732</v>
      </c>
      <c r="D13481" s="137">
        <v>41824</v>
      </c>
      <c r="E13481" s="452">
        <v>41883</v>
      </c>
      <c r="F13481" s="19" t="s">
        <v>497</v>
      </c>
      <c r="G13481" s="19" t="s">
        <v>118</v>
      </c>
      <c r="H13481" s="453">
        <v>10500</v>
      </c>
      <c r="I13481" s="453">
        <v>10500</v>
      </c>
      <c r="J13481" s="19" t="s">
        <v>2469</v>
      </c>
      <c r="K13481" s="19" t="s">
        <v>40</v>
      </c>
      <c r="L13481" s="59" t="s">
        <v>12593</v>
      </c>
    </row>
    <row r="13482" spans="2:12" ht="45" x14ac:dyDescent="0.25">
      <c r="B13482" s="450">
        <v>15101510</v>
      </c>
      <c r="C13482" s="451" t="s">
        <v>12733</v>
      </c>
      <c r="D13482" s="137">
        <v>41825</v>
      </c>
      <c r="E13482" s="452">
        <v>41884</v>
      </c>
      <c r="F13482" s="19" t="s">
        <v>497</v>
      </c>
      <c r="G13482" s="19" t="s">
        <v>118</v>
      </c>
      <c r="H13482" s="453">
        <v>108000</v>
      </c>
      <c r="I13482" s="453">
        <v>108000</v>
      </c>
      <c r="J13482" s="19" t="s">
        <v>2469</v>
      </c>
      <c r="K13482" s="19" t="s">
        <v>40</v>
      </c>
      <c r="L13482" s="59" t="s">
        <v>12593</v>
      </c>
    </row>
    <row r="13483" spans="2:12" ht="45" x14ac:dyDescent="0.25">
      <c r="B13483" s="450">
        <v>15101510</v>
      </c>
      <c r="C13483" s="451" t="s">
        <v>12734</v>
      </c>
      <c r="D13483" s="137">
        <v>41826</v>
      </c>
      <c r="E13483" s="452">
        <v>41885</v>
      </c>
      <c r="F13483" s="19" t="s">
        <v>497</v>
      </c>
      <c r="G13483" s="19" t="s">
        <v>118</v>
      </c>
      <c r="H13483" s="453">
        <v>30000</v>
      </c>
      <c r="I13483" s="453">
        <v>30000</v>
      </c>
      <c r="J13483" s="19" t="s">
        <v>2469</v>
      </c>
      <c r="K13483" s="19" t="s">
        <v>40</v>
      </c>
      <c r="L13483" s="59" t="s">
        <v>12593</v>
      </c>
    </row>
    <row r="13484" spans="2:12" ht="45" x14ac:dyDescent="0.25">
      <c r="B13484" s="450">
        <v>15101510</v>
      </c>
      <c r="C13484" s="451" t="s">
        <v>12735</v>
      </c>
      <c r="D13484" s="137">
        <v>41827</v>
      </c>
      <c r="E13484" s="452">
        <v>41886</v>
      </c>
      <c r="F13484" s="19" t="s">
        <v>497</v>
      </c>
      <c r="G13484" s="19" t="s">
        <v>118</v>
      </c>
      <c r="H13484" s="453">
        <v>22500</v>
      </c>
      <c r="I13484" s="453">
        <v>22500</v>
      </c>
      <c r="J13484" s="19" t="s">
        <v>2469</v>
      </c>
      <c r="K13484" s="19" t="s">
        <v>40</v>
      </c>
      <c r="L13484" s="59" t="s">
        <v>12593</v>
      </c>
    </row>
    <row r="13485" spans="2:12" ht="45" x14ac:dyDescent="0.25">
      <c r="B13485" s="450">
        <v>15101510</v>
      </c>
      <c r="C13485" s="451" t="s">
        <v>12736</v>
      </c>
      <c r="D13485" s="137">
        <v>41828</v>
      </c>
      <c r="E13485" s="452">
        <v>41887</v>
      </c>
      <c r="F13485" s="19" t="s">
        <v>497</v>
      </c>
      <c r="G13485" s="19" t="s">
        <v>118</v>
      </c>
      <c r="H13485" s="453">
        <v>180000</v>
      </c>
      <c r="I13485" s="453">
        <v>180000</v>
      </c>
      <c r="J13485" s="19" t="s">
        <v>2469</v>
      </c>
      <c r="K13485" s="19" t="s">
        <v>40</v>
      </c>
      <c r="L13485" s="59" t="s">
        <v>12593</v>
      </c>
    </row>
    <row r="13486" spans="2:12" ht="45" x14ac:dyDescent="0.25">
      <c r="B13486" s="450">
        <v>15101510</v>
      </c>
      <c r="C13486" s="451" t="s">
        <v>12737</v>
      </c>
      <c r="D13486" s="137">
        <v>41829</v>
      </c>
      <c r="E13486" s="452">
        <v>41888</v>
      </c>
      <c r="F13486" s="19" t="s">
        <v>497</v>
      </c>
      <c r="G13486" s="19" t="s">
        <v>118</v>
      </c>
      <c r="H13486" s="453">
        <v>180000</v>
      </c>
      <c r="I13486" s="453">
        <v>180000</v>
      </c>
      <c r="J13486" s="19" t="s">
        <v>2469</v>
      </c>
      <c r="K13486" s="19" t="s">
        <v>40</v>
      </c>
      <c r="L13486" s="59" t="s">
        <v>12593</v>
      </c>
    </row>
    <row r="13487" spans="2:12" ht="45" x14ac:dyDescent="0.25">
      <c r="B13487" s="450">
        <v>23271803</v>
      </c>
      <c r="C13487" s="451" t="s">
        <v>12738</v>
      </c>
      <c r="D13487" s="137">
        <v>41830</v>
      </c>
      <c r="E13487" s="452">
        <v>41889</v>
      </c>
      <c r="F13487" s="19" t="s">
        <v>497</v>
      </c>
      <c r="G13487" s="19" t="s">
        <v>118</v>
      </c>
      <c r="H13487" s="453">
        <v>160000</v>
      </c>
      <c r="I13487" s="453">
        <v>160000</v>
      </c>
      <c r="J13487" s="19" t="s">
        <v>2469</v>
      </c>
      <c r="K13487" s="19" t="s">
        <v>40</v>
      </c>
      <c r="L13487" s="59" t="s">
        <v>12593</v>
      </c>
    </row>
    <row r="13488" spans="2:12" ht="45" x14ac:dyDescent="0.25">
      <c r="B13488" s="450">
        <v>32111515</v>
      </c>
      <c r="C13488" s="451" t="s">
        <v>12739</v>
      </c>
      <c r="D13488" s="137">
        <v>41831</v>
      </c>
      <c r="E13488" s="452">
        <v>41890</v>
      </c>
      <c r="F13488" s="19" t="s">
        <v>497</v>
      </c>
      <c r="G13488" s="19" t="s">
        <v>118</v>
      </c>
      <c r="H13488" s="453">
        <v>10500</v>
      </c>
      <c r="I13488" s="453">
        <v>10500</v>
      </c>
      <c r="J13488" s="19" t="s">
        <v>2469</v>
      </c>
      <c r="K13488" s="19" t="s">
        <v>40</v>
      </c>
      <c r="L13488" s="59" t="s">
        <v>12593</v>
      </c>
    </row>
    <row r="13489" spans="2:12" ht="45" x14ac:dyDescent="0.25">
      <c r="B13489" s="450">
        <v>32111515</v>
      </c>
      <c r="C13489" s="451" t="s">
        <v>12740</v>
      </c>
      <c r="D13489" s="137">
        <v>41832</v>
      </c>
      <c r="E13489" s="452">
        <v>41891</v>
      </c>
      <c r="F13489" s="19" t="s">
        <v>497</v>
      </c>
      <c r="G13489" s="19" t="s">
        <v>118</v>
      </c>
      <c r="H13489" s="453">
        <v>10500</v>
      </c>
      <c r="I13489" s="453">
        <v>10500</v>
      </c>
      <c r="J13489" s="19" t="s">
        <v>2469</v>
      </c>
      <c r="K13489" s="19" t="s">
        <v>40</v>
      </c>
      <c r="L13489" s="59" t="s">
        <v>12593</v>
      </c>
    </row>
    <row r="13490" spans="2:12" ht="45" x14ac:dyDescent="0.25">
      <c r="B13490" s="450">
        <v>32111515</v>
      </c>
      <c r="C13490" s="451" t="s">
        <v>12741</v>
      </c>
      <c r="D13490" s="137">
        <v>41833</v>
      </c>
      <c r="E13490" s="452">
        <v>41892</v>
      </c>
      <c r="F13490" s="19" t="s">
        <v>497</v>
      </c>
      <c r="G13490" s="19" t="s">
        <v>118</v>
      </c>
      <c r="H13490" s="453">
        <v>4500</v>
      </c>
      <c r="I13490" s="453">
        <v>4500</v>
      </c>
      <c r="J13490" s="19" t="s">
        <v>2469</v>
      </c>
      <c r="K13490" s="19" t="s">
        <v>40</v>
      </c>
      <c r="L13490" s="59" t="s">
        <v>12593</v>
      </c>
    </row>
    <row r="13491" spans="2:12" ht="45" x14ac:dyDescent="0.25">
      <c r="B13491" s="450">
        <v>32111515</v>
      </c>
      <c r="C13491" s="451" t="s">
        <v>12742</v>
      </c>
      <c r="D13491" s="137">
        <v>41834</v>
      </c>
      <c r="E13491" s="452">
        <v>41893</v>
      </c>
      <c r="F13491" s="19" t="s">
        <v>497</v>
      </c>
      <c r="G13491" s="19" t="s">
        <v>118</v>
      </c>
      <c r="H13491" s="453">
        <v>48000</v>
      </c>
      <c r="I13491" s="453">
        <v>48000</v>
      </c>
      <c r="J13491" s="19" t="s">
        <v>2469</v>
      </c>
      <c r="K13491" s="19" t="s">
        <v>40</v>
      </c>
      <c r="L13491" s="59" t="s">
        <v>12593</v>
      </c>
    </row>
    <row r="13492" spans="2:12" ht="45" x14ac:dyDescent="0.25">
      <c r="B13492" s="450">
        <v>32111515</v>
      </c>
      <c r="C13492" s="451" t="s">
        <v>12743</v>
      </c>
      <c r="D13492" s="137">
        <v>41835</v>
      </c>
      <c r="E13492" s="452">
        <v>41894</v>
      </c>
      <c r="F13492" s="19" t="s">
        <v>497</v>
      </c>
      <c r="G13492" s="19" t="s">
        <v>118</v>
      </c>
      <c r="H13492" s="453">
        <v>144000</v>
      </c>
      <c r="I13492" s="453">
        <v>144000</v>
      </c>
      <c r="J13492" s="19" t="s">
        <v>2469</v>
      </c>
      <c r="K13492" s="19" t="s">
        <v>40</v>
      </c>
      <c r="L13492" s="59" t="s">
        <v>12593</v>
      </c>
    </row>
    <row r="13493" spans="2:12" ht="45" x14ac:dyDescent="0.25">
      <c r="B13493" s="450">
        <v>32111515</v>
      </c>
      <c r="C13493" s="451" t="s">
        <v>12744</v>
      </c>
      <c r="D13493" s="137">
        <v>41836</v>
      </c>
      <c r="E13493" s="452">
        <v>41895</v>
      </c>
      <c r="F13493" s="19" t="s">
        <v>497</v>
      </c>
      <c r="G13493" s="19" t="s">
        <v>118</v>
      </c>
      <c r="H13493" s="453">
        <v>28800</v>
      </c>
      <c r="I13493" s="453">
        <v>28800</v>
      </c>
      <c r="J13493" s="19" t="s">
        <v>2469</v>
      </c>
      <c r="K13493" s="19" t="s">
        <v>40</v>
      </c>
      <c r="L13493" s="59" t="s">
        <v>12593</v>
      </c>
    </row>
    <row r="13494" spans="2:12" ht="45" x14ac:dyDescent="0.25">
      <c r="B13494" s="450">
        <v>32111515</v>
      </c>
      <c r="C13494" s="451" t="s">
        <v>12745</v>
      </c>
      <c r="D13494" s="137">
        <v>41837</v>
      </c>
      <c r="E13494" s="452">
        <v>41896</v>
      </c>
      <c r="F13494" s="19" t="s">
        <v>497</v>
      </c>
      <c r="G13494" s="19" t="s">
        <v>118</v>
      </c>
      <c r="H13494" s="453">
        <v>18000</v>
      </c>
      <c r="I13494" s="453">
        <v>18000</v>
      </c>
      <c r="J13494" s="19" t="s">
        <v>2469</v>
      </c>
      <c r="K13494" s="19" t="s">
        <v>40</v>
      </c>
      <c r="L13494" s="59" t="s">
        <v>12593</v>
      </c>
    </row>
    <row r="13495" spans="2:12" ht="45" x14ac:dyDescent="0.25">
      <c r="B13495" s="450">
        <v>32111515</v>
      </c>
      <c r="C13495" s="451" t="s">
        <v>12746</v>
      </c>
      <c r="D13495" s="137">
        <v>41838</v>
      </c>
      <c r="E13495" s="452">
        <v>41897</v>
      </c>
      <c r="F13495" s="19" t="s">
        <v>497</v>
      </c>
      <c r="G13495" s="19" t="s">
        <v>118</v>
      </c>
      <c r="H13495" s="453">
        <v>18000</v>
      </c>
      <c r="I13495" s="453">
        <v>18000</v>
      </c>
      <c r="J13495" s="19" t="s">
        <v>2469</v>
      </c>
      <c r="K13495" s="19" t="s">
        <v>40</v>
      </c>
      <c r="L13495" s="59" t="s">
        <v>12593</v>
      </c>
    </row>
    <row r="13496" spans="2:12" ht="45" x14ac:dyDescent="0.25">
      <c r="B13496" s="450">
        <v>32111515</v>
      </c>
      <c r="C13496" s="451" t="s">
        <v>12747</v>
      </c>
      <c r="D13496" s="137">
        <v>41839</v>
      </c>
      <c r="E13496" s="452">
        <v>41898</v>
      </c>
      <c r="F13496" s="19" t="s">
        <v>497</v>
      </c>
      <c r="G13496" s="19" t="s">
        <v>118</v>
      </c>
      <c r="H13496" s="453">
        <v>18000</v>
      </c>
      <c r="I13496" s="453">
        <v>18000</v>
      </c>
      <c r="J13496" s="19" t="s">
        <v>2469</v>
      </c>
      <c r="K13496" s="19" t="s">
        <v>40</v>
      </c>
      <c r="L13496" s="59" t="s">
        <v>12593</v>
      </c>
    </row>
    <row r="13497" spans="2:12" ht="45" x14ac:dyDescent="0.25">
      <c r="B13497" s="450">
        <v>32111515</v>
      </c>
      <c r="C13497" s="451" t="s">
        <v>12748</v>
      </c>
      <c r="D13497" s="137">
        <v>41840</v>
      </c>
      <c r="E13497" s="452">
        <v>41899</v>
      </c>
      <c r="F13497" s="19" t="s">
        <v>497</v>
      </c>
      <c r="G13497" s="19" t="s">
        <v>118</v>
      </c>
      <c r="H13497" s="453">
        <v>18000</v>
      </c>
      <c r="I13497" s="453">
        <v>18000</v>
      </c>
      <c r="J13497" s="19" t="s">
        <v>2469</v>
      </c>
      <c r="K13497" s="19" t="s">
        <v>40</v>
      </c>
      <c r="L13497" s="59" t="s">
        <v>12593</v>
      </c>
    </row>
    <row r="13498" spans="2:12" ht="45" x14ac:dyDescent="0.25">
      <c r="B13498" s="450">
        <v>32111515</v>
      </c>
      <c r="C13498" s="451" t="s">
        <v>12749</v>
      </c>
      <c r="D13498" s="137">
        <v>41841</v>
      </c>
      <c r="E13498" s="452">
        <v>41900</v>
      </c>
      <c r="F13498" s="19" t="s">
        <v>497</v>
      </c>
      <c r="G13498" s="19" t="s">
        <v>118</v>
      </c>
      <c r="H13498" s="453">
        <v>18000</v>
      </c>
      <c r="I13498" s="453">
        <v>18000</v>
      </c>
      <c r="J13498" s="19" t="s">
        <v>2469</v>
      </c>
      <c r="K13498" s="19" t="s">
        <v>40</v>
      </c>
      <c r="L13498" s="59" t="s">
        <v>12593</v>
      </c>
    </row>
    <row r="13499" spans="2:12" ht="45" x14ac:dyDescent="0.25">
      <c r="B13499" s="450">
        <v>32111515</v>
      </c>
      <c r="C13499" s="451" t="s">
        <v>12750</v>
      </c>
      <c r="D13499" s="137">
        <v>41842</v>
      </c>
      <c r="E13499" s="452">
        <v>41901</v>
      </c>
      <c r="F13499" s="19" t="s">
        <v>497</v>
      </c>
      <c r="G13499" s="19" t="s">
        <v>118</v>
      </c>
      <c r="H13499" s="453">
        <v>18000</v>
      </c>
      <c r="I13499" s="453">
        <v>18000</v>
      </c>
      <c r="J13499" s="19" t="s">
        <v>2469</v>
      </c>
      <c r="K13499" s="19" t="s">
        <v>40</v>
      </c>
      <c r="L13499" s="59" t="s">
        <v>12593</v>
      </c>
    </row>
    <row r="13500" spans="2:12" ht="45" x14ac:dyDescent="0.25">
      <c r="B13500" s="450">
        <v>32111515</v>
      </c>
      <c r="C13500" s="451" t="s">
        <v>12751</v>
      </c>
      <c r="D13500" s="137">
        <v>41843</v>
      </c>
      <c r="E13500" s="452">
        <v>41902</v>
      </c>
      <c r="F13500" s="19" t="s">
        <v>497</v>
      </c>
      <c r="G13500" s="19" t="s">
        <v>118</v>
      </c>
      <c r="H13500" s="453">
        <v>18000</v>
      </c>
      <c r="I13500" s="453">
        <v>18000</v>
      </c>
      <c r="J13500" s="19" t="s">
        <v>2469</v>
      </c>
      <c r="K13500" s="19" t="s">
        <v>40</v>
      </c>
      <c r="L13500" s="59" t="s">
        <v>12593</v>
      </c>
    </row>
    <row r="13501" spans="2:12" ht="45" x14ac:dyDescent="0.25">
      <c r="B13501" s="450">
        <v>32111515</v>
      </c>
      <c r="C13501" s="451" t="s">
        <v>12752</v>
      </c>
      <c r="D13501" s="137">
        <v>41844</v>
      </c>
      <c r="E13501" s="452">
        <v>41903</v>
      </c>
      <c r="F13501" s="19" t="s">
        <v>497</v>
      </c>
      <c r="G13501" s="19" t="s">
        <v>118</v>
      </c>
      <c r="H13501" s="453">
        <v>120000</v>
      </c>
      <c r="I13501" s="453">
        <v>120000</v>
      </c>
      <c r="J13501" s="19" t="s">
        <v>2469</v>
      </c>
      <c r="K13501" s="19" t="s">
        <v>40</v>
      </c>
      <c r="L13501" s="59" t="s">
        <v>12593</v>
      </c>
    </row>
    <row r="13502" spans="2:12" ht="45" x14ac:dyDescent="0.25">
      <c r="B13502" s="450">
        <v>32111515</v>
      </c>
      <c r="C13502" s="451" t="s">
        <v>12753</v>
      </c>
      <c r="D13502" s="137">
        <v>41845</v>
      </c>
      <c r="E13502" s="452">
        <v>41904</v>
      </c>
      <c r="F13502" s="19" t="s">
        <v>497</v>
      </c>
      <c r="G13502" s="19" t="s">
        <v>118</v>
      </c>
      <c r="H13502" s="453">
        <v>135000</v>
      </c>
      <c r="I13502" s="453">
        <v>135000</v>
      </c>
      <c r="J13502" s="19" t="s">
        <v>2469</v>
      </c>
      <c r="K13502" s="19" t="s">
        <v>40</v>
      </c>
      <c r="L13502" s="59" t="s">
        <v>12593</v>
      </c>
    </row>
    <row r="13503" spans="2:12" ht="45" x14ac:dyDescent="0.25">
      <c r="B13503" s="450">
        <v>32111515</v>
      </c>
      <c r="C13503" s="451" t="s">
        <v>12754</v>
      </c>
      <c r="D13503" s="137">
        <v>41846</v>
      </c>
      <c r="E13503" s="452">
        <v>41905</v>
      </c>
      <c r="F13503" s="19" t="s">
        <v>497</v>
      </c>
      <c r="G13503" s="19" t="s">
        <v>118</v>
      </c>
      <c r="H13503" s="453">
        <v>60000</v>
      </c>
      <c r="I13503" s="453">
        <v>60000</v>
      </c>
      <c r="J13503" s="19" t="s">
        <v>2469</v>
      </c>
      <c r="K13503" s="19" t="s">
        <v>40</v>
      </c>
      <c r="L13503" s="59" t="s">
        <v>12593</v>
      </c>
    </row>
    <row r="13504" spans="2:12" ht="45" x14ac:dyDescent="0.25">
      <c r="B13504" s="450">
        <v>20121405</v>
      </c>
      <c r="C13504" s="451" t="s">
        <v>12755</v>
      </c>
      <c r="D13504" s="137">
        <v>41847</v>
      </c>
      <c r="E13504" s="452">
        <v>41906</v>
      </c>
      <c r="F13504" s="19" t="s">
        <v>497</v>
      </c>
      <c r="G13504" s="19" t="s">
        <v>118</v>
      </c>
      <c r="H13504" s="453">
        <v>60000</v>
      </c>
      <c r="I13504" s="453">
        <v>60000</v>
      </c>
      <c r="J13504" s="19" t="s">
        <v>2469</v>
      </c>
      <c r="K13504" s="19" t="s">
        <v>40</v>
      </c>
      <c r="L13504" s="59" t="s">
        <v>12593</v>
      </c>
    </row>
    <row r="13505" spans="2:12" ht="45" x14ac:dyDescent="0.25">
      <c r="B13505" s="450">
        <v>20121405</v>
      </c>
      <c r="C13505" s="451" t="s">
        <v>12756</v>
      </c>
      <c r="D13505" s="137">
        <v>41848</v>
      </c>
      <c r="E13505" s="452">
        <v>41907</v>
      </c>
      <c r="F13505" s="19" t="s">
        <v>497</v>
      </c>
      <c r="G13505" s="19" t="s">
        <v>118</v>
      </c>
      <c r="H13505" s="453">
        <v>60000</v>
      </c>
      <c r="I13505" s="453">
        <v>60000</v>
      </c>
      <c r="J13505" s="19" t="s">
        <v>2469</v>
      </c>
      <c r="K13505" s="19" t="s">
        <v>40</v>
      </c>
      <c r="L13505" s="59" t="s">
        <v>12593</v>
      </c>
    </row>
    <row r="13506" spans="2:12" ht="45" x14ac:dyDescent="0.25">
      <c r="B13506" s="450">
        <v>20121405</v>
      </c>
      <c r="C13506" s="451" t="s">
        <v>12757</v>
      </c>
      <c r="D13506" s="137">
        <v>41849</v>
      </c>
      <c r="E13506" s="452">
        <v>41908</v>
      </c>
      <c r="F13506" s="19" t="s">
        <v>497</v>
      </c>
      <c r="G13506" s="19" t="s">
        <v>118</v>
      </c>
      <c r="H13506" s="453">
        <v>90000</v>
      </c>
      <c r="I13506" s="453">
        <v>90000</v>
      </c>
      <c r="J13506" s="19" t="s">
        <v>2469</v>
      </c>
      <c r="K13506" s="19" t="s">
        <v>40</v>
      </c>
      <c r="L13506" s="59" t="s">
        <v>12593</v>
      </c>
    </row>
    <row r="13507" spans="2:12" ht="45" x14ac:dyDescent="0.25">
      <c r="B13507" s="450">
        <v>20121405</v>
      </c>
      <c r="C13507" s="451" t="s">
        <v>12758</v>
      </c>
      <c r="D13507" s="137">
        <v>41850</v>
      </c>
      <c r="E13507" s="452">
        <v>41909</v>
      </c>
      <c r="F13507" s="19" t="s">
        <v>497</v>
      </c>
      <c r="G13507" s="19" t="s">
        <v>118</v>
      </c>
      <c r="H13507" s="453">
        <v>102000</v>
      </c>
      <c r="I13507" s="453">
        <v>102000</v>
      </c>
      <c r="J13507" s="19" t="s">
        <v>2469</v>
      </c>
      <c r="K13507" s="19" t="s">
        <v>40</v>
      </c>
      <c r="L13507" s="59" t="s">
        <v>12593</v>
      </c>
    </row>
    <row r="13508" spans="2:12" ht="45" x14ac:dyDescent="0.25">
      <c r="B13508" s="450">
        <v>12142204</v>
      </c>
      <c r="C13508" s="451" t="s">
        <v>12759</v>
      </c>
      <c r="D13508" s="137">
        <v>41851</v>
      </c>
      <c r="E13508" s="452">
        <v>41910</v>
      </c>
      <c r="F13508" s="19" t="s">
        <v>497</v>
      </c>
      <c r="G13508" s="19" t="s">
        <v>118</v>
      </c>
      <c r="H13508" s="453">
        <v>6000000</v>
      </c>
      <c r="I13508" s="453">
        <v>6000000</v>
      </c>
      <c r="J13508" s="19" t="s">
        <v>2469</v>
      </c>
      <c r="K13508" s="19" t="s">
        <v>40</v>
      </c>
      <c r="L13508" s="59" t="s">
        <v>12593</v>
      </c>
    </row>
    <row r="13509" spans="2:12" ht="45" x14ac:dyDescent="0.25">
      <c r="B13509" s="450">
        <v>32121602</v>
      </c>
      <c r="C13509" s="451" t="s">
        <v>12760</v>
      </c>
      <c r="D13509" s="137">
        <v>41852</v>
      </c>
      <c r="E13509" s="452">
        <v>41911</v>
      </c>
      <c r="F13509" s="19" t="s">
        <v>497</v>
      </c>
      <c r="G13509" s="19" t="s">
        <v>118</v>
      </c>
      <c r="H13509" s="453">
        <v>24000</v>
      </c>
      <c r="I13509" s="453">
        <v>24000</v>
      </c>
      <c r="J13509" s="19" t="s">
        <v>2469</v>
      </c>
      <c r="K13509" s="19" t="s">
        <v>40</v>
      </c>
      <c r="L13509" s="59" t="s">
        <v>12593</v>
      </c>
    </row>
    <row r="13510" spans="2:12" ht="45" x14ac:dyDescent="0.25">
      <c r="B13510" s="450">
        <v>32121602</v>
      </c>
      <c r="C13510" s="451" t="s">
        <v>12761</v>
      </c>
      <c r="D13510" s="137">
        <v>41853</v>
      </c>
      <c r="E13510" s="452">
        <v>41912</v>
      </c>
      <c r="F13510" s="19" t="s">
        <v>497</v>
      </c>
      <c r="G13510" s="19" t="s">
        <v>118</v>
      </c>
      <c r="H13510" s="453">
        <v>24000</v>
      </c>
      <c r="I13510" s="453">
        <v>24000</v>
      </c>
      <c r="J13510" s="19" t="s">
        <v>2469</v>
      </c>
      <c r="K13510" s="19" t="s">
        <v>40</v>
      </c>
      <c r="L13510" s="59" t="s">
        <v>12593</v>
      </c>
    </row>
    <row r="13511" spans="2:12" ht="45" x14ac:dyDescent="0.25">
      <c r="B13511" s="450">
        <v>32121602</v>
      </c>
      <c r="C13511" s="451" t="s">
        <v>12762</v>
      </c>
      <c r="D13511" s="137">
        <v>41854</v>
      </c>
      <c r="E13511" s="452">
        <v>41913</v>
      </c>
      <c r="F13511" s="19" t="s">
        <v>497</v>
      </c>
      <c r="G13511" s="19" t="s">
        <v>118</v>
      </c>
      <c r="H13511" s="453">
        <v>24000</v>
      </c>
      <c r="I13511" s="453">
        <v>24000</v>
      </c>
      <c r="J13511" s="19" t="s">
        <v>2469</v>
      </c>
      <c r="K13511" s="19" t="s">
        <v>40</v>
      </c>
      <c r="L13511" s="59" t="s">
        <v>12593</v>
      </c>
    </row>
    <row r="13512" spans="2:12" ht="45" x14ac:dyDescent="0.25">
      <c r="B13512" s="450">
        <v>32121602</v>
      </c>
      <c r="C13512" s="451" t="s">
        <v>12763</v>
      </c>
      <c r="D13512" s="137">
        <v>41855</v>
      </c>
      <c r="E13512" s="452">
        <v>41914</v>
      </c>
      <c r="F13512" s="19" t="s">
        <v>497</v>
      </c>
      <c r="G13512" s="19" t="s">
        <v>118</v>
      </c>
      <c r="H13512" s="453">
        <v>24000</v>
      </c>
      <c r="I13512" s="453">
        <v>24000</v>
      </c>
      <c r="J13512" s="19" t="s">
        <v>2469</v>
      </c>
      <c r="K13512" s="19" t="s">
        <v>40</v>
      </c>
      <c r="L13512" s="59" t="s">
        <v>12593</v>
      </c>
    </row>
    <row r="13513" spans="2:12" ht="45" x14ac:dyDescent="0.25">
      <c r="B13513" s="450">
        <v>32121602</v>
      </c>
      <c r="C13513" s="451" t="s">
        <v>12764</v>
      </c>
      <c r="D13513" s="137">
        <v>41856</v>
      </c>
      <c r="E13513" s="452">
        <v>41915</v>
      </c>
      <c r="F13513" s="19" t="s">
        <v>497</v>
      </c>
      <c r="G13513" s="19" t="s">
        <v>118</v>
      </c>
      <c r="H13513" s="453">
        <v>24000</v>
      </c>
      <c r="I13513" s="453">
        <v>24000</v>
      </c>
      <c r="J13513" s="19" t="s">
        <v>2469</v>
      </c>
      <c r="K13513" s="19" t="s">
        <v>40</v>
      </c>
      <c r="L13513" s="59" t="s">
        <v>12593</v>
      </c>
    </row>
    <row r="13514" spans="2:12" ht="45" x14ac:dyDescent="0.25">
      <c r="B13514" s="450">
        <v>41112802</v>
      </c>
      <c r="C13514" s="451" t="s">
        <v>12765</v>
      </c>
      <c r="D13514" s="137">
        <v>41857</v>
      </c>
      <c r="E13514" s="452">
        <v>41916</v>
      </c>
      <c r="F13514" s="19" t="s">
        <v>497</v>
      </c>
      <c r="G13514" s="19" t="s">
        <v>118</v>
      </c>
      <c r="H13514" s="453">
        <v>960000</v>
      </c>
      <c r="I13514" s="453">
        <v>960000</v>
      </c>
      <c r="J13514" s="19" t="s">
        <v>2469</v>
      </c>
      <c r="K13514" s="19" t="s">
        <v>40</v>
      </c>
      <c r="L13514" s="59" t="s">
        <v>12593</v>
      </c>
    </row>
    <row r="13515" spans="2:12" ht="45" x14ac:dyDescent="0.25">
      <c r="B13515" s="450">
        <v>25191837</v>
      </c>
      <c r="C13515" s="451" t="s">
        <v>12766</v>
      </c>
      <c r="D13515" s="137">
        <v>41858</v>
      </c>
      <c r="E13515" s="452">
        <v>41917</v>
      </c>
      <c r="F13515" s="19" t="s">
        <v>497</v>
      </c>
      <c r="G13515" s="19" t="s">
        <v>118</v>
      </c>
      <c r="H13515" s="453">
        <v>4800000</v>
      </c>
      <c r="I13515" s="453">
        <v>4800000</v>
      </c>
      <c r="J13515" s="19" t="s">
        <v>2469</v>
      </c>
      <c r="K13515" s="19" t="s">
        <v>40</v>
      </c>
      <c r="L13515" s="59" t="s">
        <v>12593</v>
      </c>
    </row>
    <row r="13516" spans="2:12" ht="45" x14ac:dyDescent="0.25">
      <c r="B13516" s="450">
        <v>23271806</v>
      </c>
      <c r="C13516" s="451" t="s">
        <v>12767</v>
      </c>
      <c r="D13516" s="137">
        <v>41859</v>
      </c>
      <c r="E13516" s="452">
        <v>41918</v>
      </c>
      <c r="F13516" s="19" t="s">
        <v>497</v>
      </c>
      <c r="G13516" s="19" t="s">
        <v>118</v>
      </c>
      <c r="H13516" s="453">
        <v>4050000</v>
      </c>
      <c r="I13516" s="453">
        <v>4050000</v>
      </c>
      <c r="J13516" s="19" t="s">
        <v>2469</v>
      </c>
      <c r="K13516" s="19" t="s">
        <v>40</v>
      </c>
      <c r="L13516" s="59" t="s">
        <v>12593</v>
      </c>
    </row>
    <row r="13517" spans="2:12" ht="45" x14ac:dyDescent="0.25">
      <c r="B13517" s="450">
        <v>23271816</v>
      </c>
      <c r="C13517" s="451" t="s">
        <v>12768</v>
      </c>
      <c r="D13517" s="137">
        <v>41860</v>
      </c>
      <c r="E13517" s="452">
        <v>41919</v>
      </c>
      <c r="F13517" s="19" t="s">
        <v>497</v>
      </c>
      <c r="G13517" s="19" t="s">
        <v>118</v>
      </c>
      <c r="H13517" s="453">
        <v>135000</v>
      </c>
      <c r="I13517" s="453">
        <v>135000</v>
      </c>
      <c r="J13517" s="19" t="s">
        <v>2469</v>
      </c>
      <c r="K13517" s="19" t="s">
        <v>40</v>
      </c>
      <c r="L13517" s="59" t="s">
        <v>12593</v>
      </c>
    </row>
    <row r="13518" spans="2:12" ht="45" x14ac:dyDescent="0.25">
      <c r="B13518" s="450">
        <v>23231001</v>
      </c>
      <c r="C13518" s="451" t="s">
        <v>12769</v>
      </c>
      <c r="D13518" s="137">
        <v>41861</v>
      </c>
      <c r="E13518" s="452">
        <v>41920</v>
      </c>
      <c r="F13518" s="19" t="s">
        <v>497</v>
      </c>
      <c r="G13518" s="19" t="s">
        <v>118</v>
      </c>
      <c r="H13518" s="453">
        <v>270000</v>
      </c>
      <c r="I13518" s="453">
        <v>270000</v>
      </c>
      <c r="J13518" s="19" t="s">
        <v>2469</v>
      </c>
      <c r="K13518" s="19" t="s">
        <v>40</v>
      </c>
      <c r="L13518" s="59" t="s">
        <v>12593</v>
      </c>
    </row>
    <row r="13519" spans="2:12" ht="45" x14ac:dyDescent="0.25">
      <c r="B13519" s="450">
        <v>32121617</v>
      </c>
      <c r="C13519" s="451" t="s">
        <v>12770</v>
      </c>
      <c r="D13519" s="137">
        <v>41862</v>
      </c>
      <c r="E13519" s="452">
        <v>41921</v>
      </c>
      <c r="F13519" s="19" t="s">
        <v>497</v>
      </c>
      <c r="G13519" s="19" t="s">
        <v>118</v>
      </c>
      <c r="H13519" s="453">
        <v>90000</v>
      </c>
      <c r="I13519" s="453">
        <v>90000</v>
      </c>
      <c r="J13519" s="19" t="s">
        <v>2469</v>
      </c>
      <c r="K13519" s="19" t="s">
        <v>40</v>
      </c>
      <c r="L13519" s="59" t="s">
        <v>12593</v>
      </c>
    </row>
    <row r="13520" spans="2:12" ht="45" x14ac:dyDescent="0.25">
      <c r="B13520" s="450">
        <v>32121617</v>
      </c>
      <c r="C13520" s="451" t="s">
        <v>12771</v>
      </c>
      <c r="D13520" s="137">
        <v>41863</v>
      </c>
      <c r="E13520" s="452">
        <v>41922</v>
      </c>
      <c r="F13520" s="19" t="s">
        <v>497</v>
      </c>
      <c r="G13520" s="19" t="s">
        <v>118</v>
      </c>
      <c r="H13520" s="453">
        <v>90000</v>
      </c>
      <c r="I13520" s="453">
        <v>90000</v>
      </c>
      <c r="J13520" s="19" t="s">
        <v>2469</v>
      </c>
      <c r="K13520" s="19" t="s">
        <v>40</v>
      </c>
      <c r="L13520" s="59" t="s">
        <v>12593</v>
      </c>
    </row>
    <row r="13521" spans="2:12" ht="45" x14ac:dyDescent="0.25">
      <c r="B13521" s="450">
        <v>32121617</v>
      </c>
      <c r="C13521" s="451" t="s">
        <v>12772</v>
      </c>
      <c r="D13521" s="137">
        <v>41864</v>
      </c>
      <c r="E13521" s="452">
        <v>41923</v>
      </c>
      <c r="F13521" s="19" t="s">
        <v>497</v>
      </c>
      <c r="G13521" s="19" t="s">
        <v>118</v>
      </c>
      <c r="H13521" s="453">
        <v>90000</v>
      </c>
      <c r="I13521" s="453">
        <v>90000</v>
      </c>
      <c r="J13521" s="19" t="s">
        <v>2469</v>
      </c>
      <c r="K13521" s="19" t="s">
        <v>40</v>
      </c>
      <c r="L13521" s="59" t="s">
        <v>12593</v>
      </c>
    </row>
    <row r="13522" spans="2:12" ht="45" x14ac:dyDescent="0.25">
      <c r="B13522" s="450">
        <v>32121617</v>
      </c>
      <c r="C13522" s="451" t="s">
        <v>12773</v>
      </c>
      <c r="D13522" s="137">
        <v>41865</v>
      </c>
      <c r="E13522" s="452">
        <v>41924</v>
      </c>
      <c r="F13522" s="19" t="s">
        <v>497</v>
      </c>
      <c r="G13522" s="19" t="s">
        <v>118</v>
      </c>
      <c r="H13522" s="453">
        <v>90000</v>
      </c>
      <c r="I13522" s="453">
        <v>90000</v>
      </c>
      <c r="J13522" s="19" t="s">
        <v>2469</v>
      </c>
      <c r="K13522" s="19" t="s">
        <v>40</v>
      </c>
      <c r="L13522" s="59" t="s">
        <v>12593</v>
      </c>
    </row>
    <row r="13523" spans="2:12" ht="45" x14ac:dyDescent="0.25">
      <c r="B13523" s="450">
        <v>32121617</v>
      </c>
      <c r="C13523" s="451" t="s">
        <v>12774</v>
      </c>
      <c r="D13523" s="137">
        <v>41866</v>
      </c>
      <c r="E13523" s="452">
        <v>41925</v>
      </c>
      <c r="F13523" s="19" t="s">
        <v>497</v>
      </c>
      <c r="G13523" s="19" t="s">
        <v>118</v>
      </c>
      <c r="H13523" s="453">
        <v>90000</v>
      </c>
      <c r="I13523" s="453">
        <v>90000</v>
      </c>
      <c r="J13523" s="19" t="s">
        <v>2469</v>
      </c>
      <c r="K13523" s="19" t="s">
        <v>40</v>
      </c>
      <c r="L13523" s="59" t="s">
        <v>12593</v>
      </c>
    </row>
    <row r="13524" spans="2:12" ht="45" x14ac:dyDescent="0.25">
      <c r="B13524" s="450">
        <v>32121617</v>
      </c>
      <c r="C13524" s="451" t="s">
        <v>12775</v>
      </c>
      <c r="D13524" s="137">
        <v>41867</v>
      </c>
      <c r="E13524" s="452">
        <v>41926</v>
      </c>
      <c r="F13524" s="19" t="s">
        <v>497</v>
      </c>
      <c r="G13524" s="19" t="s">
        <v>118</v>
      </c>
      <c r="H13524" s="453">
        <v>90000</v>
      </c>
      <c r="I13524" s="453">
        <v>90000</v>
      </c>
      <c r="J13524" s="19" t="s">
        <v>2469</v>
      </c>
      <c r="K13524" s="19" t="s">
        <v>40</v>
      </c>
      <c r="L13524" s="59" t="s">
        <v>12593</v>
      </c>
    </row>
    <row r="13525" spans="2:12" ht="45" x14ac:dyDescent="0.25">
      <c r="B13525" s="450">
        <v>32121617</v>
      </c>
      <c r="C13525" s="451" t="s">
        <v>12776</v>
      </c>
      <c r="D13525" s="137">
        <v>41868</v>
      </c>
      <c r="E13525" s="452">
        <v>41927</v>
      </c>
      <c r="F13525" s="19" t="s">
        <v>497</v>
      </c>
      <c r="G13525" s="19" t="s">
        <v>118</v>
      </c>
      <c r="H13525" s="453">
        <v>150000</v>
      </c>
      <c r="I13525" s="453">
        <v>150000</v>
      </c>
      <c r="J13525" s="19" t="s">
        <v>2469</v>
      </c>
      <c r="K13525" s="19" t="s">
        <v>40</v>
      </c>
      <c r="L13525" s="59" t="s">
        <v>12593</v>
      </c>
    </row>
    <row r="13526" spans="2:12" ht="45" x14ac:dyDescent="0.25">
      <c r="B13526" s="450">
        <v>32121617</v>
      </c>
      <c r="C13526" s="451" t="s">
        <v>12777</v>
      </c>
      <c r="D13526" s="137">
        <v>41869</v>
      </c>
      <c r="E13526" s="452">
        <v>41928</v>
      </c>
      <c r="F13526" s="19" t="s">
        <v>497</v>
      </c>
      <c r="G13526" s="19" t="s">
        <v>118</v>
      </c>
      <c r="H13526" s="453">
        <v>150000</v>
      </c>
      <c r="I13526" s="453">
        <v>150000</v>
      </c>
      <c r="J13526" s="19" t="s">
        <v>2469</v>
      </c>
      <c r="K13526" s="19" t="s">
        <v>40</v>
      </c>
      <c r="L13526" s="59" t="s">
        <v>12593</v>
      </c>
    </row>
    <row r="13527" spans="2:12" ht="45" x14ac:dyDescent="0.25">
      <c r="B13527" s="450" t="s">
        <v>12778</v>
      </c>
      <c r="C13527" s="451" t="s">
        <v>12779</v>
      </c>
      <c r="D13527" s="137">
        <v>41870</v>
      </c>
      <c r="E13527" s="452">
        <v>41929</v>
      </c>
      <c r="F13527" s="19" t="s">
        <v>497</v>
      </c>
      <c r="G13527" s="19" t="s">
        <v>118</v>
      </c>
      <c r="H13527" s="453">
        <v>30000</v>
      </c>
      <c r="I13527" s="453">
        <v>30000</v>
      </c>
      <c r="J13527" s="19" t="s">
        <v>2469</v>
      </c>
      <c r="K13527" s="19" t="s">
        <v>40</v>
      </c>
      <c r="L13527" s="59" t="s">
        <v>12593</v>
      </c>
    </row>
    <row r="13528" spans="2:12" ht="45" x14ac:dyDescent="0.25">
      <c r="B13528" s="450" t="s">
        <v>12778</v>
      </c>
      <c r="C13528" s="451" t="s">
        <v>12780</v>
      </c>
      <c r="D13528" s="137">
        <v>41871</v>
      </c>
      <c r="E13528" s="452">
        <v>41930</v>
      </c>
      <c r="F13528" s="19" t="s">
        <v>497</v>
      </c>
      <c r="G13528" s="19" t="s">
        <v>118</v>
      </c>
      <c r="H13528" s="453">
        <v>600000</v>
      </c>
      <c r="I13528" s="453">
        <v>600000</v>
      </c>
      <c r="J13528" s="19" t="s">
        <v>2469</v>
      </c>
      <c r="K13528" s="19" t="s">
        <v>40</v>
      </c>
      <c r="L13528" s="59" t="s">
        <v>12593</v>
      </c>
    </row>
    <row r="13529" spans="2:12" ht="45" x14ac:dyDescent="0.25">
      <c r="B13529" s="450">
        <v>30121703</v>
      </c>
      <c r="C13529" s="451" t="s">
        <v>12781</v>
      </c>
      <c r="D13529" s="137">
        <v>41872</v>
      </c>
      <c r="E13529" s="452">
        <v>41931</v>
      </c>
      <c r="F13529" s="19" t="s">
        <v>497</v>
      </c>
      <c r="G13529" s="19" t="s">
        <v>118</v>
      </c>
      <c r="H13529" s="453">
        <v>90000</v>
      </c>
      <c r="I13529" s="453">
        <v>90000</v>
      </c>
      <c r="J13529" s="19" t="s">
        <v>2469</v>
      </c>
      <c r="K13529" s="19" t="s">
        <v>40</v>
      </c>
      <c r="L13529" s="59" t="s">
        <v>12593</v>
      </c>
    </row>
    <row r="13530" spans="2:12" ht="45" x14ac:dyDescent="0.25">
      <c r="B13530" s="450">
        <v>30121703</v>
      </c>
      <c r="C13530" s="451" t="s">
        <v>12782</v>
      </c>
      <c r="D13530" s="137">
        <v>41873</v>
      </c>
      <c r="E13530" s="452">
        <v>41932</v>
      </c>
      <c r="F13530" s="19" t="s">
        <v>497</v>
      </c>
      <c r="G13530" s="19" t="s">
        <v>118</v>
      </c>
      <c r="H13530" s="453">
        <v>150000</v>
      </c>
      <c r="I13530" s="453">
        <v>150000</v>
      </c>
      <c r="J13530" s="19" t="s">
        <v>2469</v>
      </c>
      <c r="K13530" s="19" t="s">
        <v>40</v>
      </c>
      <c r="L13530" s="59" t="s">
        <v>12593</v>
      </c>
    </row>
    <row r="13531" spans="2:12" ht="45" x14ac:dyDescent="0.25">
      <c r="B13531" s="450">
        <v>26112002</v>
      </c>
      <c r="C13531" s="451" t="s">
        <v>12783</v>
      </c>
      <c r="D13531" s="137">
        <v>41874</v>
      </c>
      <c r="E13531" s="452">
        <v>41933</v>
      </c>
      <c r="F13531" s="19" t="s">
        <v>497</v>
      </c>
      <c r="G13531" s="19" t="s">
        <v>118</v>
      </c>
      <c r="H13531" s="453">
        <v>52500</v>
      </c>
      <c r="I13531" s="453">
        <v>52500</v>
      </c>
      <c r="J13531" s="19" t="s">
        <v>2469</v>
      </c>
      <c r="K13531" s="19" t="s">
        <v>40</v>
      </c>
      <c r="L13531" s="59" t="s">
        <v>12593</v>
      </c>
    </row>
    <row r="13532" spans="2:12" ht="45" x14ac:dyDescent="0.25">
      <c r="B13532" s="450">
        <v>26112002</v>
      </c>
      <c r="C13532" s="451" t="s">
        <v>12784</v>
      </c>
      <c r="D13532" s="137">
        <v>41875</v>
      </c>
      <c r="E13532" s="452">
        <v>41934</v>
      </c>
      <c r="F13532" s="19" t="s">
        <v>497</v>
      </c>
      <c r="G13532" s="19" t="s">
        <v>118</v>
      </c>
      <c r="H13532" s="453">
        <v>52500</v>
      </c>
      <c r="I13532" s="453">
        <v>52500</v>
      </c>
      <c r="J13532" s="19" t="s">
        <v>2469</v>
      </c>
      <c r="K13532" s="19" t="s">
        <v>40</v>
      </c>
      <c r="L13532" s="59" t="s">
        <v>12593</v>
      </c>
    </row>
    <row r="13533" spans="2:12" ht="45" x14ac:dyDescent="0.25">
      <c r="B13533" s="450">
        <v>26101766</v>
      </c>
      <c r="C13533" s="451" t="s">
        <v>12785</v>
      </c>
      <c r="D13533" s="137">
        <v>41876</v>
      </c>
      <c r="E13533" s="452">
        <v>41935</v>
      </c>
      <c r="F13533" s="19" t="s">
        <v>497</v>
      </c>
      <c r="G13533" s="19" t="s">
        <v>118</v>
      </c>
      <c r="H13533" s="453">
        <v>52500</v>
      </c>
      <c r="I13533" s="453">
        <v>52500</v>
      </c>
      <c r="J13533" s="19" t="s">
        <v>2469</v>
      </c>
      <c r="K13533" s="19" t="s">
        <v>40</v>
      </c>
      <c r="L13533" s="59" t="s">
        <v>12593</v>
      </c>
    </row>
    <row r="13534" spans="2:12" ht="45" x14ac:dyDescent="0.25">
      <c r="B13534" s="450">
        <v>26101766</v>
      </c>
      <c r="C13534" s="451" t="s">
        <v>12786</v>
      </c>
      <c r="D13534" s="137">
        <v>41877</v>
      </c>
      <c r="E13534" s="452">
        <v>41936</v>
      </c>
      <c r="F13534" s="19" t="s">
        <v>497</v>
      </c>
      <c r="G13534" s="19" t="s">
        <v>118</v>
      </c>
      <c r="H13534" s="453">
        <v>255000</v>
      </c>
      <c r="I13534" s="453">
        <v>255000</v>
      </c>
      <c r="J13534" s="19" t="s">
        <v>2469</v>
      </c>
      <c r="K13534" s="19" t="s">
        <v>40</v>
      </c>
      <c r="L13534" s="59" t="s">
        <v>12593</v>
      </c>
    </row>
    <row r="13535" spans="2:12" ht="45" x14ac:dyDescent="0.25">
      <c r="B13535" s="450">
        <v>26101766</v>
      </c>
      <c r="C13535" s="451" t="s">
        <v>12787</v>
      </c>
      <c r="D13535" s="137">
        <v>41878</v>
      </c>
      <c r="E13535" s="452">
        <v>41937</v>
      </c>
      <c r="F13535" s="19" t="s">
        <v>497</v>
      </c>
      <c r="G13535" s="19" t="s">
        <v>118</v>
      </c>
      <c r="H13535" s="453">
        <v>150000</v>
      </c>
      <c r="I13535" s="453">
        <v>150000</v>
      </c>
      <c r="J13535" s="19" t="s">
        <v>2469</v>
      </c>
      <c r="K13535" s="19" t="s">
        <v>40</v>
      </c>
      <c r="L13535" s="59" t="s">
        <v>12593</v>
      </c>
    </row>
    <row r="13536" spans="2:12" ht="45" x14ac:dyDescent="0.25">
      <c r="B13536" s="450">
        <v>26101766</v>
      </c>
      <c r="C13536" s="451" t="s">
        <v>12788</v>
      </c>
      <c r="D13536" s="137">
        <v>41879</v>
      </c>
      <c r="E13536" s="452">
        <v>41938</v>
      </c>
      <c r="F13536" s="19" t="s">
        <v>497</v>
      </c>
      <c r="G13536" s="19" t="s">
        <v>118</v>
      </c>
      <c r="H13536" s="453">
        <v>750000</v>
      </c>
      <c r="I13536" s="453">
        <v>750000</v>
      </c>
      <c r="J13536" s="19" t="s">
        <v>2469</v>
      </c>
      <c r="K13536" s="19" t="s">
        <v>40</v>
      </c>
      <c r="L13536" s="59" t="s">
        <v>12593</v>
      </c>
    </row>
    <row r="13537" spans="2:12" ht="45" x14ac:dyDescent="0.25">
      <c r="B13537" s="450">
        <v>26101766</v>
      </c>
      <c r="C13537" s="451" t="s">
        <v>12789</v>
      </c>
      <c r="D13537" s="137">
        <v>41880</v>
      </c>
      <c r="E13537" s="452">
        <v>41939</v>
      </c>
      <c r="F13537" s="19" t="s">
        <v>497</v>
      </c>
      <c r="G13537" s="19" t="s">
        <v>118</v>
      </c>
      <c r="H13537" s="453">
        <v>375000</v>
      </c>
      <c r="I13537" s="453">
        <v>375000</v>
      </c>
      <c r="J13537" s="19" t="s">
        <v>2469</v>
      </c>
      <c r="K13537" s="19" t="s">
        <v>40</v>
      </c>
      <c r="L13537" s="59" t="s">
        <v>12593</v>
      </c>
    </row>
    <row r="13538" spans="2:12" ht="45" x14ac:dyDescent="0.25">
      <c r="B13538" s="450">
        <v>26101766</v>
      </c>
      <c r="C13538" s="451" t="s">
        <v>12790</v>
      </c>
      <c r="D13538" s="137">
        <v>41881</v>
      </c>
      <c r="E13538" s="452">
        <v>41940</v>
      </c>
      <c r="F13538" s="19" t="s">
        <v>497</v>
      </c>
      <c r="G13538" s="19" t="s">
        <v>118</v>
      </c>
      <c r="H13538" s="453">
        <v>150000</v>
      </c>
      <c r="I13538" s="453">
        <v>150000</v>
      </c>
      <c r="J13538" s="19" t="s">
        <v>2469</v>
      </c>
      <c r="K13538" s="19" t="s">
        <v>40</v>
      </c>
      <c r="L13538" s="59" t="s">
        <v>12593</v>
      </c>
    </row>
    <row r="13539" spans="2:12" ht="45" x14ac:dyDescent="0.25">
      <c r="B13539" s="450">
        <v>26101766</v>
      </c>
      <c r="C13539" s="451" t="s">
        <v>12791</v>
      </c>
      <c r="D13539" s="137">
        <v>41882</v>
      </c>
      <c r="E13539" s="452">
        <v>41941</v>
      </c>
      <c r="F13539" s="19" t="s">
        <v>497</v>
      </c>
      <c r="G13539" s="19" t="s">
        <v>118</v>
      </c>
      <c r="H13539" s="453">
        <v>150000</v>
      </c>
      <c r="I13539" s="453">
        <v>150000</v>
      </c>
      <c r="J13539" s="19" t="s">
        <v>2469</v>
      </c>
      <c r="K13539" s="19" t="s">
        <v>40</v>
      </c>
      <c r="L13539" s="59" t="s">
        <v>12593</v>
      </c>
    </row>
    <row r="13540" spans="2:12" ht="45" x14ac:dyDescent="0.25">
      <c r="B13540" s="450">
        <v>26101766</v>
      </c>
      <c r="C13540" s="451" t="s">
        <v>12792</v>
      </c>
      <c r="D13540" s="137">
        <v>41883</v>
      </c>
      <c r="E13540" s="452">
        <v>41942</v>
      </c>
      <c r="F13540" s="19" t="s">
        <v>497</v>
      </c>
      <c r="G13540" s="19" t="s">
        <v>118</v>
      </c>
      <c r="H13540" s="453">
        <v>180000</v>
      </c>
      <c r="I13540" s="453">
        <v>180000</v>
      </c>
      <c r="J13540" s="19" t="s">
        <v>2469</v>
      </c>
      <c r="K13540" s="19" t="s">
        <v>40</v>
      </c>
      <c r="L13540" s="59" t="s">
        <v>12593</v>
      </c>
    </row>
    <row r="13541" spans="2:12" ht="45" x14ac:dyDescent="0.25">
      <c r="B13541" s="450">
        <v>26101766</v>
      </c>
      <c r="C13541" s="451" t="s">
        <v>12793</v>
      </c>
      <c r="D13541" s="137">
        <v>41884</v>
      </c>
      <c r="E13541" s="452">
        <v>41943</v>
      </c>
      <c r="F13541" s="19" t="s">
        <v>497</v>
      </c>
      <c r="G13541" s="19" t="s">
        <v>118</v>
      </c>
      <c r="H13541" s="453">
        <v>180000</v>
      </c>
      <c r="I13541" s="453">
        <v>180000</v>
      </c>
      <c r="J13541" s="19" t="s">
        <v>2469</v>
      </c>
      <c r="K13541" s="19" t="s">
        <v>40</v>
      </c>
      <c r="L13541" s="59" t="s">
        <v>12593</v>
      </c>
    </row>
    <row r="13542" spans="2:12" ht="45" x14ac:dyDescent="0.25">
      <c r="B13542" s="450">
        <v>26101766</v>
      </c>
      <c r="C13542" s="451" t="s">
        <v>12794</v>
      </c>
      <c r="D13542" s="137">
        <v>41885</v>
      </c>
      <c r="E13542" s="452">
        <v>41944</v>
      </c>
      <c r="F13542" s="19" t="s">
        <v>497</v>
      </c>
      <c r="G13542" s="19" t="s">
        <v>118</v>
      </c>
      <c r="H13542" s="453">
        <v>225000</v>
      </c>
      <c r="I13542" s="453">
        <v>225000</v>
      </c>
      <c r="J13542" s="19" t="s">
        <v>2469</v>
      </c>
      <c r="K13542" s="19" t="s">
        <v>40</v>
      </c>
      <c r="L13542" s="59" t="s">
        <v>12593</v>
      </c>
    </row>
    <row r="13543" spans="2:12" ht="45" x14ac:dyDescent="0.25">
      <c r="B13543" s="450">
        <v>26101766</v>
      </c>
      <c r="C13543" s="451" t="s">
        <v>12795</v>
      </c>
      <c r="D13543" s="137">
        <v>41886</v>
      </c>
      <c r="E13543" s="452">
        <v>41945</v>
      </c>
      <c r="F13543" s="19" t="s">
        <v>497</v>
      </c>
      <c r="G13543" s="19" t="s">
        <v>118</v>
      </c>
      <c r="H13543" s="453">
        <v>240000</v>
      </c>
      <c r="I13543" s="453">
        <v>240000</v>
      </c>
      <c r="J13543" s="19" t="s">
        <v>2469</v>
      </c>
      <c r="K13543" s="19" t="s">
        <v>40</v>
      </c>
      <c r="L13543" s="59" t="s">
        <v>12593</v>
      </c>
    </row>
    <row r="13544" spans="2:12" ht="45" x14ac:dyDescent="0.25">
      <c r="B13544" s="450">
        <v>26101766</v>
      </c>
      <c r="C13544" s="451" t="s">
        <v>12796</v>
      </c>
      <c r="D13544" s="137">
        <v>41887</v>
      </c>
      <c r="E13544" s="452">
        <v>41946</v>
      </c>
      <c r="F13544" s="19" t="s">
        <v>497</v>
      </c>
      <c r="G13544" s="19" t="s">
        <v>118</v>
      </c>
      <c r="H13544" s="453">
        <v>12000</v>
      </c>
      <c r="I13544" s="453">
        <v>12000</v>
      </c>
      <c r="J13544" s="19" t="s">
        <v>2469</v>
      </c>
      <c r="K13544" s="19" t="s">
        <v>40</v>
      </c>
      <c r="L13544" s="59" t="s">
        <v>12593</v>
      </c>
    </row>
    <row r="13545" spans="2:12" ht="45" x14ac:dyDescent="0.25">
      <c r="B13545" s="450">
        <v>26101766</v>
      </c>
      <c r="C13545" s="451" t="s">
        <v>12797</v>
      </c>
      <c r="D13545" s="137">
        <v>41888</v>
      </c>
      <c r="E13545" s="452">
        <v>41947</v>
      </c>
      <c r="F13545" s="19" t="s">
        <v>497</v>
      </c>
      <c r="G13545" s="19" t="s">
        <v>118</v>
      </c>
      <c r="H13545" s="453">
        <v>12000</v>
      </c>
      <c r="I13545" s="453">
        <v>12000</v>
      </c>
      <c r="J13545" s="19" t="s">
        <v>2469</v>
      </c>
      <c r="K13545" s="19" t="s">
        <v>40</v>
      </c>
      <c r="L13545" s="59" t="s">
        <v>12593</v>
      </c>
    </row>
    <row r="13546" spans="2:12" ht="45" x14ac:dyDescent="0.25">
      <c r="B13546" s="450">
        <v>26101766</v>
      </c>
      <c r="C13546" s="451" t="s">
        <v>12798</v>
      </c>
      <c r="D13546" s="137">
        <v>41889</v>
      </c>
      <c r="E13546" s="452">
        <v>41948</v>
      </c>
      <c r="F13546" s="19" t="s">
        <v>497</v>
      </c>
      <c r="G13546" s="19" t="s">
        <v>118</v>
      </c>
      <c r="H13546" s="453">
        <v>12000</v>
      </c>
      <c r="I13546" s="453">
        <v>12000</v>
      </c>
      <c r="J13546" s="19" t="s">
        <v>2469</v>
      </c>
      <c r="K13546" s="19" t="s">
        <v>40</v>
      </c>
      <c r="L13546" s="59" t="s">
        <v>12593</v>
      </c>
    </row>
    <row r="13547" spans="2:12" ht="45" x14ac:dyDescent="0.25">
      <c r="B13547" s="450">
        <v>26101766</v>
      </c>
      <c r="C13547" s="451" t="s">
        <v>12799</v>
      </c>
      <c r="D13547" s="137">
        <v>41890</v>
      </c>
      <c r="E13547" s="452">
        <v>41949</v>
      </c>
      <c r="F13547" s="19" t="s">
        <v>497</v>
      </c>
      <c r="G13547" s="19" t="s">
        <v>118</v>
      </c>
      <c r="H13547" s="453">
        <v>12000</v>
      </c>
      <c r="I13547" s="453">
        <v>12000</v>
      </c>
      <c r="J13547" s="19" t="s">
        <v>2469</v>
      </c>
      <c r="K13547" s="19" t="s">
        <v>40</v>
      </c>
      <c r="L13547" s="59" t="s">
        <v>12593</v>
      </c>
    </row>
    <row r="13548" spans="2:12" ht="45" x14ac:dyDescent="0.25">
      <c r="B13548" s="450">
        <v>26101766</v>
      </c>
      <c r="C13548" s="451" t="s">
        <v>12800</v>
      </c>
      <c r="D13548" s="137">
        <v>41891</v>
      </c>
      <c r="E13548" s="452">
        <v>41950</v>
      </c>
      <c r="F13548" s="19" t="s">
        <v>497</v>
      </c>
      <c r="G13548" s="19" t="s">
        <v>118</v>
      </c>
      <c r="H13548" s="453">
        <v>12000</v>
      </c>
      <c r="I13548" s="453">
        <v>12000</v>
      </c>
      <c r="J13548" s="19" t="s">
        <v>2469</v>
      </c>
      <c r="K13548" s="19" t="s">
        <v>40</v>
      </c>
      <c r="L13548" s="59" t="s">
        <v>12593</v>
      </c>
    </row>
    <row r="13549" spans="2:12" ht="45" x14ac:dyDescent="0.25">
      <c r="B13549" s="450">
        <v>26101766</v>
      </c>
      <c r="C13549" s="451" t="s">
        <v>12801</v>
      </c>
      <c r="D13549" s="137">
        <v>41892</v>
      </c>
      <c r="E13549" s="452">
        <v>41951</v>
      </c>
      <c r="F13549" s="19" t="s">
        <v>497</v>
      </c>
      <c r="G13549" s="19" t="s">
        <v>118</v>
      </c>
      <c r="H13549" s="453">
        <v>12000</v>
      </c>
      <c r="I13549" s="453">
        <v>12000</v>
      </c>
      <c r="J13549" s="19" t="s">
        <v>2469</v>
      </c>
      <c r="K13549" s="19" t="s">
        <v>40</v>
      </c>
      <c r="L13549" s="59" t="s">
        <v>12593</v>
      </c>
    </row>
    <row r="13550" spans="2:12" ht="45" x14ac:dyDescent="0.25">
      <c r="B13550" s="450">
        <v>26101766</v>
      </c>
      <c r="C13550" s="451" t="s">
        <v>12802</v>
      </c>
      <c r="D13550" s="137">
        <v>41893</v>
      </c>
      <c r="E13550" s="452">
        <v>41952</v>
      </c>
      <c r="F13550" s="19" t="s">
        <v>497</v>
      </c>
      <c r="G13550" s="19" t="s">
        <v>118</v>
      </c>
      <c r="H13550" s="453">
        <v>12000</v>
      </c>
      <c r="I13550" s="453">
        <v>12000</v>
      </c>
      <c r="J13550" s="19" t="s">
        <v>2469</v>
      </c>
      <c r="K13550" s="19" t="s">
        <v>40</v>
      </c>
      <c r="L13550" s="59" t="s">
        <v>12593</v>
      </c>
    </row>
    <row r="13551" spans="2:12" ht="45" x14ac:dyDescent="0.25">
      <c r="B13551" s="450">
        <v>26101766</v>
      </c>
      <c r="C13551" s="451" t="s">
        <v>12803</v>
      </c>
      <c r="D13551" s="137">
        <v>41894</v>
      </c>
      <c r="E13551" s="452">
        <v>41953</v>
      </c>
      <c r="F13551" s="19" t="s">
        <v>497</v>
      </c>
      <c r="G13551" s="19" t="s">
        <v>118</v>
      </c>
      <c r="H13551" s="453">
        <v>12000</v>
      </c>
      <c r="I13551" s="453">
        <v>12000</v>
      </c>
      <c r="J13551" s="19" t="s">
        <v>2469</v>
      </c>
      <c r="K13551" s="19" t="s">
        <v>40</v>
      </c>
      <c r="L13551" s="59" t="s">
        <v>12593</v>
      </c>
    </row>
    <row r="13552" spans="2:12" ht="45" x14ac:dyDescent="0.25">
      <c r="B13552" s="450">
        <v>26101766</v>
      </c>
      <c r="C13552" s="451" t="s">
        <v>12804</v>
      </c>
      <c r="D13552" s="137">
        <v>41895</v>
      </c>
      <c r="E13552" s="452">
        <v>41954</v>
      </c>
      <c r="F13552" s="19" t="s">
        <v>497</v>
      </c>
      <c r="G13552" s="19" t="s">
        <v>118</v>
      </c>
      <c r="H13552" s="453">
        <v>12000</v>
      </c>
      <c r="I13552" s="453">
        <v>12000</v>
      </c>
      <c r="J13552" s="19" t="s">
        <v>2469</v>
      </c>
      <c r="K13552" s="19" t="s">
        <v>40</v>
      </c>
      <c r="L13552" s="59" t="s">
        <v>12593</v>
      </c>
    </row>
    <row r="13553" spans="2:12" ht="45" x14ac:dyDescent="0.25">
      <c r="B13553" s="450">
        <v>26101766</v>
      </c>
      <c r="C13553" s="451" t="s">
        <v>12805</v>
      </c>
      <c r="D13553" s="137">
        <v>41896</v>
      </c>
      <c r="E13553" s="452">
        <v>41955</v>
      </c>
      <c r="F13553" s="19" t="s">
        <v>497</v>
      </c>
      <c r="G13553" s="19" t="s">
        <v>118</v>
      </c>
      <c r="H13553" s="453">
        <v>12000</v>
      </c>
      <c r="I13553" s="453">
        <v>12000</v>
      </c>
      <c r="J13553" s="19" t="s">
        <v>2469</v>
      </c>
      <c r="K13553" s="19" t="s">
        <v>40</v>
      </c>
      <c r="L13553" s="59" t="s">
        <v>12593</v>
      </c>
    </row>
    <row r="13554" spans="2:12" ht="45" x14ac:dyDescent="0.25">
      <c r="B13554" s="450">
        <v>26101766</v>
      </c>
      <c r="C13554" s="451" t="s">
        <v>12806</v>
      </c>
      <c r="D13554" s="137">
        <v>41897</v>
      </c>
      <c r="E13554" s="452">
        <v>41956</v>
      </c>
      <c r="F13554" s="19" t="s">
        <v>497</v>
      </c>
      <c r="G13554" s="19" t="s">
        <v>118</v>
      </c>
      <c r="H13554" s="453">
        <v>12000</v>
      </c>
      <c r="I13554" s="453">
        <v>12000</v>
      </c>
      <c r="J13554" s="19" t="s">
        <v>2469</v>
      </c>
      <c r="K13554" s="19" t="s">
        <v>40</v>
      </c>
      <c r="L13554" s="59" t="s">
        <v>12593</v>
      </c>
    </row>
    <row r="13555" spans="2:12" ht="45" x14ac:dyDescent="0.25">
      <c r="B13555" s="450">
        <v>26101766</v>
      </c>
      <c r="C13555" s="451" t="s">
        <v>12807</v>
      </c>
      <c r="D13555" s="137">
        <v>41898</v>
      </c>
      <c r="E13555" s="452">
        <v>41957</v>
      </c>
      <c r="F13555" s="19" t="s">
        <v>497</v>
      </c>
      <c r="G13555" s="19" t="s">
        <v>118</v>
      </c>
      <c r="H13555" s="453">
        <v>12000</v>
      </c>
      <c r="I13555" s="453">
        <v>12000</v>
      </c>
      <c r="J13555" s="19" t="s">
        <v>2469</v>
      </c>
      <c r="K13555" s="19" t="s">
        <v>40</v>
      </c>
      <c r="L13555" s="59" t="s">
        <v>12593</v>
      </c>
    </row>
    <row r="13556" spans="2:12" ht="45" x14ac:dyDescent="0.25">
      <c r="B13556" s="450">
        <v>26101766</v>
      </c>
      <c r="C13556" s="451" t="s">
        <v>12808</v>
      </c>
      <c r="D13556" s="137">
        <v>41899</v>
      </c>
      <c r="E13556" s="452">
        <v>41958</v>
      </c>
      <c r="F13556" s="19" t="s">
        <v>497</v>
      </c>
      <c r="G13556" s="19" t="s">
        <v>118</v>
      </c>
      <c r="H13556" s="453">
        <v>12000</v>
      </c>
      <c r="I13556" s="453">
        <v>12000</v>
      </c>
      <c r="J13556" s="19" t="s">
        <v>2469</v>
      </c>
      <c r="K13556" s="19" t="s">
        <v>40</v>
      </c>
      <c r="L13556" s="59" t="s">
        <v>12593</v>
      </c>
    </row>
    <row r="13557" spans="2:12" ht="45" x14ac:dyDescent="0.25">
      <c r="B13557" s="450">
        <v>26101766</v>
      </c>
      <c r="C13557" s="451" t="s">
        <v>12809</v>
      </c>
      <c r="D13557" s="137">
        <v>41900</v>
      </c>
      <c r="E13557" s="452">
        <v>41959</v>
      </c>
      <c r="F13557" s="19" t="s">
        <v>497</v>
      </c>
      <c r="G13557" s="19" t="s">
        <v>118</v>
      </c>
      <c r="H13557" s="453">
        <v>12000</v>
      </c>
      <c r="I13557" s="453">
        <v>12000</v>
      </c>
      <c r="J13557" s="19" t="s">
        <v>2469</v>
      </c>
      <c r="K13557" s="19" t="s">
        <v>40</v>
      </c>
      <c r="L13557" s="59" t="s">
        <v>12593</v>
      </c>
    </row>
    <row r="13558" spans="2:12" ht="45" x14ac:dyDescent="0.25">
      <c r="B13558" s="450">
        <v>26101766</v>
      </c>
      <c r="C13558" s="451" t="s">
        <v>12810</v>
      </c>
      <c r="D13558" s="137">
        <v>41901</v>
      </c>
      <c r="E13558" s="452">
        <v>41960</v>
      </c>
      <c r="F13558" s="19" t="s">
        <v>497</v>
      </c>
      <c r="G13558" s="19" t="s">
        <v>118</v>
      </c>
      <c r="H13558" s="453">
        <v>12000</v>
      </c>
      <c r="I13558" s="453">
        <v>12000</v>
      </c>
      <c r="J13558" s="19" t="s">
        <v>2469</v>
      </c>
      <c r="K13558" s="19" t="s">
        <v>40</v>
      </c>
      <c r="L13558" s="59" t="s">
        <v>12593</v>
      </c>
    </row>
    <row r="13559" spans="2:12" ht="45" x14ac:dyDescent="0.25">
      <c r="B13559" s="450">
        <v>26101766</v>
      </c>
      <c r="C13559" s="451" t="s">
        <v>12811</v>
      </c>
      <c r="D13559" s="137">
        <v>41902</v>
      </c>
      <c r="E13559" s="452">
        <v>41961</v>
      </c>
      <c r="F13559" s="19" t="s">
        <v>497</v>
      </c>
      <c r="G13559" s="19" t="s">
        <v>118</v>
      </c>
      <c r="H13559" s="453">
        <v>12000</v>
      </c>
      <c r="I13559" s="453">
        <v>12000</v>
      </c>
      <c r="J13559" s="19" t="s">
        <v>2469</v>
      </c>
      <c r="K13559" s="19" t="s">
        <v>40</v>
      </c>
      <c r="L13559" s="59" t="s">
        <v>12593</v>
      </c>
    </row>
    <row r="13560" spans="2:12" ht="45" x14ac:dyDescent="0.25">
      <c r="B13560" s="450">
        <v>26101766</v>
      </c>
      <c r="C13560" s="451" t="s">
        <v>12812</v>
      </c>
      <c r="D13560" s="137">
        <v>41903</v>
      </c>
      <c r="E13560" s="452">
        <v>41962</v>
      </c>
      <c r="F13560" s="19" t="s">
        <v>497</v>
      </c>
      <c r="G13560" s="19" t="s">
        <v>118</v>
      </c>
      <c r="H13560" s="453">
        <v>12000</v>
      </c>
      <c r="I13560" s="453">
        <v>12000</v>
      </c>
      <c r="J13560" s="19" t="s">
        <v>2469</v>
      </c>
      <c r="K13560" s="19" t="s">
        <v>40</v>
      </c>
      <c r="L13560" s="59" t="s">
        <v>12593</v>
      </c>
    </row>
    <row r="13561" spans="2:12" ht="45" x14ac:dyDescent="0.25">
      <c r="B13561" s="450">
        <v>26101766</v>
      </c>
      <c r="C13561" s="451" t="s">
        <v>12813</v>
      </c>
      <c r="D13561" s="137">
        <v>41904</v>
      </c>
      <c r="E13561" s="452">
        <v>41963</v>
      </c>
      <c r="F13561" s="19" t="s">
        <v>497</v>
      </c>
      <c r="G13561" s="19" t="s">
        <v>118</v>
      </c>
      <c r="H13561" s="453">
        <v>12000</v>
      </c>
      <c r="I13561" s="453">
        <v>12000</v>
      </c>
      <c r="J13561" s="19" t="s">
        <v>2469</v>
      </c>
      <c r="K13561" s="19" t="s">
        <v>40</v>
      </c>
      <c r="L13561" s="59" t="s">
        <v>12593</v>
      </c>
    </row>
    <row r="13562" spans="2:12" ht="45" x14ac:dyDescent="0.25">
      <c r="B13562" s="450">
        <v>26101766</v>
      </c>
      <c r="C13562" s="451" t="s">
        <v>12814</v>
      </c>
      <c r="D13562" s="137">
        <v>41905</v>
      </c>
      <c r="E13562" s="452">
        <v>41964</v>
      </c>
      <c r="F13562" s="19" t="s">
        <v>497</v>
      </c>
      <c r="G13562" s="19" t="s">
        <v>118</v>
      </c>
      <c r="H13562" s="453">
        <v>12000</v>
      </c>
      <c r="I13562" s="453">
        <v>12000</v>
      </c>
      <c r="J13562" s="19" t="s">
        <v>2469</v>
      </c>
      <c r="K13562" s="19" t="s">
        <v>40</v>
      </c>
      <c r="L13562" s="59" t="s">
        <v>12593</v>
      </c>
    </row>
    <row r="13563" spans="2:12" ht="45" x14ac:dyDescent="0.25">
      <c r="B13563" s="450">
        <v>26101766</v>
      </c>
      <c r="C13563" s="451" t="s">
        <v>12815</v>
      </c>
      <c r="D13563" s="137">
        <v>41906</v>
      </c>
      <c r="E13563" s="452">
        <v>41965</v>
      </c>
      <c r="F13563" s="19" t="s">
        <v>497</v>
      </c>
      <c r="G13563" s="19" t="s">
        <v>118</v>
      </c>
      <c r="H13563" s="453">
        <v>12000</v>
      </c>
      <c r="I13563" s="453">
        <v>12000</v>
      </c>
      <c r="J13563" s="19" t="s">
        <v>2469</v>
      </c>
      <c r="K13563" s="19" t="s">
        <v>40</v>
      </c>
      <c r="L13563" s="59" t="s">
        <v>12593</v>
      </c>
    </row>
    <row r="13564" spans="2:12" ht="45" x14ac:dyDescent="0.25">
      <c r="B13564" s="450">
        <v>26101766</v>
      </c>
      <c r="C13564" s="451" t="s">
        <v>12816</v>
      </c>
      <c r="D13564" s="137">
        <v>41907</v>
      </c>
      <c r="E13564" s="452">
        <v>41966</v>
      </c>
      <c r="F13564" s="19" t="s">
        <v>497</v>
      </c>
      <c r="G13564" s="19" t="s">
        <v>118</v>
      </c>
      <c r="H13564" s="453">
        <v>12000</v>
      </c>
      <c r="I13564" s="453">
        <v>12000</v>
      </c>
      <c r="J13564" s="19" t="s">
        <v>2469</v>
      </c>
      <c r="K13564" s="19" t="s">
        <v>40</v>
      </c>
      <c r="L13564" s="59" t="s">
        <v>12593</v>
      </c>
    </row>
    <row r="13565" spans="2:12" ht="45" x14ac:dyDescent="0.25">
      <c r="B13565" s="450">
        <v>26101766</v>
      </c>
      <c r="C13565" s="451" t="s">
        <v>12817</v>
      </c>
      <c r="D13565" s="137">
        <v>41908</v>
      </c>
      <c r="E13565" s="452">
        <v>41967</v>
      </c>
      <c r="F13565" s="19" t="s">
        <v>497</v>
      </c>
      <c r="G13565" s="19" t="s">
        <v>118</v>
      </c>
      <c r="H13565" s="453">
        <v>12000</v>
      </c>
      <c r="I13565" s="453">
        <v>12000</v>
      </c>
      <c r="J13565" s="19" t="s">
        <v>2469</v>
      </c>
      <c r="K13565" s="19" t="s">
        <v>40</v>
      </c>
      <c r="L13565" s="59" t="s">
        <v>12593</v>
      </c>
    </row>
    <row r="13566" spans="2:12" ht="45" x14ac:dyDescent="0.25">
      <c r="B13566" s="450">
        <v>26101766</v>
      </c>
      <c r="C13566" s="451" t="s">
        <v>12818</v>
      </c>
      <c r="D13566" s="137">
        <v>41909</v>
      </c>
      <c r="E13566" s="452">
        <v>41968</v>
      </c>
      <c r="F13566" s="19" t="s">
        <v>497</v>
      </c>
      <c r="G13566" s="19" t="s">
        <v>118</v>
      </c>
      <c r="H13566" s="453">
        <v>12000</v>
      </c>
      <c r="I13566" s="453">
        <v>12000</v>
      </c>
      <c r="J13566" s="19" t="s">
        <v>2469</v>
      </c>
      <c r="K13566" s="19" t="s">
        <v>40</v>
      </c>
      <c r="L13566" s="59" t="s">
        <v>12593</v>
      </c>
    </row>
    <row r="13567" spans="2:12" ht="45" x14ac:dyDescent="0.25">
      <c r="B13567" s="450">
        <v>26101766</v>
      </c>
      <c r="C13567" s="451" t="s">
        <v>12819</v>
      </c>
      <c r="D13567" s="137">
        <v>41910</v>
      </c>
      <c r="E13567" s="452">
        <v>41969</v>
      </c>
      <c r="F13567" s="19" t="s">
        <v>497</v>
      </c>
      <c r="G13567" s="19" t="s">
        <v>118</v>
      </c>
      <c r="H13567" s="453">
        <v>12000</v>
      </c>
      <c r="I13567" s="453">
        <v>12000</v>
      </c>
      <c r="J13567" s="19" t="s">
        <v>2469</v>
      </c>
      <c r="K13567" s="19" t="s">
        <v>40</v>
      </c>
      <c r="L13567" s="59" t="s">
        <v>12593</v>
      </c>
    </row>
    <row r="13568" spans="2:12" ht="45" x14ac:dyDescent="0.25">
      <c r="B13568" s="450">
        <v>26101766</v>
      </c>
      <c r="C13568" s="451" t="s">
        <v>12820</v>
      </c>
      <c r="D13568" s="137">
        <v>41911</v>
      </c>
      <c r="E13568" s="452">
        <v>41970</v>
      </c>
      <c r="F13568" s="19" t="s">
        <v>497</v>
      </c>
      <c r="G13568" s="19" t="s">
        <v>118</v>
      </c>
      <c r="H13568" s="453">
        <v>12000</v>
      </c>
      <c r="I13568" s="453">
        <v>12000</v>
      </c>
      <c r="J13568" s="19" t="s">
        <v>2469</v>
      </c>
      <c r="K13568" s="19" t="s">
        <v>40</v>
      </c>
      <c r="L13568" s="59" t="s">
        <v>12593</v>
      </c>
    </row>
    <row r="13569" spans="2:12" ht="75" customHeight="1" x14ac:dyDescent="0.25">
      <c r="B13569" s="450">
        <v>26101766</v>
      </c>
      <c r="C13569" s="451" t="s">
        <v>12821</v>
      </c>
      <c r="D13569" s="137">
        <v>41912</v>
      </c>
      <c r="E13569" s="452">
        <v>41971</v>
      </c>
      <c r="F13569" s="19" t="s">
        <v>497</v>
      </c>
      <c r="G13569" s="19" t="s">
        <v>118</v>
      </c>
      <c r="H13569" s="453">
        <v>12000</v>
      </c>
      <c r="I13569" s="453">
        <v>12000</v>
      </c>
      <c r="J13569" s="19" t="s">
        <v>2469</v>
      </c>
      <c r="K13569" s="19" t="s">
        <v>40</v>
      </c>
      <c r="L13569" s="59" t="s">
        <v>12593</v>
      </c>
    </row>
    <row r="13570" spans="2:12" ht="75" customHeight="1" x14ac:dyDescent="0.25">
      <c r="B13570" s="450">
        <v>26101766</v>
      </c>
      <c r="C13570" s="451" t="s">
        <v>12822</v>
      </c>
      <c r="D13570" s="137">
        <v>41913</v>
      </c>
      <c r="E13570" s="452">
        <v>41972</v>
      </c>
      <c r="F13570" s="19" t="s">
        <v>497</v>
      </c>
      <c r="G13570" s="19" t="s">
        <v>118</v>
      </c>
      <c r="H13570" s="453">
        <v>12000</v>
      </c>
      <c r="I13570" s="453">
        <v>12000</v>
      </c>
      <c r="J13570" s="19" t="s">
        <v>2469</v>
      </c>
      <c r="K13570" s="19" t="s">
        <v>40</v>
      </c>
      <c r="L13570" s="59" t="s">
        <v>12593</v>
      </c>
    </row>
    <row r="13571" spans="2:12" ht="75" customHeight="1" x14ac:dyDescent="0.25">
      <c r="B13571" s="450">
        <v>26101766</v>
      </c>
      <c r="C13571" s="451" t="s">
        <v>12823</v>
      </c>
      <c r="D13571" s="137">
        <v>41914</v>
      </c>
      <c r="E13571" s="452">
        <v>41973</v>
      </c>
      <c r="F13571" s="19" t="s">
        <v>497</v>
      </c>
      <c r="G13571" s="19" t="s">
        <v>118</v>
      </c>
      <c r="H13571" s="453">
        <v>12000</v>
      </c>
      <c r="I13571" s="453">
        <v>12000</v>
      </c>
      <c r="J13571" s="19" t="s">
        <v>2469</v>
      </c>
      <c r="K13571" s="19" t="s">
        <v>40</v>
      </c>
      <c r="L13571" s="59" t="s">
        <v>12593</v>
      </c>
    </row>
    <row r="13572" spans="2:12" ht="75" customHeight="1" x14ac:dyDescent="0.25">
      <c r="B13572" s="450">
        <v>26101766</v>
      </c>
      <c r="C13572" s="451" t="s">
        <v>12824</v>
      </c>
      <c r="D13572" s="137">
        <v>41915</v>
      </c>
      <c r="E13572" s="452">
        <v>41974</v>
      </c>
      <c r="F13572" s="19" t="s">
        <v>497</v>
      </c>
      <c r="G13572" s="19" t="s">
        <v>118</v>
      </c>
      <c r="H13572" s="453">
        <v>12000</v>
      </c>
      <c r="I13572" s="453">
        <v>12000</v>
      </c>
      <c r="J13572" s="19" t="s">
        <v>2469</v>
      </c>
      <c r="K13572" s="19" t="s">
        <v>40</v>
      </c>
      <c r="L13572" s="59" t="s">
        <v>12593</v>
      </c>
    </row>
    <row r="13573" spans="2:12" ht="75" customHeight="1" x14ac:dyDescent="0.25">
      <c r="B13573" s="450">
        <v>26101766</v>
      </c>
      <c r="C13573" s="451" t="s">
        <v>12825</v>
      </c>
      <c r="D13573" s="137">
        <v>41916</v>
      </c>
      <c r="E13573" s="452">
        <v>41975</v>
      </c>
      <c r="F13573" s="19" t="s">
        <v>497</v>
      </c>
      <c r="G13573" s="19" t="s">
        <v>118</v>
      </c>
      <c r="H13573" s="453">
        <v>12000</v>
      </c>
      <c r="I13573" s="453">
        <v>12000</v>
      </c>
      <c r="J13573" s="19" t="s">
        <v>2469</v>
      </c>
      <c r="K13573" s="19" t="s">
        <v>40</v>
      </c>
      <c r="L13573" s="59" t="s">
        <v>12593</v>
      </c>
    </row>
    <row r="13574" spans="2:12" ht="75" customHeight="1" x14ac:dyDescent="0.25">
      <c r="B13574" s="450">
        <v>26101766</v>
      </c>
      <c r="C13574" s="451" t="s">
        <v>12826</v>
      </c>
      <c r="D13574" s="137">
        <v>41917</v>
      </c>
      <c r="E13574" s="452">
        <v>41976</v>
      </c>
      <c r="F13574" s="19" t="s">
        <v>497</v>
      </c>
      <c r="G13574" s="19" t="s">
        <v>118</v>
      </c>
      <c r="H13574" s="453">
        <v>12000</v>
      </c>
      <c r="I13574" s="453">
        <v>12000</v>
      </c>
      <c r="J13574" s="19" t="s">
        <v>2469</v>
      </c>
      <c r="K13574" s="19" t="s">
        <v>40</v>
      </c>
      <c r="L13574" s="59" t="s">
        <v>12593</v>
      </c>
    </row>
    <row r="13575" spans="2:12" ht="75" customHeight="1" x14ac:dyDescent="0.25">
      <c r="B13575" s="450">
        <v>26101766</v>
      </c>
      <c r="C13575" s="451" t="s">
        <v>12827</v>
      </c>
      <c r="D13575" s="137">
        <v>41918</v>
      </c>
      <c r="E13575" s="452">
        <v>41977</v>
      </c>
      <c r="F13575" s="19" t="s">
        <v>497</v>
      </c>
      <c r="G13575" s="19" t="s">
        <v>118</v>
      </c>
      <c r="H13575" s="453">
        <v>12000</v>
      </c>
      <c r="I13575" s="453">
        <v>12000</v>
      </c>
      <c r="J13575" s="19" t="s">
        <v>2469</v>
      </c>
      <c r="K13575" s="19" t="s">
        <v>40</v>
      </c>
      <c r="L13575" s="59" t="s">
        <v>12593</v>
      </c>
    </row>
    <row r="13576" spans="2:12" ht="75" customHeight="1" x14ac:dyDescent="0.25">
      <c r="B13576" s="450">
        <v>26101766</v>
      </c>
      <c r="C13576" s="451" t="s">
        <v>12828</v>
      </c>
      <c r="D13576" s="137">
        <v>41919</v>
      </c>
      <c r="E13576" s="452">
        <v>41978</v>
      </c>
      <c r="F13576" s="19" t="s">
        <v>497</v>
      </c>
      <c r="G13576" s="19" t="s">
        <v>118</v>
      </c>
      <c r="H13576" s="453">
        <v>12000</v>
      </c>
      <c r="I13576" s="453">
        <v>12000</v>
      </c>
      <c r="J13576" s="19" t="s">
        <v>2469</v>
      </c>
      <c r="K13576" s="19" t="s">
        <v>40</v>
      </c>
      <c r="L13576" s="59" t="s">
        <v>12593</v>
      </c>
    </row>
    <row r="13577" spans="2:12" ht="75" customHeight="1" x14ac:dyDescent="0.25">
      <c r="B13577" s="450">
        <v>26101766</v>
      </c>
      <c r="C13577" s="451" t="s">
        <v>12829</v>
      </c>
      <c r="D13577" s="137">
        <v>41920</v>
      </c>
      <c r="E13577" s="452">
        <v>41979</v>
      </c>
      <c r="F13577" s="19" t="s">
        <v>497</v>
      </c>
      <c r="G13577" s="19" t="s">
        <v>118</v>
      </c>
      <c r="H13577" s="453">
        <v>12000</v>
      </c>
      <c r="I13577" s="453">
        <v>12000</v>
      </c>
      <c r="J13577" s="19" t="s">
        <v>2469</v>
      </c>
      <c r="K13577" s="19" t="s">
        <v>40</v>
      </c>
      <c r="L13577" s="59" t="s">
        <v>12593</v>
      </c>
    </row>
    <row r="13578" spans="2:12" ht="75" customHeight="1" x14ac:dyDescent="0.25">
      <c r="B13578" s="450">
        <v>26101766</v>
      </c>
      <c r="C13578" s="451" t="s">
        <v>12830</v>
      </c>
      <c r="D13578" s="137">
        <v>41921</v>
      </c>
      <c r="E13578" s="452">
        <v>41980</v>
      </c>
      <c r="F13578" s="19" t="s">
        <v>497</v>
      </c>
      <c r="G13578" s="19" t="s">
        <v>118</v>
      </c>
      <c r="H13578" s="453">
        <v>740000</v>
      </c>
      <c r="I13578" s="453">
        <v>740000</v>
      </c>
      <c r="J13578" s="19" t="s">
        <v>2469</v>
      </c>
      <c r="K13578" s="19" t="s">
        <v>40</v>
      </c>
      <c r="L13578" s="59" t="s">
        <v>12593</v>
      </c>
    </row>
    <row r="13579" spans="2:12" ht="75" customHeight="1" x14ac:dyDescent="0.25">
      <c r="B13579" s="450">
        <v>26101766</v>
      </c>
      <c r="C13579" s="451" t="s">
        <v>12831</v>
      </c>
      <c r="D13579" s="137">
        <v>41922</v>
      </c>
      <c r="E13579" s="452">
        <v>41981</v>
      </c>
      <c r="F13579" s="19" t="s">
        <v>497</v>
      </c>
      <c r="G13579" s="19" t="s">
        <v>118</v>
      </c>
      <c r="H13579" s="453">
        <v>60000</v>
      </c>
      <c r="I13579" s="453">
        <v>60000</v>
      </c>
      <c r="J13579" s="19" t="s">
        <v>2469</v>
      </c>
      <c r="K13579" s="19" t="s">
        <v>40</v>
      </c>
      <c r="L13579" s="59" t="s">
        <v>12593</v>
      </c>
    </row>
    <row r="13580" spans="2:12" ht="75" customHeight="1" x14ac:dyDescent="0.25">
      <c r="B13580" s="450">
        <v>26101766</v>
      </c>
      <c r="C13580" s="451" t="s">
        <v>12832</v>
      </c>
      <c r="D13580" s="137">
        <v>41923</v>
      </c>
      <c r="E13580" s="452">
        <v>41982</v>
      </c>
      <c r="F13580" s="19" t="s">
        <v>497</v>
      </c>
      <c r="G13580" s="19" t="s">
        <v>118</v>
      </c>
      <c r="H13580" s="453">
        <v>60000</v>
      </c>
      <c r="I13580" s="453">
        <v>60000</v>
      </c>
      <c r="J13580" s="19" t="s">
        <v>2469</v>
      </c>
      <c r="K13580" s="19" t="s">
        <v>40</v>
      </c>
      <c r="L13580" s="59" t="s">
        <v>12593</v>
      </c>
    </row>
    <row r="13581" spans="2:12" ht="75" customHeight="1" x14ac:dyDescent="0.25">
      <c r="B13581" s="450">
        <v>26101766</v>
      </c>
      <c r="C13581" s="451" t="s">
        <v>12833</v>
      </c>
      <c r="D13581" s="137">
        <v>41924</v>
      </c>
      <c r="E13581" s="452">
        <v>41983</v>
      </c>
      <c r="F13581" s="19" t="s">
        <v>497</v>
      </c>
      <c r="G13581" s="19" t="s">
        <v>118</v>
      </c>
      <c r="H13581" s="453">
        <v>1170000</v>
      </c>
      <c r="I13581" s="453">
        <v>1170000</v>
      </c>
      <c r="J13581" s="19" t="s">
        <v>2469</v>
      </c>
      <c r="K13581" s="19" t="s">
        <v>40</v>
      </c>
      <c r="L13581" s="59" t="s">
        <v>12593</v>
      </c>
    </row>
    <row r="13582" spans="2:12" ht="75" customHeight="1" x14ac:dyDescent="0.25">
      <c r="B13582" s="450">
        <v>26101766</v>
      </c>
      <c r="C13582" s="451" t="s">
        <v>12834</v>
      </c>
      <c r="D13582" s="137">
        <v>41925</v>
      </c>
      <c r="E13582" s="452">
        <v>41984</v>
      </c>
      <c r="F13582" s="19" t="s">
        <v>497</v>
      </c>
      <c r="G13582" s="19" t="s">
        <v>118</v>
      </c>
      <c r="H13582" s="453">
        <v>12000</v>
      </c>
      <c r="I13582" s="453">
        <v>12000</v>
      </c>
      <c r="J13582" s="19" t="s">
        <v>2469</v>
      </c>
      <c r="K13582" s="19" t="s">
        <v>40</v>
      </c>
      <c r="L13582" s="59" t="s">
        <v>12593</v>
      </c>
    </row>
    <row r="13583" spans="2:12" ht="75" customHeight="1" x14ac:dyDescent="0.25">
      <c r="B13583" s="450">
        <v>26101766</v>
      </c>
      <c r="C13583" s="451" t="s">
        <v>12835</v>
      </c>
      <c r="D13583" s="137">
        <v>41926</v>
      </c>
      <c r="E13583" s="452">
        <v>41985</v>
      </c>
      <c r="F13583" s="19" t="s">
        <v>497</v>
      </c>
      <c r="G13583" s="19" t="s">
        <v>118</v>
      </c>
      <c r="H13583" s="453">
        <v>225000</v>
      </c>
      <c r="I13583" s="453">
        <v>225000</v>
      </c>
      <c r="J13583" s="19" t="s">
        <v>2469</v>
      </c>
      <c r="K13583" s="19" t="s">
        <v>40</v>
      </c>
      <c r="L13583" s="59" t="s">
        <v>12593</v>
      </c>
    </row>
    <row r="13584" spans="2:12" ht="75" customHeight="1" x14ac:dyDescent="0.25">
      <c r="B13584" s="450">
        <v>26101766</v>
      </c>
      <c r="C13584" s="451" t="s">
        <v>12836</v>
      </c>
      <c r="D13584" s="137">
        <v>41927</v>
      </c>
      <c r="E13584" s="452">
        <v>41986</v>
      </c>
      <c r="F13584" s="19" t="s">
        <v>497</v>
      </c>
      <c r="G13584" s="19" t="s">
        <v>118</v>
      </c>
      <c r="H13584" s="453">
        <v>12000</v>
      </c>
      <c r="I13584" s="453">
        <v>12000</v>
      </c>
      <c r="J13584" s="19" t="s">
        <v>2469</v>
      </c>
      <c r="K13584" s="19" t="s">
        <v>40</v>
      </c>
      <c r="L13584" s="59" t="s">
        <v>12593</v>
      </c>
    </row>
    <row r="13585" spans="2:12" ht="75" customHeight="1" x14ac:dyDescent="0.25">
      <c r="B13585" s="450">
        <v>26101766</v>
      </c>
      <c r="C13585" s="451" t="s">
        <v>12837</v>
      </c>
      <c r="D13585" s="137">
        <v>41928</v>
      </c>
      <c r="E13585" s="452">
        <v>41987</v>
      </c>
      <c r="F13585" s="19" t="s">
        <v>497</v>
      </c>
      <c r="G13585" s="19" t="s">
        <v>118</v>
      </c>
      <c r="H13585" s="453">
        <v>12000</v>
      </c>
      <c r="I13585" s="453">
        <v>12000</v>
      </c>
      <c r="J13585" s="19" t="s">
        <v>2469</v>
      </c>
      <c r="K13585" s="19" t="s">
        <v>40</v>
      </c>
      <c r="L13585" s="59" t="s">
        <v>12593</v>
      </c>
    </row>
    <row r="13586" spans="2:12" ht="75" customHeight="1" x14ac:dyDescent="0.25">
      <c r="B13586" s="450">
        <v>26101766</v>
      </c>
      <c r="C13586" s="451" t="s">
        <v>12838</v>
      </c>
      <c r="D13586" s="137">
        <v>41929</v>
      </c>
      <c r="E13586" s="452">
        <v>41988</v>
      </c>
      <c r="F13586" s="19" t="s">
        <v>497</v>
      </c>
      <c r="G13586" s="19" t="s">
        <v>118</v>
      </c>
      <c r="H13586" s="453">
        <v>52500</v>
      </c>
      <c r="I13586" s="453">
        <v>52500</v>
      </c>
      <c r="J13586" s="19" t="s">
        <v>2469</v>
      </c>
      <c r="K13586" s="19" t="s">
        <v>40</v>
      </c>
      <c r="L13586" s="59" t="s">
        <v>12593</v>
      </c>
    </row>
    <row r="13587" spans="2:12" ht="75" customHeight="1" x14ac:dyDescent="0.25">
      <c r="B13587" s="450">
        <v>26101766</v>
      </c>
      <c r="C13587" s="451" t="s">
        <v>12839</v>
      </c>
      <c r="D13587" s="137">
        <v>41930</v>
      </c>
      <c r="E13587" s="452">
        <v>41989</v>
      </c>
      <c r="F13587" s="19" t="s">
        <v>497</v>
      </c>
      <c r="G13587" s="19" t="s">
        <v>118</v>
      </c>
      <c r="H13587" s="453">
        <v>52500</v>
      </c>
      <c r="I13587" s="453">
        <v>52500</v>
      </c>
      <c r="J13587" s="19" t="s">
        <v>2469</v>
      </c>
      <c r="K13587" s="19" t="s">
        <v>40</v>
      </c>
      <c r="L13587" s="59" t="s">
        <v>12593</v>
      </c>
    </row>
    <row r="13588" spans="2:12" ht="75" customHeight="1" x14ac:dyDescent="0.25">
      <c r="B13588" s="450">
        <v>26101766</v>
      </c>
      <c r="C13588" s="451" t="s">
        <v>12840</v>
      </c>
      <c r="D13588" s="137">
        <v>41931</v>
      </c>
      <c r="E13588" s="452">
        <v>41990</v>
      </c>
      <c r="F13588" s="19" t="s">
        <v>497</v>
      </c>
      <c r="G13588" s="19" t="s">
        <v>118</v>
      </c>
      <c r="H13588" s="453">
        <v>255000</v>
      </c>
      <c r="I13588" s="453">
        <v>255000</v>
      </c>
      <c r="J13588" s="19" t="s">
        <v>2469</v>
      </c>
      <c r="K13588" s="19" t="s">
        <v>40</v>
      </c>
      <c r="L13588" s="59" t="s">
        <v>12593</v>
      </c>
    </row>
    <row r="13589" spans="2:12" ht="75" customHeight="1" x14ac:dyDescent="0.25">
      <c r="B13589" s="450">
        <v>26101766</v>
      </c>
      <c r="C13589" s="451" t="s">
        <v>12841</v>
      </c>
      <c r="D13589" s="137">
        <v>41932</v>
      </c>
      <c r="E13589" s="452">
        <v>41991</v>
      </c>
      <c r="F13589" s="19" t="s">
        <v>497</v>
      </c>
      <c r="G13589" s="19" t="s">
        <v>118</v>
      </c>
      <c r="H13589" s="453">
        <v>135000</v>
      </c>
      <c r="I13589" s="453">
        <v>135000</v>
      </c>
      <c r="J13589" s="19" t="s">
        <v>2469</v>
      </c>
      <c r="K13589" s="19" t="s">
        <v>40</v>
      </c>
      <c r="L13589" s="59" t="s">
        <v>12593</v>
      </c>
    </row>
    <row r="13590" spans="2:12" ht="75" customHeight="1" x14ac:dyDescent="0.25">
      <c r="B13590" s="450">
        <v>26101766</v>
      </c>
      <c r="C13590" s="451" t="s">
        <v>12842</v>
      </c>
      <c r="D13590" s="137">
        <v>41933</v>
      </c>
      <c r="E13590" s="452">
        <v>41992</v>
      </c>
      <c r="F13590" s="19" t="s">
        <v>497</v>
      </c>
      <c r="G13590" s="19" t="s">
        <v>118</v>
      </c>
      <c r="H13590" s="453">
        <v>135000</v>
      </c>
      <c r="I13590" s="453">
        <v>135000</v>
      </c>
      <c r="J13590" s="19" t="s">
        <v>2469</v>
      </c>
      <c r="K13590" s="19" t="s">
        <v>40</v>
      </c>
      <c r="L13590" s="59" t="s">
        <v>12593</v>
      </c>
    </row>
    <row r="13591" spans="2:12" ht="75" customHeight="1" x14ac:dyDescent="0.25">
      <c r="B13591" s="450">
        <v>26101766</v>
      </c>
      <c r="C13591" s="451" t="s">
        <v>12843</v>
      </c>
      <c r="D13591" s="137">
        <v>41934</v>
      </c>
      <c r="E13591" s="452">
        <v>41993</v>
      </c>
      <c r="F13591" s="19" t="s">
        <v>497</v>
      </c>
      <c r="G13591" s="19" t="s">
        <v>118</v>
      </c>
      <c r="H13591" s="453">
        <v>14400000</v>
      </c>
      <c r="I13591" s="453">
        <v>14400000</v>
      </c>
      <c r="J13591" s="19" t="s">
        <v>2469</v>
      </c>
      <c r="K13591" s="19" t="s">
        <v>40</v>
      </c>
      <c r="L13591" s="59" t="s">
        <v>12593</v>
      </c>
    </row>
    <row r="13592" spans="2:12" ht="75" customHeight="1" x14ac:dyDescent="0.25">
      <c r="B13592" s="450">
        <v>20121802</v>
      </c>
      <c r="C13592" s="451" t="s">
        <v>12844</v>
      </c>
      <c r="D13592" s="137">
        <v>41935</v>
      </c>
      <c r="E13592" s="452">
        <v>41994</v>
      </c>
      <c r="F13592" s="19" t="s">
        <v>497</v>
      </c>
      <c r="G13592" s="19" t="s">
        <v>118</v>
      </c>
      <c r="H13592" s="453">
        <v>2700000</v>
      </c>
      <c r="I13592" s="453">
        <v>2700000</v>
      </c>
      <c r="J13592" s="19" t="s">
        <v>2469</v>
      </c>
      <c r="K13592" s="19" t="s">
        <v>40</v>
      </c>
      <c r="L13592" s="59" t="s">
        <v>12593</v>
      </c>
    </row>
    <row r="13593" spans="2:12" ht="75" customHeight="1" x14ac:dyDescent="0.25">
      <c r="B13593" s="450">
        <v>20121802</v>
      </c>
      <c r="C13593" s="451" t="s">
        <v>12845</v>
      </c>
      <c r="D13593" s="137">
        <v>41936</v>
      </c>
      <c r="E13593" s="452">
        <v>41995</v>
      </c>
      <c r="F13593" s="19" t="s">
        <v>497</v>
      </c>
      <c r="G13593" s="19" t="s">
        <v>118</v>
      </c>
      <c r="H13593" s="453">
        <v>7025400</v>
      </c>
      <c r="I13593" s="453">
        <v>7025400</v>
      </c>
      <c r="J13593" s="19" t="s">
        <v>2469</v>
      </c>
      <c r="K13593" s="19" t="s">
        <v>40</v>
      </c>
      <c r="L13593" s="59" t="s">
        <v>12593</v>
      </c>
    </row>
    <row r="13594" spans="2:12" ht="75" customHeight="1" x14ac:dyDescent="0.25">
      <c r="B13594" s="450">
        <v>20121802</v>
      </c>
      <c r="C13594" s="451" t="s">
        <v>12846</v>
      </c>
      <c r="D13594" s="137">
        <v>41937</v>
      </c>
      <c r="E13594" s="452">
        <v>41996</v>
      </c>
      <c r="F13594" s="19" t="s">
        <v>497</v>
      </c>
      <c r="G13594" s="19" t="s">
        <v>118</v>
      </c>
      <c r="H13594" s="453">
        <v>3075000</v>
      </c>
      <c r="I13594" s="453">
        <v>3075000</v>
      </c>
      <c r="J13594" s="19" t="s">
        <v>2469</v>
      </c>
      <c r="K13594" s="19" t="s">
        <v>40</v>
      </c>
      <c r="L13594" s="59" t="s">
        <v>12593</v>
      </c>
    </row>
    <row r="13595" spans="2:12" ht="75" customHeight="1" x14ac:dyDescent="0.25">
      <c r="B13595" s="450">
        <v>20121802</v>
      </c>
      <c r="C13595" s="451" t="s">
        <v>12847</v>
      </c>
      <c r="D13595" s="137">
        <v>41938</v>
      </c>
      <c r="E13595" s="452">
        <v>41997</v>
      </c>
      <c r="F13595" s="19" t="s">
        <v>497</v>
      </c>
      <c r="G13595" s="19" t="s">
        <v>118</v>
      </c>
      <c r="H13595" s="453">
        <v>360000</v>
      </c>
      <c r="I13595" s="453">
        <v>360000</v>
      </c>
      <c r="J13595" s="19" t="s">
        <v>2469</v>
      </c>
      <c r="K13595" s="19" t="s">
        <v>40</v>
      </c>
      <c r="L13595" s="59" t="s">
        <v>12593</v>
      </c>
    </row>
    <row r="13596" spans="2:12" ht="75" customHeight="1" x14ac:dyDescent="0.25">
      <c r="B13596" s="450">
        <v>20121802</v>
      </c>
      <c r="C13596" s="451" t="s">
        <v>12848</v>
      </c>
      <c r="D13596" s="137">
        <v>41939</v>
      </c>
      <c r="E13596" s="452">
        <v>41998</v>
      </c>
      <c r="F13596" s="19" t="s">
        <v>497</v>
      </c>
      <c r="G13596" s="19" t="s">
        <v>118</v>
      </c>
      <c r="H13596" s="453">
        <v>510000</v>
      </c>
      <c r="I13596" s="453">
        <v>510000</v>
      </c>
      <c r="J13596" s="19" t="s">
        <v>2469</v>
      </c>
      <c r="K13596" s="19" t="s">
        <v>40</v>
      </c>
      <c r="L13596" s="59" t="s">
        <v>12593</v>
      </c>
    </row>
    <row r="13597" spans="2:12" ht="75" customHeight="1" x14ac:dyDescent="0.25">
      <c r="B13597" s="450">
        <v>20121802</v>
      </c>
      <c r="C13597" s="451" t="s">
        <v>12849</v>
      </c>
      <c r="D13597" s="137">
        <v>41940</v>
      </c>
      <c r="E13597" s="452">
        <v>41999</v>
      </c>
      <c r="F13597" s="19" t="s">
        <v>497</v>
      </c>
      <c r="G13597" s="19" t="s">
        <v>118</v>
      </c>
      <c r="H13597" s="453">
        <v>342000</v>
      </c>
      <c r="I13597" s="453">
        <v>342000</v>
      </c>
      <c r="J13597" s="19" t="s">
        <v>2469</v>
      </c>
      <c r="K13597" s="19" t="s">
        <v>40</v>
      </c>
      <c r="L13597" s="59" t="s">
        <v>12593</v>
      </c>
    </row>
    <row r="13598" spans="2:12" ht="75" customHeight="1" x14ac:dyDescent="0.25">
      <c r="B13598" s="450">
        <v>20121802</v>
      </c>
      <c r="C13598" s="451" t="s">
        <v>12850</v>
      </c>
      <c r="D13598" s="137">
        <v>41941</v>
      </c>
      <c r="E13598" s="452">
        <v>42000</v>
      </c>
      <c r="F13598" s="19" t="s">
        <v>497</v>
      </c>
      <c r="G13598" s="19" t="s">
        <v>118</v>
      </c>
      <c r="H13598" s="453">
        <v>326700</v>
      </c>
      <c r="I13598" s="453">
        <v>326700</v>
      </c>
      <c r="J13598" s="19" t="s">
        <v>2469</v>
      </c>
      <c r="K13598" s="19" t="s">
        <v>40</v>
      </c>
      <c r="L13598" s="59" t="s">
        <v>12593</v>
      </c>
    </row>
    <row r="13599" spans="2:12" ht="75" customHeight="1" x14ac:dyDescent="0.25">
      <c r="B13599" s="450">
        <v>20121802</v>
      </c>
      <c r="C13599" s="451" t="s">
        <v>12851</v>
      </c>
      <c r="D13599" s="137">
        <v>41942</v>
      </c>
      <c r="E13599" s="452">
        <v>42001</v>
      </c>
      <c r="F13599" s="19" t="s">
        <v>497</v>
      </c>
      <c r="G13599" s="19" t="s">
        <v>118</v>
      </c>
      <c r="H13599" s="453">
        <v>4240000</v>
      </c>
      <c r="I13599" s="453">
        <v>4240000</v>
      </c>
      <c r="J13599" s="19" t="s">
        <v>2469</v>
      </c>
      <c r="K13599" s="19" t="s">
        <v>40</v>
      </c>
      <c r="L13599" s="59" t="s">
        <v>12593</v>
      </c>
    </row>
    <row r="13600" spans="2:12" ht="75" customHeight="1" x14ac:dyDescent="0.25">
      <c r="B13600" s="450">
        <v>20121802</v>
      </c>
      <c r="C13600" s="451" t="s">
        <v>12852</v>
      </c>
      <c r="D13600" s="137">
        <v>41943</v>
      </c>
      <c r="E13600" s="452">
        <v>42002</v>
      </c>
      <c r="F13600" s="19" t="s">
        <v>497</v>
      </c>
      <c r="G13600" s="19" t="s">
        <v>118</v>
      </c>
      <c r="H13600" s="453">
        <v>1200000</v>
      </c>
      <c r="I13600" s="453">
        <v>1200000</v>
      </c>
      <c r="J13600" s="19" t="s">
        <v>2469</v>
      </c>
      <c r="K13600" s="19" t="s">
        <v>40</v>
      </c>
      <c r="L13600" s="59" t="s">
        <v>12593</v>
      </c>
    </row>
    <row r="13601" spans="2:12" ht="75" customHeight="1" x14ac:dyDescent="0.25">
      <c r="B13601" s="450">
        <v>20121802</v>
      </c>
      <c r="C13601" s="451" t="s">
        <v>12853</v>
      </c>
      <c r="D13601" s="137">
        <v>41944</v>
      </c>
      <c r="E13601" s="452">
        <v>42003</v>
      </c>
      <c r="F13601" s="19" t="s">
        <v>497</v>
      </c>
      <c r="G13601" s="19" t="s">
        <v>118</v>
      </c>
      <c r="H13601" s="453">
        <v>4000000</v>
      </c>
      <c r="I13601" s="453">
        <v>4000000</v>
      </c>
      <c r="J13601" s="19" t="s">
        <v>2469</v>
      </c>
      <c r="K13601" s="19" t="s">
        <v>40</v>
      </c>
      <c r="L13601" s="59" t="s">
        <v>12593</v>
      </c>
    </row>
    <row r="13602" spans="2:12" ht="75" customHeight="1" x14ac:dyDescent="0.25">
      <c r="B13602" s="450">
        <v>20121802</v>
      </c>
      <c r="C13602" s="451" t="s">
        <v>12854</v>
      </c>
      <c r="D13602" s="137">
        <v>41945</v>
      </c>
      <c r="E13602" s="452">
        <v>42004</v>
      </c>
      <c r="F13602" s="19" t="s">
        <v>497</v>
      </c>
      <c r="G13602" s="19" t="s">
        <v>118</v>
      </c>
      <c r="H13602" s="453">
        <v>1860000</v>
      </c>
      <c r="I13602" s="453">
        <v>1860000</v>
      </c>
      <c r="J13602" s="19" t="s">
        <v>2469</v>
      </c>
      <c r="K13602" s="19" t="s">
        <v>40</v>
      </c>
      <c r="L13602" s="59" t="s">
        <v>12593</v>
      </c>
    </row>
    <row r="13603" spans="2:12" ht="75" customHeight="1" x14ac:dyDescent="0.25">
      <c r="B13603" s="450">
        <v>20121802</v>
      </c>
      <c r="C13603" s="451" t="s">
        <v>12855</v>
      </c>
      <c r="D13603" s="137">
        <v>41946</v>
      </c>
      <c r="E13603" s="452">
        <v>42005</v>
      </c>
      <c r="F13603" s="19" t="s">
        <v>497</v>
      </c>
      <c r="G13603" s="19" t="s">
        <v>118</v>
      </c>
      <c r="H13603" s="453">
        <v>1131000</v>
      </c>
      <c r="I13603" s="453">
        <v>1131000</v>
      </c>
      <c r="J13603" s="19" t="s">
        <v>2469</v>
      </c>
      <c r="K13603" s="19" t="s">
        <v>40</v>
      </c>
      <c r="L13603" s="59" t="s">
        <v>12593</v>
      </c>
    </row>
    <row r="13604" spans="2:12" ht="75" customHeight="1" x14ac:dyDescent="0.25">
      <c r="B13604" s="450">
        <v>20121802</v>
      </c>
      <c r="C13604" s="451" t="s">
        <v>12856</v>
      </c>
      <c r="D13604" s="137">
        <v>41947</v>
      </c>
      <c r="E13604" s="452">
        <v>42006</v>
      </c>
      <c r="F13604" s="19" t="s">
        <v>497</v>
      </c>
      <c r="G13604" s="19" t="s">
        <v>118</v>
      </c>
      <c r="H13604" s="453">
        <v>5056000</v>
      </c>
      <c r="I13604" s="453">
        <v>5056000</v>
      </c>
      <c r="J13604" s="19" t="s">
        <v>2469</v>
      </c>
      <c r="K13604" s="19" t="s">
        <v>40</v>
      </c>
      <c r="L13604" s="59" t="s">
        <v>12593</v>
      </c>
    </row>
    <row r="13605" spans="2:12" ht="75" customHeight="1" x14ac:dyDescent="0.25">
      <c r="B13605" s="450">
        <v>20121802</v>
      </c>
      <c r="C13605" s="451" t="s">
        <v>12857</v>
      </c>
      <c r="D13605" s="137">
        <v>41948</v>
      </c>
      <c r="E13605" s="452">
        <v>42007</v>
      </c>
      <c r="F13605" s="19" t="s">
        <v>497</v>
      </c>
      <c r="G13605" s="19" t="s">
        <v>118</v>
      </c>
      <c r="H13605" s="453">
        <v>180000</v>
      </c>
      <c r="I13605" s="453">
        <v>180000</v>
      </c>
      <c r="J13605" s="19" t="s">
        <v>2469</v>
      </c>
      <c r="K13605" s="19" t="s">
        <v>40</v>
      </c>
      <c r="L13605" s="59" t="s">
        <v>12593</v>
      </c>
    </row>
    <row r="13606" spans="2:12" ht="75" customHeight="1" x14ac:dyDescent="0.25">
      <c r="B13606" s="450">
        <v>20121802</v>
      </c>
      <c r="C13606" s="451" t="s">
        <v>12858</v>
      </c>
      <c r="D13606" s="137">
        <v>41949</v>
      </c>
      <c r="E13606" s="452">
        <v>42008</v>
      </c>
      <c r="F13606" s="19" t="s">
        <v>497</v>
      </c>
      <c r="G13606" s="19" t="s">
        <v>118</v>
      </c>
      <c r="H13606" s="453">
        <v>805800</v>
      </c>
      <c r="I13606" s="453">
        <v>805800</v>
      </c>
      <c r="J13606" s="19" t="s">
        <v>2469</v>
      </c>
      <c r="K13606" s="19" t="s">
        <v>40</v>
      </c>
      <c r="L13606" s="59" t="s">
        <v>12593</v>
      </c>
    </row>
    <row r="13607" spans="2:12" ht="75" customHeight="1" x14ac:dyDescent="0.25">
      <c r="B13607" s="450">
        <v>20121802</v>
      </c>
      <c r="C13607" s="451" t="s">
        <v>12859</v>
      </c>
      <c r="D13607" s="137">
        <v>41950</v>
      </c>
      <c r="E13607" s="452">
        <v>42009</v>
      </c>
      <c r="F13607" s="19" t="s">
        <v>497</v>
      </c>
      <c r="G13607" s="19" t="s">
        <v>118</v>
      </c>
      <c r="H13607" s="453">
        <v>1467600</v>
      </c>
      <c r="I13607" s="453">
        <v>1467600</v>
      </c>
      <c r="J13607" s="19" t="s">
        <v>2469</v>
      </c>
      <c r="K13607" s="19" t="s">
        <v>40</v>
      </c>
      <c r="L13607" s="59" t="s">
        <v>12593</v>
      </c>
    </row>
    <row r="13608" spans="2:12" ht="75" customHeight="1" x14ac:dyDescent="0.25">
      <c r="B13608" s="450">
        <v>25171905</v>
      </c>
      <c r="C13608" s="451" t="s">
        <v>12860</v>
      </c>
      <c r="D13608" s="137">
        <v>41951</v>
      </c>
      <c r="E13608" s="452">
        <v>42010</v>
      </c>
      <c r="F13608" s="19" t="s">
        <v>497</v>
      </c>
      <c r="G13608" s="19" t="s">
        <v>118</v>
      </c>
      <c r="H13608" s="453">
        <v>4320000</v>
      </c>
      <c r="I13608" s="453">
        <v>4320000</v>
      </c>
      <c r="J13608" s="19" t="s">
        <v>2469</v>
      </c>
      <c r="K13608" s="19" t="s">
        <v>40</v>
      </c>
      <c r="L13608" s="59" t="s">
        <v>12593</v>
      </c>
    </row>
    <row r="13609" spans="2:12" ht="75" customHeight="1" x14ac:dyDescent="0.25">
      <c r="B13609" s="450">
        <v>25171905</v>
      </c>
      <c r="C13609" s="451" t="s">
        <v>12861</v>
      </c>
      <c r="D13609" s="137">
        <v>41952</v>
      </c>
      <c r="E13609" s="452">
        <v>42011</v>
      </c>
      <c r="F13609" s="19" t="s">
        <v>497</v>
      </c>
      <c r="G13609" s="19" t="s">
        <v>118</v>
      </c>
      <c r="H13609" s="453">
        <v>4320000</v>
      </c>
      <c r="I13609" s="453">
        <v>4320000</v>
      </c>
      <c r="J13609" s="19" t="s">
        <v>2469</v>
      </c>
      <c r="K13609" s="19" t="s">
        <v>40</v>
      </c>
      <c r="L13609" s="59" t="s">
        <v>12593</v>
      </c>
    </row>
    <row r="13610" spans="2:12" ht="75" customHeight="1" x14ac:dyDescent="0.25">
      <c r="B13610" s="450">
        <v>25171905</v>
      </c>
      <c r="C13610" s="451" t="s">
        <v>12862</v>
      </c>
      <c r="D13610" s="137">
        <v>41953</v>
      </c>
      <c r="E13610" s="452">
        <v>42012</v>
      </c>
      <c r="F13610" s="19" t="s">
        <v>497</v>
      </c>
      <c r="G13610" s="19" t="s">
        <v>118</v>
      </c>
      <c r="H13610" s="453">
        <v>4320000</v>
      </c>
      <c r="I13610" s="453">
        <v>4320000</v>
      </c>
      <c r="J13610" s="19" t="s">
        <v>2469</v>
      </c>
      <c r="K13610" s="19" t="s">
        <v>40</v>
      </c>
      <c r="L13610" s="59" t="s">
        <v>12593</v>
      </c>
    </row>
    <row r="13611" spans="2:12" ht="75" customHeight="1" x14ac:dyDescent="0.25">
      <c r="B13611" s="450">
        <v>25171905</v>
      </c>
      <c r="C13611" s="451" t="s">
        <v>12863</v>
      </c>
      <c r="D13611" s="137">
        <v>41954</v>
      </c>
      <c r="E13611" s="452">
        <v>42013</v>
      </c>
      <c r="F13611" s="19" t="s">
        <v>497</v>
      </c>
      <c r="G13611" s="19" t="s">
        <v>118</v>
      </c>
      <c r="H13611" s="453">
        <v>4320000</v>
      </c>
      <c r="I13611" s="453">
        <v>4320000</v>
      </c>
      <c r="J13611" s="19" t="s">
        <v>2469</v>
      </c>
      <c r="K13611" s="19" t="s">
        <v>40</v>
      </c>
      <c r="L13611" s="59" t="s">
        <v>12593</v>
      </c>
    </row>
    <row r="13612" spans="2:12" ht="75" customHeight="1" x14ac:dyDescent="0.25">
      <c r="B13612" s="450">
        <v>25171905</v>
      </c>
      <c r="C13612" s="451" t="s">
        <v>12864</v>
      </c>
      <c r="D13612" s="137">
        <v>41955</v>
      </c>
      <c r="E13612" s="452">
        <v>42014</v>
      </c>
      <c r="F13612" s="19" t="s">
        <v>497</v>
      </c>
      <c r="G13612" s="19" t="s">
        <v>118</v>
      </c>
      <c r="H13612" s="453">
        <v>2772000</v>
      </c>
      <c r="I13612" s="453">
        <v>2772000</v>
      </c>
      <c r="J13612" s="19" t="s">
        <v>2469</v>
      </c>
      <c r="K13612" s="19" t="s">
        <v>40</v>
      </c>
      <c r="L13612" s="59" t="s">
        <v>12593</v>
      </c>
    </row>
    <row r="13613" spans="2:12" ht="75" customHeight="1" x14ac:dyDescent="0.25">
      <c r="B13613" s="450">
        <v>25171905</v>
      </c>
      <c r="C13613" s="451" t="s">
        <v>12865</v>
      </c>
      <c r="D13613" s="137">
        <v>41956</v>
      </c>
      <c r="E13613" s="452">
        <v>42015</v>
      </c>
      <c r="F13613" s="19" t="s">
        <v>497</v>
      </c>
      <c r="G13613" s="19" t="s">
        <v>118</v>
      </c>
      <c r="H13613" s="453">
        <v>4288000</v>
      </c>
      <c r="I13613" s="453">
        <v>4288000</v>
      </c>
      <c r="J13613" s="19" t="s">
        <v>2469</v>
      </c>
      <c r="K13613" s="19" t="s">
        <v>40</v>
      </c>
      <c r="L13613" s="59" t="s">
        <v>12593</v>
      </c>
    </row>
    <row r="13614" spans="2:12" ht="75" customHeight="1" x14ac:dyDescent="0.25">
      <c r="B13614" s="450">
        <v>23101509</v>
      </c>
      <c r="C13614" s="451" t="s">
        <v>12866</v>
      </c>
      <c r="D13614" s="137">
        <v>41957</v>
      </c>
      <c r="E13614" s="452">
        <v>42016</v>
      </c>
      <c r="F13614" s="19" t="s">
        <v>497</v>
      </c>
      <c r="G13614" s="19" t="s">
        <v>118</v>
      </c>
      <c r="H13614" s="453">
        <v>100000</v>
      </c>
      <c r="I13614" s="453">
        <v>100000</v>
      </c>
      <c r="J13614" s="19" t="s">
        <v>2469</v>
      </c>
      <c r="K13614" s="19" t="s">
        <v>40</v>
      </c>
      <c r="L13614" s="59" t="s">
        <v>12593</v>
      </c>
    </row>
    <row r="13615" spans="2:12" ht="75" customHeight="1" x14ac:dyDescent="0.25">
      <c r="B13615" s="450">
        <v>23101509</v>
      </c>
      <c r="C13615" s="451" t="s">
        <v>12867</v>
      </c>
      <c r="D13615" s="137">
        <v>41958</v>
      </c>
      <c r="E13615" s="452">
        <v>42017</v>
      </c>
      <c r="F13615" s="19" t="s">
        <v>497</v>
      </c>
      <c r="G13615" s="19" t="s">
        <v>118</v>
      </c>
      <c r="H13615" s="453">
        <v>100000</v>
      </c>
      <c r="I13615" s="453">
        <v>100000</v>
      </c>
      <c r="J13615" s="19" t="s">
        <v>2469</v>
      </c>
      <c r="K13615" s="19" t="s">
        <v>40</v>
      </c>
      <c r="L13615" s="59" t="s">
        <v>12593</v>
      </c>
    </row>
    <row r="13616" spans="2:12" ht="75" customHeight="1" x14ac:dyDescent="0.25">
      <c r="B13616" s="450">
        <v>23101509</v>
      </c>
      <c r="C13616" s="451" t="s">
        <v>12868</v>
      </c>
      <c r="D13616" s="137">
        <v>41959</v>
      </c>
      <c r="E13616" s="452">
        <v>42018</v>
      </c>
      <c r="F13616" s="19" t="s">
        <v>497</v>
      </c>
      <c r="G13616" s="19" t="s">
        <v>118</v>
      </c>
      <c r="H13616" s="453">
        <v>100000</v>
      </c>
      <c r="I13616" s="453">
        <v>100000</v>
      </c>
      <c r="J13616" s="19" t="s">
        <v>2469</v>
      </c>
      <c r="K13616" s="19" t="s">
        <v>40</v>
      </c>
      <c r="L13616" s="59" t="s">
        <v>12593</v>
      </c>
    </row>
    <row r="13617" spans="2:12" ht="75" customHeight="1" x14ac:dyDescent="0.25">
      <c r="B13617" s="450">
        <v>23101509</v>
      </c>
      <c r="C13617" s="451" t="s">
        <v>12869</v>
      </c>
      <c r="D13617" s="137">
        <v>41960</v>
      </c>
      <c r="E13617" s="452">
        <v>42019</v>
      </c>
      <c r="F13617" s="19" t="s">
        <v>497</v>
      </c>
      <c r="G13617" s="19" t="s">
        <v>118</v>
      </c>
      <c r="H13617" s="453">
        <v>100000</v>
      </c>
      <c r="I13617" s="453">
        <v>100000</v>
      </c>
      <c r="J13617" s="19" t="s">
        <v>2469</v>
      </c>
      <c r="K13617" s="19" t="s">
        <v>40</v>
      </c>
      <c r="L13617" s="59" t="s">
        <v>12593</v>
      </c>
    </row>
    <row r="13618" spans="2:12" ht="75" customHeight="1" x14ac:dyDescent="0.25">
      <c r="B13618" s="450">
        <v>26101766</v>
      </c>
      <c r="C13618" s="451" t="s">
        <v>12870</v>
      </c>
      <c r="D13618" s="137">
        <v>41961</v>
      </c>
      <c r="E13618" s="452">
        <v>42020</v>
      </c>
      <c r="F13618" s="19" t="s">
        <v>497</v>
      </c>
      <c r="G13618" s="19" t="s">
        <v>118</v>
      </c>
      <c r="H13618" s="453">
        <v>600000</v>
      </c>
      <c r="I13618" s="453">
        <v>600000</v>
      </c>
      <c r="J13618" s="19" t="s">
        <v>2469</v>
      </c>
      <c r="K13618" s="19" t="s">
        <v>40</v>
      </c>
      <c r="L13618" s="59" t="s">
        <v>12593</v>
      </c>
    </row>
    <row r="13619" spans="2:12" ht="75" customHeight="1" x14ac:dyDescent="0.25">
      <c r="B13619" s="450">
        <v>26101766</v>
      </c>
      <c r="C13619" s="451" t="s">
        <v>12871</v>
      </c>
      <c r="D13619" s="137">
        <v>41962</v>
      </c>
      <c r="E13619" s="452">
        <v>42021</v>
      </c>
      <c r="F13619" s="19" t="s">
        <v>497</v>
      </c>
      <c r="G13619" s="19" t="s">
        <v>118</v>
      </c>
      <c r="H13619" s="453">
        <v>1000000</v>
      </c>
      <c r="I13619" s="453">
        <v>1000000</v>
      </c>
      <c r="J13619" s="19" t="s">
        <v>2469</v>
      </c>
      <c r="K13619" s="19" t="s">
        <v>40</v>
      </c>
      <c r="L13619" s="59" t="s">
        <v>12593</v>
      </c>
    </row>
    <row r="13620" spans="2:12" ht="75" customHeight="1" x14ac:dyDescent="0.25">
      <c r="B13620" s="450">
        <v>26101766</v>
      </c>
      <c r="C13620" s="451" t="s">
        <v>12872</v>
      </c>
      <c r="D13620" s="137">
        <v>41963</v>
      </c>
      <c r="E13620" s="452">
        <v>42022</v>
      </c>
      <c r="F13620" s="19" t="s">
        <v>497</v>
      </c>
      <c r="G13620" s="19" t="s">
        <v>118</v>
      </c>
      <c r="H13620" s="453">
        <v>200000</v>
      </c>
      <c r="I13620" s="453">
        <v>200000</v>
      </c>
      <c r="J13620" s="19" t="s">
        <v>2469</v>
      </c>
      <c r="K13620" s="19" t="s">
        <v>40</v>
      </c>
      <c r="L13620" s="59" t="s">
        <v>12593</v>
      </c>
    </row>
    <row r="13621" spans="2:12" ht="75" customHeight="1" x14ac:dyDescent="0.25">
      <c r="B13621" s="450">
        <v>26101766</v>
      </c>
      <c r="C13621" s="451" t="s">
        <v>11906</v>
      </c>
      <c r="D13621" s="137">
        <v>41964</v>
      </c>
      <c r="E13621" s="452">
        <v>42023</v>
      </c>
      <c r="F13621" s="19" t="s">
        <v>497</v>
      </c>
      <c r="G13621" s="19" t="s">
        <v>118</v>
      </c>
      <c r="H13621" s="453">
        <v>24750</v>
      </c>
      <c r="I13621" s="453">
        <v>24750</v>
      </c>
      <c r="J13621" s="19" t="s">
        <v>2469</v>
      </c>
      <c r="K13621" s="19" t="s">
        <v>40</v>
      </c>
      <c r="L13621" s="59" t="s">
        <v>12593</v>
      </c>
    </row>
    <row r="13622" spans="2:12" ht="75" customHeight="1" x14ac:dyDescent="0.25">
      <c r="B13622" s="450">
        <v>26101766</v>
      </c>
      <c r="C13622" s="451" t="s">
        <v>12873</v>
      </c>
      <c r="D13622" s="137">
        <v>41965</v>
      </c>
      <c r="E13622" s="452">
        <v>42024</v>
      </c>
      <c r="F13622" s="19" t="s">
        <v>497</v>
      </c>
      <c r="G13622" s="19" t="s">
        <v>118</v>
      </c>
      <c r="H13622" s="453">
        <v>9000000</v>
      </c>
      <c r="I13622" s="453">
        <v>9000000</v>
      </c>
      <c r="J13622" s="19" t="s">
        <v>2469</v>
      </c>
      <c r="K13622" s="19" t="s">
        <v>40</v>
      </c>
      <c r="L13622" s="59" t="s">
        <v>12593</v>
      </c>
    </row>
    <row r="13623" spans="2:12" ht="75" customHeight="1" x14ac:dyDescent="0.25">
      <c r="B13623" s="450">
        <v>26101766</v>
      </c>
      <c r="C13623" s="451" t="s">
        <v>12874</v>
      </c>
      <c r="D13623" s="137">
        <v>41966</v>
      </c>
      <c r="E13623" s="452">
        <v>42025</v>
      </c>
      <c r="F13623" s="19" t="s">
        <v>497</v>
      </c>
      <c r="G13623" s="19" t="s">
        <v>118</v>
      </c>
      <c r="H13623" s="453">
        <v>600000</v>
      </c>
      <c r="I13623" s="453">
        <v>600000</v>
      </c>
      <c r="J13623" s="19" t="s">
        <v>2469</v>
      </c>
      <c r="K13623" s="19" t="s">
        <v>40</v>
      </c>
      <c r="L13623" s="59" t="s">
        <v>12593</v>
      </c>
    </row>
    <row r="13624" spans="2:12" ht="75" customHeight="1" x14ac:dyDescent="0.25">
      <c r="B13624" s="450">
        <v>26101766</v>
      </c>
      <c r="C13624" s="451" t="s">
        <v>12875</v>
      </c>
      <c r="D13624" s="137">
        <v>41967</v>
      </c>
      <c r="E13624" s="452">
        <v>42026</v>
      </c>
      <c r="F13624" s="19" t="s">
        <v>497</v>
      </c>
      <c r="G13624" s="19" t="s">
        <v>118</v>
      </c>
      <c r="H13624" s="453">
        <v>900000</v>
      </c>
      <c r="I13624" s="453">
        <v>900000</v>
      </c>
      <c r="J13624" s="19" t="s">
        <v>2469</v>
      </c>
      <c r="K13624" s="19" t="s">
        <v>40</v>
      </c>
      <c r="L13624" s="59" t="s">
        <v>12593</v>
      </c>
    </row>
    <row r="13625" spans="2:12" ht="75" customHeight="1" x14ac:dyDescent="0.25">
      <c r="B13625" s="450">
        <v>26101766</v>
      </c>
      <c r="C13625" s="451" t="s">
        <v>12876</v>
      </c>
      <c r="D13625" s="137">
        <v>41968</v>
      </c>
      <c r="E13625" s="452">
        <v>42027</v>
      </c>
      <c r="F13625" s="19" t="s">
        <v>497</v>
      </c>
      <c r="G13625" s="19" t="s">
        <v>118</v>
      </c>
      <c r="H13625" s="453">
        <v>320000</v>
      </c>
      <c r="I13625" s="453">
        <v>320000</v>
      </c>
      <c r="J13625" s="19" t="s">
        <v>2469</v>
      </c>
      <c r="K13625" s="19" t="s">
        <v>40</v>
      </c>
      <c r="L13625" s="59" t="s">
        <v>12593</v>
      </c>
    </row>
    <row r="13626" spans="2:12" ht="75" customHeight="1" x14ac:dyDescent="0.25">
      <c r="B13626" s="450">
        <v>26101766</v>
      </c>
      <c r="C13626" s="451" t="s">
        <v>12877</v>
      </c>
      <c r="D13626" s="137">
        <v>41969</v>
      </c>
      <c r="E13626" s="452">
        <v>42028</v>
      </c>
      <c r="F13626" s="19" t="s">
        <v>497</v>
      </c>
      <c r="G13626" s="19" t="s">
        <v>118</v>
      </c>
      <c r="H13626" s="453">
        <v>345000</v>
      </c>
      <c r="I13626" s="453">
        <v>345000</v>
      </c>
      <c r="J13626" s="19" t="s">
        <v>2469</v>
      </c>
      <c r="K13626" s="19" t="s">
        <v>40</v>
      </c>
      <c r="L13626" s="59" t="s">
        <v>12593</v>
      </c>
    </row>
    <row r="13627" spans="2:12" ht="75" customHeight="1" x14ac:dyDescent="0.25">
      <c r="B13627" s="450">
        <v>26101766</v>
      </c>
      <c r="C13627" s="451" t="s">
        <v>12878</v>
      </c>
      <c r="D13627" s="137">
        <v>41970</v>
      </c>
      <c r="E13627" s="452">
        <v>42029</v>
      </c>
      <c r="F13627" s="19" t="s">
        <v>497</v>
      </c>
      <c r="G13627" s="19" t="s">
        <v>118</v>
      </c>
      <c r="H13627" s="453">
        <v>1750000</v>
      </c>
      <c r="I13627" s="453">
        <v>1750000</v>
      </c>
      <c r="J13627" s="19" t="s">
        <v>2469</v>
      </c>
      <c r="K13627" s="19" t="s">
        <v>40</v>
      </c>
      <c r="L13627" s="59" t="s">
        <v>12593</v>
      </c>
    </row>
    <row r="13628" spans="2:12" ht="75" customHeight="1" x14ac:dyDescent="0.25">
      <c r="B13628" s="450">
        <v>26101766</v>
      </c>
      <c r="C13628" s="451" t="s">
        <v>12879</v>
      </c>
      <c r="D13628" s="137">
        <v>41971</v>
      </c>
      <c r="E13628" s="452">
        <v>42030</v>
      </c>
      <c r="F13628" s="19" t="s">
        <v>497</v>
      </c>
      <c r="G13628" s="19" t="s">
        <v>118</v>
      </c>
      <c r="H13628" s="453">
        <v>2400000</v>
      </c>
      <c r="I13628" s="453">
        <v>2400000</v>
      </c>
      <c r="J13628" s="19" t="s">
        <v>2469</v>
      </c>
      <c r="K13628" s="19" t="s">
        <v>40</v>
      </c>
      <c r="L13628" s="59" t="s">
        <v>12593</v>
      </c>
    </row>
    <row r="13629" spans="2:12" ht="75" customHeight="1" x14ac:dyDescent="0.25">
      <c r="B13629" s="450">
        <v>26101766</v>
      </c>
      <c r="C13629" s="451" t="s">
        <v>12880</v>
      </c>
      <c r="D13629" s="137">
        <v>41972</v>
      </c>
      <c r="E13629" s="452">
        <v>42031</v>
      </c>
      <c r="F13629" s="19" t="s">
        <v>497</v>
      </c>
      <c r="G13629" s="19" t="s">
        <v>118</v>
      </c>
      <c r="H13629" s="453">
        <v>4000000</v>
      </c>
      <c r="I13629" s="453">
        <v>4000000</v>
      </c>
      <c r="J13629" s="19" t="s">
        <v>2469</v>
      </c>
      <c r="K13629" s="19" t="s">
        <v>40</v>
      </c>
      <c r="L13629" s="59" t="s">
        <v>12593</v>
      </c>
    </row>
    <row r="13630" spans="2:12" ht="75" customHeight="1" x14ac:dyDescent="0.25">
      <c r="B13630" s="450">
        <v>26101766</v>
      </c>
      <c r="C13630" s="451" t="s">
        <v>12881</v>
      </c>
      <c r="D13630" s="137">
        <v>41973</v>
      </c>
      <c r="E13630" s="452">
        <v>42032</v>
      </c>
      <c r="F13630" s="19" t="s">
        <v>497</v>
      </c>
      <c r="G13630" s="19" t="s">
        <v>118</v>
      </c>
      <c r="H13630" s="453">
        <v>1500000</v>
      </c>
      <c r="I13630" s="453">
        <v>1500000</v>
      </c>
      <c r="J13630" s="19" t="s">
        <v>2469</v>
      </c>
      <c r="K13630" s="19" t="s">
        <v>40</v>
      </c>
      <c r="L13630" s="59" t="s">
        <v>12593</v>
      </c>
    </row>
    <row r="13631" spans="2:12" ht="75" customHeight="1" x14ac:dyDescent="0.25">
      <c r="B13631" s="450">
        <v>26101766</v>
      </c>
      <c r="C13631" s="451" t="s">
        <v>12882</v>
      </c>
      <c r="D13631" s="137">
        <v>41974</v>
      </c>
      <c r="E13631" s="452">
        <v>42033</v>
      </c>
      <c r="F13631" s="19" t="s">
        <v>497</v>
      </c>
      <c r="G13631" s="19" t="s">
        <v>118</v>
      </c>
      <c r="H13631" s="453">
        <v>720000</v>
      </c>
      <c r="I13631" s="453">
        <v>720000</v>
      </c>
      <c r="J13631" s="19" t="s">
        <v>2469</v>
      </c>
      <c r="K13631" s="19" t="s">
        <v>40</v>
      </c>
      <c r="L13631" s="59" t="s">
        <v>12593</v>
      </c>
    </row>
    <row r="13632" spans="2:12" ht="75" customHeight="1" x14ac:dyDescent="0.25">
      <c r="B13632" s="450">
        <v>26101766</v>
      </c>
      <c r="C13632" s="451" t="s">
        <v>12883</v>
      </c>
      <c r="D13632" s="137">
        <v>41975</v>
      </c>
      <c r="E13632" s="452">
        <v>42034</v>
      </c>
      <c r="F13632" s="19" t="s">
        <v>497</v>
      </c>
      <c r="G13632" s="19" t="s">
        <v>118</v>
      </c>
      <c r="H13632" s="453">
        <v>850000</v>
      </c>
      <c r="I13632" s="453">
        <v>850000</v>
      </c>
      <c r="J13632" s="19" t="s">
        <v>2469</v>
      </c>
      <c r="K13632" s="19" t="s">
        <v>40</v>
      </c>
      <c r="L13632" s="59" t="s">
        <v>12593</v>
      </c>
    </row>
    <row r="13633" spans="2:12" ht="75" customHeight="1" x14ac:dyDescent="0.25">
      <c r="B13633" s="450">
        <v>26101766</v>
      </c>
      <c r="C13633" s="451" t="s">
        <v>12884</v>
      </c>
      <c r="D13633" s="137">
        <v>41976</v>
      </c>
      <c r="E13633" s="452">
        <v>42035</v>
      </c>
      <c r="F13633" s="19" t="s">
        <v>497</v>
      </c>
      <c r="G13633" s="19" t="s">
        <v>118</v>
      </c>
      <c r="H13633" s="453">
        <v>850000</v>
      </c>
      <c r="I13633" s="453">
        <v>850000</v>
      </c>
      <c r="J13633" s="19" t="s">
        <v>2469</v>
      </c>
      <c r="K13633" s="19" t="s">
        <v>40</v>
      </c>
      <c r="L13633" s="59" t="s">
        <v>12593</v>
      </c>
    </row>
    <row r="13634" spans="2:12" ht="75" customHeight="1" x14ac:dyDescent="0.25">
      <c r="B13634" s="450">
        <v>26101766</v>
      </c>
      <c r="C13634" s="451" t="s">
        <v>12885</v>
      </c>
      <c r="D13634" s="137">
        <v>41977</v>
      </c>
      <c r="E13634" s="452">
        <v>42036</v>
      </c>
      <c r="F13634" s="19" t="s">
        <v>497</v>
      </c>
      <c r="G13634" s="19" t="s">
        <v>118</v>
      </c>
      <c r="H13634" s="453">
        <v>400000</v>
      </c>
      <c r="I13634" s="453">
        <v>400000</v>
      </c>
      <c r="J13634" s="19" t="s">
        <v>2469</v>
      </c>
      <c r="K13634" s="19" t="s">
        <v>40</v>
      </c>
      <c r="L13634" s="59" t="s">
        <v>12593</v>
      </c>
    </row>
    <row r="13635" spans="2:12" ht="75" customHeight="1" x14ac:dyDescent="0.25">
      <c r="B13635" s="450">
        <v>26101766</v>
      </c>
      <c r="C13635" s="451" t="s">
        <v>12886</v>
      </c>
      <c r="D13635" s="137">
        <v>41978</v>
      </c>
      <c r="E13635" s="452">
        <v>42037</v>
      </c>
      <c r="F13635" s="19" t="s">
        <v>497</v>
      </c>
      <c r="G13635" s="19" t="s">
        <v>118</v>
      </c>
      <c r="H13635" s="453">
        <v>300000</v>
      </c>
      <c r="I13635" s="453">
        <v>300000</v>
      </c>
      <c r="J13635" s="19" t="s">
        <v>2469</v>
      </c>
      <c r="K13635" s="19" t="s">
        <v>40</v>
      </c>
      <c r="L13635" s="59" t="s">
        <v>12593</v>
      </c>
    </row>
    <row r="13636" spans="2:12" ht="75" customHeight="1" x14ac:dyDescent="0.25">
      <c r="B13636" s="450">
        <v>26101766</v>
      </c>
      <c r="C13636" s="451" t="s">
        <v>12887</v>
      </c>
      <c r="D13636" s="137">
        <v>41979</v>
      </c>
      <c r="E13636" s="452">
        <v>42038</v>
      </c>
      <c r="F13636" s="19" t="s">
        <v>497</v>
      </c>
      <c r="G13636" s="19" t="s">
        <v>118</v>
      </c>
      <c r="H13636" s="453">
        <v>1400000</v>
      </c>
      <c r="I13636" s="453">
        <v>1400000</v>
      </c>
      <c r="J13636" s="19" t="s">
        <v>2469</v>
      </c>
      <c r="K13636" s="19" t="s">
        <v>40</v>
      </c>
      <c r="L13636" s="59" t="s">
        <v>12593</v>
      </c>
    </row>
    <row r="13637" spans="2:12" ht="75" customHeight="1" x14ac:dyDescent="0.25">
      <c r="B13637" s="450">
        <v>26101766</v>
      </c>
      <c r="C13637" s="451" t="s">
        <v>12888</v>
      </c>
      <c r="D13637" s="137">
        <v>41980</v>
      </c>
      <c r="E13637" s="452">
        <v>42039</v>
      </c>
      <c r="F13637" s="19" t="s">
        <v>497</v>
      </c>
      <c r="G13637" s="19" t="s">
        <v>118</v>
      </c>
      <c r="H13637" s="453">
        <v>1600000</v>
      </c>
      <c r="I13637" s="453">
        <v>1600000</v>
      </c>
      <c r="J13637" s="19" t="s">
        <v>2469</v>
      </c>
      <c r="K13637" s="19" t="s">
        <v>40</v>
      </c>
      <c r="L13637" s="59" t="s">
        <v>12593</v>
      </c>
    </row>
    <row r="13638" spans="2:12" ht="75" customHeight="1" x14ac:dyDescent="0.25">
      <c r="B13638" s="450">
        <v>26101766</v>
      </c>
      <c r="C13638" s="451" t="s">
        <v>12889</v>
      </c>
      <c r="D13638" s="137">
        <v>41981</v>
      </c>
      <c r="E13638" s="452">
        <v>42040</v>
      </c>
      <c r="F13638" s="19" t="s">
        <v>497</v>
      </c>
      <c r="G13638" s="19" t="s">
        <v>118</v>
      </c>
      <c r="H13638" s="453">
        <v>60000</v>
      </c>
      <c r="I13638" s="453">
        <v>60000</v>
      </c>
      <c r="J13638" s="19" t="s">
        <v>2469</v>
      </c>
      <c r="K13638" s="19" t="s">
        <v>40</v>
      </c>
      <c r="L13638" s="59" t="s">
        <v>12593</v>
      </c>
    </row>
    <row r="13639" spans="2:12" ht="75" customHeight="1" x14ac:dyDescent="0.25">
      <c r="B13639" s="450">
        <v>26101766</v>
      </c>
      <c r="C13639" s="451" t="s">
        <v>12890</v>
      </c>
      <c r="D13639" s="137">
        <v>41982</v>
      </c>
      <c r="E13639" s="452">
        <v>42041</v>
      </c>
      <c r="F13639" s="19" t="s">
        <v>497</v>
      </c>
      <c r="G13639" s="19" t="s">
        <v>118</v>
      </c>
      <c r="H13639" s="453">
        <v>6000000</v>
      </c>
      <c r="I13639" s="453">
        <v>6000000</v>
      </c>
      <c r="J13639" s="19" t="s">
        <v>2469</v>
      </c>
      <c r="K13639" s="19" t="s">
        <v>40</v>
      </c>
      <c r="L13639" s="59" t="s">
        <v>12593</v>
      </c>
    </row>
    <row r="13640" spans="2:12" ht="75" customHeight="1" x14ac:dyDescent="0.25">
      <c r="B13640" s="450">
        <v>26101766</v>
      </c>
      <c r="C13640" s="451" t="s">
        <v>12891</v>
      </c>
      <c r="D13640" s="137">
        <v>41983</v>
      </c>
      <c r="E13640" s="452">
        <v>42042</v>
      </c>
      <c r="F13640" s="19" t="s">
        <v>497</v>
      </c>
      <c r="G13640" s="19" t="s">
        <v>118</v>
      </c>
      <c r="H13640" s="453">
        <v>3200000</v>
      </c>
      <c r="I13640" s="453">
        <v>3200000</v>
      </c>
      <c r="J13640" s="19" t="s">
        <v>2469</v>
      </c>
      <c r="K13640" s="19" t="s">
        <v>40</v>
      </c>
      <c r="L13640" s="59" t="s">
        <v>12593</v>
      </c>
    </row>
    <row r="13641" spans="2:12" ht="75" customHeight="1" x14ac:dyDescent="0.25">
      <c r="B13641" s="450">
        <v>26101766</v>
      </c>
      <c r="C13641" s="451" t="s">
        <v>12892</v>
      </c>
      <c r="D13641" s="137">
        <v>41984</v>
      </c>
      <c r="E13641" s="452">
        <v>42043</v>
      </c>
      <c r="F13641" s="19" t="s">
        <v>497</v>
      </c>
      <c r="G13641" s="19" t="s">
        <v>118</v>
      </c>
      <c r="H13641" s="453">
        <v>12000000</v>
      </c>
      <c r="I13641" s="453">
        <v>12000000</v>
      </c>
      <c r="J13641" s="19" t="s">
        <v>2469</v>
      </c>
      <c r="K13641" s="19" t="s">
        <v>40</v>
      </c>
      <c r="L13641" s="59" t="s">
        <v>12593</v>
      </c>
    </row>
    <row r="13642" spans="2:12" ht="75" customHeight="1" x14ac:dyDescent="0.25">
      <c r="B13642" s="450">
        <v>26101766</v>
      </c>
      <c r="C13642" s="451" t="s">
        <v>12893</v>
      </c>
      <c r="D13642" s="137">
        <v>41985</v>
      </c>
      <c r="E13642" s="452">
        <v>42044</v>
      </c>
      <c r="F13642" s="19" t="s">
        <v>497</v>
      </c>
      <c r="G13642" s="19" t="s">
        <v>118</v>
      </c>
      <c r="H13642" s="453">
        <v>14400000</v>
      </c>
      <c r="I13642" s="453">
        <v>14400000</v>
      </c>
      <c r="J13642" s="19" t="s">
        <v>2469</v>
      </c>
      <c r="K13642" s="19" t="s">
        <v>40</v>
      </c>
      <c r="L13642" s="59" t="s">
        <v>12593</v>
      </c>
    </row>
    <row r="13643" spans="2:12" ht="75" customHeight="1" x14ac:dyDescent="0.25">
      <c r="B13643" s="450">
        <v>26101766</v>
      </c>
      <c r="C13643" s="451" t="s">
        <v>12894</v>
      </c>
      <c r="D13643" s="137">
        <v>41986</v>
      </c>
      <c r="E13643" s="452">
        <v>42045</v>
      </c>
      <c r="F13643" s="19" t="s">
        <v>497</v>
      </c>
      <c r="G13643" s="19" t="s">
        <v>118</v>
      </c>
      <c r="H13643" s="453">
        <v>2400000</v>
      </c>
      <c r="I13643" s="453">
        <v>2400000</v>
      </c>
      <c r="J13643" s="19" t="s">
        <v>2469</v>
      </c>
      <c r="K13643" s="19" t="s">
        <v>40</v>
      </c>
      <c r="L13643" s="59" t="s">
        <v>12593</v>
      </c>
    </row>
    <row r="13644" spans="2:12" ht="75" customHeight="1" x14ac:dyDescent="0.25">
      <c r="B13644" s="450">
        <v>26101766</v>
      </c>
      <c r="C13644" s="451" t="s">
        <v>12895</v>
      </c>
      <c r="D13644" s="137">
        <v>41987</v>
      </c>
      <c r="E13644" s="452">
        <v>42046</v>
      </c>
      <c r="F13644" s="19" t="s">
        <v>497</v>
      </c>
      <c r="G13644" s="19" t="s">
        <v>118</v>
      </c>
      <c r="H13644" s="453">
        <v>172000</v>
      </c>
      <c r="I13644" s="453">
        <v>172000</v>
      </c>
      <c r="J13644" s="19" t="s">
        <v>2469</v>
      </c>
      <c r="K13644" s="19" t="s">
        <v>40</v>
      </c>
      <c r="L13644" s="59" t="s">
        <v>12593</v>
      </c>
    </row>
    <row r="13645" spans="2:12" ht="75" customHeight="1" x14ac:dyDescent="0.25">
      <c r="B13645" s="450">
        <v>26101766</v>
      </c>
      <c r="C13645" s="451" t="s">
        <v>12896</v>
      </c>
      <c r="D13645" s="137">
        <v>41988</v>
      </c>
      <c r="E13645" s="452">
        <v>42047</v>
      </c>
      <c r="F13645" s="19" t="s">
        <v>497</v>
      </c>
      <c r="G13645" s="19" t="s">
        <v>118</v>
      </c>
      <c r="H13645" s="453">
        <v>1368000</v>
      </c>
      <c r="I13645" s="453">
        <v>1368000</v>
      </c>
      <c r="J13645" s="19" t="s">
        <v>2469</v>
      </c>
      <c r="K13645" s="19" t="s">
        <v>40</v>
      </c>
      <c r="L13645" s="59" t="s">
        <v>12593</v>
      </c>
    </row>
    <row r="13646" spans="2:12" ht="75" customHeight="1" x14ac:dyDescent="0.25">
      <c r="B13646" s="450">
        <v>26101766</v>
      </c>
      <c r="C13646" s="451" t="s">
        <v>12897</v>
      </c>
      <c r="D13646" s="137">
        <v>41989</v>
      </c>
      <c r="E13646" s="452">
        <v>42048</v>
      </c>
      <c r="F13646" s="19" t="s">
        <v>497</v>
      </c>
      <c r="G13646" s="19" t="s">
        <v>118</v>
      </c>
      <c r="H13646" s="453">
        <v>1350000</v>
      </c>
      <c r="I13646" s="453">
        <v>1350000</v>
      </c>
      <c r="J13646" s="19" t="s">
        <v>2469</v>
      </c>
      <c r="K13646" s="19" t="s">
        <v>40</v>
      </c>
      <c r="L13646" s="59" t="s">
        <v>12593</v>
      </c>
    </row>
    <row r="13647" spans="2:12" ht="75" customHeight="1" x14ac:dyDescent="0.25">
      <c r="B13647" s="450">
        <v>26101766</v>
      </c>
      <c r="C13647" s="451" t="s">
        <v>12898</v>
      </c>
      <c r="D13647" s="137">
        <v>41990</v>
      </c>
      <c r="E13647" s="452">
        <v>42049</v>
      </c>
      <c r="F13647" s="19" t="s">
        <v>497</v>
      </c>
      <c r="G13647" s="19" t="s">
        <v>118</v>
      </c>
      <c r="H13647" s="453">
        <v>900000</v>
      </c>
      <c r="I13647" s="453">
        <v>900000</v>
      </c>
      <c r="J13647" s="19" t="s">
        <v>2469</v>
      </c>
      <c r="K13647" s="19" t="s">
        <v>40</v>
      </c>
      <c r="L13647" s="59" t="s">
        <v>12593</v>
      </c>
    </row>
    <row r="13648" spans="2:12" ht="75" customHeight="1" x14ac:dyDescent="0.25">
      <c r="B13648" s="450">
        <v>26101766</v>
      </c>
      <c r="C13648" s="451" t="s">
        <v>12899</v>
      </c>
      <c r="D13648" s="137">
        <v>41991</v>
      </c>
      <c r="E13648" s="452">
        <v>42050</v>
      </c>
      <c r="F13648" s="19" t="s">
        <v>497</v>
      </c>
      <c r="G13648" s="19" t="s">
        <v>118</v>
      </c>
      <c r="H13648" s="453">
        <v>200000</v>
      </c>
      <c r="I13648" s="453">
        <v>200000</v>
      </c>
      <c r="J13648" s="19" t="s">
        <v>2469</v>
      </c>
      <c r="K13648" s="19" t="s">
        <v>40</v>
      </c>
      <c r="L13648" s="59" t="s">
        <v>12593</v>
      </c>
    </row>
    <row r="13649" spans="2:12" ht="75" customHeight="1" x14ac:dyDescent="0.25">
      <c r="B13649" s="450">
        <v>26101766</v>
      </c>
      <c r="C13649" s="451" t="s">
        <v>12900</v>
      </c>
      <c r="D13649" s="137">
        <v>41992</v>
      </c>
      <c r="E13649" s="452">
        <v>42051</v>
      </c>
      <c r="F13649" s="19" t="s">
        <v>497</v>
      </c>
      <c r="G13649" s="19" t="s">
        <v>118</v>
      </c>
      <c r="H13649" s="453">
        <v>3200000</v>
      </c>
      <c r="I13649" s="453">
        <v>3200000</v>
      </c>
      <c r="J13649" s="19" t="s">
        <v>2469</v>
      </c>
      <c r="K13649" s="19" t="s">
        <v>40</v>
      </c>
      <c r="L13649" s="59" t="s">
        <v>12593</v>
      </c>
    </row>
    <row r="13650" spans="2:12" ht="75" customHeight="1" x14ac:dyDescent="0.25">
      <c r="B13650" s="450">
        <v>26101766</v>
      </c>
      <c r="C13650" s="451" t="s">
        <v>12901</v>
      </c>
      <c r="D13650" s="137">
        <v>41993</v>
      </c>
      <c r="E13650" s="452">
        <v>42052</v>
      </c>
      <c r="F13650" s="19" t="s">
        <v>497</v>
      </c>
      <c r="G13650" s="19" t="s">
        <v>118</v>
      </c>
      <c r="H13650" s="453">
        <v>900000</v>
      </c>
      <c r="I13650" s="453">
        <v>900000</v>
      </c>
      <c r="J13650" s="19" t="s">
        <v>2469</v>
      </c>
      <c r="K13650" s="19" t="s">
        <v>40</v>
      </c>
      <c r="L13650" s="59" t="s">
        <v>12593</v>
      </c>
    </row>
    <row r="13651" spans="2:12" ht="75" customHeight="1" x14ac:dyDescent="0.25">
      <c r="B13651" s="450">
        <v>26101766</v>
      </c>
      <c r="C13651" s="451" t="s">
        <v>12902</v>
      </c>
      <c r="D13651" s="137">
        <v>41994</v>
      </c>
      <c r="E13651" s="452">
        <v>42053</v>
      </c>
      <c r="F13651" s="19" t="s">
        <v>497</v>
      </c>
      <c r="G13651" s="19" t="s">
        <v>118</v>
      </c>
      <c r="H13651" s="453">
        <v>288000</v>
      </c>
      <c r="I13651" s="453">
        <v>288000</v>
      </c>
      <c r="J13651" s="19" t="s">
        <v>2469</v>
      </c>
      <c r="K13651" s="19" t="s">
        <v>40</v>
      </c>
      <c r="L13651" s="59" t="s">
        <v>12593</v>
      </c>
    </row>
    <row r="13652" spans="2:12" ht="75" customHeight="1" x14ac:dyDescent="0.25">
      <c r="B13652" s="450">
        <v>26101766</v>
      </c>
      <c r="C13652" s="451" t="s">
        <v>12903</v>
      </c>
      <c r="D13652" s="137">
        <v>41995</v>
      </c>
      <c r="E13652" s="452">
        <v>42054</v>
      </c>
      <c r="F13652" s="19" t="s">
        <v>497</v>
      </c>
      <c r="G13652" s="19" t="s">
        <v>118</v>
      </c>
      <c r="H13652" s="453">
        <v>1600000</v>
      </c>
      <c r="I13652" s="453">
        <v>1600000</v>
      </c>
      <c r="J13652" s="19" t="s">
        <v>2469</v>
      </c>
      <c r="K13652" s="19" t="s">
        <v>40</v>
      </c>
      <c r="L13652" s="59" t="s">
        <v>12593</v>
      </c>
    </row>
    <row r="13653" spans="2:12" ht="75" customHeight="1" x14ac:dyDescent="0.25">
      <c r="B13653" s="450">
        <v>26101766</v>
      </c>
      <c r="C13653" s="451" t="s">
        <v>12904</v>
      </c>
      <c r="D13653" s="137">
        <v>41996</v>
      </c>
      <c r="E13653" s="452">
        <v>42055</v>
      </c>
      <c r="F13653" s="19" t="s">
        <v>497</v>
      </c>
      <c r="G13653" s="19" t="s">
        <v>118</v>
      </c>
      <c r="H13653" s="453">
        <v>500000</v>
      </c>
      <c r="I13653" s="453">
        <v>500000</v>
      </c>
      <c r="J13653" s="19" t="s">
        <v>2469</v>
      </c>
      <c r="K13653" s="19" t="s">
        <v>40</v>
      </c>
      <c r="L13653" s="59" t="s">
        <v>12593</v>
      </c>
    </row>
    <row r="13654" spans="2:12" ht="75" customHeight="1" x14ac:dyDescent="0.25">
      <c r="B13654" s="450">
        <v>26101766</v>
      </c>
      <c r="C13654" s="451" t="s">
        <v>12905</v>
      </c>
      <c r="D13654" s="137">
        <v>41997</v>
      </c>
      <c r="E13654" s="452">
        <v>42056</v>
      </c>
      <c r="F13654" s="19" t="s">
        <v>497</v>
      </c>
      <c r="G13654" s="19" t="s">
        <v>118</v>
      </c>
      <c r="H13654" s="453">
        <v>16000000</v>
      </c>
      <c r="I13654" s="453">
        <v>16000000</v>
      </c>
      <c r="J13654" s="19" t="s">
        <v>2469</v>
      </c>
      <c r="K13654" s="19" t="s">
        <v>40</v>
      </c>
      <c r="L13654" s="59" t="s">
        <v>12593</v>
      </c>
    </row>
    <row r="13655" spans="2:12" ht="75" customHeight="1" x14ac:dyDescent="0.25">
      <c r="B13655" s="450">
        <v>26101766</v>
      </c>
      <c r="C13655" s="451" t="s">
        <v>12906</v>
      </c>
      <c r="D13655" s="137">
        <v>41998</v>
      </c>
      <c r="E13655" s="452">
        <v>42057</v>
      </c>
      <c r="F13655" s="19" t="s">
        <v>497</v>
      </c>
      <c r="G13655" s="19" t="s">
        <v>118</v>
      </c>
      <c r="H13655" s="453">
        <v>16000000</v>
      </c>
      <c r="I13655" s="453">
        <v>16000000</v>
      </c>
      <c r="J13655" s="19" t="s">
        <v>2469</v>
      </c>
      <c r="K13655" s="19" t="s">
        <v>40</v>
      </c>
      <c r="L13655" s="59" t="s">
        <v>12593</v>
      </c>
    </row>
    <row r="13656" spans="2:12" ht="75" customHeight="1" x14ac:dyDescent="0.25">
      <c r="B13656" s="450">
        <v>26101766</v>
      </c>
      <c r="C13656" s="451" t="s">
        <v>12907</v>
      </c>
      <c r="D13656" s="137">
        <v>41999</v>
      </c>
      <c r="E13656" s="452">
        <v>42058</v>
      </c>
      <c r="F13656" s="19" t="s">
        <v>497</v>
      </c>
      <c r="G13656" s="19" t="s">
        <v>118</v>
      </c>
      <c r="H13656" s="453">
        <v>16000000</v>
      </c>
      <c r="I13656" s="453">
        <v>16000000</v>
      </c>
      <c r="J13656" s="19" t="s">
        <v>2469</v>
      </c>
      <c r="K13656" s="19" t="s">
        <v>40</v>
      </c>
      <c r="L13656" s="59" t="s">
        <v>12593</v>
      </c>
    </row>
    <row r="13657" spans="2:12" ht="75" customHeight="1" x14ac:dyDescent="0.25">
      <c r="B13657" s="450">
        <v>26101766</v>
      </c>
      <c r="C13657" s="451" t="s">
        <v>12908</v>
      </c>
      <c r="D13657" s="137">
        <v>42000</v>
      </c>
      <c r="E13657" s="452">
        <v>42059</v>
      </c>
      <c r="F13657" s="19" t="s">
        <v>497</v>
      </c>
      <c r="G13657" s="19" t="s">
        <v>118</v>
      </c>
      <c r="H13657" s="453">
        <v>380000</v>
      </c>
      <c r="I13657" s="453">
        <v>380000</v>
      </c>
      <c r="J13657" s="19" t="s">
        <v>2469</v>
      </c>
      <c r="K13657" s="19" t="s">
        <v>40</v>
      </c>
      <c r="L13657" s="59" t="s">
        <v>12593</v>
      </c>
    </row>
    <row r="13658" spans="2:12" ht="75" customHeight="1" x14ac:dyDescent="0.25">
      <c r="B13658" s="450">
        <v>26101766</v>
      </c>
      <c r="C13658" s="451" t="s">
        <v>12909</v>
      </c>
      <c r="D13658" s="137">
        <v>42001</v>
      </c>
      <c r="E13658" s="452">
        <v>42060</v>
      </c>
      <c r="F13658" s="19" t="s">
        <v>497</v>
      </c>
      <c r="G13658" s="19" t="s">
        <v>118</v>
      </c>
      <c r="H13658" s="453">
        <v>5400000</v>
      </c>
      <c r="I13658" s="453">
        <v>5400000</v>
      </c>
      <c r="J13658" s="19" t="s">
        <v>2469</v>
      </c>
      <c r="K13658" s="19" t="s">
        <v>40</v>
      </c>
      <c r="L13658" s="59" t="s">
        <v>12593</v>
      </c>
    </row>
    <row r="13659" spans="2:12" ht="75" customHeight="1" x14ac:dyDescent="0.25">
      <c r="B13659" s="450">
        <v>26101766</v>
      </c>
      <c r="C13659" s="451" t="s">
        <v>12910</v>
      </c>
      <c r="D13659" s="137">
        <v>42002</v>
      </c>
      <c r="E13659" s="452">
        <v>42061</v>
      </c>
      <c r="F13659" s="19" t="s">
        <v>497</v>
      </c>
      <c r="G13659" s="19" t="s">
        <v>118</v>
      </c>
      <c r="H13659" s="453">
        <v>480000</v>
      </c>
      <c r="I13659" s="453">
        <v>480000</v>
      </c>
      <c r="J13659" s="19" t="s">
        <v>2469</v>
      </c>
      <c r="K13659" s="19" t="s">
        <v>40</v>
      </c>
      <c r="L13659" s="59" t="s">
        <v>12593</v>
      </c>
    </row>
    <row r="13660" spans="2:12" ht="75" customHeight="1" x14ac:dyDescent="0.25">
      <c r="B13660" s="450">
        <v>26101766</v>
      </c>
      <c r="C13660" s="451" t="s">
        <v>12911</v>
      </c>
      <c r="D13660" s="137">
        <v>42003</v>
      </c>
      <c r="E13660" s="452">
        <v>42062</v>
      </c>
      <c r="F13660" s="19" t="s">
        <v>497</v>
      </c>
      <c r="G13660" s="19" t="s">
        <v>118</v>
      </c>
      <c r="H13660" s="453">
        <v>600000</v>
      </c>
      <c r="I13660" s="453">
        <v>600000</v>
      </c>
      <c r="J13660" s="19" t="s">
        <v>2469</v>
      </c>
      <c r="K13660" s="19" t="s">
        <v>40</v>
      </c>
      <c r="L13660" s="59" t="s">
        <v>12593</v>
      </c>
    </row>
    <row r="13661" spans="2:12" ht="75" customHeight="1" x14ac:dyDescent="0.25">
      <c r="B13661" s="450">
        <v>26101766</v>
      </c>
      <c r="C13661" s="451" t="s">
        <v>12912</v>
      </c>
      <c r="D13661" s="137">
        <v>42004</v>
      </c>
      <c r="E13661" s="452">
        <v>42063</v>
      </c>
      <c r="F13661" s="19" t="s">
        <v>497</v>
      </c>
      <c r="G13661" s="19" t="s">
        <v>118</v>
      </c>
      <c r="H13661" s="453">
        <v>800000</v>
      </c>
      <c r="I13661" s="453">
        <v>800000</v>
      </c>
      <c r="J13661" s="19" t="s">
        <v>2469</v>
      </c>
      <c r="K13661" s="19" t="s">
        <v>40</v>
      </c>
      <c r="L13661" s="59" t="s">
        <v>12593</v>
      </c>
    </row>
    <row r="13662" spans="2:12" ht="75" customHeight="1" x14ac:dyDescent="0.25">
      <c r="B13662" s="450">
        <v>26101766</v>
      </c>
      <c r="C13662" s="451" t="s">
        <v>12913</v>
      </c>
      <c r="D13662" s="137">
        <v>42005</v>
      </c>
      <c r="E13662" s="452">
        <v>42064</v>
      </c>
      <c r="F13662" s="19" t="s">
        <v>497</v>
      </c>
      <c r="G13662" s="19" t="s">
        <v>118</v>
      </c>
      <c r="H13662" s="453">
        <v>1600000</v>
      </c>
      <c r="I13662" s="453">
        <v>1600000</v>
      </c>
      <c r="J13662" s="19" t="s">
        <v>2469</v>
      </c>
      <c r="K13662" s="19" t="s">
        <v>40</v>
      </c>
      <c r="L13662" s="59" t="s">
        <v>12593</v>
      </c>
    </row>
    <row r="13663" spans="2:12" ht="75" customHeight="1" x14ac:dyDescent="0.25">
      <c r="B13663" s="450">
        <v>26101766</v>
      </c>
      <c r="C13663" s="451" t="s">
        <v>12914</v>
      </c>
      <c r="D13663" s="137">
        <v>42006</v>
      </c>
      <c r="E13663" s="452">
        <v>42065</v>
      </c>
      <c r="F13663" s="19" t="s">
        <v>497</v>
      </c>
      <c r="G13663" s="19" t="s">
        <v>118</v>
      </c>
      <c r="H13663" s="453">
        <v>240000</v>
      </c>
      <c r="I13663" s="453">
        <v>240000</v>
      </c>
      <c r="J13663" s="19" t="s">
        <v>2469</v>
      </c>
      <c r="K13663" s="19" t="s">
        <v>40</v>
      </c>
      <c r="L13663" s="59" t="s">
        <v>12593</v>
      </c>
    </row>
    <row r="13664" spans="2:12" ht="75" customHeight="1" x14ac:dyDescent="0.25">
      <c r="B13664" s="450">
        <v>26101766</v>
      </c>
      <c r="C13664" s="451" t="s">
        <v>12915</v>
      </c>
      <c r="D13664" s="137">
        <v>42007</v>
      </c>
      <c r="E13664" s="452">
        <v>42066</v>
      </c>
      <c r="F13664" s="19" t="s">
        <v>497</v>
      </c>
      <c r="G13664" s="19" t="s">
        <v>118</v>
      </c>
      <c r="H13664" s="453">
        <v>600000</v>
      </c>
      <c r="I13664" s="453">
        <v>600000</v>
      </c>
      <c r="J13664" s="19" t="s">
        <v>2469</v>
      </c>
      <c r="K13664" s="19" t="s">
        <v>40</v>
      </c>
      <c r="L13664" s="59" t="s">
        <v>12593</v>
      </c>
    </row>
    <row r="13665" spans="2:12" ht="75" customHeight="1" x14ac:dyDescent="0.25">
      <c r="B13665" s="450">
        <v>26101766</v>
      </c>
      <c r="C13665" s="451" t="s">
        <v>12916</v>
      </c>
      <c r="D13665" s="137">
        <v>42008</v>
      </c>
      <c r="E13665" s="452">
        <v>42067</v>
      </c>
      <c r="F13665" s="19" t="s">
        <v>497</v>
      </c>
      <c r="G13665" s="19" t="s">
        <v>118</v>
      </c>
      <c r="H13665" s="453">
        <v>240000</v>
      </c>
      <c r="I13665" s="453">
        <v>240000</v>
      </c>
      <c r="J13665" s="19" t="s">
        <v>2469</v>
      </c>
      <c r="K13665" s="19" t="s">
        <v>40</v>
      </c>
      <c r="L13665" s="59" t="s">
        <v>12593</v>
      </c>
    </row>
    <row r="13666" spans="2:12" ht="75" customHeight="1" x14ac:dyDescent="0.25">
      <c r="B13666" s="450">
        <v>26101766</v>
      </c>
      <c r="C13666" s="451" t="s">
        <v>12917</v>
      </c>
      <c r="D13666" s="137">
        <v>42009</v>
      </c>
      <c r="E13666" s="452">
        <v>42068</v>
      </c>
      <c r="F13666" s="19" t="s">
        <v>497</v>
      </c>
      <c r="G13666" s="19" t="s">
        <v>118</v>
      </c>
      <c r="H13666" s="453">
        <v>700000</v>
      </c>
      <c r="I13666" s="453">
        <v>700000</v>
      </c>
      <c r="J13666" s="19" t="s">
        <v>2469</v>
      </c>
      <c r="K13666" s="19" t="s">
        <v>40</v>
      </c>
      <c r="L13666" s="59" t="s">
        <v>12593</v>
      </c>
    </row>
    <row r="13667" spans="2:12" ht="75" customHeight="1" x14ac:dyDescent="0.25">
      <c r="B13667" s="450">
        <v>26101766</v>
      </c>
      <c r="C13667" s="451" t="s">
        <v>12918</v>
      </c>
      <c r="D13667" s="137">
        <v>42010</v>
      </c>
      <c r="E13667" s="452">
        <v>42069</v>
      </c>
      <c r="F13667" s="19" t="s">
        <v>497</v>
      </c>
      <c r="G13667" s="19" t="s">
        <v>118</v>
      </c>
      <c r="H13667" s="453">
        <v>6400000</v>
      </c>
      <c r="I13667" s="453">
        <v>6400000</v>
      </c>
      <c r="J13667" s="19" t="s">
        <v>2469</v>
      </c>
      <c r="K13667" s="19" t="s">
        <v>40</v>
      </c>
      <c r="L13667" s="59" t="s">
        <v>12593</v>
      </c>
    </row>
    <row r="13668" spans="2:12" ht="75" customHeight="1" x14ac:dyDescent="0.25">
      <c r="B13668" s="450">
        <v>26101766</v>
      </c>
      <c r="C13668" s="451" t="s">
        <v>12919</v>
      </c>
      <c r="D13668" s="137">
        <v>42011</v>
      </c>
      <c r="E13668" s="452">
        <v>42070</v>
      </c>
      <c r="F13668" s="19" t="s">
        <v>497</v>
      </c>
      <c r="G13668" s="19" t="s">
        <v>118</v>
      </c>
      <c r="H13668" s="453">
        <v>6400000</v>
      </c>
      <c r="I13668" s="453">
        <v>6400000</v>
      </c>
      <c r="J13668" s="19" t="s">
        <v>2469</v>
      </c>
      <c r="K13668" s="19" t="s">
        <v>40</v>
      </c>
      <c r="L13668" s="59" t="s">
        <v>12593</v>
      </c>
    </row>
    <row r="13669" spans="2:12" ht="75" customHeight="1" x14ac:dyDescent="0.25">
      <c r="B13669" s="450">
        <v>26101766</v>
      </c>
      <c r="C13669" s="451" t="s">
        <v>12920</v>
      </c>
      <c r="D13669" s="137">
        <v>42012</v>
      </c>
      <c r="E13669" s="452">
        <v>42071</v>
      </c>
      <c r="F13669" s="19" t="s">
        <v>497</v>
      </c>
      <c r="G13669" s="19" t="s">
        <v>118</v>
      </c>
      <c r="H13669" s="453">
        <v>1500000</v>
      </c>
      <c r="I13669" s="453">
        <v>1500000</v>
      </c>
      <c r="J13669" s="19" t="s">
        <v>2469</v>
      </c>
      <c r="K13669" s="19" t="s">
        <v>40</v>
      </c>
      <c r="L13669" s="59" t="s">
        <v>12593</v>
      </c>
    </row>
    <row r="13670" spans="2:12" ht="75" customHeight="1" x14ac:dyDescent="0.25">
      <c r="B13670" s="450">
        <v>26101766</v>
      </c>
      <c r="C13670" s="451" t="s">
        <v>12921</v>
      </c>
      <c r="D13670" s="137">
        <v>42013</v>
      </c>
      <c r="E13670" s="452">
        <v>42072</v>
      </c>
      <c r="F13670" s="19" t="s">
        <v>497</v>
      </c>
      <c r="G13670" s="19" t="s">
        <v>118</v>
      </c>
      <c r="H13670" s="453">
        <v>300000</v>
      </c>
      <c r="I13670" s="453">
        <v>300000</v>
      </c>
      <c r="J13670" s="19" t="s">
        <v>2469</v>
      </c>
      <c r="K13670" s="19" t="s">
        <v>40</v>
      </c>
      <c r="L13670" s="59" t="s">
        <v>12593</v>
      </c>
    </row>
    <row r="13671" spans="2:12" ht="75" customHeight="1" x14ac:dyDescent="0.25">
      <c r="B13671" s="450">
        <v>26101766</v>
      </c>
      <c r="C13671" s="451" t="s">
        <v>12922</v>
      </c>
      <c r="D13671" s="137">
        <v>42014</v>
      </c>
      <c r="E13671" s="452">
        <v>42073</v>
      </c>
      <c r="F13671" s="19" t="s">
        <v>497</v>
      </c>
      <c r="G13671" s="19" t="s">
        <v>118</v>
      </c>
      <c r="H13671" s="453">
        <v>600000</v>
      </c>
      <c r="I13671" s="453">
        <v>600000</v>
      </c>
      <c r="J13671" s="19" t="s">
        <v>2469</v>
      </c>
      <c r="K13671" s="19" t="s">
        <v>40</v>
      </c>
      <c r="L13671" s="59" t="s">
        <v>12593</v>
      </c>
    </row>
    <row r="13672" spans="2:12" ht="75" customHeight="1" x14ac:dyDescent="0.25">
      <c r="B13672" s="450">
        <v>26101766</v>
      </c>
      <c r="C13672" s="451" t="s">
        <v>12923</v>
      </c>
      <c r="D13672" s="137">
        <v>42015</v>
      </c>
      <c r="E13672" s="452">
        <v>42074</v>
      </c>
      <c r="F13672" s="19" t="s">
        <v>497</v>
      </c>
      <c r="G13672" s="19" t="s">
        <v>118</v>
      </c>
      <c r="H13672" s="453">
        <v>240000</v>
      </c>
      <c r="I13672" s="453">
        <v>240000</v>
      </c>
      <c r="J13672" s="19" t="s">
        <v>2469</v>
      </c>
      <c r="K13672" s="19" t="s">
        <v>40</v>
      </c>
      <c r="L13672" s="59" t="s">
        <v>12593</v>
      </c>
    </row>
    <row r="13673" spans="2:12" ht="75" customHeight="1" x14ac:dyDescent="0.25">
      <c r="B13673" s="450">
        <v>26101766</v>
      </c>
      <c r="C13673" s="451" t="s">
        <v>12924</v>
      </c>
      <c r="D13673" s="137">
        <v>42016</v>
      </c>
      <c r="E13673" s="452">
        <v>42075</v>
      </c>
      <c r="F13673" s="19" t="s">
        <v>497</v>
      </c>
      <c r="G13673" s="19" t="s">
        <v>118</v>
      </c>
      <c r="H13673" s="453">
        <v>240000</v>
      </c>
      <c r="I13673" s="453">
        <v>240000</v>
      </c>
      <c r="J13673" s="19" t="s">
        <v>2469</v>
      </c>
      <c r="K13673" s="19" t="s">
        <v>40</v>
      </c>
      <c r="L13673" s="59" t="s">
        <v>12593</v>
      </c>
    </row>
    <row r="13674" spans="2:12" ht="75" customHeight="1" x14ac:dyDescent="0.25">
      <c r="B13674" s="450">
        <v>26101766</v>
      </c>
      <c r="C13674" s="451" t="s">
        <v>12925</v>
      </c>
      <c r="D13674" s="137">
        <v>42017</v>
      </c>
      <c r="E13674" s="452">
        <v>42076</v>
      </c>
      <c r="F13674" s="19" t="s">
        <v>497</v>
      </c>
      <c r="G13674" s="19" t="s">
        <v>118</v>
      </c>
      <c r="H13674" s="453">
        <v>2000000</v>
      </c>
      <c r="I13674" s="453">
        <v>2000000</v>
      </c>
      <c r="J13674" s="19" t="s">
        <v>2469</v>
      </c>
      <c r="K13674" s="19" t="s">
        <v>40</v>
      </c>
      <c r="L13674" s="59" t="s">
        <v>12593</v>
      </c>
    </row>
    <row r="13675" spans="2:12" ht="75" customHeight="1" x14ac:dyDescent="0.25">
      <c r="B13675" s="450">
        <v>26101766</v>
      </c>
      <c r="C13675" s="451" t="s">
        <v>12926</v>
      </c>
      <c r="D13675" s="137">
        <v>42018</v>
      </c>
      <c r="E13675" s="452">
        <v>42077</v>
      </c>
      <c r="F13675" s="19" t="s">
        <v>497</v>
      </c>
      <c r="G13675" s="19" t="s">
        <v>118</v>
      </c>
      <c r="H13675" s="453">
        <v>300000</v>
      </c>
      <c r="I13675" s="453">
        <v>300000</v>
      </c>
      <c r="J13675" s="19" t="s">
        <v>2469</v>
      </c>
      <c r="K13675" s="19" t="s">
        <v>40</v>
      </c>
      <c r="L13675" s="59" t="s">
        <v>12593</v>
      </c>
    </row>
    <row r="13676" spans="2:12" ht="75" customHeight="1" x14ac:dyDescent="0.25">
      <c r="B13676" s="450">
        <v>26101766</v>
      </c>
      <c r="C13676" s="451" t="s">
        <v>11907</v>
      </c>
      <c r="D13676" s="137">
        <v>42019</v>
      </c>
      <c r="E13676" s="452">
        <v>42078</v>
      </c>
      <c r="F13676" s="19" t="s">
        <v>497</v>
      </c>
      <c r="G13676" s="19" t="s">
        <v>118</v>
      </c>
      <c r="H13676" s="453">
        <v>2000000</v>
      </c>
      <c r="I13676" s="453">
        <v>2000000</v>
      </c>
      <c r="J13676" s="19" t="s">
        <v>2469</v>
      </c>
      <c r="K13676" s="19" t="s">
        <v>40</v>
      </c>
      <c r="L13676" s="59" t="s">
        <v>12593</v>
      </c>
    </row>
    <row r="13677" spans="2:12" ht="75" customHeight="1" x14ac:dyDescent="0.25">
      <c r="B13677" s="450">
        <v>26101766</v>
      </c>
      <c r="C13677" s="451" t="s">
        <v>12927</v>
      </c>
      <c r="D13677" s="137">
        <v>42020</v>
      </c>
      <c r="E13677" s="452">
        <v>42079</v>
      </c>
      <c r="F13677" s="19" t="s">
        <v>497</v>
      </c>
      <c r="G13677" s="19" t="s">
        <v>118</v>
      </c>
      <c r="H13677" s="453">
        <v>3414000</v>
      </c>
      <c r="I13677" s="453">
        <v>3414000</v>
      </c>
      <c r="J13677" s="19" t="s">
        <v>2469</v>
      </c>
      <c r="K13677" s="19" t="s">
        <v>40</v>
      </c>
      <c r="L13677" s="59" t="s">
        <v>12593</v>
      </c>
    </row>
    <row r="13678" spans="2:12" ht="75" customHeight="1" x14ac:dyDescent="0.25">
      <c r="B13678" s="450">
        <v>26101766</v>
      </c>
      <c r="C13678" s="451" t="s">
        <v>12928</v>
      </c>
      <c r="D13678" s="137">
        <v>42021</v>
      </c>
      <c r="E13678" s="452">
        <v>42080</v>
      </c>
      <c r="F13678" s="19" t="s">
        <v>497</v>
      </c>
      <c r="G13678" s="19" t="s">
        <v>118</v>
      </c>
      <c r="H13678" s="453">
        <v>315000</v>
      </c>
      <c r="I13678" s="453">
        <v>315000</v>
      </c>
      <c r="J13678" s="19" t="s">
        <v>2469</v>
      </c>
      <c r="K13678" s="19" t="s">
        <v>40</v>
      </c>
      <c r="L13678" s="59" t="s">
        <v>12593</v>
      </c>
    </row>
    <row r="13679" spans="2:12" ht="75" customHeight="1" x14ac:dyDescent="0.25">
      <c r="B13679" s="450">
        <v>26101766</v>
      </c>
      <c r="C13679" s="451" t="s">
        <v>12929</v>
      </c>
      <c r="D13679" s="137">
        <v>42022</v>
      </c>
      <c r="E13679" s="452">
        <v>42081</v>
      </c>
      <c r="F13679" s="19" t="s">
        <v>497</v>
      </c>
      <c r="G13679" s="19" t="s">
        <v>118</v>
      </c>
      <c r="H13679" s="453">
        <v>8000000</v>
      </c>
      <c r="I13679" s="453">
        <v>8000000</v>
      </c>
      <c r="J13679" s="19" t="s">
        <v>2469</v>
      </c>
      <c r="K13679" s="19" t="s">
        <v>40</v>
      </c>
      <c r="L13679" s="59" t="s">
        <v>12593</v>
      </c>
    </row>
    <row r="13680" spans="2:12" ht="75" customHeight="1" x14ac:dyDescent="0.25">
      <c r="B13680" s="450">
        <v>26101766</v>
      </c>
      <c r="C13680" s="451" t="s">
        <v>12930</v>
      </c>
      <c r="D13680" s="137">
        <v>42023</v>
      </c>
      <c r="E13680" s="452">
        <v>42082</v>
      </c>
      <c r="F13680" s="19" t="s">
        <v>497</v>
      </c>
      <c r="G13680" s="19" t="s">
        <v>118</v>
      </c>
      <c r="H13680" s="453">
        <v>320000</v>
      </c>
      <c r="I13680" s="453">
        <v>320000</v>
      </c>
      <c r="J13680" s="19" t="s">
        <v>2469</v>
      </c>
      <c r="K13680" s="19" t="s">
        <v>40</v>
      </c>
      <c r="L13680" s="59" t="s">
        <v>12593</v>
      </c>
    </row>
    <row r="13681" spans="2:12" ht="75" customHeight="1" x14ac:dyDescent="0.25">
      <c r="B13681" s="450">
        <v>26101766</v>
      </c>
      <c r="C13681" s="451" t="s">
        <v>12931</v>
      </c>
      <c r="D13681" s="137">
        <v>42024</v>
      </c>
      <c r="E13681" s="452">
        <v>42083</v>
      </c>
      <c r="F13681" s="19" t="s">
        <v>497</v>
      </c>
      <c r="G13681" s="19" t="s">
        <v>118</v>
      </c>
      <c r="H13681" s="453">
        <v>100000</v>
      </c>
      <c r="I13681" s="453">
        <v>100000</v>
      </c>
      <c r="J13681" s="19" t="s">
        <v>2469</v>
      </c>
      <c r="K13681" s="19" t="s">
        <v>40</v>
      </c>
      <c r="L13681" s="59" t="s">
        <v>12593</v>
      </c>
    </row>
    <row r="13682" spans="2:12" ht="75" customHeight="1" x14ac:dyDescent="0.25">
      <c r="B13682" s="450">
        <v>26101766</v>
      </c>
      <c r="C13682" s="451" t="s">
        <v>12932</v>
      </c>
      <c r="D13682" s="137">
        <v>42025</v>
      </c>
      <c r="E13682" s="452">
        <v>42084</v>
      </c>
      <c r="F13682" s="19" t="s">
        <v>497</v>
      </c>
      <c r="G13682" s="19" t="s">
        <v>118</v>
      </c>
      <c r="H13682" s="453">
        <v>240000</v>
      </c>
      <c r="I13682" s="453">
        <v>240000</v>
      </c>
      <c r="J13682" s="19" t="s">
        <v>2469</v>
      </c>
      <c r="K13682" s="19" t="s">
        <v>40</v>
      </c>
      <c r="L13682" s="59" t="s">
        <v>12593</v>
      </c>
    </row>
    <row r="13683" spans="2:12" ht="75" customHeight="1" x14ac:dyDescent="0.25">
      <c r="B13683" s="450">
        <v>26101766</v>
      </c>
      <c r="C13683" s="451" t="s">
        <v>12933</v>
      </c>
      <c r="D13683" s="137">
        <v>42026</v>
      </c>
      <c r="E13683" s="452">
        <v>42085</v>
      </c>
      <c r="F13683" s="19" t="s">
        <v>497</v>
      </c>
      <c r="G13683" s="19" t="s">
        <v>118</v>
      </c>
      <c r="H13683" s="453">
        <v>900000</v>
      </c>
      <c r="I13683" s="453">
        <v>900000</v>
      </c>
      <c r="J13683" s="19" t="s">
        <v>2469</v>
      </c>
      <c r="K13683" s="19" t="s">
        <v>40</v>
      </c>
      <c r="L13683" s="59" t="s">
        <v>12593</v>
      </c>
    </row>
    <row r="13684" spans="2:12" ht="75" customHeight="1" x14ac:dyDescent="0.25">
      <c r="B13684" s="450">
        <v>26101766</v>
      </c>
      <c r="C13684" s="451" t="s">
        <v>12934</v>
      </c>
      <c r="D13684" s="137">
        <v>42027</v>
      </c>
      <c r="E13684" s="452">
        <v>42086</v>
      </c>
      <c r="F13684" s="19" t="s">
        <v>497</v>
      </c>
      <c r="G13684" s="19" t="s">
        <v>118</v>
      </c>
      <c r="H13684" s="453">
        <v>10000000</v>
      </c>
      <c r="I13684" s="453">
        <v>10000000</v>
      </c>
      <c r="J13684" s="19" t="s">
        <v>2469</v>
      </c>
      <c r="K13684" s="19" t="s">
        <v>40</v>
      </c>
      <c r="L13684" s="59" t="s">
        <v>12593</v>
      </c>
    </row>
    <row r="13685" spans="2:12" ht="75" customHeight="1" x14ac:dyDescent="0.25">
      <c r="B13685" s="450">
        <v>26101766</v>
      </c>
      <c r="C13685" s="451" t="s">
        <v>12935</v>
      </c>
      <c r="D13685" s="137">
        <v>42028</v>
      </c>
      <c r="E13685" s="452">
        <v>42087</v>
      </c>
      <c r="F13685" s="19" t="s">
        <v>497</v>
      </c>
      <c r="G13685" s="19" t="s">
        <v>118</v>
      </c>
      <c r="H13685" s="453">
        <v>5000000</v>
      </c>
      <c r="I13685" s="453">
        <v>5000000</v>
      </c>
      <c r="J13685" s="19" t="s">
        <v>2469</v>
      </c>
      <c r="K13685" s="19" t="s">
        <v>40</v>
      </c>
      <c r="L13685" s="59" t="s">
        <v>12593</v>
      </c>
    </row>
    <row r="13686" spans="2:12" ht="75" customHeight="1" x14ac:dyDescent="0.25">
      <c r="B13686" s="450">
        <v>26101766</v>
      </c>
      <c r="C13686" s="451" t="s">
        <v>12936</v>
      </c>
      <c r="D13686" s="137">
        <v>42029</v>
      </c>
      <c r="E13686" s="452">
        <v>42088</v>
      </c>
      <c r="F13686" s="19" t="s">
        <v>497</v>
      </c>
      <c r="G13686" s="19" t="s">
        <v>118</v>
      </c>
      <c r="H13686" s="453">
        <v>4800000</v>
      </c>
      <c r="I13686" s="453">
        <v>4800000</v>
      </c>
      <c r="J13686" s="19" t="s">
        <v>2469</v>
      </c>
      <c r="K13686" s="19" t="s">
        <v>40</v>
      </c>
      <c r="L13686" s="59" t="s">
        <v>12593</v>
      </c>
    </row>
    <row r="13687" spans="2:12" ht="75" customHeight="1" x14ac:dyDescent="0.25">
      <c r="B13687" s="450">
        <v>26101766</v>
      </c>
      <c r="C13687" s="451" t="s">
        <v>12937</v>
      </c>
      <c r="D13687" s="137">
        <v>42030</v>
      </c>
      <c r="E13687" s="452">
        <v>42089</v>
      </c>
      <c r="F13687" s="19" t="s">
        <v>497</v>
      </c>
      <c r="G13687" s="19" t="s">
        <v>118</v>
      </c>
      <c r="H13687" s="453">
        <v>10000000</v>
      </c>
      <c r="I13687" s="453">
        <v>10000000</v>
      </c>
      <c r="J13687" s="19" t="s">
        <v>2469</v>
      </c>
      <c r="K13687" s="19" t="s">
        <v>40</v>
      </c>
      <c r="L13687" s="59" t="s">
        <v>12593</v>
      </c>
    </row>
    <row r="13688" spans="2:12" ht="75" customHeight="1" x14ac:dyDescent="0.25">
      <c r="B13688" s="450">
        <v>26101766</v>
      </c>
      <c r="C13688" s="451" t="s">
        <v>12938</v>
      </c>
      <c r="D13688" s="137">
        <v>42031</v>
      </c>
      <c r="E13688" s="452">
        <v>42090</v>
      </c>
      <c r="F13688" s="19" t="s">
        <v>497</v>
      </c>
      <c r="G13688" s="19" t="s">
        <v>118</v>
      </c>
      <c r="H13688" s="453">
        <v>1500000</v>
      </c>
      <c r="I13688" s="453">
        <v>1500000</v>
      </c>
      <c r="J13688" s="19" t="s">
        <v>2469</v>
      </c>
      <c r="K13688" s="19" t="s">
        <v>40</v>
      </c>
      <c r="L13688" s="59" t="s">
        <v>12593</v>
      </c>
    </row>
    <row r="13689" spans="2:12" ht="75" customHeight="1" x14ac:dyDescent="0.25">
      <c r="B13689" s="450">
        <v>26101766</v>
      </c>
      <c r="C13689" s="451" t="s">
        <v>12939</v>
      </c>
      <c r="D13689" s="137">
        <v>42032</v>
      </c>
      <c r="E13689" s="452">
        <v>42091</v>
      </c>
      <c r="F13689" s="19" t="s">
        <v>497</v>
      </c>
      <c r="G13689" s="19" t="s">
        <v>118</v>
      </c>
      <c r="H13689" s="453">
        <v>1250000</v>
      </c>
      <c r="I13689" s="453">
        <v>1250000</v>
      </c>
      <c r="J13689" s="19" t="s">
        <v>2469</v>
      </c>
      <c r="K13689" s="19" t="s">
        <v>40</v>
      </c>
      <c r="L13689" s="59" t="s">
        <v>12593</v>
      </c>
    </row>
    <row r="13690" spans="2:12" ht="75" customHeight="1" x14ac:dyDescent="0.25">
      <c r="B13690" s="450">
        <v>26101766</v>
      </c>
      <c r="C13690" s="451" t="s">
        <v>12940</v>
      </c>
      <c r="D13690" s="137">
        <v>42033</v>
      </c>
      <c r="E13690" s="452">
        <v>42092</v>
      </c>
      <c r="F13690" s="19" t="s">
        <v>497</v>
      </c>
      <c r="G13690" s="19" t="s">
        <v>118</v>
      </c>
      <c r="H13690" s="453">
        <v>375000</v>
      </c>
      <c r="I13690" s="453">
        <v>375000</v>
      </c>
      <c r="J13690" s="19" t="s">
        <v>2469</v>
      </c>
      <c r="K13690" s="19" t="s">
        <v>40</v>
      </c>
      <c r="L13690" s="59" t="s">
        <v>12593</v>
      </c>
    </row>
    <row r="13691" spans="2:12" ht="75" customHeight="1" x14ac:dyDescent="0.25">
      <c r="B13691" s="450">
        <v>26101766</v>
      </c>
      <c r="C13691" s="451" t="s">
        <v>12941</v>
      </c>
      <c r="D13691" s="137">
        <v>42034</v>
      </c>
      <c r="E13691" s="452">
        <v>42093</v>
      </c>
      <c r="F13691" s="19" t="s">
        <v>497</v>
      </c>
      <c r="G13691" s="19" t="s">
        <v>118</v>
      </c>
      <c r="H13691" s="453">
        <v>900000</v>
      </c>
      <c r="I13691" s="453">
        <v>900000</v>
      </c>
      <c r="J13691" s="19" t="s">
        <v>2469</v>
      </c>
      <c r="K13691" s="19" t="s">
        <v>40</v>
      </c>
      <c r="L13691" s="59" t="s">
        <v>12593</v>
      </c>
    </row>
    <row r="13692" spans="2:12" ht="75" customHeight="1" x14ac:dyDescent="0.25">
      <c r="B13692" s="450">
        <v>26101766</v>
      </c>
      <c r="C13692" s="451" t="s">
        <v>12942</v>
      </c>
      <c r="D13692" s="137">
        <v>42035</v>
      </c>
      <c r="E13692" s="452">
        <v>42094</v>
      </c>
      <c r="F13692" s="19" t="s">
        <v>497</v>
      </c>
      <c r="G13692" s="19" t="s">
        <v>118</v>
      </c>
      <c r="H13692" s="453">
        <v>3000000</v>
      </c>
      <c r="I13692" s="453">
        <v>3000000</v>
      </c>
      <c r="J13692" s="19" t="s">
        <v>2469</v>
      </c>
      <c r="K13692" s="19" t="s">
        <v>40</v>
      </c>
      <c r="L13692" s="59" t="s">
        <v>12593</v>
      </c>
    </row>
    <row r="13693" spans="2:12" ht="75" customHeight="1" x14ac:dyDescent="0.25">
      <c r="B13693" s="450">
        <v>26101766</v>
      </c>
      <c r="C13693" s="451" t="s">
        <v>12943</v>
      </c>
      <c r="D13693" s="137">
        <v>42036</v>
      </c>
      <c r="E13693" s="452">
        <v>42095</v>
      </c>
      <c r="F13693" s="19" t="s">
        <v>497</v>
      </c>
      <c r="G13693" s="19" t="s">
        <v>118</v>
      </c>
      <c r="H13693" s="453">
        <v>288000</v>
      </c>
      <c r="I13693" s="453">
        <v>288000</v>
      </c>
      <c r="J13693" s="19" t="s">
        <v>2469</v>
      </c>
      <c r="K13693" s="19" t="s">
        <v>40</v>
      </c>
      <c r="L13693" s="59" t="s">
        <v>12593</v>
      </c>
    </row>
    <row r="13694" spans="2:12" ht="75" customHeight="1" x14ac:dyDescent="0.25">
      <c r="B13694" s="450">
        <v>26101766</v>
      </c>
      <c r="C13694" s="451" t="s">
        <v>12944</v>
      </c>
      <c r="D13694" s="137">
        <v>42037</v>
      </c>
      <c r="E13694" s="452">
        <v>42096</v>
      </c>
      <c r="F13694" s="19" t="s">
        <v>497</v>
      </c>
      <c r="G13694" s="19" t="s">
        <v>118</v>
      </c>
      <c r="H13694" s="453">
        <v>288000</v>
      </c>
      <c r="I13694" s="453">
        <v>288000</v>
      </c>
      <c r="J13694" s="19" t="s">
        <v>2469</v>
      </c>
      <c r="K13694" s="19" t="s">
        <v>40</v>
      </c>
      <c r="L13694" s="59" t="s">
        <v>12593</v>
      </c>
    </row>
    <row r="13695" spans="2:12" ht="75" customHeight="1" x14ac:dyDescent="0.25">
      <c r="B13695" s="450">
        <v>26101766</v>
      </c>
      <c r="C13695" s="451" t="s">
        <v>12945</v>
      </c>
      <c r="D13695" s="137">
        <v>42038</v>
      </c>
      <c r="E13695" s="452">
        <v>42097</v>
      </c>
      <c r="F13695" s="19" t="s">
        <v>497</v>
      </c>
      <c r="G13695" s="19" t="s">
        <v>118</v>
      </c>
      <c r="H13695" s="453">
        <v>1160000</v>
      </c>
      <c r="I13695" s="453">
        <v>1160000</v>
      </c>
      <c r="J13695" s="19" t="s">
        <v>2469</v>
      </c>
      <c r="K13695" s="19" t="s">
        <v>40</v>
      </c>
      <c r="L13695" s="59" t="s">
        <v>12593</v>
      </c>
    </row>
    <row r="13696" spans="2:12" ht="75" customHeight="1" x14ac:dyDescent="0.25">
      <c r="B13696" s="450">
        <v>26101766</v>
      </c>
      <c r="C13696" s="451" t="s">
        <v>12946</v>
      </c>
      <c r="D13696" s="137">
        <v>42039</v>
      </c>
      <c r="E13696" s="452">
        <v>42098</v>
      </c>
      <c r="F13696" s="19" t="s">
        <v>497</v>
      </c>
      <c r="G13696" s="19" t="s">
        <v>118</v>
      </c>
      <c r="H13696" s="453">
        <v>2000000</v>
      </c>
      <c r="I13696" s="453">
        <v>2000000</v>
      </c>
      <c r="J13696" s="19" t="s">
        <v>2469</v>
      </c>
      <c r="K13696" s="19" t="s">
        <v>40</v>
      </c>
      <c r="L13696" s="59" t="s">
        <v>12593</v>
      </c>
    </row>
    <row r="13697" spans="2:12" ht="75" customHeight="1" x14ac:dyDescent="0.25">
      <c r="B13697" s="450">
        <v>26101766</v>
      </c>
      <c r="C13697" s="451" t="s">
        <v>12947</v>
      </c>
      <c r="D13697" s="137">
        <v>42040</v>
      </c>
      <c r="E13697" s="452">
        <v>42099</v>
      </c>
      <c r="F13697" s="19" t="s">
        <v>497</v>
      </c>
      <c r="G13697" s="19" t="s">
        <v>118</v>
      </c>
      <c r="H13697" s="453">
        <v>480000</v>
      </c>
      <c r="I13697" s="453">
        <v>480000</v>
      </c>
      <c r="J13697" s="19" t="s">
        <v>2469</v>
      </c>
      <c r="K13697" s="19" t="s">
        <v>40</v>
      </c>
      <c r="L13697" s="59" t="s">
        <v>12593</v>
      </c>
    </row>
    <row r="13698" spans="2:12" ht="75" customHeight="1" x14ac:dyDescent="0.25">
      <c r="B13698" s="450">
        <v>26101766</v>
      </c>
      <c r="C13698" s="451" t="s">
        <v>12948</v>
      </c>
      <c r="D13698" s="137">
        <v>42041</v>
      </c>
      <c r="E13698" s="452">
        <v>42100</v>
      </c>
      <c r="F13698" s="19" t="s">
        <v>497</v>
      </c>
      <c r="G13698" s="19" t="s">
        <v>118</v>
      </c>
      <c r="H13698" s="453">
        <v>480000</v>
      </c>
      <c r="I13698" s="453">
        <v>480000</v>
      </c>
      <c r="J13698" s="19" t="s">
        <v>2469</v>
      </c>
      <c r="K13698" s="19" t="s">
        <v>40</v>
      </c>
      <c r="L13698" s="59" t="s">
        <v>12593</v>
      </c>
    </row>
    <row r="13699" spans="2:12" ht="75" customHeight="1" x14ac:dyDescent="0.25">
      <c r="B13699" s="450">
        <v>26101766</v>
      </c>
      <c r="C13699" s="451" t="s">
        <v>12949</v>
      </c>
      <c r="D13699" s="137">
        <v>42042</v>
      </c>
      <c r="E13699" s="452">
        <v>42101</v>
      </c>
      <c r="F13699" s="19" t="s">
        <v>497</v>
      </c>
      <c r="G13699" s="19" t="s">
        <v>118</v>
      </c>
      <c r="H13699" s="453">
        <v>480000</v>
      </c>
      <c r="I13699" s="453">
        <v>480000</v>
      </c>
      <c r="J13699" s="19" t="s">
        <v>2469</v>
      </c>
      <c r="K13699" s="19" t="s">
        <v>40</v>
      </c>
      <c r="L13699" s="59" t="s">
        <v>12593</v>
      </c>
    </row>
    <row r="13700" spans="2:12" ht="75" customHeight="1" x14ac:dyDescent="0.25">
      <c r="B13700" s="450">
        <v>26101766</v>
      </c>
      <c r="C13700" s="451" t="s">
        <v>12950</v>
      </c>
      <c r="D13700" s="137">
        <v>42043</v>
      </c>
      <c r="E13700" s="452">
        <v>42102</v>
      </c>
      <c r="F13700" s="19" t="s">
        <v>497</v>
      </c>
      <c r="G13700" s="19" t="s">
        <v>118</v>
      </c>
      <c r="H13700" s="453">
        <v>2000000</v>
      </c>
      <c r="I13700" s="453">
        <v>2000000</v>
      </c>
      <c r="J13700" s="19" t="s">
        <v>2469</v>
      </c>
      <c r="K13700" s="19" t="s">
        <v>40</v>
      </c>
      <c r="L13700" s="59" t="s">
        <v>12593</v>
      </c>
    </row>
    <row r="13701" spans="2:12" ht="75" customHeight="1" x14ac:dyDescent="0.25">
      <c r="B13701" s="450">
        <v>26101766</v>
      </c>
      <c r="C13701" s="451" t="s">
        <v>12171</v>
      </c>
      <c r="D13701" s="137">
        <v>42044</v>
      </c>
      <c r="E13701" s="452">
        <v>42103</v>
      </c>
      <c r="F13701" s="19" t="s">
        <v>497</v>
      </c>
      <c r="G13701" s="19" t="s">
        <v>118</v>
      </c>
      <c r="H13701" s="453">
        <v>2000000</v>
      </c>
      <c r="I13701" s="453">
        <v>2000000</v>
      </c>
      <c r="J13701" s="19" t="s">
        <v>2469</v>
      </c>
      <c r="K13701" s="19" t="s">
        <v>40</v>
      </c>
      <c r="L13701" s="59" t="s">
        <v>12593</v>
      </c>
    </row>
    <row r="13702" spans="2:12" ht="75" customHeight="1" x14ac:dyDescent="0.25">
      <c r="B13702" s="450">
        <v>26101766</v>
      </c>
      <c r="C13702" s="451" t="s">
        <v>12951</v>
      </c>
      <c r="D13702" s="137">
        <v>42045</v>
      </c>
      <c r="E13702" s="452">
        <v>42104</v>
      </c>
      <c r="F13702" s="19" t="s">
        <v>497</v>
      </c>
      <c r="G13702" s="19" t="s">
        <v>118</v>
      </c>
      <c r="H13702" s="453">
        <v>700000</v>
      </c>
      <c r="I13702" s="453">
        <v>700000</v>
      </c>
      <c r="J13702" s="19" t="s">
        <v>2469</v>
      </c>
      <c r="K13702" s="19" t="s">
        <v>40</v>
      </c>
      <c r="L13702" s="59" t="s">
        <v>12593</v>
      </c>
    </row>
    <row r="13703" spans="2:12" ht="75" customHeight="1" x14ac:dyDescent="0.25">
      <c r="B13703" s="450">
        <v>26101766</v>
      </c>
      <c r="C13703" s="451" t="s">
        <v>12172</v>
      </c>
      <c r="D13703" s="137">
        <v>42046</v>
      </c>
      <c r="E13703" s="452">
        <v>42105</v>
      </c>
      <c r="F13703" s="19" t="s">
        <v>497</v>
      </c>
      <c r="G13703" s="19" t="s">
        <v>118</v>
      </c>
      <c r="H13703" s="453">
        <v>1080000</v>
      </c>
      <c r="I13703" s="453">
        <v>1080000</v>
      </c>
      <c r="J13703" s="19" t="s">
        <v>2469</v>
      </c>
      <c r="K13703" s="19" t="s">
        <v>40</v>
      </c>
      <c r="L13703" s="59" t="s">
        <v>12593</v>
      </c>
    </row>
    <row r="13704" spans="2:12" ht="75" customHeight="1" x14ac:dyDescent="0.25">
      <c r="B13704" s="450">
        <v>26101766</v>
      </c>
      <c r="C13704" s="451" t="s">
        <v>12952</v>
      </c>
      <c r="D13704" s="137">
        <v>42047</v>
      </c>
      <c r="E13704" s="452">
        <v>42106</v>
      </c>
      <c r="F13704" s="19" t="s">
        <v>497</v>
      </c>
      <c r="G13704" s="19" t="s">
        <v>118</v>
      </c>
      <c r="H13704" s="453">
        <v>1350000</v>
      </c>
      <c r="I13704" s="453">
        <v>1350000</v>
      </c>
      <c r="J13704" s="19" t="s">
        <v>2469</v>
      </c>
      <c r="K13704" s="19" t="s">
        <v>40</v>
      </c>
      <c r="L13704" s="59" t="s">
        <v>12593</v>
      </c>
    </row>
    <row r="13705" spans="2:12" ht="75" customHeight="1" x14ac:dyDescent="0.25">
      <c r="B13705" s="450">
        <v>26101766</v>
      </c>
      <c r="C13705" s="451" t="s">
        <v>12953</v>
      </c>
      <c r="D13705" s="137">
        <v>42048</v>
      </c>
      <c r="E13705" s="452">
        <v>42107</v>
      </c>
      <c r="F13705" s="19" t="s">
        <v>497</v>
      </c>
      <c r="G13705" s="19" t="s">
        <v>118</v>
      </c>
      <c r="H13705" s="453">
        <v>333000</v>
      </c>
      <c r="I13705" s="453">
        <v>333000</v>
      </c>
      <c r="J13705" s="19" t="s">
        <v>2469</v>
      </c>
      <c r="K13705" s="19" t="s">
        <v>40</v>
      </c>
      <c r="L13705" s="59" t="s">
        <v>12593</v>
      </c>
    </row>
    <row r="13706" spans="2:12" ht="75" customHeight="1" x14ac:dyDescent="0.25">
      <c r="B13706" s="450">
        <v>26101766</v>
      </c>
      <c r="C13706" s="451" t="s">
        <v>12954</v>
      </c>
      <c r="D13706" s="137">
        <v>42049</v>
      </c>
      <c r="E13706" s="452">
        <v>42108</v>
      </c>
      <c r="F13706" s="19" t="s">
        <v>497</v>
      </c>
      <c r="G13706" s="19" t="s">
        <v>118</v>
      </c>
      <c r="H13706" s="453">
        <v>1320000</v>
      </c>
      <c r="I13706" s="453">
        <v>1320000</v>
      </c>
      <c r="J13706" s="19" t="s">
        <v>2469</v>
      </c>
      <c r="K13706" s="19" t="s">
        <v>40</v>
      </c>
      <c r="L13706" s="59" t="s">
        <v>12593</v>
      </c>
    </row>
    <row r="13707" spans="2:12" ht="75" customHeight="1" x14ac:dyDescent="0.25">
      <c r="B13707" s="450">
        <v>26101766</v>
      </c>
      <c r="C13707" s="451" t="s">
        <v>12955</v>
      </c>
      <c r="D13707" s="137">
        <v>42050</v>
      </c>
      <c r="E13707" s="452">
        <v>42109</v>
      </c>
      <c r="F13707" s="19" t="s">
        <v>497</v>
      </c>
      <c r="G13707" s="19" t="s">
        <v>118</v>
      </c>
      <c r="H13707" s="453">
        <v>1000000</v>
      </c>
      <c r="I13707" s="453">
        <v>1000000</v>
      </c>
      <c r="J13707" s="19" t="s">
        <v>2469</v>
      </c>
      <c r="K13707" s="19" t="s">
        <v>40</v>
      </c>
      <c r="L13707" s="59" t="s">
        <v>12593</v>
      </c>
    </row>
    <row r="13708" spans="2:12" ht="75" customHeight="1" x14ac:dyDescent="0.25">
      <c r="B13708" s="450">
        <v>26101766</v>
      </c>
      <c r="C13708" s="451" t="s">
        <v>12956</v>
      </c>
      <c r="D13708" s="137">
        <v>42051</v>
      </c>
      <c r="E13708" s="452">
        <v>42110</v>
      </c>
      <c r="F13708" s="19" t="s">
        <v>497</v>
      </c>
      <c r="G13708" s="19" t="s">
        <v>118</v>
      </c>
      <c r="H13708" s="453">
        <v>357600</v>
      </c>
      <c r="I13708" s="453">
        <v>357600</v>
      </c>
      <c r="J13708" s="19" t="s">
        <v>2469</v>
      </c>
      <c r="K13708" s="19" t="s">
        <v>40</v>
      </c>
      <c r="L13708" s="59" t="s">
        <v>12593</v>
      </c>
    </row>
    <row r="13709" spans="2:12" ht="75" customHeight="1" x14ac:dyDescent="0.25">
      <c r="B13709" s="450">
        <v>23131502</v>
      </c>
      <c r="C13709" s="451" t="s">
        <v>12957</v>
      </c>
      <c r="D13709" s="137">
        <v>42052</v>
      </c>
      <c r="E13709" s="452">
        <v>42111</v>
      </c>
      <c r="F13709" s="19" t="s">
        <v>497</v>
      </c>
      <c r="G13709" s="19" t="s">
        <v>118</v>
      </c>
      <c r="H13709" s="453">
        <v>346800</v>
      </c>
      <c r="I13709" s="453">
        <v>346800</v>
      </c>
      <c r="J13709" s="19" t="s">
        <v>2469</v>
      </c>
      <c r="K13709" s="19" t="s">
        <v>40</v>
      </c>
      <c r="L13709" s="59" t="s">
        <v>12593</v>
      </c>
    </row>
    <row r="13710" spans="2:12" ht="75" customHeight="1" x14ac:dyDescent="0.25">
      <c r="B13710" s="450">
        <v>10141611</v>
      </c>
      <c r="C13710" s="451" t="s">
        <v>12958</v>
      </c>
      <c r="D13710" s="137">
        <v>42053</v>
      </c>
      <c r="E13710" s="452">
        <v>42112</v>
      </c>
      <c r="F13710" s="19" t="s">
        <v>497</v>
      </c>
      <c r="G13710" s="19" t="s">
        <v>118</v>
      </c>
      <c r="H13710" s="453">
        <v>434000</v>
      </c>
      <c r="I13710" s="453">
        <v>434000</v>
      </c>
      <c r="J13710" s="19" t="s">
        <v>2469</v>
      </c>
      <c r="K13710" s="19" t="s">
        <v>40</v>
      </c>
      <c r="L13710" s="59" t="s">
        <v>12593</v>
      </c>
    </row>
    <row r="13711" spans="2:12" ht="75" customHeight="1" x14ac:dyDescent="0.25">
      <c r="B13711" s="450">
        <v>20111609</v>
      </c>
      <c r="C13711" s="451" t="s">
        <v>12959</v>
      </c>
      <c r="D13711" s="137">
        <v>42054</v>
      </c>
      <c r="E13711" s="452">
        <v>42113</v>
      </c>
      <c r="F13711" s="19" t="s">
        <v>497</v>
      </c>
      <c r="G13711" s="19" t="s">
        <v>118</v>
      </c>
      <c r="H13711" s="453">
        <v>486000</v>
      </c>
      <c r="I13711" s="453">
        <v>486000</v>
      </c>
      <c r="J13711" s="19" t="s">
        <v>2469</v>
      </c>
      <c r="K13711" s="19" t="s">
        <v>40</v>
      </c>
      <c r="L13711" s="59" t="s">
        <v>12593</v>
      </c>
    </row>
    <row r="13712" spans="2:12" ht="75" customHeight="1" x14ac:dyDescent="0.25">
      <c r="B13712" s="450">
        <v>24101705</v>
      </c>
      <c r="C13712" s="451" t="s">
        <v>12960</v>
      </c>
      <c r="D13712" s="137">
        <v>42055</v>
      </c>
      <c r="E13712" s="452">
        <v>42114</v>
      </c>
      <c r="F13712" s="19" t="s">
        <v>497</v>
      </c>
      <c r="G13712" s="19" t="s">
        <v>118</v>
      </c>
      <c r="H13712" s="453">
        <v>288000</v>
      </c>
      <c r="I13712" s="453">
        <v>288000</v>
      </c>
      <c r="J13712" s="19" t="s">
        <v>2469</v>
      </c>
      <c r="K13712" s="19" t="s">
        <v>40</v>
      </c>
      <c r="L13712" s="59" t="s">
        <v>12593</v>
      </c>
    </row>
    <row r="13713" spans="2:12" ht="75" customHeight="1" x14ac:dyDescent="0.25">
      <c r="B13713" s="450">
        <v>24101705</v>
      </c>
      <c r="C13713" s="451" t="s">
        <v>12961</v>
      </c>
      <c r="D13713" s="137">
        <v>42056</v>
      </c>
      <c r="E13713" s="452">
        <v>42115</v>
      </c>
      <c r="F13713" s="19" t="s">
        <v>497</v>
      </c>
      <c r="G13713" s="19" t="s">
        <v>118</v>
      </c>
      <c r="H13713" s="453">
        <v>1500000</v>
      </c>
      <c r="I13713" s="453">
        <v>1500000</v>
      </c>
      <c r="J13713" s="19" t="s">
        <v>2469</v>
      </c>
      <c r="K13713" s="19" t="s">
        <v>40</v>
      </c>
      <c r="L13713" s="59" t="s">
        <v>12593</v>
      </c>
    </row>
    <row r="13714" spans="2:12" ht="75" customHeight="1" x14ac:dyDescent="0.25">
      <c r="B13714" s="450">
        <v>24101705</v>
      </c>
      <c r="C13714" s="451" t="s">
        <v>12962</v>
      </c>
      <c r="D13714" s="137">
        <v>42057</v>
      </c>
      <c r="E13714" s="452">
        <v>42116</v>
      </c>
      <c r="F13714" s="19" t="s">
        <v>497</v>
      </c>
      <c r="G13714" s="19" t="s">
        <v>118</v>
      </c>
      <c r="H13714" s="453">
        <v>16000</v>
      </c>
      <c r="I13714" s="453">
        <v>16000</v>
      </c>
      <c r="J13714" s="19" t="s">
        <v>2469</v>
      </c>
      <c r="K13714" s="19" t="s">
        <v>40</v>
      </c>
      <c r="L13714" s="59" t="s">
        <v>12593</v>
      </c>
    </row>
    <row r="13715" spans="2:12" ht="75" customHeight="1" x14ac:dyDescent="0.25">
      <c r="B13715" s="450">
        <v>24101705</v>
      </c>
      <c r="C13715" s="451" t="s">
        <v>12963</v>
      </c>
      <c r="D13715" s="137">
        <v>42058</v>
      </c>
      <c r="E13715" s="452">
        <v>42117</v>
      </c>
      <c r="F13715" s="19" t="s">
        <v>497</v>
      </c>
      <c r="G13715" s="19" t="s">
        <v>118</v>
      </c>
      <c r="H13715" s="453">
        <v>16500</v>
      </c>
      <c r="I13715" s="453">
        <v>16500</v>
      </c>
      <c r="J13715" s="19" t="s">
        <v>2469</v>
      </c>
      <c r="K13715" s="19" t="s">
        <v>40</v>
      </c>
      <c r="L13715" s="59" t="s">
        <v>12593</v>
      </c>
    </row>
    <row r="13716" spans="2:12" ht="75" customHeight="1" x14ac:dyDescent="0.25">
      <c r="B13716" s="450">
        <v>24101705</v>
      </c>
      <c r="C13716" s="451" t="s">
        <v>12964</v>
      </c>
      <c r="D13716" s="137">
        <v>42059</v>
      </c>
      <c r="E13716" s="452">
        <v>42118</v>
      </c>
      <c r="F13716" s="19" t="s">
        <v>497</v>
      </c>
      <c r="G13716" s="19" t="s">
        <v>118</v>
      </c>
      <c r="H13716" s="453">
        <v>12000</v>
      </c>
      <c r="I13716" s="453">
        <v>12000</v>
      </c>
      <c r="J13716" s="19" t="s">
        <v>2469</v>
      </c>
      <c r="K13716" s="19" t="s">
        <v>40</v>
      </c>
      <c r="L13716" s="59" t="s">
        <v>12593</v>
      </c>
    </row>
    <row r="13717" spans="2:12" ht="75" customHeight="1" x14ac:dyDescent="0.25">
      <c r="B13717" s="450">
        <v>24101705</v>
      </c>
      <c r="C13717" s="451" t="s">
        <v>12965</v>
      </c>
      <c r="D13717" s="137">
        <v>42060</v>
      </c>
      <c r="E13717" s="452">
        <v>42119</v>
      </c>
      <c r="F13717" s="19" t="s">
        <v>497</v>
      </c>
      <c r="G13717" s="19" t="s">
        <v>118</v>
      </c>
      <c r="H13717" s="453">
        <v>165000</v>
      </c>
      <c r="I13717" s="453">
        <v>165000</v>
      </c>
      <c r="J13717" s="19" t="s">
        <v>2469</v>
      </c>
      <c r="K13717" s="19" t="s">
        <v>40</v>
      </c>
      <c r="L13717" s="59" t="s">
        <v>12593</v>
      </c>
    </row>
    <row r="13718" spans="2:12" ht="75" customHeight="1" x14ac:dyDescent="0.25">
      <c r="B13718" s="450">
        <v>20111712</v>
      </c>
      <c r="C13718" s="451" t="s">
        <v>12966</v>
      </c>
      <c r="D13718" s="137">
        <v>42061</v>
      </c>
      <c r="E13718" s="452">
        <v>42120</v>
      </c>
      <c r="F13718" s="19" t="s">
        <v>497</v>
      </c>
      <c r="G13718" s="19" t="s">
        <v>118</v>
      </c>
      <c r="H13718" s="453">
        <v>12000</v>
      </c>
      <c r="I13718" s="453">
        <v>12000</v>
      </c>
      <c r="J13718" s="19" t="s">
        <v>2469</v>
      </c>
      <c r="K13718" s="19" t="s">
        <v>40</v>
      </c>
      <c r="L13718" s="59" t="s">
        <v>12593</v>
      </c>
    </row>
    <row r="13719" spans="2:12" ht="75" customHeight="1" x14ac:dyDescent="0.25">
      <c r="B13719" s="450">
        <v>20111712</v>
      </c>
      <c r="C13719" s="451" t="s">
        <v>12967</v>
      </c>
      <c r="D13719" s="137">
        <v>42062</v>
      </c>
      <c r="E13719" s="452">
        <v>42121</v>
      </c>
      <c r="F13719" s="19" t="s">
        <v>497</v>
      </c>
      <c r="G13719" s="19" t="s">
        <v>118</v>
      </c>
      <c r="H13719" s="453">
        <v>7500</v>
      </c>
      <c r="I13719" s="453">
        <v>7500</v>
      </c>
      <c r="J13719" s="19" t="s">
        <v>2469</v>
      </c>
      <c r="K13719" s="19" t="s">
        <v>40</v>
      </c>
      <c r="L13719" s="59" t="s">
        <v>12593</v>
      </c>
    </row>
    <row r="13720" spans="2:12" ht="75" customHeight="1" x14ac:dyDescent="0.25">
      <c r="B13720" s="450">
        <v>20111712</v>
      </c>
      <c r="C13720" s="451" t="s">
        <v>12968</v>
      </c>
      <c r="D13720" s="137">
        <v>42063</v>
      </c>
      <c r="E13720" s="452">
        <v>42122</v>
      </c>
      <c r="F13720" s="19" t="s">
        <v>497</v>
      </c>
      <c r="G13720" s="19" t="s">
        <v>118</v>
      </c>
      <c r="H13720" s="453">
        <v>50000</v>
      </c>
      <c r="I13720" s="453">
        <v>50000</v>
      </c>
      <c r="J13720" s="19" t="s">
        <v>2469</v>
      </c>
      <c r="K13720" s="19" t="s">
        <v>40</v>
      </c>
      <c r="L13720" s="59" t="s">
        <v>12593</v>
      </c>
    </row>
    <row r="13721" spans="2:12" ht="75" customHeight="1" x14ac:dyDescent="0.25">
      <c r="B13721" s="450">
        <v>27121706</v>
      </c>
      <c r="C13721" s="451" t="s">
        <v>12969</v>
      </c>
      <c r="D13721" s="137">
        <v>42064</v>
      </c>
      <c r="E13721" s="452">
        <v>42123</v>
      </c>
      <c r="F13721" s="19" t="s">
        <v>497</v>
      </c>
      <c r="G13721" s="19" t="s">
        <v>118</v>
      </c>
      <c r="H13721" s="453">
        <v>500000</v>
      </c>
      <c r="I13721" s="453">
        <v>500000</v>
      </c>
      <c r="J13721" s="19" t="s">
        <v>2469</v>
      </c>
      <c r="K13721" s="19" t="s">
        <v>40</v>
      </c>
      <c r="L13721" s="59" t="s">
        <v>12593</v>
      </c>
    </row>
    <row r="13722" spans="2:12" ht="75" customHeight="1" x14ac:dyDescent="0.25">
      <c r="B13722" s="450">
        <v>26101755</v>
      </c>
      <c r="C13722" s="451" t="s">
        <v>12970</v>
      </c>
      <c r="D13722" s="137">
        <v>42065</v>
      </c>
      <c r="E13722" s="452">
        <v>42124</v>
      </c>
      <c r="F13722" s="19" t="s">
        <v>497</v>
      </c>
      <c r="G13722" s="19" t="s">
        <v>118</v>
      </c>
      <c r="H13722" s="453">
        <v>2000000</v>
      </c>
      <c r="I13722" s="453">
        <v>2000000</v>
      </c>
      <c r="J13722" s="19" t="s">
        <v>2469</v>
      </c>
      <c r="K13722" s="19" t="s">
        <v>40</v>
      </c>
      <c r="L13722" s="59" t="s">
        <v>12593</v>
      </c>
    </row>
    <row r="13723" spans="2:12" ht="75" customHeight="1" x14ac:dyDescent="0.25">
      <c r="B13723" s="450">
        <v>26101755</v>
      </c>
      <c r="C13723" s="451" t="s">
        <v>12971</v>
      </c>
      <c r="D13723" s="137">
        <v>42066</v>
      </c>
      <c r="E13723" s="452">
        <v>42125</v>
      </c>
      <c r="F13723" s="19" t="s">
        <v>497</v>
      </c>
      <c r="G13723" s="19" t="s">
        <v>118</v>
      </c>
      <c r="H13723" s="453">
        <v>7020</v>
      </c>
      <c r="I13723" s="453">
        <v>7020</v>
      </c>
      <c r="J13723" s="19" t="s">
        <v>2469</v>
      </c>
      <c r="K13723" s="19" t="s">
        <v>40</v>
      </c>
      <c r="L13723" s="59" t="s">
        <v>12593</v>
      </c>
    </row>
    <row r="13724" spans="2:12" ht="75" customHeight="1" x14ac:dyDescent="0.25">
      <c r="B13724" s="450">
        <v>26101755</v>
      </c>
      <c r="C13724" s="451" t="s">
        <v>12972</v>
      </c>
      <c r="D13724" s="137">
        <v>42067</v>
      </c>
      <c r="E13724" s="452">
        <v>42126</v>
      </c>
      <c r="F13724" s="19" t="s">
        <v>497</v>
      </c>
      <c r="G13724" s="19" t="s">
        <v>118</v>
      </c>
      <c r="H13724" s="453">
        <v>750000</v>
      </c>
      <c r="I13724" s="453">
        <v>750000</v>
      </c>
      <c r="J13724" s="19" t="s">
        <v>2469</v>
      </c>
      <c r="K13724" s="19" t="s">
        <v>40</v>
      </c>
      <c r="L13724" s="59" t="s">
        <v>12593</v>
      </c>
    </row>
    <row r="13725" spans="2:12" ht="75" customHeight="1" x14ac:dyDescent="0.25">
      <c r="B13725" s="450">
        <v>26101755</v>
      </c>
      <c r="C13725" s="451" t="s">
        <v>12973</v>
      </c>
      <c r="D13725" s="137">
        <v>42068</v>
      </c>
      <c r="E13725" s="452">
        <v>42127</v>
      </c>
      <c r="F13725" s="19" t="s">
        <v>497</v>
      </c>
      <c r="G13725" s="19" t="s">
        <v>118</v>
      </c>
      <c r="H13725" s="453">
        <v>1920000</v>
      </c>
      <c r="I13725" s="453">
        <v>1920000</v>
      </c>
      <c r="J13725" s="19" t="s">
        <v>2469</v>
      </c>
      <c r="K13725" s="19" t="s">
        <v>40</v>
      </c>
      <c r="L13725" s="59" t="s">
        <v>12593</v>
      </c>
    </row>
    <row r="13726" spans="2:12" ht="75" customHeight="1" x14ac:dyDescent="0.25">
      <c r="B13726" s="450">
        <v>26101755</v>
      </c>
      <c r="C13726" s="451" t="s">
        <v>12974</v>
      </c>
      <c r="D13726" s="137">
        <v>42069</v>
      </c>
      <c r="E13726" s="452">
        <v>42128</v>
      </c>
      <c r="F13726" s="19" t="s">
        <v>497</v>
      </c>
      <c r="G13726" s="19" t="s">
        <v>118</v>
      </c>
      <c r="H13726" s="453">
        <v>1920000</v>
      </c>
      <c r="I13726" s="453">
        <v>1920000</v>
      </c>
      <c r="J13726" s="19" t="s">
        <v>2469</v>
      </c>
      <c r="K13726" s="19" t="s">
        <v>40</v>
      </c>
      <c r="L13726" s="59" t="s">
        <v>12593</v>
      </c>
    </row>
    <row r="13727" spans="2:12" ht="75" customHeight="1" x14ac:dyDescent="0.25">
      <c r="B13727" s="450">
        <v>26101755</v>
      </c>
      <c r="C13727" s="451" t="s">
        <v>12975</v>
      </c>
      <c r="D13727" s="137">
        <v>42070</v>
      </c>
      <c r="E13727" s="452">
        <v>42129</v>
      </c>
      <c r="F13727" s="19" t="s">
        <v>497</v>
      </c>
      <c r="G13727" s="19" t="s">
        <v>118</v>
      </c>
      <c r="H13727" s="453">
        <v>2016000</v>
      </c>
      <c r="I13727" s="453">
        <v>2016000</v>
      </c>
      <c r="J13727" s="19" t="s">
        <v>2469</v>
      </c>
      <c r="K13727" s="19" t="s">
        <v>40</v>
      </c>
      <c r="L13727" s="59" t="s">
        <v>12593</v>
      </c>
    </row>
    <row r="13728" spans="2:12" ht="75" customHeight="1" x14ac:dyDescent="0.25">
      <c r="B13728" s="450">
        <v>26101755</v>
      </c>
      <c r="C13728" s="451" t="s">
        <v>12976</v>
      </c>
      <c r="D13728" s="137">
        <v>42071</v>
      </c>
      <c r="E13728" s="452">
        <v>42130</v>
      </c>
      <c r="F13728" s="19" t="s">
        <v>497</v>
      </c>
      <c r="G13728" s="19" t="s">
        <v>118</v>
      </c>
      <c r="H13728" s="453">
        <v>630000</v>
      </c>
      <c r="I13728" s="453">
        <v>630000</v>
      </c>
      <c r="J13728" s="19" t="s">
        <v>2469</v>
      </c>
      <c r="K13728" s="19" t="s">
        <v>40</v>
      </c>
      <c r="L13728" s="59" t="s">
        <v>12593</v>
      </c>
    </row>
    <row r="13729" spans="2:12" ht="75" customHeight="1" x14ac:dyDescent="0.25">
      <c r="B13729" s="450">
        <v>26101755</v>
      </c>
      <c r="C13729" s="451" t="s">
        <v>12977</v>
      </c>
      <c r="D13729" s="137">
        <v>42072</v>
      </c>
      <c r="E13729" s="452">
        <v>42131</v>
      </c>
      <c r="F13729" s="19" t="s">
        <v>497</v>
      </c>
      <c r="G13729" s="19" t="s">
        <v>118</v>
      </c>
      <c r="H13729" s="453">
        <v>1080000</v>
      </c>
      <c r="I13729" s="453">
        <v>1080000</v>
      </c>
      <c r="J13729" s="19" t="s">
        <v>2469</v>
      </c>
      <c r="K13729" s="19" t="s">
        <v>40</v>
      </c>
      <c r="L13729" s="59" t="s">
        <v>12593</v>
      </c>
    </row>
    <row r="13730" spans="2:12" ht="75" customHeight="1" x14ac:dyDescent="0.25">
      <c r="B13730" s="450">
        <v>26101755</v>
      </c>
      <c r="C13730" s="451" t="s">
        <v>12978</v>
      </c>
      <c r="D13730" s="137">
        <v>42073</v>
      </c>
      <c r="E13730" s="452">
        <v>42132</v>
      </c>
      <c r="F13730" s="19" t="s">
        <v>497</v>
      </c>
      <c r="G13730" s="19" t="s">
        <v>118</v>
      </c>
      <c r="H13730" s="453">
        <v>720000</v>
      </c>
      <c r="I13730" s="453">
        <v>720000</v>
      </c>
      <c r="J13730" s="19" t="s">
        <v>2469</v>
      </c>
      <c r="K13730" s="19" t="s">
        <v>40</v>
      </c>
      <c r="L13730" s="59" t="s">
        <v>12593</v>
      </c>
    </row>
    <row r="13731" spans="2:12" ht="75" customHeight="1" x14ac:dyDescent="0.25">
      <c r="B13731" s="450">
        <v>26101755</v>
      </c>
      <c r="C13731" s="451" t="s">
        <v>12979</v>
      </c>
      <c r="D13731" s="137">
        <v>42074</v>
      </c>
      <c r="E13731" s="452">
        <v>42133</v>
      </c>
      <c r="F13731" s="19" t="s">
        <v>497</v>
      </c>
      <c r="G13731" s="19" t="s">
        <v>118</v>
      </c>
      <c r="H13731" s="453">
        <v>1182000</v>
      </c>
      <c r="I13731" s="453">
        <v>1182000</v>
      </c>
      <c r="J13731" s="19" t="s">
        <v>2469</v>
      </c>
      <c r="K13731" s="19" t="s">
        <v>40</v>
      </c>
      <c r="L13731" s="59" t="s">
        <v>12593</v>
      </c>
    </row>
    <row r="13732" spans="2:12" ht="75" customHeight="1" x14ac:dyDescent="0.25">
      <c r="B13732" s="450">
        <v>22101618</v>
      </c>
      <c r="C13732" s="451" t="s">
        <v>12980</v>
      </c>
      <c r="D13732" s="137">
        <v>42075</v>
      </c>
      <c r="E13732" s="452">
        <v>42134</v>
      </c>
      <c r="F13732" s="19" t="s">
        <v>497</v>
      </c>
      <c r="G13732" s="19" t="s">
        <v>118</v>
      </c>
      <c r="H13732" s="453">
        <v>720000</v>
      </c>
      <c r="I13732" s="453">
        <v>720000</v>
      </c>
      <c r="J13732" s="19" t="s">
        <v>2469</v>
      </c>
      <c r="K13732" s="19" t="s">
        <v>40</v>
      </c>
      <c r="L13732" s="59" t="s">
        <v>12593</v>
      </c>
    </row>
    <row r="13733" spans="2:12" ht="75" customHeight="1" x14ac:dyDescent="0.25">
      <c r="B13733" s="450">
        <v>22101618</v>
      </c>
      <c r="C13733" s="451" t="s">
        <v>12981</v>
      </c>
      <c r="D13733" s="137">
        <v>42076</v>
      </c>
      <c r="E13733" s="452">
        <v>42135</v>
      </c>
      <c r="F13733" s="19" t="s">
        <v>497</v>
      </c>
      <c r="G13733" s="19" t="s">
        <v>118</v>
      </c>
      <c r="H13733" s="453">
        <v>1440000</v>
      </c>
      <c r="I13733" s="453">
        <v>1440000</v>
      </c>
      <c r="J13733" s="19" t="s">
        <v>2469</v>
      </c>
      <c r="K13733" s="19" t="s">
        <v>40</v>
      </c>
      <c r="L13733" s="59" t="s">
        <v>12593</v>
      </c>
    </row>
    <row r="13734" spans="2:12" ht="75" customHeight="1" x14ac:dyDescent="0.25">
      <c r="B13734" s="450">
        <v>15121501</v>
      </c>
      <c r="C13734" s="451" t="s">
        <v>12982</v>
      </c>
      <c r="D13734" s="137">
        <v>42077</v>
      </c>
      <c r="E13734" s="452">
        <v>42136</v>
      </c>
      <c r="F13734" s="19" t="s">
        <v>497</v>
      </c>
      <c r="G13734" s="19" t="s">
        <v>118</v>
      </c>
      <c r="H13734" s="453">
        <v>18000</v>
      </c>
      <c r="I13734" s="453">
        <v>18000</v>
      </c>
      <c r="J13734" s="19" t="s">
        <v>2469</v>
      </c>
      <c r="K13734" s="19" t="s">
        <v>40</v>
      </c>
      <c r="L13734" s="59" t="s">
        <v>12593</v>
      </c>
    </row>
    <row r="13735" spans="2:12" ht="75" customHeight="1" x14ac:dyDescent="0.25">
      <c r="B13735" s="450">
        <v>15121501</v>
      </c>
      <c r="C13735" s="451" t="s">
        <v>12983</v>
      </c>
      <c r="D13735" s="137">
        <v>42078</v>
      </c>
      <c r="E13735" s="452">
        <v>42137</v>
      </c>
      <c r="F13735" s="19" t="s">
        <v>497</v>
      </c>
      <c r="G13735" s="19" t="s">
        <v>118</v>
      </c>
      <c r="H13735" s="453">
        <v>20000</v>
      </c>
      <c r="I13735" s="453">
        <v>20000</v>
      </c>
      <c r="J13735" s="19" t="s">
        <v>2469</v>
      </c>
      <c r="K13735" s="19" t="s">
        <v>40</v>
      </c>
      <c r="L13735" s="59" t="s">
        <v>12593</v>
      </c>
    </row>
    <row r="13736" spans="2:12" ht="75" customHeight="1" x14ac:dyDescent="0.25">
      <c r="B13736" s="450">
        <v>15121501</v>
      </c>
      <c r="C13736" s="451" t="s">
        <v>12984</v>
      </c>
      <c r="D13736" s="137">
        <v>42079</v>
      </c>
      <c r="E13736" s="452">
        <v>42138</v>
      </c>
      <c r="F13736" s="19" t="s">
        <v>497</v>
      </c>
      <c r="G13736" s="19" t="s">
        <v>118</v>
      </c>
      <c r="H13736" s="453">
        <v>16000</v>
      </c>
      <c r="I13736" s="453">
        <v>16000</v>
      </c>
      <c r="J13736" s="19" t="s">
        <v>2469</v>
      </c>
      <c r="K13736" s="19" t="s">
        <v>40</v>
      </c>
      <c r="L13736" s="59" t="s">
        <v>12593</v>
      </c>
    </row>
    <row r="13737" spans="2:12" ht="75" customHeight="1" x14ac:dyDescent="0.25">
      <c r="B13737" s="450">
        <v>15121501</v>
      </c>
      <c r="C13737" s="451" t="s">
        <v>12985</v>
      </c>
      <c r="D13737" s="137">
        <v>42080</v>
      </c>
      <c r="E13737" s="452">
        <v>42139</v>
      </c>
      <c r="F13737" s="19" t="s">
        <v>497</v>
      </c>
      <c r="G13737" s="19" t="s">
        <v>118</v>
      </c>
      <c r="H13737" s="453">
        <v>18500</v>
      </c>
      <c r="I13737" s="453">
        <v>18500</v>
      </c>
      <c r="J13737" s="19" t="s">
        <v>2469</v>
      </c>
      <c r="K13737" s="19" t="s">
        <v>40</v>
      </c>
      <c r="L13737" s="59" t="s">
        <v>12593</v>
      </c>
    </row>
    <row r="13738" spans="2:12" ht="75" customHeight="1" x14ac:dyDescent="0.25">
      <c r="B13738" s="450">
        <v>15121501</v>
      </c>
      <c r="C13738" s="451" t="s">
        <v>12986</v>
      </c>
      <c r="D13738" s="137">
        <v>42081</v>
      </c>
      <c r="E13738" s="452">
        <v>42140</v>
      </c>
      <c r="F13738" s="19" t="s">
        <v>497</v>
      </c>
      <c r="G13738" s="19" t="s">
        <v>118</v>
      </c>
      <c r="H13738" s="453">
        <v>20000</v>
      </c>
      <c r="I13738" s="453">
        <v>20000</v>
      </c>
      <c r="J13738" s="19" t="s">
        <v>2469</v>
      </c>
      <c r="K13738" s="19" t="s">
        <v>40</v>
      </c>
      <c r="L13738" s="59" t="s">
        <v>12593</v>
      </c>
    </row>
    <row r="13739" spans="2:12" ht="75" customHeight="1" x14ac:dyDescent="0.25">
      <c r="B13739" s="450">
        <v>15121501</v>
      </c>
      <c r="C13739" s="451" t="s">
        <v>12987</v>
      </c>
      <c r="D13739" s="137">
        <v>42082</v>
      </c>
      <c r="E13739" s="452">
        <v>42141</v>
      </c>
      <c r="F13739" s="19" t="s">
        <v>497</v>
      </c>
      <c r="G13739" s="19" t="s">
        <v>118</v>
      </c>
      <c r="H13739" s="453">
        <v>32000</v>
      </c>
      <c r="I13739" s="453">
        <v>32000</v>
      </c>
      <c r="J13739" s="19" t="s">
        <v>2469</v>
      </c>
      <c r="K13739" s="19" t="s">
        <v>40</v>
      </c>
      <c r="L13739" s="59" t="s">
        <v>12593</v>
      </c>
    </row>
    <row r="13740" spans="2:12" ht="75" customHeight="1" x14ac:dyDescent="0.25">
      <c r="B13740" s="450">
        <v>15121501</v>
      </c>
      <c r="C13740" s="451" t="s">
        <v>12988</v>
      </c>
      <c r="D13740" s="137">
        <v>42083</v>
      </c>
      <c r="E13740" s="452">
        <v>42142</v>
      </c>
      <c r="F13740" s="19" t="s">
        <v>497</v>
      </c>
      <c r="G13740" s="19" t="s">
        <v>118</v>
      </c>
      <c r="H13740" s="453">
        <v>17000</v>
      </c>
      <c r="I13740" s="453">
        <v>17000</v>
      </c>
      <c r="J13740" s="19" t="s">
        <v>2469</v>
      </c>
      <c r="K13740" s="19" t="s">
        <v>40</v>
      </c>
      <c r="L13740" s="59" t="s">
        <v>12593</v>
      </c>
    </row>
    <row r="13741" spans="2:12" ht="75" customHeight="1" x14ac:dyDescent="0.25">
      <c r="B13741" s="450">
        <v>15121501</v>
      </c>
      <c r="C13741" s="451" t="s">
        <v>12989</v>
      </c>
      <c r="D13741" s="137">
        <v>42084</v>
      </c>
      <c r="E13741" s="452">
        <v>42143</v>
      </c>
      <c r="F13741" s="19" t="s">
        <v>497</v>
      </c>
      <c r="G13741" s="19" t="s">
        <v>118</v>
      </c>
      <c r="H13741" s="453">
        <v>25000</v>
      </c>
      <c r="I13741" s="453">
        <v>25000</v>
      </c>
      <c r="J13741" s="19" t="s">
        <v>2469</v>
      </c>
      <c r="K13741" s="19" t="s">
        <v>40</v>
      </c>
      <c r="L13741" s="59" t="s">
        <v>12593</v>
      </c>
    </row>
    <row r="13742" spans="2:12" ht="75" customHeight="1" x14ac:dyDescent="0.25">
      <c r="B13742" s="450">
        <v>15121501</v>
      </c>
      <c r="C13742" s="451" t="s">
        <v>12990</v>
      </c>
      <c r="D13742" s="137">
        <v>42085</v>
      </c>
      <c r="E13742" s="452">
        <v>42144</v>
      </c>
      <c r="F13742" s="19" t="s">
        <v>497</v>
      </c>
      <c r="G13742" s="19" t="s">
        <v>118</v>
      </c>
      <c r="H13742" s="453">
        <v>18000</v>
      </c>
      <c r="I13742" s="453">
        <v>18000</v>
      </c>
      <c r="J13742" s="19" t="s">
        <v>2469</v>
      </c>
      <c r="K13742" s="19" t="s">
        <v>40</v>
      </c>
      <c r="L13742" s="59" t="s">
        <v>12593</v>
      </c>
    </row>
    <row r="13743" spans="2:12" ht="75" customHeight="1" x14ac:dyDescent="0.25">
      <c r="B13743" s="450">
        <v>15121501</v>
      </c>
      <c r="C13743" s="451" t="s">
        <v>12991</v>
      </c>
      <c r="D13743" s="137">
        <v>42086</v>
      </c>
      <c r="E13743" s="452">
        <v>42145</v>
      </c>
      <c r="F13743" s="19" t="s">
        <v>497</v>
      </c>
      <c r="G13743" s="19" t="s">
        <v>118</v>
      </c>
      <c r="H13743" s="453">
        <v>16000</v>
      </c>
      <c r="I13743" s="453">
        <v>16000</v>
      </c>
      <c r="J13743" s="19" t="s">
        <v>2469</v>
      </c>
      <c r="K13743" s="19" t="s">
        <v>40</v>
      </c>
      <c r="L13743" s="59" t="s">
        <v>12593</v>
      </c>
    </row>
    <row r="13744" spans="2:12" ht="75" customHeight="1" x14ac:dyDescent="0.25">
      <c r="B13744" s="450">
        <v>15121501</v>
      </c>
      <c r="C13744" s="451" t="s">
        <v>12992</v>
      </c>
      <c r="D13744" s="137">
        <v>42087</v>
      </c>
      <c r="E13744" s="452">
        <v>42146</v>
      </c>
      <c r="F13744" s="19" t="s">
        <v>497</v>
      </c>
      <c r="G13744" s="19" t="s">
        <v>118</v>
      </c>
      <c r="H13744" s="453">
        <v>17000</v>
      </c>
      <c r="I13744" s="453">
        <v>17000</v>
      </c>
      <c r="J13744" s="19" t="s">
        <v>2469</v>
      </c>
      <c r="K13744" s="19" t="s">
        <v>40</v>
      </c>
      <c r="L13744" s="59" t="s">
        <v>12593</v>
      </c>
    </row>
    <row r="13745" spans="2:12" ht="75" customHeight="1" x14ac:dyDescent="0.25">
      <c r="B13745" s="450">
        <v>15121501</v>
      </c>
      <c r="C13745" s="451" t="s">
        <v>12993</v>
      </c>
      <c r="D13745" s="137">
        <v>42088</v>
      </c>
      <c r="E13745" s="452">
        <v>42147</v>
      </c>
      <c r="F13745" s="19" t="s">
        <v>497</v>
      </c>
      <c r="G13745" s="19" t="s">
        <v>118</v>
      </c>
      <c r="H13745" s="453">
        <v>19000</v>
      </c>
      <c r="I13745" s="453">
        <v>19000</v>
      </c>
      <c r="J13745" s="19" t="s">
        <v>2469</v>
      </c>
      <c r="K13745" s="19" t="s">
        <v>40</v>
      </c>
      <c r="L13745" s="59" t="s">
        <v>12593</v>
      </c>
    </row>
    <row r="13746" spans="2:12" ht="75" customHeight="1" x14ac:dyDescent="0.25">
      <c r="B13746" s="450">
        <v>15121501</v>
      </c>
      <c r="C13746" s="451" t="s">
        <v>12994</v>
      </c>
      <c r="D13746" s="137">
        <v>42089</v>
      </c>
      <c r="E13746" s="452">
        <v>42148</v>
      </c>
      <c r="F13746" s="19" t="s">
        <v>497</v>
      </c>
      <c r="G13746" s="19" t="s">
        <v>118</v>
      </c>
      <c r="H13746" s="453">
        <v>18000</v>
      </c>
      <c r="I13746" s="453">
        <v>18000</v>
      </c>
      <c r="J13746" s="19" t="s">
        <v>2469</v>
      </c>
      <c r="K13746" s="19" t="s">
        <v>40</v>
      </c>
      <c r="L13746" s="59" t="s">
        <v>12593</v>
      </c>
    </row>
    <row r="13747" spans="2:12" ht="75" customHeight="1" x14ac:dyDescent="0.25">
      <c r="B13747" s="450">
        <v>15121501</v>
      </c>
      <c r="C13747" s="451" t="s">
        <v>12995</v>
      </c>
      <c r="D13747" s="137">
        <v>42090</v>
      </c>
      <c r="E13747" s="452">
        <v>42149</v>
      </c>
      <c r="F13747" s="19" t="s">
        <v>497</v>
      </c>
      <c r="G13747" s="19" t="s">
        <v>118</v>
      </c>
      <c r="H13747" s="453">
        <v>18000</v>
      </c>
      <c r="I13747" s="453">
        <v>18000</v>
      </c>
      <c r="J13747" s="19" t="s">
        <v>2469</v>
      </c>
      <c r="K13747" s="19" t="s">
        <v>40</v>
      </c>
      <c r="L13747" s="59" t="s">
        <v>12593</v>
      </c>
    </row>
    <row r="13748" spans="2:12" ht="75" customHeight="1" x14ac:dyDescent="0.25">
      <c r="B13748" s="450">
        <v>15121501</v>
      </c>
      <c r="C13748" s="451" t="s">
        <v>12996</v>
      </c>
      <c r="D13748" s="137">
        <v>42091</v>
      </c>
      <c r="E13748" s="452">
        <v>42150</v>
      </c>
      <c r="F13748" s="19" t="s">
        <v>497</v>
      </c>
      <c r="G13748" s="19" t="s">
        <v>118</v>
      </c>
      <c r="H13748" s="453">
        <v>38000</v>
      </c>
      <c r="I13748" s="453">
        <v>38000</v>
      </c>
      <c r="J13748" s="19" t="s">
        <v>2469</v>
      </c>
      <c r="K13748" s="19" t="s">
        <v>40</v>
      </c>
      <c r="L13748" s="59" t="s">
        <v>12593</v>
      </c>
    </row>
    <row r="13749" spans="2:12" ht="75" customHeight="1" x14ac:dyDescent="0.25">
      <c r="B13749" s="450">
        <v>15121501</v>
      </c>
      <c r="C13749" s="451" t="s">
        <v>12997</v>
      </c>
      <c r="D13749" s="137">
        <v>42092</v>
      </c>
      <c r="E13749" s="452">
        <v>42151</v>
      </c>
      <c r="F13749" s="19" t="s">
        <v>497</v>
      </c>
      <c r="G13749" s="19" t="s">
        <v>118</v>
      </c>
      <c r="H13749" s="453">
        <v>36000</v>
      </c>
      <c r="I13749" s="453">
        <v>36000</v>
      </c>
      <c r="J13749" s="19" t="s">
        <v>2469</v>
      </c>
      <c r="K13749" s="19" t="s">
        <v>40</v>
      </c>
      <c r="L13749" s="59" t="s">
        <v>12593</v>
      </c>
    </row>
    <row r="13750" spans="2:12" ht="75" customHeight="1" x14ac:dyDescent="0.25">
      <c r="B13750" s="450">
        <v>15121501</v>
      </c>
      <c r="C13750" s="451" t="s">
        <v>12998</v>
      </c>
      <c r="D13750" s="137">
        <v>42093</v>
      </c>
      <c r="E13750" s="452">
        <v>42152</v>
      </c>
      <c r="F13750" s="19" t="s">
        <v>497</v>
      </c>
      <c r="G13750" s="19" t="s">
        <v>118</v>
      </c>
      <c r="H13750" s="453">
        <v>20000</v>
      </c>
      <c r="I13750" s="453">
        <v>20000</v>
      </c>
      <c r="J13750" s="19" t="s">
        <v>2469</v>
      </c>
      <c r="K13750" s="19" t="s">
        <v>40</v>
      </c>
      <c r="L13750" s="59" t="s">
        <v>12593</v>
      </c>
    </row>
    <row r="13751" spans="2:12" ht="75" customHeight="1" x14ac:dyDescent="0.25">
      <c r="B13751" s="450">
        <v>15121501</v>
      </c>
      <c r="C13751" s="451" t="s">
        <v>12999</v>
      </c>
      <c r="D13751" s="137">
        <v>42094</v>
      </c>
      <c r="E13751" s="452">
        <v>42153</v>
      </c>
      <c r="F13751" s="19" t="s">
        <v>497</v>
      </c>
      <c r="G13751" s="19" t="s">
        <v>118</v>
      </c>
      <c r="H13751" s="453">
        <v>21000</v>
      </c>
      <c r="I13751" s="453">
        <v>21000</v>
      </c>
      <c r="J13751" s="19" t="s">
        <v>2469</v>
      </c>
      <c r="K13751" s="19" t="s">
        <v>40</v>
      </c>
      <c r="L13751" s="59" t="s">
        <v>12593</v>
      </c>
    </row>
    <row r="13752" spans="2:12" ht="75" customHeight="1" x14ac:dyDescent="0.25">
      <c r="B13752" s="450">
        <v>15121501</v>
      </c>
      <c r="C13752" s="451" t="s">
        <v>13000</v>
      </c>
      <c r="D13752" s="137">
        <v>42095</v>
      </c>
      <c r="E13752" s="452">
        <v>42154</v>
      </c>
      <c r="F13752" s="19" t="s">
        <v>497</v>
      </c>
      <c r="G13752" s="19" t="s">
        <v>118</v>
      </c>
      <c r="H13752" s="453">
        <v>22000</v>
      </c>
      <c r="I13752" s="453">
        <v>22000</v>
      </c>
      <c r="J13752" s="19" t="s">
        <v>2469</v>
      </c>
      <c r="K13752" s="19" t="s">
        <v>40</v>
      </c>
      <c r="L13752" s="59" t="s">
        <v>12593</v>
      </c>
    </row>
    <row r="13753" spans="2:12" ht="75" customHeight="1" x14ac:dyDescent="0.25">
      <c r="B13753" s="450">
        <v>15121501</v>
      </c>
      <c r="C13753" s="451" t="s">
        <v>13001</v>
      </c>
      <c r="D13753" s="137">
        <v>42096</v>
      </c>
      <c r="E13753" s="452">
        <v>42155</v>
      </c>
      <c r="F13753" s="19" t="s">
        <v>497</v>
      </c>
      <c r="G13753" s="19" t="s">
        <v>118</v>
      </c>
      <c r="H13753" s="453">
        <v>25000</v>
      </c>
      <c r="I13753" s="453">
        <v>25000</v>
      </c>
      <c r="J13753" s="19" t="s">
        <v>2469</v>
      </c>
      <c r="K13753" s="19" t="s">
        <v>40</v>
      </c>
      <c r="L13753" s="59" t="s">
        <v>12593</v>
      </c>
    </row>
    <row r="13754" spans="2:12" ht="75" customHeight="1" x14ac:dyDescent="0.25">
      <c r="B13754" s="450">
        <v>15121501</v>
      </c>
      <c r="C13754" s="451" t="s">
        <v>13002</v>
      </c>
      <c r="D13754" s="137">
        <v>42097</v>
      </c>
      <c r="E13754" s="452">
        <v>42156</v>
      </c>
      <c r="F13754" s="19" t="s">
        <v>497</v>
      </c>
      <c r="G13754" s="19" t="s">
        <v>118</v>
      </c>
      <c r="H13754" s="453">
        <v>12000000</v>
      </c>
      <c r="I13754" s="453">
        <v>12000000</v>
      </c>
      <c r="J13754" s="19" t="s">
        <v>2469</v>
      </c>
      <c r="K13754" s="19" t="s">
        <v>40</v>
      </c>
      <c r="L13754" s="59" t="s">
        <v>12593</v>
      </c>
    </row>
    <row r="13755" spans="2:12" ht="75" customHeight="1" x14ac:dyDescent="0.25">
      <c r="B13755" s="450">
        <v>27112105</v>
      </c>
      <c r="C13755" s="451" t="s">
        <v>13003</v>
      </c>
      <c r="D13755" s="137">
        <v>42098</v>
      </c>
      <c r="E13755" s="452">
        <v>42157</v>
      </c>
      <c r="F13755" s="19" t="s">
        <v>497</v>
      </c>
      <c r="G13755" s="19" t="s">
        <v>118</v>
      </c>
      <c r="H13755" s="453">
        <v>0</v>
      </c>
      <c r="I13755" s="453">
        <v>0</v>
      </c>
      <c r="J13755" s="19" t="s">
        <v>2469</v>
      </c>
      <c r="K13755" s="19" t="s">
        <v>40</v>
      </c>
      <c r="L13755" s="59" t="s">
        <v>12593</v>
      </c>
    </row>
    <row r="13756" spans="2:12" ht="75" customHeight="1" x14ac:dyDescent="0.25">
      <c r="B13756" s="450">
        <v>42312310</v>
      </c>
      <c r="C13756" s="451" t="s">
        <v>13004</v>
      </c>
      <c r="D13756" s="137">
        <v>42099</v>
      </c>
      <c r="E13756" s="452">
        <v>42158</v>
      </c>
      <c r="F13756" s="19" t="s">
        <v>497</v>
      </c>
      <c r="G13756" s="19" t="s">
        <v>118</v>
      </c>
      <c r="H13756" s="453">
        <v>250000</v>
      </c>
      <c r="I13756" s="453">
        <v>250000</v>
      </c>
      <c r="J13756" s="19" t="s">
        <v>2469</v>
      </c>
      <c r="K13756" s="19" t="s">
        <v>40</v>
      </c>
      <c r="L13756" s="59" t="s">
        <v>12593</v>
      </c>
    </row>
    <row r="13757" spans="2:12" ht="75" customHeight="1" x14ac:dyDescent="0.25">
      <c r="B13757" s="450">
        <v>41103311</v>
      </c>
      <c r="C13757" s="451" t="s">
        <v>13005</v>
      </c>
      <c r="D13757" s="137">
        <v>42100</v>
      </c>
      <c r="E13757" s="452">
        <v>42159</v>
      </c>
      <c r="F13757" s="19" t="s">
        <v>497</v>
      </c>
      <c r="G13757" s="19" t="s">
        <v>118</v>
      </c>
      <c r="H13757" s="453">
        <v>400000</v>
      </c>
      <c r="I13757" s="453">
        <v>400000</v>
      </c>
      <c r="J13757" s="19" t="s">
        <v>2469</v>
      </c>
      <c r="K13757" s="19" t="s">
        <v>40</v>
      </c>
      <c r="L13757" s="59" t="s">
        <v>12593</v>
      </c>
    </row>
    <row r="13758" spans="2:12" ht="75" customHeight="1" x14ac:dyDescent="0.25">
      <c r="B13758" s="450">
        <v>25191817</v>
      </c>
      <c r="C13758" s="451" t="s">
        <v>13006</v>
      </c>
      <c r="D13758" s="137">
        <v>42101</v>
      </c>
      <c r="E13758" s="452">
        <v>42160</v>
      </c>
      <c r="F13758" s="19" t="s">
        <v>497</v>
      </c>
      <c r="G13758" s="19" t="s">
        <v>118</v>
      </c>
      <c r="H13758" s="453">
        <v>2000000</v>
      </c>
      <c r="I13758" s="453">
        <v>2000000</v>
      </c>
      <c r="J13758" s="19" t="s">
        <v>2469</v>
      </c>
      <c r="K13758" s="19" t="s">
        <v>40</v>
      </c>
      <c r="L13758" s="59" t="s">
        <v>12593</v>
      </c>
    </row>
    <row r="13759" spans="2:12" ht="75" customHeight="1" x14ac:dyDescent="0.25">
      <c r="B13759" s="450">
        <v>25191817</v>
      </c>
      <c r="C13759" s="451" t="s">
        <v>13007</v>
      </c>
      <c r="D13759" s="137">
        <v>42102</v>
      </c>
      <c r="E13759" s="452">
        <v>42161</v>
      </c>
      <c r="F13759" s="19" t="s">
        <v>497</v>
      </c>
      <c r="G13759" s="19" t="s">
        <v>118</v>
      </c>
      <c r="H13759" s="453">
        <v>1000000</v>
      </c>
      <c r="I13759" s="453">
        <v>1000000</v>
      </c>
      <c r="J13759" s="19" t="s">
        <v>2469</v>
      </c>
      <c r="K13759" s="19" t="s">
        <v>40</v>
      </c>
      <c r="L13759" s="59" t="s">
        <v>12593</v>
      </c>
    </row>
    <row r="13760" spans="2:12" ht="75" customHeight="1" x14ac:dyDescent="0.25">
      <c r="B13760" s="450">
        <v>25191817</v>
      </c>
      <c r="C13760" s="451" t="s">
        <v>13008</v>
      </c>
      <c r="D13760" s="137">
        <v>42103</v>
      </c>
      <c r="E13760" s="452">
        <v>42162</v>
      </c>
      <c r="F13760" s="19" t="s">
        <v>497</v>
      </c>
      <c r="G13760" s="19" t="s">
        <v>118</v>
      </c>
      <c r="H13760" s="453">
        <v>6000000</v>
      </c>
      <c r="I13760" s="453">
        <v>6000000</v>
      </c>
      <c r="J13760" s="19" t="s">
        <v>2469</v>
      </c>
      <c r="K13760" s="19" t="s">
        <v>40</v>
      </c>
      <c r="L13760" s="59" t="s">
        <v>12593</v>
      </c>
    </row>
    <row r="13761" spans="2:12" ht="75" customHeight="1" x14ac:dyDescent="0.25">
      <c r="B13761" s="450">
        <v>31162504</v>
      </c>
      <c r="C13761" s="451" t="s">
        <v>13009</v>
      </c>
      <c r="D13761" s="137">
        <v>42104</v>
      </c>
      <c r="E13761" s="452">
        <v>42163</v>
      </c>
      <c r="F13761" s="19" t="s">
        <v>497</v>
      </c>
      <c r="G13761" s="19" t="s">
        <v>118</v>
      </c>
      <c r="H13761" s="453">
        <v>1600000</v>
      </c>
      <c r="I13761" s="453">
        <v>1600000</v>
      </c>
      <c r="J13761" s="19" t="s">
        <v>2469</v>
      </c>
      <c r="K13761" s="19" t="s">
        <v>40</v>
      </c>
      <c r="L13761" s="59" t="s">
        <v>12593</v>
      </c>
    </row>
    <row r="13762" spans="2:12" ht="75" customHeight="1" x14ac:dyDescent="0.25">
      <c r="B13762" s="450">
        <v>31162504</v>
      </c>
      <c r="C13762" s="451" t="s">
        <v>12766</v>
      </c>
      <c r="D13762" s="137">
        <v>42105</v>
      </c>
      <c r="E13762" s="452">
        <v>42164</v>
      </c>
      <c r="F13762" s="19" t="s">
        <v>497</v>
      </c>
      <c r="G13762" s="19" t="s">
        <v>118</v>
      </c>
      <c r="H13762" s="453">
        <v>240000</v>
      </c>
      <c r="I13762" s="453">
        <v>240000</v>
      </c>
      <c r="J13762" s="19" t="s">
        <v>2469</v>
      </c>
      <c r="K13762" s="19" t="s">
        <v>40</v>
      </c>
      <c r="L13762" s="59" t="s">
        <v>12593</v>
      </c>
    </row>
    <row r="13763" spans="2:12" ht="75" customHeight="1" x14ac:dyDescent="0.25">
      <c r="B13763" s="450">
        <v>12352303</v>
      </c>
      <c r="C13763" s="451" t="s">
        <v>13010</v>
      </c>
      <c r="D13763" s="137">
        <v>42106</v>
      </c>
      <c r="E13763" s="452">
        <v>42165</v>
      </c>
      <c r="F13763" s="19" t="s">
        <v>497</v>
      </c>
      <c r="G13763" s="19" t="s">
        <v>118</v>
      </c>
      <c r="H13763" s="453">
        <v>250000</v>
      </c>
      <c r="I13763" s="453">
        <v>250000</v>
      </c>
      <c r="J13763" s="19" t="s">
        <v>2469</v>
      </c>
      <c r="K13763" s="19" t="s">
        <v>40</v>
      </c>
      <c r="L13763" s="59" t="s">
        <v>12593</v>
      </c>
    </row>
    <row r="13764" spans="2:12" ht="75" customHeight="1" x14ac:dyDescent="0.25">
      <c r="B13764" s="450">
        <v>11181508</v>
      </c>
      <c r="C13764" s="451" t="s">
        <v>13011</v>
      </c>
      <c r="D13764" s="137">
        <v>42107</v>
      </c>
      <c r="E13764" s="452">
        <v>42166</v>
      </c>
      <c r="F13764" s="19" t="s">
        <v>497</v>
      </c>
      <c r="G13764" s="19" t="s">
        <v>118</v>
      </c>
      <c r="H13764" s="453">
        <v>250000</v>
      </c>
      <c r="I13764" s="453">
        <v>250000</v>
      </c>
      <c r="J13764" s="19" t="s">
        <v>2469</v>
      </c>
      <c r="K13764" s="19" t="s">
        <v>40</v>
      </c>
      <c r="L13764" s="59" t="s">
        <v>12593</v>
      </c>
    </row>
    <row r="13765" spans="2:12" ht="75" customHeight="1" x14ac:dyDescent="0.25">
      <c r="B13765" s="450">
        <v>11101528</v>
      </c>
      <c r="C13765" s="451" t="s">
        <v>13012</v>
      </c>
      <c r="D13765" s="137">
        <v>42108</v>
      </c>
      <c r="E13765" s="452">
        <v>42167</v>
      </c>
      <c r="F13765" s="19" t="s">
        <v>497</v>
      </c>
      <c r="G13765" s="19" t="s">
        <v>118</v>
      </c>
      <c r="H13765" s="453">
        <v>250000</v>
      </c>
      <c r="I13765" s="453">
        <v>250000</v>
      </c>
      <c r="J13765" s="19" t="s">
        <v>2469</v>
      </c>
      <c r="K13765" s="19" t="s">
        <v>40</v>
      </c>
      <c r="L13765" s="59" t="s">
        <v>12593</v>
      </c>
    </row>
    <row r="13766" spans="2:12" ht="75" customHeight="1" x14ac:dyDescent="0.25">
      <c r="B13766" s="450">
        <v>11181502</v>
      </c>
      <c r="C13766" s="451" t="s">
        <v>13013</v>
      </c>
      <c r="D13766" s="137">
        <v>42109</v>
      </c>
      <c r="E13766" s="452">
        <v>42168</v>
      </c>
      <c r="F13766" s="19" t="s">
        <v>497</v>
      </c>
      <c r="G13766" s="19" t="s">
        <v>118</v>
      </c>
      <c r="H13766" s="453">
        <v>250000</v>
      </c>
      <c r="I13766" s="453">
        <v>250000</v>
      </c>
      <c r="J13766" s="19" t="s">
        <v>2469</v>
      </c>
      <c r="K13766" s="19" t="s">
        <v>40</v>
      </c>
      <c r="L13766" s="59" t="s">
        <v>12593</v>
      </c>
    </row>
    <row r="13767" spans="2:12" ht="75" customHeight="1" x14ac:dyDescent="0.25">
      <c r="B13767" s="450">
        <v>41111802</v>
      </c>
      <c r="C13767" s="451" t="s">
        <v>13014</v>
      </c>
      <c r="D13767" s="137">
        <v>42110</v>
      </c>
      <c r="E13767" s="452">
        <v>42169</v>
      </c>
      <c r="F13767" s="19" t="s">
        <v>497</v>
      </c>
      <c r="G13767" s="19" t="s">
        <v>118</v>
      </c>
      <c r="H13767" s="453">
        <v>250000</v>
      </c>
      <c r="I13767" s="453">
        <v>250000</v>
      </c>
      <c r="J13767" s="19" t="s">
        <v>2469</v>
      </c>
      <c r="K13767" s="19" t="s">
        <v>40</v>
      </c>
      <c r="L13767" s="59" t="s">
        <v>12593</v>
      </c>
    </row>
    <row r="13768" spans="2:12" ht="75" customHeight="1" x14ac:dyDescent="0.25">
      <c r="B13768" s="450">
        <v>12171703</v>
      </c>
      <c r="C13768" s="451" t="s">
        <v>13015</v>
      </c>
      <c r="D13768" s="137">
        <v>42111</v>
      </c>
      <c r="E13768" s="452">
        <v>42170</v>
      </c>
      <c r="F13768" s="19" t="s">
        <v>497</v>
      </c>
      <c r="G13768" s="19" t="s">
        <v>118</v>
      </c>
      <c r="H13768" s="453">
        <v>1600000</v>
      </c>
      <c r="I13768" s="453">
        <v>1600000</v>
      </c>
      <c r="J13768" s="19" t="s">
        <v>2469</v>
      </c>
      <c r="K13768" s="19" t="s">
        <v>40</v>
      </c>
      <c r="L13768" s="59" t="s">
        <v>12593</v>
      </c>
    </row>
    <row r="13769" spans="2:12" ht="75" customHeight="1" x14ac:dyDescent="0.25">
      <c r="B13769" s="450">
        <v>12171703</v>
      </c>
      <c r="C13769" s="451" t="s">
        <v>13016</v>
      </c>
      <c r="D13769" s="137">
        <v>42112</v>
      </c>
      <c r="E13769" s="452">
        <v>42171</v>
      </c>
      <c r="F13769" s="19" t="s">
        <v>497</v>
      </c>
      <c r="G13769" s="19" t="s">
        <v>118</v>
      </c>
      <c r="H13769" s="453">
        <v>6000000</v>
      </c>
      <c r="I13769" s="453">
        <v>6000000</v>
      </c>
      <c r="J13769" s="19" t="s">
        <v>2469</v>
      </c>
      <c r="K13769" s="19" t="s">
        <v>40</v>
      </c>
      <c r="L13769" s="59" t="s">
        <v>12593</v>
      </c>
    </row>
    <row r="13770" spans="2:12" ht="75" customHeight="1" x14ac:dyDescent="0.25">
      <c r="B13770" s="450">
        <v>12171703</v>
      </c>
      <c r="C13770" s="451" t="s">
        <v>13017</v>
      </c>
      <c r="D13770" s="137">
        <v>42113</v>
      </c>
      <c r="E13770" s="452">
        <v>42172</v>
      </c>
      <c r="F13770" s="19" t="s">
        <v>497</v>
      </c>
      <c r="G13770" s="19" t="s">
        <v>118</v>
      </c>
      <c r="H13770" s="453">
        <v>250000</v>
      </c>
      <c r="I13770" s="453">
        <v>250000</v>
      </c>
      <c r="J13770" s="19" t="s">
        <v>2469</v>
      </c>
      <c r="K13770" s="19" t="s">
        <v>40</v>
      </c>
      <c r="L13770" s="59" t="s">
        <v>12593</v>
      </c>
    </row>
    <row r="13771" spans="2:12" ht="75" customHeight="1" x14ac:dyDescent="0.25">
      <c r="B13771" s="450">
        <v>12171703</v>
      </c>
      <c r="C13771" s="451" t="s">
        <v>13018</v>
      </c>
      <c r="D13771" s="137">
        <v>42114</v>
      </c>
      <c r="E13771" s="452">
        <v>42173</v>
      </c>
      <c r="F13771" s="19" t="s">
        <v>497</v>
      </c>
      <c r="G13771" s="19" t="s">
        <v>118</v>
      </c>
      <c r="H13771" s="453">
        <v>7000000</v>
      </c>
      <c r="I13771" s="453">
        <v>7000000</v>
      </c>
      <c r="J13771" s="19" t="s">
        <v>2469</v>
      </c>
      <c r="K13771" s="19" t="s">
        <v>40</v>
      </c>
      <c r="L13771" s="59" t="s">
        <v>12593</v>
      </c>
    </row>
    <row r="13772" spans="2:12" ht="75" customHeight="1" x14ac:dyDescent="0.25">
      <c r="B13772" s="450">
        <v>12171703</v>
      </c>
      <c r="C13772" s="451" t="s">
        <v>13019</v>
      </c>
      <c r="D13772" s="137">
        <v>42115</v>
      </c>
      <c r="E13772" s="452">
        <v>42174</v>
      </c>
      <c r="F13772" s="19" t="s">
        <v>497</v>
      </c>
      <c r="G13772" s="19" t="s">
        <v>118</v>
      </c>
      <c r="H13772" s="453">
        <v>250000</v>
      </c>
      <c r="I13772" s="453">
        <v>250000</v>
      </c>
      <c r="J13772" s="19" t="s">
        <v>2469</v>
      </c>
      <c r="K13772" s="19" t="s">
        <v>40</v>
      </c>
      <c r="L13772" s="59" t="s">
        <v>12593</v>
      </c>
    </row>
    <row r="13773" spans="2:12" ht="75" customHeight="1" x14ac:dyDescent="0.25">
      <c r="B13773" s="450">
        <v>10226034</v>
      </c>
      <c r="C13773" s="451" t="s">
        <v>12695</v>
      </c>
      <c r="D13773" s="137">
        <v>42116</v>
      </c>
      <c r="E13773" s="452">
        <v>42175</v>
      </c>
      <c r="F13773" s="19" t="s">
        <v>497</v>
      </c>
      <c r="G13773" s="19" t="s">
        <v>118</v>
      </c>
      <c r="H13773" s="453">
        <v>2000000</v>
      </c>
      <c r="I13773" s="453">
        <v>2000000</v>
      </c>
      <c r="J13773" s="19" t="s">
        <v>2469</v>
      </c>
      <c r="K13773" s="19" t="s">
        <v>40</v>
      </c>
      <c r="L13773" s="59" t="s">
        <v>12593</v>
      </c>
    </row>
    <row r="13774" spans="2:12" ht="75" customHeight="1" x14ac:dyDescent="0.25">
      <c r="B13774" s="450">
        <v>15121501</v>
      </c>
      <c r="C13774" s="451" t="s">
        <v>13020</v>
      </c>
      <c r="D13774" s="137">
        <v>42117</v>
      </c>
      <c r="E13774" s="452">
        <v>42176</v>
      </c>
      <c r="F13774" s="19" t="s">
        <v>497</v>
      </c>
      <c r="G13774" s="19" t="s">
        <v>118</v>
      </c>
      <c r="H13774" s="453">
        <v>32000</v>
      </c>
      <c r="I13774" s="453">
        <v>32000</v>
      </c>
      <c r="J13774" s="19" t="s">
        <v>2469</v>
      </c>
      <c r="K13774" s="19" t="s">
        <v>40</v>
      </c>
      <c r="L13774" s="59" t="s">
        <v>12593</v>
      </c>
    </row>
    <row r="13775" spans="2:12" ht="75" customHeight="1" x14ac:dyDescent="0.25">
      <c r="B13775" s="450">
        <v>15121501</v>
      </c>
      <c r="C13775" s="451" t="s">
        <v>13021</v>
      </c>
      <c r="D13775" s="137">
        <v>42118</v>
      </c>
      <c r="E13775" s="452">
        <v>42177</v>
      </c>
      <c r="F13775" s="19" t="s">
        <v>497</v>
      </c>
      <c r="G13775" s="19" t="s">
        <v>118</v>
      </c>
      <c r="H13775" s="453">
        <v>1000000</v>
      </c>
      <c r="I13775" s="453">
        <v>1000000</v>
      </c>
      <c r="J13775" s="19" t="s">
        <v>2469</v>
      </c>
      <c r="K13775" s="19" t="s">
        <v>40</v>
      </c>
      <c r="L13775" s="59" t="s">
        <v>12593</v>
      </c>
    </row>
    <row r="13776" spans="2:12" ht="75" customHeight="1" x14ac:dyDescent="0.25">
      <c r="B13776" s="450">
        <v>41111502</v>
      </c>
      <c r="C13776" s="451" t="s">
        <v>13022</v>
      </c>
      <c r="D13776" s="137">
        <v>42119</v>
      </c>
      <c r="E13776" s="452">
        <v>42178</v>
      </c>
      <c r="F13776" s="19" t="s">
        <v>497</v>
      </c>
      <c r="G13776" s="19" t="s">
        <v>118</v>
      </c>
      <c r="H13776" s="453">
        <v>2500000</v>
      </c>
      <c r="I13776" s="453">
        <v>2500000</v>
      </c>
      <c r="J13776" s="19" t="s">
        <v>2469</v>
      </c>
      <c r="K13776" s="19" t="s">
        <v>40</v>
      </c>
      <c r="L13776" s="59" t="s">
        <v>12593</v>
      </c>
    </row>
    <row r="13777" spans="2:12" ht="75" customHeight="1" x14ac:dyDescent="0.25">
      <c r="B13777" s="450">
        <v>15121501</v>
      </c>
      <c r="C13777" s="451" t="s">
        <v>13023</v>
      </c>
      <c r="D13777" s="137">
        <v>42120</v>
      </c>
      <c r="E13777" s="452">
        <v>42179</v>
      </c>
      <c r="F13777" s="19" t="s">
        <v>497</v>
      </c>
      <c r="G13777" s="19" t="s">
        <v>118</v>
      </c>
      <c r="H13777" s="453">
        <v>2000000</v>
      </c>
      <c r="I13777" s="453">
        <v>2000000</v>
      </c>
      <c r="J13777" s="19" t="s">
        <v>2469</v>
      </c>
      <c r="K13777" s="19" t="s">
        <v>40</v>
      </c>
      <c r="L13777" s="59" t="s">
        <v>12593</v>
      </c>
    </row>
    <row r="13778" spans="2:12" ht="75" customHeight="1" x14ac:dyDescent="0.25">
      <c r="B13778" s="450">
        <v>15121501</v>
      </c>
      <c r="C13778" s="451" t="s">
        <v>13024</v>
      </c>
      <c r="D13778" s="137">
        <v>42121</v>
      </c>
      <c r="E13778" s="452">
        <v>42180</v>
      </c>
      <c r="F13778" s="19" t="s">
        <v>497</v>
      </c>
      <c r="G13778" s="19" t="s">
        <v>118</v>
      </c>
      <c r="H13778" s="453">
        <v>1000000</v>
      </c>
      <c r="I13778" s="453">
        <v>1000000</v>
      </c>
      <c r="J13778" s="19" t="s">
        <v>2469</v>
      </c>
      <c r="K13778" s="19" t="s">
        <v>40</v>
      </c>
      <c r="L13778" s="59" t="s">
        <v>12593</v>
      </c>
    </row>
    <row r="13779" spans="2:12" ht="75" customHeight="1" x14ac:dyDescent="0.25">
      <c r="B13779" s="450">
        <v>41103320</v>
      </c>
      <c r="C13779" s="451" t="s">
        <v>13025</v>
      </c>
      <c r="D13779" s="137">
        <v>42122</v>
      </c>
      <c r="E13779" s="452">
        <v>42181</v>
      </c>
      <c r="F13779" s="19" t="s">
        <v>497</v>
      </c>
      <c r="G13779" s="19" t="s">
        <v>118</v>
      </c>
      <c r="H13779" s="453">
        <v>750000</v>
      </c>
      <c r="I13779" s="453">
        <v>750000</v>
      </c>
      <c r="J13779" s="19" t="s">
        <v>2469</v>
      </c>
      <c r="K13779" s="19" t="s">
        <v>40</v>
      </c>
      <c r="L13779" s="59" t="s">
        <v>12593</v>
      </c>
    </row>
    <row r="13780" spans="2:12" ht="75" customHeight="1" x14ac:dyDescent="0.25">
      <c r="B13780" s="450">
        <v>40141735</v>
      </c>
      <c r="C13780" s="451" t="s">
        <v>13026</v>
      </c>
      <c r="D13780" s="137">
        <v>42123</v>
      </c>
      <c r="E13780" s="452">
        <v>42182</v>
      </c>
      <c r="F13780" s="19" t="s">
        <v>497</v>
      </c>
      <c r="G13780" s="19" t="s">
        <v>118</v>
      </c>
      <c r="H13780" s="453">
        <v>6000000</v>
      </c>
      <c r="I13780" s="453">
        <v>6000000</v>
      </c>
      <c r="J13780" s="19" t="s">
        <v>2469</v>
      </c>
      <c r="K13780" s="19" t="s">
        <v>40</v>
      </c>
      <c r="L13780" s="59" t="s">
        <v>12593</v>
      </c>
    </row>
    <row r="13781" spans="2:12" ht="75" customHeight="1" x14ac:dyDescent="0.25">
      <c r="B13781" s="450">
        <v>15121521</v>
      </c>
      <c r="C13781" s="451" t="s">
        <v>13027</v>
      </c>
      <c r="D13781" s="137">
        <v>42124</v>
      </c>
      <c r="E13781" s="452">
        <v>42183</v>
      </c>
      <c r="F13781" s="19" t="s">
        <v>497</v>
      </c>
      <c r="G13781" s="19" t="s">
        <v>118</v>
      </c>
      <c r="H13781" s="453">
        <v>3000000</v>
      </c>
      <c r="I13781" s="453">
        <v>3000000</v>
      </c>
      <c r="J13781" s="19" t="s">
        <v>2469</v>
      </c>
      <c r="K13781" s="19" t="s">
        <v>40</v>
      </c>
      <c r="L13781" s="59" t="s">
        <v>12593</v>
      </c>
    </row>
    <row r="13782" spans="2:12" ht="75" customHeight="1" x14ac:dyDescent="0.25">
      <c r="B13782" s="450">
        <v>15121521</v>
      </c>
      <c r="C13782" s="451" t="s">
        <v>13028</v>
      </c>
      <c r="D13782" s="137">
        <v>42125</v>
      </c>
      <c r="E13782" s="452">
        <v>42184</v>
      </c>
      <c r="F13782" s="19" t="s">
        <v>497</v>
      </c>
      <c r="G13782" s="19" t="s">
        <v>118</v>
      </c>
      <c r="H13782" s="453">
        <v>1000000</v>
      </c>
      <c r="I13782" s="453">
        <v>1000000</v>
      </c>
      <c r="J13782" s="19" t="s">
        <v>2469</v>
      </c>
      <c r="K13782" s="19" t="s">
        <v>40</v>
      </c>
      <c r="L13782" s="59" t="s">
        <v>12593</v>
      </c>
    </row>
    <row r="13783" spans="2:12" ht="75" customHeight="1" x14ac:dyDescent="0.25">
      <c r="B13783" s="450">
        <v>15121521</v>
      </c>
      <c r="C13783" s="451" t="s">
        <v>13029</v>
      </c>
      <c r="D13783" s="137">
        <v>42126</v>
      </c>
      <c r="E13783" s="452">
        <v>42185</v>
      </c>
      <c r="F13783" s="19" t="s">
        <v>497</v>
      </c>
      <c r="G13783" s="19" t="s">
        <v>118</v>
      </c>
      <c r="H13783" s="453">
        <v>400000</v>
      </c>
      <c r="I13783" s="453">
        <v>400000</v>
      </c>
      <c r="J13783" s="19" t="s">
        <v>2469</v>
      </c>
      <c r="K13783" s="19" t="s">
        <v>40</v>
      </c>
      <c r="L13783" s="59" t="s">
        <v>12593</v>
      </c>
    </row>
    <row r="13784" spans="2:12" ht="75" customHeight="1" x14ac:dyDescent="0.25">
      <c r="B13784" s="450">
        <v>15121521</v>
      </c>
      <c r="C13784" s="451" t="s">
        <v>13030</v>
      </c>
      <c r="D13784" s="137">
        <v>42127</v>
      </c>
      <c r="E13784" s="452">
        <v>42186</v>
      </c>
      <c r="F13784" s="19" t="s">
        <v>497</v>
      </c>
      <c r="G13784" s="19" t="s">
        <v>118</v>
      </c>
      <c r="H13784" s="453">
        <v>250000</v>
      </c>
      <c r="I13784" s="453">
        <v>250000</v>
      </c>
      <c r="J13784" s="19" t="s">
        <v>2469</v>
      </c>
      <c r="K13784" s="19" t="s">
        <v>40</v>
      </c>
      <c r="L13784" s="59" t="s">
        <v>12593</v>
      </c>
    </row>
    <row r="13785" spans="2:12" ht="75" customHeight="1" x14ac:dyDescent="0.25">
      <c r="B13785" s="450">
        <v>26141911</v>
      </c>
      <c r="C13785" s="451" t="s">
        <v>13031</v>
      </c>
      <c r="D13785" s="137">
        <v>42128</v>
      </c>
      <c r="E13785" s="452">
        <v>42187</v>
      </c>
      <c r="F13785" s="19" t="s">
        <v>497</v>
      </c>
      <c r="G13785" s="19" t="s">
        <v>118</v>
      </c>
      <c r="H13785" s="453">
        <v>200000</v>
      </c>
      <c r="I13785" s="453">
        <v>200000</v>
      </c>
      <c r="J13785" s="19" t="s">
        <v>2469</v>
      </c>
      <c r="K13785" s="19" t="s">
        <v>40</v>
      </c>
      <c r="L13785" s="59" t="s">
        <v>12593</v>
      </c>
    </row>
    <row r="13786" spans="2:12" ht="75" customHeight="1" x14ac:dyDescent="0.25">
      <c r="B13786" s="450">
        <v>41111802</v>
      </c>
      <c r="C13786" s="451" t="s">
        <v>13032</v>
      </c>
      <c r="D13786" s="137">
        <v>42129</v>
      </c>
      <c r="E13786" s="452">
        <v>42188</v>
      </c>
      <c r="F13786" s="19" t="s">
        <v>497</v>
      </c>
      <c r="G13786" s="19" t="s">
        <v>118</v>
      </c>
      <c r="H13786" s="453">
        <v>300000</v>
      </c>
      <c r="I13786" s="453">
        <v>300000</v>
      </c>
      <c r="J13786" s="19" t="s">
        <v>2469</v>
      </c>
      <c r="K13786" s="19" t="s">
        <v>40</v>
      </c>
      <c r="L13786" s="59" t="s">
        <v>12593</v>
      </c>
    </row>
    <row r="13787" spans="2:12" ht="75" customHeight="1" x14ac:dyDescent="0.25">
      <c r="B13787" s="450">
        <v>41111802</v>
      </c>
      <c r="C13787" s="451" t="s">
        <v>13033</v>
      </c>
      <c r="D13787" s="137">
        <v>42130</v>
      </c>
      <c r="E13787" s="452">
        <v>42189</v>
      </c>
      <c r="F13787" s="19" t="s">
        <v>497</v>
      </c>
      <c r="G13787" s="19" t="s">
        <v>118</v>
      </c>
      <c r="H13787" s="453">
        <v>60000</v>
      </c>
      <c r="I13787" s="453">
        <v>60000</v>
      </c>
      <c r="J13787" s="19" t="s">
        <v>2469</v>
      </c>
      <c r="K13787" s="19" t="s">
        <v>40</v>
      </c>
      <c r="L13787" s="59" t="s">
        <v>12593</v>
      </c>
    </row>
    <row r="13788" spans="2:12" ht="75" customHeight="1" x14ac:dyDescent="0.25">
      <c r="B13788" s="450">
        <v>20122102</v>
      </c>
      <c r="C13788" s="451" t="s">
        <v>13034</v>
      </c>
      <c r="D13788" s="137">
        <v>42131</v>
      </c>
      <c r="E13788" s="452">
        <v>42190</v>
      </c>
      <c r="F13788" s="19" t="s">
        <v>497</v>
      </c>
      <c r="G13788" s="19" t="s">
        <v>118</v>
      </c>
      <c r="H13788" s="453">
        <v>4000000</v>
      </c>
      <c r="I13788" s="453">
        <v>4000000</v>
      </c>
      <c r="J13788" s="19" t="s">
        <v>2469</v>
      </c>
      <c r="K13788" s="19" t="s">
        <v>40</v>
      </c>
      <c r="L13788" s="59" t="s">
        <v>12593</v>
      </c>
    </row>
    <row r="13789" spans="2:12" ht="75" customHeight="1" x14ac:dyDescent="0.25">
      <c r="B13789" s="450">
        <v>42182212</v>
      </c>
      <c r="C13789" s="451" t="s">
        <v>13035</v>
      </c>
      <c r="D13789" s="137">
        <v>42132</v>
      </c>
      <c r="E13789" s="452">
        <v>42191</v>
      </c>
      <c r="F13789" s="19" t="s">
        <v>497</v>
      </c>
      <c r="G13789" s="19" t="s">
        <v>118</v>
      </c>
      <c r="H13789" s="453">
        <v>2000000</v>
      </c>
      <c r="I13789" s="453">
        <v>2000000</v>
      </c>
      <c r="J13789" s="19" t="s">
        <v>2469</v>
      </c>
      <c r="K13789" s="19" t="s">
        <v>40</v>
      </c>
      <c r="L13789" s="59" t="s">
        <v>12593</v>
      </c>
    </row>
    <row r="13790" spans="2:12" ht="75" customHeight="1" x14ac:dyDescent="0.25">
      <c r="B13790" s="450">
        <v>42182212</v>
      </c>
      <c r="C13790" s="451" t="s">
        <v>13036</v>
      </c>
      <c r="D13790" s="137">
        <v>42133</v>
      </c>
      <c r="E13790" s="452">
        <v>42192</v>
      </c>
      <c r="F13790" s="19" t="s">
        <v>497</v>
      </c>
      <c r="G13790" s="19" t="s">
        <v>118</v>
      </c>
      <c r="H13790" s="453">
        <v>900000</v>
      </c>
      <c r="I13790" s="453">
        <v>900000</v>
      </c>
      <c r="J13790" s="19" t="s">
        <v>2469</v>
      </c>
      <c r="K13790" s="19" t="s">
        <v>40</v>
      </c>
      <c r="L13790" s="59" t="s">
        <v>12593</v>
      </c>
    </row>
    <row r="13791" spans="2:12" ht="75" customHeight="1" x14ac:dyDescent="0.25">
      <c r="B13791" s="450">
        <v>40141735</v>
      </c>
      <c r="C13791" s="451" t="s">
        <v>13037</v>
      </c>
      <c r="D13791" s="137">
        <v>42134</v>
      </c>
      <c r="E13791" s="452">
        <v>42193</v>
      </c>
      <c r="F13791" s="19" t="s">
        <v>497</v>
      </c>
      <c r="G13791" s="19" t="s">
        <v>118</v>
      </c>
      <c r="H13791" s="453">
        <v>125000</v>
      </c>
      <c r="I13791" s="453">
        <v>125000</v>
      </c>
      <c r="J13791" s="19" t="s">
        <v>2469</v>
      </c>
      <c r="K13791" s="19" t="s">
        <v>40</v>
      </c>
      <c r="L13791" s="59" t="s">
        <v>12593</v>
      </c>
    </row>
    <row r="13792" spans="2:12" ht="75" customHeight="1" x14ac:dyDescent="0.25">
      <c r="B13792" s="450">
        <v>40141735</v>
      </c>
      <c r="C13792" s="451" t="s">
        <v>13038</v>
      </c>
      <c r="D13792" s="137">
        <v>42135</v>
      </c>
      <c r="E13792" s="452">
        <v>42194</v>
      </c>
      <c r="F13792" s="19" t="s">
        <v>497</v>
      </c>
      <c r="G13792" s="19" t="s">
        <v>118</v>
      </c>
      <c r="H13792" s="453">
        <v>2000000</v>
      </c>
      <c r="I13792" s="453">
        <v>2000000</v>
      </c>
      <c r="J13792" s="19" t="s">
        <v>2469</v>
      </c>
      <c r="K13792" s="19" t="s">
        <v>40</v>
      </c>
      <c r="L13792" s="59" t="s">
        <v>12593</v>
      </c>
    </row>
    <row r="13793" spans="2:12" ht="75" customHeight="1" x14ac:dyDescent="0.25">
      <c r="B13793" s="450">
        <v>23271810</v>
      </c>
      <c r="C13793" s="451" t="s">
        <v>13039</v>
      </c>
      <c r="D13793" s="137">
        <v>42136</v>
      </c>
      <c r="E13793" s="452">
        <v>42195</v>
      </c>
      <c r="F13793" s="19" t="s">
        <v>497</v>
      </c>
      <c r="G13793" s="19" t="s">
        <v>118</v>
      </c>
      <c r="H13793" s="453">
        <v>1400000</v>
      </c>
      <c r="I13793" s="453">
        <v>1400000</v>
      </c>
      <c r="J13793" s="19" t="s">
        <v>2469</v>
      </c>
      <c r="K13793" s="19" t="s">
        <v>40</v>
      </c>
      <c r="L13793" s="59" t="s">
        <v>12593</v>
      </c>
    </row>
    <row r="13794" spans="2:12" ht="75" customHeight="1" x14ac:dyDescent="0.25">
      <c r="B13794" s="450">
        <v>23271810</v>
      </c>
      <c r="C13794" s="451" t="s">
        <v>13040</v>
      </c>
      <c r="D13794" s="137">
        <v>42137</v>
      </c>
      <c r="E13794" s="452">
        <v>42196</v>
      </c>
      <c r="F13794" s="19" t="s">
        <v>497</v>
      </c>
      <c r="G13794" s="19" t="s">
        <v>118</v>
      </c>
      <c r="H13794" s="453">
        <v>2100000</v>
      </c>
      <c r="I13794" s="453">
        <v>2100000</v>
      </c>
      <c r="J13794" s="19" t="s">
        <v>2469</v>
      </c>
      <c r="K13794" s="19" t="s">
        <v>40</v>
      </c>
      <c r="L13794" s="59" t="s">
        <v>12593</v>
      </c>
    </row>
    <row r="13795" spans="2:12" ht="75" customHeight="1" x14ac:dyDescent="0.25">
      <c r="B13795" s="450">
        <v>23271810</v>
      </c>
      <c r="C13795" s="451" t="s">
        <v>13041</v>
      </c>
      <c r="D13795" s="137">
        <v>42138</v>
      </c>
      <c r="E13795" s="452">
        <v>42197</v>
      </c>
      <c r="F13795" s="19" t="s">
        <v>497</v>
      </c>
      <c r="G13795" s="19" t="s">
        <v>118</v>
      </c>
      <c r="H13795" s="453">
        <v>1400000</v>
      </c>
      <c r="I13795" s="453">
        <v>1400000</v>
      </c>
      <c r="J13795" s="19" t="s">
        <v>2469</v>
      </c>
      <c r="K13795" s="19" t="s">
        <v>40</v>
      </c>
      <c r="L13795" s="59" t="s">
        <v>12593</v>
      </c>
    </row>
    <row r="13796" spans="2:12" ht="75" customHeight="1" x14ac:dyDescent="0.25">
      <c r="B13796" s="450">
        <v>20122342</v>
      </c>
      <c r="C13796" s="451" t="s">
        <v>13042</v>
      </c>
      <c r="D13796" s="137">
        <v>42139</v>
      </c>
      <c r="E13796" s="452">
        <v>42198</v>
      </c>
      <c r="F13796" s="19" t="s">
        <v>497</v>
      </c>
      <c r="G13796" s="19" t="s">
        <v>118</v>
      </c>
      <c r="H13796" s="453">
        <v>800000</v>
      </c>
      <c r="I13796" s="453">
        <v>800000</v>
      </c>
      <c r="J13796" s="19" t="s">
        <v>2469</v>
      </c>
      <c r="K13796" s="19" t="s">
        <v>40</v>
      </c>
      <c r="L13796" s="59" t="s">
        <v>12593</v>
      </c>
    </row>
    <row r="13797" spans="2:12" ht="75" customHeight="1" x14ac:dyDescent="0.25">
      <c r="B13797" s="450">
        <v>42211913</v>
      </c>
      <c r="C13797" s="21" t="s">
        <v>13043</v>
      </c>
      <c r="D13797" s="73">
        <v>41659</v>
      </c>
      <c r="E13797" s="21" t="s">
        <v>11890</v>
      </c>
      <c r="F13797" s="21" t="s">
        <v>11891</v>
      </c>
      <c r="G13797" s="19" t="s">
        <v>118</v>
      </c>
      <c r="H13797" s="74">
        <v>18000000</v>
      </c>
      <c r="I13797" s="74">
        <v>18000000</v>
      </c>
      <c r="J13797" s="19" t="s">
        <v>2469</v>
      </c>
      <c r="K13797" s="19" t="s">
        <v>40</v>
      </c>
      <c r="L13797" s="59" t="s">
        <v>13044</v>
      </c>
    </row>
    <row r="13798" spans="2:12" ht="75" customHeight="1" x14ac:dyDescent="0.25">
      <c r="B13798" s="450">
        <v>42211913</v>
      </c>
      <c r="C13798" s="21" t="s">
        <v>13045</v>
      </c>
      <c r="D13798" s="73">
        <v>41659</v>
      </c>
      <c r="E13798" s="21" t="s">
        <v>11890</v>
      </c>
      <c r="F13798" s="21" t="s">
        <v>11891</v>
      </c>
      <c r="G13798" s="19" t="s">
        <v>118</v>
      </c>
      <c r="H13798" s="74">
        <v>6000000</v>
      </c>
      <c r="I13798" s="74">
        <v>6000000</v>
      </c>
      <c r="J13798" s="19" t="s">
        <v>2469</v>
      </c>
      <c r="K13798" s="19" t="s">
        <v>40</v>
      </c>
      <c r="L13798" s="59" t="s">
        <v>13046</v>
      </c>
    </row>
    <row r="13799" spans="2:12" ht="75" customHeight="1" x14ac:dyDescent="0.25">
      <c r="B13799" s="450">
        <v>42211913</v>
      </c>
      <c r="C13799" s="21" t="s">
        <v>13047</v>
      </c>
      <c r="D13799" s="73">
        <v>41659</v>
      </c>
      <c r="E13799" s="21" t="s">
        <v>11890</v>
      </c>
      <c r="F13799" s="21" t="s">
        <v>11891</v>
      </c>
      <c r="G13799" s="19" t="s">
        <v>118</v>
      </c>
      <c r="H13799" s="74">
        <v>6000000</v>
      </c>
      <c r="I13799" s="74">
        <v>6000000</v>
      </c>
      <c r="J13799" s="19" t="s">
        <v>2469</v>
      </c>
      <c r="K13799" s="19" t="s">
        <v>40</v>
      </c>
      <c r="L13799" s="59" t="s">
        <v>13048</v>
      </c>
    </row>
    <row r="13800" spans="2:12" ht="75" customHeight="1" x14ac:dyDescent="0.25">
      <c r="B13800" s="450">
        <v>26101750</v>
      </c>
      <c r="C13800" s="21" t="s">
        <v>13049</v>
      </c>
      <c r="D13800" s="73">
        <v>41659</v>
      </c>
      <c r="E13800" s="21" t="s">
        <v>11890</v>
      </c>
      <c r="F13800" s="21" t="s">
        <v>11891</v>
      </c>
      <c r="G13800" s="19" t="s">
        <v>118</v>
      </c>
      <c r="H13800" s="74">
        <v>6000000</v>
      </c>
      <c r="I13800" s="74">
        <v>6000000</v>
      </c>
      <c r="J13800" s="19" t="s">
        <v>2469</v>
      </c>
      <c r="K13800" s="19" t="s">
        <v>40</v>
      </c>
      <c r="L13800" s="59" t="s">
        <v>13050</v>
      </c>
    </row>
    <row r="13801" spans="2:12" ht="75" customHeight="1" x14ac:dyDescent="0.25">
      <c r="B13801" s="450">
        <v>26101750</v>
      </c>
      <c r="C13801" s="21" t="s">
        <v>13051</v>
      </c>
      <c r="D13801" s="73">
        <v>41659</v>
      </c>
      <c r="E13801" s="21" t="s">
        <v>11890</v>
      </c>
      <c r="F13801" s="21" t="s">
        <v>11891</v>
      </c>
      <c r="G13801" s="19" t="s">
        <v>118</v>
      </c>
      <c r="H13801" s="74">
        <v>6000000</v>
      </c>
      <c r="I13801" s="74">
        <v>6000000</v>
      </c>
      <c r="J13801" s="19" t="s">
        <v>2469</v>
      </c>
      <c r="K13801" s="19" t="s">
        <v>40</v>
      </c>
      <c r="L13801" s="59" t="s">
        <v>13052</v>
      </c>
    </row>
    <row r="13802" spans="2:12" ht="75" customHeight="1" x14ac:dyDescent="0.25">
      <c r="B13802" s="450">
        <v>26101750</v>
      </c>
      <c r="C13802" s="21" t="s">
        <v>13053</v>
      </c>
      <c r="D13802" s="73">
        <v>41659</v>
      </c>
      <c r="E13802" s="21" t="s">
        <v>11890</v>
      </c>
      <c r="F13802" s="21" t="s">
        <v>11891</v>
      </c>
      <c r="G13802" s="19" t="s">
        <v>118</v>
      </c>
      <c r="H13802" s="74">
        <v>6000000</v>
      </c>
      <c r="I13802" s="74">
        <v>6000000</v>
      </c>
      <c r="J13802" s="19" t="s">
        <v>2469</v>
      </c>
      <c r="K13802" s="19" t="s">
        <v>40</v>
      </c>
      <c r="L13802" s="59" t="s">
        <v>13054</v>
      </c>
    </row>
    <row r="13803" spans="2:12" ht="75" customHeight="1" x14ac:dyDescent="0.25">
      <c r="B13803" s="450">
        <v>26101750</v>
      </c>
      <c r="C13803" s="21" t="s">
        <v>13055</v>
      </c>
      <c r="D13803" s="73">
        <v>41659</v>
      </c>
      <c r="E13803" s="21" t="s">
        <v>11890</v>
      </c>
      <c r="F13803" s="21" t="s">
        <v>11891</v>
      </c>
      <c r="G13803" s="19" t="s">
        <v>118</v>
      </c>
      <c r="H13803" s="74">
        <v>7200000</v>
      </c>
      <c r="I13803" s="74">
        <v>7200000</v>
      </c>
      <c r="J13803" s="19" t="s">
        <v>2469</v>
      </c>
      <c r="K13803" s="19" t="s">
        <v>40</v>
      </c>
      <c r="L13803" s="59" t="s">
        <v>13056</v>
      </c>
    </row>
    <row r="13804" spans="2:12" ht="75" customHeight="1" x14ac:dyDescent="0.25">
      <c r="B13804" s="450">
        <v>26101750</v>
      </c>
      <c r="C13804" s="21" t="s">
        <v>13057</v>
      </c>
      <c r="D13804" s="73">
        <v>41659</v>
      </c>
      <c r="E13804" s="21" t="s">
        <v>11890</v>
      </c>
      <c r="F13804" s="21" t="s">
        <v>11891</v>
      </c>
      <c r="G13804" s="19" t="s">
        <v>118</v>
      </c>
      <c r="H13804" s="74">
        <v>7200000</v>
      </c>
      <c r="I13804" s="74">
        <v>7200000</v>
      </c>
      <c r="J13804" s="19" t="s">
        <v>2469</v>
      </c>
      <c r="K13804" s="19" t="s">
        <v>40</v>
      </c>
      <c r="L13804" s="59" t="s">
        <v>13058</v>
      </c>
    </row>
    <row r="13805" spans="2:12" ht="75" customHeight="1" x14ac:dyDescent="0.25">
      <c r="B13805" s="450">
        <v>26101750</v>
      </c>
      <c r="C13805" s="355" t="s">
        <v>13059</v>
      </c>
      <c r="D13805" s="73">
        <v>41659</v>
      </c>
      <c r="E13805" s="21" t="s">
        <v>11890</v>
      </c>
      <c r="F13805" s="21" t="s">
        <v>11891</v>
      </c>
      <c r="G13805" s="19" t="s">
        <v>118</v>
      </c>
      <c r="H13805" s="463">
        <v>7200000</v>
      </c>
      <c r="I13805" s="463">
        <v>7200000</v>
      </c>
      <c r="J13805" s="19" t="s">
        <v>2469</v>
      </c>
      <c r="K13805" s="19" t="s">
        <v>40</v>
      </c>
      <c r="L13805" s="59" t="s">
        <v>13060</v>
      </c>
    </row>
    <row r="13806" spans="2:12" ht="75" customHeight="1" x14ac:dyDescent="0.25">
      <c r="B13806" s="450">
        <v>26101304</v>
      </c>
      <c r="C13806" s="355" t="s">
        <v>13061</v>
      </c>
      <c r="D13806" s="73">
        <v>41659</v>
      </c>
      <c r="E13806" s="21" t="s">
        <v>11890</v>
      </c>
      <c r="F13806" s="21" t="s">
        <v>11891</v>
      </c>
      <c r="G13806" s="19" t="s">
        <v>118</v>
      </c>
      <c r="H13806" s="463">
        <v>1400000</v>
      </c>
      <c r="I13806" s="463">
        <v>1400000</v>
      </c>
      <c r="J13806" s="19" t="s">
        <v>2469</v>
      </c>
      <c r="K13806" s="19" t="s">
        <v>40</v>
      </c>
      <c r="L13806" s="59" t="s">
        <v>13062</v>
      </c>
    </row>
    <row r="13807" spans="2:12" ht="75" customHeight="1" x14ac:dyDescent="0.25">
      <c r="B13807" s="450">
        <v>20122354</v>
      </c>
      <c r="C13807" s="355" t="s">
        <v>13063</v>
      </c>
      <c r="D13807" s="73">
        <v>41659</v>
      </c>
      <c r="E13807" s="21" t="s">
        <v>11890</v>
      </c>
      <c r="F13807" s="21" t="s">
        <v>11891</v>
      </c>
      <c r="G13807" s="19" t="s">
        <v>118</v>
      </c>
      <c r="H13807" s="463">
        <v>3200000</v>
      </c>
      <c r="I13807" s="463">
        <v>3200000</v>
      </c>
      <c r="J13807" s="19" t="s">
        <v>2469</v>
      </c>
      <c r="K13807" s="19" t="s">
        <v>40</v>
      </c>
      <c r="L13807" s="59" t="s">
        <v>13064</v>
      </c>
    </row>
    <row r="13808" spans="2:12" ht="75" customHeight="1" x14ac:dyDescent="0.25">
      <c r="B13808" s="450">
        <v>20122354</v>
      </c>
      <c r="C13808" s="355" t="s">
        <v>13065</v>
      </c>
      <c r="D13808" s="73">
        <v>41659</v>
      </c>
      <c r="E13808" s="21" t="s">
        <v>11890</v>
      </c>
      <c r="F13808" s="21" t="s">
        <v>11891</v>
      </c>
      <c r="G13808" s="19" t="s">
        <v>118</v>
      </c>
      <c r="H13808" s="463">
        <v>2400000</v>
      </c>
      <c r="I13808" s="463">
        <v>2400000</v>
      </c>
      <c r="J13808" s="19" t="s">
        <v>2469</v>
      </c>
      <c r="K13808" s="19" t="s">
        <v>40</v>
      </c>
      <c r="L13808" s="59" t="s">
        <v>13066</v>
      </c>
    </row>
    <row r="13809" spans="2:12" ht="75" customHeight="1" x14ac:dyDescent="0.25">
      <c r="B13809" s="450">
        <v>25174006</v>
      </c>
      <c r="C13809" s="21" t="s">
        <v>13067</v>
      </c>
      <c r="D13809" s="73">
        <v>41659</v>
      </c>
      <c r="E13809" s="21" t="s">
        <v>11890</v>
      </c>
      <c r="F13809" s="21" t="s">
        <v>11891</v>
      </c>
      <c r="G13809" s="19" t="s">
        <v>118</v>
      </c>
      <c r="H13809" s="74">
        <v>8500000</v>
      </c>
      <c r="I13809" s="74">
        <v>8500000</v>
      </c>
      <c r="J13809" s="19" t="s">
        <v>2469</v>
      </c>
      <c r="K13809" s="19" t="s">
        <v>40</v>
      </c>
      <c r="L13809" s="59" t="s">
        <v>13068</v>
      </c>
    </row>
    <row r="13810" spans="2:12" ht="75" customHeight="1" x14ac:dyDescent="0.25">
      <c r="B13810" s="450">
        <v>31163020</v>
      </c>
      <c r="C13810" s="21" t="s">
        <v>13069</v>
      </c>
      <c r="D13810" s="73">
        <v>41659</v>
      </c>
      <c r="E13810" s="21" t="s">
        <v>11890</v>
      </c>
      <c r="F13810" s="21" t="s">
        <v>11891</v>
      </c>
      <c r="G13810" s="19" t="s">
        <v>118</v>
      </c>
      <c r="H13810" s="74">
        <v>15000000</v>
      </c>
      <c r="I13810" s="74">
        <v>15000000</v>
      </c>
      <c r="J13810" s="19" t="s">
        <v>2469</v>
      </c>
      <c r="K13810" s="19" t="s">
        <v>40</v>
      </c>
      <c r="L13810" s="59" t="s">
        <v>13070</v>
      </c>
    </row>
    <row r="13811" spans="2:12" ht="75" customHeight="1" x14ac:dyDescent="0.25">
      <c r="B13811" s="450">
        <v>72154022</v>
      </c>
      <c r="C13811" s="21" t="s">
        <v>13071</v>
      </c>
      <c r="D13811" s="73">
        <v>41659</v>
      </c>
      <c r="E13811" s="21" t="s">
        <v>11890</v>
      </c>
      <c r="F13811" s="21" t="s">
        <v>11891</v>
      </c>
      <c r="G13811" s="19" t="s">
        <v>118</v>
      </c>
      <c r="H13811" s="74">
        <v>4000000</v>
      </c>
      <c r="I13811" s="74">
        <v>4000000</v>
      </c>
      <c r="J13811" s="19" t="s">
        <v>2469</v>
      </c>
      <c r="K13811" s="19" t="s">
        <v>40</v>
      </c>
      <c r="L13811" s="59" t="s">
        <v>13072</v>
      </c>
    </row>
    <row r="13812" spans="2:12" ht="75" customHeight="1" x14ac:dyDescent="0.25">
      <c r="B13812" s="450">
        <v>41113661</v>
      </c>
      <c r="C13812" s="21" t="s">
        <v>13073</v>
      </c>
      <c r="D13812" s="73">
        <v>41659</v>
      </c>
      <c r="E13812" s="21" t="s">
        <v>11890</v>
      </c>
      <c r="F13812" s="21" t="s">
        <v>11891</v>
      </c>
      <c r="G13812" s="19" t="s">
        <v>118</v>
      </c>
      <c r="H13812" s="74">
        <v>1500000</v>
      </c>
      <c r="I13812" s="74">
        <v>1500000</v>
      </c>
      <c r="J13812" s="19" t="s">
        <v>2469</v>
      </c>
      <c r="K13812" s="19" t="s">
        <v>40</v>
      </c>
      <c r="L13812" s="59" t="s">
        <v>13074</v>
      </c>
    </row>
    <row r="13813" spans="2:12" ht="75" customHeight="1" x14ac:dyDescent="0.25">
      <c r="B13813" s="450">
        <v>20122405</v>
      </c>
      <c r="C13813" s="21" t="s">
        <v>13075</v>
      </c>
      <c r="D13813" s="73">
        <v>41659</v>
      </c>
      <c r="E13813" s="21" t="s">
        <v>11890</v>
      </c>
      <c r="F13813" s="21" t="s">
        <v>11891</v>
      </c>
      <c r="G13813" s="19" t="s">
        <v>118</v>
      </c>
      <c r="H13813" s="74">
        <v>700000</v>
      </c>
      <c r="I13813" s="74">
        <v>700000</v>
      </c>
      <c r="J13813" s="19" t="s">
        <v>2469</v>
      </c>
      <c r="K13813" s="19" t="s">
        <v>40</v>
      </c>
      <c r="L13813" s="59" t="s">
        <v>13076</v>
      </c>
    </row>
    <row r="13814" spans="2:12" ht="75" customHeight="1" x14ac:dyDescent="0.25">
      <c r="B13814" s="450">
        <v>25172106</v>
      </c>
      <c r="C13814" s="21" t="s">
        <v>13077</v>
      </c>
      <c r="D13814" s="73">
        <v>41659</v>
      </c>
      <c r="E13814" s="21" t="s">
        <v>11890</v>
      </c>
      <c r="F13814" s="21" t="s">
        <v>11891</v>
      </c>
      <c r="G13814" s="19" t="s">
        <v>118</v>
      </c>
      <c r="H13814" s="74">
        <v>2500000</v>
      </c>
      <c r="I13814" s="74">
        <v>2500000</v>
      </c>
      <c r="J13814" s="19" t="s">
        <v>2469</v>
      </c>
      <c r="K13814" s="19" t="s">
        <v>40</v>
      </c>
      <c r="L13814" s="59" t="s">
        <v>13078</v>
      </c>
    </row>
    <row r="13815" spans="2:12" ht="75" customHeight="1" x14ac:dyDescent="0.25">
      <c r="B13815" s="450">
        <v>25172106</v>
      </c>
      <c r="C13815" s="21" t="s">
        <v>13079</v>
      </c>
      <c r="D13815" s="73">
        <v>41659</v>
      </c>
      <c r="E13815" s="21" t="s">
        <v>11890</v>
      </c>
      <c r="F13815" s="21" t="s">
        <v>11891</v>
      </c>
      <c r="G13815" s="19" t="s">
        <v>118</v>
      </c>
      <c r="H13815" s="74">
        <v>2500000</v>
      </c>
      <c r="I13815" s="74">
        <v>2500000</v>
      </c>
      <c r="J13815" s="19" t="s">
        <v>2469</v>
      </c>
      <c r="K13815" s="19" t="s">
        <v>40</v>
      </c>
      <c r="L13815" s="59" t="s">
        <v>13080</v>
      </c>
    </row>
    <row r="13816" spans="2:12" ht="75" customHeight="1" x14ac:dyDescent="0.25">
      <c r="B13816" s="450">
        <v>25172106</v>
      </c>
      <c r="C13816" s="355" t="s">
        <v>13081</v>
      </c>
      <c r="D13816" s="73">
        <v>41659</v>
      </c>
      <c r="E13816" s="21" t="s">
        <v>11890</v>
      </c>
      <c r="F13816" s="21" t="s">
        <v>11891</v>
      </c>
      <c r="G13816" s="19" t="s">
        <v>118</v>
      </c>
      <c r="H13816" s="463">
        <v>3000000</v>
      </c>
      <c r="I13816" s="463">
        <v>3000000</v>
      </c>
      <c r="J13816" s="19" t="s">
        <v>2469</v>
      </c>
      <c r="K13816" s="19" t="s">
        <v>40</v>
      </c>
      <c r="L13816" s="59" t="s">
        <v>13082</v>
      </c>
    </row>
    <row r="13817" spans="2:12" ht="75" customHeight="1" x14ac:dyDescent="0.25">
      <c r="B13817" s="450">
        <v>39121409</v>
      </c>
      <c r="C13817" s="355" t="s">
        <v>13083</v>
      </c>
      <c r="D13817" s="73">
        <v>41659</v>
      </c>
      <c r="E13817" s="21" t="s">
        <v>11890</v>
      </c>
      <c r="F13817" s="21" t="s">
        <v>11891</v>
      </c>
      <c r="G13817" s="19" t="s">
        <v>118</v>
      </c>
      <c r="H13817" s="463">
        <v>3000000</v>
      </c>
      <c r="I13817" s="463">
        <v>3000000</v>
      </c>
      <c r="J13817" s="19" t="s">
        <v>2469</v>
      </c>
      <c r="K13817" s="19" t="s">
        <v>40</v>
      </c>
      <c r="L13817" s="59" t="s">
        <v>13084</v>
      </c>
    </row>
    <row r="13818" spans="2:12" ht="75" customHeight="1" x14ac:dyDescent="0.25">
      <c r="B13818" s="450">
        <v>26121636</v>
      </c>
      <c r="C13818" s="355" t="s">
        <v>13085</v>
      </c>
      <c r="D13818" s="73">
        <v>41659</v>
      </c>
      <c r="E13818" s="21" t="s">
        <v>11890</v>
      </c>
      <c r="F13818" s="21" t="s">
        <v>11891</v>
      </c>
      <c r="G13818" s="19" t="s">
        <v>118</v>
      </c>
      <c r="H13818" s="463">
        <v>5000000</v>
      </c>
      <c r="I13818" s="463">
        <v>5000000</v>
      </c>
      <c r="J13818" s="19" t="s">
        <v>2469</v>
      </c>
      <c r="K13818" s="19" t="s">
        <v>40</v>
      </c>
      <c r="L13818" s="59" t="s">
        <v>13086</v>
      </c>
    </row>
    <row r="13819" spans="2:12" ht="75" customHeight="1" x14ac:dyDescent="0.25">
      <c r="B13819" s="450">
        <v>26121636</v>
      </c>
      <c r="C13819" s="355" t="s">
        <v>13087</v>
      </c>
      <c r="D13819" s="73">
        <v>41659</v>
      </c>
      <c r="E13819" s="21" t="s">
        <v>11890</v>
      </c>
      <c r="F13819" s="21" t="s">
        <v>11891</v>
      </c>
      <c r="G13819" s="19" t="s">
        <v>118</v>
      </c>
      <c r="H13819" s="463">
        <v>5000000</v>
      </c>
      <c r="I13819" s="463">
        <v>5000000</v>
      </c>
      <c r="J13819" s="19" t="s">
        <v>2469</v>
      </c>
      <c r="K13819" s="19" t="s">
        <v>40</v>
      </c>
      <c r="L13819" s="59" t="s">
        <v>13088</v>
      </c>
    </row>
    <row r="13820" spans="2:12" ht="75" customHeight="1" x14ac:dyDescent="0.25">
      <c r="B13820" s="450">
        <v>20121414</v>
      </c>
      <c r="C13820" s="21" t="s">
        <v>13089</v>
      </c>
      <c r="D13820" s="73">
        <v>41659</v>
      </c>
      <c r="E13820" s="21" t="s">
        <v>11890</v>
      </c>
      <c r="F13820" s="21" t="s">
        <v>11891</v>
      </c>
      <c r="G13820" s="19" t="s">
        <v>118</v>
      </c>
      <c r="H13820" s="74">
        <v>120000000</v>
      </c>
      <c r="I13820" s="74">
        <v>120000000</v>
      </c>
      <c r="J13820" s="19" t="s">
        <v>2469</v>
      </c>
      <c r="K13820" s="19" t="s">
        <v>40</v>
      </c>
      <c r="L13820" s="59" t="s">
        <v>13090</v>
      </c>
    </row>
    <row r="13821" spans="2:12" ht="75" customHeight="1" x14ac:dyDescent="0.25">
      <c r="B13821" s="450">
        <v>20121413</v>
      </c>
      <c r="C13821" s="21" t="s">
        <v>13091</v>
      </c>
      <c r="D13821" s="73">
        <v>41659</v>
      </c>
      <c r="E13821" s="21" t="s">
        <v>11890</v>
      </c>
      <c r="F13821" s="21" t="s">
        <v>11891</v>
      </c>
      <c r="G13821" s="19" t="s">
        <v>118</v>
      </c>
      <c r="H13821" s="74">
        <v>3000000</v>
      </c>
      <c r="I13821" s="74">
        <v>3000000</v>
      </c>
      <c r="J13821" s="19" t="s">
        <v>2469</v>
      </c>
      <c r="K13821" s="19" t="s">
        <v>40</v>
      </c>
      <c r="L13821" s="59" t="s">
        <v>13092</v>
      </c>
    </row>
    <row r="13822" spans="2:12" ht="75" customHeight="1" x14ac:dyDescent="0.25">
      <c r="B13822" s="450">
        <v>26101751</v>
      </c>
      <c r="C13822" s="21" t="s">
        <v>13093</v>
      </c>
      <c r="D13822" s="73">
        <v>41659</v>
      </c>
      <c r="E13822" s="21" t="s">
        <v>11890</v>
      </c>
      <c r="F13822" s="21" t="s">
        <v>11891</v>
      </c>
      <c r="G13822" s="19" t="s">
        <v>118</v>
      </c>
      <c r="H13822" s="74">
        <v>150000</v>
      </c>
      <c r="I13822" s="74">
        <v>150000</v>
      </c>
      <c r="J13822" s="19" t="s">
        <v>2469</v>
      </c>
      <c r="K13822" s="19" t="s">
        <v>40</v>
      </c>
      <c r="L13822" s="59" t="s">
        <v>13094</v>
      </c>
    </row>
    <row r="13823" spans="2:12" ht="75" customHeight="1" x14ac:dyDescent="0.25">
      <c r="B13823" s="450">
        <v>15121501</v>
      </c>
      <c r="C13823" s="21" t="s">
        <v>13095</v>
      </c>
      <c r="D13823" s="73">
        <v>41659</v>
      </c>
      <c r="E13823" s="21" t="s">
        <v>11890</v>
      </c>
      <c r="F13823" s="21" t="s">
        <v>11891</v>
      </c>
      <c r="G13823" s="19" t="s">
        <v>118</v>
      </c>
      <c r="H13823" s="74">
        <v>3000000</v>
      </c>
      <c r="I13823" s="74">
        <v>3000000</v>
      </c>
      <c r="J13823" s="19" t="s">
        <v>2469</v>
      </c>
      <c r="K13823" s="19" t="s">
        <v>40</v>
      </c>
      <c r="L13823" s="59" t="s">
        <v>13096</v>
      </c>
    </row>
    <row r="13824" spans="2:12" ht="75" customHeight="1" x14ac:dyDescent="0.25">
      <c r="B13824" s="450">
        <v>53121701</v>
      </c>
      <c r="C13824" s="21" t="s">
        <v>13097</v>
      </c>
      <c r="D13824" s="73">
        <v>41659</v>
      </c>
      <c r="E13824" s="21" t="s">
        <v>11890</v>
      </c>
      <c r="F13824" s="21" t="s">
        <v>11891</v>
      </c>
      <c r="G13824" s="19" t="s">
        <v>118</v>
      </c>
      <c r="H13824" s="74">
        <v>3000000</v>
      </c>
      <c r="I13824" s="74">
        <v>3000000</v>
      </c>
      <c r="J13824" s="19" t="s">
        <v>2469</v>
      </c>
      <c r="K13824" s="19" t="s">
        <v>40</v>
      </c>
      <c r="L13824" s="59" t="s">
        <v>13098</v>
      </c>
    </row>
    <row r="13825" spans="2:12" ht="75" customHeight="1" x14ac:dyDescent="0.25">
      <c r="B13825" s="450">
        <v>32101506</v>
      </c>
      <c r="C13825" s="21" t="s">
        <v>13099</v>
      </c>
      <c r="D13825" s="73">
        <v>41659</v>
      </c>
      <c r="E13825" s="21" t="s">
        <v>11890</v>
      </c>
      <c r="F13825" s="21" t="s">
        <v>11891</v>
      </c>
      <c r="G13825" s="19" t="s">
        <v>118</v>
      </c>
      <c r="H13825" s="74">
        <v>15000000</v>
      </c>
      <c r="I13825" s="74">
        <v>15000000</v>
      </c>
      <c r="J13825" s="19" t="s">
        <v>2469</v>
      </c>
      <c r="K13825" s="19" t="s">
        <v>40</v>
      </c>
      <c r="L13825" s="59" t="s">
        <v>13100</v>
      </c>
    </row>
    <row r="13826" spans="2:12" ht="75" customHeight="1" x14ac:dyDescent="0.25">
      <c r="B13826" s="450">
        <v>52161505</v>
      </c>
      <c r="C13826" s="21" t="s">
        <v>3716</v>
      </c>
      <c r="D13826" s="73">
        <v>41659</v>
      </c>
      <c r="E13826" s="21" t="s">
        <v>11890</v>
      </c>
      <c r="F13826" s="21" t="s">
        <v>11891</v>
      </c>
      <c r="G13826" s="19" t="s">
        <v>118</v>
      </c>
      <c r="H13826" s="74">
        <v>2000000</v>
      </c>
      <c r="I13826" s="74">
        <v>2000000</v>
      </c>
      <c r="J13826" s="19" t="s">
        <v>2469</v>
      </c>
      <c r="K13826" s="19" t="s">
        <v>40</v>
      </c>
      <c r="L13826" s="59" t="s">
        <v>13101</v>
      </c>
    </row>
    <row r="13827" spans="2:12" ht="75" customHeight="1" x14ac:dyDescent="0.25">
      <c r="B13827" s="450">
        <v>32101506</v>
      </c>
      <c r="C13827" s="355" t="s">
        <v>13102</v>
      </c>
      <c r="D13827" s="73">
        <v>41659</v>
      </c>
      <c r="E13827" s="21" t="s">
        <v>11890</v>
      </c>
      <c r="F13827" s="21" t="s">
        <v>11891</v>
      </c>
      <c r="G13827" s="19" t="s">
        <v>118</v>
      </c>
      <c r="H13827" s="463">
        <v>6000000</v>
      </c>
      <c r="I13827" s="463">
        <v>6000000</v>
      </c>
      <c r="J13827" s="19" t="s">
        <v>2469</v>
      </c>
      <c r="K13827" s="19" t="s">
        <v>40</v>
      </c>
      <c r="L13827" s="59" t="s">
        <v>13103</v>
      </c>
    </row>
    <row r="13828" spans="2:12" ht="75" customHeight="1" x14ac:dyDescent="0.25">
      <c r="B13828" s="450">
        <v>32101506</v>
      </c>
      <c r="C13828" s="355" t="s">
        <v>13104</v>
      </c>
      <c r="D13828" s="73">
        <v>41659</v>
      </c>
      <c r="E13828" s="21" t="s">
        <v>11890</v>
      </c>
      <c r="F13828" s="21" t="s">
        <v>11891</v>
      </c>
      <c r="G13828" s="19" t="s">
        <v>118</v>
      </c>
      <c r="H13828" s="463">
        <v>6000000</v>
      </c>
      <c r="I13828" s="463">
        <v>6000000</v>
      </c>
      <c r="J13828" s="19" t="s">
        <v>2469</v>
      </c>
      <c r="K13828" s="19" t="s">
        <v>40</v>
      </c>
      <c r="L13828" s="59" t="s">
        <v>13105</v>
      </c>
    </row>
    <row r="13829" spans="2:12" ht="75" customHeight="1" x14ac:dyDescent="0.25">
      <c r="B13829" s="450">
        <v>60104707</v>
      </c>
      <c r="C13829" s="355" t="s">
        <v>13106</v>
      </c>
      <c r="D13829" s="73">
        <v>41659</v>
      </c>
      <c r="E13829" s="21" t="s">
        <v>11890</v>
      </c>
      <c r="F13829" s="21" t="s">
        <v>11891</v>
      </c>
      <c r="G13829" s="19" t="s">
        <v>118</v>
      </c>
      <c r="H13829" s="463">
        <v>1400000</v>
      </c>
      <c r="I13829" s="463">
        <v>1400000</v>
      </c>
      <c r="J13829" s="19" t="s">
        <v>2469</v>
      </c>
      <c r="K13829" s="19" t="s">
        <v>40</v>
      </c>
      <c r="L13829" s="59" t="s">
        <v>13107</v>
      </c>
    </row>
    <row r="13830" spans="2:12" ht="75" customHeight="1" x14ac:dyDescent="0.25">
      <c r="B13830" s="450">
        <v>30211914</v>
      </c>
      <c r="C13830" s="355" t="s">
        <v>13108</v>
      </c>
      <c r="D13830" s="73">
        <v>41659</v>
      </c>
      <c r="E13830" s="21" t="s">
        <v>11890</v>
      </c>
      <c r="F13830" s="21" t="s">
        <v>11891</v>
      </c>
      <c r="G13830" s="19" t="s">
        <v>118</v>
      </c>
      <c r="H13830" s="463">
        <v>758000</v>
      </c>
      <c r="I13830" s="463">
        <v>758000</v>
      </c>
      <c r="J13830" s="19" t="s">
        <v>2469</v>
      </c>
      <c r="K13830" s="19" t="s">
        <v>40</v>
      </c>
      <c r="L13830" s="59" t="s">
        <v>13109</v>
      </c>
    </row>
    <row r="13831" spans="2:12" ht="75" customHeight="1" x14ac:dyDescent="0.25">
      <c r="B13831" s="450">
        <v>30212002</v>
      </c>
      <c r="C13831" s="21" t="s">
        <v>13110</v>
      </c>
      <c r="D13831" s="73">
        <v>41659</v>
      </c>
      <c r="E13831" s="21" t="s">
        <v>11890</v>
      </c>
      <c r="F13831" s="21" t="s">
        <v>11891</v>
      </c>
      <c r="G13831" s="19" t="s">
        <v>118</v>
      </c>
      <c r="H13831" s="74">
        <v>1480000</v>
      </c>
      <c r="I13831" s="74">
        <v>1480000</v>
      </c>
      <c r="J13831" s="19" t="s">
        <v>2469</v>
      </c>
      <c r="K13831" s="19" t="s">
        <v>40</v>
      </c>
      <c r="L13831" s="59" t="s">
        <v>13111</v>
      </c>
    </row>
    <row r="13832" spans="2:12" ht="75" customHeight="1" x14ac:dyDescent="0.25">
      <c r="B13832" s="450" t="s">
        <v>13112</v>
      </c>
      <c r="C13832" s="21" t="s">
        <v>13113</v>
      </c>
      <c r="D13832" s="73">
        <v>41659</v>
      </c>
      <c r="E13832" s="21" t="s">
        <v>11890</v>
      </c>
      <c r="F13832" s="21" t="s">
        <v>11891</v>
      </c>
      <c r="G13832" s="19" t="s">
        <v>118</v>
      </c>
      <c r="H13832" s="74">
        <v>2818000</v>
      </c>
      <c r="I13832" s="74">
        <v>2818000</v>
      </c>
      <c r="J13832" s="19" t="s">
        <v>2469</v>
      </c>
      <c r="K13832" s="19" t="s">
        <v>40</v>
      </c>
      <c r="L13832" s="59" t="s">
        <v>13114</v>
      </c>
    </row>
    <row r="13833" spans="2:12" ht="75" customHeight="1" x14ac:dyDescent="0.25">
      <c r="B13833" s="450">
        <v>30211709</v>
      </c>
      <c r="C13833" s="21" t="s">
        <v>13115</v>
      </c>
      <c r="D13833" s="73">
        <v>41659</v>
      </c>
      <c r="E13833" s="21" t="s">
        <v>11890</v>
      </c>
      <c r="F13833" s="21" t="s">
        <v>11891</v>
      </c>
      <c r="G13833" s="19" t="s">
        <v>118</v>
      </c>
      <c r="H13833" s="74">
        <v>9600</v>
      </c>
      <c r="I13833" s="74">
        <v>9600</v>
      </c>
      <c r="J13833" s="19" t="s">
        <v>2469</v>
      </c>
      <c r="K13833" s="19" t="s">
        <v>40</v>
      </c>
      <c r="L13833" s="59" t="s">
        <v>13116</v>
      </c>
    </row>
    <row r="13834" spans="2:12" ht="75" customHeight="1" x14ac:dyDescent="0.25">
      <c r="B13834" s="450" t="s">
        <v>13117</v>
      </c>
      <c r="C13834" s="21" t="s">
        <v>13118</v>
      </c>
      <c r="D13834" s="73">
        <v>41659</v>
      </c>
      <c r="E13834" s="21" t="s">
        <v>11890</v>
      </c>
      <c r="F13834" s="21" t="s">
        <v>11891</v>
      </c>
      <c r="G13834" s="19" t="s">
        <v>118</v>
      </c>
      <c r="H13834" s="74">
        <v>700000</v>
      </c>
      <c r="I13834" s="74">
        <v>700000</v>
      </c>
      <c r="J13834" s="19" t="s">
        <v>2469</v>
      </c>
      <c r="K13834" s="19" t="s">
        <v>40</v>
      </c>
      <c r="L13834" s="59" t="s">
        <v>13119</v>
      </c>
    </row>
    <row r="13835" spans="2:12" ht="75" customHeight="1" x14ac:dyDescent="0.25">
      <c r="B13835" s="450" t="s">
        <v>11007</v>
      </c>
      <c r="C13835" s="21" t="s">
        <v>13120</v>
      </c>
      <c r="D13835" s="73">
        <v>41659</v>
      </c>
      <c r="E13835" s="21" t="s">
        <v>11890</v>
      </c>
      <c r="F13835" s="21" t="s">
        <v>11891</v>
      </c>
      <c r="G13835" s="19" t="s">
        <v>118</v>
      </c>
      <c r="H13835" s="74">
        <v>1050000</v>
      </c>
      <c r="I13835" s="74">
        <v>1050000</v>
      </c>
      <c r="J13835" s="19" t="s">
        <v>2469</v>
      </c>
      <c r="K13835" s="19" t="s">
        <v>40</v>
      </c>
      <c r="L13835" s="59" t="s">
        <v>13121</v>
      </c>
    </row>
    <row r="13836" spans="2:12" ht="75" customHeight="1" x14ac:dyDescent="0.25">
      <c r="B13836" s="450" t="s">
        <v>11007</v>
      </c>
      <c r="C13836" s="21" t="s">
        <v>13122</v>
      </c>
      <c r="D13836" s="73">
        <v>41659</v>
      </c>
      <c r="E13836" s="21" t="s">
        <v>11890</v>
      </c>
      <c r="F13836" s="21" t="s">
        <v>11891</v>
      </c>
      <c r="G13836" s="19" t="s">
        <v>118</v>
      </c>
      <c r="H13836" s="74">
        <v>1050000</v>
      </c>
      <c r="I13836" s="74">
        <v>1050000</v>
      </c>
      <c r="J13836" s="19" t="s">
        <v>2469</v>
      </c>
      <c r="K13836" s="19" t="s">
        <v>40</v>
      </c>
      <c r="L13836" s="59" t="s">
        <v>13123</v>
      </c>
    </row>
    <row r="13837" spans="2:12" ht="75" customHeight="1" x14ac:dyDescent="0.25">
      <c r="B13837" s="450" t="s">
        <v>11007</v>
      </c>
      <c r="C13837" s="21" t="s">
        <v>13124</v>
      </c>
      <c r="D13837" s="73">
        <v>41659</v>
      </c>
      <c r="E13837" s="21" t="s">
        <v>11890</v>
      </c>
      <c r="F13837" s="21" t="s">
        <v>11891</v>
      </c>
      <c r="G13837" s="19" t="s">
        <v>118</v>
      </c>
      <c r="H13837" s="74">
        <v>1050000</v>
      </c>
      <c r="I13837" s="74">
        <v>1050000</v>
      </c>
      <c r="J13837" s="19" t="s">
        <v>2469</v>
      </c>
      <c r="K13837" s="19" t="s">
        <v>40</v>
      </c>
      <c r="L13837" s="59" t="s">
        <v>13125</v>
      </c>
    </row>
    <row r="13838" spans="2:12" ht="75" customHeight="1" x14ac:dyDescent="0.25">
      <c r="B13838" s="450" t="s">
        <v>11007</v>
      </c>
      <c r="C13838" s="355" t="s">
        <v>13126</v>
      </c>
      <c r="D13838" s="73">
        <v>41659</v>
      </c>
      <c r="E13838" s="21" t="s">
        <v>11890</v>
      </c>
      <c r="F13838" s="21" t="s">
        <v>11891</v>
      </c>
      <c r="G13838" s="19" t="s">
        <v>118</v>
      </c>
      <c r="H13838" s="463">
        <v>1050000</v>
      </c>
      <c r="I13838" s="463">
        <v>1050000</v>
      </c>
      <c r="J13838" s="19" t="s">
        <v>2469</v>
      </c>
      <c r="K13838" s="19" t="s">
        <v>40</v>
      </c>
      <c r="L13838" s="59" t="s">
        <v>13127</v>
      </c>
    </row>
    <row r="13839" spans="2:12" ht="75" customHeight="1" x14ac:dyDescent="0.25">
      <c r="B13839" s="450" t="s">
        <v>11007</v>
      </c>
      <c r="C13839" s="355" t="s">
        <v>13128</v>
      </c>
      <c r="D13839" s="73">
        <v>41659</v>
      </c>
      <c r="E13839" s="21" t="s">
        <v>11890</v>
      </c>
      <c r="F13839" s="21" t="s">
        <v>11891</v>
      </c>
      <c r="G13839" s="19" t="s">
        <v>118</v>
      </c>
      <c r="H13839" s="463">
        <v>1050000</v>
      </c>
      <c r="I13839" s="463">
        <v>1050000</v>
      </c>
      <c r="J13839" s="19" t="s">
        <v>2469</v>
      </c>
      <c r="K13839" s="19" t="s">
        <v>40</v>
      </c>
      <c r="L13839" s="59" t="s">
        <v>13129</v>
      </c>
    </row>
    <row r="13840" spans="2:12" ht="75" customHeight="1" x14ac:dyDescent="0.25">
      <c r="B13840" s="450" t="s">
        <v>11007</v>
      </c>
      <c r="C13840" s="355" t="s">
        <v>13130</v>
      </c>
      <c r="D13840" s="73">
        <v>41659</v>
      </c>
      <c r="E13840" s="21" t="s">
        <v>11890</v>
      </c>
      <c r="F13840" s="21" t="s">
        <v>11891</v>
      </c>
      <c r="G13840" s="19" t="s">
        <v>118</v>
      </c>
      <c r="H13840" s="463">
        <v>1050000</v>
      </c>
      <c r="I13840" s="463">
        <v>1050000</v>
      </c>
      <c r="J13840" s="19" t="s">
        <v>2469</v>
      </c>
      <c r="K13840" s="19" t="s">
        <v>40</v>
      </c>
      <c r="L13840" s="59" t="s">
        <v>13131</v>
      </c>
    </row>
    <row r="13841" spans="2:12" ht="75" customHeight="1" x14ac:dyDescent="0.25">
      <c r="B13841" s="450" t="s">
        <v>11007</v>
      </c>
      <c r="C13841" s="355" t="s">
        <v>13132</v>
      </c>
      <c r="D13841" s="73">
        <v>41659</v>
      </c>
      <c r="E13841" s="21" t="s">
        <v>11890</v>
      </c>
      <c r="F13841" s="21" t="s">
        <v>11891</v>
      </c>
      <c r="G13841" s="19" t="s">
        <v>118</v>
      </c>
      <c r="H13841" s="463">
        <v>1050000</v>
      </c>
      <c r="I13841" s="463">
        <v>1050000</v>
      </c>
      <c r="J13841" s="19" t="s">
        <v>2469</v>
      </c>
      <c r="K13841" s="19" t="s">
        <v>40</v>
      </c>
      <c r="L13841" s="59" t="s">
        <v>13133</v>
      </c>
    </row>
    <row r="13842" spans="2:12" ht="75" customHeight="1" x14ac:dyDescent="0.25">
      <c r="B13842" s="450" t="s">
        <v>11007</v>
      </c>
      <c r="C13842" s="21" t="s">
        <v>13134</v>
      </c>
      <c r="D13842" s="73">
        <v>41659</v>
      </c>
      <c r="E13842" s="21" t="s">
        <v>11890</v>
      </c>
      <c r="F13842" s="21" t="s">
        <v>11891</v>
      </c>
      <c r="G13842" s="19" t="s">
        <v>118</v>
      </c>
      <c r="H13842" s="74">
        <v>1050000</v>
      </c>
      <c r="I13842" s="74">
        <v>1050000</v>
      </c>
      <c r="J13842" s="19" t="s">
        <v>2469</v>
      </c>
      <c r="K13842" s="19" t="s">
        <v>40</v>
      </c>
      <c r="L13842" s="59" t="s">
        <v>13135</v>
      </c>
    </row>
    <row r="13843" spans="2:12" ht="75" customHeight="1" x14ac:dyDescent="0.25">
      <c r="B13843" s="450" t="s">
        <v>11007</v>
      </c>
      <c r="C13843" s="21" t="s">
        <v>13136</v>
      </c>
      <c r="D13843" s="73">
        <v>41659</v>
      </c>
      <c r="E13843" s="21" t="s">
        <v>11890</v>
      </c>
      <c r="F13843" s="21" t="s">
        <v>11891</v>
      </c>
      <c r="G13843" s="19" t="s">
        <v>118</v>
      </c>
      <c r="H13843" s="74">
        <v>1050000</v>
      </c>
      <c r="I13843" s="74">
        <v>1050000</v>
      </c>
      <c r="J13843" s="19" t="s">
        <v>2469</v>
      </c>
      <c r="K13843" s="19" t="s">
        <v>40</v>
      </c>
      <c r="L13843" s="59" t="s">
        <v>13137</v>
      </c>
    </row>
    <row r="13844" spans="2:12" ht="75" customHeight="1" x14ac:dyDescent="0.25">
      <c r="B13844" s="450" t="s">
        <v>11007</v>
      </c>
      <c r="C13844" s="21" t="s">
        <v>13138</v>
      </c>
      <c r="D13844" s="73">
        <v>41659</v>
      </c>
      <c r="E13844" s="21" t="s">
        <v>11890</v>
      </c>
      <c r="F13844" s="21" t="s">
        <v>11891</v>
      </c>
      <c r="G13844" s="19" t="s">
        <v>118</v>
      </c>
      <c r="H13844" s="74">
        <v>1050000</v>
      </c>
      <c r="I13844" s="74">
        <v>1050000</v>
      </c>
      <c r="J13844" s="19" t="s">
        <v>2469</v>
      </c>
      <c r="K13844" s="19" t="s">
        <v>40</v>
      </c>
      <c r="L13844" s="59" t="s">
        <v>13139</v>
      </c>
    </row>
    <row r="13845" spans="2:12" ht="75" customHeight="1" x14ac:dyDescent="0.25">
      <c r="B13845" s="450" t="s">
        <v>13140</v>
      </c>
      <c r="C13845" s="21" t="s">
        <v>13141</v>
      </c>
      <c r="D13845" s="73">
        <v>41659</v>
      </c>
      <c r="E13845" s="21" t="s">
        <v>11890</v>
      </c>
      <c r="F13845" s="21" t="s">
        <v>11891</v>
      </c>
      <c r="G13845" s="19" t="s">
        <v>118</v>
      </c>
      <c r="H13845" s="74">
        <v>768000</v>
      </c>
      <c r="I13845" s="74">
        <v>768000</v>
      </c>
      <c r="J13845" s="19" t="s">
        <v>2469</v>
      </c>
      <c r="K13845" s="19" t="s">
        <v>40</v>
      </c>
      <c r="L13845" s="59" t="s">
        <v>13142</v>
      </c>
    </row>
    <row r="13846" spans="2:12" ht="75" customHeight="1" x14ac:dyDescent="0.25">
      <c r="B13846" s="450" t="s">
        <v>13140</v>
      </c>
      <c r="C13846" s="21" t="s">
        <v>13143</v>
      </c>
      <c r="D13846" s="73">
        <v>41659</v>
      </c>
      <c r="E13846" s="21" t="s">
        <v>11890</v>
      </c>
      <c r="F13846" s="21" t="s">
        <v>11891</v>
      </c>
      <c r="G13846" s="19" t="s">
        <v>118</v>
      </c>
      <c r="H13846" s="74">
        <v>500000</v>
      </c>
      <c r="I13846" s="74">
        <v>500000</v>
      </c>
      <c r="J13846" s="19" t="s">
        <v>2469</v>
      </c>
      <c r="K13846" s="19" t="s">
        <v>40</v>
      </c>
      <c r="L13846" s="59" t="s">
        <v>13144</v>
      </c>
    </row>
    <row r="13847" spans="2:12" ht="75" customHeight="1" x14ac:dyDescent="0.25">
      <c r="B13847" s="450">
        <v>30211709</v>
      </c>
      <c r="C13847" s="21" t="s">
        <v>13145</v>
      </c>
      <c r="D13847" s="73">
        <v>41659</v>
      </c>
      <c r="E13847" s="21" t="s">
        <v>11890</v>
      </c>
      <c r="F13847" s="21" t="s">
        <v>11891</v>
      </c>
      <c r="G13847" s="19" t="s">
        <v>118</v>
      </c>
      <c r="H13847" s="74">
        <v>112000</v>
      </c>
      <c r="I13847" s="74">
        <v>112000</v>
      </c>
      <c r="J13847" s="19" t="s">
        <v>2469</v>
      </c>
      <c r="K13847" s="19" t="s">
        <v>40</v>
      </c>
      <c r="L13847" s="59" t="s">
        <v>13146</v>
      </c>
    </row>
    <row r="13848" spans="2:12" ht="75" customHeight="1" x14ac:dyDescent="0.25">
      <c r="B13848" s="450">
        <v>30211709</v>
      </c>
      <c r="C13848" s="21" t="s">
        <v>13147</v>
      </c>
      <c r="D13848" s="73">
        <v>41659</v>
      </c>
      <c r="E13848" s="21" t="s">
        <v>11890</v>
      </c>
      <c r="F13848" s="21" t="s">
        <v>11891</v>
      </c>
      <c r="G13848" s="19" t="s">
        <v>118</v>
      </c>
      <c r="H13848" s="74">
        <v>69960</v>
      </c>
      <c r="I13848" s="74">
        <v>69960</v>
      </c>
      <c r="J13848" s="19" t="s">
        <v>2469</v>
      </c>
      <c r="K13848" s="19" t="s">
        <v>40</v>
      </c>
      <c r="L13848" s="59" t="s">
        <v>13148</v>
      </c>
    </row>
    <row r="13849" spans="2:12" ht="75" customHeight="1" x14ac:dyDescent="0.25">
      <c r="B13849" s="450">
        <v>30211709</v>
      </c>
      <c r="C13849" s="355" t="s">
        <v>13149</v>
      </c>
      <c r="D13849" s="73">
        <v>41659</v>
      </c>
      <c r="E13849" s="21" t="s">
        <v>11890</v>
      </c>
      <c r="F13849" s="21" t="s">
        <v>11891</v>
      </c>
      <c r="G13849" s="19" t="s">
        <v>118</v>
      </c>
      <c r="H13849" s="463">
        <v>150000</v>
      </c>
      <c r="I13849" s="463">
        <v>150000</v>
      </c>
      <c r="J13849" s="19" t="s">
        <v>2469</v>
      </c>
      <c r="K13849" s="19" t="s">
        <v>40</v>
      </c>
      <c r="L13849" s="59" t="s">
        <v>13150</v>
      </c>
    </row>
    <row r="13850" spans="2:12" ht="75" customHeight="1" x14ac:dyDescent="0.25">
      <c r="B13850" s="450" t="s">
        <v>13151</v>
      </c>
      <c r="C13850" s="355" t="s">
        <v>13152</v>
      </c>
      <c r="D13850" s="73">
        <v>41659</v>
      </c>
      <c r="E13850" s="21" t="s">
        <v>11890</v>
      </c>
      <c r="F13850" s="21" t="s">
        <v>11891</v>
      </c>
      <c r="G13850" s="19" t="s">
        <v>118</v>
      </c>
      <c r="H13850" s="463">
        <v>52500</v>
      </c>
      <c r="I13850" s="463">
        <v>52500</v>
      </c>
      <c r="J13850" s="19" t="s">
        <v>2469</v>
      </c>
      <c r="K13850" s="19" t="s">
        <v>40</v>
      </c>
      <c r="L13850" s="59" t="s">
        <v>13153</v>
      </c>
    </row>
    <row r="13851" spans="2:12" ht="75" customHeight="1" x14ac:dyDescent="0.25">
      <c r="B13851" s="450" t="s">
        <v>13151</v>
      </c>
      <c r="C13851" s="355" t="s">
        <v>13154</v>
      </c>
      <c r="D13851" s="73">
        <v>41659</v>
      </c>
      <c r="E13851" s="21" t="s">
        <v>11890</v>
      </c>
      <c r="F13851" s="21" t="s">
        <v>11891</v>
      </c>
      <c r="G13851" s="19" t="s">
        <v>118</v>
      </c>
      <c r="H13851" s="463">
        <v>52500</v>
      </c>
      <c r="I13851" s="463">
        <v>52500</v>
      </c>
      <c r="J13851" s="19" t="s">
        <v>2469</v>
      </c>
      <c r="K13851" s="19" t="s">
        <v>40</v>
      </c>
      <c r="L13851" s="59" t="s">
        <v>13155</v>
      </c>
    </row>
    <row r="13852" spans="2:12" ht="75" customHeight="1" x14ac:dyDescent="0.25">
      <c r="B13852" s="450" t="s">
        <v>13151</v>
      </c>
      <c r="C13852" s="355" t="s">
        <v>13156</v>
      </c>
      <c r="D13852" s="73">
        <v>41659</v>
      </c>
      <c r="E13852" s="21" t="s">
        <v>11890</v>
      </c>
      <c r="F13852" s="21" t="s">
        <v>11891</v>
      </c>
      <c r="G13852" s="19" t="s">
        <v>118</v>
      </c>
      <c r="H13852" s="463">
        <v>52500</v>
      </c>
      <c r="I13852" s="463">
        <v>52500</v>
      </c>
      <c r="J13852" s="19" t="s">
        <v>2469</v>
      </c>
      <c r="K13852" s="19" t="s">
        <v>40</v>
      </c>
      <c r="L13852" s="59" t="s">
        <v>13157</v>
      </c>
    </row>
    <row r="13853" spans="2:12" ht="75" customHeight="1" x14ac:dyDescent="0.25">
      <c r="B13853" s="450" t="s">
        <v>13158</v>
      </c>
      <c r="C13853" s="21" t="s">
        <v>13159</v>
      </c>
      <c r="D13853" s="73">
        <v>41659</v>
      </c>
      <c r="E13853" s="21" t="s">
        <v>11890</v>
      </c>
      <c r="F13853" s="21" t="s">
        <v>11891</v>
      </c>
      <c r="G13853" s="19" t="s">
        <v>118</v>
      </c>
      <c r="H13853" s="74">
        <v>4800000</v>
      </c>
      <c r="I13853" s="74">
        <v>4800000</v>
      </c>
      <c r="J13853" s="19" t="s">
        <v>2469</v>
      </c>
      <c r="K13853" s="19" t="s">
        <v>40</v>
      </c>
      <c r="L13853" s="59" t="s">
        <v>13160</v>
      </c>
    </row>
    <row r="13854" spans="2:12" ht="75" customHeight="1" x14ac:dyDescent="0.25">
      <c r="B13854" s="450">
        <v>30211709</v>
      </c>
      <c r="C13854" s="21" t="s">
        <v>13161</v>
      </c>
      <c r="D13854" s="73">
        <v>41659</v>
      </c>
      <c r="E13854" s="21" t="s">
        <v>11890</v>
      </c>
      <c r="F13854" s="21" t="s">
        <v>11891</v>
      </c>
      <c r="G13854" s="19" t="s">
        <v>118</v>
      </c>
      <c r="H13854" s="74">
        <v>480000</v>
      </c>
      <c r="I13854" s="74">
        <v>480000</v>
      </c>
      <c r="J13854" s="19" t="s">
        <v>2469</v>
      </c>
      <c r="K13854" s="19" t="s">
        <v>40</v>
      </c>
      <c r="L13854" s="59" t="s">
        <v>13162</v>
      </c>
    </row>
    <row r="13855" spans="2:12" ht="75" customHeight="1" x14ac:dyDescent="0.25">
      <c r="B13855" s="450">
        <v>30211709</v>
      </c>
      <c r="C13855" s="21" t="s">
        <v>13163</v>
      </c>
      <c r="D13855" s="73">
        <v>41659</v>
      </c>
      <c r="E13855" s="21" t="s">
        <v>11890</v>
      </c>
      <c r="F13855" s="21" t="s">
        <v>11891</v>
      </c>
      <c r="G13855" s="19" t="s">
        <v>118</v>
      </c>
      <c r="H13855" s="74">
        <v>216000</v>
      </c>
      <c r="I13855" s="74">
        <v>216000</v>
      </c>
      <c r="J13855" s="19" t="s">
        <v>2469</v>
      </c>
      <c r="K13855" s="19" t="s">
        <v>40</v>
      </c>
      <c r="L13855" s="59" t="s">
        <v>13164</v>
      </c>
    </row>
    <row r="13856" spans="2:12" ht="75" customHeight="1" x14ac:dyDescent="0.25">
      <c r="B13856" s="450">
        <v>26111701</v>
      </c>
      <c r="C13856" s="21" t="s">
        <v>13165</v>
      </c>
      <c r="D13856" s="73">
        <v>41659</v>
      </c>
      <c r="E13856" s="21" t="s">
        <v>11890</v>
      </c>
      <c r="F13856" s="21" t="s">
        <v>11891</v>
      </c>
      <c r="G13856" s="19" t="s">
        <v>118</v>
      </c>
      <c r="H13856" s="74">
        <v>2520000</v>
      </c>
      <c r="I13856" s="74">
        <v>2520000</v>
      </c>
      <c r="J13856" s="19" t="s">
        <v>2469</v>
      </c>
      <c r="K13856" s="19" t="s">
        <v>40</v>
      </c>
      <c r="L13856" s="59" t="s">
        <v>13166</v>
      </c>
    </row>
    <row r="13857" spans="2:12" ht="75" customHeight="1" x14ac:dyDescent="0.25">
      <c r="B13857" s="450" t="s">
        <v>13167</v>
      </c>
      <c r="C13857" s="21" t="s">
        <v>13168</v>
      </c>
      <c r="D13857" s="73">
        <v>41659</v>
      </c>
      <c r="E13857" s="21" t="s">
        <v>11890</v>
      </c>
      <c r="F13857" s="21" t="s">
        <v>11891</v>
      </c>
      <c r="G13857" s="19" t="s">
        <v>118</v>
      </c>
      <c r="H13857" s="74">
        <v>636000</v>
      </c>
      <c r="I13857" s="74">
        <v>636000</v>
      </c>
      <c r="J13857" s="19" t="s">
        <v>2469</v>
      </c>
      <c r="K13857" s="19" t="s">
        <v>40</v>
      </c>
      <c r="L13857" s="59" t="s">
        <v>13169</v>
      </c>
    </row>
    <row r="13858" spans="2:12" ht="75" customHeight="1" x14ac:dyDescent="0.25">
      <c r="B13858" s="450" t="s">
        <v>13167</v>
      </c>
      <c r="C13858" s="21" t="s">
        <v>13170</v>
      </c>
      <c r="D13858" s="73">
        <v>41659</v>
      </c>
      <c r="E13858" s="21" t="s">
        <v>11890</v>
      </c>
      <c r="F13858" s="21" t="s">
        <v>11891</v>
      </c>
      <c r="G13858" s="19" t="s">
        <v>118</v>
      </c>
      <c r="H13858" s="74">
        <v>119200</v>
      </c>
      <c r="I13858" s="74">
        <v>119200</v>
      </c>
      <c r="J13858" s="19" t="s">
        <v>2469</v>
      </c>
      <c r="K13858" s="19" t="s">
        <v>40</v>
      </c>
      <c r="L13858" s="59" t="s">
        <v>13171</v>
      </c>
    </row>
    <row r="13859" spans="2:12" ht="75" customHeight="1" x14ac:dyDescent="0.25">
      <c r="B13859" s="450">
        <v>23101510</v>
      </c>
      <c r="C13859" s="21" t="s">
        <v>13172</v>
      </c>
      <c r="D13859" s="73">
        <v>41659</v>
      </c>
      <c r="E13859" s="21" t="s">
        <v>11890</v>
      </c>
      <c r="F13859" s="21" t="s">
        <v>11891</v>
      </c>
      <c r="G13859" s="19" t="s">
        <v>118</v>
      </c>
      <c r="H13859" s="74">
        <v>930148.32</v>
      </c>
      <c r="I13859" s="74">
        <v>930148.32</v>
      </c>
      <c r="J13859" s="19" t="s">
        <v>2469</v>
      </c>
      <c r="K13859" s="19" t="s">
        <v>40</v>
      </c>
      <c r="L13859" s="59" t="s">
        <v>13173</v>
      </c>
    </row>
    <row r="13860" spans="2:12" ht="75" customHeight="1" x14ac:dyDescent="0.25">
      <c r="B13860" s="450">
        <v>30211807</v>
      </c>
      <c r="C13860" s="355" t="s">
        <v>13174</v>
      </c>
      <c r="D13860" s="73">
        <v>41659</v>
      </c>
      <c r="E13860" s="21" t="s">
        <v>11890</v>
      </c>
      <c r="F13860" s="21" t="s">
        <v>11891</v>
      </c>
      <c r="G13860" s="19" t="s">
        <v>118</v>
      </c>
      <c r="H13860" s="463">
        <v>1800000</v>
      </c>
      <c r="I13860" s="463">
        <v>1800000</v>
      </c>
      <c r="J13860" s="19" t="s">
        <v>2469</v>
      </c>
      <c r="K13860" s="19" t="s">
        <v>40</v>
      </c>
      <c r="L13860" s="59" t="s">
        <v>13175</v>
      </c>
    </row>
    <row r="13861" spans="2:12" ht="75" customHeight="1" x14ac:dyDescent="0.25">
      <c r="B13861" s="450">
        <v>30211807</v>
      </c>
      <c r="C13861" s="355" t="s">
        <v>13176</v>
      </c>
      <c r="D13861" s="73">
        <v>41659</v>
      </c>
      <c r="E13861" s="21" t="s">
        <v>11890</v>
      </c>
      <c r="F13861" s="21" t="s">
        <v>11891</v>
      </c>
      <c r="G13861" s="19" t="s">
        <v>118</v>
      </c>
      <c r="H13861" s="463">
        <v>1520000</v>
      </c>
      <c r="I13861" s="463">
        <v>1520000</v>
      </c>
      <c r="J13861" s="19" t="s">
        <v>2469</v>
      </c>
      <c r="K13861" s="19" t="s">
        <v>40</v>
      </c>
      <c r="L13861" s="59" t="s">
        <v>13177</v>
      </c>
    </row>
    <row r="13862" spans="2:12" ht="75" customHeight="1" x14ac:dyDescent="0.25">
      <c r="B13862" s="450">
        <v>30211709</v>
      </c>
      <c r="C13862" s="355" t="s">
        <v>13178</v>
      </c>
      <c r="D13862" s="73">
        <v>41659</v>
      </c>
      <c r="E13862" s="21" t="s">
        <v>11890</v>
      </c>
      <c r="F13862" s="21" t="s">
        <v>11891</v>
      </c>
      <c r="G13862" s="19" t="s">
        <v>118</v>
      </c>
      <c r="H13862" s="463">
        <v>7860000</v>
      </c>
      <c r="I13862" s="463">
        <v>7860000</v>
      </c>
      <c r="J13862" s="19" t="s">
        <v>2469</v>
      </c>
      <c r="K13862" s="19" t="s">
        <v>40</v>
      </c>
      <c r="L13862" s="59" t="s">
        <v>13179</v>
      </c>
    </row>
    <row r="13863" spans="2:12" ht="75" customHeight="1" x14ac:dyDescent="0.25">
      <c r="B13863" s="450">
        <v>30212002</v>
      </c>
      <c r="C13863" s="355" t="s">
        <v>13180</v>
      </c>
      <c r="D13863" s="73">
        <v>41659</v>
      </c>
      <c r="E13863" s="21" t="s">
        <v>11890</v>
      </c>
      <c r="F13863" s="21" t="s">
        <v>11891</v>
      </c>
      <c r="G13863" s="19" t="s">
        <v>118</v>
      </c>
      <c r="H13863" s="463">
        <v>1026000</v>
      </c>
      <c r="I13863" s="463">
        <v>1026000</v>
      </c>
      <c r="J13863" s="19" t="s">
        <v>2469</v>
      </c>
      <c r="K13863" s="19" t="s">
        <v>40</v>
      </c>
      <c r="L13863" s="59" t="s">
        <v>13181</v>
      </c>
    </row>
    <row r="13864" spans="2:12" ht="75" customHeight="1" x14ac:dyDescent="0.25">
      <c r="B13864" s="450">
        <v>30212002</v>
      </c>
      <c r="C13864" s="21" t="s">
        <v>13182</v>
      </c>
      <c r="D13864" s="73">
        <v>41659</v>
      </c>
      <c r="E13864" s="21" t="s">
        <v>11890</v>
      </c>
      <c r="F13864" s="21" t="s">
        <v>11891</v>
      </c>
      <c r="G13864" s="19" t="s">
        <v>118</v>
      </c>
      <c r="H13864" s="74">
        <v>1374000</v>
      </c>
      <c r="I13864" s="74">
        <v>1374000</v>
      </c>
      <c r="J13864" s="19" t="s">
        <v>2469</v>
      </c>
      <c r="K13864" s="19" t="s">
        <v>40</v>
      </c>
      <c r="L13864" s="59" t="s">
        <v>13183</v>
      </c>
    </row>
    <row r="13865" spans="2:12" ht="75" customHeight="1" x14ac:dyDescent="0.25">
      <c r="B13865" s="450">
        <v>30212002</v>
      </c>
      <c r="C13865" s="21" t="s">
        <v>13184</v>
      </c>
      <c r="D13865" s="73">
        <v>41659</v>
      </c>
      <c r="E13865" s="21" t="s">
        <v>11890</v>
      </c>
      <c r="F13865" s="21" t="s">
        <v>11891</v>
      </c>
      <c r="G13865" s="19" t="s">
        <v>118</v>
      </c>
      <c r="H13865" s="74">
        <v>2286000</v>
      </c>
      <c r="I13865" s="74">
        <v>2286000</v>
      </c>
      <c r="J13865" s="19" t="s">
        <v>2469</v>
      </c>
      <c r="K13865" s="19" t="s">
        <v>40</v>
      </c>
      <c r="L13865" s="59" t="s">
        <v>13185</v>
      </c>
    </row>
    <row r="13866" spans="2:12" ht="75" customHeight="1" x14ac:dyDescent="0.25">
      <c r="B13866" s="450">
        <v>30212002</v>
      </c>
      <c r="C13866" s="21" t="s">
        <v>13186</v>
      </c>
      <c r="D13866" s="73">
        <v>41659</v>
      </c>
      <c r="E13866" s="21" t="s">
        <v>11890</v>
      </c>
      <c r="F13866" s="21" t="s">
        <v>11891</v>
      </c>
      <c r="G13866" s="19" t="s">
        <v>118</v>
      </c>
      <c r="H13866" s="74">
        <v>1374000</v>
      </c>
      <c r="I13866" s="74">
        <v>1374000</v>
      </c>
      <c r="J13866" s="19" t="s">
        <v>2469</v>
      </c>
      <c r="K13866" s="19" t="s">
        <v>40</v>
      </c>
      <c r="L13866" s="59" t="s">
        <v>13187</v>
      </c>
    </row>
    <row r="13867" spans="2:12" ht="75" customHeight="1" x14ac:dyDescent="0.25">
      <c r="B13867" s="450">
        <v>30212002</v>
      </c>
      <c r="C13867" s="21" t="s">
        <v>13188</v>
      </c>
      <c r="D13867" s="73">
        <v>41659</v>
      </c>
      <c r="E13867" s="21" t="s">
        <v>11890</v>
      </c>
      <c r="F13867" s="21" t="s">
        <v>11891</v>
      </c>
      <c r="G13867" s="19" t="s">
        <v>118</v>
      </c>
      <c r="H13867" s="74">
        <v>2235000</v>
      </c>
      <c r="I13867" s="74">
        <v>2235000</v>
      </c>
      <c r="J13867" s="19" t="s">
        <v>2469</v>
      </c>
      <c r="K13867" s="19" t="s">
        <v>40</v>
      </c>
      <c r="L13867" s="59" t="s">
        <v>13189</v>
      </c>
    </row>
    <row r="13868" spans="2:12" ht="75" customHeight="1" x14ac:dyDescent="0.25">
      <c r="B13868" s="450">
        <v>30212002</v>
      </c>
      <c r="C13868" s="21" t="s">
        <v>13190</v>
      </c>
      <c r="D13868" s="73">
        <v>41659</v>
      </c>
      <c r="E13868" s="21" t="s">
        <v>11890</v>
      </c>
      <c r="F13868" s="21" t="s">
        <v>11891</v>
      </c>
      <c r="G13868" s="19" t="s">
        <v>118</v>
      </c>
      <c r="H13868" s="74">
        <v>1570000</v>
      </c>
      <c r="I13868" s="74">
        <v>1570000</v>
      </c>
      <c r="J13868" s="19" t="s">
        <v>2469</v>
      </c>
      <c r="K13868" s="19" t="s">
        <v>40</v>
      </c>
      <c r="L13868" s="59" t="s">
        <v>13191</v>
      </c>
    </row>
    <row r="13869" spans="2:12" ht="75" customHeight="1" x14ac:dyDescent="0.25">
      <c r="B13869" s="450">
        <v>30212002</v>
      </c>
      <c r="C13869" s="21" t="s">
        <v>13192</v>
      </c>
      <c r="D13869" s="73">
        <v>41659</v>
      </c>
      <c r="E13869" s="21" t="s">
        <v>11890</v>
      </c>
      <c r="F13869" s="21" t="s">
        <v>11891</v>
      </c>
      <c r="G13869" s="19" t="s">
        <v>118</v>
      </c>
      <c r="H13869" s="74">
        <v>690000</v>
      </c>
      <c r="I13869" s="74">
        <v>690000</v>
      </c>
      <c r="J13869" s="19" t="s">
        <v>2469</v>
      </c>
      <c r="K13869" s="19" t="s">
        <v>40</v>
      </c>
      <c r="L13869" s="59" t="s">
        <v>13193</v>
      </c>
    </row>
    <row r="13870" spans="2:12" ht="75" customHeight="1" x14ac:dyDescent="0.25">
      <c r="B13870" s="450">
        <v>30212002</v>
      </c>
      <c r="C13870" s="21" t="s">
        <v>13194</v>
      </c>
      <c r="D13870" s="73">
        <v>41659</v>
      </c>
      <c r="E13870" s="21" t="s">
        <v>11890</v>
      </c>
      <c r="F13870" s="21" t="s">
        <v>11891</v>
      </c>
      <c r="G13870" s="19" t="s">
        <v>118</v>
      </c>
      <c r="H13870" s="74">
        <v>304800</v>
      </c>
      <c r="I13870" s="74">
        <v>304800</v>
      </c>
      <c r="J13870" s="19" t="s">
        <v>2469</v>
      </c>
      <c r="K13870" s="19" t="s">
        <v>40</v>
      </c>
      <c r="L13870" s="59" t="s">
        <v>13195</v>
      </c>
    </row>
    <row r="13871" spans="2:12" ht="75" customHeight="1" x14ac:dyDescent="0.25">
      <c r="B13871" s="450">
        <v>30212002</v>
      </c>
      <c r="C13871" s="355" t="s">
        <v>13196</v>
      </c>
      <c r="D13871" s="73">
        <v>41659</v>
      </c>
      <c r="E13871" s="21" t="s">
        <v>11890</v>
      </c>
      <c r="F13871" s="21" t="s">
        <v>11891</v>
      </c>
      <c r="G13871" s="19" t="s">
        <v>118</v>
      </c>
      <c r="H13871" s="463">
        <v>632000</v>
      </c>
      <c r="I13871" s="463">
        <v>632000</v>
      </c>
      <c r="J13871" s="19" t="s">
        <v>2469</v>
      </c>
      <c r="K13871" s="19" t="s">
        <v>40</v>
      </c>
      <c r="L13871" s="59" t="s">
        <v>13197</v>
      </c>
    </row>
    <row r="13872" spans="2:12" ht="75" customHeight="1" x14ac:dyDescent="0.25">
      <c r="B13872" s="450">
        <v>30212002</v>
      </c>
      <c r="C13872" s="355" t="s">
        <v>13198</v>
      </c>
      <c r="D13872" s="73">
        <v>41659</v>
      </c>
      <c r="E13872" s="21" t="s">
        <v>11890</v>
      </c>
      <c r="F13872" s="21" t="s">
        <v>11891</v>
      </c>
      <c r="G13872" s="19" t="s">
        <v>118</v>
      </c>
      <c r="H13872" s="463">
        <v>1455000</v>
      </c>
      <c r="I13872" s="463">
        <v>1455000</v>
      </c>
      <c r="J13872" s="19" t="s">
        <v>2469</v>
      </c>
      <c r="K13872" s="19" t="s">
        <v>40</v>
      </c>
      <c r="L13872" s="59" t="s">
        <v>13199</v>
      </c>
    </row>
    <row r="13873" spans="2:12" ht="75" customHeight="1" x14ac:dyDescent="0.25">
      <c r="B13873" s="450">
        <v>30212002</v>
      </c>
      <c r="C13873" s="355" t="s">
        <v>13200</v>
      </c>
      <c r="D13873" s="73">
        <v>41659</v>
      </c>
      <c r="E13873" s="21" t="s">
        <v>11890</v>
      </c>
      <c r="F13873" s="21" t="s">
        <v>11891</v>
      </c>
      <c r="G13873" s="19" t="s">
        <v>118</v>
      </c>
      <c r="H13873" s="463">
        <v>1970000</v>
      </c>
      <c r="I13873" s="463">
        <v>1970000</v>
      </c>
      <c r="J13873" s="19" t="s">
        <v>2469</v>
      </c>
      <c r="K13873" s="19" t="s">
        <v>40</v>
      </c>
      <c r="L13873" s="59" t="s">
        <v>13201</v>
      </c>
    </row>
    <row r="13874" spans="2:12" ht="75" customHeight="1" x14ac:dyDescent="0.25">
      <c r="B13874" s="450">
        <v>30212002</v>
      </c>
      <c r="C13874" s="355" t="s">
        <v>13202</v>
      </c>
      <c r="D13874" s="73">
        <v>41659</v>
      </c>
      <c r="E13874" s="21" t="s">
        <v>11890</v>
      </c>
      <c r="F13874" s="21" t="s">
        <v>11891</v>
      </c>
      <c r="G13874" s="19" t="s">
        <v>118</v>
      </c>
      <c r="H13874" s="463">
        <v>1510000</v>
      </c>
      <c r="I13874" s="463">
        <v>1510000</v>
      </c>
      <c r="J13874" s="19" t="s">
        <v>2469</v>
      </c>
      <c r="K13874" s="19" t="s">
        <v>40</v>
      </c>
      <c r="L13874" s="59" t="s">
        <v>13203</v>
      </c>
    </row>
    <row r="13875" spans="2:12" ht="75" customHeight="1" x14ac:dyDescent="0.25">
      <c r="B13875" s="450">
        <v>30212002</v>
      </c>
      <c r="C13875" s="21" t="s">
        <v>13204</v>
      </c>
      <c r="D13875" s="73">
        <v>41659</v>
      </c>
      <c r="E13875" s="21" t="s">
        <v>11890</v>
      </c>
      <c r="F13875" s="21" t="s">
        <v>11891</v>
      </c>
      <c r="G13875" s="19" t="s">
        <v>118</v>
      </c>
      <c r="H13875" s="74">
        <v>1510000</v>
      </c>
      <c r="I13875" s="74">
        <v>1510000</v>
      </c>
      <c r="J13875" s="19" t="s">
        <v>2469</v>
      </c>
      <c r="K13875" s="19" t="s">
        <v>40</v>
      </c>
      <c r="L13875" s="59" t="s">
        <v>13205</v>
      </c>
    </row>
    <row r="13876" spans="2:12" ht="75" customHeight="1" x14ac:dyDescent="0.25">
      <c r="B13876" s="450">
        <v>30212002</v>
      </c>
      <c r="C13876" s="21" t="s">
        <v>13206</v>
      </c>
      <c r="D13876" s="73">
        <v>41659</v>
      </c>
      <c r="E13876" s="21" t="s">
        <v>11890</v>
      </c>
      <c r="F13876" s="21" t="s">
        <v>11891</v>
      </c>
      <c r="G13876" s="19" t="s">
        <v>118</v>
      </c>
      <c r="H13876" s="74">
        <v>755000</v>
      </c>
      <c r="I13876" s="74">
        <v>755000</v>
      </c>
      <c r="J13876" s="19" t="s">
        <v>2469</v>
      </c>
      <c r="K13876" s="19" t="s">
        <v>40</v>
      </c>
      <c r="L13876" s="59" t="s">
        <v>13207</v>
      </c>
    </row>
    <row r="13877" spans="2:12" ht="75" customHeight="1" x14ac:dyDescent="0.25">
      <c r="B13877" s="450">
        <v>30212002</v>
      </c>
      <c r="C13877" s="21" t="s">
        <v>13208</v>
      </c>
      <c r="D13877" s="73">
        <v>41659</v>
      </c>
      <c r="E13877" s="21" t="s">
        <v>11890</v>
      </c>
      <c r="F13877" s="21" t="s">
        <v>11891</v>
      </c>
      <c r="G13877" s="19" t="s">
        <v>118</v>
      </c>
      <c r="H13877" s="74">
        <v>2568000</v>
      </c>
      <c r="I13877" s="74">
        <v>2568000</v>
      </c>
      <c r="J13877" s="19" t="s">
        <v>2469</v>
      </c>
      <c r="K13877" s="19" t="s">
        <v>40</v>
      </c>
      <c r="L13877" s="59" t="s">
        <v>13209</v>
      </c>
    </row>
    <row r="13878" spans="2:12" ht="75" customHeight="1" x14ac:dyDescent="0.25">
      <c r="B13878" s="450">
        <v>30212002</v>
      </c>
      <c r="C13878" s="21" t="s">
        <v>13210</v>
      </c>
      <c r="D13878" s="73">
        <v>41659</v>
      </c>
      <c r="E13878" s="21" t="s">
        <v>11890</v>
      </c>
      <c r="F13878" s="21" t="s">
        <v>11891</v>
      </c>
      <c r="G13878" s="19" t="s">
        <v>118</v>
      </c>
      <c r="H13878" s="74">
        <v>558000</v>
      </c>
      <c r="I13878" s="74">
        <v>558000</v>
      </c>
      <c r="J13878" s="19" t="s">
        <v>2469</v>
      </c>
      <c r="K13878" s="19" t="s">
        <v>40</v>
      </c>
      <c r="L13878" s="59" t="s">
        <v>13211</v>
      </c>
    </row>
    <row r="13879" spans="2:12" ht="75" customHeight="1" x14ac:dyDescent="0.25">
      <c r="B13879" s="450">
        <v>30212002</v>
      </c>
      <c r="C13879" s="21" t="s">
        <v>13212</v>
      </c>
      <c r="D13879" s="73">
        <v>41659</v>
      </c>
      <c r="E13879" s="21" t="s">
        <v>11890</v>
      </c>
      <c r="F13879" s="21" t="s">
        <v>11891</v>
      </c>
      <c r="G13879" s="19" t="s">
        <v>118</v>
      </c>
      <c r="H13879" s="74">
        <v>468000</v>
      </c>
      <c r="I13879" s="74">
        <v>468000</v>
      </c>
      <c r="J13879" s="19" t="s">
        <v>2469</v>
      </c>
      <c r="K13879" s="19" t="s">
        <v>40</v>
      </c>
      <c r="L13879" s="59" t="s">
        <v>13213</v>
      </c>
    </row>
    <row r="13880" spans="2:12" ht="75" customHeight="1" x14ac:dyDescent="0.25">
      <c r="B13880" s="450">
        <v>26121613</v>
      </c>
      <c r="C13880" s="21" t="s">
        <v>13214</v>
      </c>
      <c r="D13880" s="73">
        <v>41659</v>
      </c>
      <c r="E13880" s="21" t="s">
        <v>11890</v>
      </c>
      <c r="F13880" s="21" t="s">
        <v>11891</v>
      </c>
      <c r="G13880" s="19" t="s">
        <v>118</v>
      </c>
      <c r="H13880" s="74">
        <v>240000</v>
      </c>
      <c r="I13880" s="74">
        <v>240000</v>
      </c>
      <c r="J13880" s="19" t="s">
        <v>2469</v>
      </c>
      <c r="K13880" s="19" t="s">
        <v>40</v>
      </c>
      <c r="L13880" s="59" t="s">
        <v>13215</v>
      </c>
    </row>
    <row r="13881" spans="2:12" ht="75" customHeight="1" x14ac:dyDescent="0.25">
      <c r="B13881" s="450">
        <v>26121613</v>
      </c>
      <c r="C13881" s="21" t="s">
        <v>13216</v>
      </c>
      <c r="D13881" s="73">
        <v>41659</v>
      </c>
      <c r="E13881" s="21" t="s">
        <v>11890</v>
      </c>
      <c r="F13881" s="21" t="s">
        <v>11891</v>
      </c>
      <c r="G13881" s="19" t="s">
        <v>118</v>
      </c>
      <c r="H13881" s="74">
        <v>257400</v>
      </c>
      <c r="I13881" s="74">
        <v>257400</v>
      </c>
      <c r="J13881" s="19" t="s">
        <v>2469</v>
      </c>
      <c r="K13881" s="19" t="s">
        <v>40</v>
      </c>
      <c r="L13881" s="59" t="s">
        <v>13217</v>
      </c>
    </row>
    <row r="13882" spans="2:12" ht="75" customHeight="1" x14ac:dyDescent="0.25">
      <c r="B13882" s="450">
        <v>26121613</v>
      </c>
      <c r="C13882" s="355" t="s">
        <v>13218</v>
      </c>
      <c r="D13882" s="73">
        <v>41659</v>
      </c>
      <c r="E13882" s="21" t="s">
        <v>11890</v>
      </c>
      <c r="F13882" s="21" t="s">
        <v>11891</v>
      </c>
      <c r="G13882" s="19" t="s">
        <v>118</v>
      </c>
      <c r="H13882" s="463">
        <v>325000</v>
      </c>
      <c r="I13882" s="463">
        <v>325000</v>
      </c>
      <c r="J13882" s="19" t="s">
        <v>2469</v>
      </c>
      <c r="K13882" s="19" t="s">
        <v>40</v>
      </c>
      <c r="L13882" s="59" t="s">
        <v>13219</v>
      </c>
    </row>
    <row r="13883" spans="2:12" ht="75" customHeight="1" x14ac:dyDescent="0.25">
      <c r="B13883" s="450">
        <v>26121613</v>
      </c>
      <c r="C13883" s="355" t="s">
        <v>13220</v>
      </c>
      <c r="D13883" s="73">
        <v>41659</v>
      </c>
      <c r="E13883" s="21" t="s">
        <v>11890</v>
      </c>
      <c r="F13883" s="21" t="s">
        <v>11891</v>
      </c>
      <c r="G13883" s="19" t="s">
        <v>118</v>
      </c>
      <c r="H13883" s="463">
        <v>365000</v>
      </c>
      <c r="I13883" s="463">
        <v>365000</v>
      </c>
      <c r="J13883" s="19" t="s">
        <v>2469</v>
      </c>
      <c r="K13883" s="19" t="s">
        <v>40</v>
      </c>
      <c r="L13883" s="59" t="s">
        <v>13221</v>
      </c>
    </row>
    <row r="13884" spans="2:12" ht="75" customHeight="1" x14ac:dyDescent="0.25">
      <c r="B13884" s="450">
        <v>26121613</v>
      </c>
      <c r="C13884" s="355" t="s">
        <v>13222</v>
      </c>
      <c r="D13884" s="73">
        <v>41659</v>
      </c>
      <c r="E13884" s="21" t="s">
        <v>11890</v>
      </c>
      <c r="F13884" s="21" t="s">
        <v>11891</v>
      </c>
      <c r="G13884" s="19" t="s">
        <v>118</v>
      </c>
      <c r="H13884" s="463">
        <v>365000</v>
      </c>
      <c r="I13884" s="463">
        <v>365000</v>
      </c>
      <c r="J13884" s="19" t="s">
        <v>2469</v>
      </c>
      <c r="K13884" s="19" t="s">
        <v>40</v>
      </c>
      <c r="L13884" s="59" t="s">
        <v>13223</v>
      </c>
    </row>
    <row r="13885" spans="2:12" ht="75" customHeight="1" x14ac:dyDescent="0.25">
      <c r="B13885" s="450">
        <v>26121613</v>
      </c>
      <c r="C13885" s="355" t="s">
        <v>13224</v>
      </c>
      <c r="D13885" s="73">
        <v>41659</v>
      </c>
      <c r="E13885" s="21" t="s">
        <v>11890</v>
      </c>
      <c r="F13885" s="21" t="s">
        <v>11891</v>
      </c>
      <c r="G13885" s="19" t="s">
        <v>118</v>
      </c>
      <c r="H13885" s="463">
        <v>365000</v>
      </c>
      <c r="I13885" s="463">
        <v>365000</v>
      </c>
      <c r="J13885" s="19" t="s">
        <v>2469</v>
      </c>
      <c r="K13885" s="19" t="s">
        <v>40</v>
      </c>
      <c r="L13885" s="59" t="s">
        <v>13225</v>
      </c>
    </row>
    <row r="13886" spans="2:12" ht="75" customHeight="1" x14ac:dyDescent="0.25">
      <c r="B13886" s="450">
        <v>26121613</v>
      </c>
      <c r="C13886" s="21" t="s">
        <v>13226</v>
      </c>
      <c r="D13886" s="73">
        <v>41659</v>
      </c>
      <c r="E13886" s="21" t="s">
        <v>11890</v>
      </c>
      <c r="F13886" s="21" t="s">
        <v>11891</v>
      </c>
      <c r="G13886" s="19" t="s">
        <v>118</v>
      </c>
      <c r="H13886" s="74">
        <v>1650000</v>
      </c>
      <c r="I13886" s="74">
        <v>1650000</v>
      </c>
      <c r="J13886" s="19" t="s">
        <v>2469</v>
      </c>
      <c r="K13886" s="19" t="s">
        <v>40</v>
      </c>
      <c r="L13886" s="59" t="s">
        <v>13227</v>
      </c>
    </row>
    <row r="13887" spans="2:12" ht="75" customHeight="1" x14ac:dyDescent="0.25">
      <c r="B13887" s="450">
        <v>26121613</v>
      </c>
      <c r="C13887" s="21" t="s">
        <v>13228</v>
      </c>
      <c r="D13887" s="73">
        <v>41659</v>
      </c>
      <c r="E13887" s="21" t="s">
        <v>11890</v>
      </c>
      <c r="F13887" s="21" t="s">
        <v>11891</v>
      </c>
      <c r="G13887" s="19" t="s">
        <v>118</v>
      </c>
      <c r="H13887" s="74">
        <v>1450000</v>
      </c>
      <c r="I13887" s="74">
        <v>1450000</v>
      </c>
      <c r="J13887" s="19" t="s">
        <v>2469</v>
      </c>
      <c r="K13887" s="19" t="s">
        <v>40</v>
      </c>
      <c r="L13887" s="59" t="s">
        <v>13229</v>
      </c>
    </row>
    <row r="13888" spans="2:12" ht="75" customHeight="1" x14ac:dyDescent="0.25">
      <c r="B13888" s="450">
        <v>26121613</v>
      </c>
      <c r="C13888" s="21" t="s">
        <v>13230</v>
      </c>
      <c r="D13888" s="73">
        <v>41659</v>
      </c>
      <c r="E13888" s="21" t="s">
        <v>11890</v>
      </c>
      <c r="F13888" s="21" t="s">
        <v>11891</v>
      </c>
      <c r="G13888" s="19" t="s">
        <v>118</v>
      </c>
      <c r="H13888" s="74">
        <v>255500</v>
      </c>
      <c r="I13888" s="74">
        <v>255500</v>
      </c>
      <c r="J13888" s="19" t="s">
        <v>2469</v>
      </c>
      <c r="K13888" s="19" t="s">
        <v>40</v>
      </c>
      <c r="L13888" s="59" t="s">
        <v>13231</v>
      </c>
    </row>
    <row r="13889" spans="2:12" ht="75" customHeight="1" x14ac:dyDescent="0.25">
      <c r="B13889" s="450">
        <v>26121613</v>
      </c>
      <c r="C13889" s="21" t="s">
        <v>13232</v>
      </c>
      <c r="D13889" s="73">
        <v>41659</v>
      </c>
      <c r="E13889" s="21" t="s">
        <v>11890</v>
      </c>
      <c r="F13889" s="21" t="s">
        <v>11891</v>
      </c>
      <c r="G13889" s="19" t="s">
        <v>118</v>
      </c>
      <c r="H13889" s="74">
        <v>45000</v>
      </c>
      <c r="I13889" s="74">
        <v>45000</v>
      </c>
      <c r="J13889" s="19" t="s">
        <v>2469</v>
      </c>
      <c r="K13889" s="19" t="s">
        <v>40</v>
      </c>
      <c r="L13889" s="59" t="s">
        <v>13233</v>
      </c>
    </row>
    <row r="13890" spans="2:12" ht="75" customHeight="1" x14ac:dyDescent="0.25">
      <c r="B13890" s="450">
        <v>26121613</v>
      </c>
      <c r="C13890" s="21" t="s">
        <v>13234</v>
      </c>
      <c r="D13890" s="73">
        <v>41659</v>
      </c>
      <c r="E13890" s="21" t="s">
        <v>11890</v>
      </c>
      <c r="F13890" s="21" t="s">
        <v>11891</v>
      </c>
      <c r="G13890" s="19" t="s">
        <v>118</v>
      </c>
      <c r="H13890" s="74">
        <v>14500</v>
      </c>
      <c r="I13890" s="74">
        <v>14500</v>
      </c>
      <c r="J13890" s="19" t="s">
        <v>2469</v>
      </c>
      <c r="K13890" s="19" t="s">
        <v>40</v>
      </c>
      <c r="L13890" s="59" t="s">
        <v>13235</v>
      </c>
    </row>
    <row r="13891" spans="2:12" ht="75" customHeight="1" x14ac:dyDescent="0.25">
      <c r="B13891" s="450">
        <v>26121613</v>
      </c>
      <c r="C13891" s="21" t="s">
        <v>13236</v>
      </c>
      <c r="D13891" s="73">
        <v>41659</v>
      </c>
      <c r="E13891" s="21" t="s">
        <v>11890</v>
      </c>
      <c r="F13891" s="21" t="s">
        <v>11891</v>
      </c>
      <c r="G13891" s="19" t="s">
        <v>118</v>
      </c>
      <c r="H13891" s="74">
        <v>182500</v>
      </c>
      <c r="I13891" s="74">
        <v>182500</v>
      </c>
      <c r="J13891" s="19" t="s">
        <v>2469</v>
      </c>
      <c r="K13891" s="19" t="s">
        <v>40</v>
      </c>
      <c r="L13891" s="59" t="s">
        <v>13237</v>
      </c>
    </row>
    <row r="13892" spans="2:12" ht="75" customHeight="1" x14ac:dyDescent="0.25">
      <c r="B13892" s="450">
        <v>26121613</v>
      </c>
      <c r="C13892" s="21" t="s">
        <v>13238</v>
      </c>
      <c r="D13892" s="73">
        <v>41659</v>
      </c>
      <c r="E13892" s="21" t="s">
        <v>11890</v>
      </c>
      <c r="F13892" s="21" t="s">
        <v>11891</v>
      </c>
      <c r="G13892" s="19" t="s">
        <v>118</v>
      </c>
      <c r="H13892" s="74">
        <v>900000</v>
      </c>
      <c r="I13892" s="74">
        <v>900000</v>
      </c>
      <c r="J13892" s="19" t="s">
        <v>2469</v>
      </c>
      <c r="K13892" s="19" t="s">
        <v>40</v>
      </c>
      <c r="L13892" s="59" t="s">
        <v>13239</v>
      </c>
    </row>
    <row r="13893" spans="2:12" ht="75" customHeight="1" x14ac:dyDescent="0.25">
      <c r="B13893" s="450">
        <v>26121613</v>
      </c>
      <c r="C13893" s="355" t="s">
        <v>13240</v>
      </c>
      <c r="D13893" s="73">
        <v>41659</v>
      </c>
      <c r="E13893" s="21" t="s">
        <v>11890</v>
      </c>
      <c r="F13893" s="21" t="s">
        <v>11891</v>
      </c>
      <c r="G13893" s="19" t="s">
        <v>118</v>
      </c>
      <c r="H13893" s="463">
        <v>750000</v>
      </c>
      <c r="I13893" s="463">
        <v>750000</v>
      </c>
      <c r="J13893" s="19" t="s">
        <v>2469</v>
      </c>
      <c r="K13893" s="19" t="s">
        <v>40</v>
      </c>
      <c r="L13893" s="59" t="s">
        <v>13241</v>
      </c>
    </row>
    <row r="13894" spans="2:12" ht="75" customHeight="1" x14ac:dyDescent="0.25">
      <c r="B13894" s="450">
        <v>26121613</v>
      </c>
      <c r="C13894" s="355" t="s">
        <v>13242</v>
      </c>
      <c r="D13894" s="73">
        <v>41659</v>
      </c>
      <c r="E13894" s="21" t="s">
        <v>11890</v>
      </c>
      <c r="F13894" s="21" t="s">
        <v>11891</v>
      </c>
      <c r="G13894" s="19" t="s">
        <v>118</v>
      </c>
      <c r="H13894" s="463">
        <v>96000</v>
      </c>
      <c r="I13894" s="463">
        <v>96000</v>
      </c>
      <c r="J13894" s="19" t="s">
        <v>2469</v>
      </c>
      <c r="K13894" s="19" t="s">
        <v>40</v>
      </c>
      <c r="L13894" s="59" t="s">
        <v>13243</v>
      </c>
    </row>
    <row r="13895" spans="2:12" ht="75" customHeight="1" x14ac:dyDescent="0.25">
      <c r="B13895" s="450">
        <v>30211709</v>
      </c>
      <c r="C13895" s="355" t="s">
        <v>12701</v>
      </c>
      <c r="D13895" s="73">
        <v>41659</v>
      </c>
      <c r="E13895" s="21" t="s">
        <v>11890</v>
      </c>
      <c r="F13895" s="21" t="s">
        <v>11891</v>
      </c>
      <c r="G13895" s="19" t="s">
        <v>118</v>
      </c>
      <c r="H13895" s="463">
        <v>30000</v>
      </c>
      <c r="I13895" s="463">
        <v>30000</v>
      </c>
      <c r="J13895" s="19" t="s">
        <v>2469</v>
      </c>
      <c r="K13895" s="19" t="s">
        <v>40</v>
      </c>
      <c r="L13895" s="59" t="s">
        <v>13244</v>
      </c>
    </row>
    <row r="13896" spans="2:12" ht="75" customHeight="1" x14ac:dyDescent="0.25">
      <c r="B13896" s="450">
        <v>30211606</v>
      </c>
      <c r="C13896" s="355" t="s">
        <v>13245</v>
      </c>
      <c r="D13896" s="73">
        <v>41659</v>
      </c>
      <c r="E13896" s="21" t="s">
        <v>11890</v>
      </c>
      <c r="F13896" s="21" t="s">
        <v>11891</v>
      </c>
      <c r="G13896" s="19" t="s">
        <v>118</v>
      </c>
      <c r="H13896" s="463">
        <v>339000</v>
      </c>
      <c r="I13896" s="463">
        <v>339000</v>
      </c>
      <c r="J13896" s="19" t="s">
        <v>2469</v>
      </c>
      <c r="K13896" s="19" t="s">
        <v>40</v>
      </c>
      <c r="L13896" s="59" t="s">
        <v>13246</v>
      </c>
    </row>
    <row r="13897" spans="2:12" ht="75" customHeight="1" x14ac:dyDescent="0.25">
      <c r="B13897" s="450">
        <v>30211606</v>
      </c>
      <c r="C13897" s="21" t="s">
        <v>13247</v>
      </c>
      <c r="D13897" s="73">
        <v>41659</v>
      </c>
      <c r="E13897" s="21" t="s">
        <v>11890</v>
      </c>
      <c r="F13897" s="21" t="s">
        <v>11891</v>
      </c>
      <c r="G13897" s="19" t="s">
        <v>118</v>
      </c>
      <c r="H13897" s="74">
        <v>495000</v>
      </c>
      <c r="I13897" s="74">
        <v>495000</v>
      </c>
      <c r="J13897" s="19" t="s">
        <v>2469</v>
      </c>
      <c r="K13897" s="19" t="s">
        <v>40</v>
      </c>
      <c r="L13897" s="59" t="s">
        <v>13248</v>
      </c>
    </row>
    <row r="13898" spans="2:12" ht="75" customHeight="1" x14ac:dyDescent="0.25">
      <c r="B13898" s="450" t="s">
        <v>13249</v>
      </c>
      <c r="C13898" s="21" t="s">
        <v>13250</v>
      </c>
      <c r="D13898" s="73">
        <v>41659</v>
      </c>
      <c r="E13898" s="21" t="s">
        <v>11890</v>
      </c>
      <c r="F13898" s="21" t="s">
        <v>11891</v>
      </c>
      <c r="G13898" s="19" t="s">
        <v>118</v>
      </c>
      <c r="H13898" s="74">
        <v>4500</v>
      </c>
      <c r="I13898" s="74">
        <v>4500</v>
      </c>
      <c r="J13898" s="19" t="s">
        <v>2469</v>
      </c>
      <c r="K13898" s="19" t="s">
        <v>40</v>
      </c>
      <c r="L13898" s="59" t="s">
        <v>13251</v>
      </c>
    </row>
    <row r="13899" spans="2:12" ht="75" customHeight="1" x14ac:dyDescent="0.25">
      <c r="B13899" s="450" t="s">
        <v>13249</v>
      </c>
      <c r="C13899" s="21" t="s">
        <v>13252</v>
      </c>
      <c r="D13899" s="73">
        <v>41659</v>
      </c>
      <c r="E13899" s="21" t="s">
        <v>11890</v>
      </c>
      <c r="F13899" s="21" t="s">
        <v>11891</v>
      </c>
      <c r="G13899" s="19" t="s">
        <v>118</v>
      </c>
      <c r="H13899" s="74">
        <v>4500</v>
      </c>
      <c r="I13899" s="74">
        <v>4500</v>
      </c>
      <c r="J13899" s="19" t="s">
        <v>2469</v>
      </c>
      <c r="K13899" s="19" t="s">
        <v>40</v>
      </c>
      <c r="L13899" s="59" t="s">
        <v>13253</v>
      </c>
    </row>
    <row r="13900" spans="2:12" ht="75" customHeight="1" x14ac:dyDescent="0.25">
      <c r="B13900" s="450" t="s">
        <v>13249</v>
      </c>
      <c r="C13900" s="21" t="s">
        <v>13254</v>
      </c>
      <c r="D13900" s="73">
        <v>41659</v>
      </c>
      <c r="E13900" s="21" t="s">
        <v>11890</v>
      </c>
      <c r="F13900" s="21" t="s">
        <v>11891</v>
      </c>
      <c r="G13900" s="19" t="s">
        <v>118</v>
      </c>
      <c r="H13900" s="74">
        <v>4500</v>
      </c>
      <c r="I13900" s="74">
        <v>4500</v>
      </c>
      <c r="J13900" s="19" t="s">
        <v>2469</v>
      </c>
      <c r="K13900" s="19" t="s">
        <v>40</v>
      </c>
      <c r="L13900" s="59" t="s">
        <v>13255</v>
      </c>
    </row>
    <row r="13901" spans="2:12" ht="75" customHeight="1" x14ac:dyDescent="0.25">
      <c r="B13901" s="450" t="s">
        <v>13249</v>
      </c>
      <c r="C13901" s="21" t="s">
        <v>13256</v>
      </c>
      <c r="D13901" s="73">
        <v>41659</v>
      </c>
      <c r="E13901" s="21" t="s">
        <v>11890</v>
      </c>
      <c r="F13901" s="21" t="s">
        <v>11891</v>
      </c>
      <c r="G13901" s="19" t="s">
        <v>118</v>
      </c>
      <c r="H13901" s="74">
        <v>4500</v>
      </c>
      <c r="I13901" s="74">
        <v>4500</v>
      </c>
      <c r="J13901" s="19" t="s">
        <v>2469</v>
      </c>
      <c r="K13901" s="19" t="s">
        <v>40</v>
      </c>
      <c r="L13901" s="59" t="s">
        <v>13257</v>
      </c>
    </row>
    <row r="13902" spans="2:12" ht="75" customHeight="1" x14ac:dyDescent="0.25">
      <c r="B13902" s="450" t="s">
        <v>13249</v>
      </c>
      <c r="C13902" s="21" t="s">
        <v>13258</v>
      </c>
      <c r="D13902" s="73">
        <v>41659</v>
      </c>
      <c r="E13902" s="21" t="s">
        <v>11890</v>
      </c>
      <c r="F13902" s="21" t="s">
        <v>11891</v>
      </c>
      <c r="G13902" s="19" t="s">
        <v>118</v>
      </c>
      <c r="H13902" s="74">
        <v>4500</v>
      </c>
      <c r="I13902" s="74">
        <v>4500</v>
      </c>
      <c r="J13902" s="19" t="s">
        <v>2469</v>
      </c>
      <c r="K13902" s="19" t="s">
        <v>40</v>
      </c>
      <c r="L13902" s="59" t="s">
        <v>13259</v>
      </c>
    </row>
    <row r="13903" spans="2:12" ht="75" customHeight="1" x14ac:dyDescent="0.25">
      <c r="B13903" s="450" t="s">
        <v>13249</v>
      </c>
      <c r="C13903" s="21" t="s">
        <v>13260</v>
      </c>
      <c r="D13903" s="73">
        <v>41659</v>
      </c>
      <c r="E13903" s="21" t="s">
        <v>11890</v>
      </c>
      <c r="F13903" s="21" t="s">
        <v>11891</v>
      </c>
      <c r="G13903" s="19" t="s">
        <v>118</v>
      </c>
      <c r="H13903" s="74">
        <v>4500</v>
      </c>
      <c r="I13903" s="74">
        <v>4500</v>
      </c>
      <c r="J13903" s="19" t="s">
        <v>2469</v>
      </c>
      <c r="K13903" s="19" t="s">
        <v>40</v>
      </c>
      <c r="L13903" s="59" t="s">
        <v>13261</v>
      </c>
    </row>
    <row r="13904" spans="2:12" ht="75" customHeight="1" x14ac:dyDescent="0.25">
      <c r="B13904" s="450" t="s">
        <v>13249</v>
      </c>
      <c r="C13904" s="355" t="s">
        <v>13262</v>
      </c>
      <c r="D13904" s="73">
        <v>41659</v>
      </c>
      <c r="E13904" s="21" t="s">
        <v>11890</v>
      </c>
      <c r="F13904" s="21" t="s">
        <v>11891</v>
      </c>
      <c r="G13904" s="19" t="s">
        <v>118</v>
      </c>
      <c r="H13904" s="463">
        <v>45000</v>
      </c>
      <c r="I13904" s="463">
        <v>45000</v>
      </c>
      <c r="J13904" s="19" t="s">
        <v>2469</v>
      </c>
      <c r="K13904" s="19" t="s">
        <v>40</v>
      </c>
      <c r="L13904" s="59" t="s">
        <v>13263</v>
      </c>
    </row>
    <row r="13905" spans="2:12" ht="75" customHeight="1" x14ac:dyDescent="0.25">
      <c r="B13905" s="450" t="s">
        <v>13249</v>
      </c>
      <c r="C13905" s="355" t="s">
        <v>13264</v>
      </c>
      <c r="D13905" s="73">
        <v>41659</v>
      </c>
      <c r="E13905" s="21" t="s">
        <v>11890</v>
      </c>
      <c r="F13905" s="21" t="s">
        <v>11891</v>
      </c>
      <c r="G13905" s="19" t="s">
        <v>118</v>
      </c>
      <c r="H13905" s="463">
        <v>11250</v>
      </c>
      <c r="I13905" s="463">
        <v>11250</v>
      </c>
      <c r="J13905" s="19" t="s">
        <v>2469</v>
      </c>
      <c r="K13905" s="19" t="s">
        <v>40</v>
      </c>
      <c r="L13905" s="59" t="s">
        <v>13265</v>
      </c>
    </row>
    <row r="13906" spans="2:12" ht="75" customHeight="1" x14ac:dyDescent="0.25">
      <c r="B13906" s="450" t="s">
        <v>13249</v>
      </c>
      <c r="C13906" s="355" t="s">
        <v>13266</v>
      </c>
      <c r="D13906" s="73">
        <v>41659</v>
      </c>
      <c r="E13906" s="21" t="s">
        <v>11890</v>
      </c>
      <c r="F13906" s="21" t="s">
        <v>11891</v>
      </c>
      <c r="G13906" s="19" t="s">
        <v>118</v>
      </c>
      <c r="H13906" s="463">
        <v>5250</v>
      </c>
      <c r="I13906" s="463">
        <v>5250</v>
      </c>
      <c r="J13906" s="19" t="s">
        <v>2469</v>
      </c>
      <c r="K13906" s="19" t="s">
        <v>40</v>
      </c>
      <c r="L13906" s="59" t="s">
        <v>13267</v>
      </c>
    </row>
    <row r="13907" spans="2:12" ht="75" customHeight="1" x14ac:dyDescent="0.25">
      <c r="B13907" s="450" t="s">
        <v>13249</v>
      </c>
      <c r="C13907" s="355" t="s">
        <v>13268</v>
      </c>
      <c r="D13907" s="73">
        <v>41659</v>
      </c>
      <c r="E13907" s="21" t="s">
        <v>11890</v>
      </c>
      <c r="F13907" s="21" t="s">
        <v>11891</v>
      </c>
      <c r="G13907" s="19" t="s">
        <v>118</v>
      </c>
      <c r="H13907" s="463">
        <v>5250</v>
      </c>
      <c r="I13907" s="463">
        <v>5250</v>
      </c>
      <c r="J13907" s="19" t="s">
        <v>2469</v>
      </c>
      <c r="K13907" s="19" t="s">
        <v>40</v>
      </c>
      <c r="L13907" s="59" t="s">
        <v>13269</v>
      </c>
    </row>
    <row r="13908" spans="2:12" ht="75" customHeight="1" x14ac:dyDescent="0.25">
      <c r="B13908" s="450" t="s">
        <v>13249</v>
      </c>
      <c r="C13908" s="21" t="s">
        <v>13270</v>
      </c>
      <c r="D13908" s="73">
        <v>41659</v>
      </c>
      <c r="E13908" s="21" t="s">
        <v>11890</v>
      </c>
      <c r="F13908" s="21" t="s">
        <v>11891</v>
      </c>
      <c r="G13908" s="19" t="s">
        <v>118</v>
      </c>
      <c r="H13908" s="74">
        <v>112500</v>
      </c>
      <c r="I13908" s="74">
        <v>112500</v>
      </c>
      <c r="J13908" s="19" t="s">
        <v>2469</v>
      </c>
      <c r="K13908" s="19" t="s">
        <v>40</v>
      </c>
      <c r="L13908" s="59" t="s">
        <v>13271</v>
      </c>
    </row>
    <row r="13909" spans="2:12" ht="75" customHeight="1" x14ac:dyDescent="0.25">
      <c r="B13909" s="450" t="s">
        <v>13249</v>
      </c>
      <c r="C13909" s="21" t="s">
        <v>13272</v>
      </c>
      <c r="D13909" s="73">
        <v>41659</v>
      </c>
      <c r="E13909" s="21" t="s">
        <v>11890</v>
      </c>
      <c r="F13909" s="21" t="s">
        <v>11891</v>
      </c>
      <c r="G13909" s="19" t="s">
        <v>118</v>
      </c>
      <c r="H13909" s="74">
        <v>15000</v>
      </c>
      <c r="I13909" s="74">
        <v>15000</v>
      </c>
      <c r="J13909" s="19" t="s">
        <v>2469</v>
      </c>
      <c r="K13909" s="19" t="s">
        <v>40</v>
      </c>
      <c r="L13909" s="59" t="s">
        <v>13273</v>
      </c>
    </row>
    <row r="13910" spans="2:12" ht="75" customHeight="1" x14ac:dyDescent="0.25">
      <c r="B13910" s="450" t="s">
        <v>13249</v>
      </c>
      <c r="C13910" s="21" t="s">
        <v>13274</v>
      </c>
      <c r="D13910" s="73">
        <v>41659</v>
      </c>
      <c r="E13910" s="21" t="s">
        <v>11890</v>
      </c>
      <c r="F13910" s="21" t="s">
        <v>11891</v>
      </c>
      <c r="G13910" s="19" t="s">
        <v>118</v>
      </c>
      <c r="H13910" s="74">
        <v>5250</v>
      </c>
      <c r="I13910" s="74">
        <v>5250</v>
      </c>
      <c r="J13910" s="19" t="s">
        <v>2469</v>
      </c>
      <c r="K13910" s="19" t="s">
        <v>40</v>
      </c>
      <c r="L13910" s="59" t="s">
        <v>13275</v>
      </c>
    </row>
    <row r="13911" spans="2:12" ht="75" customHeight="1" x14ac:dyDescent="0.25">
      <c r="B13911" s="450" t="s">
        <v>13249</v>
      </c>
      <c r="C13911" s="21" t="s">
        <v>13276</v>
      </c>
      <c r="D13911" s="73">
        <v>41659</v>
      </c>
      <c r="E13911" s="21" t="s">
        <v>11890</v>
      </c>
      <c r="F13911" s="21" t="s">
        <v>11891</v>
      </c>
      <c r="G13911" s="19" t="s">
        <v>118</v>
      </c>
      <c r="H13911" s="74">
        <v>135000</v>
      </c>
      <c r="I13911" s="74">
        <v>135000</v>
      </c>
      <c r="J13911" s="19" t="s">
        <v>2469</v>
      </c>
      <c r="K13911" s="19" t="s">
        <v>40</v>
      </c>
      <c r="L13911" s="59" t="s">
        <v>13277</v>
      </c>
    </row>
    <row r="13912" spans="2:12" ht="75" customHeight="1" x14ac:dyDescent="0.25">
      <c r="B13912" s="450" t="s">
        <v>13249</v>
      </c>
      <c r="C13912" s="21" t="s">
        <v>13278</v>
      </c>
      <c r="D13912" s="73">
        <v>41659</v>
      </c>
      <c r="E13912" s="21" t="s">
        <v>11890</v>
      </c>
      <c r="F13912" s="21" t="s">
        <v>11891</v>
      </c>
      <c r="G13912" s="19" t="s">
        <v>118</v>
      </c>
      <c r="H13912" s="74">
        <v>37500</v>
      </c>
      <c r="I13912" s="74">
        <v>37500</v>
      </c>
      <c r="J13912" s="19" t="s">
        <v>2469</v>
      </c>
      <c r="K13912" s="19" t="s">
        <v>40</v>
      </c>
      <c r="L13912" s="59" t="s">
        <v>13279</v>
      </c>
    </row>
    <row r="13913" spans="2:12" ht="75" customHeight="1" x14ac:dyDescent="0.25">
      <c r="B13913" s="450" t="s">
        <v>13249</v>
      </c>
      <c r="C13913" s="21" t="s">
        <v>13280</v>
      </c>
      <c r="D13913" s="73">
        <v>41659</v>
      </c>
      <c r="E13913" s="21" t="s">
        <v>11890</v>
      </c>
      <c r="F13913" s="21" t="s">
        <v>11891</v>
      </c>
      <c r="G13913" s="19" t="s">
        <v>118</v>
      </c>
      <c r="H13913" s="74">
        <v>11250</v>
      </c>
      <c r="I13913" s="74">
        <v>11250</v>
      </c>
      <c r="J13913" s="19" t="s">
        <v>2469</v>
      </c>
      <c r="K13913" s="19" t="s">
        <v>40</v>
      </c>
      <c r="L13913" s="59" t="s">
        <v>13281</v>
      </c>
    </row>
    <row r="13914" spans="2:12" ht="75" customHeight="1" x14ac:dyDescent="0.25">
      <c r="B13914" s="450">
        <v>26111704</v>
      </c>
      <c r="C13914" s="21" t="s">
        <v>13282</v>
      </c>
      <c r="D13914" s="73">
        <v>41659</v>
      </c>
      <c r="E13914" s="21" t="s">
        <v>11890</v>
      </c>
      <c r="F13914" s="21" t="s">
        <v>11891</v>
      </c>
      <c r="G13914" s="19" t="s">
        <v>118</v>
      </c>
      <c r="H13914" s="74">
        <v>1125000</v>
      </c>
      <c r="I13914" s="74">
        <v>1125000</v>
      </c>
      <c r="J13914" s="19" t="s">
        <v>2469</v>
      </c>
      <c r="K13914" s="19" t="s">
        <v>40</v>
      </c>
      <c r="L13914" s="59" t="s">
        <v>13283</v>
      </c>
    </row>
    <row r="13915" spans="2:12" ht="75" customHeight="1" x14ac:dyDescent="0.25">
      <c r="B13915" s="450">
        <v>23171507</v>
      </c>
      <c r="C13915" s="355" t="s">
        <v>12703</v>
      </c>
      <c r="D13915" s="73">
        <v>41659</v>
      </c>
      <c r="E13915" s="21" t="s">
        <v>11890</v>
      </c>
      <c r="F13915" s="21" t="s">
        <v>11891</v>
      </c>
      <c r="G13915" s="19" t="s">
        <v>118</v>
      </c>
      <c r="H13915" s="463">
        <v>4275000</v>
      </c>
      <c r="I13915" s="463">
        <v>4275000</v>
      </c>
      <c r="J13915" s="19" t="s">
        <v>2469</v>
      </c>
      <c r="K13915" s="19" t="s">
        <v>40</v>
      </c>
      <c r="L13915" s="59" t="s">
        <v>13284</v>
      </c>
    </row>
    <row r="13916" spans="2:12" ht="75" customHeight="1" x14ac:dyDescent="0.25">
      <c r="B13916" s="450">
        <v>32111802</v>
      </c>
      <c r="C13916" s="355" t="s">
        <v>13285</v>
      </c>
      <c r="D13916" s="73">
        <v>41659</v>
      </c>
      <c r="E13916" s="21" t="s">
        <v>11890</v>
      </c>
      <c r="F13916" s="21" t="s">
        <v>11891</v>
      </c>
      <c r="G13916" s="19" t="s">
        <v>118</v>
      </c>
      <c r="H13916" s="463">
        <v>45000</v>
      </c>
      <c r="I13916" s="463">
        <v>45000</v>
      </c>
      <c r="J13916" s="19" t="s">
        <v>2469</v>
      </c>
      <c r="K13916" s="19" t="s">
        <v>40</v>
      </c>
      <c r="L13916" s="59" t="s">
        <v>13286</v>
      </c>
    </row>
    <row r="13917" spans="2:12" ht="75" customHeight="1" x14ac:dyDescent="0.25">
      <c r="B13917" s="450">
        <v>32111802</v>
      </c>
      <c r="C13917" s="355" t="s">
        <v>13287</v>
      </c>
      <c r="D13917" s="73">
        <v>41659</v>
      </c>
      <c r="E13917" s="21" t="s">
        <v>11890</v>
      </c>
      <c r="F13917" s="21" t="s">
        <v>11891</v>
      </c>
      <c r="G13917" s="19" t="s">
        <v>118</v>
      </c>
      <c r="H13917" s="463">
        <v>75000</v>
      </c>
      <c r="I13917" s="463">
        <v>75000</v>
      </c>
      <c r="J13917" s="19" t="s">
        <v>2469</v>
      </c>
      <c r="K13917" s="19" t="s">
        <v>40</v>
      </c>
      <c r="L13917" s="59" t="s">
        <v>13288</v>
      </c>
    </row>
    <row r="13918" spans="2:12" ht="75" customHeight="1" x14ac:dyDescent="0.25">
      <c r="B13918" s="450">
        <v>32111802</v>
      </c>
      <c r="C13918" s="355" t="s">
        <v>13289</v>
      </c>
      <c r="D13918" s="73">
        <v>41659</v>
      </c>
      <c r="E13918" s="21" t="s">
        <v>11890</v>
      </c>
      <c r="F13918" s="21" t="s">
        <v>11891</v>
      </c>
      <c r="G13918" s="19" t="s">
        <v>118</v>
      </c>
      <c r="H13918" s="463">
        <v>75000</v>
      </c>
      <c r="I13918" s="463">
        <v>75000</v>
      </c>
      <c r="J13918" s="19" t="s">
        <v>2469</v>
      </c>
      <c r="K13918" s="19" t="s">
        <v>40</v>
      </c>
      <c r="L13918" s="59" t="s">
        <v>13290</v>
      </c>
    </row>
    <row r="13919" spans="2:12" ht="75" customHeight="1" x14ac:dyDescent="0.25">
      <c r="B13919" s="450">
        <v>32111802</v>
      </c>
      <c r="C13919" s="21" t="s">
        <v>13291</v>
      </c>
      <c r="D13919" s="73">
        <v>41659</v>
      </c>
      <c r="E13919" s="21" t="s">
        <v>11890</v>
      </c>
      <c r="F13919" s="21" t="s">
        <v>11891</v>
      </c>
      <c r="G13919" s="19" t="s">
        <v>118</v>
      </c>
      <c r="H13919" s="74">
        <v>75000</v>
      </c>
      <c r="I13919" s="74">
        <v>75000</v>
      </c>
      <c r="J13919" s="19" t="s">
        <v>2469</v>
      </c>
      <c r="K13919" s="19" t="s">
        <v>40</v>
      </c>
      <c r="L13919" s="59" t="s">
        <v>13292</v>
      </c>
    </row>
    <row r="13920" spans="2:12" ht="75" customHeight="1" x14ac:dyDescent="0.25">
      <c r="B13920" s="450">
        <v>32111802</v>
      </c>
      <c r="C13920" s="21" t="s">
        <v>13293</v>
      </c>
      <c r="D13920" s="73">
        <v>41659</v>
      </c>
      <c r="E13920" s="21" t="s">
        <v>11890</v>
      </c>
      <c r="F13920" s="21" t="s">
        <v>11891</v>
      </c>
      <c r="G13920" s="19" t="s">
        <v>118</v>
      </c>
      <c r="H13920" s="74">
        <v>75000</v>
      </c>
      <c r="I13920" s="74">
        <v>75000</v>
      </c>
      <c r="J13920" s="19" t="s">
        <v>2469</v>
      </c>
      <c r="K13920" s="19" t="s">
        <v>40</v>
      </c>
      <c r="L13920" s="59" t="s">
        <v>13294</v>
      </c>
    </row>
    <row r="13921" spans="2:12" ht="75" customHeight="1" x14ac:dyDescent="0.25">
      <c r="B13921" s="450">
        <v>32111802</v>
      </c>
      <c r="C13921" s="21" t="s">
        <v>13295</v>
      </c>
      <c r="D13921" s="73">
        <v>41659</v>
      </c>
      <c r="E13921" s="21" t="s">
        <v>11890</v>
      </c>
      <c r="F13921" s="21" t="s">
        <v>11891</v>
      </c>
      <c r="G13921" s="19" t="s">
        <v>118</v>
      </c>
      <c r="H13921" s="74">
        <v>75000</v>
      </c>
      <c r="I13921" s="74">
        <v>75000</v>
      </c>
      <c r="J13921" s="19" t="s">
        <v>2469</v>
      </c>
      <c r="K13921" s="19" t="s">
        <v>40</v>
      </c>
      <c r="L13921" s="59" t="s">
        <v>13296</v>
      </c>
    </row>
    <row r="13922" spans="2:12" ht="75" customHeight="1" x14ac:dyDescent="0.25">
      <c r="B13922" s="450">
        <v>32111802</v>
      </c>
      <c r="C13922" s="21" t="s">
        <v>13297</v>
      </c>
      <c r="D13922" s="73">
        <v>41659</v>
      </c>
      <c r="E13922" s="21" t="s">
        <v>11890</v>
      </c>
      <c r="F13922" s="21" t="s">
        <v>11891</v>
      </c>
      <c r="G13922" s="19" t="s">
        <v>118</v>
      </c>
      <c r="H13922" s="74">
        <v>75000</v>
      </c>
      <c r="I13922" s="74">
        <v>75000</v>
      </c>
      <c r="J13922" s="19" t="s">
        <v>2469</v>
      </c>
      <c r="K13922" s="19" t="s">
        <v>40</v>
      </c>
      <c r="L13922" s="59" t="s">
        <v>13298</v>
      </c>
    </row>
    <row r="13923" spans="2:12" ht="75" customHeight="1" x14ac:dyDescent="0.25">
      <c r="B13923" s="450">
        <v>32111802</v>
      </c>
      <c r="C13923" s="21" t="s">
        <v>13299</v>
      </c>
      <c r="D13923" s="73">
        <v>41659</v>
      </c>
      <c r="E13923" s="21" t="s">
        <v>11890</v>
      </c>
      <c r="F13923" s="21" t="s">
        <v>11891</v>
      </c>
      <c r="G13923" s="19" t="s">
        <v>118</v>
      </c>
      <c r="H13923" s="74">
        <v>75000</v>
      </c>
      <c r="I13923" s="74">
        <v>75000</v>
      </c>
      <c r="J13923" s="19" t="s">
        <v>2469</v>
      </c>
      <c r="K13923" s="19" t="s">
        <v>40</v>
      </c>
      <c r="L13923" s="59" t="s">
        <v>13300</v>
      </c>
    </row>
    <row r="13924" spans="2:12" ht="75" customHeight="1" x14ac:dyDescent="0.25">
      <c r="B13924" s="450">
        <v>32111802</v>
      </c>
      <c r="C13924" s="21" t="s">
        <v>13301</v>
      </c>
      <c r="D13924" s="73">
        <v>41659</v>
      </c>
      <c r="E13924" s="21" t="s">
        <v>11890</v>
      </c>
      <c r="F13924" s="21" t="s">
        <v>11891</v>
      </c>
      <c r="G13924" s="19" t="s">
        <v>118</v>
      </c>
      <c r="H13924" s="74">
        <v>75000</v>
      </c>
      <c r="I13924" s="74">
        <v>75000</v>
      </c>
      <c r="J13924" s="19" t="s">
        <v>2469</v>
      </c>
      <c r="K13924" s="19" t="s">
        <v>40</v>
      </c>
      <c r="L13924" s="59" t="s">
        <v>13302</v>
      </c>
    </row>
    <row r="13925" spans="2:12" ht="75" customHeight="1" x14ac:dyDescent="0.25">
      <c r="B13925" s="450">
        <v>32111802</v>
      </c>
      <c r="C13925" s="21" t="s">
        <v>12704</v>
      </c>
      <c r="D13925" s="73">
        <v>41659</v>
      </c>
      <c r="E13925" s="21" t="s">
        <v>11890</v>
      </c>
      <c r="F13925" s="21" t="s">
        <v>11891</v>
      </c>
      <c r="G13925" s="19" t="s">
        <v>118</v>
      </c>
      <c r="H13925" s="74">
        <v>135000</v>
      </c>
      <c r="I13925" s="74">
        <v>135000</v>
      </c>
      <c r="J13925" s="19" t="s">
        <v>2469</v>
      </c>
      <c r="K13925" s="19" t="s">
        <v>40</v>
      </c>
      <c r="L13925" s="59" t="s">
        <v>13303</v>
      </c>
    </row>
    <row r="13926" spans="2:12" ht="75" customHeight="1" x14ac:dyDescent="0.25">
      <c r="B13926" s="450">
        <v>32111802</v>
      </c>
      <c r="C13926" s="355" t="s">
        <v>12705</v>
      </c>
      <c r="D13926" s="73">
        <v>41659</v>
      </c>
      <c r="E13926" s="21" t="s">
        <v>11890</v>
      </c>
      <c r="F13926" s="21" t="s">
        <v>11891</v>
      </c>
      <c r="G13926" s="19" t="s">
        <v>118</v>
      </c>
      <c r="H13926" s="463">
        <v>135000</v>
      </c>
      <c r="I13926" s="463">
        <v>135000</v>
      </c>
      <c r="J13926" s="19" t="s">
        <v>2469</v>
      </c>
      <c r="K13926" s="19" t="s">
        <v>40</v>
      </c>
      <c r="L13926" s="59" t="s">
        <v>13304</v>
      </c>
    </row>
    <row r="13927" spans="2:12" ht="75" customHeight="1" x14ac:dyDescent="0.25">
      <c r="B13927" s="450">
        <v>32111802</v>
      </c>
      <c r="C13927" s="355" t="s">
        <v>12706</v>
      </c>
      <c r="D13927" s="73">
        <v>41659</v>
      </c>
      <c r="E13927" s="21" t="s">
        <v>11890</v>
      </c>
      <c r="F13927" s="21" t="s">
        <v>11891</v>
      </c>
      <c r="G13927" s="19" t="s">
        <v>118</v>
      </c>
      <c r="H13927" s="463">
        <v>135000</v>
      </c>
      <c r="I13927" s="463">
        <v>135000</v>
      </c>
      <c r="J13927" s="19" t="s">
        <v>2469</v>
      </c>
      <c r="K13927" s="19" t="s">
        <v>40</v>
      </c>
      <c r="L13927" s="59" t="s">
        <v>13305</v>
      </c>
    </row>
    <row r="13928" spans="2:12" ht="75" customHeight="1" x14ac:dyDescent="0.25">
      <c r="B13928" s="450">
        <v>32111802</v>
      </c>
      <c r="C13928" s="355" t="s">
        <v>12707</v>
      </c>
      <c r="D13928" s="73">
        <v>41659</v>
      </c>
      <c r="E13928" s="21" t="s">
        <v>11890</v>
      </c>
      <c r="F13928" s="21" t="s">
        <v>11891</v>
      </c>
      <c r="G13928" s="19" t="s">
        <v>118</v>
      </c>
      <c r="H13928" s="463">
        <v>135000</v>
      </c>
      <c r="I13928" s="463">
        <v>135000</v>
      </c>
      <c r="J13928" s="19" t="s">
        <v>2469</v>
      </c>
      <c r="K13928" s="19" t="s">
        <v>40</v>
      </c>
      <c r="L13928" s="59" t="s">
        <v>13306</v>
      </c>
    </row>
    <row r="13929" spans="2:12" ht="75" customHeight="1" x14ac:dyDescent="0.25">
      <c r="B13929" s="450">
        <v>32111802</v>
      </c>
      <c r="C13929" s="355" t="s">
        <v>12708</v>
      </c>
      <c r="D13929" s="73">
        <v>41659</v>
      </c>
      <c r="E13929" s="21" t="s">
        <v>11890</v>
      </c>
      <c r="F13929" s="21" t="s">
        <v>11891</v>
      </c>
      <c r="G13929" s="19" t="s">
        <v>118</v>
      </c>
      <c r="H13929" s="463">
        <v>135000</v>
      </c>
      <c r="I13929" s="463">
        <v>135000</v>
      </c>
      <c r="J13929" s="19" t="s">
        <v>2469</v>
      </c>
      <c r="K13929" s="19" t="s">
        <v>40</v>
      </c>
      <c r="L13929" s="59" t="s">
        <v>13307</v>
      </c>
    </row>
    <row r="13930" spans="2:12" ht="75" customHeight="1" x14ac:dyDescent="0.25">
      <c r="B13930" s="450">
        <v>32111802</v>
      </c>
      <c r="C13930" s="21" t="s">
        <v>12709</v>
      </c>
      <c r="D13930" s="73">
        <v>41659</v>
      </c>
      <c r="E13930" s="21" t="s">
        <v>11890</v>
      </c>
      <c r="F13930" s="21" t="s">
        <v>11891</v>
      </c>
      <c r="G13930" s="19" t="s">
        <v>118</v>
      </c>
      <c r="H13930" s="74">
        <v>337500</v>
      </c>
      <c r="I13930" s="74">
        <v>337500</v>
      </c>
      <c r="J13930" s="19" t="s">
        <v>2469</v>
      </c>
      <c r="K13930" s="19" t="s">
        <v>40</v>
      </c>
      <c r="L13930" s="59" t="s">
        <v>13308</v>
      </c>
    </row>
    <row r="13931" spans="2:12" ht="75" customHeight="1" x14ac:dyDescent="0.25">
      <c r="B13931" s="450">
        <v>32111802</v>
      </c>
      <c r="C13931" s="21" t="s">
        <v>12710</v>
      </c>
      <c r="D13931" s="73">
        <v>41659</v>
      </c>
      <c r="E13931" s="21" t="s">
        <v>11890</v>
      </c>
      <c r="F13931" s="21" t="s">
        <v>11891</v>
      </c>
      <c r="G13931" s="19" t="s">
        <v>118</v>
      </c>
      <c r="H13931" s="74">
        <v>495000</v>
      </c>
      <c r="I13931" s="74">
        <v>495000</v>
      </c>
      <c r="J13931" s="19" t="s">
        <v>2469</v>
      </c>
      <c r="K13931" s="19" t="s">
        <v>40</v>
      </c>
      <c r="L13931" s="59" t="s">
        <v>13309</v>
      </c>
    </row>
    <row r="13932" spans="2:12" ht="75" customHeight="1" x14ac:dyDescent="0.25">
      <c r="B13932" s="450">
        <v>32111802</v>
      </c>
      <c r="C13932" s="21" t="s">
        <v>12711</v>
      </c>
      <c r="D13932" s="73">
        <v>41659</v>
      </c>
      <c r="E13932" s="21" t="s">
        <v>11890</v>
      </c>
      <c r="F13932" s="21" t="s">
        <v>11891</v>
      </c>
      <c r="G13932" s="19" t="s">
        <v>118</v>
      </c>
      <c r="H13932" s="74">
        <v>225000</v>
      </c>
      <c r="I13932" s="74">
        <v>225000</v>
      </c>
      <c r="J13932" s="19" t="s">
        <v>2469</v>
      </c>
      <c r="K13932" s="19" t="s">
        <v>40</v>
      </c>
      <c r="L13932" s="59" t="s">
        <v>13310</v>
      </c>
    </row>
    <row r="13933" spans="2:12" ht="75" customHeight="1" x14ac:dyDescent="0.25">
      <c r="B13933" s="450">
        <v>32111802</v>
      </c>
      <c r="C13933" s="21" t="s">
        <v>13311</v>
      </c>
      <c r="D13933" s="73">
        <v>41659</v>
      </c>
      <c r="E13933" s="21" t="s">
        <v>11890</v>
      </c>
      <c r="F13933" s="21" t="s">
        <v>11891</v>
      </c>
      <c r="G13933" s="19" t="s">
        <v>118</v>
      </c>
      <c r="H13933" s="74">
        <v>75000</v>
      </c>
      <c r="I13933" s="74">
        <v>75000</v>
      </c>
      <c r="J13933" s="19" t="s">
        <v>2469</v>
      </c>
      <c r="K13933" s="19" t="s">
        <v>40</v>
      </c>
      <c r="L13933" s="59" t="s">
        <v>13312</v>
      </c>
    </row>
    <row r="13934" spans="2:12" ht="75" customHeight="1" x14ac:dyDescent="0.25">
      <c r="B13934" s="450">
        <v>32111802</v>
      </c>
      <c r="C13934" s="21" t="s">
        <v>13313</v>
      </c>
      <c r="D13934" s="73">
        <v>41659</v>
      </c>
      <c r="E13934" s="21" t="s">
        <v>11890</v>
      </c>
      <c r="F13934" s="21" t="s">
        <v>11891</v>
      </c>
      <c r="G13934" s="19" t="s">
        <v>118</v>
      </c>
      <c r="H13934" s="74">
        <v>75000</v>
      </c>
      <c r="I13934" s="74">
        <v>75000</v>
      </c>
      <c r="J13934" s="19" t="s">
        <v>2469</v>
      </c>
      <c r="K13934" s="19" t="s">
        <v>40</v>
      </c>
      <c r="L13934" s="59" t="s">
        <v>13314</v>
      </c>
    </row>
    <row r="13935" spans="2:12" ht="75" customHeight="1" x14ac:dyDescent="0.25">
      <c r="B13935" s="450">
        <v>32111802</v>
      </c>
      <c r="C13935" s="21" t="s">
        <v>13315</v>
      </c>
      <c r="D13935" s="73">
        <v>41659</v>
      </c>
      <c r="E13935" s="21" t="s">
        <v>11890</v>
      </c>
      <c r="F13935" s="21" t="s">
        <v>11891</v>
      </c>
      <c r="G13935" s="19" t="s">
        <v>118</v>
      </c>
      <c r="H13935" s="74">
        <v>75000</v>
      </c>
      <c r="I13935" s="74">
        <v>75000</v>
      </c>
      <c r="J13935" s="19" t="s">
        <v>2469</v>
      </c>
      <c r="K13935" s="19" t="s">
        <v>40</v>
      </c>
      <c r="L13935" s="59" t="s">
        <v>13316</v>
      </c>
    </row>
    <row r="13936" spans="2:12" ht="75" customHeight="1" x14ac:dyDescent="0.25">
      <c r="B13936" s="450">
        <v>32111802</v>
      </c>
      <c r="C13936" s="21" t="s">
        <v>12712</v>
      </c>
      <c r="D13936" s="73">
        <v>41659</v>
      </c>
      <c r="E13936" s="21" t="s">
        <v>11890</v>
      </c>
      <c r="F13936" s="21" t="s">
        <v>11891</v>
      </c>
      <c r="G13936" s="19" t="s">
        <v>118</v>
      </c>
      <c r="H13936" s="74">
        <v>315000</v>
      </c>
      <c r="I13936" s="74">
        <v>315000</v>
      </c>
      <c r="J13936" s="19" t="s">
        <v>2469</v>
      </c>
      <c r="K13936" s="19" t="s">
        <v>40</v>
      </c>
      <c r="L13936" s="59" t="s">
        <v>13317</v>
      </c>
    </row>
    <row r="13937" spans="2:12" ht="75" customHeight="1" x14ac:dyDescent="0.25">
      <c r="B13937" s="450">
        <v>32111802</v>
      </c>
      <c r="C13937" s="355" t="s">
        <v>13318</v>
      </c>
      <c r="D13937" s="73">
        <v>41659</v>
      </c>
      <c r="E13937" s="21" t="s">
        <v>11890</v>
      </c>
      <c r="F13937" s="21" t="s">
        <v>11891</v>
      </c>
      <c r="G13937" s="19" t="s">
        <v>118</v>
      </c>
      <c r="H13937" s="463">
        <v>75000</v>
      </c>
      <c r="I13937" s="463">
        <v>75000</v>
      </c>
      <c r="J13937" s="19" t="s">
        <v>2469</v>
      </c>
      <c r="K13937" s="19" t="s">
        <v>40</v>
      </c>
      <c r="L13937" s="59" t="s">
        <v>13319</v>
      </c>
    </row>
    <row r="13938" spans="2:12" ht="75" customHeight="1" x14ac:dyDescent="0.25">
      <c r="B13938" s="450">
        <v>32111802</v>
      </c>
      <c r="C13938" s="355" t="s">
        <v>12713</v>
      </c>
      <c r="D13938" s="73">
        <v>41659</v>
      </c>
      <c r="E13938" s="21" t="s">
        <v>11890</v>
      </c>
      <c r="F13938" s="21" t="s">
        <v>11891</v>
      </c>
      <c r="G13938" s="19" t="s">
        <v>118</v>
      </c>
      <c r="H13938" s="463">
        <v>315000</v>
      </c>
      <c r="I13938" s="463">
        <v>315000</v>
      </c>
      <c r="J13938" s="19" t="s">
        <v>2469</v>
      </c>
      <c r="K13938" s="19" t="s">
        <v>40</v>
      </c>
      <c r="L13938" s="59" t="s">
        <v>13320</v>
      </c>
    </row>
    <row r="13939" spans="2:12" ht="75" customHeight="1" x14ac:dyDescent="0.25">
      <c r="B13939" s="450">
        <v>32111802</v>
      </c>
      <c r="C13939" s="355" t="s">
        <v>13321</v>
      </c>
      <c r="D13939" s="73">
        <v>41659</v>
      </c>
      <c r="E13939" s="21" t="s">
        <v>11890</v>
      </c>
      <c r="F13939" s="21" t="s">
        <v>11891</v>
      </c>
      <c r="G13939" s="19" t="s">
        <v>118</v>
      </c>
      <c r="H13939" s="463">
        <v>61500</v>
      </c>
      <c r="I13939" s="463">
        <v>61500</v>
      </c>
      <c r="J13939" s="19" t="s">
        <v>2469</v>
      </c>
      <c r="K13939" s="19" t="s">
        <v>40</v>
      </c>
      <c r="L13939" s="59" t="s">
        <v>13322</v>
      </c>
    </row>
    <row r="13940" spans="2:12" ht="75" customHeight="1" x14ac:dyDescent="0.25">
      <c r="B13940" s="450">
        <v>32111802</v>
      </c>
      <c r="C13940" s="355" t="s">
        <v>12714</v>
      </c>
      <c r="D13940" s="73">
        <v>41659</v>
      </c>
      <c r="E13940" s="21" t="s">
        <v>11890</v>
      </c>
      <c r="F13940" s="21" t="s">
        <v>11891</v>
      </c>
      <c r="G13940" s="19" t="s">
        <v>118</v>
      </c>
      <c r="H13940" s="463">
        <v>315000</v>
      </c>
      <c r="I13940" s="463">
        <v>315000</v>
      </c>
      <c r="J13940" s="19" t="s">
        <v>2469</v>
      </c>
      <c r="K13940" s="19" t="s">
        <v>40</v>
      </c>
      <c r="L13940" s="59" t="s">
        <v>13323</v>
      </c>
    </row>
    <row r="13941" spans="2:12" ht="75" customHeight="1" x14ac:dyDescent="0.25">
      <c r="B13941" s="450">
        <v>32111802</v>
      </c>
      <c r="C13941" s="21" t="s">
        <v>13324</v>
      </c>
      <c r="D13941" s="73">
        <v>41659</v>
      </c>
      <c r="E13941" s="21" t="s">
        <v>11890</v>
      </c>
      <c r="F13941" s="21" t="s">
        <v>11891</v>
      </c>
      <c r="G13941" s="19" t="s">
        <v>118</v>
      </c>
      <c r="H13941" s="74">
        <v>75000</v>
      </c>
      <c r="I13941" s="74">
        <v>75000</v>
      </c>
      <c r="J13941" s="19" t="s">
        <v>2469</v>
      </c>
      <c r="K13941" s="19" t="s">
        <v>40</v>
      </c>
      <c r="L13941" s="59" t="s">
        <v>13325</v>
      </c>
    </row>
    <row r="13942" spans="2:12" ht="75" customHeight="1" x14ac:dyDescent="0.25">
      <c r="B13942" s="450">
        <v>32111802</v>
      </c>
      <c r="C13942" s="21" t="s">
        <v>13326</v>
      </c>
      <c r="D13942" s="73">
        <v>41659</v>
      </c>
      <c r="E13942" s="21" t="s">
        <v>11890</v>
      </c>
      <c r="F13942" s="21" t="s">
        <v>11891</v>
      </c>
      <c r="G13942" s="19" t="s">
        <v>118</v>
      </c>
      <c r="H13942" s="74">
        <v>75000</v>
      </c>
      <c r="I13942" s="74">
        <v>75000</v>
      </c>
      <c r="J13942" s="19" t="s">
        <v>2469</v>
      </c>
      <c r="K13942" s="19" t="s">
        <v>40</v>
      </c>
      <c r="L13942" s="59" t="s">
        <v>13327</v>
      </c>
    </row>
    <row r="13943" spans="2:12" ht="75" customHeight="1" x14ac:dyDescent="0.25">
      <c r="B13943" s="450">
        <v>32111802</v>
      </c>
      <c r="C13943" s="21" t="s">
        <v>12715</v>
      </c>
      <c r="D13943" s="73">
        <v>41659</v>
      </c>
      <c r="E13943" s="21" t="s">
        <v>11890</v>
      </c>
      <c r="F13943" s="21" t="s">
        <v>11891</v>
      </c>
      <c r="G13943" s="19" t="s">
        <v>118</v>
      </c>
      <c r="H13943" s="74">
        <v>270000</v>
      </c>
      <c r="I13943" s="74">
        <v>270000</v>
      </c>
      <c r="J13943" s="19" t="s">
        <v>2469</v>
      </c>
      <c r="K13943" s="19" t="s">
        <v>40</v>
      </c>
      <c r="L13943" s="59" t="s">
        <v>13328</v>
      </c>
    </row>
    <row r="13944" spans="2:12" ht="75" customHeight="1" x14ac:dyDescent="0.25">
      <c r="B13944" s="450">
        <v>30211709</v>
      </c>
      <c r="C13944" s="21" t="s">
        <v>13329</v>
      </c>
      <c r="D13944" s="73">
        <v>41659</v>
      </c>
      <c r="E13944" s="21" t="s">
        <v>11890</v>
      </c>
      <c r="F13944" s="21" t="s">
        <v>11891</v>
      </c>
      <c r="G13944" s="19" t="s">
        <v>118</v>
      </c>
      <c r="H13944" s="74">
        <v>1060000</v>
      </c>
      <c r="I13944" s="74">
        <v>1060000</v>
      </c>
      <c r="J13944" s="19" t="s">
        <v>2469</v>
      </c>
      <c r="K13944" s="19" t="s">
        <v>40</v>
      </c>
      <c r="L13944" s="59" t="s">
        <v>13330</v>
      </c>
    </row>
    <row r="13945" spans="2:12" ht="75" customHeight="1" x14ac:dyDescent="0.25">
      <c r="B13945" s="450">
        <v>30211709</v>
      </c>
      <c r="C13945" s="21" t="s">
        <v>13331</v>
      </c>
      <c r="D13945" s="73">
        <v>41659</v>
      </c>
      <c r="E13945" s="21" t="s">
        <v>11890</v>
      </c>
      <c r="F13945" s="21" t="s">
        <v>11891</v>
      </c>
      <c r="G13945" s="19" t="s">
        <v>118</v>
      </c>
      <c r="H13945" s="74">
        <v>680000</v>
      </c>
      <c r="I13945" s="74">
        <v>680000</v>
      </c>
      <c r="J13945" s="19" t="s">
        <v>2469</v>
      </c>
      <c r="K13945" s="19" t="s">
        <v>40</v>
      </c>
      <c r="L13945" s="59" t="s">
        <v>13332</v>
      </c>
    </row>
    <row r="13946" spans="2:12" ht="75" customHeight="1" x14ac:dyDescent="0.25">
      <c r="B13946" s="450">
        <v>30211709</v>
      </c>
      <c r="C13946" s="21" t="s">
        <v>13333</v>
      </c>
      <c r="D13946" s="73">
        <v>41659</v>
      </c>
      <c r="E13946" s="21" t="s">
        <v>11890</v>
      </c>
      <c r="F13946" s="21" t="s">
        <v>11891</v>
      </c>
      <c r="G13946" s="19" t="s">
        <v>118</v>
      </c>
      <c r="H13946" s="74">
        <v>160000</v>
      </c>
      <c r="I13946" s="74">
        <v>160000</v>
      </c>
      <c r="J13946" s="19" t="s">
        <v>2469</v>
      </c>
      <c r="K13946" s="19" t="s">
        <v>40</v>
      </c>
      <c r="L13946" s="59" t="s">
        <v>13334</v>
      </c>
    </row>
    <row r="13947" spans="2:12" ht="75" customHeight="1" x14ac:dyDescent="0.25">
      <c r="B13947" s="450" t="s">
        <v>13335</v>
      </c>
      <c r="C13947" s="21" t="s">
        <v>13336</v>
      </c>
      <c r="D13947" s="73">
        <v>41659</v>
      </c>
      <c r="E13947" s="21" t="s">
        <v>11890</v>
      </c>
      <c r="F13947" s="21" t="s">
        <v>11891</v>
      </c>
      <c r="G13947" s="19" t="s">
        <v>118</v>
      </c>
      <c r="H13947" s="74">
        <v>27000000</v>
      </c>
      <c r="I13947" s="74">
        <v>27000000</v>
      </c>
      <c r="J13947" s="19" t="s">
        <v>2469</v>
      </c>
      <c r="K13947" s="19" t="s">
        <v>40</v>
      </c>
      <c r="L13947" s="59" t="s">
        <v>13337</v>
      </c>
    </row>
    <row r="13948" spans="2:12" ht="75" customHeight="1" x14ac:dyDescent="0.25">
      <c r="B13948" s="450">
        <v>32121501</v>
      </c>
      <c r="C13948" s="355" t="s">
        <v>12716</v>
      </c>
      <c r="D13948" s="73">
        <v>41659</v>
      </c>
      <c r="E13948" s="21" t="s">
        <v>11890</v>
      </c>
      <c r="F13948" s="21" t="s">
        <v>11891</v>
      </c>
      <c r="G13948" s="19" t="s">
        <v>118</v>
      </c>
      <c r="H13948" s="463">
        <v>18000</v>
      </c>
      <c r="I13948" s="463">
        <v>18000</v>
      </c>
      <c r="J13948" s="19" t="s">
        <v>2469</v>
      </c>
      <c r="K13948" s="19" t="s">
        <v>40</v>
      </c>
      <c r="L13948" s="59" t="s">
        <v>13338</v>
      </c>
    </row>
    <row r="13949" spans="2:12" ht="75" customHeight="1" x14ac:dyDescent="0.25">
      <c r="B13949" s="450">
        <v>32121501</v>
      </c>
      <c r="C13949" s="355" t="s">
        <v>12717</v>
      </c>
      <c r="D13949" s="73">
        <v>41659</v>
      </c>
      <c r="E13949" s="21" t="s">
        <v>11890</v>
      </c>
      <c r="F13949" s="21" t="s">
        <v>11891</v>
      </c>
      <c r="G13949" s="19" t="s">
        <v>118</v>
      </c>
      <c r="H13949" s="463">
        <v>18000</v>
      </c>
      <c r="I13949" s="463">
        <v>18000</v>
      </c>
      <c r="J13949" s="19" t="s">
        <v>2469</v>
      </c>
      <c r="K13949" s="19" t="s">
        <v>40</v>
      </c>
      <c r="L13949" s="59" t="s">
        <v>13339</v>
      </c>
    </row>
    <row r="13950" spans="2:12" ht="75" customHeight="1" x14ac:dyDescent="0.25">
      <c r="B13950" s="450">
        <v>32121501</v>
      </c>
      <c r="C13950" s="355" t="s">
        <v>12718</v>
      </c>
      <c r="D13950" s="73">
        <v>41659</v>
      </c>
      <c r="E13950" s="21" t="s">
        <v>11890</v>
      </c>
      <c r="F13950" s="21" t="s">
        <v>11891</v>
      </c>
      <c r="G13950" s="19" t="s">
        <v>118</v>
      </c>
      <c r="H13950" s="463">
        <v>18000</v>
      </c>
      <c r="I13950" s="463">
        <v>18000</v>
      </c>
      <c r="J13950" s="19" t="s">
        <v>2469</v>
      </c>
      <c r="K13950" s="19" t="s">
        <v>40</v>
      </c>
      <c r="L13950" s="59" t="s">
        <v>13340</v>
      </c>
    </row>
    <row r="13951" spans="2:12" ht="75" customHeight="1" x14ac:dyDescent="0.25">
      <c r="B13951" s="450">
        <v>32121501</v>
      </c>
      <c r="C13951" s="355" t="s">
        <v>12719</v>
      </c>
      <c r="D13951" s="73">
        <v>41659</v>
      </c>
      <c r="E13951" s="21" t="s">
        <v>11890</v>
      </c>
      <c r="F13951" s="21" t="s">
        <v>11891</v>
      </c>
      <c r="G13951" s="19" t="s">
        <v>118</v>
      </c>
      <c r="H13951" s="463">
        <v>18000</v>
      </c>
      <c r="I13951" s="463">
        <v>18000</v>
      </c>
      <c r="J13951" s="19" t="s">
        <v>2469</v>
      </c>
      <c r="K13951" s="19" t="s">
        <v>40</v>
      </c>
      <c r="L13951" s="59" t="s">
        <v>13341</v>
      </c>
    </row>
    <row r="13952" spans="2:12" ht="75" customHeight="1" x14ac:dyDescent="0.25">
      <c r="B13952" s="450">
        <v>32121501</v>
      </c>
      <c r="C13952" s="21" t="s">
        <v>12720</v>
      </c>
      <c r="D13952" s="73">
        <v>41659</v>
      </c>
      <c r="E13952" s="21" t="s">
        <v>11890</v>
      </c>
      <c r="F13952" s="21" t="s">
        <v>11891</v>
      </c>
      <c r="G13952" s="19" t="s">
        <v>118</v>
      </c>
      <c r="H13952" s="74">
        <v>18000</v>
      </c>
      <c r="I13952" s="74">
        <v>18000</v>
      </c>
      <c r="J13952" s="19" t="s">
        <v>2469</v>
      </c>
      <c r="K13952" s="19" t="s">
        <v>40</v>
      </c>
      <c r="L13952" s="59" t="s">
        <v>13342</v>
      </c>
    </row>
    <row r="13953" spans="2:12" ht="75" customHeight="1" x14ac:dyDescent="0.25">
      <c r="B13953" s="450">
        <v>32121501</v>
      </c>
      <c r="C13953" s="21" t="s">
        <v>12721</v>
      </c>
      <c r="D13953" s="73">
        <v>41659</v>
      </c>
      <c r="E13953" s="21" t="s">
        <v>11890</v>
      </c>
      <c r="F13953" s="21" t="s">
        <v>11891</v>
      </c>
      <c r="G13953" s="19" t="s">
        <v>118</v>
      </c>
      <c r="H13953" s="74">
        <v>18000</v>
      </c>
      <c r="I13953" s="74">
        <v>18000</v>
      </c>
      <c r="J13953" s="19" t="s">
        <v>2469</v>
      </c>
      <c r="K13953" s="19" t="s">
        <v>40</v>
      </c>
      <c r="L13953" s="59" t="s">
        <v>13343</v>
      </c>
    </row>
    <row r="13954" spans="2:12" ht="75" customHeight="1" x14ac:dyDescent="0.25">
      <c r="B13954" s="450">
        <v>32121501</v>
      </c>
      <c r="C13954" s="21" t="s">
        <v>12722</v>
      </c>
      <c r="D13954" s="73">
        <v>41659</v>
      </c>
      <c r="E13954" s="21" t="s">
        <v>11890</v>
      </c>
      <c r="F13954" s="21" t="s">
        <v>11891</v>
      </c>
      <c r="G13954" s="19" t="s">
        <v>118</v>
      </c>
      <c r="H13954" s="74">
        <v>18000</v>
      </c>
      <c r="I13954" s="74">
        <v>18000</v>
      </c>
      <c r="J13954" s="19" t="s">
        <v>2469</v>
      </c>
      <c r="K13954" s="19" t="s">
        <v>40</v>
      </c>
      <c r="L13954" s="59" t="s">
        <v>13344</v>
      </c>
    </row>
    <row r="13955" spans="2:12" ht="75" customHeight="1" x14ac:dyDescent="0.25">
      <c r="B13955" s="450">
        <v>32121501</v>
      </c>
      <c r="C13955" s="21" t="s">
        <v>12723</v>
      </c>
      <c r="D13955" s="73">
        <v>41659</v>
      </c>
      <c r="E13955" s="21" t="s">
        <v>11890</v>
      </c>
      <c r="F13955" s="21" t="s">
        <v>11891</v>
      </c>
      <c r="G13955" s="19" t="s">
        <v>118</v>
      </c>
      <c r="H13955" s="74">
        <v>315000</v>
      </c>
      <c r="I13955" s="74">
        <v>315000</v>
      </c>
      <c r="J13955" s="19" t="s">
        <v>2469</v>
      </c>
      <c r="K13955" s="19" t="s">
        <v>40</v>
      </c>
      <c r="L13955" s="59" t="s">
        <v>13345</v>
      </c>
    </row>
    <row r="13956" spans="2:12" ht="75" customHeight="1" x14ac:dyDescent="0.25">
      <c r="B13956" s="450">
        <v>32121501</v>
      </c>
      <c r="C13956" s="21" t="s">
        <v>12724</v>
      </c>
      <c r="D13956" s="73">
        <v>41659</v>
      </c>
      <c r="E13956" s="21" t="s">
        <v>11890</v>
      </c>
      <c r="F13956" s="21" t="s">
        <v>11891</v>
      </c>
      <c r="G13956" s="19" t="s">
        <v>118</v>
      </c>
      <c r="H13956" s="74">
        <v>210000</v>
      </c>
      <c r="I13956" s="74">
        <v>210000</v>
      </c>
      <c r="J13956" s="19" t="s">
        <v>2469</v>
      </c>
      <c r="K13956" s="19" t="s">
        <v>40</v>
      </c>
      <c r="L13956" s="59" t="s">
        <v>13346</v>
      </c>
    </row>
    <row r="13957" spans="2:12" ht="75" customHeight="1" x14ac:dyDescent="0.25">
      <c r="B13957" s="450">
        <v>32121501</v>
      </c>
      <c r="C13957" s="21" t="s">
        <v>12725</v>
      </c>
      <c r="D13957" s="73">
        <v>41659</v>
      </c>
      <c r="E13957" s="21" t="s">
        <v>11890</v>
      </c>
      <c r="F13957" s="21" t="s">
        <v>11891</v>
      </c>
      <c r="G13957" s="19" t="s">
        <v>118</v>
      </c>
      <c r="H13957" s="74">
        <v>210000</v>
      </c>
      <c r="I13957" s="74">
        <v>210000</v>
      </c>
      <c r="J13957" s="19" t="s">
        <v>2469</v>
      </c>
      <c r="K13957" s="19" t="s">
        <v>40</v>
      </c>
      <c r="L13957" s="59" t="s">
        <v>13347</v>
      </c>
    </row>
    <row r="13958" spans="2:12" ht="75" customHeight="1" x14ac:dyDescent="0.25">
      <c r="B13958" s="450">
        <v>32121501</v>
      </c>
      <c r="C13958" s="21" t="s">
        <v>12726</v>
      </c>
      <c r="D13958" s="73">
        <v>41659</v>
      </c>
      <c r="E13958" s="21" t="s">
        <v>11890</v>
      </c>
      <c r="F13958" s="21" t="s">
        <v>11891</v>
      </c>
      <c r="G13958" s="19" t="s">
        <v>118</v>
      </c>
      <c r="H13958" s="74">
        <v>180000</v>
      </c>
      <c r="I13958" s="74">
        <v>180000</v>
      </c>
      <c r="J13958" s="19" t="s">
        <v>2469</v>
      </c>
      <c r="K13958" s="19" t="s">
        <v>40</v>
      </c>
      <c r="L13958" s="59" t="s">
        <v>13348</v>
      </c>
    </row>
    <row r="13959" spans="2:12" ht="75" customHeight="1" x14ac:dyDescent="0.25">
      <c r="B13959" s="450">
        <v>32121501</v>
      </c>
      <c r="C13959" s="355" t="s">
        <v>12727</v>
      </c>
      <c r="D13959" s="73">
        <v>41659</v>
      </c>
      <c r="E13959" s="21" t="s">
        <v>11890</v>
      </c>
      <c r="F13959" s="21" t="s">
        <v>11891</v>
      </c>
      <c r="G13959" s="19" t="s">
        <v>118</v>
      </c>
      <c r="H13959" s="463">
        <v>45000</v>
      </c>
      <c r="I13959" s="463">
        <v>45000</v>
      </c>
      <c r="J13959" s="19" t="s">
        <v>2469</v>
      </c>
      <c r="K13959" s="19" t="s">
        <v>40</v>
      </c>
      <c r="L13959" s="59" t="s">
        <v>13349</v>
      </c>
    </row>
    <row r="13960" spans="2:12" ht="75" customHeight="1" x14ac:dyDescent="0.25">
      <c r="B13960" s="450">
        <v>32121501</v>
      </c>
      <c r="C13960" s="355" t="s">
        <v>12728</v>
      </c>
      <c r="D13960" s="73">
        <v>41659</v>
      </c>
      <c r="E13960" s="21" t="s">
        <v>11890</v>
      </c>
      <c r="F13960" s="21" t="s">
        <v>11891</v>
      </c>
      <c r="G13960" s="19" t="s">
        <v>118</v>
      </c>
      <c r="H13960" s="463">
        <v>21000</v>
      </c>
      <c r="I13960" s="463">
        <v>21000</v>
      </c>
      <c r="J13960" s="19" t="s">
        <v>2469</v>
      </c>
      <c r="K13960" s="19" t="s">
        <v>40</v>
      </c>
      <c r="L13960" s="59" t="s">
        <v>13350</v>
      </c>
    </row>
    <row r="13961" spans="2:12" ht="75" customHeight="1" x14ac:dyDescent="0.25">
      <c r="B13961" s="450">
        <v>32121501</v>
      </c>
      <c r="C13961" s="355" t="s">
        <v>12729</v>
      </c>
      <c r="D13961" s="73">
        <v>41659</v>
      </c>
      <c r="E13961" s="21" t="s">
        <v>11890</v>
      </c>
      <c r="F13961" s="21" t="s">
        <v>11891</v>
      </c>
      <c r="G13961" s="19" t="s">
        <v>118</v>
      </c>
      <c r="H13961" s="463">
        <v>21000</v>
      </c>
      <c r="I13961" s="463">
        <v>21000</v>
      </c>
      <c r="J13961" s="19" t="s">
        <v>2469</v>
      </c>
      <c r="K13961" s="19" t="s">
        <v>40</v>
      </c>
      <c r="L13961" s="59" t="s">
        <v>13351</v>
      </c>
    </row>
    <row r="13962" spans="2:12" ht="75" customHeight="1" x14ac:dyDescent="0.25">
      <c r="B13962" s="450">
        <v>32121501</v>
      </c>
      <c r="C13962" s="355" t="s">
        <v>12730</v>
      </c>
      <c r="D13962" s="73">
        <v>41659</v>
      </c>
      <c r="E13962" s="21" t="s">
        <v>11890</v>
      </c>
      <c r="F13962" s="21" t="s">
        <v>11891</v>
      </c>
      <c r="G13962" s="19" t="s">
        <v>118</v>
      </c>
      <c r="H13962" s="463">
        <v>450000</v>
      </c>
      <c r="I13962" s="463">
        <v>450000</v>
      </c>
      <c r="J13962" s="19" t="s">
        <v>2469</v>
      </c>
      <c r="K13962" s="19" t="s">
        <v>40</v>
      </c>
      <c r="L13962" s="59" t="s">
        <v>13352</v>
      </c>
    </row>
    <row r="13963" spans="2:12" ht="75" customHeight="1" x14ac:dyDescent="0.25">
      <c r="B13963" s="450">
        <v>32121501</v>
      </c>
      <c r="C13963" s="21" t="s">
        <v>12731</v>
      </c>
      <c r="D13963" s="73">
        <v>41659</v>
      </c>
      <c r="E13963" s="21" t="s">
        <v>11890</v>
      </c>
      <c r="F13963" s="21" t="s">
        <v>11891</v>
      </c>
      <c r="G13963" s="19" t="s">
        <v>118</v>
      </c>
      <c r="H13963" s="74">
        <v>60000</v>
      </c>
      <c r="I13963" s="74">
        <v>60000</v>
      </c>
      <c r="J13963" s="19" t="s">
        <v>2469</v>
      </c>
      <c r="K13963" s="19" t="s">
        <v>40</v>
      </c>
      <c r="L13963" s="59" t="s">
        <v>13353</v>
      </c>
    </row>
    <row r="13964" spans="2:12" ht="75" customHeight="1" x14ac:dyDescent="0.25">
      <c r="B13964" s="450">
        <v>32121501</v>
      </c>
      <c r="C13964" s="21" t="s">
        <v>12732</v>
      </c>
      <c r="D13964" s="73">
        <v>41659</v>
      </c>
      <c r="E13964" s="21" t="s">
        <v>11890</v>
      </c>
      <c r="F13964" s="21" t="s">
        <v>11891</v>
      </c>
      <c r="G13964" s="19" t="s">
        <v>118</v>
      </c>
      <c r="H13964" s="74">
        <v>21000</v>
      </c>
      <c r="I13964" s="74">
        <v>21000</v>
      </c>
      <c r="J13964" s="19" t="s">
        <v>2469</v>
      </c>
      <c r="K13964" s="19" t="s">
        <v>40</v>
      </c>
      <c r="L13964" s="59" t="s">
        <v>13354</v>
      </c>
    </row>
    <row r="13965" spans="2:12" ht="75" customHeight="1" x14ac:dyDescent="0.25">
      <c r="B13965" s="450">
        <v>32121501</v>
      </c>
      <c r="C13965" s="21" t="s">
        <v>12733</v>
      </c>
      <c r="D13965" s="73">
        <v>41659</v>
      </c>
      <c r="E13965" s="21" t="s">
        <v>11890</v>
      </c>
      <c r="F13965" s="21" t="s">
        <v>11891</v>
      </c>
      <c r="G13965" s="19" t="s">
        <v>118</v>
      </c>
      <c r="H13965" s="74">
        <v>540000</v>
      </c>
      <c r="I13965" s="74">
        <v>540000</v>
      </c>
      <c r="J13965" s="19" t="s">
        <v>2469</v>
      </c>
      <c r="K13965" s="19" t="s">
        <v>40</v>
      </c>
      <c r="L13965" s="59" t="s">
        <v>13355</v>
      </c>
    </row>
    <row r="13966" spans="2:12" ht="75" customHeight="1" x14ac:dyDescent="0.25">
      <c r="B13966" s="450">
        <v>32121501</v>
      </c>
      <c r="C13966" s="21" t="s">
        <v>12734</v>
      </c>
      <c r="D13966" s="73">
        <v>41659</v>
      </c>
      <c r="E13966" s="21" t="s">
        <v>11890</v>
      </c>
      <c r="F13966" s="21" t="s">
        <v>11891</v>
      </c>
      <c r="G13966" s="19" t="s">
        <v>118</v>
      </c>
      <c r="H13966" s="74">
        <v>150000</v>
      </c>
      <c r="I13966" s="74">
        <v>150000</v>
      </c>
      <c r="J13966" s="19" t="s">
        <v>2469</v>
      </c>
      <c r="K13966" s="19" t="s">
        <v>40</v>
      </c>
      <c r="L13966" s="59" t="s">
        <v>13356</v>
      </c>
    </row>
    <row r="13967" spans="2:12" ht="75" customHeight="1" x14ac:dyDescent="0.25">
      <c r="B13967" s="450">
        <v>32121501</v>
      </c>
      <c r="C13967" s="21" t="s">
        <v>12735</v>
      </c>
      <c r="D13967" s="73">
        <v>41659</v>
      </c>
      <c r="E13967" s="21" t="s">
        <v>11890</v>
      </c>
      <c r="F13967" s="21" t="s">
        <v>11891</v>
      </c>
      <c r="G13967" s="19" t="s">
        <v>118</v>
      </c>
      <c r="H13967" s="74">
        <v>45000</v>
      </c>
      <c r="I13967" s="74">
        <v>45000</v>
      </c>
      <c r="J13967" s="19" t="s">
        <v>2469</v>
      </c>
      <c r="K13967" s="19" t="s">
        <v>40</v>
      </c>
      <c r="L13967" s="59" t="s">
        <v>13357</v>
      </c>
    </row>
    <row r="13968" spans="2:12" ht="75" customHeight="1" x14ac:dyDescent="0.25">
      <c r="B13968" s="450" t="s">
        <v>13358</v>
      </c>
      <c r="C13968" s="21" t="s">
        <v>13359</v>
      </c>
      <c r="D13968" s="73">
        <v>41659</v>
      </c>
      <c r="E13968" s="21" t="s">
        <v>11890</v>
      </c>
      <c r="F13968" s="21" t="s">
        <v>11891</v>
      </c>
      <c r="G13968" s="19" t="s">
        <v>118</v>
      </c>
      <c r="H13968" s="74">
        <v>546873.59999999998</v>
      </c>
      <c r="I13968" s="74">
        <v>546873.59999999998</v>
      </c>
      <c r="J13968" s="19" t="s">
        <v>2469</v>
      </c>
      <c r="K13968" s="19" t="s">
        <v>40</v>
      </c>
      <c r="L13968" s="59" t="s">
        <v>13360</v>
      </c>
    </row>
    <row r="13969" spans="2:12" ht="75" customHeight="1" x14ac:dyDescent="0.25">
      <c r="B13969" s="450">
        <v>30211913</v>
      </c>
      <c r="C13969" s="21" t="s">
        <v>13361</v>
      </c>
      <c r="D13969" s="73">
        <v>41659</v>
      </c>
      <c r="E13969" s="21" t="s">
        <v>11890</v>
      </c>
      <c r="F13969" s="21" t="s">
        <v>11891</v>
      </c>
      <c r="G13969" s="19" t="s">
        <v>118</v>
      </c>
      <c r="H13969" s="74">
        <v>1715000</v>
      </c>
      <c r="I13969" s="74">
        <v>1715000</v>
      </c>
      <c r="J13969" s="19" t="s">
        <v>2469</v>
      </c>
      <c r="K13969" s="19" t="s">
        <v>40</v>
      </c>
      <c r="L13969" s="59" t="s">
        <v>13362</v>
      </c>
    </row>
    <row r="13970" spans="2:12" ht="75" customHeight="1" x14ac:dyDescent="0.25">
      <c r="B13970" s="450">
        <v>30211913</v>
      </c>
      <c r="C13970" s="355" t="s">
        <v>13363</v>
      </c>
      <c r="D13970" s="73">
        <v>41659</v>
      </c>
      <c r="E13970" s="21" t="s">
        <v>11890</v>
      </c>
      <c r="F13970" s="21" t="s">
        <v>11891</v>
      </c>
      <c r="G13970" s="19" t="s">
        <v>118</v>
      </c>
      <c r="H13970" s="463">
        <v>1715000</v>
      </c>
      <c r="I13970" s="463">
        <v>1715000</v>
      </c>
      <c r="J13970" s="19" t="s">
        <v>2469</v>
      </c>
      <c r="K13970" s="19" t="s">
        <v>40</v>
      </c>
      <c r="L13970" s="59" t="s">
        <v>13364</v>
      </c>
    </row>
    <row r="13971" spans="2:12" ht="75" customHeight="1" x14ac:dyDescent="0.25">
      <c r="B13971" s="450">
        <v>30211931</v>
      </c>
      <c r="C13971" s="355" t="s">
        <v>13365</v>
      </c>
      <c r="D13971" s="73">
        <v>41659</v>
      </c>
      <c r="E13971" s="21" t="s">
        <v>11890</v>
      </c>
      <c r="F13971" s="21" t="s">
        <v>11891</v>
      </c>
      <c r="G13971" s="19" t="s">
        <v>118</v>
      </c>
      <c r="H13971" s="463">
        <v>5220000</v>
      </c>
      <c r="I13971" s="463">
        <v>5220000</v>
      </c>
      <c r="J13971" s="19" t="s">
        <v>2469</v>
      </c>
      <c r="K13971" s="19" t="s">
        <v>40</v>
      </c>
      <c r="L13971" s="59" t="s">
        <v>13366</v>
      </c>
    </row>
    <row r="13972" spans="2:12" ht="75" customHeight="1" x14ac:dyDescent="0.25">
      <c r="B13972" s="450">
        <v>30211931</v>
      </c>
      <c r="C13972" s="355" t="s">
        <v>13367</v>
      </c>
      <c r="D13972" s="73">
        <v>41659</v>
      </c>
      <c r="E13972" s="21" t="s">
        <v>11890</v>
      </c>
      <c r="F13972" s="21" t="s">
        <v>11891</v>
      </c>
      <c r="G13972" s="19" t="s">
        <v>118</v>
      </c>
      <c r="H13972" s="463">
        <v>12180000</v>
      </c>
      <c r="I13972" s="463">
        <v>12180000</v>
      </c>
      <c r="J13972" s="19" t="s">
        <v>2469</v>
      </c>
      <c r="K13972" s="19" t="s">
        <v>40</v>
      </c>
      <c r="L13972" s="59" t="s">
        <v>13368</v>
      </c>
    </row>
    <row r="13973" spans="2:12" ht="75" customHeight="1" x14ac:dyDescent="0.25">
      <c r="B13973" s="450">
        <v>30211931</v>
      </c>
      <c r="C13973" s="355" t="s">
        <v>13369</v>
      </c>
      <c r="D13973" s="73">
        <v>41659</v>
      </c>
      <c r="E13973" s="21" t="s">
        <v>11890</v>
      </c>
      <c r="F13973" s="21" t="s">
        <v>11891</v>
      </c>
      <c r="G13973" s="19" t="s">
        <v>118</v>
      </c>
      <c r="H13973" s="463">
        <v>11120000</v>
      </c>
      <c r="I13973" s="463">
        <v>11120000</v>
      </c>
      <c r="J13973" s="19" t="s">
        <v>2469</v>
      </c>
      <c r="K13973" s="19" t="s">
        <v>40</v>
      </c>
      <c r="L13973" s="59" t="s">
        <v>13370</v>
      </c>
    </row>
    <row r="13974" spans="2:12" ht="75" customHeight="1" x14ac:dyDescent="0.25">
      <c r="B13974" s="450">
        <v>30211931</v>
      </c>
      <c r="C13974" s="21" t="s">
        <v>13371</v>
      </c>
      <c r="D13974" s="73">
        <v>41659</v>
      </c>
      <c r="E13974" s="21" t="s">
        <v>11890</v>
      </c>
      <c r="F13974" s="21" t="s">
        <v>11891</v>
      </c>
      <c r="G13974" s="19" t="s">
        <v>118</v>
      </c>
      <c r="H13974" s="74">
        <v>15280000</v>
      </c>
      <c r="I13974" s="74">
        <v>15280000</v>
      </c>
      <c r="J13974" s="19" t="s">
        <v>2469</v>
      </c>
      <c r="K13974" s="19" t="s">
        <v>40</v>
      </c>
      <c r="L13974" s="59" t="s">
        <v>13372</v>
      </c>
    </row>
    <row r="13975" spans="2:12" ht="75" customHeight="1" x14ac:dyDescent="0.25">
      <c r="B13975" s="450">
        <v>30211931</v>
      </c>
      <c r="C13975" s="21" t="s">
        <v>13373</v>
      </c>
      <c r="D13975" s="73">
        <v>41659</v>
      </c>
      <c r="E13975" s="21" t="s">
        <v>11890</v>
      </c>
      <c r="F13975" s="21" t="s">
        <v>11891</v>
      </c>
      <c r="G13975" s="19" t="s">
        <v>118</v>
      </c>
      <c r="H13975" s="74">
        <v>16974000</v>
      </c>
      <c r="I13975" s="74">
        <v>16974000</v>
      </c>
      <c r="J13975" s="19" t="s">
        <v>2469</v>
      </c>
      <c r="K13975" s="19" t="s">
        <v>40</v>
      </c>
      <c r="L13975" s="59" t="s">
        <v>13374</v>
      </c>
    </row>
    <row r="13976" spans="2:12" ht="75" customHeight="1" x14ac:dyDescent="0.25">
      <c r="B13976" s="450" t="s">
        <v>13375</v>
      </c>
      <c r="C13976" s="21" t="s">
        <v>13376</v>
      </c>
      <c r="D13976" s="73">
        <v>41659</v>
      </c>
      <c r="E13976" s="21" t="s">
        <v>11890</v>
      </c>
      <c r="F13976" s="21" t="s">
        <v>11891</v>
      </c>
      <c r="G13976" s="19" t="s">
        <v>118</v>
      </c>
      <c r="H13976" s="74">
        <v>378000</v>
      </c>
      <c r="I13976" s="74">
        <v>378000</v>
      </c>
      <c r="J13976" s="19" t="s">
        <v>2469</v>
      </c>
      <c r="K13976" s="19" t="s">
        <v>40</v>
      </c>
      <c r="L13976" s="59" t="s">
        <v>13377</v>
      </c>
    </row>
    <row r="13977" spans="2:12" ht="75" customHeight="1" x14ac:dyDescent="0.25">
      <c r="B13977" s="450" t="s">
        <v>13378</v>
      </c>
      <c r="C13977" s="21" t="s">
        <v>13379</v>
      </c>
      <c r="D13977" s="73">
        <v>41659</v>
      </c>
      <c r="E13977" s="21" t="s">
        <v>11890</v>
      </c>
      <c r="F13977" s="21" t="s">
        <v>11891</v>
      </c>
      <c r="G13977" s="19" t="s">
        <v>118</v>
      </c>
      <c r="H13977" s="74">
        <v>337500</v>
      </c>
      <c r="I13977" s="74">
        <v>337500</v>
      </c>
      <c r="J13977" s="19" t="s">
        <v>2469</v>
      </c>
      <c r="K13977" s="19" t="s">
        <v>40</v>
      </c>
      <c r="L13977" s="59" t="s">
        <v>13380</v>
      </c>
    </row>
    <row r="13978" spans="2:12" ht="75" customHeight="1" x14ac:dyDescent="0.25">
      <c r="B13978" s="450">
        <v>30211709</v>
      </c>
      <c r="C13978" s="21" t="s">
        <v>12738</v>
      </c>
      <c r="D13978" s="73">
        <v>41659</v>
      </c>
      <c r="E13978" s="21" t="s">
        <v>11890</v>
      </c>
      <c r="F13978" s="21" t="s">
        <v>11891</v>
      </c>
      <c r="G13978" s="19" t="s">
        <v>118</v>
      </c>
      <c r="H13978" s="74">
        <v>4200</v>
      </c>
      <c r="I13978" s="74">
        <v>4200</v>
      </c>
      <c r="J13978" s="19" t="s">
        <v>2469</v>
      </c>
      <c r="K13978" s="19" t="s">
        <v>40</v>
      </c>
      <c r="L13978" s="59" t="s">
        <v>13381</v>
      </c>
    </row>
    <row r="13979" spans="2:12" ht="75" customHeight="1" x14ac:dyDescent="0.25">
      <c r="B13979" s="450">
        <v>27111701</v>
      </c>
      <c r="C13979" s="21" t="s">
        <v>13382</v>
      </c>
      <c r="D13979" s="73">
        <v>41659</v>
      </c>
      <c r="E13979" s="21" t="s">
        <v>11890</v>
      </c>
      <c r="F13979" s="21" t="s">
        <v>11891</v>
      </c>
      <c r="G13979" s="19" t="s">
        <v>118</v>
      </c>
      <c r="H13979" s="74">
        <v>1374000</v>
      </c>
      <c r="I13979" s="74">
        <v>1374000</v>
      </c>
      <c r="J13979" s="19" t="s">
        <v>2469</v>
      </c>
      <c r="K13979" s="19" t="s">
        <v>40</v>
      </c>
      <c r="L13979" s="59" t="s">
        <v>13383</v>
      </c>
    </row>
    <row r="13980" spans="2:12" ht="75" customHeight="1" x14ac:dyDescent="0.25">
      <c r="B13980" s="450">
        <v>32111503</v>
      </c>
      <c r="C13980" s="21" t="s">
        <v>12739</v>
      </c>
      <c r="D13980" s="73">
        <v>41659</v>
      </c>
      <c r="E13980" s="21" t="s">
        <v>11890</v>
      </c>
      <c r="F13980" s="21" t="s">
        <v>11891</v>
      </c>
      <c r="G13980" s="19" t="s">
        <v>118</v>
      </c>
      <c r="H13980" s="74">
        <v>31500</v>
      </c>
      <c r="I13980" s="74">
        <v>31500</v>
      </c>
      <c r="J13980" s="19" t="s">
        <v>2469</v>
      </c>
      <c r="K13980" s="19" t="s">
        <v>40</v>
      </c>
      <c r="L13980" s="59" t="s">
        <v>13384</v>
      </c>
    </row>
    <row r="13981" spans="2:12" ht="75" customHeight="1" x14ac:dyDescent="0.25">
      <c r="B13981" s="450">
        <v>32111503</v>
      </c>
      <c r="C13981" s="355" t="s">
        <v>13385</v>
      </c>
      <c r="D13981" s="73">
        <v>41659</v>
      </c>
      <c r="E13981" s="21" t="s">
        <v>11890</v>
      </c>
      <c r="F13981" s="21" t="s">
        <v>11891</v>
      </c>
      <c r="G13981" s="19" t="s">
        <v>118</v>
      </c>
      <c r="H13981" s="463">
        <v>2250</v>
      </c>
      <c r="I13981" s="463">
        <v>2250</v>
      </c>
      <c r="J13981" s="19" t="s">
        <v>2469</v>
      </c>
      <c r="K13981" s="19" t="s">
        <v>40</v>
      </c>
      <c r="L13981" s="59" t="s">
        <v>13386</v>
      </c>
    </row>
    <row r="13982" spans="2:12" ht="75" customHeight="1" x14ac:dyDescent="0.25">
      <c r="B13982" s="450">
        <v>32111503</v>
      </c>
      <c r="C13982" s="355" t="s">
        <v>13387</v>
      </c>
      <c r="D13982" s="73">
        <v>41659</v>
      </c>
      <c r="E13982" s="21" t="s">
        <v>11890</v>
      </c>
      <c r="F13982" s="21" t="s">
        <v>11891</v>
      </c>
      <c r="G13982" s="19" t="s">
        <v>118</v>
      </c>
      <c r="H13982" s="463">
        <v>5250</v>
      </c>
      <c r="I13982" s="463">
        <v>5250</v>
      </c>
      <c r="J13982" s="19" t="s">
        <v>2469</v>
      </c>
      <c r="K13982" s="19" t="s">
        <v>40</v>
      </c>
      <c r="L13982" s="59" t="s">
        <v>13388</v>
      </c>
    </row>
    <row r="13983" spans="2:12" ht="75" customHeight="1" x14ac:dyDescent="0.25">
      <c r="B13983" s="450">
        <v>32111503</v>
      </c>
      <c r="C13983" s="355" t="s">
        <v>12740</v>
      </c>
      <c r="D13983" s="73">
        <v>41659</v>
      </c>
      <c r="E13983" s="21" t="s">
        <v>11890</v>
      </c>
      <c r="F13983" s="21" t="s">
        <v>11891</v>
      </c>
      <c r="G13983" s="19" t="s">
        <v>118</v>
      </c>
      <c r="H13983" s="463">
        <v>31500</v>
      </c>
      <c r="I13983" s="463">
        <v>31500</v>
      </c>
      <c r="J13983" s="19" t="s">
        <v>2469</v>
      </c>
      <c r="K13983" s="19" t="s">
        <v>40</v>
      </c>
      <c r="L13983" s="59" t="s">
        <v>13389</v>
      </c>
    </row>
    <row r="13984" spans="2:12" ht="75" customHeight="1" x14ac:dyDescent="0.25">
      <c r="B13984" s="450">
        <v>32111503</v>
      </c>
      <c r="C13984" s="355" t="s">
        <v>12741</v>
      </c>
      <c r="D13984" s="73">
        <v>41659</v>
      </c>
      <c r="E13984" s="21" t="s">
        <v>11890</v>
      </c>
      <c r="F13984" s="21" t="s">
        <v>11891</v>
      </c>
      <c r="G13984" s="19" t="s">
        <v>118</v>
      </c>
      <c r="H13984" s="463">
        <v>13500</v>
      </c>
      <c r="I13984" s="463">
        <v>13500</v>
      </c>
      <c r="J13984" s="19" t="s">
        <v>2469</v>
      </c>
      <c r="K13984" s="19" t="s">
        <v>40</v>
      </c>
      <c r="L13984" s="59" t="s">
        <v>13390</v>
      </c>
    </row>
    <row r="13985" spans="2:12" ht="75" customHeight="1" x14ac:dyDescent="0.25">
      <c r="B13985" s="450">
        <v>32111504</v>
      </c>
      <c r="C13985" s="21" t="s">
        <v>13391</v>
      </c>
      <c r="D13985" s="73">
        <v>41659</v>
      </c>
      <c r="E13985" s="21" t="s">
        <v>11890</v>
      </c>
      <c r="F13985" s="21" t="s">
        <v>11891</v>
      </c>
      <c r="G13985" s="19" t="s">
        <v>118</v>
      </c>
      <c r="H13985" s="74">
        <v>15000</v>
      </c>
      <c r="I13985" s="74">
        <v>15000</v>
      </c>
      <c r="J13985" s="19" t="s">
        <v>2469</v>
      </c>
      <c r="K13985" s="19" t="s">
        <v>40</v>
      </c>
      <c r="L13985" s="59" t="s">
        <v>13392</v>
      </c>
    </row>
    <row r="13986" spans="2:12" ht="75" customHeight="1" x14ac:dyDescent="0.25">
      <c r="B13986" s="450">
        <v>32111504</v>
      </c>
      <c r="C13986" s="21" t="s">
        <v>12742</v>
      </c>
      <c r="D13986" s="73">
        <v>41659</v>
      </c>
      <c r="E13986" s="21" t="s">
        <v>11890</v>
      </c>
      <c r="F13986" s="21" t="s">
        <v>11891</v>
      </c>
      <c r="G13986" s="19" t="s">
        <v>118</v>
      </c>
      <c r="H13986" s="74">
        <v>60000</v>
      </c>
      <c r="I13986" s="74">
        <v>60000</v>
      </c>
      <c r="J13986" s="19" t="s">
        <v>2469</v>
      </c>
      <c r="K13986" s="19" t="s">
        <v>40</v>
      </c>
      <c r="L13986" s="59" t="s">
        <v>13393</v>
      </c>
    </row>
    <row r="13987" spans="2:12" ht="75" customHeight="1" x14ac:dyDescent="0.25">
      <c r="B13987" s="450">
        <v>32111504</v>
      </c>
      <c r="C13987" s="21" t="s">
        <v>12743</v>
      </c>
      <c r="D13987" s="73">
        <v>41659</v>
      </c>
      <c r="E13987" s="21" t="s">
        <v>11890</v>
      </c>
      <c r="F13987" s="21" t="s">
        <v>11891</v>
      </c>
      <c r="G13987" s="19" t="s">
        <v>118</v>
      </c>
      <c r="H13987" s="74">
        <v>180000</v>
      </c>
      <c r="I13987" s="74">
        <v>180000</v>
      </c>
      <c r="J13987" s="19" t="s">
        <v>2469</v>
      </c>
      <c r="K13987" s="19" t="s">
        <v>40</v>
      </c>
      <c r="L13987" s="59" t="s">
        <v>13394</v>
      </c>
    </row>
    <row r="13988" spans="2:12" ht="75" customHeight="1" x14ac:dyDescent="0.25">
      <c r="B13988" s="450">
        <v>32111504</v>
      </c>
      <c r="C13988" s="21" t="s">
        <v>12744</v>
      </c>
      <c r="D13988" s="73">
        <v>41659</v>
      </c>
      <c r="E13988" s="21" t="s">
        <v>11890</v>
      </c>
      <c r="F13988" s="21" t="s">
        <v>11891</v>
      </c>
      <c r="G13988" s="19" t="s">
        <v>118</v>
      </c>
      <c r="H13988" s="74">
        <v>36000</v>
      </c>
      <c r="I13988" s="74">
        <v>36000</v>
      </c>
      <c r="J13988" s="19" t="s">
        <v>2469</v>
      </c>
      <c r="K13988" s="19" t="s">
        <v>40</v>
      </c>
      <c r="L13988" s="59" t="s">
        <v>13395</v>
      </c>
    </row>
    <row r="13989" spans="2:12" ht="75" customHeight="1" x14ac:dyDescent="0.25">
      <c r="B13989" s="450">
        <v>32111502</v>
      </c>
      <c r="C13989" s="21" t="s">
        <v>13396</v>
      </c>
      <c r="D13989" s="73">
        <v>41659</v>
      </c>
      <c r="E13989" s="21" t="s">
        <v>11890</v>
      </c>
      <c r="F13989" s="21" t="s">
        <v>11891</v>
      </c>
      <c r="G13989" s="19" t="s">
        <v>118</v>
      </c>
      <c r="H13989" s="74">
        <v>9000</v>
      </c>
      <c r="I13989" s="74">
        <v>9000</v>
      </c>
      <c r="J13989" s="19" t="s">
        <v>2469</v>
      </c>
      <c r="K13989" s="19" t="s">
        <v>40</v>
      </c>
      <c r="L13989" s="59" t="s">
        <v>13397</v>
      </c>
    </row>
    <row r="13990" spans="2:12" ht="75" customHeight="1" x14ac:dyDescent="0.25">
      <c r="B13990" s="450">
        <v>32111502</v>
      </c>
      <c r="C13990" s="21" t="s">
        <v>12745</v>
      </c>
      <c r="D13990" s="73">
        <v>41659</v>
      </c>
      <c r="E13990" s="21" t="s">
        <v>11890</v>
      </c>
      <c r="F13990" s="21" t="s">
        <v>11891</v>
      </c>
      <c r="G13990" s="19" t="s">
        <v>118</v>
      </c>
      <c r="H13990" s="74">
        <v>36000</v>
      </c>
      <c r="I13990" s="74">
        <v>36000</v>
      </c>
      <c r="J13990" s="19" t="s">
        <v>2469</v>
      </c>
      <c r="K13990" s="19" t="s">
        <v>40</v>
      </c>
      <c r="L13990" s="59" t="s">
        <v>13398</v>
      </c>
    </row>
    <row r="13991" spans="2:12" ht="75" customHeight="1" x14ac:dyDescent="0.25">
      <c r="B13991" s="450">
        <v>32111502</v>
      </c>
      <c r="C13991" s="21" t="s">
        <v>12746</v>
      </c>
      <c r="D13991" s="73">
        <v>41659</v>
      </c>
      <c r="E13991" s="21" t="s">
        <v>11890</v>
      </c>
      <c r="F13991" s="21" t="s">
        <v>11891</v>
      </c>
      <c r="G13991" s="19" t="s">
        <v>118</v>
      </c>
      <c r="H13991" s="74">
        <v>36000</v>
      </c>
      <c r="I13991" s="74">
        <v>36000</v>
      </c>
      <c r="J13991" s="19" t="s">
        <v>2469</v>
      </c>
      <c r="K13991" s="19" t="s">
        <v>40</v>
      </c>
      <c r="L13991" s="59" t="s">
        <v>13399</v>
      </c>
    </row>
    <row r="13992" spans="2:12" ht="75" customHeight="1" x14ac:dyDescent="0.25">
      <c r="B13992" s="450">
        <v>32111502</v>
      </c>
      <c r="C13992" s="355" t="s">
        <v>13400</v>
      </c>
      <c r="D13992" s="73">
        <v>41659</v>
      </c>
      <c r="E13992" s="21" t="s">
        <v>11890</v>
      </c>
      <c r="F13992" s="21" t="s">
        <v>11891</v>
      </c>
      <c r="G13992" s="19" t="s">
        <v>118</v>
      </c>
      <c r="H13992" s="463">
        <v>9000</v>
      </c>
      <c r="I13992" s="463">
        <v>9000</v>
      </c>
      <c r="J13992" s="19" t="s">
        <v>2469</v>
      </c>
      <c r="K13992" s="19" t="s">
        <v>40</v>
      </c>
      <c r="L13992" s="59" t="s">
        <v>13401</v>
      </c>
    </row>
    <row r="13993" spans="2:12" ht="75" customHeight="1" x14ac:dyDescent="0.25">
      <c r="B13993" s="450">
        <v>32111502</v>
      </c>
      <c r="C13993" s="355" t="s">
        <v>12747</v>
      </c>
      <c r="D13993" s="73">
        <v>41659</v>
      </c>
      <c r="E13993" s="21" t="s">
        <v>11890</v>
      </c>
      <c r="F13993" s="21" t="s">
        <v>11891</v>
      </c>
      <c r="G13993" s="19" t="s">
        <v>118</v>
      </c>
      <c r="H13993" s="463">
        <v>36000</v>
      </c>
      <c r="I13993" s="463">
        <v>36000</v>
      </c>
      <c r="J13993" s="19" t="s">
        <v>2469</v>
      </c>
      <c r="K13993" s="19" t="s">
        <v>40</v>
      </c>
      <c r="L13993" s="59" t="s">
        <v>13402</v>
      </c>
    </row>
    <row r="13994" spans="2:12" ht="75" customHeight="1" x14ac:dyDescent="0.25">
      <c r="B13994" s="450">
        <v>32111502</v>
      </c>
      <c r="C13994" s="355" t="s">
        <v>13403</v>
      </c>
      <c r="D13994" s="73">
        <v>41659</v>
      </c>
      <c r="E13994" s="21" t="s">
        <v>11890</v>
      </c>
      <c r="F13994" s="21" t="s">
        <v>11891</v>
      </c>
      <c r="G13994" s="19" t="s">
        <v>118</v>
      </c>
      <c r="H13994" s="463">
        <v>9000</v>
      </c>
      <c r="I13994" s="463">
        <v>9000</v>
      </c>
      <c r="J13994" s="19" t="s">
        <v>2469</v>
      </c>
      <c r="K13994" s="19" t="s">
        <v>40</v>
      </c>
      <c r="L13994" s="59" t="s">
        <v>13404</v>
      </c>
    </row>
    <row r="13995" spans="2:12" ht="75" customHeight="1" x14ac:dyDescent="0.25">
      <c r="B13995" s="450">
        <v>32111502</v>
      </c>
      <c r="C13995" s="355" t="s">
        <v>12748</v>
      </c>
      <c r="D13995" s="73">
        <v>41659</v>
      </c>
      <c r="E13995" s="21" t="s">
        <v>11890</v>
      </c>
      <c r="F13995" s="21" t="s">
        <v>11891</v>
      </c>
      <c r="G13995" s="19" t="s">
        <v>118</v>
      </c>
      <c r="H13995" s="463">
        <v>36000</v>
      </c>
      <c r="I13995" s="463">
        <v>36000</v>
      </c>
      <c r="J13995" s="19" t="s">
        <v>2469</v>
      </c>
      <c r="K13995" s="19" t="s">
        <v>40</v>
      </c>
      <c r="L13995" s="59" t="s">
        <v>13405</v>
      </c>
    </row>
    <row r="13996" spans="2:12" ht="75" customHeight="1" x14ac:dyDescent="0.25">
      <c r="B13996" s="450">
        <v>32111502</v>
      </c>
      <c r="C13996" s="21" t="s">
        <v>12749</v>
      </c>
      <c r="D13996" s="73">
        <v>41659</v>
      </c>
      <c r="E13996" s="21" t="s">
        <v>11890</v>
      </c>
      <c r="F13996" s="21" t="s">
        <v>11891</v>
      </c>
      <c r="G13996" s="19" t="s">
        <v>118</v>
      </c>
      <c r="H13996" s="74">
        <v>18000</v>
      </c>
      <c r="I13996" s="74">
        <v>18000</v>
      </c>
      <c r="J13996" s="19" t="s">
        <v>2469</v>
      </c>
      <c r="K13996" s="19" t="s">
        <v>40</v>
      </c>
      <c r="L13996" s="59" t="s">
        <v>13406</v>
      </c>
    </row>
    <row r="13997" spans="2:12" ht="75" customHeight="1" x14ac:dyDescent="0.25">
      <c r="B13997" s="450">
        <v>32111502</v>
      </c>
      <c r="C13997" s="21" t="s">
        <v>13407</v>
      </c>
      <c r="D13997" s="73">
        <v>41659</v>
      </c>
      <c r="E13997" s="21" t="s">
        <v>11890</v>
      </c>
      <c r="F13997" s="21" t="s">
        <v>11891</v>
      </c>
      <c r="G13997" s="19" t="s">
        <v>118</v>
      </c>
      <c r="H13997" s="74">
        <v>18000</v>
      </c>
      <c r="I13997" s="74">
        <v>18000</v>
      </c>
      <c r="J13997" s="19" t="s">
        <v>2469</v>
      </c>
      <c r="K13997" s="19" t="s">
        <v>40</v>
      </c>
      <c r="L13997" s="59" t="s">
        <v>13408</v>
      </c>
    </row>
    <row r="13998" spans="2:12" ht="75" customHeight="1" x14ac:dyDescent="0.25">
      <c r="B13998" s="450">
        <v>32111502</v>
      </c>
      <c r="C13998" s="21" t="s">
        <v>12750</v>
      </c>
      <c r="D13998" s="73">
        <v>41659</v>
      </c>
      <c r="E13998" s="21" t="s">
        <v>11890</v>
      </c>
      <c r="F13998" s="21" t="s">
        <v>11891</v>
      </c>
      <c r="G13998" s="19" t="s">
        <v>118</v>
      </c>
      <c r="H13998" s="74">
        <v>18000</v>
      </c>
      <c r="I13998" s="74">
        <v>18000</v>
      </c>
      <c r="J13998" s="19" t="s">
        <v>2469</v>
      </c>
      <c r="K13998" s="19" t="s">
        <v>40</v>
      </c>
      <c r="L13998" s="59" t="s">
        <v>13409</v>
      </c>
    </row>
    <row r="13999" spans="2:12" ht="75" customHeight="1" x14ac:dyDescent="0.25">
      <c r="B13999" s="450">
        <v>32111502</v>
      </c>
      <c r="C13999" s="21" t="s">
        <v>12751</v>
      </c>
      <c r="D13999" s="73">
        <v>41659</v>
      </c>
      <c r="E13999" s="21" t="s">
        <v>11890</v>
      </c>
      <c r="F13999" s="21" t="s">
        <v>11891</v>
      </c>
      <c r="G13999" s="19" t="s">
        <v>118</v>
      </c>
      <c r="H13999" s="74">
        <v>18000</v>
      </c>
      <c r="I13999" s="74">
        <v>18000</v>
      </c>
      <c r="J13999" s="19" t="s">
        <v>2469</v>
      </c>
      <c r="K13999" s="19" t="s">
        <v>40</v>
      </c>
      <c r="L13999" s="59" t="s">
        <v>13410</v>
      </c>
    </row>
    <row r="14000" spans="2:12" ht="75" customHeight="1" x14ac:dyDescent="0.25">
      <c r="B14000" s="450">
        <v>30211913</v>
      </c>
      <c r="C14000" s="21" t="s">
        <v>13411</v>
      </c>
      <c r="D14000" s="73">
        <v>41659</v>
      </c>
      <c r="E14000" s="21" t="s">
        <v>11890</v>
      </c>
      <c r="F14000" s="21" t="s">
        <v>11891</v>
      </c>
      <c r="G14000" s="19" t="s">
        <v>118</v>
      </c>
      <c r="H14000" s="74">
        <v>360000</v>
      </c>
      <c r="I14000" s="74">
        <v>360000</v>
      </c>
      <c r="J14000" s="19" t="s">
        <v>2469</v>
      </c>
      <c r="K14000" s="19" t="s">
        <v>40</v>
      </c>
      <c r="L14000" s="59" t="s">
        <v>13412</v>
      </c>
    </row>
    <row r="14001" spans="2:12" ht="75" customHeight="1" x14ac:dyDescent="0.25">
      <c r="B14001" s="450">
        <v>30211913</v>
      </c>
      <c r="C14001" s="21" t="s">
        <v>13413</v>
      </c>
      <c r="D14001" s="73">
        <v>41659</v>
      </c>
      <c r="E14001" s="21" t="s">
        <v>11890</v>
      </c>
      <c r="F14001" s="21" t="s">
        <v>11891</v>
      </c>
      <c r="G14001" s="19" t="s">
        <v>118</v>
      </c>
      <c r="H14001" s="74">
        <v>405000</v>
      </c>
      <c r="I14001" s="74">
        <v>405000</v>
      </c>
      <c r="J14001" s="19" t="s">
        <v>2469</v>
      </c>
      <c r="K14001" s="19" t="s">
        <v>40</v>
      </c>
      <c r="L14001" s="59" t="s">
        <v>13414</v>
      </c>
    </row>
    <row r="14002" spans="2:12" ht="75" customHeight="1" x14ac:dyDescent="0.25">
      <c r="B14002" s="450">
        <v>30211913</v>
      </c>
      <c r="C14002" s="21" t="s">
        <v>13415</v>
      </c>
      <c r="D14002" s="73">
        <v>41659</v>
      </c>
      <c r="E14002" s="21" t="s">
        <v>11890</v>
      </c>
      <c r="F14002" s="21" t="s">
        <v>11891</v>
      </c>
      <c r="G14002" s="19" t="s">
        <v>118</v>
      </c>
      <c r="H14002" s="74">
        <v>450000</v>
      </c>
      <c r="I14002" s="74">
        <v>450000</v>
      </c>
      <c r="J14002" s="19" t="s">
        <v>2469</v>
      </c>
      <c r="K14002" s="19" t="s">
        <v>40</v>
      </c>
      <c r="L14002" s="59" t="s">
        <v>13416</v>
      </c>
    </row>
    <row r="14003" spans="2:12" ht="75" customHeight="1" x14ac:dyDescent="0.25">
      <c r="B14003" s="450">
        <v>41111901</v>
      </c>
      <c r="C14003" s="355" t="s">
        <v>12755</v>
      </c>
      <c r="D14003" s="73">
        <v>41659</v>
      </c>
      <c r="E14003" s="21" t="s">
        <v>11890</v>
      </c>
      <c r="F14003" s="21" t="s">
        <v>11891</v>
      </c>
      <c r="G14003" s="19" t="s">
        <v>118</v>
      </c>
      <c r="H14003" s="463">
        <v>450000</v>
      </c>
      <c r="I14003" s="463">
        <v>450000</v>
      </c>
      <c r="J14003" s="19" t="s">
        <v>2469</v>
      </c>
      <c r="K14003" s="19" t="s">
        <v>40</v>
      </c>
      <c r="L14003" s="59" t="s">
        <v>13417</v>
      </c>
    </row>
    <row r="14004" spans="2:12" ht="75" customHeight="1" x14ac:dyDescent="0.25">
      <c r="B14004" s="450">
        <v>41111901</v>
      </c>
      <c r="C14004" s="355" t="s">
        <v>13418</v>
      </c>
      <c r="D14004" s="73">
        <v>41659</v>
      </c>
      <c r="E14004" s="21" t="s">
        <v>11890</v>
      </c>
      <c r="F14004" s="21" t="s">
        <v>11891</v>
      </c>
      <c r="G14004" s="19" t="s">
        <v>118</v>
      </c>
      <c r="H14004" s="463">
        <v>75000</v>
      </c>
      <c r="I14004" s="463">
        <v>75000</v>
      </c>
      <c r="J14004" s="19" t="s">
        <v>2469</v>
      </c>
      <c r="K14004" s="19" t="s">
        <v>40</v>
      </c>
      <c r="L14004" s="59" t="s">
        <v>13419</v>
      </c>
    </row>
    <row r="14005" spans="2:12" ht="75" customHeight="1" x14ac:dyDescent="0.25">
      <c r="B14005" s="450">
        <v>41111901</v>
      </c>
      <c r="C14005" s="355" t="s">
        <v>12756</v>
      </c>
      <c r="D14005" s="73">
        <v>41659</v>
      </c>
      <c r="E14005" s="21" t="s">
        <v>11890</v>
      </c>
      <c r="F14005" s="21" t="s">
        <v>11891</v>
      </c>
      <c r="G14005" s="19" t="s">
        <v>118</v>
      </c>
      <c r="H14005" s="463">
        <v>450000</v>
      </c>
      <c r="I14005" s="463">
        <v>450000</v>
      </c>
      <c r="J14005" s="19" t="s">
        <v>2469</v>
      </c>
      <c r="K14005" s="19" t="s">
        <v>40</v>
      </c>
      <c r="L14005" s="59" t="s">
        <v>13420</v>
      </c>
    </row>
    <row r="14006" spans="2:12" ht="75" customHeight="1" x14ac:dyDescent="0.25">
      <c r="B14006" s="450">
        <v>41111901</v>
      </c>
      <c r="C14006" s="355" t="s">
        <v>13421</v>
      </c>
      <c r="D14006" s="73">
        <v>41659</v>
      </c>
      <c r="E14006" s="21" t="s">
        <v>11890</v>
      </c>
      <c r="F14006" s="21" t="s">
        <v>11891</v>
      </c>
      <c r="G14006" s="19" t="s">
        <v>118</v>
      </c>
      <c r="H14006" s="463">
        <v>75000</v>
      </c>
      <c r="I14006" s="463">
        <v>75000</v>
      </c>
      <c r="J14006" s="19" t="s">
        <v>2469</v>
      </c>
      <c r="K14006" s="19" t="s">
        <v>40</v>
      </c>
      <c r="L14006" s="59" t="s">
        <v>13422</v>
      </c>
    </row>
    <row r="14007" spans="2:12" ht="75" customHeight="1" x14ac:dyDescent="0.25">
      <c r="B14007" s="450">
        <v>41111901</v>
      </c>
      <c r="C14007" s="21" t="s">
        <v>13423</v>
      </c>
      <c r="D14007" s="73">
        <v>41659</v>
      </c>
      <c r="E14007" s="21" t="s">
        <v>11890</v>
      </c>
      <c r="F14007" s="21" t="s">
        <v>11891</v>
      </c>
      <c r="G14007" s="19" t="s">
        <v>118</v>
      </c>
      <c r="H14007" s="74">
        <v>112500</v>
      </c>
      <c r="I14007" s="74">
        <v>112500</v>
      </c>
      <c r="J14007" s="19" t="s">
        <v>2469</v>
      </c>
      <c r="K14007" s="19" t="s">
        <v>40</v>
      </c>
      <c r="L14007" s="59" t="s">
        <v>13424</v>
      </c>
    </row>
    <row r="14008" spans="2:12" ht="75" customHeight="1" x14ac:dyDescent="0.25">
      <c r="B14008" s="450">
        <v>41111901</v>
      </c>
      <c r="C14008" s="21" t="s">
        <v>12757</v>
      </c>
      <c r="D14008" s="73">
        <v>41659</v>
      </c>
      <c r="E14008" s="21" t="s">
        <v>11890</v>
      </c>
      <c r="F14008" s="21" t="s">
        <v>11891</v>
      </c>
      <c r="G14008" s="19" t="s">
        <v>118</v>
      </c>
      <c r="H14008" s="74">
        <v>675000</v>
      </c>
      <c r="I14008" s="74">
        <v>675000</v>
      </c>
      <c r="J14008" s="19" t="s">
        <v>2469</v>
      </c>
      <c r="K14008" s="19" t="s">
        <v>40</v>
      </c>
      <c r="L14008" s="59" t="s">
        <v>13425</v>
      </c>
    </row>
    <row r="14009" spans="2:12" ht="75" customHeight="1" x14ac:dyDescent="0.25">
      <c r="B14009" s="450">
        <v>41111901</v>
      </c>
      <c r="C14009" s="21" t="s">
        <v>13426</v>
      </c>
      <c r="D14009" s="73">
        <v>41659</v>
      </c>
      <c r="E14009" s="21" t="s">
        <v>11890</v>
      </c>
      <c r="F14009" s="21" t="s">
        <v>11891</v>
      </c>
      <c r="G14009" s="19" t="s">
        <v>118</v>
      </c>
      <c r="H14009" s="74">
        <v>127500</v>
      </c>
      <c r="I14009" s="74">
        <v>127500</v>
      </c>
      <c r="J14009" s="19" t="s">
        <v>2469</v>
      </c>
      <c r="K14009" s="19" t="s">
        <v>40</v>
      </c>
      <c r="L14009" s="59" t="s">
        <v>13427</v>
      </c>
    </row>
    <row r="14010" spans="2:12" ht="75" customHeight="1" x14ac:dyDescent="0.25">
      <c r="B14010" s="450">
        <v>41111901</v>
      </c>
      <c r="C14010" s="21" t="s">
        <v>12758</v>
      </c>
      <c r="D14010" s="73">
        <v>41659</v>
      </c>
      <c r="E14010" s="21" t="s">
        <v>11890</v>
      </c>
      <c r="F14010" s="21" t="s">
        <v>11891</v>
      </c>
      <c r="G14010" s="19" t="s">
        <v>118</v>
      </c>
      <c r="H14010" s="74">
        <v>765000</v>
      </c>
      <c r="I14010" s="74">
        <v>765000</v>
      </c>
      <c r="J14010" s="19" t="s">
        <v>2469</v>
      </c>
      <c r="K14010" s="19" t="s">
        <v>40</v>
      </c>
      <c r="L14010" s="59" t="s">
        <v>13428</v>
      </c>
    </row>
    <row r="14011" spans="2:12" ht="75" customHeight="1" x14ac:dyDescent="0.25">
      <c r="B14011" s="450" t="s">
        <v>13429</v>
      </c>
      <c r="C14011" s="21" t="s">
        <v>13430</v>
      </c>
      <c r="D14011" s="73">
        <v>41659</v>
      </c>
      <c r="E14011" s="21" t="s">
        <v>11890</v>
      </c>
      <c r="F14011" s="21" t="s">
        <v>11891</v>
      </c>
      <c r="G14011" s="19" t="s">
        <v>118</v>
      </c>
      <c r="H14011" s="74">
        <v>480000</v>
      </c>
      <c r="I14011" s="74">
        <v>480000</v>
      </c>
      <c r="J14011" s="19" t="s">
        <v>2469</v>
      </c>
      <c r="K14011" s="19" t="s">
        <v>40</v>
      </c>
      <c r="L14011" s="59" t="s">
        <v>13431</v>
      </c>
    </row>
    <row r="14012" spans="2:12" ht="75" customHeight="1" x14ac:dyDescent="0.25">
      <c r="B14012" s="450">
        <v>30211709</v>
      </c>
      <c r="C14012" s="21" t="s">
        <v>13432</v>
      </c>
      <c r="D14012" s="73">
        <v>41659</v>
      </c>
      <c r="E14012" s="21" t="s">
        <v>11890</v>
      </c>
      <c r="F14012" s="21" t="s">
        <v>11891</v>
      </c>
      <c r="G14012" s="19" t="s">
        <v>118</v>
      </c>
      <c r="H14012" s="74">
        <v>850000</v>
      </c>
      <c r="I14012" s="74">
        <v>850000</v>
      </c>
      <c r="J14012" s="19" t="s">
        <v>2469</v>
      </c>
      <c r="K14012" s="19" t="s">
        <v>40</v>
      </c>
      <c r="L14012" s="59" t="s">
        <v>13433</v>
      </c>
    </row>
    <row r="14013" spans="2:12" ht="75" customHeight="1" x14ac:dyDescent="0.25">
      <c r="B14013" s="450">
        <v>23101510</v>
      </c>
      <c r="C14013" s="21" t="s">
        <v>13434</v>
      </c>
      <c r="D14013" s="73">
        <v>41659</v>
      </c>
      <c r="E14013" s="21" t="s">
        <v>11890</v>
      </c>
      <c r="F14013" s="21" t="s">
        <v>11891</v>
      </c>
      <c r="G14013" s="19" t="s">
        <v>118</v>
      </c>
      <c r="H14013" s="74">
        <v>1380529.92</v>
      </c>
      <c r="I14013" s="74">
        <v>1380529.92</v>
      </c>
      <c r="J14013" s="19" t="s">
        <v>2469</v>
      </c>
      <c r="K14013" s="19" t="s">
        <v>40</v>
      </c>
      <c r="L14013" s="59" t="s">
        <v>13435</v>
      </c>
    </row>
    <row r="14014" spans="2:12" ht="75" customHeight="1" x14ac:dyDescent="0.25">
      <c r="B14014" s="450">
        <v>23101510</v>
      </c>
      <c r="C14014" s="355" t="s">
        <v>13436</v>
      </c>
      <c r="D14014" s="73">
        <v>41659</v>
      </c>
      <c r="E14014" s="21" t="s">
        <v>11890</v>
      </c>
      <c r="F14014" s="21" t="s">
        <v>11891</v>
      </c>
      <c r="G14014" s="19" t="s">
        <v>118</v>
      </c>
      <c r="H14014" s="463">
        <v>6902649.5999999996</v>
      </c>
      <c r="I14014" s="463">
        <v>6902649.5999999996</v>
      </c>
      <c r="J14014" s="19" t="s">
        <v>2469</v>
      </c>
      <c r="K14014" s="19" t="s">
        <v>40</v>
      </c>
      <c r="L14014" s="59" t="s">
        <v>13437</v>
      </c>
    </row>
    <row r="14015" spans="2:12" ht="75" customHeight="1" x14ac:dyDescent="0.25">
      <c r="B14015" s="450">
        <v>30211807</v>
      </c>
      <c r="C14015" s="355" t="s">
        <v>13438</v>
      </c>
      <c r="D14015" s="73">
        <v>41659</v>
      </c>
      <c r="E14015" s="21" t="s">
        <v>11890</v>
      </c>
      <c r="F14015" s="21" t="s">
        <v>11891</v>
      </c>
      <c r="G14015" s="19" t="s">
        <v>118</v>
      </c>
      <c r="H14015" s="463">
        <v>580000</v>
      </c>
      <c r="I14015" s="463">
        <v>580000</v>
      </c>
      <c r="J14015" s="19" t="s">
        <v>2469</v>
      </c>
      <c r="K14015" s="19" t="s">
        <v>40</v>
      </c>
      <c r="L14015" s="59" t="s">
        <v>13439</v>
      </c>
    </row>
    <row r="14016" spans="2:12" ht="75" customHeight="1" x14ac:dyDescent="0.25">
      <c r="B14016" s="450" t="s">
        <v>13440</v>
      </c>
      <c r="C14016" s="355" t="s">
        <v>13441</v>
      </c>
      <c r="D14016" s="73">
        <v>41659</v>
      </c>
      <c r="E14016" s="21" t="s">
        <v>11890</v>
      </c>
      <c r="F14016" s="21" t="s">
        <v>11891</v>
      </c>
      <c r="G14016" s="19" t="s">
        <v>118</v>
      </c>
      <c r="H14016" s="463">
        <v>31500000</v>
      </c>
      <c r="I14016" s="463">
        <v>31500000</v>
      </c>
      <c r="J14016" s="19" t="s">
        <v>2469</v>
      </c>
      <c r="K14016" s="19" t="s">
        <v>40</v>
      </c>
      <c r="L14016" s="59" t="s">
        <v>13442</v>
      </c>
    </row>
    <row r="14017" spans="2:12" ht="75" customHeight="1" x14ac:dyDescent="0.25">
      <c r="B14017" s="450">
        <v>30212007</v>
      </c>
      <c r="C14017" s="355" t="s">
        <v>13443</v>
      </c>
      <c r="D14017" s="73">
        <v>41659</v>
      </c>
      <c r="E14017" s="21" t="s">
        <v>11890</v>
      </c>
      <c r="F14017" s="21" t="s">
        <v>11891</v>
      </c>
      <c r="G14017" s="19" t="s">
        <v>118</v>
      </c>
      <c r="H14017" s="463">
        <v>6000</v>
      </c>
      <c r="I14017" s="463">
        <v>6000</v>
      </c>
      <c r="J14017" s="19" t="s">
        <v>2469</v>
      </c>
      <c r="K14017" s="19" t="s">
        <v>40</v>
      </c>
      <c r="L14017" s="59" t="s">
        <v>13444</v>
      </c>
    </row>
    <row r="14018" spans="2:12" ht="75" customHeight="1" x14ac:dyDescent="0.25">
      <c r="B14018" s="450">
        <v>30212007</v>
      </c>
      <c r="C14018" s="21" t="s">
        <v>12760</v>
      </c>
      <c r="D14018" s="73">
        <v>41659</v>
      </c>
      <c r="E14018" s="21" t="s">
        <v>11890</v>
      </c>
      <c r="F14018" s="21" t="s">
        <v>11891</v>
      </c>
      <c r="G14018" s="19" t="s">
        <v>118</v>
      </c>
      <c r="H14018" s="74">
        <v>36000</v>
      </c>
      <c r="I14018" s="74">
        <v>36000</v>
      </c>
      <c r="J14018" s="19" t="s">
        <v>2469</v>
      </c>
      <c r="K14018" s="19" t="s">
        <v>40</v>
      </c>
      <c r="L14018" s="59" t="s">
        <v>13445</v>
      </c>
    </row>
    <row r="14019" spans="2:12" ht="75" customHeight="1" x14ac:dyDescent="0.25">
      <c r="B14019" s="450">
        <v>30212007</v>
      </c>
      <c r="C14019" s="21" t="s">
        <v>12761</v>
      </c>
      <c r="D14019" s="73">
        <v>41659</v>
      </c>
      <c r="E14019" s="21" t="s">
        <v>11890</v>
      </c>
      <c r="F14019" s="21" t="s">
        <v>11891</v>
      </c>
      <c r="G14019" s="19" t="s">
        <v>118</v>
      </c>
      <c r="H14019" s="74">
        <v>24000</v>
      </c>
      <c r="I14019" s="74">
        <v>24000</v>
      </c>
      <c r="J14019" s="19" t="s">
        <v>2469</v>
      </c>
      <c r="K14019" s="19" t="s">
        <v>40</v>
      </c>
      <c r="L14019" s="59" t="s">
        <v>13446</v>
      </c>
    </row>
    <row r="14020" spans="2:12" ht="75" customHeight="1" x14ac:dyDescent="0.25">
      <c r="B14020" s="450">
        <v>30212007</v>
      </c>
      <c r="C14020" s="21" t="s">
        <v>13447</v>
      </c>
      <c r="D14020" s="73">
        <v>41659</v>
      </c>
      <c r="E14020" s="21" t="s">
        <v>11890</v>
      </c>
      <c r="F14020" s="21" t="s">
        <v>11891</v>
      </c>
      <c r="G14020" s="19" t="s">
        <v>118</v>
      </c>
      <c r="H14020" s="74">
        <v>24000</v>
      </c>
      <c r="I14020" s="74">
        <v>24000</v>
      </c>
      <c r="J14020" s="19" t="s">
        <v>2469</v>
      </c>
      <c r="K14020" s="19" t="s">
        <v>40</v>
      </c>
      <c r="L14020" s="59" t="s">
        <v>13448</v>
      </c>
    </row>
    <row r="14021" spans="2:12" ht="75" customHeight="1" x14ac:dyDescent="0.25">
      <c r="B14021" s="450">
        <v>30212007</v>
      </c>
      <c r="C14021" s="21" t="s">
        <v>12763</v>
      </c>
      <c r="D14021" s="73">
        <v>41659</v>
      </c>
      <c r="E14021" s="21" t="s">
        <v>11890</v>
      </c>
      <c r="F14021" s="21" t="s">
        <v>11891</v>
      </c>
      <c r="G14021" s="19" t="s">
        <v>118</v>
      </c>
      <c r="H14021" s="74">
        <v>36000</v>
      </c>
      <c r="I14021" s="74">
        <v>36000</v>
      </c>
      <c r="J14021" s="19" t="s">
        <v>2469</v>
      </c>
      <c r="K14021" s="19" t="s">
        <v>40</v>
      </c>
      <c r="L14021" s="59" t="s">
        <v>13449</v>
      </c>
    </row>
    <row r="14022" spans="2:12" ht="75" customHeight="1" x14ac:dyDescent="0.25">
      <c r="B14022" s="450">
        <v>30212007</v>
      </c>
      <c r="C14022" s="21" t="s">
        <v>12764</v>
      </c>
      <c r="D14022" s="73">
        <v>41659</v>
      </c>
      <c r="E14022" s="21" t="s">
        <v>11890</v>
      </c>
      <c r="F14022" s="21" t="s">
        <v>11891</v>
      </c>
      <c r="G14022" s="19" t="s">
        <v>118</v>
      </c>
      <c r="H14022" s="74">
        <v>24000</v>
      </c>
      <c r="I14022" s="74">
        <v>24000</v>
      </c>
      <c r="J14022" s="19" t="s">
        <v>2469</v>
      </c>
      <c r="K14022" s="19" t="s">
        <v>40</v>
      </c>
      <c r="L14022" s="59" t="s">
        <v>13450</v>
      </c>
    </row>
    <row r="14023" spans="2:12" ht="75" customHeight="1" x14ac:dyDescent="0.25">
      <c r="B14023" s="450">
        <v>30211914</v>
      </c>
      <c r="C14023" s="21" t="s">
        <v>13451</v>
      </c>
      <c r="D14023" s="73">
        <v>41659</v>
      </c>
      <c r="E14023" s="21" t="s">
        <v>11890</v>
      </c>
      <c r="F14023" s="21" t="s">
        <v>11891</v>
      </c>
      <c r="G14023" s="19" t="s">
        <v>118</v>
      </c>
      <c r="H14023" s="74">
        <v>60000</v>
      </c>
      <c r="I14023" s="74">
        <v>60000</v>
      </c>
      <c r="J14023" s="19" t="s">
        <v>2469</v>
      </c>
      <c r="K14023" s="19" t="s">
        <v>40</v>
      </c>
      <c r="L14023" s="59" t="s">
        <v>13452</v>
      </c>
    </row>
    <row r="14024" spans="2:12" ht="75" customHeight="1" x14ac:dyDescent="0.25">
      <c r="B14024" s="450">
        <v>30211914</v>
      </c>
      <c r="C14024" s="21" t="s">
        <v>13453</v>
      </c>
      <c r="D14024" s="73">
        <v>41659</v>
      </c>
      <c r="E14024" s="21" t="s">
        <v>11890</v>
      </c>
      <c r="F14024" s="21" t="s">
        <v>11891</v>
      </c>
      <c r="G14024" s="19" t="s">
        <v>118</v>
      </c>
      <c r="H14024" s="74">
        <v>60000</v>
      </c>
      <c r="I14024" s="74">
        <v>60000</v>
      </c>
      <c r="J14024" s="19" t="s">
        <v>2469</v>
      </c>
      <c r="K14024" s="19" t="s">
        <v>40</v>
      </c>
      <c r="L14024" s="59" t="s">
        <v>13454</v>
      </c>
    </row>
    <row r="14025" spans="2:12" ht="75" customHeight="1" x14ac:dyDescent="0.25">
      <c r="B14025" s="450">
        <v>30211913</v>
      </c>
      <c r="C14025" s="355" t="s">
        <v>13455</v>
      </c>
      <c r="D14025" s="73">
        <v>41659</v>
      </c>
      <c r="E14025" s="21" t="s">
        <v>11890</v>
      </c>
      <c r="F14025" s="21" t="s">
        <v>11891</v>
      </c>
      <c r="G14025" s="19" t="s">
        <v>118</v>
      </c>
      <c r="H14025" s="463">
        <v>340000</v>
      </c>
      <c r="I14025" s="463">
        <v>340000</v>
      </c>
      <c r="J14025" s="19" t="s">
        <v>2469</v>
      </c>
      <c r="K14025" s="19" t="s">
        <v>40</v>
      </c>
      <c r="L14025" s="59" t="s">
        <v>13456</v>
      </c>
    </row>
    <row r="14026" spans="2:12" ht="75" customHeight="1" x14ac:dyDescent="0.25">
      <c r="B14026" s="450">
        <v>30211913</v>
      </c>
      <c r="C14026" s="355" t="s">
        <v>13457</v>
      </c>
      <c r="D14026" s="73">
        <v>41659</v>
      </c>
      <c r="E14026" s="21" t="s">
        <v>11890</v>
      </c>
      <c r="F14026" s="21" t="s">
        <v>11891</v>
      </c>
      <c r="G14026" s="19" t="s">
        <v>118</v>
      </c>
      <c r="H14026" s="463">
        <v>26250</v>
      </c>
      <c r="I14026" s="463">
        <v>26250</v>
      </c>
      <c r="J14026" s="19" t="s">
        <v>2469</v>
      </c>
      <c r="K14026" s="19" t="s">
        <v>40</v>
      </c>
      <c r="L14026" s="59" t="s">
        <v>13458</v>
      </c>
    </row>
    <row r="14027" spans="2:12" ht="75" customHeight="1" x14ac:dyDescent="0.25">
      <c r="B14027" s="450">
        <v>30211914</v>
      </c>
      <c r="C14027" s="355" t="s">
        <v>13459</v>
      </c>
      <c r="D14027" s="73">
        <v>41659</v>
      </c>
      <c r="E14027" s="21" t="s">
        <v>11890</v>
      </c>
      <c r="F14027" s="21" t="s">
        <v>11891</v>
      </c>
      <c r="G14027" s="19" t="s">
        <v>118</v>
      </c>
      <c r="H14027" s="463">
        <v>950000</v>
      </c>
      <c r="I14027" s="463">
        <v>950000</v>
      </c>
      <c r="J14027" s="19" t="s">
        <v>2469</v>
      </c>
      <c r="K14027" s="19" t="s">
        <v>40</v>
      </c>
      <c r="L14027" s="59" t="s">
        <v>13460</v>
      </c>
    </row>
    <row r="14028" spans="2:12" ht="75" customHeight="1" x14ac:dyDescent="0.25">
      <c r="B14028" s="450">
        <v>30211914</v>
      </c>
      <c r="C14028" s="355" t="s">
        <v>13461</v>
      </c>
      <c r="D14028" s="73">
        <v>41659</v>
      </c>
      <c r="E14028" s="21" t="s">
        <v>11890</v>
      </c>
      <c r="F14028" s="21" t="s">
        <v>11891</v>
      </c>
      <c r="G14028" s="19" t="s">
        <v>118</v>
      </c>
      <c r="H14028" s="463">
        <v>1516000</v>
      </c>
      <c r="I14028" s="463">
        <v>1516000</v>
      </c>
      <c r="J14028" s="19" t="s">
        <v>2469</v>
      </c>
      <c r="K14028" s="19" t="s">
        <v>40</v>
      </c>
      <c r="L14028" s="59" t="s">
        <v>13462</v>
      </c>
    </row>
    <row r="14029" spans="2:12" ht="75" customHeight="1" x14ac:dyDescent="0.25">
      <c r="B14029" s="450">
        <v>30211914</v>
      </c>
      <c r="C14029" s="21" t="s">
        <v>13463</v>
      </c>
      <c r="D14029" s="73">
        <v>41659</v>
      </c>
      <c r="E14029" s="21" t="s">
        <v>11890</v>
      </c>
      <c r="F14029" s="21" t="s">
        <v>11891</v>
      </c>
      <c r="G14029" s="19" t="s">
        <v>118</v>
      </c>
      <c r="H14029" s="74">
        <v>1516000</v>
      </c>
      <c r="I14029" s="74">
        <v>1516000</v>
      </c>
      <c r="J14029" s="19" t="s">
        <v>2469</v>
      </c>
      <c r="K14029" s="19" t="s">
        <v>40</v>
      </c>
      <c r="L14029" s="59" t="s">
        <v>13464</v>
      </c>
    </row>
    <row r="14030" spans="2:12" ht="75" customHeight="1" x14ac:dyDescent="0.25">
      <c r="B14030" s="450">
        <v>30211913</v>
      </c>
      <c r="C14030" s="21" t="s">
        <v>13465</v>
      </c>
      <c r="D14030" s="73">
        <v>41659</v>
      </c>
      <c r="E14030" s="21" t="s">
        <v>11890</v>
      </c>
      <c r="F14030" s="21" t="s">
        <v>11891</v>
      </c>
      <c r="G14030" s="19" t="s">
        <v>118</v>
      </c>
      <c r="H14030" s="74">
        <v>35000</v>
      </c>
      <c r="I14030" s="74">
        <v>35000</v>
      </c>
      <c r="J14030" s="19" t="s">
        <v>2469</v>
      </c>
      <c r="K14030" s="19" t="s">
        <v>40</v>
      </c>
      <c r="L14030" s="59" t="s">
        <v>13466</v>
      </c>
    </row>
    <row r="14031" spans="2:12" ht="75" customHeight="1" x14ac:dyDescent="0.25">
      <c r="B14031" s="450" t="s">
        <v>13467</v>
      </c>
      <c r="C14031" s="21" t="s">
        <v>13468</v>
      </c>
      <c r="D14031" s="73">
        <v>41659</v>
      </c>
      <c r="E14031" s="21" t="s">
        <v>11890</v>
      </c>
      <c r="F14031" s="21" t="s">
        <v>11891</v>
      </c>
      <c r="G14031" s="19" t="s">
        <v>118</v>
      </c>
      <c r="H14031" s="74">
        <v>171000</v>
      </c>
      <c r="I14031" s="74">
        <v>171000</v>
      </c>
      <c r="J14031" s="19" t="s">
        <v>2469</v>
      </c>
      <c r="K14031" s="19" t="s">
        <v>40</v>
      </c>
      <c r="L14031" s="59" t="s">
        <v>13469</v>
      </c>
    </row>
    <row r="14032" spans="2:12" ht="75" customHeight="1" x14ac:dyDescent="0.25">
      <c r="B14032" s="450" t="s">
        <v>13470</v>
      </c>
      <c r="C14032" s="21" t="s">
        <v>13471</v>
      </c>
      <c r="D14032" s="73">
        <v>41659</v>
      </c>
      <c r="E14032" s="21" t="s">
        <v>11890</v>
      </c>
      <c r="F14032" s="21" t="s">
        <v>11891</v>
      </c>
      <c r="G14032" s="19" t="s">
        <v>118</v>
      </c>
      <c r="H14032" s="74">
        <v>60000</v>
      </c>
      <c r="I14032" s="74">
        <v>60000</v>
      </c>
      <c r="J14032" s="19" t="s">
        <v>2469</v>
      </c>
      <c r="K14032" s="19" t="s">
        <v>40</v>
      </c>
      <c r="L14032" s="59" t="s">
        <v>13472</v>
      </c>
    </row>
    <row r="14033" spans="2:12" ht="75" customHeight="1" x14ac:dyDescent="0.25">
      <c r="B14033" s="450" t="s">
        <v>11491</v>
      </c>
      <c r="C14033" s="21" t="s">
        <v>13473</v>
      </c>
      <c r="D14033" s="73">
        <v>41659</v>
      </c>
      <c r="E14033" s="21" t="s">
        <v>11890</v>
      </c>
      <c r="F14033" s="21" t="s">
        <v>11891</v>
      </c>
      <c r="G14033" s="19" t="s">
        <v>118</v>
      </c>
      <c r="H14033" s="74">
        <v>1968000</v>
      </c>
      <c r="I14033" s="74">
        <v>1968000</v>
      </c>
      <c r="J14033" s="19" t="s">
        <v>2469</v>
      </c>
      <c r="K14033" s="19" t="s">
        <v>40</v>
      </c>
      <c r="L14033" s="59" t="s">
        <v>13474</v>
      </c>
    </row>
    <row r="14034" spans="2:12" ht="75" customHeight="1" x14ac:dyDescent="0.25">
      <c r="B14034" s="450" t="s">
        <v>11491</v>
      </c>
      <c r="C14034" s="21" t="s">
        <v>13475</v>
      </c>
      <c r="D14034" s="73">
        <v>41659</v>
      </c>
      <c r="E14034" s="21" t="s">
        <v>11890</v>
      </c>
      <c r="F14034" s="21" t="s">
        <v>11891</v>
      </c>
      <c r="G14034" s="19" t="s">
        <v>118</v>
      </c>
      <c r="H14034" s="74">
        <v>984000</v>
      </c>
      <c r="I14034" s="74">
        <v>984000</v>
      </c>
      <c r="J14034" s="19" t="s">
        <v>2469</v>
      </c>
      <c r="K14034" s="19" t="s">
        <v>40</v>
      </c>
      <c r="L14034" s="59" t="s">
        <v>13476</v>
      </c>
    </row>
    <row r="14035" spans="2:12" ht="75" customHeight="1" x14ac:dyDescent="0.25">
      <c r="B14035" s="450"/>
      <c r="C14035" s="21" t="s">
        <v>13477</v>
      </c>
      <c r="D14035" s="73">
        <v>41659</v>
      </c>
      <c r="E14035" s="21" t="s">
        <v>11890</v>
      </c>
      <c r="F14035" s="21" t="s">
        <v>11891</v>
      </c>
      <c r="G14035" s="19" t="s">
        <v>118</v>
      </c>
      <c r="H14035" s="74">
        <v>5520000</v>
      </c>
      <c r="I14035" s="74">
        <v>5520000</v>
      </c>
      <c r="J14035" s="19" t="s">
        <v>2469</v>
      </c>
      <c r="K14035" s="19" t="s">
        <v>40</v>
      </c>
      <c r="L14035" s="59" t="s">
        <v>13478</v>
      </c>
    </row>
    <row r="14036" spans="2:12" ht="75" customHeight="1" x14ac:dyDescent="0.25">
      <c r="B14036" s="450" t="s">
        <v>13479</v>
      </c>
      <c r="C14036" s="355" t="s">
        <v>13480</v>
      </c>
      <c r="D14036" s="73">
        <v>41659</v>
      </c>
      <c r="E14036" s="21" t="s">
        <v>11890</v>
      </c>
      <c r="F14036" s="21" t="s">
        <v>11891</v>
      </c>
      <c r="G14036" s="19" t="s">
        <v>118</v>
      </c>
      <c r="H14036" s="463">
        <v>6469860</v>
      </c>
      <c r="I14036" s="463">
        <v>6469860</v>
      </c>
      <c r="J14036" s="19" t="s">
        <v>2469</v>
      </c>
      <c r="K14036" s="19" t="s">
        <v>40</v>
      </c>
      <c r="L14036" s="59" t="s">
        <v>13481</v>
      </c>
    </row>
    <row r="14037" spans="2:12" ht="75" customHeight="1" x14ac:dyDescent="0.25">
      <c r="B14037" s="450" t="s">
        <v>13479</v>
      </c>
      <c r="C14037" s="355" t="s">
        <v>13482</v>
      </c>
      <c r="D14037" s="73">
        <v>41659</v>
      </c>
      <c r="E14037" s="21" t="s">
        <v>11890</v>
      </c>
      <c r="F14037" s="21" t="s">
        <v>11891</v>
      </c>
      <c r="G14037" s="19" t="s">
        <v>118</v>
      </c>
      <c r="H14037" s="463">
        <v>764148</v>
      </c>
      <c r="I14037" s="463">
        <v>764148</v>
      </c>
      <c r="J14037" s="19" t="s">
        <v>2469</v>
      </c>
      <c r="K14037" s="19" t="s">
        <v>40</v>
      </c>
      <c r="L14037" s="59" t="s">
        <v>13483</v>
      </c>
    </row>
    <row r="14038" spans="2:12" ht="75" customHeight="1" x14ac:dyDescent="0.25">
      <c r="B14038" s="450" t="s">
        <v>13479</v>
      </c>
      <c r="C14038" s="355" t="s">
        <v>13484</v>
      </c>
      <c r="D14038" s="73">
        <v>41659</v>
      </c>
      <c r="E14038" s="21" t="s">
        <v>11890</v>
      </c>
      <c r="F14038" s="21" t="s">
        <v>11891</v>
      </c>
      <c r="G14038" s="19" t="s">
        <v>118</v>
      </c>
      <c r="H14038" s="463">
        <v>2831303.9999999995</v>
      </c>
      <c r="I14038" s="463">
        <v>2831303.9999999995</v>
      </c>
      <c r="J14038" s="19" t="s">
        <v>2469</v>
      </c>
      <c r="K14038" s="19" t="s">
        <v>40</v>
      </c>
      <c r="L14038" s="59" t="s">
        <v>13485</v>
      </c>
    </row>
    <row r="14039" spans="2:12" ht="75" customHeight="1" x14ac:dyDescent="0.25">
      <c r="B14039" s="450" t="s">
        <v>13479</v>
      </c>
      <c r="C14039" s="355" t="s">
        <v>13486</v>
      </c>
      <c r="D14039" s="73">
        <v>41659</v>
      </c>
      <c r="E14039" s="21" t="s">
        <v>11890</v>
      </c>
      <c r="F14039" s="21" t="s">
        <v>11891</v>
      </c>
      <c r="G14039" s="19" t="s">
        <v>118</v>
      </c>
      <c r="H14039" s="463">
        <v>3546480</v>
      </c>
      <c r="I14039" s="463">
        <v>3546480</v>
      </c>
      <c r="J14039" s="19" t="s">
        <v>2469</v>
      </c>
      <c r="K14039" s="19" t="s">
        <v>40</v>
      </c>
      <c r="L14039" s="59" t="s">
        <v>13487</v>
      </c>
    </row>
    <row r="14040" spans="2:12" ht="75" customHeight="1" x14ac:dyDescent="0.25">
      <c r="B14040" s="450">
        <v>30211910</v>
      </c>
      <c r="C14040" s="21" t="s">
        <v>12654</v>
      </c>
      <c r="D14040" s="73">
        <v>41659</v>
      </c>
      <c r="E14040" s="21" t="s">
        <v>11890</v>
      </c>
      <c r="F14040" s="21" t="s">
        <v>11891</v>
      </c>
      <c r="G14040" s="19" t="s">
        <v>118</v>
      </c>
      <c r="H14040" s="74">
        <v>5262000</v>
      </c>
      <c r="I14040" s="74">
        <v>5262000</v>
      </c>
      <c r="J14040" s="19" t="s">
        <v>2469</v>
      </c>
      <c r="K14040" s="19" t="s">
        <v>40</v>
      </c>
      <c r="L14040" s="59" t="s">
        <v>13488</v>
      </c>
    </row>
    <row r="14041" spans="2:12" ht="75" customHeight="1" x14ac:dyDescent="0.25">
      <c r="B14041" s="450">
        <v>30211913</v>
      </c>
      <c r="C14041" s="21" t="s">
        <v>12765</v>
      </c>
      <c r="D14041" s="73">
        <v>41659</v>
      </c>
      <c r="E14041" s="21" t="s">
        <v>11890</v>
      </c>
      <c r="F14041" s="21" t="s">
        <v>11891</v>
      </c>
      <c r="G14041" s="19" t="s">
        <v>118</v>
      </c>
      <c r="H14041" s="74">
        <v>720000</v>
      </c>
      <c r="I14041" s="74">
        <v>720000</v>
      </c>
      <c r="J14041" s="19" t="s">
        <v>2469</v>
      </c>
      <c r="K14041" s="19" t="s">
        <v>40</v>
      </c>
      <c r="L14041" s="59" t="s">
        <v>13489</v>
      </c>
    </row>
    <row r="14042" spans="2:12" ht="75" customHeight="1" x14ac:dyDescent="0.25">
      <c r="B14042" s="450" t="s">
        <v>13490</v>
      </c>
      <c r="C14042" s="21" t="s">
        <v>13491</v>
      </c>
      <c r="D14042" s="73">
        <v>41659</v>
      </c>
      <c r="E14042" s="21" t="s">
        <v>11890</v>
      </c>
      <c r="F14042" s="21" t="s">
        <v>11891</v>
      </c>
      <c r="G14042" s="19" t="s">
        <v>118</v>
      </c>
      <c r="H14042" s="74">
        <v>9475200</v>
      </c>
      <c r="I14042" s="74">
        <v>9475200</v>
      </c>
      <c r="J14042" s="19" t="s">
        <v>2469</v>
      </c>
      <c r="K14042" s="19" t="s">
        <v>40</v>
      </c>
      <c r="L14042" s="59" t="s">
        <v>13492</v>
      </c>
    </row>
    <row r="14043" spans="2:12" ht="75" customHeight="1" x14ac:dyDescent="0.25">
      <c r="B14043" s="450" t="s">
        <v>13490</v>
      </c>
      <c r="C14043" s="21" t="s">
        <v>13493</v>
      </c>
      <c r="D14043" s="73">
        <v>41659</v>
      </c>
      <c r="E14043" s="21" t="s">
        <v>11890</v>
      </c>
      <c r="F14043" s="21" t="s">
        <v>11891</v>
      </c>
      <c r="G14043" s="19" t="s">
        <v>118</v>
      </c>
      <c r="H14043" s="74">
        <v>9475200</v>
      </c>
      <c r="I14043" s="74">
        <v>9475200</v>
      </c>
      <c r="J14043" s="19" t="s">
        <v>2469</v>
      </c>
      <c r="K14043" s="19" t="s">
        <v>40</v>
      </c>
      <c r="L14043" s="59" t="s">
        <v>13494</v>
      </c>
    </row>
    <row r="14044" spans="2:12" ht="75" customHeight="1" x14ac:dyDescent="0.25">
      <c r="B14044" s="450" t="s">
        <v>13495</v>
      </c>
      <c r="C14044" s="21" t="s">
        <v>13496</v>
      </c>
      <c r="D14044" s="73">
        <v>41659</v>
      </c>
      <c r="E14044" s="21" t="s">
        <v>11890</v>
      </c>
      <c r="F14044" s="21" t="s">
        <v>11891</v>
      </c>
      <c r="G14044" s="19" t="s">
        <v>118</v>
      </c>
      <c r="H14044" s="74">
        <v>9475200</v>
      </c>
      <c r="I14044" s="74">
        <v>9475200</v>
      </c>
      <c r="J14044" s="19" t="s">
        <v>2469</v>
      </c>
      <c r="K14044" s="19" t="s">
        <v>40</v>
      </c>
      <c r="L14044" s="59" t="s">
        <v>13497</v>
      </c>
    </row>
    <row r="14045" spans="2:12" ht="75" customHeight="1" x14ac:dyDescent="0.25">
      <c r="B14045" s="450">
        <v>26101602</v>
      </c>
      <c r="C14045" s="21" t="s">
        <v>13498</v>
      </c>
      <c r="D14045" s="73">
        <v>41659</v>
      </c>
      <c r="E14045" s="21" t="s">
        <v>11890</v>
      </c>
      <c r="F14045" s="21" t="s">
        <v>11891</v>
      </c>
      <c r="G14045" s="19" t="s">
        <v>118</v>
      </c>
      <c r="H14045" s="74">
        <v>33000000</v>
      </c>
      <c r="I14045" s="74">
        <v>33000000</v>
      </c>
      <c r="J14045" s="19" t="s">
        <v>2469</v>
      </c>
      <c r="K14045" s="19" t="s">
        <v>40</v>
      </c>
      <c r="L14045" s="59" t="s">
        <v>13499</v>
      </c>
    </row>
    <row r="14046" spans="2:12" ht="75" customHeight="1" x14ac:dyDescent="0.25">
      <c r="B14046" s="450">
        <v>26101602</v>
      </c>
      <c r="C14046" s="21" t="s">
        <v>13500</v>
      </c>
      <c r="D14046" s="73">
        <v>41659</v>
      </c>
      <c r="E14046" s="21" t="s">
        <v>11890</v>
      </c>
      <c r="F14046" s="21" t="s">
        <v>11891</v>
      </c>
      <c r="G14046" s="19" t="s">
        <v>118</v>
      </c>
      <c r="H14046" s="74">
        <v>33000000</v>
      </c>
      <c r="I14046" s="74">
        <v>33000000</v>
      </c>
      <c r="J14046" s="19" t="s">
        <v>2469</v>
      </c>
      <c r="K14046" s="19" t="s">
        <v>40</v>
      </c>
      <c r="L14046" s="59" t="s">
        <v>13501</v>
      </c>
    </row>
    <row r="14047" spans="2:12" ht="75" customHeight="1" x14ac:dyDescent="0.25">
      <c r="B14047" s="450" t="s">
        <v>13502</v>
      </c>
      <c r="C14047" s="355" t="s">
        <v>13503</v>
      </c>
      <c r="D14047" s="73">
        <v>41659</v>
      </c>
      <c r="E14047" s="21" t="s">
        <v>11890</v>
      </c>
      <c r="F14047" s="21" t="s">
        <v>11891</v>
      </c>
      <c r="G14047" s="19" t="s">
        <v>118</v>
      </c>
      <c r="H14047" s="463">
        <v>48162169.049999997</v>
      </c>
      <c r="I14047" s="463">
        <v>48162169.049999997</v>
      </c>
      <c r="J14047" s="19" t="s">
        <v>2469</v>
      </c>
      <c r="K14047" s="19" t="s">
        <v>40</v>
      </c>
      <c r="L14047" s="59" t="s">
        <v>13504</v>
      </c>
    </row>
    <row r="14048" spans="2:12" ht="75" customHeight="1" x14ac:dyDescent="0.25">
      <c r="B14048" s="450" t="s">
        <v>13505</v>
      </c>
      <c r="C14048" s="355" t="s">
        <v>13506</v>
      </c>
      <c r="D14048" s="73">
        <v>41659</v>
      </c>
      <c r="E14048" s="21" t="s">
        <v>11890</v>
      </c>
      <c r="F14048" s="21" t="s">
        <v>11891</v>
      </c>
      <c r="G14048" s="19" t="s">
        <v>118</v>
      </c>
      <c r="H14048" s="463">
        <v>74343019.599999994</v>
      </c>
      <c r="I14048" s="463">
        <v>74343019.599999994</v>
      </c>
      <c r="J14048" s="19" t="s">
        <v>2469</v>
      </c>
      <c r="K14048" s="19" t="s">
        <v>40</v>
      </c>
      <c r="L14048" s="59" t="s">
        <v>13507</v>
      </c>
    </row>
    <row r="14049" spans="2:12" ht="75" customHeight="1" x14ac:dyDescent="0.25">
      <c r="B14049" s="450">
        <v>30211913</v>
      </c>
      <c r="C14049" s="355" t="s">
        <v>13508</v>
      </c>
      <c r="D14049" s="73">
        <v>41659</v>
      </c>
      <c r="E14049" s="21" t="s">
        <v>11890</v>
      </c>
      <c r="F14049" s="21" t="s">
        <v>11891</v>
      </c>
      <c r="G14049" s="19" t="s">
        <v>118</v>
      </c>
      <c r="H14049" s="463">
        <v>2935000</v>
      </c>
      <c r="I14049" s="463">
        <v>2935000</v>
      </c>
      <c r="J14049" s="19" t="s">
        <v>2469</v>
      </c>
      <c r="K14049" s="19" t="s">
        <v>40</v>
      </c>
      <c r="L14049" s="59" t="s">
        <v>13509</v>
      </c>
    </row>
    <row r="14050" spans="2:12" ht="75" customHeight="1" x14ac:dyDescent="0.25">
      <c r="B14050" s="450">
        <v>30211913</v>
      </c>
      <c r="C14050" s="355" t="s">
        <v>13510</v>
      </c>
      <c r="D14050" s="73">
        <v>41659</v>
      </c>
      <c r="E14050" s="21" t="s">
        <v>11890</v>
      </c>
      <c r="F14050" s="21" t="s">
        <v>11891</v>
      </c>
      <c r="G14050" s="19" t="s">
        <v>118</v>
      </c>
      <c r="H14050" s="463">
        <v>2935000</v>
      </c>
      <c r="I14050" s="463">
        <v>2935000</v>
      </c>
      <c r="J14050" s="19" t="s">
        <v>2469</v>
      </c>
      <c r="K14050" s="19" t="s">
        <v>40</v>
      </c>
      <c r="L14050" s="59" t="s">
        <v>13511</v>
      </c>
    </row>
    <row r="14051" spans="2:12" ht="75" customHeight="1" x14ac:dyDescent="0.25">
      <c r="B14051" s="450">
        <v>30211913</v>
      </c>
      <c r="C14051" s="21" t="s">
        <v>13512</v>
      </c>
      <c r="D14051" s="73">
        <v>41659</v>
      </c>
      <c r="E14051" s="21" t="s">
        <v>11890</v>
      </c>
      <c r="F14051" s="21" t="s">
        <v>11891</v>
      </c>
      <c r="G14051" s="19" t="s">
        <v>118</v>
      </c>
      <c r="H14051" s="74">
        <v>2935000</v>
      </c>
      <c r="I14051" s="74">
        <v>2935000</v>
      </c>
      <c r="J14051" s="19" t="s">
        <v>2469</v>
      </c>
      <c r="K14051" s="19" t="s">
        <v>40</v>
      </c>
      <c r="L14051" s="59" t="s">
        <v>13513</v>
      </c>
    </row>
    <row r="14052" spans="2:12" ht="75" customHeight="1" x14ac:dyDescent="0.25">
      <c r="B14052" s="450">
        <v>30211913</v>
      </c>
      <c r="C14052" s="21" t="s">
        <v>13514</v>
      </c>
      <c r="D14052" s="73">
        <v>41659</v>
      </c>
      <c r="E14052" s="21" t="s">
        <v>11890</v>
      </c>
      <c r="F14052" s="21" t="s">
        <v>11891</v>
      </c>
      <c r="G14052" s="19" t="s">
        <v>118</v>
      </c>
      <c r="H14052" s="74">
        <v>2935000</v>
      </c>
      <c r="I14052" s="74">
        <v>2935000</v>
      </c>
      <c r="J14052" s="19" t="s">
        <v>2469</v>
      </c>
      <c r="K14052" s="19" t="s">
        <v>40</v>
      </c>
      <c r="L14052" s="59" t="s">
        <v>13515</v>
      </c>
    </row>
    <row r="14053" spans="2:12" ht="75" customHeight="1" x14ac:dyDescent="0.25">
      <c r="B14053" s="450">
        <v>30211913</v>
      </c>
      <c r="C14053" s="21" t="s">
        <v>13516</v>
      </c>
      <c r="D14053" s="73">
        <v>41659</v>
      </c>
      <c r="E14053" s="21" t="s">
        <v>11890</v>
      </c>
      <c r="F14053" s="21" t="s">
        <v>11891</v>
      </c>
      <c r="G14053" s="19" t="s">
        <v>118</v>
      </c>
      <c r="H14053" s="74">
        <v>2935000</v>
      </c>
      <c r="I14053" s="74">
        <v>2935000</v>
      </c>
      <c r="J14053" s="19" t="s">
        <v>2469</v>
      </c>
      <c r="K14053" s="19" t="s">
        <v>40</v>
      </c>
      <c r="L14053" s="59" t="s">
        <v>13517</v>
      </c>
    </row>
    <row r="14054" spans="2:12" ht="75" customHeight="1" x14ac:dyDescent="0.25">
      <c r="B14054" s="450">
        <v>30211913</v>
      </c>
      <c r="C14054" s="21" t="s">
        <v>13518</v>
      </c>
      <c r="D14054" s="73">
        <v>41659</v>
      </c>
      <c r="E14054" s="21" t="s">
        <v>11890</v>
      </c>
      <c r="F14054" s="21" t="s">
        <v>11891</v>
      </c>
      <c r="G14054" s="19" t="s">
        <v>118</v>
      </c>
      <c r="H14054" s="74">
        <v>2935000</v>
      </c>
      <c r="I14054" s="74">
        <v>2935000</v>
      </c>
      <c r="J14054" s="19" t="s">
        <v>2469</v>
      </c>
      <c r="K14054" s="19" t="s">
        <v>40</v>
      </c>
      <c r="L14054" s="59" t="s">
        <v>13519</v>
      </c>
    </row>
    <row r="14055" spans="2:12" ht="75" customHeight="1" x14ac:dyDescent="0.25">
      <c r="B14055" s="450">
        <v>27112111</v>
      </c>
      <c r="C14055" s="21" t="s">
        <v>13520</v>
      </c>
      <c r="D14055" s="73">
        <v>41659</v>
      </c>
      <c r="E14055" s="21" t="s">
        <v>11890</v>
      </c>
      <c r="F14055" s="21" t="s">
        <v>11891</v>
      </c>
      <c r="G14055" s="19" t="s">
        <v>118</v>
      </c>
      <c r="H14055" s="74">
        <v>1200000</v>
      </c>
      <c r="I14055" s="74">
        <v>1200000</v>
      </c>
      <c r="J14055" s="19" t="s">
        <v>2469</v>
      </c>
      <c r="K14055" s="19" t="s">
        <v>40</v>
      </c>
      <c r="L14055" s="59" t="s">
        <v>13521</v>
      </c>
    </row>
    <row r="14056" spans="2:12" ht="75" customHeight="1" x14ac:dyDescent="0.25">
      <c r="B14056" s="450">
        <v>27112111</v>
      </c>
      <c r="C14056" s="21" t="s">
        <v>13522</v>
      </c>
      <c r="D14056" s="73">
        <v>41659</v>
      </c>
      <c r="E14056" s="21" t="s">
        <v>11890</v>
      </c>
      <c r="F14056" s="21" t="s">
        <v>11891</v>
      </c>
      <c r="G14056" s="19" t="s">
        <v>118</v>
      </c>
      <c r="H14056" s="74">
        <v>1200000</v>
      </c>
      <c r="I14056" s="74">
        <v>1200000</v>
      </c>
      <c r="J14056" s="19" t="s">
        <v>2469</v>
      </c>
      <c r="K14056" s="19" t="s">
        <v>40</v>
      </c>
      <c r="L14056" s="59" t="s">
        <v>13523</v>
      </c>
    </row>
    <row r="14057" spans="2:12" ht="75" customHeight="1" x14ac:dyDescent="0.25">
      <c r="B14057" s="450">
        <v>27112111</v>
      </c>
      <c r="C14057" s="21" t="s">
        <v>13524</v>
      </c>
      <c r="D14057" s="73">
        <v>41659</v>
      </c>
      <c r="E14057" s="21" t="s">
        <v>11890</v>
      </c>
      <c r="F14057" s="21" t="s">
        <v>11891</v>
      </c>
      <c r="G14057" s="19" t="s">
        <v>118</v>
      </c>
      <c r="H14057" s="74">
        <v>1090000</v>
      </c>
      <c r="I14057" s="74">
        <v>1090000</v>
      </c>
      <c r="J14057" s="19" t="s">
        <v>2469</v>
      </c>
      <c r="K14057" s="19" t="s">
        <v>40</v>
      </c>
      <c r="L14057" s="59" t="s">
        <v>13525</v>
      </c>
    </row>
    <row r="14058" spans="2:12" ht="75" customHeight="1" x14ac:dyDescent="0.25">
      <c r="B14058" s="450">
        <v>27112111</v>
      </c>
      <c r="C14058" s="355" t="s">
        <v>13526</v>
      </c>
      <c r="D14058" s="73">
        <v>41659</v>
      </c>
      <c r="E14058" s="21" t="s">
        <v>11890</v>
      </c>
      <c r="F14058" s="21" t="s">
        <v>11891</v>
      </c>
      <c r="G14058" s="19" t="s">
        <v>118</v>
      </c>
      <c r="H14058" s="463">
        <v>1200000</v>
      </c>
      <c r="I14058" s="463">
        <v>1200000</v>
      </c>
      <c r="J14058" s="19" t="s">
        <v>2469</v>
      </c>
      <c r="K14058" s="19" t="s">
        <v>40</v>
      </c>
      <c r="L14058" s="59" t="s">
        <v>13527</v>
      </c>
    </row>
    <row r="14059" spans="2:12" ht="75" customHeight="1" x14ac:dyDescent="0.25">
      <c r="B14059" s="450">
        <v>27112111</v>
      </c>
      <c r="C14059" s="355" t="s">
        <v>13528</v>
      </c>
      <c r="D14059" s="73">
        <v>41659</v>
      </c>
      <c r="E14059" s="21" t="s">
        <v>11890</v>
      </c>
      <c r="F14059" s="21" t="s">
        <v>11891</v>
      </c>
      <c r="G14059" s="19" t="s">
        <v>118</v>
      </c>
      <c r="H14059" s="463">
        <v>4275000</v>
      </c>
      <c r="I14059" s="463">
        <v>4275000</v>
      </c>
      <c r="J14059" s="19" t="s">
        <v>2469</v>
      </c>
      <c r="K14059" s="19" t="s">
        <v>40</v>
      </c>
      <c r="L14059" s="59" t="s">
        <v>13529</v>
      </c>
    </row>
    <row r="14060" spans="2:12" ht="75" customHeight="1" x14ac:dyDescent="0.25">
      <c r="B14060" s="450">
        <v>41113637</v>
      </c>
      <c r="C14060" s="355" t="s">
        <v>13530</v>
      </c>
      <c r="D14060" s="73">
        <v>41659</v>
      </c>
      <c r="E14060" s="21" t="s">
        <v>11890</v>
      </c>
      <c r="F14060" s="21" t="s">
        <v>11891</v>
      </c>
      <c r="G14060" s="19" t="s">
        <v>118</v>
      </c>
      <c r="H14060" s="463">
        <v>31436000</v>
      </c>
      <c r="I14060" s="463">
        <v>31436000</v>
      </c>
      <c r="J14060" s="19" t="s">
        <v>2469</v>
      </c>
      <c r="K14060" s="19" t="s">
        <v>40</v>
      </c>
      <c r="L14060" s="59" t="s">
        <v>13531</v>
      </c>
    </row>
    <row r="14061" spans="2:12" ht="75" customHeight="1" x14ac:dyDescent="0.25">
      <c r="B14061" s="450">
        <v>23171507</v>
      </c>
      <c r="C14061" s="355" t="s">
        <v>12767</v>
      </c>
      <c r="D14061" s="73">
        <v>41659</v>
      </c>
      <c r="E14061" s="21" t="s">
        <v>11890</v>
      </c>
      <c r="F14061" s="21" t="s">
        <v>11891</v>
      </c>
      <c r="G14061" s="19" t="s">
        <v>118</v>
      </c>
      <c r="H14061" s="463">
        <v>9112500</v>
      </c>
      <c r="I14061" s="463">
        <v>9112500</v>
      </c>
      <c r="J14061" s="19" t="s">
        <v>2469</v>
      </c>
      <c r="K14061" s="19" t="s">
        <v>40</v>
      </c>
      <c r="L14061" s="59" t="s">
        <v>13532</v>
      </c>
    </row>
    <row r="14062" spans="2:12" ht="75" customHeight="1" x14ac:dyDescent="0.25">
      <c r="B14062" s="450">
        <v>41113633</v>
      </c>
      <c r="C14062" s="21" t="s">
        <v>12770</v>
      </c>
      <c r="D14062" s="73">
        <v>41659</v>
      </c>
      <c r="E14062" s="21" t="s">
        <v>11890</v>
      </c>
      <c r="F14062" s="21" t="s">
        <v>11891</v>
      </c>
      <c r="G14062" s="19" t="s">
        <v>118</v>
      </c>
      <c r="H14062" s="74">
        <v>180000</v>
      </c>
      <c r="I14062" s="74">
        <v>180000</v>
      </c>
      <c r="J14062" s="19" t="s">
        <v>2469</v>
      </c>
      <c r="K14062" s="19" t="s">
        <v>40</v>
      </c>
      <c r="L14062" s="59" t="s">
        <v>13533</v>
      </c>
    </row>
    <row r="14063" spans="2:12" ht="75" customHeight="1" x14ac:dyDescent="0.25">
      <c r="B14063" s="450">
        <v>41113633</v>
      </c>
      <c r="C14063" s="21" t="s">
        <v>12771</v>
      </c>
      <c r="D14063" s="73">
        <v>41659</v>
      </c>
      <c r="E14063" s="21" t="s">
        <v>11890</v>
      </c>
      <c r="F14063" s="21" t="s">
        <v>11891</v>
      </c>
      <c r="G14063" s="19" t="s">
        <v>118</v>
      </c>
      <c r="H14063" s="74">
        <v>180000</v>
      </c>
      <c r="I14063" s="74">
        <v>180000</v>
      </c>
      <c r="J14063" s="19" t="s">
        <v>2469</v>
      </c>
      <c r="K14063" s="19" t="s">
        <v>40</v>
      </c>
      <c r="L14063" s="59" t="s">
        <v>13534</v>
      </c>
    </row>
    <row r="14064" spans="2:12" ht="75" customHeight="1" x14ac:dyDescent="0.25">
      <c r="B14064" s="450">
        <v>41113633</v>
      </c>
      <c r="C14064" s="21" t="s">
        <v>12772</v>
      </c>
      <c r="D14064" s="73">
        <v>41659</v>
      </c>
      <c r="E14064" s="21" t="s">
        <v>11890</v>
      </c>
      <c r="F14064" s="21" t="s">
        <v>11891</v>
      </c>
      <c r="G14064" s="19" t="s">
        <v>118</v>
      </c>
      <c r="H14064" s="74">
        <v>180000</v>
      </c>
      <c r="I14064" s="74">
        <v>180000</v>
      </c>
      <c r="J14064" s="19" t="s">
        <v>2469</v>
      </c>
      <c r="K14064" s="19" t="s">
        <v>40</v>
      </c>
      <c r="L14064" s="59" t="s">
        <v>13535</v>
      </c>
    </row>
    <row r="14065" spans="2:12" ht="75" customHeight="1" x14ac:dyDescent="0.25">
      <c r="B14065" s="450">
        <v>41113633</v>
      </c>
      <c r="C14065" s="21" t="s">
        <v>12773</v>
      </c>
      <c r="D14065" s="73">
        <v>41659</v>
      </c>
      <c r="E14065" s="21" t="s">
        <v>11890</v>
      </c>
      <c r="F14065" s="21" t="s">
        <v>11891</v>
      </c>
      <c r="G14065" s="19" t="s">
        <v>118</v>
      </c>
      <c r="H14065" s="74">
        <v>180000</v>
      </c>
      <c r="I14065" s="74">
        <v>180000</v>
      </c>
      <c r="J14065" s="19" t="s">
        <v>2469</v>
      </c>
      <c r="K14065" s="19" t="s">
        <v>40</v>
      </c>
      <c r="L14065" s="59" t="s">
        <v>13536</v>
      </c>
    </row>
    <row r="14066" spans="2:12" ht="75" customHeight="1" x14ac:dyDescent="0.25">
      <c r="B14066" s="450">
        <v>41113633</v>
      </c>
      <c r="C14066" s="21" t="s">
        <v>12774</v>
      </c>
      <c r="D14066" s="73">
        <v>41659</v>
      </c>
      <c r="E14066" s="21" t="s">
        <v>11890</v>
      </c>
      <c r="F14066" s="21" t="s">
        <v>11891</v>
      </c>
      <c r="G14066" s="19" t="s">
        <v>118</v>
      </c>
      <c r="H14066" s="74">
        <v>180000</v>
      </c>
      <c r="I14066" s="74">
        <v>180000</v>
      </c>
      <c r="J14066" s="19" t="s">
        <v>2469</v>
      </c>
      <c r="K14066" s="19" t="s">
        <v>40</v>
      </c>
      <c r="L14066" s="59" t="s">
        <v>13537</v>
      </c>
    </row>
    <row r="14067" spans="2:12" ht="75" customHeight="1" x14ac:dyDescent="0.25">
      <c r="B14067" s="450">
        <v>41113633</v>
      </c>
      <c r="C14067" s="21" t="s">
        <v>12775</v>
      </c>
      <c r="D14067" s="73">
        <v>41659</v>
      </c>
      <c r="E14067" s="21" t="s">
        <v>11890</v>
      </c>
      <c r="F14067" s="21" t="s">
        <v>11891</v>
      </c>
      <c r="G14067" s="19" t="s">
        <v>118</v>
      </c>
      <c r="H14067" s="74">
        <v>180000</v>
      </c>
      <c r="I14067" s="74">
        <v>180000</v>
      </c>
      <c r="J14067" s="19" t="s">
        <v>2469</v>
      </c>
      <c r="K14067" s="19" t="s">
        <v>40</v>
      </c>
      <c r="L14067" s="59" t="s">
        <v>13538</v>
      </c>
    </row>
    <row r="14068" spans="2:12" ht="75" customHeight="1" x14ac:dyDescent="0.25">
      <c r="B14068" s="450">
        <v>41113633</v>
      </c>
      <c r="C14068" s="21" t="s">
        <v>12776</v>
      </c>
      <c r="D14068" s="73">
        <v>41659</v>
      </c>
      <c r="E14068" s="21" t="s">
        <v>11890</v>
      </c>
      <c r="F14068" s="21" t="s">
        <v>11891</v>
      </c>
      <c r="G14068" s="19" t="s">
        <v>118</v>
      </c>
      <c r="H14068" s="74">
        <v>300000</v>
      </c>
      <c r="I14068" s="74">
        <v>300000</v>
      </c>
      <c r="J14068" s="19" t="s">
        <v>2469</v>
      </c>
      <c r="K14068" s="19" t="s">
        <v>40</v>
      </c>
      <c r="L14068" s="59" t="s">
        <v>13539</v>
      </c>
    </row>
    <row r="14069" spans="2:12" ht="75" customHeight="1" x14ac:dyDescent="0.25">
      <c r="B14069" s="450">
        <v>30211709</v>
      </c>
      <c r="C14069" s="355" t="s">
        <v>12779</v>
      </c>
      <c r="D14069" s="73">
        <v>41659</v>
      </c>
      <c r="E14069" s="21" t="s">
        <v>11890</v>
      </c>
      <c r="F14069" s="21" t="s">
        <v>11891</v>
      </c>
      <c r="G14069" s="19" t="s">
        <v>118</v>
      </c>
      <c r="H14069" s="463">
        <v>75000</v>
      </c>
      <c r="I14069" s="463">
        <v>75000</v>
      </c>
      <c r="J14069" s="19" t="s">
        <v>2469</v>
      </c>
      <c r="K14069" s="19" t="s">
        <v>40</v>
      </c>
      <c r="L14069" s="59" t="s">
        <v>13540</v>
      </c>
    </row>
    <row r="14070" spans="2:12" ht="75" customHeight="1" x14ac:dyDescent="0.25">
      <c r="B14070" s="450">
        <v>30211709</v>
      </c>
      <c r="C14070" s="355" t="s">
        <v>13541</v>
      </c>
      <c r="D14070" s="73">
        <v>41659</v>
      </c>
      <c r="E14070" s="21" t="s">
        <v>11890</v>
      </c>
      <c r="F14070" s="21" t="s">
        <v>11891</v>
      </c>
      <c r="G14070" s="19" t="s">
        <v>118</v>
      </c>
      <c r="H14070" s="463">
        <v>750000</v>
      </c>
      <c r="I14070" s="463">
        <v>750000</v>
      </c>
      <c r="J14070" s="19" t="s">
        <v>2469</v>
      </c>
      <c r="K14070" s="19" t="s">
        <v>40</v>
      </c>
      <c r="L14070" s="59" t="s">
        <v>13542</v>
      </c>
    </row>
    <row r="14071" spans="2:12" ht="75" customHeight="1" x14ac:dyDescent="0.25">
      <c r="B14071" s="450">
        <v>30211709</v>
      </c>
      <c r="C14071" s="355" t="s">
        <v>12780</v>
      </c>
      <c r="D14071" s="73">
        <v>41659</v>
      </c>
      <c r="E14071" s="21" t="s">
        <v>11890</v>
      </c>
      <c r="F14071" s="21" t="s">
        <v>11891</v>
      </c>
      <c r="G14071" s="19" t="s">
        <v>118</v>
      </c>
      <c r="H14071" s="463">
        <v>750000</v>
      </c>
      <c r="I14071" s="463">
        <v>750000</v>
      </c>
      <c r="J14071" s="19" t="s">
        <v>2469</v>
      </c>
      <c r="K14071" s="19" t="s">
        <v>40</v>
      </c>
      <c r="L14071" s="59" t="s">
        <v>13543</v>
      </c>
    </row>
    <row r="14072" spans="2:12" ht="75" customHeight="1" x14ac:dyDescent="0.25">
      <c r="B14072" s="450">
        <v>32121701</v>
      </c>
      <c r="C14072" s="355" t="s">
        <v>12781</v>
      </c>
      <c r="D14072" s="73">
        <v>41659</v>
      </c>
      <c r="E14072" s="21" t="s">
        <v>11890</v>
      </c>
      <c r="F14072" s="21" t="s">
        <v>11891</v>
      </c>
      <c r="G14072" s="19" t="s">
        <v>118</v>
      </c>
      <c r="H14072" s="463">
        <v>180000</v>
      </c>
      <c r="I14072" s="463">
        <v>180000</v>
      </c>
      <c r="J14072" s="19" t="s">
        <v>2469</v>
      </c>
      <c r="K14072" s="19" t="s">
        <v>40</v>
      </c>
      <c r="L14072" s="59" t="s">
        <v>13544</v>
      </c>
    </row>
    <row r="14073" spans="2:12" ht="75" customHeight="1" x14ac:dyDescent="0.25">
      <c r="B14073" s="450">
        <v>32121701</v>
      </c>
      <c r="C14073" s="21" t="s">
        <v>12782</v>
      </c>
      <c r="D14073" s="73">
        <v>41659</v>
      </c>
      <c r="E14073" s="21" t="s">
        <v>11890</v>
      </c>
      <c r="F14073" s="21" t="s">
        <v>11891</v>
      </c>
      <c r="G14073" s="19" t="s">
        <v>118</v>
      </c>
      <c r="H14073" s="74">
        <v>300000</v>
      </c>
      <c r="I14073" s="74">
        <v>300000</v>
      </c>
      <c r="J14073" s="19" t="s">
        <v>2469</v>
      </c>
      <c r="K14073" s="19" t="s">
        <v>40</v>
      </c>
      <c r="L14073" s="59" t="s">
        <v>13545</v>
      </c>
    </row>
    <row r="14074" spans="2:12" ht="75" customHeight="1" x14ac:dyDescent="0.25">
      <c r="B14074" s="450">
        <v>30211913</v>
      </c>
      <c r="C14074" s="21" t="s">
        <v>13546</v>
      </c>
      <c r="D14074" s="73">
        <v>41659</v>
      </c>
      <c r="E14074" s="21" t="s">
        <v>11890</v>
      </c>
      <c r="F14074" s="21" t="s">
        <v>11891</v>
      </c>
      <c r="G14074" s="19" t="s">
        <v>118</v>
      </c>
      <c r="H14074" s="74">
        <v>2945000</v>
      </c>
      <c r="I14074" s="74">
        <v>2945000</v>
      </c>
      <c r="J14074" s="19" t="s">
        <v>2469</v>
      </c>
      <c r="K14074" s="19" t="s">
        <v>40</v>
      </c>
      <c r="L14074" s="59" t="s">
        <v>13547</v>
      </c>
    </row>
    <row r="14075" spans="2:12" ht="75" customHeight="1" x14ac:dyDescent="0.25">
      <c r="B14075" s="450">
        <v>30211913</v>
      </c>
      <c r="C14075" s="21" t="s">
        <v>13548</v>
      </c>
      <c r="D14075" s="73">
        <v>41659</v>
      </c>
      <c r="E14075" s="21" t="s">
        <v>11890</v>
      </c>
      <c r="F14075" s="21" t="s">
        <v>11891</v>
      </c>
      <c r="G14075" s="19" t="s">
        <v>118</v>
      </c>
      <c r="H14075" s="74">
        <v>1140000</v>
      </c>
      <c r="I14075" s="74">
        <v>1140000</v>
      </c>
      <c r="J14075" s="19" t="s">
        <v>2469</v>
      </c>
      <c r="K14075" s="19" t="s">
        <v>40</v>
      </c>
      <c r="L14075" s="59" t="s">
        <v>13549</v>
      </c>
    </row>
    <row r="14076" spans="2:12" ht="75" customHeight="1" x14ac:dyDescent="0.25">
      <c r="B14076" s="450">
        <v>30211913</v>
      </c>
      <c r="C14076" s="21" t="s">
        <v>13550</v>
      </c>
      <c r="D14076" s="73">
        <v>41659</v>
      </c>
      <c r="E14076" s="21" t="s">
        <v>11890</v>
      </c>
      <c r="F14076" s="21" t="s">
        <v>11891</v>
      </c>
      <c r="G14076" s="19" t="s">
        <v>118</v>
      </c>
      <c r="H14076" s="74">
        <v>1140000</v>
      </c>
      <c r="I14076" s="74">
        <v>1140000</v>
      </c>
      <c r="J14076" s="19" t="s">
        <v>2469</v>
      </c>
      <c r="K14076" s="19" t="s">
        <v>40</v>
      </c>
      <c r="L14076" s="59" t="s">
        <v>13551</v>
      </c>
    </row>
    <row r="14077" spans="2:12" ht="75" customHeight="1" x14ac:dyDescent="0.25">
      <c r="B14077" s="450">
        <v>30211913</v>
      </c>
      <c r="C14077" s="21" t="s">
        <v>12783</v>
      </c>
      <c r="D14077" s="73">
        <v>41659</v>
      </c>
      <c r="E14077" s="21" t="s">
        <v>11890</v>
      </c>
      <c r="F14077" s="21" t="s">
        <v>11891</v>
      </c>
      <c r="G14077" s="19" t="s">
        <v>118</v>
      </c>
      <c r="H14077" s="74">
        <v>157500</v>
      </c>
      <c r="I14077" s="74">
        <v>157500</v>
      </c>
      <c r="J14077" s="19" t="s">
        <v>2469</v>
      </c>
      <c r="K14077" s="19" t="s">
        <v>40</v>
      </c>
      <c r="L14077" s="59" t="s">
        <v>13552</v>
      </c>
    </row>
    <row r="14078" spans="2:12" ht="75" customHeight="1" x14ac:dyDescent="0.25">
      <c r="B14078" s="450">
        <v>30211913</v>
      </c>
      <c r="C14078" s="21" t="s">
        <v>12784</v>
      </c>
      <c r="D14078" s="73">
        <v>41659</v>
      </c>
      <c r="E14078" s="21" t="s">
        <v>11890</v>
      </c>
      <c r="F14078" s="21" t="s">
        <v>11891</v>
      </c>
      <c r="G14078" s="19" t="s">
        <v>118</v>
      </c>
      <c r="H14078" s="74">
        <v>157500</v>
      </c>
      <c r="I14078" s="74">
        <v>157500</v>
      </c>
      <c r="J14078" s="19" t="s">
        <v>2469</v>
      </c>
      <c r="K14078" s="19" t="s">
        <v>40</v>
      </c>
      <c r="L14078" s="59" t="s">
        <v>13553</v>
      </c>
    </row>
    <row r="14079" spans="2:12" ht="75" customHeight="1" x14ac:dyDescent="0.25">
      <c r="B14079" s="450" t="s">
        <v>13554</v>
      </c>
      <c r="C14079" s="21" t="s">
        <v>13555</v>
      </c>
      <c r="D14079" s="73">
        <v>41659</v>
      </c>
      <c r="E14079" s="21" t="s">
        <v>11890</v>
      </c>
      <c r="F14079" s="21" t="s">
        <v>11891</v>
      </c>
      <c r="G14079" s="19" t="s">
        <v>118</v>
      </c>
      <c r="H14079" s="74">
        <v>451632</v>
      </c>
      <c r="I14079" s="74">
        <v>451632</v>
      </c>
      <c r="J14079" s="19" t="s">
        <v>2469</v>
      </c>
      <c r="K14079" s="19" t="s">
        <v>40</v>
      </c>
      <c r="L14079" s="59" t="s">
        <v>13556</v>
      </c>
    </row>
    <row r="14080" spans="2:12" ht="75" customHeight="1" x14ac:dyDescent="0.25">
      <c r="B14080" s="450" t="s">
        <v>13554</v>
      </c>
      <c r="C14080" s="355" t="s">
        <v>13557</v>
      </c>
      <c r="D14080" s="73">
        <v>41659</v>
      </c>
      <c r="E14080" s="21" t="s">
        <v>11890</v>
      </c>
      <c r="F14080" s="21" t="s">
        <v>11891</v>
      </c>
      <c r="G14080" s="19" t="s">
        <v>118</v>
      </c>
      <c r="H14080" s="463">
        <v>1137318</v>
      </c>
      <c r="I14080" s="463">
        <v>1137318</v>
      </c>
      <c r="J14080" s="19" t="s">
        <v>2469</v>
      </c>
      <c r="K14080" s="19" t="s">
        <v>40</v>
      </c>
      <c r="L14080" s="59" t="s">
        <v>13558</v>
      </c>
    </row>
    <row r="14081" spans="2:12" ht="75" customHeight="1" x14ac:dyDescent="0.25">
      <c r="B14081" s="450">
        <v>30211913</v>
      </c>
      <c r="C14081" s="355" t="s">
        <v>13559</v>
      </c>
      <c r="D14081" s="73">
        <v>41659</v>
      </c>
      <c r="E14081" s="21" t="s">
        <v>11890</v>
      </c>
      <c r="F14081" s="21" t="s">
        <v>11891</v>
      </c>
      <c r="G14081" s="19" t="s">
        <v>118</v>
      </c>
      <c r="H14081" s="463">
        <v>5824000</v>
      </c>
      <c r="I14081" s="463">
        <v>5824000</v>
      </c>
      <c r="J14081" s="19" t="s">
        <v>2469</v>
      </c>
      <c r="K14081" s="19" t="s">
        <v>40</v>
      </c>
      <c r="L14081" s="59" t="s">
        <v>13560</v>
      </c>
    </row>
    <row r="14082" spans="2:12" ht="75" customHeight="1" x14ac:dyDescent="0.25">
      <c r="B14082" s="450">
        <v>30211913</v>
      </c>
      <c r="C14082" s="355" t="s">
        <v>13561</v>
      </c>
      <c r="D14082" s="73">
        <v>41659</v>
      </c>
      <c r="E14082" s="21" t="s">
        <v>11890</v>
      </c>
      <c r="F14082" s="21" t="s">
        <v>11891</v>
      </c>
      <c r="G14082" s="19" t="s">
        <v>118</v>
      </c>
      <c r="H14082" s="463">
        <v>1761000</v>
      </c>
      <c r="I14082" s="463">
        <v>1761000</v>
      </c>
      <c r="J14082" s="19" t="s">
        <v>2469</v>
      </c>
      <c r="K14082" s="19" t="s">
        <v>40</v>
      </c>
      <c r="L14082" s="59" t="s">
        <v>13562</v>
      </c>
    </row>
    <row r="14083" spans="2:12" ht="75" customHeight="1" x14ac:dyDescent="0.25">
      <c r="B14083" s="450"/>
      <c r="C14083" s="355" t="s">
        <v>13563</v>
      </c>
      <c r="D14083" s="73">
        <v>41659</v>
      </c>
      <c r="E14083" s="21" t="s">
        <v>11890</v>
      </c>
      <c r="F14083" s="21" t="s">
        <v>11891</v>
      </c>
      <c r="G14083" s="19" t="s">
        <v>118</v>
      </c>
      <c r="H14083" s="463">
        <v>50000</v>
      </c>
      <c r="I14083" s="463">
        <v>50000</v>
      </c>
      <c r="J14083" s="19" t="s">
        <v>2469</v>
      </c>
      <c r="K14083" s="19" t="s">
        <v>40</v>
      </c>
      <c r="L14083" s="59" t="s">
        <v>13564</v>
      </c>
    </row>
    <row r="14084" spans="2:12" ht="75" customHeight="1" x14ac:dyDescent="0.25">
      <c r="B14084" s="450" t="s">
        <v>13565</v>
      </c>
      <c r="C14084" s="21" t="s">
        <v>13566</v>
      </c>
      <c r="D14084" s="73">
        <v>41659</v>
      </c>
      <c r="E14084" s="21" t="s">
        <v>11890</v>
      </c>
      <c r="F14084" s="21" t="s">
        <v>11891</v>
      </c>
      <c r="G14084" s="19" t="s">
        <v>118</v>
      </c>
      <c r="H14084" s="74">
        <v>550000</v>
      </c>
      <c r="I14084" s="74">
        <v>550000</v>
      </c>
      <c r="J14084" s="19" t="s">
        <v>2469</v>
      </c>
      <c r="K14084" s="19" t="s">
        <v>40</v>
      </c>
      <c r="L14084" s="59" t="s">
        <v>13567</v>
      </c>
    </row>
    <row r="14085" spans="2:12" ht="75" customHeight="1" x14ac:dyDescent="0.25">
      <c r="B14085" s="450" t="s">
        <v>13565</v>
      </c>
      <c r="C14085" s="21" t="s">
        <v>13568</v>
      </c>
      <c r="D14085" s="73">
        <v>41659</v>
      </c>
      <c r="E14085" s="21" t="s">
        <v>11890</v>
      </c>
      <c r="F14085" s="21" t="s">
        <v>11891</v>
      </c>
      <c r="G14085" s="19" t="s">
        <v>118</v>
      </c>
      <c r="H14085" s="74">
        <v>800000</v>
      </c>
      <c r="I14085" s="74">
        <v>800000</v>
      </c>
      <c r="J14085" s="19" t="s">
        <v>2469</v>
      </c>
      <c r="K14085" s="19" t="s">
        <v>40</v>
      </c>
      <c r="L14085" s="59" t="s">
        <v>13569</v>
      </c>
    </row>
    <row r="14086" spans="2:12" ht="75" customHeight="1" x14ac:dyDescent="0.25">
      <c r="B14086" s="450">
        <v>30211508</v>
      </c>
      <c r="C14086" s="21" t="s">
        <v>12785</v>
      </c>
      <c r="D14086" s="73">
        <v>41659</v>
      </c>
      <c r="E14086" s="21" t="s">
        <v>11890</v>
      </c>
      <c r="F14086" s="21" t="s">
        <v>11891</v>
      </c>
      <c r="G14086" s="19" t="s">
        <v>118</v>
      </c>
      <c r="H14086" s="74">
        <v>105000</v>
      </c>
      <c r="I14086" s="74">
        <v>105000</v>
      </c>
      <c r="J14086" s="19" t="s">
        <v>2469</v>
      </c>
      <c r="K14086" s="19" t="s">
        <v>40</v>
      </c>
      <c r="L14086" s="59" t="s">
        <v>13570</v>
      </c>
    </row>
    <row r="14087" spans="2:12" ht="75" customHeight="1" x14ac:dyDescent="0.25">
      <c r="B14087" s="450">
        <v>30211508</v>
      </c>
      <c r="C14087" s="21" t="s">
        <v>12786</v>
      </c>
      <c r="D14087" s="73">
        <v>41659</v>
      </c>
      <c r="E14087" s="21" t="s">
        <v>11890</v>
      </c>
      <c r="F14087" s="21" t="s">
        <v>11891</v>
      </c>
      <c r="G14087" s="19" t="s">
        <v>118</v>
      </c>
      <c r="H14087" s="74">
        <v>510000</v>
      </c>
      <c r="I14087" s="74">
        <v>510000</v>
      </c>
      <c r="J14087" s="19" t="s">
        <v>2469</v>
      </c>
      <c r="K14087" s="19" t="s">
        <v>40</v>
      </c>
      <c r="L14087" s="59" t="s">
        <v>13571</v>
      </c>
    </row>
    <row r="14088" spans="2:12" ht="75" customHeight="1" x14ac:dyDescent="0.25">
      <c r="B14088" s="450">
        <v>30211508</v>
      </c>
      <c r="C14088" s="21" t="s">
        <v>13572</v>
      </c>
      <c r="D14088" s="73">
        <v>41659</v>
      </c>
      <c r="E14088" s="21" t="s">
        <v>11890</v>
      </c>
      <c r="F14088" s="21" t="s">
        <v>11891</v>
      </c>
      <c r="G14088" s="19" t="s">
        <v>118</v>
      </c>
      <c r="H14088" s="74">
        <v>375000</v>
      </c>
      <c r="I14088" s="74">
        <v>375000</v>
      </c>
      <c r="J14088" s="19" t="s">
        <v>2469</v>
      </c>
      <c r="K14088" s="19" t="s">
        <v>40</v>
      </c>
      <c r="L14088" s="59" t="s">
        <v>13573</v>
      </c>
    </row>
    <row r="14089" spans="2:12" ht="75" customHeight="1" x14ac:dyDescent="0.25">
      <c r="B14089" s="450">
        <v>30211508</v>
      </c>
      <c r="C14089" s="21" t="s">
        <v>13574</v>
      </c>
      <c r="D14089" s="73">
        <v>41659</v>
      </c>
      <c r="E14089" s="21" t="s">
        <v>11890</v>
      </c>
      <c r="F14089" s="21" t="s">
        <v>11891</v>
      </c>
      <c r="G14089" s="19" t="s">
        <v>118</v>
      </c>
      <c r="H14089" s="74">
        <v>75000</v>
      </c>
      <c r="I14089" s="74">
        <v>75000</v>
      </c>
      <c r="J14089" s="19" t="s">
        <v>2469</v>
      </c>
      <c r="K14089" s="19" t="s">
        <v>40</v>
      </c>
      <c r="L14089" s="59" t="s">
        <v>13575</v>
      </c>
    </row>
    <row r="14090" spans="2:12" ht="75" customHeight="1" x14ac:dyDescent="0.25">
      <c r="B14090" s="450">
        <v>30211508</v>
      </c>
      <c r="C14090" s="21" t="s">
        <v>13576</v>
      </c>
      <c r="D14090" s="73">
        <v>41659</v>
      </c>
      <c r="E14090" s="21" t="s">
        <v>11890</v>
      </c>
      <c r="F14090" s="21" t="s">
        <v>11891</v>
      </c>
      <c r="G14090" s="19" t="s">
        <v>118</v>
      </c>
      <c r="H14090" s="74">
        <v>127500</v>
      </c>
      <c r="I14090" s="74">
        <v>127500</v>
      </c>
      <c r="J14090" s="19" t="s">
        <v>2469</v>
      </c>
      <c r="K14090" s="19" t="s">
        <v>40</v>
      </c>
      <c r="L14090" s="59" t="s">
        <v>13577</v>
      </c>
    </row>
    <row r="14091" spans="2:12" ht="75" customHeight="1" x14ac:dyDescent="0.25">
      <c r="B14091" s="450">
        <v>30211508</v>
      </c>
      <c r="C14091" s="355" t="s">
        <v>13578</v>
      </c>
      <c r="D14091" s="73">
        <v>41659</v>
      </c>
      <c r="E14091" s="21" t="s">
        <v>11890</v>
      </c>
      <c r="F14091" s="21" t="s">
        <v>11891</v>
      </c>
      <c r="G14091" s="19" t="s">
        <v>118</v>
      </c>
      <c r="H14091" s="463">
        <v>75000</v>
      </c>
      <c r="I14091" s="463">
        <v>75000</v>
      </c>
      <c r="J14091" s="19" t="s">
        <v>2469</v>
      </c>
      <c r="K14091" s="19" t="s">
        <v>40</v>
      </c>
      <c r="L14091" s="59" t="s">
        <v>13579</v>
      </c>
    </row>
    <row r="14092" spans="2:12" ht="75" customHeight="1" x14ac:dyDescent="0.25">
      <c r="B14092" s="450">
        <v>30211508</v>
      </c>
      <c r="C14092" s="355" t="s">
        <v>13580</v>
      </c>
      <c r="D14092" s="73">
        <v>41659</v>
      </c>
      <c r="E14092" s="21" t="s">
        <v>11890</v>
      </c>
      <c r="F14092" s="21" t="s">
        <v>11891</v>
      </c>
      <c r="G14092" s="19" t="s">
        <v>118</v>
      </c>
      <c r="H14092" s="463">
        <v>90000</v>
      </c>
      <c r="I14092" s="463">
        <v>90000</v>
      </c>
      <c r="J14092" s="19" t="s">
        <v>2469</v>
      </c>
      <c r="K14092" s="19" t="s">
        <v>40</v>
      </c>
      <c r="L14092" s="59" t="s">
        <v>13581</v>
      </c>
    </row>
    <row r="14093" spans="2:12" ht="75" customHeight="1" x14ac:dyDescent="0.25">
      <c r="B14093" s="450">
        <v>30211508</v>
      </c>
      <c r="C14093" s="355" t="s">
        <v>13582</v>
      </c>
      <c r="D14093" s="73">
        <v>41659</v>
      </c>
      <c r="E14093" s="21" t="s">
        <v>11890</v>
      </c>
      <c r="F14093" s="21" t="s">
        <v>11891</v>
      </c>
      <c r="G14093" s="19" t="s">
        <v>118</v>
      </c>
      <c r="H14093" s="463">
        <v>187500</v>
      </c>
      <c r="I14093" s="463">
        <v>187500</v>
      </c>
      <c r="J14093" s="19" t="s">
        <v>2469</v>
      </c>
      <c r="K14093" s="19" t="s">
        <v>40</v>
      </c>
      <c r="L14093" s="59" t="s">
        <v>13583</v>
      </c>
    </row>
    <row r="14094" spans="2:12" ht="75" customHeight="1" x14ac:dyDescent="0.25">
      <c r="B14094" s="450">
        <v>30211508</v>
      </c>
      <c r="C14094" s="355" t="s">
        <v>13584</v>
      </c>
      <c r="D14094" s="73">
        <v>41659</v>
      </c>
      <c r="E14094" s="21" t="s">
        <v>11890</v>
      </c>
      <c r="F14094" s="21" t="s">
        <v>11891</v>
      </c>
      <c r="G14094" s="19" t="s">
        <v>118</v>
      </c>
      <c r="H14094" s="463">
        <v>75000</v>
      </c>
      <c r="I14094" s="463">
        <v>75000</v>
      </c>
      <c r="J14094" s="19" t="s">
        <v>2469</v>
      </c>
      <c r="K14094" s="19" t="s">
        <v>40</v>
      </c>
      <c r="L14094" s="59" t="s">
        <v>13585</v>
      </c>
    </row>
    <row r="14095" spans="2:12" ht="75" customHeight="1" x14ac:dyDescent="0.25">
      <c r="B14095" s="450">
        <v>30211508</v>
      </c>
      <c r="C14095" s="21" t="s">
        <v>13586</v>
      </c>
      <c r="D14095" s="73">
        <v>41659</v>
      </c>
      <c r="E14095" s="21" t="s">
        <v>11890</v>
      </c>
      <c r="F14095" s="21" t="s">
        <v>11891</v>
      </c>
      <c r="G14095" s="19" t="s">
        <v>118</v>
      </c>
      <c r="H14095" s="74">
        <v>90000</v>
      </c>
      <c r="I14095" s="74">
        <v>90000</v>
      </c>
      <c r="J14095" s="19" t="s">
        <v>2469</v>
      </c>
      <c r="K14095" s="19" t="s">
        <v>40</v>
      </c>
      <c r="L14095" s="59" t="s">
        <v>13587</v>
      </c>
    </row>
    <row r="14096" spans="2:12" ht="75" customHeight="1" x14ac:dyDescent="0.25">
      <c r="B14096" s="450">
        <v>30211508</v>
      </c>
      <c r="C14096" s="21" t="s">
        <v>12787</v>
      </c>
      <c r="D14096" s="73">
        <v>41659</v>
      </c>
      <c r="E14096" s="21" t="s">
        <v>11890</v>
      </c>
      <c r="F14096" s="21" t="s">
        <v>11891</v>
      </c>
      <c r="G14096" s="19" t="s">
        <v>118</v>
      </c>
      <c r="H14096" s="74">
        <v>300000</v>
      </c>
      <c r="I14096" s="74">
        <v>300000</v>
      </c>
      <c r="J14096" s="19" t="s">
        <v>2469</v>
      </c>
      <c r="K14096" s="19" t="s">
        <v>40</v>
      </c>
      <c r="L14096" s="59" t="s">
        <v>13588</v>
      </c>
    </row>
    <row r="14097" spans="2:12" ht="75" customHeight="1" x14ac:dyDescent="0.25">
      <c r="B14097" s="450">
        <v>30211508</v>
      </c>
      <c r="C14097" s="21" t="s">
        <v>12788</v>
      </c>
      <c r="D14097" s="73">
        <v>41659</v>
      </c>
      <c r="E14097" s="21" t="s">
        <v>11890</v>
      </c>
      <c r="F14097" s="21" t="s">
        <v>11891</v>
      </c>
      <c r="G14097" s="19" t="s">
        <v>118</v>
      </c>
      <c r="H14097" s="74">
        <v>1500000</v>
      </c>
      <c r="I14097" s="74">
        <v>1500000</v>
      </c>
      <c r="J14097" s="19" t="s">
        <v>2469</v>
      </c>
      <c r="K14097" s="19" t="s">
        <v>40</v>
      </c>
      <c r="L14097" s="59" t="s">
        <v>13589</v>
      </c>
    </row>
    <row r="14098" spans="2:12" ht="75" customHeight="1" x14ac:dyDescent="0.25">
      <c r="B14098" s="450">
        <v>30211508</v>
      </c>
      <c r="C14098" s="21" t="s">
        <v>12789</v>
      </c>
      <c r="D14098" s="73">
        <v>41659</v>
      </c>
      <c r="E14098" s="21" t="s">
        <v>11890</v>
      </c>
      <c r="F14098" s="21" t="s">
        <v>11891</v>
      </c>
      <c r="G14098" s="19" t="s">
        <v>118</v>
      </c>
      <c r="H14098" s="74">
        <v>375000</v>
      </c>
      <c r="I14098" s="74">
        <v>375000</v>
      </c>
      <c r="J14098" s="19" t="s">
        <v>2469</v>
      </c>
      <c r="K14098" s="19" t="s">
        <v>40</v>
      </c>
      <c r="L14098" s="59" t="s">
        <v>13590</v>
      </c>
    </row>
    <row r="14099" spans="2:12" ht="75" customHeight="1" x14ac:dyDescent="0.25">
      <c r="B14099" s="450">
        <v>30211508</v>
      </c>
      <c r="C14099" s="21" t="s">
        <v>12790</v>
      </c>
      <c r="D14099" s="73">
        <v>41659</v>
      </c>
      <c r="E14099" s="21" t="s">
        <v>11890</v>
      </c>
      <c r="F14099" s="21" t="s">
        <v>11891</v>
      </c>
      <c r="G14099" s="19" t="s">
        <v>118</v>
      </c>
      <c r="H14099" s="74">
        <v>450000</v>
      </c>
      <c r="I14099" s="74">
        <v>450000</v>
      </c>
      <c r="J14099" s="19" t="s">
        <v>2469</v>
      </c>
      <c r="K14099" s="19" t="s">
        <v>40</v>
      </c>
      <c r="L14099" s="59" t="s">
        <v>13591</v>
      </c>
    </row>
    <row r="14100" spans="2:12" ht="75" customHeight="1" x14ac:dyDescent="0.25">
      <c r="B14100" s="450">
        <v>30211508</v>
      </c>
      <c r="C14100" s="21" t="s">
        <v>12791</v>
      </c>
      <c r="D14100" s="73">
        <v>41659</v>
      </c>
      <c r="E14100" s="21" t="s">
        <v>11890</v>
      </c>
      <c r="F14100" s="21" t="s">
        <v>11891</v>
      </c>
      <c r="G14100" s="19" t="s">
        <v>118</v>
      </c>
      <c r="H14100" s="74">
        <v>450000</v>
      </c>
      <c r="I14100" s="74">
        <v>450000</v>
      </c>
      <c r="J14100" s="19" t="s">
        <v>2469</v>
      </c>
      <c r="K14100" s="19" t="s">
        <v>40</v>
      </c>
      <c r="L14100" s="59" t="s">
        <v>13592</v>
      </c>
    </row>
    <row r="14101" spans="2:12" ht="75" customHeight="1" x14ac:dyDescent="0.25">
      <c r="B14101" s="450">
        <v>30211508</v>
      </c>
      <c r="C14101" s="21" t="s">
        <v>12792</v>
      </c>
      <c r="D14101" s="73">
        <v>41659</v>
      </c>
      <c r="E14101" s="21" t="s">
        <v>11890</v>
      </c>
      <c r="F14101" s="21" t="s">
        <v>11891</v>
      </c>
      <c r="G14101" s="19" t="s">
        <v>118</v>
      </c>
      <c r="H14101" s="74">
        <v>540000</v>
      </c>
      <c r="I14101" s="74">
        <v>540000</v>
      </c>
      <c r="J14101" s="19" t="s">
        <v>2469</v>
      </c>
      <c r="K14101" s="19" t="s">
        <v>40</v>
      </c>
      <c r="L14101" s="59" t="s">
        <v>13593</v>
      </c>
    </row>
    <row r="14102" spans="2:12" ht="75" customHeight="1" x14ac:dyDescent="0.25">
      <c r="B14102" s="450">
        <v>30211508</v>
      </c>
      <c r="C14102" s="355" t="s">
        <v>12793</v>
      </c>
      <c r="D14102" s="73">
        <v>41659</v>
      </c>
      <c r="E14102" s="21" t="s">
        <v>11890</v>
      </c>
      <c r="F14102" s="21" t="s">
        <v>11891</v>
      </c>
      <c r="G14102" s="19" t="s">
        <v>118</v>
      </c>
      <c r="H14102" s="463">
        <v>540000</v>
      </c>
      <c r="I14102" s="463">
        <v>540000</v>
      </c>
      <c r="J14102" s="19" t="s">
        <v>2469</v>
      </c>
      <c r="K14102" s="19" t="s">
        <v>40</v>
      </c>
      <c r="L14102" s="59" t="s">
        <v>13594</v>
      </c>
    </row>
    <row r="14103" spans="2:12" ht="75" customHeight="1" x14ac:dyDescent="0.25">
      <c r="B14103" s="450">
        <v>30211916</v>
      </c>
      <c r="C14103" s="355" t="s">
        <v>13595</v>
      </c>
      <c r="D14103" s="73">
        <v>41659</v>
      </c>
      <c r="E14103" s="21" t="s">
        <v>11890</v>
      </c>
      <c r="F14103" s="21" t="s">
        <v>11891</v>
      </c>
      <c r="G14103" s="19" t="s">
        <v>118</v>
      </c>
      <c r="H14103" s="463">
        <v>675000</v>
      </c>
      <c r="I14103" s="463">
        <v>675000</v>
      </c>
      <c r="J14103" s="19" t="s">
        <v>2469</v>
      </c>
      <c r="K14103" s="19" t="s">
        <v>40</v>
      </c>
      <c r="L14103" s="59" t="s">
        <v>13596</v>
      </c>
    </row>
    <row r="14104" spans="2:12" ht="75" customHeight="1" x14ac:dyDescent="0.25">
      <c r="B14104" s="450">
        <v>30211916</v>
      </c>
      <c r="C14104" s="355" t="s">
        <v>13597</v>
      </c>
      <c r="D14104" s="73">
        <v>41659</v>
      </c>
      <c r="E14104" s="21" t="s">
        <v>11890</v>
      </c>
      <c r="F14104" s="21" t="s">
        <v>11891</v>
      </c>
      <c r="G14104" s="19" t="s">
        <v>118</v>
      </c>
      <c r="H14104" s="463">
        <v>720000</v>
      </c>
      <c r="I14104" s="463">
        <v>720000</v>
      </c>
      <c r="J14104" s="19" t="s">
        <v>2469</v>
      </c>
      <c r="K14104" s="19" t="s">
        <v>40</v>
      </c>
      <c r="L14104" s="59" t="s">
        <v>13598</v>
      </c>
    </row>
    <row r="14105" spans="2:12" ht="75" customHeight="1" x14ac:dyDescent="0.25">
      <c r="B14105" s="450">
        <v>30211921</v>
      </c>
      <c r="C14105" s="355" t="s">
        <v>13599</v>
      </c>
      <c r="D14105" s="73">
        <v>41659</v>
      </c>
      <c r="E14105" s="21" t="s">
        <v>11890</v>
      </c>
      <c r="F14105" s="21" t="s">
        <v>11891</v>
      </c>
      <c r="G14105" s="19" t="s">
        <v>118</v>
      </c>
      <c r="H14105" s="463">
        <v>6495000</v>
      </c>
      <c r="I14105" s="463">
        <v>6495000</v>
      </c>
      <c r="J14105" s="19" t="s">
        <v>2469</v>
      </c>
      <c r="K14105" s="19" t="s">
        <v>40</v>
      </c>
      <c r="L14105" s="59" t="s">
        <v>13600</v>
      </c>
    </row>
    <row r="14106" spans="2:12" ht="75" customHeight="1" x14ac:dyDescent="0.25">
      <c r="B14106" s="450">
        <v>30211921</v>
      </c>
      <c r="C14106" s="21" t="s">
        <v>13601</v>
      </c>
      <c r="D14106" s="73">
        <v>41659</v>
      </c>
      <c r="E14106" s="21" t="s">
        <v>11890</v>
      </c>
      <c r="F14106" s="21" t="s">
        <v>11891</v>
      </c>
      <c r="G14106" s="19" t="s">
        <v>118</v>
      </c>
      <c r="H14106" s="74">
        <v>6495000</v>
      </c>
      <c r="I14106" s="74">
        <v>6495000</v>
      </c>
      <c r="J14106" s="19" t="s">
        <v>2469</v>
      </c>
      <c r="K14106" s="19" t="s">
        <v>40</v>
      </c>
      <c r="L14106" s="59" t="s">
        <v>13602</v>
      </c>
    </row>
    <row r="14107" spans="2:12" ht="75" customHeight="1" x14ac:dyDescent="0.25">
      <c r="B14107" s="450">
        <v>30211921</v>
      </c>
      <c r="C14107" s="21" t="s">
        <v>13603</v>
      </c>
      <c r="D14107" s="73">
        <v>41659</v>
      </c>
      <c r="E14107" s="21" t="s">
        <v>11890</v>
      </c>
      <c r="F14107" s="21" t="s">
        <v>11891</v>
      </c>
      <c r="G14107" s="19" t="s">
        <v>118</v>
      </c>
      <c r="H14107" s="74">
        <v>7368000</v>
      </c>
      <c r="I14107" s="74">
        <v>7368000</v>
      </c>
      <c r="J14107" s="19" t="s">
        <v>2469</v>
      </c>
      <c r="K14107" s="19" t="s">
        <v>40</v>
      </c>
      <c r="L14107" s="59" t="s">
        <v>13604</v>
      </c>
    </row>
    <row r="14108" spans="2:12" ht="75" customHeight="1" x14ac:dyDescent="0.25">
      <c r="B14108" s="450">
        <v>30211921</v>
      </c>
      <c r="C14108" s="21" t="s">
        <v>13605</v>
      </c>
      <c r="D14108" s="73">
        <v>41659</v>
      </c>
      <c r="E14108" s="21" t="s">
        <v>11890</v>
      </c>
      <c r="F14108" s="21" t="s">
        <v>11891</v>
      </c>
      <c r="G14108" s="19" t="s">
        <v>118</v>
      </c>
      <c r="H14108" s="74">
        <v>11955000</v>
      </c>
      <c r="I14108" s="74">
        <v>11955000</v>
      </c>
      <c r="J14108" s="19" t="s">
        <v>2469</v>
      </c>
      <c r="K14108" s="19" t="s">
        <v>40</v>
      </c>
      <c r="L14108" s="59" t="s">
        <v>13606</v>
      </c>
    </row>
    <row r="14109" spans="2:12" ht="75" customHeight="1" x14ac:dyDescent="0.25">
      <c r="B14109" s="450">
        <v>30211921</v>
      </c>
      <c r="C14109" s="21" t="s">
        <v>12671</v>
      </c>
      <c r="D14109" s="73">
        <v>41659</v>
      </c>
      <c r="E14109" s="21" t="s">
        <v>11890</v>
      </c>
      <c r="F14109" s="21" t="s">
        <v>11891</v>
      </c>
      <c r="G14109" s="19" t="s">
        <v>118</v>
      </c>
      <c r="H14109" s="74">
        <v>11955000</v>
      </c>
      <c r="I14109" s="74">
        <v>11955000</v>
      </c>
      <c r="J14109" s="19" t="s">
        <v>2469</v>
      </c>
      <c r="K14109" s="19" t="s">
        <v>40</v>
      </c>
      <c r="L14109" s="59" t="s">
        <v>13607</v>
      </c>
    </row>
    <row r="14110" spans="2:12" ht="75" customHeight="1" x14ac:dyDescent="0.25">
      <c r="B14110" s="450">
        <v>30211921</v>
      </c>
      <c r="C14110" s="21" t="s">
        <v>12671</v>
      </c>
      <c r="D14110" s="73">
        <v>41659</v>
      </c>
      <c r="E14110" s="21" t="s">
        <v>11890</v>
      </c>
      <c r="F14110" s="21" t="s">
        <v>11891</v>
      </c>
      <c r="G14110" s="19" t="s">
        <v>118</v>
      </c>
      <c r="H14110" s="74">
        <v>11955000</v>
      </c>
      <c r="I14110" s="74">
        <v>11955000</v>
      </c>
      <c r="J14110" s="19" t="s">
        <v>2469</v>
      </c>
      <c r="K14110" s="19" t="s">
        <v>40</v>
      </c>
      <c r="L14110" s="59" t="s">
        <v>13608</v>
      </c>
    </row>
    <row r="14111" spans="2:12" ht="75" customHeight="1" x14ac:dyDescent="0.25">
      <c r="B14111" s="450">
        <v>30211921</v>
      </c>
      <c r="C14111" s="21" t="s">
        <v>13609</v>
      </c>
      <c r="D14111" s="73">
        <v>41659</v>
      </c>
      <c r="E14111" s="21" t="s">
        <v>11890</v>
      </c>
      <c r="F14111" s="21" t="s">
        <v>11891</v>
      </c>
      <c r="G14111" s="19" t="s">
        <v>118</v>
      </c>
      <c r="H14111" s="74">
        <v>6468000</v>
      </c>
      <c r="I14111" s="74">
        <v>6468000</v>
      </c>
      <c r="J14111" s="19" t="s">
        <v>2469</v>
      </c>
      <c r="K14111" s="19" t="s">
        <v>40</v>
      </c>
      <c r="L14111" s="59" t="s">
        <v>13610</v>
      </c>
    </row>
    <row r="14112" spans="2:12" ht="75" customHeight="1" x14ac:dyDescent="0.25">
      <c r="B14112" s="450">
        <v>30211921</v>
      </c>
      <c r="C14112" s="21" t="s">
        <v>13611</v>
      </c>
      <c r="D14112" s="73">
        <v>41659</v>
      </c>
      <c r="E14112" s="21" t="s">
        <v>11890</v>
      </c>
      <c r="F14112" s="21" t="s">
        <v>11891</v>
      </c>
      <c r="G14112" s="19" t="s">
        <v>118</v>
      </c>
      <c r="H14112" s="74">
        <v>6360000</v>
      </c>
      <c r="I14112" s="74">
        <v>6360000</v>
      </c>
      <c r="J14112" s="19" t="s">
        <v>2469</v>
      </c>
      <c r="K14112" s="19" t="s">
        <v>40</v>
      </c>
      <c r="L14112" s="59" t="s">
        <v>13612</v>
      </c>
    </row>
    <row r="14113" spans="2:12" ht="75" customHeight="1" x14ac:dyDescent="0.25">
      <c r="B14113" s="450">
        <v>30211921</v>
      </c>
      <c r="C14113" s="355" t="s">
        <v>12672</v>
      </c>
      <c r="D14113" s="73">
        <v>41659</v>
      </c>
      <c r="E14113" s="21" t="s">
        <v>11890</v>
      </c>
      <c r="F14113" s="21" t="s">
        <v>11891</v>
      </c>
      <c r="G14113" s="19" t="s">
        <v>118</v>
      </c>
      <c r="H14113" s="463">
        <v>6468000</v>
      </c>
      <c r="I14113" s="463">
        <v>6468000</v>
      </c>
      <c r="J14113" s="19" t="s">
        <v>2469</v>
      </c>
      <c r="K14113" s="19" t="s">
        <v>40</v>
      </c>
      <c r="L14113" s="59" t="s">
        <v>13613</v>
      </c>
    </row>
    <row r="14114" spans="2:12" ht="75" customHeight="1" x14ac:dyDescent="0.25">
      <c r="B14114" s="450">
        <v>30211916</v>
      </c>
      <c r="C14114" s="355" t="s">
        <v>13614</v>
      </c>
      <c r="D14114" s="73">
        <v>41659</v>
      </c>
      <c r="E14114" s="21" t="s">
        <v>11890</v>
      </c>
      <c r="F14114" s="21" t="s">
        <v>11891</v>
      </c>
      <c r="G14114" s="19" t="s">
        <v>118</v>
      </c>
      <c r="H14114" s="463">
        <v>1974000</v>
      </c>
      <c r="I14114" s="463">
        <v>1974000</v>
      </c>
      <c r="J14114" s="19" t="s">
        <v>2469</v>
      </c>
      <c r="K14114" s="19" t="s">
        <v>40</v>
      </c>
      <c r="L14114" s="59" t="s">
        <v>13615</v>
      </c>
    </row>
    <row r="14115" spans="2:12" ht="75" customHeight="1" x14ac:dyDescent="0.25">
      <c r="B14115" s="450">
        <v>23101510</v>
      </c>
      <c r="C14115" s="355" t="s">
        <v>13616</v>
      </c>
      <c r="D14115" s="73">
        <v>41659</v>
      </c>
      <c r="E14115" s="21" t="s">
        <v>11890</v>
      </c>
      <c r="F14115" s="21" t="s">
        <v>11891</v>
      </c>
      <c r="G14115" s="19" t="s">
        <v>118</v>
      </c>
      <c r="H14115" s="463">
        <v>265860.39999999997</v>
      </c>
      <c r="I14115" s="463">
        <v>265860.39999999997</v>
      </c>
      <c r="J14115" s="19" t="s">
        <v>2469</v>
      </c>
      <c r="K14115" s="19" t="s">
        <v>40</v>
      </c>
      <c r="L14115" s="59" t="s">
        <v>13617</v>
      </c>
    </row>
    <row r="14116" spans="2:12" ht="75" customHeight="1" x14ac:dyDescent="0.25">
      <c r="B14116" s="450">
        <v>23101510</v>
      </c>
      <c r="C14116" s="355" t="s">
        <v>13616</v>
      </c>
      <c r="D14116" s="73">
        <v>41659</v>
      </c>
      <c r="E14116" s="21" t="s">
        <v>11890</v>
      </c>
      <c r="F14116" s="21" t="s">
        <v>11891</v>
      </c>
      <c r="G14116" s="19" t="s">
        <v>118</v>
      </c>
      <c r="H14116" s="463">
        <v>2658603.9999999995</v>
      </c>
      <c r="I14116" s="463">
        <v>2658603.9999999995</v>
      </c>
      <c r="J14116" s="19" t="s">
        <v>2469</v>
      </c>
      <c r="K14116" s="19" t="s">
        <v>40</v>
      </c>
      <c r="L14116" s="59" t="s">
        <v>13618</v>
      </c>
    </row>
    <row r="14117" spans="2:12" ht="75" customHeight="1" x14ac:dyDescent="0.25">
      <c r="B14117" s="450">
        <v>30211916</v>
      </c>
      <c r="C14117" s="21" t="s">
        <v>13619</v>
      </c>
      <c r="D14117" s="73">
        <v>41659</v>
      </c>
      <c r="E14117" s="21" t="s">
        <v>11890</v>
      </c>
      <c r="F14117" s="21" t="s">
        <v>11891</v>
      </c>
      <c r="G14117" s="19" t="s">
        <v>118</v>
      </c>
      <c r="H14117" s="74">
        <v>456000</v>
      </c>
      <c r="I14117" s="74">
        <v>456000</v>
      </c>
      <c r="J14117" s="19" t="s">
        <v>2469</v>
      </c>
      <c r="K14117" s="19" t="s">
        <v>40</v>
      </c>
      <c r="L14117" s="59" t="s">
        <v>13620</v>
      </c>
    </row>
    <row r="14118" spans="2:12" ht="75" customHeight="1" x14ac:dyDescent="0.25">
      <c r="B14118" s="450">
        <v>30211916</v>
      </c>
      <c r="C14118" s="21" t="s">
        <v>13621</v>
      </c>
      <c r="D14118" s="73">
        <v>41659</v>
      </c>
      <c r="E14118" s="21" t="s">
        <v>11890</v>
      </c>
      <c r="F14118" s="21" t="s">
        <v>11891</v>
      </c>
      <c r="G14118" s="19" t="s">
        <v>118</v>
      </c>
      <c r="H14118" s="74">
        <v>1540000</v>
      </c>
      <c r="I14118" s="74">
        <v>1540000</v>
      </c>
      <c r="J14118" s="19" t="s">
        <v>2469</v>
      </c>
      <c r="K14118" s="19" t="s">
        <v>40</v>
      </c>
      <c r="L14118" s="59" t="s">
        <v>13622</v>
      </c>
    </row>
    <row r="14119" spans="2:12" ht="75" customHeight="1" x14ac:dyDescent="0.25">
      <c r="B14119" s="450">
        <v>32121604</v>
      </c>
      <c r="C14119" s="21" t="s">
        <v>12796</v>
      </c>
      <c r="D14119" s="73">
        <v>41659</v>
      </c>
      <c r="E14119" s="21" t="s">
        <v>11890</v>
      </c>
      <c r="F14119" s="21" t="s">
        <v>11891</v>
      </c>
      <c r="G14119" s="19" t="s">
        <v>118</v>
      </c>
      <c r="H14119" s="74">
        <v>9000</v>
      </c>
      <c r="I14119" s="74">
        <v>9000</v>
      </c>
      <c r="J14119" s="19" t="s">
        <v>2469</v>
      </c>
      <c r="K14119" s="19" t="s">
        <v>40</v>
      </c>
      <c r="L14119" s="59" t="s">
        <v>13623</v>
      </c>
    </row>
    <row r="14120" spans="2:12" ht="75" customHeight="1" x14ac:dyDescent="0.25">
      <c r="B14120" s="450">
        <v>32121604</v>
      </c>
      <c r="C14120" s="21" t="s">
        <v>13624</v>
      </c>
      <c r="D14120" s="73">
        <v>41659</v>
      </c>
      <c r="E14120" s="21" t="s">
        <v>11890</v>
      </c>
      <c r="F14120" s="21" t="s">
        <v>11891</v>
      </c>
      <c r="G14120" s="19" t="s">
        <v>118</v>
      </c>
      <c r="H14120" s="74">
        <v>15000</v>
      </c>
      <c r="I14120" s="74">
        <v>15000</v>
      </c>
      <c r="J14120" s="19" t="s">
        <v>2469</v>
      </c>
      <c r="K14120" s="19" t="s">
        <v>40</v>
      </c>
      <c r="L14120" s="59" t="s">
        <v>13625</v>
      </c>
    </row>
    <row r="14121" spans="2:12" ht="75" customHeight="1" x14ac:dyDescent="0.25">
      <c r="B14121" s="450">
        <v>32121604</v>
      </c>
      <c r="C14121" s="21" t="s">
        <v>12797</v>
      </c>
      <c r="D14121" s="73">
        <v>41659</v>
      </c>
      <c r="E14121" s="21" t="s">
        <v>11890</v>
      </c>
      <c r="F14121" s="21" t="s">
        <v>11891</v>
      </c>
      <c r="G14121" s="19" t="s">
        <v>118</v>
      </c>
      <c r="H14121" s="74">
        <v>9000</v>
      </c>
      <c r="I14121" s="74">
        <v>9000</v>
      </c>
      <c r="J14121" s="19" t="s">
        <v>2469</v>
      </c>
      <c r="K14121" s="19" t="s">
        <v>40</v>
      </c>
      <c r="L14121" s="59" t="s">
        <v>13626</v>
      </c>
    </row>
    <row r="14122" spans="2:12" ht="75" customHeight="1" x14ac:dyDescent="0.25">
      <c r="B14122" s="450">
        <v>32121604</v>
      </c>
      <c r="C14122" s="21" t="s">
        <v>13627</v>
      </c>
      <c r="D14122" s="73">
        <v>41659</v>
      </c>
      <c r="E14122" s="21" t="s">
        <v>11890</v>
      </c>
      <c r="F14122" s="21" t="s">
        <v>11891</v>
      </c>
      <c r="G14122" s="19" t="s">
        <v>118</v>
      </c>
      <c r="H14122" s="74">
        <v>15000</v>
      </c>
      <c r="I14122" s="74">
        <v>15000</v>
      </c>
      <c r="J14122" s="19" t="s">
        <v>2469</v>
      </c>
      <c r="K14122" s="19" t="s">
        <v>40</v>
      </c>
      <c r="L14122" s="59" t="s">
        <v>13628</v>
      </c>
    </row>
    <row r="14123" spans="2:12" ht="75" customHeight="1" x14ac:dyDescent="0.25">
      <c r="B14123" s="450">
        <v>32121604</v>
      </c>
      <c r="C14123" s="21" t="s">
        <v>12798</v>
      </c>
      <c r="D14123" s="73">
        <v>41659</v>
      </c>
      <c r="E14123" s="21" t="s">
        <v>11890</v>
      </c>
      <c r="F14123" s="21" t="s">
        <v>11891</v>
      </c>
      <c r="G14123" s="19" t="s">
        <v>118</v>
      </c>
      <c r="H14123" s="74">
        <v>9000</v>
      </c>
      <c r="I14123" s="74">
        <v>9000</v>
      </c>
      <c r="J14123" s="19" t="s">
        <v>2469</v>
      </c>
      <c r="K14123" s="19" t="s">
        <v>40</v>
      </c>
      <c r="L14123" s="59" t="s">
        <v>13629</v>
      </c>
    </row>
    <row r="14124" spans="2:12" ht="75" customHeight="1" x14ac:dyDescent="0.25">
      <c r="B14124" s="450">
        <v>32121604</v>
      </c>
      <c r="C14124" s="355" t="s">
        <v>13630</v>
      </c>
      <c r="D14124" s="73">
        <v>41659</v>
      </c>
      <c r="E14124" s="21" t="s">
        <v>11890</v>
      </c>
      <c r="F14124" s="21" t="s">
        <v>11891</v>
      </c>
      <c r="G14124" s="19" t="s">
        <v>118</v>
      </c>
      <c r="H14124" s="463">
        <v>15000</v>
      </c>
      <c r="I14124" s="463">
        <v>15000</v>
      </c>
      <c r="J14124" s="19" t="s">
        <v>2469</v>
      </c>
      <c r="K14124" s="19" t="s">
        <v>40</v>
      </c>
      <c r="L14124" s="59" t="s">
        <v>13631</v>
      </c>
    </row>
    <row r="14125" spans="2:12" ht="75" customHeight="1" x14ac:dyDescent="0.25">
      <c r="B14125" s="450">
        <v>32121604</v>
      </c>
      <c r="C14125" s="355" t="s">
        <v>12799</v>
      </c>
      <c r="D14125" s="73">
        <v>41659</v>
      </c>
      <c r="E14125" s="21" t="s">
        <v>11890</v>
      </c>
      <c r="F14125" s="21" t="s">
        <v>11891</v>
      </c>
      <c r="G14125" s="19" t="s">
        <v>118</v>
      </c>
      <c r="H14125" s="463">
        <v>9000</v>
      </c>
      <c r="I14125" s="463">
        <v>9000</v>
      </c>
      <c r="J14125" s="19" t="s">
        <v>2469</v>
      </c>
      <c r="K14125" s="19" t="s">
        <v>40</v>
      </c>
      <c r="L14125" s="59" t="s">
        <v>13632</v>
      </c>
    </row>
    <row r="14126" spans="2:12" ht="75" customHeight="1" x14ac:dyDescent="0.25">
      <c r="B14126" s="450">
        <v>32121604</v>
      </c>
      <c r="C14126" s="355" t="s">
        <v>13633</v>
      </c>
      <c r="D14126" s="73">
        <v>41659</v>
      </c>
      <c r="E14126" s="21" t="s">
        <v>11890</v>
      </c>
      <c r="F14126" s="21" t="s">
        <v>11891</v>
      </c>
      <c r="G14126" s="19" t="s">
        <v>118</v>
      </c>
      <c r="H14126" s="463">
        <v>15000</v>
      </c>
      <c r="I14126" s="463">
        <v>15000</v>
      </c>
      <c r="J14126" s="19" t="s">
        <v>2469</v>
      </c>
      <c r="K14126" s="19" t="s">
        <v>40</v>
      </c>
      <c r="L14126" s="59" t="s">
        <v>13634</v>
      </c>
    </row>
    <row r="14127" spans="2:12" ht="75" customHeight="1" x14ac:dyDescent="0.25">
      <c r="B14127" s="450">
        <v>32121604</v>
      </c>
      <c r="C14127" s="355" t="s">
        <v>12800</v>
      </c>
      <c r="D14127" s="73">
        <v>41659</v>
      </c>
      <c r="E14127" s="21" t="s">
        <v>11890</v>
      </c>
      <c r="F14127" s="21" t="s">
        <v>11891</v>
      </c>
      <c r="G14127" s="19" t="s">
        <v>118</v>
      </c>
      <c r="H14127" s="463">
        <v>9000</v>
      </c>
      <c r="I14127" s="463">
        <v>9000</v>
      </c>
      <c r="J14127" s="19" t="s">
        <v>2469</v>
      </c>
      <c r="K14127" s="19" t="s">
        <v>40</v>
      </c>
      <c r="L14127" s="59" t="s">
        <v>13635</v>
      </c>
    </row>
    <row r="14128" spans="2:12" ht="75" customHeight="1" x14ac:dyDescent="0.25">
      <c r="B14128" s="450">
        <v>32121604</v>
      </c>
      <c r="C14128" s="21" t="s">
        <v>13636</v>
      </c>
      <c r="D14128" s="73">
        <v>41659</v>
      </c>
      <c r="E14128" s="21" t="s">
        <v>11890</v>
      </c>
      <c r="F14128" s="21" t="s">
        <v>11891</v>
      </c>
      <c r="G14128" s="19" t="s">
        <v>118</v>
      </c>
      <c r="H14128" s="74">
        <v>15000</v>
      </c>
      <c r="I14128" s="74">
        <v>15000</v>
      </c>
      <c r="J14128" s="19" t="s">
        <v>2469</v>
      </c>
      <c r="K14128" s="19" t="s">
        <v>40</v>
      </c>
      <c r="L14128" s="59" t="s">
        <v>13637</v>
      </c>
    </row>
    <row r="14129" spans="2:12" ht="75" customHeight="1" x14ac:dyDescent="0.25">
      <c r="B14129" s="450">
        <v>32121604</v>
      </c>
      <c r="C14129" s="21" t="s">
        <v>12801</v>
      </c>
      <c r="D14129" s="73">
        <v>41659</v>
      </c>
      <c r="E14129" s="21" t="s">
        <v>11890</v>
      </c>
      <c r="F14129" s="21" t="s">
        <v>11891</v>
      </c>
      <c r="G14129" s="19" t="s">
        <v>118</v>
      </c>
      <c r="H14129" s="74">
        <v>9000</v>
      </c>
      <c r="I14129" s="74">
        <v>9000</v>
      </c>
      <c r="J14129" s="19" t="s">
        <v>2469</v>
      </c>
      <c r="K14129" s="19" t="s">
        <v>40</v>
      </c>
      <c r="L14129" s="59" t="s">
        <v>13638</v>
      </c>
    </row>
    <row r="14130" spans="2:12" ht="75" customHeight="1" x14ac:dyDescent="0.25">
      <c r="B14130" s="450">
        <v>32121604</v>
      </c>
      <c r="C14130" s="21" t="s">
        <v>13639</v>
      </c>
      <c r="D14130" s="73">
        <v>41659</v>
      </c>
      <c r="E14130" s="21" t="s">
        <v>11890</v>
      </c>
      <c r="F14130" s="21" t="s">
        <v>11891</v>
      </c>
      <c r="G14130" s="19" t="s">
        <v>118</v>
      </c>
      <c r="H14130" s="74">
        <v>15000</v>
      </c>
      <c r="I14130" s="74">
        <v>15000</v>
      </c>
      <c r="J14130" s="19" t="s">
        <v>2469</v>
      </c>
      <c r="K14130" s="19" t="s">
        <v>40</v>
      </c>
      <c r="L14130" s="59" t="s">
        <v>13640</v>
      </c>
    </row>
    <row r="14131" spans="2:12" ht="75" customHeight="1" x14ac:dyDescent="0.25">
      <c r="B14131" s="450">
        <v>32121604</v>
      </c>
      <c r="C14131" s="21" t="s">
        <v>12802</v>
      </c>
      <c r="D14131" s="73">
        <v>41659</v>
      </c>
      <c r="E14131" s="21" t="s">
        <v>11890</v>
      </c>
      <c r="F14131" s="21" t="s">
        <v>11891</v>
      </c>
      <c r="G14131" s="19" t="s">
        <v>118</v>
      </c>
      <c r="H14131" s="74">
        <v>9000</v>
      </c>
      <c r="I14131" s="74">
        <v>9000</v>
      </c>
      <c r="J14131" s="19" t="s">
        <v>2469</v>
      </c>
      <c r="K14131" s="19" t="s">
        <v>40</v>
      </c>
      <c r="L14131" s="59" t="s">
        <v>13641</v>
      </c>
    </row>
    <row r="14132" spans="2:12" ht="75" customHeight="1" x14ac:dyDescent="0.25">
      <c r="B14132" s="450">
        <v>32121604</v>
      </c>
      <c r="C14132" s="21" t="s">
        <v>13642</v>
      </c>
      <c r="D14132" s="73">
        <v>41659</v>
      </c>
      <c r="E14132" s="21" t="s">
        <v>11890</v>
      </c>
      <c r="F14132" s="21" t="s">
        <v>11891</v>
      </c>
      <c r="G14132" s="19" t="s">
        <v>118</v>
      </c>
      <c r="H14132" s="74">
        <v>15000</v>
      </c>
      <c r="I14132" s="74">
        <v>15000</v>
      </c>
      <c r="J14132" s="19" t="s">
        <v>2469</v>
      </c>
      <c r="K14132" s="19" t="s">
        <v>40</v>
      </c>
      <c r="L14132" s="59" t="s">
        <v>13643</v>
      </c>
    </row>
    <row r="14133" spans="2:12" ht="75" customHeight="1" x14ac:dyDescent="0.25">
      <c r="B14133" s="450">
        <v>32121604</v>
      </c>
      <c r="C14133" s="21" t="s">
        <v>12803</v>
      </c>
      <c r="D14133" s="73">
        <v>41659</v>
      </c>
      <c r="E14133" s="21" t="s">
        <v>11890</v>
      </c>
      <c r="F14133" s="21" t="s">
        <v>11891</v>
      </c>
      <c r="G14133" s="19" t="s">
        <v>118</v>
      </c>
      <c r="H14133" s="74">
        <v>9000</v>
      </c>
      <c r="I14133" s="74">
        <v>9000</v>
      </c>
      <c r="J14133" s="19" t="s">
        <v>2469</v>
      </c>
      <c r="K14133" s="19" t="s">
        <v>40</v>
      </c>
      <c r="L14133" s="59" t="s">
        <v>13644</v>
      </c>
    </row>
    <row r="14134" spans="2:12" ht="75" customHeight="1" x14ac:dyDescent="0.25">
      <c r="B14134" s="450">
        <v>32121604</v>
      </c>
      <c r="C14134" s="21" t="s">
        <v>13645</v>
      </c>
      <c r="D14134" s="73">
        <v>41659</v>
      </c>
      <c r="E14134" s="21" t="s">
        <v>11890</v>
      </c>
      <c r="F14134" s="21" t="s">
        <v>11891</v>
      </c>
      <c r="G14134" s="19" t="s">
        <v>118</v>
      </c>
      <c r="H14134" s="74">
        <v>15000</v>
      </c>
      <c r="I14134" s="74">
        <v>15000</v>
      </c>
      <c r="J14134" s="19" t="s">
        <v>2469</v>
      </c>
      <c r="K14134" s="19" t="s">
        <v>40</v>
      </c>
      <c r="L14134" s="59" t="s">
        <v>13646</v>
      </c>
    </row>
    <row r="14135" spans="2:12" ht="75" customHeight="1" x14ac:dyDescent="0.25">
      <c r="B14135" s="450">
        <v>32121604</v>
      </c>
      <c r="C14135" s="355" t="s">
        <v>12804</v>
      </c>
      <c r="D14135" s="73">
        <v>41659</v>
      </c>
      <c r="E14135" s="21" t="s">
        <v>11890</v>
      </c>
      <c r="F14135" s="21" t="s">
        <v>11891</v>
      </c>
      <c r="G14135" s="19" t="s">
        <v>118</v>
      </c>
      <c r="H14135" s="463">
        <v>9000</v>
      </c>
      <c r="I14135" s="463">
        <v>9000</v>
      </c>
      <c r="J14135" s="19" t="s">
        <v>2469</v>
      </c>
      <c r="K14135" s="19" t="s">
        <v>40</v>
      </c>
      <c r="L14135" s="59" t="s">
        <v>13647</v>
      </c>
    </row>
    <row r="14136" spans="2:12" ht="75" customHeight="1" x14ac:dyDescent="0.25">
      <c r="B14136" s="450">
        <v>32121604</v>
      </c>
      <c r="C14136" s="355" t="s">
        <v>13648</v>
      </c>
      <c r="D14136" s="73">
        <v>41659</v>
      </c>
      <c r="E14136" s="21" t="s">
        <v>11890</v>
      </c>
      <c r="F14136" s="21" t="s">
        <v>11891</v>
      </c>
      <c r="G14136" s="19" t="s">
        <v>118</v>
      </c>
      <c r="H14136" s="463">
        <v>15000</v>
      </c>
      <c r="I14136" s="463">
        <v>15000</v>
      </c>
      <c r="J14136" s="19" t="s">
        <v>2469</v>
      </c>
      <c r="K14136" s="19" t="s">
        <v>40</v>
      </c>
      <c r="L14136" s="59" t="s">
        <v>13649</v>
      </c>
    </row>
    <row r="14137" spans="2:12" ht="75" customHeight="1" x14ac:dyDescent="0.25">
      <c r="B14137" s="450">
        <v>32121604</v>
      </c>
      <c r="C14137" s="355" t="s">
        <v>12805</v>
      </c>
      <c r="D14137" s="73">
        <v>41659</v>
      </c>
      <c r="E14137" s="21" t="s">
        <v>11890</v>
      </c>
      <c r="F14137" s="21" t="s">
        <v>11891</v>
      </c>
      <c r="G14137" s="19" t="s">
        <v>118</v>
      </c>
      <c r="H14137" s="463">
        <v>9000</v>
      </c>
      <c r="I14137" s="463">
        <v>9000</v>
      </c>
      <c r="J14137" s="19" t="s">
        <v>2469</v>
      </c>
      <c r="K14137" s="19" t="s">
        <v>40</v>
      </c>
      <c r="L14137" s="59" t="s">
        <v>13650</v>
      </c>
    </row>
    <row r="14138" spans="2:12" ht="75" customHeight="1" x14ac:dyDescent="0.25">
      <c r="B14138" s="450">
        <v>32121604</v>
      </c>
      <c r="C14138" s="355" t="s">
        <v>13651</v>
      </c>
      <c r="D14138" s="73">
        <v>41659</v>
      </c>
      <c r="E14138" s="21" t="s">
        <v>11890</v>
      </c>
      <c r="F14138" s="21" t="s">
        <v>11891</v>
      </c>
      <c r="G14138" s="19" t="s">
        <v>118</v>
      </c>
      <c r="H14138" s="463">
        <v>15000</v>
      </c>
      <c r="I14138" s="463">
        <v>15000</v>
      </c>
      <c r="J14138" s="19" t="s">
        <v>2469</v>
      </c>
      <c r="K14138" s="19" t="s">
        <v>40</v>
      </c>
      <c r="L14138" s="59" t="s">
        <v>13652</v>
      </c>
    </row>
    <row r="14139" spans="2:12" ht="75" customHeight="1" x14ac:dyDescent="0.25">
      <c r="B14139" s="450">
        <v>32121604</v>
      </c>
      <c r="C14139" s="21" t="s">
        <v>12806</v>
      </c>
      <c r="D14139" s="73">
        <v>41659</v>
      </c>
      <c r="E14139" s="21" t="s">
        <v>11890</v>
      </c>
      <c r="F14139" s="21" t="s">
        <v>11891</v>
      </c>
      <c r="G14139" s="19" t="s">
        <v>118</v>
      </c>
      <c r="H14139" s="74">
        <v>9000</v>
      </c>
      <c r="I14139" s="74">
        <v>9000</v>
      </c>
      <c r="J14139" s="19" t="s">
        <v>2469</v>
      </c>
      <c r="K14139" s="19" t="s">
        <v>40</v>
      </c>
      <c r="L14139" s="59" t="s">
        <v>13653</v>
      </c>
    </row>
    <row r="14140" spans="2:12" ht="75" customHeight="1" x14ac:dyDescent="0.25">
      <c r="B14140" s="450">
        <v>32121604</v>
      </c>
      <c r="C14140" s="21" t="s">
        <v>13654</v>
      </c>
      <c r="D14140" s="73">
        <v>41659</v>
      </c>
      <c r="E14140" s="21" t="s">
        <v>11890</v>
      </c>
      <c r="F14140" s="21" t="s">
        <v>11891</v>
      </c>
      <c r="G14140" s="19" t="s">
        <v>118</v>
      </c>
      <c r="H14140" s="74">
        <v>15000</v>
      </c>
      <c r="I14140" s="74">
        <v>15000</v>
      </c>
      <c r="J14140" s="19" t="s">
        <v>2469</v>
      </c>
      <c r="K14140" s="19" t="s">
        <v>40</v>
      </c>
      <c r="L14140" s="59" t="s">
        <v>13655</v>
      </c>
    </row>
    <row r="14141" spans="2:12" ht="75" customHeight="1" x14ac:dyDescent="0.25">
      <c r="B14141" s="450">
        <v>32121604</v>
      </c>
      <c r="C14141" s="21" t="s">
        <v>12807</v>
      </c>
      <c r="D14141" s="73">
        <v>41659</v>
      </c>
      <c r="E14141" s="21" t="s">
        <v>11890</v>
      </c>
      <c r="F14141" s="21" t="s">
        <v>11891</v>
      </c>
      <c r="G14141" s="19" t="s">
        <v>118</v>
      </c>
      <c r="H14141" s="74">
        <v>9000</v>
      </c>
      <c r="I14141" s="74">
        <v>9000</v>
      </c>
      <c r="J14141" s="19" t="s">
        <v>2469</v>
      </c>
      <c r="K14141" s="19" t="s">
        <v>40</v>
      </c>
      <c r="L14141" s="59" t="s">
        <v>13656</v>
      </c>
    </row>
    <row r="14142" spans="2:12" ht="75" customHeight="1" x14ac:dyDescent="0.25">
      <c r="B14142" s="450">
        <v>32121604</v>
      </c>
      <c r="C14142" s="21" t="s">
        <v>13657</v>
      </c>
      <c r="D14142" s="73">
        <v>41659</v>
      </c>
      <c r="E14142" s="21" t="s">
        <v>11890</v>
      </c>
      <c r="F14142" s="21" t="s">
        <v>11891</v>
      </c>
      <c r="G14142" s="19" t="s">
        <v>118</v>
      </c>
      <c r="H14142" s="74">
        <v>15000</v>
      </c>
      <c r="I14142" s="74">
        <v>15000</v>
      </c>
      <c r="J14142" s="19" t="s">
        <v>2469</v>
      </c>
      <c r="K14142" s="19" t="s">
        <v>40</v>
      </c>
      <c r="L14142" s="59" t="s">
        <v>13658</v>
      </c>
    </row>
    <row r="14143" spans="2:12" ht="75" customHeight="1" x14ac:dyDescent="0.25">
      <c r="B14143" s="450">
        <v>32121604</v>
      </c>
      <c r="C14143" s="21" t="s">
        <v>12808</v>
      </c>
      <c r="D14143" s="73">
        <v>41659</v>
      </c>
      <c r="E14143" s="21" t="s">
        <v>11890</v>
      </c>
      <c r="F14143" s="21" t="s">
        <v>11891</v>
      </c>
      <c r="G14143" s="19" t="s">
        <v>118</v>
      </c>
      <c r="H14143" s="74">
        <v>9000</v>
      </c>
      <c r="I14143" s="74">
        <v>9000</v>
      </c>
      <c r="J14143" s="19" t="s">
        <v>2469</v>
      </c>
      <c r="K14143" s="19" t="s">
        <v>40</v>
      </c>
      <c r="L14143" s="59" t="s">
        <v>13659</v>
      </c>
    </row>
    <row r="14144" spans="2:12" ht="75" customHeight="1" x14ac:dyDescent="0.25">
      <c r="B14144" s="450">
        <v>32121604</v>
      </c>
      <c r="C14144" s="21" t="s">
        <v>13660</v>
      </c>
      <c r="D14144" s="73">
        <v>41659</v>
      </c>
      <c r="E14144" s="21" t="s">
        <v>11890</v>
      </c>
      <c r="F14144" s="21" t="s">
        <v>11891</v>
      </c>
      <c r="G14144" s="19" t="s">
        <v>118</v>
      </c>
      <c r="H14144" s="74">
        <v>15000</v>
      </c>
      <c r="I14144" s="74">
        <v>15000</v>
      </c>
      <c r="J14144" s="19" t="s">
        <v>2469</v>
      </c>
      <c r="K14144" s="19" t="s">
        <v>40</v>
      </c>
      <c r="L14144" s="59" t="s">
        <v>13661</v>
      </c>
    </row>
    <row r="14145" spans="2:12" ht="75" customHeight="1" x14ac:dyDescent="0.25">
      <c r="B14145" s="450">
        <v>32121604</v>
      </c>
      <c r="C14145" s="21" t="s">
        <v>12809</v>
      </c>
      <c r="D14145" s="73">
        <v>41659</v>
      </c>
      <c r="E14145" s="21" t="s">
        <v>11890</v>
      </c>
      <c r="F14145" s="21" t="s">
        <v>11891</v>
      </c>
      <c r="G14145" s="19" t="s">
        <v>118</v>
      </c>
      <c r="H14145" s="74">
        <v>9000</v>
      </c>
      <c r="I14145" s="74">
        <v>9000</v>
      </c>
      <c r="J14145" s="19" t="s">
        <v>2469</v>
      </c>
      <c r="K14145" s="19" t="s">
        <v>40</v>
      </c>
      <c r="L14145" s="59" t="s">
        <v>13662</v>
      </c>
    </row>
    <row r="14146" spans="2:12" ht="75" customHeight="1" x14ac:dyDescent="0.25">
      <c r="B14146" s="450">
        <v>32121604</v>
      </c>
      <c r="C14146" s="355" t="s">
        <v>13663</v>
      </c>
      <c r="D14146" s="73">
        <v>41659</v>
      </c>
      <c r="E14146" s="21" t="s">
        <v>11890</v>
      </c>
      <c r="F14146" s="21" t="s">
        <v>11891</v>
      </c>
      <c r="G14146" s="19" t="s">
        <v>118</v>
      </c>
      <c r="H14146" s="463">
        <v>15000</v>
      </c>
      <c r="I14146" s="463">
        <v>15000</v>
      </c>
      <c r="J14146" s="19" t="s">
        <v>2469</v>
      </c>
      <c r="K14146" s="19" t="s">
        <v>40</v>
      </c>
      <c r="L14146" s="59" t="s">
        <v>13664</v>
      </c>
    </row>
    <row r="14147" spans="2:12" ht="75" customHeight="1" x14ac:dyDescent="0.25">
      <c r="B14147" s="450">
        <v>32121604</v>
      </c>
      <c r="C14147" s="355" t="s">
        <v>12810</v>
      </c>
      <c r="D14147" s="73">
        <v>41659</v>
      </c>
      <c r="E14147" s="21" t="s">
        <v>11890</v>
      </c>
      <c r="F14147" s="21" t="s">
        <v>11891</v>
      </c>
      <c r="G14147" s="19" t="s">
        <v>118</v>
      </c>
      <c r="H14147" s="463">
        <v>9000</v>
      </c>
      <c r="I14147" s="463">
        <v>9000</v>
      </c>
      <c r="J14147" s="19" t="s">
        <v>2469</v>
      </c>
      <c r="K14147" s="19" t="s">
        <v>40</v>
      </c>
      <c r="L14147" s="59" t="s">
        <v>13665</v>
      </c>
    </row>
    <row r="14148" spans="2:12" ht="75" customHeight="1" x14ac:dyDescent="0.25">
      <c r="B14148" s="450">
        <v>32121604</v>
      </c>
      <c r="C14148" s="355" t="s">
        <v>13666</v>
      </c>
      <c r="D14148" s="73">
        <v>41659</v>
      </c>
      <c r="E14148" s="21" t="s">
        <v>11890</v>
      </c>
      <c r="F14148" s="21" t="s">
        <v>11891</v>
      </c>
      <c r="G14148" s="19" t="s">
        <v>118</v>
      </c>
      <c r="H14148" s="463">
        <v>15000</v>
      </c>
      <c r="I14148" s="463">
        <v>15000</v>
      </c>
      <c r="J14148" s="19" t="s">
        <v>2469</v>
      </c>
      <c r="K14148" s="19" t="s">
        <v>40</v>
      </c>
      <c r="L14148" s="59" t="s">
        <v>13667</v>
      </c>
    </row>
    <row r="14149" spans="2:12" ht="75" customHeight="1" x14ac:dyDescent="0.25">
      <c r="B14149" s="450">
        <v>32121604</v>
      </c>
      <c r="C14149" s="355" t="s">
        <v>12811</v>
      </c>
      <c r="D14149" s="73">
        <v>41659</v>
      </c>
      <c r="E14149" s="21" t="s">
        <v>11890</v>
      </c>
      <c r="F14149" s="21" t="s">
        <v>11891</v>
      </c>
      <c r="G14149" s="19" t="s">
        <v>118</v>
      </c>
      <c r="H14149" s="463">
        <v>9000</v>
      </c>
      <c r="I14149" s="463">
        <v>9000</v>
      </c>
      <c r="J14149" s="19" t="s">
        <v>2469</v>
      </c>
      <c r="K14149" s="19" t="s">
        <v>40</v>
      </c>
      <c r="L14149" s="59" t="s">
        <v>13668</v>
      </c>
    </row>
    <row r="14150" spans="2:12" ht="75" customHeight="1" x14ac:dyDescent="0.25">
      <c r="B14150" s="450">
        <v>32121604</v>
      </c>
      <c r="C14150" s="21" t="s">
        <v>13669</v>
      </c>
      <c r="D14150" s="73">
        <v>41659</v>
      </c>
      <c r="E14150" s="21" t="s">
        <v>11890</v>
      </c>
      <c r="F14150" s="21" t="s">
        <v>11891</v>
      </c>
      <c r="G14150" s="19" t="s">
        <v>118</v>
      </c>
      <c r="H14150" s="74">
        <v>15000</v>
      </c>
      <c r="I14150" s="74">
        <v>15000</v>
      </c>
      <c r="J14150" s="19" t="s">
        <v>2469</v>
      </c>
      <c r="K14150" s="19" t="s">
        <v>40</v>
      </c>
      <c r="L14150" s="59" t="s">
        <v>13670</v>
      </c>
    </row>
    <row r="14151" spans="2:12" ht="75" customHeight="1" x14ac:dyDescent="0.25">
      <c r="B14151" s="450">
        <v>32121604</v>
      </c>
      <c r="C14151" s="21" t="s">
        <v>12812</v>
      </c>
      <c r="D14151" s="73">
        <v>41659</v>
      </c>
      <c r="E14151" s="21" t="s">
        <v>11890</v>
      </c>
      <c r="F14151" s="21" t="s">
        <v>11891</v>
      </c>
      <c r="G14151" s="19" t="s">
        <v>118</v>
      </c>
      <c r="H14151" s="74">
        <v>9000</v>
      </c>
      <c r="I14151" s="74">
        <v>9000</v>
      </c>
      <c r="J14151" s="19" t="s">
        <v>2469</v>
      </c>
      <c r="K14151" s="19" t="s">
        <v>40</v>
      </c>
      <c r="L14151" s="59" t="s">
        <v>13671</v>
      </c>
    </row>
    <row r="14152" spans="2:12" ht="75" customHeight="1" x14ac:dyDescent="0.25">
      <c r="B14152" s="450">
        <v>32121604</v>
      </c>
      <c r="C14152" s="21" t="s">
        <v>13672</v>
      </c>
      <c r="D14152" s="73">
        <v>41659</v>
      </c>
      <c r="E14152" s="21" t="s">
        <v>11890</v>
      </c>
      <c r="F14152" s="21" t="s">
        <v>11891</v>
      </c>
      <c r="G14152" s="19" t="s">
        <v>118</v>
      </c>
      <c r="H14152" s="74">
        <v>15000</v>
      </c>
      <c r="I14152" s="74">
        <v>15000</v>
      </c>
      <c r="J14152" s="19" t="s">
        <v>2469</v>
      </c>
      <c r="K14152" s="19" t="s">
        <v>40</v>
      </c>
      <c r="L14152" s="59" t="s">
        <v>13673</v>
      </c>
    </row>
    <row r="14153" spans="2:12" ht="75" customHeight="1" x14ac:dyDescent="0.25">
      <c r="B14153" s="450">
        <v>32121604</v>
      </c>
      <c r="C14153" s="21" t="s">
        <v>12813</v>
      </c>
      <c r="D14153" s="73">
        <v>41659</v>
      </c>
      <c r="E14153" s="21" t="s">
        <v>11890</v>
      </c>
      <c r="F14153" s="21" t="s">
        <v>11891</v>
      </c>
      <c r="G14153" s="19" t="s">
        <v>118</v>
      </c>
      <c r="H14153" s="74">
        <v>9000</v>
      </c>
      <c r="I14153" s="74">
        <v>9000</v>
      </c>
      <c r="J14153" s="19" t="s">
        <v>2469</v>
      </c>
      <c r="K14153" s="19" t="s">
        <v>40</v>
      </c>
      <c r="L14153" s="59" t="s">
        <v>13674</v>
      </c>
    </row>
    <row r="14154" spans="2:12" ht="75" customHeight="1" x14ac:dyDescent="0.25">
      <c r="B14154" s="450">
        <v>32121604</v>
      </c>
      <c r="C14154" s="21" t="s">
        <v>13675</v>
      </c>
      <c r="D14154" s="73">
        <v>41659</v>
      </c>
      <c r="E14154" s="21" t="s">
        <v>11890</v>
      </c>
      <c r="F14154" s="21" t="s">
        <v>11891</v>
      </c>
      <c r="G14154" s="19" t="s">
        <v>118</v>
      </c>
      <c r="H14154" s="74">
        <v>15000</v>
      </c>
      <c r="I14154" s="74">
        <v>15000</v>
      </c>
      <c r="J14154" s="19" t="s">
        <v>2469</v>
      </c>
      <c r="K14154" s="19" t="s">
        <v>40</v>
      </c>
      <c r="L14154" s="59" t="s">
        <v>13676</v>
      </c>
    </row>
    <row r="14155" spans="2:12" ht="75" customHeight="1" x14ac:dyDescent="0.25">
      <c r="B14155" s="450">
        <v>32121604</v>
      </c>
      <c r="C14155" s="21" t="s">
        <v>12814</v>
      </c>
      <c r="D14155" s="73">
        <v>41659</v>
      </c>
      <c r="E14155" s="21" t="s">
        <v>11890</v>
      </c>
      <c r="F14155" s="21" t="s">
        <v>11891</v>
      </c>
      <c r="G14155" s="19" t="s">
        <v>118</v>
      </c>
      <c r="H14155" s="74">
        <v>9000</v>
      </c>
      <c r="I14155" s="74">
        <v>9000</v>
      </c>
      <c r="J14155" s="19" t="s">
        <v>2469</v>
      </c>
      <c r="K14155" s="19" t="s">
        <v>40</v>
      </c>
      <c r="L14155" s="59" t="s">
        <v>13677</v>
      </c>
    </row>
    <row r="14156" spans="2:12" ht="75" customHeight="1" x14ac:dyDescent="0.25">
      <c r="B14156" s="450">
        <v>32121604</v>
      </c>
      <c r="C14156" s="21" t="s">
        <v>13678</v>
      </c>
      <c r="D14156" s="73">
        <v>41659</v>
      </c>
      <c r="E14156" s="21" t="s">
        <v>11890</v>
      </c>
      <c r="F14156" s="21" t="s">
        <v>11891</v>
      </c>
      <c r="G14156" s="19" t="s">
        <v>118</v>
      </c>
      <c r="H14156" s="74">
        <v>15000</v>
      </c>
      <c r="I14156" s="74">
        <v>15000</v>
      </c>
      <c r="J14156" s="19" t="s">
        <v>2469</v>
      </c>
      <c r="K14156" s="19" t="s">
        <v>40</v>
      </c>
      <c r="L14156" s="59" t="s">
        <v>13679</v>
      </c>
    </row>
    <row r="14157" spans="2:12" ht="75" customHeight="1" x14ac:dyDescent="0.25">
      <c r="B14157" s="450">
        <v>32121604</v>
      </c>
      <c r="C14157" s="355" t="s">
        <v>12815</v>
      </c>
      <c r="D14157" s="73">
        <v>41659</v>
      </c>
      <c r="E14157" s="21" t="s">
        <v>11890</v>
      </c>
      <c r="F14157" s="21" t="s">
        <v>11891</v>
      </c>
      <c r="G14157" s="19" t="s">
        <v>118</v>
      </c>
      <c r="H14157" s="463">
        <v>9000</v>
      </c>
      <c r="I14157" s="463">
        <v>9000</v>
      </c>
      <c r="J14157" s="19" t="s">
        <v>2469</v>
      </c>
      <c r="K14157" s="19" t="s">
        <v>40</v>
      </c>
      <c r="L14157" s="59" t="s">
        <v>13680</v>
      </c>
    </row>
    <row r="14158" spans="2:12" ht="75" customHeight="1" x14ac:dyDescent="0.25">
      <c r="B14158" s="450">
        <v>32121604</v>
      </c>
      <c r="C14158" s="355" t="s">
        <v>13681</v>
      </c>
      <c r="D14158" s="73">
        <v>41659</v>
      </c>
      <c r="E14158" s="21" t="s">
        <v>11890</v>
      </c>
      <c r="F14158" s="21" t="s">
        <v>11891</v>
      </c>
      <c r="G14158" s="19" t="s">
        <v>118</v>
      </c>
      <c r="H14158" s="463">
        <v>15000</v>
      </c>
      <c r="I14158" s="463">
        <v>15000</v>
      </c>
      <c r="J14158" s="19" t="s">
        <v>2469</v>
      </c>
      <c r="K14158" s="19" t="s">
        <v>40</v>
      </c>
      <c r="L14158" s="59" t="s">
        <v>13682</v>
      </c>
    </row>
    <row r="14159" spans="2:12" ht="75" customHeight="1" x14ac:dyDescent="0.25">
      <c r="B14159" s="450">
        <v>32121604</v>
      </c>
      <c r="C14159" s="355" t="s">
        <v>12816</v>
      </c>
      <c r="D14159" s="73">
        <v>41659</v>
      </c>
      <c r="E14159" s="21" t="s">
        <v>11890</v>
      </c>
      <c r="F14159" s="21" t="s">
        <v>11891</v>
      </c>
      <c r="G14159" s="19" t="s">
        <v>118</v>
      </c>
      <c r="H14159" s="463">
        <v>9000</v>
      </c>
      <c r="I14159" s="463">
        <v>9000</v>
      </c>
      <c r="J14159" s="19" t="s">
        <v>2469</v>
      </c>
      <c r="K14159" s="19" t="s">
        <v>40</v>
      </c>
      <c r="L14159" s="59" t="s">
        <v>13683</v>
      </c>
    </row>
    <row r="14160" spans="2:12" ht="75" customHeight="1" x14ac:dyDescent="0.25">
      <c r="B14160" s="450">
        <v>32121604</v>
      </c>
      <c r="C14160" s="355" t="s">
        <v>13684</v>
      </c>
      <c r="D14160" s="73">
        <v>41659</v>
      </c>
      <c r="E14160" s="21" t="s">
        <v>11890</v>
      </c>
      <c r="F14160" s="21" t="s">
        <v>11891</v>
      </c>
      <c r="G14160" s="19" t="s">
        <v>118</v>
      </c>
      <c r="H14160" s="463">
        <v>15000</v>
      </c>
      <c r="I14160" s="463">
        <v>15000</v>
      </c>
      <c r="J14160" s="19" t="s">
        <v>2469</v>
      </c>
      <c r="K14160" s="19" t="s">
        <v>40</v>
      </c>
      <c r="L14160" s="59" t="s">
        <v>13685</v>
      </c>
    </row>
    <row r="14161" spans="2:12" ht="75" customHeight="1" x14ac:dyDescent="0.25">
      <c r="B14161" s="450">
        <v>32121604</v>
      </c>
      <c r="C14161" s="21" t="s">
        <v>12817</v>
      </c>
      <c r="D14161" s="73">
        <v>41659</v>
      </c>
      <c r="E14161" s="21" t="s">
        <v>11890</v>
      </c>
      <c r="F14161" s="21" t="s">
        <v>11891</v>
      </c>
      <c r="G14161" s="19" t="s">
        <v>118</v>
      </c>
      <c r="H14161" s="74">
        <v>9000</v>
      </c>
      <c r="I14161" s="74">
        <v>9000</v>
      </c>
      <c r="J14161" s="19" t="s">
        <v>2469</v>
      </c>
      <c r="K14161" s="19" t="s">
        <v>40</v>
      </c>
      <c r="L14161" s="59" t="s">
        <v>13686</v>
      </c>
    </row>
    <row r="14162" spans="2:12" ht="75" customHeight="1" x14ac:dyDescent="0.25">
      <c r="B14162" s="450">
        <v>32121604</v>
      </c>
      <c r="C14162" s="21" t="s">
        <v>13687</v>
      </c>
      <c r="D14162" s="73">
        <v>41659</v>
      </c>
      <c r="E14162" s="21" t="s">
        <v>11890</v>
      </c>
      <c r="F14162" s="21" t="s">
        <v>11891</v>
      </c>
      <c r="G14162" s="19" t="s">
        <v>118</v>
      </c>
      <c r="H14162" s="74">
        <v>15000</v>
      </c>
      <c r="I14162" s="74">
        <v>15000</v>
      </c>
      <c r="J14162" s="19" t="s">
        <v>2469</v>
      </c>
      <c r="K14162" s="19" t="s">
        <v>40</v>
      </c>
      <c r="L14162" s="59" t="s">
        <v>13688</v>
      </c>
    </row>
    <row r="14163" spans="2:12" ht="75" customHeight="1" x14ac:dyDescent="0.25">
      <c r="B14163" s="450">
        <v>32121604</v>
      </c>
      <c r="C14163" s="21" t="s">
        <v>12818</v>
      </c>
      <c r="D14163" s="73">
        <v>41659</v>
      </c>
      <c r="E14163" s="21" t="s">
        <v>11890</v>
      </c>
      <c r="F14163" s="21" t="s">
        <v>11891</v>
      </c>
      <c r="G14163" s="19" t="s">
        <v>118</v>
      </c>
      <c r="H14163" s="74">
        <v>9000</v>
      </c>
      <c r="I14163" s="74">
        <v>9000</v>
      </c>
      <c r="J14163" s="19" t="s">
        <v>2469</v>
      </c>
      <c r="K14163" s="19" t="s">
        <v>40</v>
      </c>
      <c r="L14163" s="59" t="s">
        <v>13689</v>
      </c>
    </row>
    <row r="14164" spans="2:12" ht="75" customHeight="1" x14ac:dyDescent="0.25">
      <c r="B14164" s="450">
        <v>32121604</v>
      </c>
      <c r="C14164" s="21" t="s">
        <v>13690</v>
      </c>
      <c r="D14164" s="73">
        <v>41659</v>
      </c>
      <c r="E14164" s="21" t="s">
        <v>11890</v>
      </c>
      <c r="F14164" s="21" t="s">
        <v>11891</v>
      </c>
      <c r="G14164" s="19" t="s">
        <v>118</v>
      </c>
      <c r="H14164" s="74">
        <v>15000</v>
      </c>
      <c r="I14164" s="74">
        <v>15000</v>
      </c>
      <c r="J14164" s="19" t="s">
        <v>2469</v>
      </c>
      <c r="K14164" s="19" t="s">
        <v>40</v>
      </c>
      <c r="L14164" s="59" t="s">
        <v>13691</v>
      </c>
    </row>
    <row r="14165" spans="2:12" ht="75" customHeight="1" x14ac:dyDescent="0.25">
      <c r="B14165" s="450">
        <v>32121604</v>
      </c>
      <c r="C14165" s="21" t="s">
        <v>12819</v>
      </c>
      <c r="D14165" s="73">
        <v>41659</v>
      </c>
      <c r="E14165" s="21" t="s">
        <v>11890</v>
      </c>
      <c r="F14165" s="21" t="s">
        <v>11891</v>
      </c>
      <c r="G14165" s="19" t="s">
        <v>118</v>
      </c>
      <c r="H14165" s="74">
        <v>9000</v>
      </c>
      <c r="I14165" s="74">
        <v>9000</v>
      </c>
      <c r="J14165" s="19" t="s">
        <v>2469</v>
      </c>
      <c r="K14165" s="19" t="s">
        <v>40</v>
      </c>
      <c r="L14165" s="59" t="s">
        <v>13692</v>
      </c>
    </row>
    <row r="14166" spans="2:12" ht="75" customHeight="1" x14ac:dyDescent="0.25">
      <c r="B14166" s="450">
        <v>32121604</v>
      </c>
      <c r="C14166" s="21" t="s">
        <v>13693</v>
      </c>
      <c r="D14166" s="73">
        <v>41659</v>
      </c>
      <c r="E14166" s="21" t="s">
        <v>11890</v>
      </c>
      <c r="F14166" s="21" t="s">
        <v>11891</v>
      </c>
      <c r="G14166" s="19" t="s">
        <v>118</v>
      </c>
      <c r="H14166" s="74">
        <v>15000</v>
      </c>
      <c r="I14166" s="74">
        <v>15000</v>
      </c>
      <c r="J14166" s="19" t="s">
        <v>2469</v>
      </c>
      <c r="K14166" s="19" t="s">
        <v>40</v>
      </c>
      <c r="L14166" s="59" t="s">
        <v>13694</v>
      </c>
    </row>
    <row r="14167" spans="2:12" ht="75" customHeight="1" x14ac:dyDescent="0.25">
      <c r="B14167" s="450">
        <v>32121604</v>
      </c>
      <c r="C14167" s="21" t="s">
        <v>12820</v>
      </c>
      <c r="D14167" s="73">
        <v>41659</v>
      </c>
      <c r="E14167" s="21" t="s">
        <v>11890</v>
      </c>
      <c r="F14167" s="21" t="s">
        <v>11891</v>
      </c>
      <c r="G14167" s="19" t="s">
        <v>118</v>
      </c>
      <c r="H14167" s="74">
        <v>9000</v>
      </c>
      <c r="I14167" s="74">
        <v>9000</v>
      </c>
      <c r="J14167" s="19" t="s">
        <v>2469</v>
      </c>
      <c r="K14167" s="19" t="s">
        <v>40</v>
      </c>
      <c r="L14167" s="59" t="s">
        <v>13695</v>
      </c>
    </row>
    <row r="14168" spans="2:12" ht="75" customHeight="1" x14ac:dyDescent="0.25">
      <c r="B14168" s="450">
        <v>32121604</v>
      </c>
      <c r="C14168" s="355" t="s">
        <v>13696</v>
      </c>
      <c r="D14168" s="73">
        <v>41659</v>
      </c>
      <c r="E14168" s="21" t="s">
        <v>11890</v>
      </c>
      <c r="F14168" s="21" t="s">
        <v>11891</v>
      </c>
      <c r="G14168" s="19" t="s">
        <v>118</v>
      </c>
      <c r="H14168" s="463">
        <v>15000</v>
      </c>
      <c r="I14168" s="463">
        <v>15000</v>
      </c>
      <c r="J14168" s="19" t="s">
        <v>2469</v>
      </c>
      <c r="K14168" s="19" t="s">
        <v>40</v>
      </c>
      <c r="L14168" s="59" t="s">
        <v>13697</v>
      </c>
    </row>
    <row r="14169" spans="2:12" ht="75" customHeight="1" x14ac:dyDescent="0.25">
      <c r="B14169" s="450">
        <v>32121604</v>
      </c>
      <c r="C14169" s="355" t="s">
        <v>12821</v>
      </c>
      <c r="D14169" s="73">
        <v>41659</v>
      </c>
      <c r="E14169" s="21" t="s">
        <v>11890</v>
      </c>
      <c r="F14169" s="21" t="s">
        <v>11891</v>
      </c>
      <c r="G14169" s="19" t="s">
        <v>118</v>
      </c>
      <c r="H14169" s="463">
        <v>9000</v>
      </c>
      <c r="I14169" s="463">
        <v>9000</v>
      </c>
      <c r="J14169" s="19" t="s">
        <v>2469</v>
      </c>
      <c r="K14169" s="19" t="s">
        <v>40</v>
      </c>
      <c r="L14169" s="59" t="s">
        <v>13698</v>
      </c>
    </row>
    <row r="14170" spans="2:12" ht="75" customHeight="1" x14ac:dyDescent="0.25">
      <c r="B14170" s="450">
        <v>32121604</v>
      </c>
      <c r="C14170" s="355" t="s">
        <v>13699</v>
      </c>
      <c r="D14170" s="73">
        <v>41659</v>
      </c>
      <c r="E14170" s="21" t="s">
        <v>11890</v>
      </c>
      <c r="F14170" s="21" t="s">
        <v>11891</v>
      </c>
      <c r="G14170" s="19" t="s">
        <v>118</v>
      </c>
      <c r="H14170" s="463">
        <v>15000</v>
      </c>
      <c r="I14170" s="463">
        <v>15000</v>
      </c>
      <c r="J14170" s="19" t="s">
        <v>2469</v>
      </c>
      <c r="K14170" s="19" t="s">
        <v>40</v>
      </c>
      <c r="L14170" s="59" t="s">
        <v>13700</v>
      </c>
    </row>
    <row r="14171" spans="2:12" ht="75" customHeight="1" x14ac:dyDescent="0.25">
      <c r="B14171" s="450">
        <v>32121604</v>
      </c>
      <c r="C14171" s="355" t="s">
        <v>12822</v>
      </c>
      <c r="D14171" s="73">
        <v>41659</v>
      </c>
      <c r="E14171" s="21" t="s">
        <v>11890</v>
      </c>
      <c r="F14171" s="21" t="s">
        <v>11891</v>
      </c>
      <c r="G14171" s="19" t="s">
        <v>118</v>
      </c>
      <c r="H14171" s="463">
        <v>9000</v>
      </c>
      <c r="I14171" s="463">
        <v>9000</v>
      </c>
      <c r="J14171" s="19" t="s">
        <v>2469</v>
      </c>
      <c r="K14171" s="19" t="s">
        <v>40</v>
      </c>
      <c r="L14171" s="59" t="s">
        <v>13701</v>
      </c>
    </row>
    <row r="14172" spans="2:12" ht="75" customHeight="1" x14ac:dyDescent="0.25">
      <c r="B14172" s="450">
        <v>32121604</v>
      </c>
      <c r="C14172" s="21" t="s">
        <v>13702</v>
      </c>
      <c r="D14172" s="73">
        <v>41659</v>
      </c>
      <c r="E14172" s="21" t="s">
        <v>11890</v>
      </c>
      <c r="F14172" s="21" t="s">
        <v>11891</v>
      </c>
      <c r="G14172" s="19" t="s">
        <v>118</v>
      </c>
      <c r="H14172" s="74">
        <v>15000</v>
      </c>
      <c r="I14172" s="74">
        <v>15000</v>
      </c>
      <c r="J14172" s="19" t="s">
        <v>2469</v>
      </c>
      <c r="K14172" s="19" t="s">
        <v>40</v>
      </c>
      <c r="L14172" s="59" t="s">
        <v>13703</v>
      </c>
    </row>
    <row r="14173" spans="2:12" ht="75" customHeight="1" x14ac:dyDescent="0.25">
      <c r="B14173" s="450">
        <v>32121604</v>
      </c>
      <c r="C14173" s="21" t="s">
        <v>12823</v>
      </c>
      <c r="D14173" s="73">
        <v>41659</v>
      </c>
      <c r="E14173" s="21" t="s">
        <v>11890</v>
      </c>
      <c r="F14173" s="21" t="s">
        <v>11891</v>
      </c>
      <c r="G14173" s="19" t="s">
        <v>118</v>
      </c>
      <c r="H14173" s="74">
        <v>9000</v>
      </c>
      <c r="I14173" s="74">
        <v>9000</v>
      </c>
      <c r="J14173" s="19" t="s">
        <v>2469</v>
      </c>
      <c r="K14173" s="19" t="s">
        <v>40</v>
      </c>
      <c r="L14173" s="59" t="s">
        <v>13704</v>
      </c>
    </row>
    <row r="14174" spans="2:12" ht="75" customHeight="1" x14ac:dyDescent="0.25">
      <c r="B14174" s="450">
        <v>32121604</v>
      </c>
      <c r="C14174" s="21" t="s">
        <v>13705</v>
      </c>
      <c r="D14174" s="73">
        <v>41659</v>
      </c>
      <c r="E14174" s="21" t="s">
        <v>11890</v>
      </c>
      <c r="F14174" s="21" t="s">
        <v>11891</v>
      </c>
      <c r="G14174" s="19" t="s">
        <v>118</v>
      </c>
      <c r="H14174" s="74">
        <v>15000</v>
      </c>
      <c r="I14174" s="74">
        <v>15000</v>
      </c>
      <c r="J14174" s="19" t="s">
        <v>2469</v>
      </c>
      <c r="K14174" s="19" t="s">
        <v>40</v>
      </c>
      <c r="L14174" s="59" t="s">
        <v>13706</v>
      </c>
    </row>
    <row r="14175" spans="2:12" ht="75" customHeight="1" x14ac:dyDescent="0.25">
      <c r="B14175" s="450">
        <v>32121604</v>
      </c>
      <c r="C14175" s="21" t="s">
        <v>12824</v>
      </c>
      <c r="D14175" s="73">
        <v>41659</v>
      </c>
      <c r="E14175" s="21" t="s">
        <v>11890</v>
      </c>
      <c r="F14175" s="21" t="s">
        <v>11891</v>
      </c>
      <c r="G14175" s="19" t="s">
        <v>118</v>
      </c>
      <c r="H14175" s="74">
        <v>9000</v>
      </c>
      <c r="I14175" s="74">
        <v>9000</v>
      </c>
      <c r="J14175" s="19" t="s">
        <v>2469</v>
      </c>
      <c r="K14175" s="19" t="s">
        <v>40</v>
      </c>
      <c r="L14175" s="59" t="s">
        <v>13707</v>
      </c>
    </row>
    <row r="14176" spans="2:12" ht="75" customHeight="1" x14ac:dyDescent="0.25">
      <c r="B14176" s="450">
        <v>32121604</v>
      </c>
      <c r="C14176" s="21" t="s">
        <v>13708</v>
      </c>
      <c r="D14176" s="73">
        <v>41659</v>
      </c>
      <c r="E14176" s="21" t="s">
        <v>11890</v>
      </c>
      <c r="F14176" s="21" t="s">
        <v>11891</v>
      </c>
      <c r="G14176" s="19" t="s">
        <v>118</v>
      </c>
      <c r="H14176" s="74">
        <v>15000</v>
      </c>
      <c r="I14176" s="74">
        <v>15000</v>
      </c>
      <c r="J14176" s="19" t="s">
        <v>2469</v>
      </c>
      <c r="K14176" s="19" t="s">
        <v>40</v>
      </c>
      <c r="L14176" s="59" t="s">
        <v>13709</v>
      </c>
    </row>
    <row r="14177" spans="2:12" ht="75" customHeight="1" x14ac:dyDescent="0.25">
      <c r="B14177" s="450">
        <v>32121604</v>
      </c>
      <c r="C14177" s="21" t="s">
        <v>12825</v>
      </c>
      <c r="D14177" s="73">
        <v>41659</v>
      </c>
      <c r="E14177" s="21" t="s">
        <v>11890</v>
      </c>
      <c r="F14177" s="21" t="s">
        <v>11891</v>
      </c>
      <c r="G14177" s="19" t="s">
        <v>118</v>
      </c>
      <c r="H14177" s="74">
        <v>9000</v>
      </c>
      <c r="I14177" s="74">
        <v>9000</v>
      </c>
      <c r="J14177" s="19" t="s">
        <v>2469</v>
      </c>
      <c r="K14177" s="19" t="s">
        <v>40</v>
      </c>
      <c r="L14177" s="59" t="s">
        <v>13710</v>
      </c>
    </row>
    <row r="14178" spans="2:12" ht="75" customHeight="1" x14ac:dyDescent="0.25">
      <c r="B14178" s="450">
        <v>32121604</v>
      </c>
      <c r="C14178" s="21" t="s">
        <v>13711</v>
      </c>
      <c r="D14178" s="73">
        <v>41659</v>
      </c>
      <c r="E14178" s="21" t="s">
        <v>11890</v>
      </c>
      <c r="F14178" s="21" t="s">
        <v>11891</v>
      </c>
      <c r="G14178" s="19" t="s">
        <v>118</v>
      </c>
      <c r="H14178" s="74">
        <v>15000</v>
      </c>
      <c r="I14178" s="74">
        <v>15000</v>
      </c>
      <c r="J14178" s="19" t="s">
        <v>2469</v>
      </c>
      <c r="K14178" s="19" t="s">
        <v>40</v>
      </c>
      <c r="L14178" s="59" t="s">
        <v>13712</v>
      </c>
    </row>
    <row r="14179" spans="2:12" ht="75" customHeight="1" x14ac:dyDescent="0.25">
      <c r="B14179" s="450">
        <v>32121604</v>
      </c>
      <c r="C14179" s="355" t="s">
        <v>12826</v>
      </c>
      <c r="D14179" s="73">
        <v>41659</v>
      </c>
      <c r="E14179" s="21" t="s">
        <v>11890</v>
      </c>
      <c r="F14179" s="21" t="s">
        <v>11891</v>
      </c>
      <c r="G14179" s="19" t="s">
        <v>118</v>
      </c>
      <c r="H14179" s="463">
        <v>9000</v>
      </c>
      <c r="I14179" s="463">
        <v>9000</v>
      </c>
      <c r="J14179" s="19" t="s">
        <v>2469</v>
      </c>
      <c r="K14179" s="19" t="s">
        <v>40</v>
      </c>
      <c r="L14179" s="59" t="s">
        <v>13713</v>
      </c>
    </row>
    <row r="14180" spans="2:12" ht="75" customHeight="1" x14ac:dyDescent="0.25">
      <c r="B14180" s="450">
        <v>32121604</v>
      </c>
      <c r="C14180" s="355" t="s">
        <v>13714</v>
      </c>
      <c r="D14180" s="73">
        <v>41659</v>
      </c>
      <c r="E14180" s="21" t="s">
        <v>11890</v>
      </c>
      <c r="F14180" s="21" t="s">
        <v>11891</v>
      </c>
      <c r="G14180" s="19" t="s">
        <v>118</v>
      </c>
      <c r="H14180" s="463">
        <v>15000</v>
      </c>
      <c r="I14180" s="463">
        <v>15000</v>
      </c>
      <c r="J14180" s="19" t="s">
        <v>2469</v>
      </c>
      <c r="K14180" s="19" t="s">
        <v>40</v>
      </c>
      <c r="L14180" s="59" t="s">
        <v>13715</v>
      </c>
    </row>
    <row r="14181" spans="2:12" ht="75" customHeight="1" x14ac:dyDescent="0.25">
      <c r="B14181" s="450">
        <v>32121604</v>
      </c>
      <c r="C14181" s="355" t="s">
        <v>12827</v>
      </c>
      <c r="D14181" s="73">
        <v>41659</v>
      </c>
      <c r="E14181" s="21" t="s">
        <v>11890</v>
      </c>
      <c r="F14181" s="21" t="s">
        <v>11891</v>
      </c>
      <c r="G14181" s="19" t="s">
        <v>118</v>
      </c>
      <c r="H14181" s="463">
        <v>9000</v>
      </c>
      <c r="I14181" s="463">
        <v>9000</v>
      </c>
      <c r="J14181" s="19" t="s">
        <v>2469</v>
      </c>
      <c r="K14181" s="19" t="s">
        <v>40</v>
      </c>
      <c r="L14181" s="59" t="s">
        <v>13716</v>
      </c>
    </row>
    <row r="14182" spans="2:12" ht="75" customHeight="1" x14ac:dyDescent="0.25">
      <c r="B14182" s="450">
        <v>32121604</v>
      </c>
      <c r="C14182" s="355" t="s">
        <v>13717</v>
      </c>
      <c r="D14182" s="73">
        <v>41659</v>
      </c>
      <c r="E14182" s="21" t="s">
        <v>11890</v>
      </c>
      <c r="F14182" s="21" t="s">
        <v>11891</v>
      </c>
      <c r="G14182" s="19" t="s">
        <v>118</v>
      </c>
      <c r="H14182" s="463">
        <v>15000</v>
      </c>
      <c r="I14182" s="463">
        <v>15000</v>
      </c>
      <c r="J14182" s="19" t="s">
        <v>2469</v>
      </c>
      <c r="K14182" s="19" t="s">
        <v>40</v>
      </c>
      <c r="L14182" s="59" t="s">
        <v>13718</v>
      </c>
    </row>
    <row r="14183" spans="2:12" ht="75" customHeight="1" x14ac:dyDescent="0.25">
      <c r="B14183" s="450">
        <v>32121604</v>
      </c>
      <c r="C14183" s="21" t="s">
        <v>12828</v>
      </c>
      <c r="D14183" s="73">
        <v>41659</v>
      </c>
      <c r="E14183" s="21" t="s">
        <v>11890</v>
      </c>
      <c r="F14183" s="21" t="s">
        <v>11891</v>
      </c>
      <c r="G14183" s="19" t="s">
        <v>118</v>
      </c>
      <c r="H14183" s="74">
        <v>9000</v>
      </c>
      <c r="I14183" s="74">
        <v>9000</v>
      </c>
      <c r="J14183" s="19" t="s">
        <v>2469</v>
      </c>
      <c r="K14183" s="19" t="s">
        <v>40</v>
      </c>
      <c r="L14183" s="59" t="s">
        <v>13719</v>
      </c>
    </row>
    <row r="14184" spans="2:12" ht="75" customHeight="1" x14ac:dyDescent="0.25">
      <c r="B14184" s="450">
        <v>32121604</v>
      </c>
      <c r="C14184" s="21" t="s">
        <v>13720</v>
      </c>
      <c r="D14184" s="73">
        <v>41659</v>
      </c>
      <c r="E14184" s="21" t="s">
        <v>11890</v>
      </c>
      <c r="F14184" s="21" t="s">
        <v>11891</v>
      </c>
      <c r="G14184" s="19" t="s">
        <v>118</v>
      </c>
      <c r="H14184" s="74">
        <v>15000</v>
      </c>
      <c r="I14184" s="74">
        <v>15000</v>
      </c>
      <c r="J14184" s="19" t="s">
        <v>2469</v>
      </c>
      <c r="K14184" s="19" t="s">
        <v>40</v>
      </c>
      <c r="L14184" s="59" t="s">
        <v>13721</v>
      </c>
    </row>
    <row r="14185" spans="2:12" ht="75" customHeight="1" x14ac:dyDescent="0.25">
      <c r="B14185" s="450">
        <v>32121604</v>
      </c>
      <c r="C14185" s="21" t="s">
        <v>12829</v>
      </c>
      <c r="D14185" s="73">
        <v>41659</v>
      </c>
      <c r="E14185" s="21" t="s">
        <v>11890</v>
      </c>
      <c r="F14185" s="21" t="s">
        <v>11891</v>
      </c>
      <c r="G14185" s="19" t="s">
        <v>118</v>
      </c>
      <c r="H14185" s="74">
        <v>9000</v>
      </c>
      <c r="I14185" s="74">
        <v>9000</v>
      </c>
      <c r="J14185" s="19" t="s">
        <v>2469</v>
      </c>
      <c r="K14185" s="19" t="s">
        <v>40</v>
      </c>
      <c r="L14185" s="59" t="s">
        <v>13722</v>
      </c>
    </row>
    <row r="14186" spans="2:12" ht="75" customHeight="1" x14ac:dyDescent="0.25">
      <c r="B14186" s="450">
        <v>32121604</v>
      </c>
      <c r="C14186" s="21" t="s">
        <v>13723</v>
      </c>
      <c r="D14186" s="73">
        <v>41659</v>
      </c>
      <c r="E14186" s="21" t="s">
        <v>11890</v>
      </c>
      <c r="F14186" s="21" t="s">
        <v>11891</v>
      </c>
      <c r="G14186" s="19" t="s">
        <v>118</v>
      </c>
      <c r="H14186" s="74">
        <v>15000</v>
      </c>
      <c r="I14186" s="74">
        <v>15000</v>
      </c>
      <c r="J14186" s="19" t="s">
        <v>2469</v>
      </c>
      <c r="K14186" s="19" t="s">
        <v>40</v>
      </c>
      <c r="L14186" s="59" t="s">
        <v>13724</v>
      </c>
    </row>
    <row r="14187" spans="2:12" ht="75" customHeight="1" x14ac:dyDescent="0.25">
      <c r="B14187" s="450">
        <v>30212109</v>
      </c>
      <c r="C14187" s="21" t="s">
        <v>13725</v>
      </c>
      <c r="D14187" s="73">
        <v>41659</v>
      </c>
      <c r="E14187" s="21" t="s">
        <v>11890</v>
      </c>
      <c r="F14187" s="21" t="s">
        <v>11891</v>
      </c>
      <c r="G14187" s="19" t="s">
        <v>118</v>
      </c>
      <c r="H14187" s="74">
        <v>425000</v>
      </c>
      <c r="I14187" s="74">
        <v>425000</v>
      </c>
      <c r="J14187" s="19" t="s">
        <v>2469</v>
      </c>
      <c r="K14187" s="19" t="s">
        <v>40</v>
      </c>
      <c r="L14187" s="59" t="s">
        <v>13726</v>
      </c>
    </row>
    <row r="14188" spans="2:12" ht="75" customHeight="1" x14ac:dyDescent="0.25">
      <c r="B14188" s="450">
        <v>41113602</v>
      </c>
      <c r="C14188" s="21" t="s">
        <v>13727</v>
      </c>
      <c r="D14188" s="73">
        <v>41659</v>
      </c>
      <c r="E14188" s="21" t="s">
        <v>11890</v>
      </c>
      <c r="F14188" s="21" t="s">
        <v>11891</v>
      </c>
      <c r="G14188" s="19" t="s">
        <v>118</v>
      </c>
      <c r="H14188" s="74">
        <v>4263464</v>
      </c>
      <c r="I14188" s="74">
        <v>4263464</v>
      </c>
      <c r="J14188" s="19" t="s">
        <v>2469</v>
      </c>
      <c r="K14188" s="19" t="s">
        <v>40</v>
      </c>
      <c r="L14188" s="59" t="s">
        <v>13728</v>
      </c>
    </row>
    <row r="14189" spans="2:12" ht="75" customHeight="1" x14ac:dyDescent="0.25">
      <c r="B14189" s="450">
        <v>30211913</v>
      </c>
      <c r="C14189" s="21" t="s">
        <v>13729</v>
      </c>
      <c r="D14189" s="73">
        <v>41659</v>
      </c>
      <c r="E14189" s="21" t="s">
        <v>11890</v>
      </c>
      <c r="F14189" s="21" t="s">
        <v>11891</v>
      </c>
      <c r="G14189" s="19" t="s">
        <v>118</v>
      </c>
      <c r="H14189" s="74">
        <v>2355000</v>
      </c>
      <c r="I14189" s="74">
        <v>2355000</v>
      </c>
      <c r="J14189" s="19" t="s">
        <v>2469</v>
      </c>
      <c r="K14189" s="19" t="s">
        <v>40</v>
      </c>
      <c r="L14189" s="59" t="s">
        <v>13730</v>
      </c>
    </row>
    <row r="14190" spans="2:12" ht="75" customHeight="1" x14ac:dyDescent="0.25">
      <c r="B14190" s="450">
        <v>23101510</v>
      </c>
      <c r="C14190" s="355" t="s">
        <v>13731</v>
      </c>
      <c r="D14190" s="73">
        <v>41659</v>
      </c>
      <c r="E14190" s="21" t="s">
        <v>11890</v>
      </c>
      <c r="F14190" s="21" t="s">
        <v>11891</v>
      </c>
      <c r="G14190" s="19" t="s">
        <v>118</v>
      </c>
      <c r="H14190" s="463">
        <v>922060.79999999993</v>
      </c>
      <c r="I14190" s="463">
        <v>922060.79999999993</v>
      </c>
      <c r="J14190" s="19" t="s">
        <v>2469</v>
      </c>
      <c r="K14190" s="19" t="s">
        <v>40</v>
      </c>
      <c r="L14190" s="59" t="s">
        <v>13732</v>
      </c>
    </row>
    <row r="14191" spans="2:12" ht="75" customHeight="1" x14ac:dyDescent="0.25">
      <c r="B14191" s="450">
        <v>23101510</v>
      </c>
      <c r="C14191" s="355" t="s">
        <v>13733</v>
      </c>
      <c r="D14191" s="73">
        <v>41659</v>
      </c>
      <c r="E14191" s="21" t="s">
        <v>11890</v>
      </c>
      <c r="F14191" s="21" t="s">
        <v>11891</v>
      </c>
      <c r="G14191" s="19" t="s">
        <v>118</v>
      </c>
      <c r="H14191" s="463">
        <v>891325.43999999994</v>
      </c>
      <c r="I14191" s="463">
        <v>891325.43999999994</v>
      </c>
      <c r="J14191" s="19" t="s">
        <v>2469</v>
      </c>
      <c r="K14191" s="19" t="s">
        <v>40</v>
      </c>
      <c r="L14191" s="59" t="s">
        <v>13734</v>
      </c>
    </row>
    <row r="14192" spans="2:12" ht="75" customHeight="1" x14ac:dyDescent="0.25">
      <c r="B14192" s="450" t="s">
        <v>13735</v>
      </c>
      <c r="C14192" s="355" t="s">
        <v>13736</v>
      </c>
      <c r="D14192" s="73">
        <v>41659</v>
      </c>
      <c r="E14192" s="21" t="s">
        <v>11890</v>
      </c>
      <c r="F14192" s="21" t="s">
        <v>11891</v>
      </c>
      <c r="G14192" s="19" t="s">
        <v>118</v>
      </c>
      <c r="H14192" s="463">
        <v>1976640</v>
      </c>
      <c r="I14192" s="463">
        <v>1976640</v>
      </c>
      <c r="J14192" s="19" t="s">
        <v>2469</v>
      </c>
      <c r="K14192" s="19" t="s">
        <v>40</v>
      </c>
      <c r="L14192" s="59" t="s">
        <v>13737</v>
      </c>
    </row>
    <row r="14193" spans="2:12" ht="75" customHeight="1" x14ac:dyDescent="0.25">
      <c r="B14193" s="450">
        <v>23101510</v>
      </c>
      <c r="C14193" s="355" t="s">
        <v>13738</v>
      </c>
      <c r="D14193" s="73">
        <v>41659</v>
      </c>
      <c r="E14193" s="21" t="s">
        <v>11890</v>
      </c>
      <c r="F14193" s="21" t="s">
        <v>11891</v>
      </c>
      <c r="G14193" s="19" t="s">
        <v>118</v>
      </c>
      <c r="H14193" s="463">
        <v>368824.31999999995</v>
      </c>
      <c r="I14193" s="463">
        <v>368824.31999999995</v>
      </c>
      <c r="J14193" s="19" t="s">
        <v>2469</v>
      </c>
      <c r="K14193" s="19" t="s">
        <v>40</v>
      </c>
      <c r="L14193" s="59" t="s">
        <v>13739</v>
      </c>
    </row>
    <row r="14194" spans="2:12" ht="75" customHeight="1" x14ac:dyDescent="0.25">
      <c r="B14194" s="450">
        <v>23101510</v>
      </c>
      <c r="C14194" s="21" t="s">
        <v>13740</v>
      </c>
      <c r="D14194" s="73">
        <v>41659</v>
      </c>
      <c r="E14194" s="21" t="s">
        <v>11890</v>
      </c>
      <c r="F14194" s="21" t="s">
        <v>11891</v>
      </c>
      <c r="G14194" s="19" t="s">
        <v>118</v>
      </c>
      <c r="H14194" s="74">
        <v>1325352</v>
      </c>
      <c r="I14194" s="74">
        <v>1325352</v>
      </c>
      <c r="J14194" s="19" t="s">
        <v>2469</v>
      </c>
      <c r="K14194" s="19" t="s">
        <v>40</v>
      </c>
      <c r="L14194" s="59" t="s">
        <v>13741</v>
      </c>
    </row>
    <row r="14195" spans="2:12" ht="75" customHeight="1" x14ac:dyDescent="0.25">
      <c r="B14195" s="450">
        <v>23101510</v>
      </c>
      <c r="C14195" s="21" t="s">
        <v>13742</v>
      </c>
      <c r="D14195" s="73">
        <v>41659</v>
      </c>
      <c r="E14195" s="21" t="s">
        <v>11890</v>
      </c>
      <c r="F14195" s="21" t="s">
        <v>11891</v>
      </c>
      <c r="G14195" s="19" t="s">
        <v>118</v>
      </c>
      <c r="H14195" s="74">
        <v>491765.75999999995</v>
      </c>
      <c r="I14195" s="74">
        <v>491765.75999999995</v>
      </c>
      <c r="J14195" s="19" t="s">
        <v>2469</v>
      </c>
      <c r="K14195" s="19" t="s">
        <v>40</v>
      </c>
      <c r="L14195" s="59" t="s">
        <v>13743</v>
      </c>
    </row>
    <row r="14196" spans="2:12" ht="75" customHeight="1" x14ac:dyDescent="0.25">
      <c r="B14196" s="450">
        <v>23101510</v>
      </c>
      <c r="C14196" s="21" t="s">
        <v>13744</v>
      </c>
      <c r="D14196" s="73">
        <v>41659</v>
      </c>
      <c r="E14196" s="21" t="s">
        <v>11890</v>
      </c>
      <c r="F14196" s="21" t="s">
        <v>11891</v>
      </c>
      <c r="G14196" s="19" t="s">
        <v>118</v>
      </c>
      <c r="H14196" s="74">
        <v>645442.55999999994</v>
      </c>
      <c r="I14196" s="74">
        <v>645442.55999999994</v>
      </c>
      <c r="J14196" s="19" t="s">
        <v>2469</v>
      </c>
      <c r="K14196" s="19" t="s">
        <v>40</v>
      </c>
      <c r="L14196" s="59" t="s">
        <v>13745</v>
      </c>
    </row>
    <row r="14197" spans="2:12" ht="75" customHeight="1" x14ac:dyDescent="0.25">
      <c r="B14197" s="450">
        <v>23101510</v>
      </c>
      <c r="C14197" s="21" t="s">
        <v>13746</v>
      </c>
      <c r="D14197" s="73">
        <v>41659</v>
      </c>
      <c r="E14197" s="21" t="s">
        <v>11890</v>
      </c>
      <c r="F14197" s="21" t="s">
        <v>11891</v>
      </c>
      <c r="G14197" s="19" t="s">
        <v>118</v>
      </c>
      <c r="H14197" s="74">
        <v>119128.51999999999</v>
      </c>
      <c r="I14197" s="74">
        <v>119128.51999999999</v>
      </c>
      <c r="J14197" s="19" t="s">
        <v>2469</v>
      </c>
      <c r="K14197" s="19" t="s">
        <v>40</v>
      </c>
      <c r="L14197" s="59" t="s">
        <v>13747</v>
      </c>
    </row>
    <row r="14198" spans="2:12" ht="75" customHeight="1" x14ac:dyDescent="0.25">
      <c r="B14198" s="450">
        <v>23101510</v>
      </c>
      <c r="C14198" s="21" t="s">
        <v>13748</v>
      </c>
      <c r="D14198" s="73">
        <v>41659</v>
      </c>
      <c r="E14198" s="21" t="s">
        <v>11890</v>
      </c>
      <c r="F14198" s="21" t="s">
        <v>11891</v>
      </c>
      <c r="G14198" s="19" t="s">
        <v>118</v>
      </c>
      <c r="H14198" s="74">
        <v>491765.75999999995</v>
      </c>
      <c r="I14198" s="74">
        <v>491765.75999999995</v>
      </c>
      <c r="J14198" s="19" t="s">
        <v>2469</v>
      </c>
      <c r="K14198" s="19" t="s">
        <v>40</v>
      </c>
      <c r="L14198" s="59" t="s">
        <v>13749</v>
      </c>
    </row>
    <row r="14199" spans="2:12" ht="75" customHeight="1" x14ac:dyDescent="0.25">
      <c r="B14199" s="450">
        <v>23101510</v>
      </c>
      <c r="C14199" s="21" t="s">
        <v>13750</v>
      </c>
      <c r="D14199" s="73">
        <v>41659</v>
      </c>
      <c r="E14199" s="21" t="s">
        <v>11890</v>
      </c>
      <c r="F14199" s="21" t="s">
        <v>11891</v>
      </c>
      <c r="G14199" s="19" t="s">
        <v>118</v>
      </c>
      <c r="H14199" s="74">
        <v>2420409.5999999996</v>
      </c>
      <c r="I14199" s="74">
        <v>2420409.5999999996</v>
      </c>
      <c r="J14199" s="19" t="s">
        <v>2469</v>
      </c>
      <c r="K14199" s="19" t="s">
        <v>40</v>
      </c>
      <c r="L14199" s="59" t="s">
        <v>13751</v>
      </c>
    </row>
    <row r="14200" spans="2:12" ht="75" customHeight="1" x14ac:dyDescent="0.25">
      <c r="B14200" s="450">
        <v>23101510</v>
      </c>
      <c r="C14200" s="21" t="s">
        <v>13752</v>
      </c>
      <c r="D14200" s="73">
        <v>41659</v>
      </c>
      <c r="E14200" s="21" t="s">
        <v>11890</v>
      </c>
      <c r="F14200" s="21" t="s">
        <v>11891</v>
      </c>
      <c r="G14200" s="19" t="s">
        <v>118</v>
      </c>
      <c r="H14200" s="74">
        <v>1255027.2</v>
      </c>
      <c r="I14200" s="74">
        <v>1255027.2</v>
      </c>
      <c r="J14200" s="19" t="s">
        <v>2469</v>
      </c>
      <c r="K14200" s="19" t="s">
        <v>40</v>
      </c>
      <c r="L14200" s="59" t="s">
        <v>13753</v>
      </c>
    </row>
    <row r="14201" spans="2:12" ht="75" customHeight="1" x14ac:dyDescent="0.25">
      <c r="B14201" s="450">
        <v>23101510</v>
      </c>
      <c r="C14201" s="355" t="s">
        <v>13754</v>
      </c>
      <c r="D14201" s="73">
        <v>41659</v>
      </c>
      <c r="E14201" s="21" t="s">
        <v>11890</v>
      </c>
      <c r="F14201" s="21" t="s">
        <v>11891</v>
      </c>
      <c r="G14201" s="19" t="s">
        <v>118</v>
      </c>
      <c r="H14201" s="463">
        <v>232537.08</v>
      </c>
      <c r="I14201" s="463">
        <v>232537.08</v>
      </c>
      <c r="J14201" s="19" t="s">
        <v>2469</v>
      </c>
      <c r="K14201" s="19" t="s">
        <v>40</v>
      </c>
      <c r="L14201" s="59" t="s">
        <v>13755</v>
      </c>
    </row>
    <row r="14202" spans="2:12" ht="75" customHeight="1" x14ac:dyDescent="0.25">
      <c r="B14202" s="450">
        <v>23101510</v>
      </c>
      <c r="C14202" s="355" t="s">
        <v>13756</v>
      </c>
      <c r="D14202" s="73">
        <v>41659</v>
      </c>
      <c r="E14202" s="21" t="s">
        <v>11890</v>
      </c>
      <c r="F14202" s="21" t="s">
        <v>11891</v>
      </c>
      <c r="G14202" s="19" t="s">
        <v>118</v>
      </c>
      <c r="H14202" s="463">
        <v>476514.07999999996</v>
      </c>
      <c r="I14202" s="463">
        <v>476514.07999999996</v>
      </c>
      <c r="J14202" s="19" t="s">
        <v>2469</v>
      </c>
      <c r="K14202" s="19" t="s">
        <v>40</v>
      </c>
      <c r="L14202" s="59" t="s">
        <v>13757</v>
      </c>
    </row>
    <row r="14203" spans="2:12" ht="75" customHeight="1" x14ac:dyDescent="0.25">
      <c r="B14203" s="450">
        <v>23101510</v>
      </c>
      <c r="C14203" s="355" t="s">
        <v>13758</v>
      </c>
      <c r="D14203" s="73">
        <v>41659</v>
      </c>
      <c r="E14203" s="21" t="s">
        <v>11890</v>
      </c>
      <c r="F14203" s="21" t="s">
        <v>11891</v>
      </c>
      <c r="G14203" s="19" t="s">
        <v>118</v>
      </c>
      <c r="H14203" s="463">
        <v>2241120</v>
      </c>
      <c r="I14203" s="463">
        <v>2241120</v>
      </c>
      <c r="J14203" s="19" t="s">
        <v>2469</v>
      </c>
      <c r="K14203" s="19" t="s">
        <v>40</v>
      </c>
      <c r="L14203" s="59" t="s">
        <v>13759</v>
      </c>
    </row>
    <row r="14204" spans="2:12" ht="75" customHeight="1" x14ac:dyDescent="0.25">
      <c r="B14204" s="450"/>
      <c r="C14204" s="355" t="s">
        <v>13760</v>
      </c>
      <c r="D14204" s="73">
        <v>41659</v>
      </c>
      <c r="E14204" s="21" t="s">
        <v>11890</v>
      </c>
      <c r="F14204" s="21" t="s">
        <v>11891</v>
      </c>
      <c r="G14204" s="19" t="s">
        <v>118</v>
      </c>
      <c r="H14204" s="463">
        <v>432000</v>
      </c>
      <c r="I14204" s="463">
        <v>432000</v>
      </c>
      <c r="J14204" s="19" t="s">
        <v>2469</v>
      </c>
      <c r="K14204" s="19" t="s">
        <v>40</v>
      </c>
      <c r="L14204" s="59" t="s">
        <v>13761</v>
      </c>
    </row>
    <row r="14205" spans="2:12" ht="75" customHeight="1" x14ac:dyDescent="0.25">
      <c r="B14205" s="450">
        <v>23171509</v>
      </c>
      <c r="C14205" s="21" t="s">
        <v>12830</v>
      </c>
      <c r="D14205" s="73">
        <v>41659</v>
      </c>
      <c r="E14205" s="21" t="s">
        <v>11890</v>
      </c>
      <c r="F14205" s="21" t="s">
        <v>11891</v>
      </c>
      <c r="G14205" s="19" t="s">
        <v>118</v>
      </c>
      <c r="H14205" s="74">
        <v>2925000</v>
      </c>
      <c r="I14205" s="74">
        <v>2925000</v>
      </c>
      <c r="J14205" s="19" t="s">
        <v>2469</v>
      </c>
      <c r="K14205" s="19" t="s">
        <v>40</v>
      </c>
      <c r="L14205" s="59" t="s">
        <v>13762</v>
      </c>
    </row>
    <row r="14206" spans="2:12" ht="75" customHeight="1" x14ac:dyDescent="0.25">
      <c r="B14206" s="450"/>
      <c r="C14206" s="21" t="s">
        <v>13763</v>
      </c>
      <c r="D14206" s="73">
        <v>41659</v>
      </c>
      <c r="E14206" s="21" t="s">
        <v>11890</v>
      </c>
      <c r="F14206" s="21" t="s">
        <v>11891</v>
      </c>
      <c r="G14206" s="19" t="s">
        <v>118</v>
      </c>
      <c r="H14206" s="74">
        <v>400000</v>
      </c>
      <c r="I14206" s="74">
        <v>400000</v>
      </c>
      <c r="J14206" s="19" t="s">
        <v>2469</v>
      </c>
      <c r="K14206" s="19" t="s">
        <v>40</v>
      </c>
      <c r="L14206" s="59" t="s">
        <v>13764</v>
      </c>
    </row>
    <row r="14207" spans="2:12" ht="75" customHeight="1" x14ac:dyDescent="0.25">
      <c r="B14207" s="450">
        <v>30211913</v>
      </c>
      <c r="C14207" s="21" t="s">
        <v>13765</v>
      </c>
      <c r="D14207" s="73">
        <v>41659</v>
      </c>
      <c r="E14207" s="21" t="s">
        <v>11890</v>
      </c>
      <c r="F14207" s="21" t="s">
        <v>11891</v>
      </c>
      <c r="G14207" s="19" t="s">
        <v>118</v>
      </c>
      <c r="H14207" s="74">
        <v>2925000</v>
      </c>
      <c r="I14207" s="74">
        <v>2925000</v>
      </c>
      <c r="J14207" s="19" t="s">
        <v>2469</v>
      </c>
      <c r="K14207" s="19" t="s">
        <v>40</v>
      </c>
      <c r="L14207" s="59" t="s">
        <v>13766</v>
      </c>
    </row>
    <row r="14208" spans="2:12" ht="75" customHeight="1" x14ac:dyDescent="0.25">
      <c r="B14208" s="450">
        <v>30211913</v>
      </c>
      <c r="C14208" s="21" t="s">
        <v>12832</v>
      </c>
      <c r="D14208" s="73">
        <v>41659</v>
      </c>
      <c r="E14208" s="21" t="s">
        <v>11890</v>
      </c>
      <c r="F14208" s="21" t="s">
        <v>11891</v>
      </c>
      <c r="G14208" s="19" t="s">
        <v>118</v>
      </c>
      <c r="H14208" s="74">
        <v>150000</v>
      </c>
      <c r="I14208" s="74">
        <v>150000</v>
      </c>
      <c r="J14208" s="19" t="s">
        <v>2469</v>
      </c>
      <c r="K14208" s="19" t="s">
        <v>40</v>
      </c>
      <c r="L14208" s="59" t="s">
        <v>13767</v>
      </c>
    </row>
    <row r="14209" spans="2:12" ht="75" customHeight="1" x14ac:dyDescent="0.25">
      <c r="B14209" s="450"/>
      <c r="C14209" s="21" t="s">
        <v>13768</v>
      </c>
      <c r="D14209" s="73">
        <v>41659</v>
      </c>
      <c r="E14209" s="21" t="s">
        <v>11890</v>
      </c>
      <c r="F14209" s="21" t="s">
        <v>11891</v>
      </c>
      <c r="G14209" s="19" t="s">
        <v>118</v>
      </c>
      <c r="H14209" s="74">
        <v>2700000</v>
      </c>
      <c r="I14209" s="74">
        <v>2700000</v>
      </c>
      <c r="J14209" s="19" t="s">
        <v>2469</v>
      </c>
      <c r="K14209" s="19" t="s">
        <v>40</v>
      </c>
      <c r="L14209" s="59" t="s">
        <v>13769</v>
      </c>
    </row>
    <row r="14210" spans="2:12" ht="75" customHeight="1" x14ac:dyDescent="0.25">
      <c r="B14210" s="450">
        <v>27112703</v>
      </c>
      <c r="C14210" s="21" t="s">
        <v>12959</v>
      </c>
      <c r="D14210" s="73">
        <v>41659</v>
      </c>
      <c r="E14210" s="21" t="s">
        <v>11890</v>
      </c>
      <c r="F14210" s="21" t="s">
        <v>11891</v>
      </c>
      <c r="G14210" s="19" t="s">
        <v>118</v>
      </c>
      <c r="H14210" s="74">
        <v>5299000</v>
      </c>
      <c r="I14210" s="74">
        <v>5299000</v>
      </c>
      <c r="J14210" s="19" t="s">
        <v>2469</v>
      </c>
      <c r="K14210" s="19" t="s">
        <v>40</v>
      </c>
      <c r="L14210" s="59" t="s">
        <v>13770</v>
      </c>
    </row>
    <row r="14211" spans="2:12" ht="75" customHeight="1" x14ac:dyDescent="0.25">
      <c r="B14211" s="450"/>
      <c r="C14211" s="21" t="s">
        <v>13771</v>
      </c>
      <c r="D14211" s="73">
        <v>41659</v>
      </c>
      <c r="E14211" s="21" t="s">
        <v>11890</v>
      </c>
      <c r="F14211" s="21" t="s">
        <v>11891</v>
      </c>
      <c r="G14211" s="19" t="s">
        <v>118</v>
      </c>
      <c r="H14211" s="74">
        <v>26250</v>
      </c>
      <c r="I14211" s="74">
        <v>26250</v>
      </c>
      <c r="J14211" s="19" t="s">
        <v>2469</v>
      </c>
      <c r="K14211" s="19" t="s">
        <v>40</v>
      </c>
      <c r="L14211" s="59" t="s">
        <v>13772</v>
      </c>
    </row>
    <row r="14212" spans="2:12" ht="75" customHeight="1" x14ac:dyDescent="0.25">
      <c r="B14212" s="450" t="s">
        <v>13773</v>
      </c>
      <c r="C14212" s="355" t="s">
        <v>13774</v>
      </c>
      <c r="D14212" s="73">
        <v>41659</v>
      </c>
      <c r="E14212" s="21" t="s">
        <v>11890</v>
      </c>
      <c r="F14212" s="21" t="s">
        <v>11891</v>
      </c>
      <c r="G14212" s="19" t="s">
        <v>118</v>
      </c>
      <c r="H14212" s="463">
        <v>12000000</v>
      </c>
      <c r="I14212" s="463">
        <v>12000000</v>
      </c>
      <c r="J14212" s="19" t="s">
        <v>2469</v>
      </c>
      <c r="K14212" s="19" t="s">
        <v>40</v>
      </c>
      <c r="L14212" s="59" t="s">
        <v>13775</v>
      </c>
    </row>
    <row r="14213" spans="2:12" ht="75" customHeight="1" x14ac:dyDescent="0.25">
      <c r="B14213" s="450">
        <v>30211924</v>
      </c>
      <c r="C14213" s="355" t="s">
        <v>13776</v>
      </c>
      <c r="D14213" s="73">
        <v>41659</v>
      </c>
      <c r="E14213" s="21" t="s">
        <v>11890</v>
      </c>
      <c r="F14213" s="21" t="s">
        <v>11891</v>
      </c>
      <c r="G14213" s="19" t="s">
        <v>118</v>
      </c>
      <c r="H14213" s="463">
        <v>1974000</v>
      </c>
      <c r="I14213" s="463">
        <v>1974000</v>
      </c>
      <c r="J14213" s="19" t="s">
        <v>2469</v>
      </c>
      <c r="K14213" s="19" t="s">
        <v>40</v>
      </c>
      <c r="L14213" s="59" t="s">
        <v>13777</v>
      </c>
    </row>
    <row r="14214" spans="2:12" ht="75" customHeight="1" x14ac:dyDescent="0.25">
      <c r="B14214" s="450">
        <v>30211924</v>
      </c>
      <c r="C14214" s="355" t="s">
        <v>13778</v>
      </c>
      <c r="D14214" s="73">
        <v>41659</v>
      </c>
      <c r="E14214" s="21" t="s">
        <v>11890</v>
      </c>
      <c r="F14214" s="21" t="s">
        <v>11891</v>
      </c>
      <c r="G14214" s="19" t="s">
        <v>118</v>
      </c>
      <c r="H14214" s="463">
        <v>2055000</v>
      </c>
      <c r="I14214" s="463">
        <v>2055000</v>
      </c>
      <c r="J14214" s="19" t="s">
        <v>2469</v>
      </c>
      <c r="K14214" s="19" t="s">
        <v>40</v>
      </c>
      <c r="L14214" s="59" t="s">
        <v>13779</v>
      </c>
    </row>
    <row r="14215" spans="2:12" ht="75" customHeight="1" x14ac:dyDescent="0.25">
      <c r="B14215" s="450">
        <v>30211924</v>
      </c>
      <c r="C14215" s="355" t="s">
        <v>13780</v>
      </c>
      <c r="D14215" s="73">
        <v>41659</v>
      </c>
      <c r="E14215" s="21" t="s">
        <v>11890</v>
      </c>
      <c r="F14215" s="21" t="s">
        <v>11891</v>
      </c>
      <c r="G14215" s="19" t="s">
        <v>118</v>
      </c>
      <c r="H14215" s="463">
        <v>2055000</v>
      </c>
      <c r="I14215" s="463">
        <v>2055000</v>
      </c>
      <c r="J14215" s="19" t="s">
        <v>2469</v>
      </c>
      <c r="K14215" s="19" t="s">
        <v>40</v>
      </c>
      <c r="L14215" s="59" t="s">
        <v>13781</v>
      </c>
    </row>
    <row r="14216" spans="2:12" ht="75" customHeight="1" x14ac:dyDescent="0.25">
      <c r="B14216" s="450">
        <v>30211801</v>
      </c>
      <c r="C14216" s="21" t="s">
        <v>13782</v>
      </c>
      <c r="D14216" s="73">
        <v>41659</v>
      </c>
      <c r="E14216" s="21" t="s">
        <v>11890</v>
      </c>
      <c r="F14216" s="21" t="s">
        <v>11891</v>
      </c>
      <c r="G14216" s="19" t="s">
        <v>118</v>
      </c>
      <c r="H14216" s="74">
        <v>15000</v>
      </c>
      <c r="I14216" s="74">
        <v>15000</v>
      </c>
      <c r="J14216" s="19" t="s">
        <v>2469</v>
      </c>
      <c r="K14216" s="19" t="s">
        <v>40</v>
      </c>
      <c r="L14216" s="59" t="s">
        <v>13783</v>
      </c>
    </row>
    <row r="14217" spans="2:12" ht="75" customHeight="1" x14ac:dyDescent="0.25">
      <c r="B14217" s="450">
        <v>30211801</v>
      </c>
      <c r="C14217" s="21" t="s">
        <v>13784</v>
      </c>
      <c r="D14217" s="73">
        <v>41659</v>
      </c>
      <c r="E14217" s="21" t="s">
        <v>11890</v>
      </c>
      <c r="F14217" s="21" t="s">
        <v>11891</v>
      </c>
      <c r="G14217" s="19" t="s">
        <v>118</v>
      </c>
      <c r="H14217" s="74">
        <v>118000</v>
      </c>
      <c r="I14217" s="74">
        <v>118000</v>
      </c>
      <c r="J14217" s="19" t="s">
        <v>2469</v>
      </c>
      <c r="K14217" s="19" t="s">
        <v>40</v>
      </c>
      <c r="L14217" s="59" t="s">
        <v>13785</v>
      </c>
    </row>
    <row r="14218" spans="2:12" ht="75" customHeight="1" x14ac:dyDescent="0.25">
      <c r="B14218" s="450">
        <v>30211801</v>
      </c>
      <c r="C14218" s="21" t="s">
        <v>12682</v>
      </c>
      <c r="D14218" s="73">
        <v>41659</v>
      </c>
      <c r="E14218" s="21" t="s">
        <v>11890</v>
      </c>
      <c r="F14218" s="21" t="s">
        <v>11891</v>
      </c>
      <c r="G14218" s="19" t="s">
        <v>118</v>
      </c>
      <c r="H14218" s="74">
        <v>50000</v>
      </c>
      <c r="I14218" s="74">
        <v>50000</v>
      </c>
      <c r="J14218" s="19" t="s">
        <v>2469</v>
      </c>
      <c r="K14218" s="19" t="s">
        <v>40</v>
      </c>
      <c r="L14218" s="59" t="s">
        <v>13786</v>
      </c>
    </row>
    <row r="14219" spans="2:12" ht="75" customHeight="1" x14ac:dyDescent="0.25">
      <c r="B14219" s="450">
        <v>30211801</v>
      </c>
      <c r="C14219" s="21" t="s">
        <v>12683</v>
      </c>
      <c r="D14219" s="73">
        <v>41659</v>
      </c>
      <c r="E14219" s="21" t="s">
        <v>11890</v>
      </c>
      <c r="F14219" s="21" t="s">
        <v>11891</v>
      </c>
      <c r="G14219" s="19" t="s">
        <v>118</v>
      </c>
      <c r="H14219" s="74">
        <v>70000</v>
      </c>
      <c r="I14219" s="74">
        <v>70000</v>
      </c>
      <c r="J14219" s="19" t="s">
        <v>2469</v>
      </c>
      <c r="K14219" s="19" t="s">
        <v>40</v>
      </c>
      <c r="L14219" s="59" t="s">
        <v>13787</v>
      </c>
    </row>
    <row r="14220" spans="2:12" ht="75" customHeight="1" x14ac:dyDescent="0.25">
      <c r="B14220" s="450">
        <v>30211801</v>
      </c>
      <c r="C14220" s="21" t="s">
        <v>13788</v>
      </c>
      <c r="D14220" s="73">
        <v>41659</v>
      </c>
      <c r="E14220" s="21" t="s">
        <v>11890</v>
      </c>
      <c r="F14220" s="21" t="s">
        <v>11891</v>
      </c>
      <c r="G14220" s="19" t="s">
        <v>118</v>
      </c>
      <c r="H14220" s="74">
        <v>25000</v>
      </c>
      <c r="I14220" s="74">
        <v>25000</v>
      </c>
      <c r="J14220" s="19" t="s">
        <v>2469</v>
      </c>
      <c r="K14220" s="19" t="s">
        <v>40</v>
      </c>
      <c r="L14220" s="59" t="s">
        <v>13789</v>
      </c>
    </row>
    <row r="14221" spans="2:12" ht="75" customHeight="1" x14ac:dyDescent="0.25">
      <c r="B14221" s="450">
        <v>30211801</v>
      </c>
      <c r="C14221" s="21" t="s">
        <v>13790</v>
      </c>
      <c r="D14221" s="73">
        <v>41659</v>
      </c>
      <c r="E14221" s="21" t="s">
        <v>11890</v>
      </c>
      <c r="F14221" s="21" t="s">
        <v>11891</v>
      </c>
      <c r="G14221" s="19" t="s">
        <v>118</v>
      </c>
      <c r="H14221" s="74">
        <v>35000</v>
      </c>
      <c r="I14221" s="74">
        <v>35000</v>
      </c>
      <c r="J14221" s="19" t="s">
        <v>2469</v>
      </c>
      <c r="K14221" s="19" t="s">
        <v>40</v>
      </c>
      <c r="L14221" s="59" t="s">
        <v>13791</v>
      </c>
    </row>
    <row r="14222" spans="2:12" ht="75" customHeight="1" x14ac:dyDescent="0.25">
      <c r="B14222" s="450">
        <v>30211801</v>
      </c>
      <c r="C14222" s="21" t="s">
        <v>13792</v>
      </c>
      <c r="D14222" s="73">
        <v>41659</v>
      </c>
      <c r="E14222" s="21" t="s">
        <v>11890</v>
      </c>
      <c r="F14222" s="21" t="s">
        <v>11891</v>
      </c>
      <c r="G14222" s="19" t="s">
        <v>118</v>
      </c>
      <c r="H14222" s="74">
        <v>35000</v>
      </c>
      <c r="I14222" s="74">
        <v>35000</v>
      </c>
      <c r="J14222" s="19" t="s">
        <v>2469</v>
      </c>
      <c r="K14222" s="19" t="s">
        <v>40</v>
      </c>
      <c r="L14222" s="59" t="s">
        <v>13793</v>
      </c>
    </row>
    <row r="14223" spans="2:12" ht="75" customHeight="1" x14ac:dyDescent="0.25">
      <c r="B14223" s="450">
        <v>30211801</v>
      </c>
      <c r="C14223" s="355" t="s">
        <v>13794</v>
      </c>
      <c r="D14223" s="73">
        <v>41659</v>
      </c>
      <c r="E14223" s="21" t="s">
        <v>11890</v>
      </c>
      <c r="F14223" s="21" t="s">
        <v>11891</v>
      </c>
      <c r="G14223" s="19" t="s">
        <v>118</v>
      </c>
      <c r="H14223" s="463">
        <v>40000</v>
      </c>
      <c r="I14223" s="463">
        <v>40000</v>
      </c>
      <c r="J14223" s="19" t="s">
        <v>2469</v>
      </c>
      <c r="K14223" s="19" t="s">
        <v>40</v>
      </c>
      <c r="L14223" s="59" t="s">
        <v>13795</v>
      </c>
    </row>
    <row r="14224" spans="2:12" ht="75" customHeight="1" x14ac:dyDescent="0.25">
      <c r="B14224" s="450">
        <v>30211709</v>
      </c>
      <c r="C14224" s="355" t="s">
        <v>13796</v>
      </c>
      <c r="D14224" s="73">
        <v>41659</v>
      </c>
      <c r="E14224" s="21" t="s">
        <v>11890</v>
      </c>
      <c r="F14224" s="21" t="s">
        <v>11891</v>
      </c>
      <c r="G14224" s="19" t="s">
        <v>118</v>
      </c>
      <c r="H14224" s="463">
        <v>50000</v>
      </c>
      <c r="I14224" s="463">
        <v>50000</v>
      </c>
      <c r="J14224" s="19" t="s">
        <v>2469</v>
      </c>
      <c r="K14224" s="19" t="s">
        <v>40</v>
      </c>
      <c r="L14224" s="59" t="s">
        <v>13797</v>
      </c>
    </row>
    <row r="14225" spans="2:12" ht="75" customHeight="1" x14ac:dyDescent="0.25">
      <c r="B14225" s="450">
        <v>30211501</v>
      </c>
      <c r="C14225" s="355" t="s">
        <v>12833</v>
      </c>
      <c r="D14225" s="73">
        <v>41659</v>
      </c>
      <c r="E14225" s="21" t="s">
        <v>11890</v>
      </c>
      <c r="F14225" s="21" t="s">
        <v>11891</v>
      </c>
      <c r="G14225" s="19" t="s">
        <v>118</v>
      </c>
      <c r="H14225" s="463">
        <v>300000</v>
      </c>
      <c r="I14225" s="463">
        <v>300000</v>
      </c>
      <c r="J14225" s="19" t="s">
        <v>2469</v>
      </c>
      <c r="K14225" s="19" t="s">
        <v>40</v>
      </c>
      <c r="L14225" s="59" t="s">
        <v>13798</v>
      </c>
    </row>
    <row r="14226" spans="2:12" ht="75" customHeight="1" x14ac:dyDescent="0.25">
      <c r="B14226" s="450">
        <v>32111609</v>
      </c>
      <c r="C14226" s="355" t="s">
        <v>12834</v>
      </c>
      <c r="D14226" s="73">
        <v>41659</v>
      </c>
      <c r="E14226" s="21" t="s">
        <v>11890</v>
      </c>
      <c r="F14226" s="21" t="s">
        <v>11891</v>
      </c>
      <c r="G14226" s="19" t="s">
        <v>118</v>
      </c>
      <c r="H14226" s="463">
        <v>240000</v>
      </c>
      <c r="I14226" s="463">
        <v>240000</v>
      </c>
      <c r="J14226" s="19" t="s">
        <v>2469</v>
      </c>
      <c r="K14226" s="19" t="s">
        <v>40</v>
      </c>
      <c r="L14226" s="59" t="s">
        <v>13799</v>
      </c>
    </row>
    <row r="14227" spans="2:12" ht="75" customHeight="1" x14ac:dyDescent="0.25">
      <c r="B14227" s="450">
        <v>32111609</v>
      </c>
      <c r="C14227" s="21" t="s">
        <v>12835</v>
      </c>
      <c r="D14227" s="73">
        <v>41659</v>
      </c>
      <c r="E14227" s="21" t="s">
        <v>11890</v>
      </c>
      <c r="F14227" s="21" t="s">
        <v>11891</v>
      </c>
      <c r="G14227" s="19" t="s">
        <v>118</v>
      </c>
      <c r="H14227" s="74">
        <v>450000</v>
      </c>
      <c r="I14227" s="74">
        <v>450000</v>
      </c>
      <c r="J14227" s="19" t="s">
        <v>2469</v>
      </c>
      <c r="K14227" s="19" t="s">
        <v>40</v>
      </c>
      <c r="L14227" s="59" t="s">
        <v>13800</v>
      </c>
    </row>
    <row r="14228" spans="2:12" ht="75" customHeight="1" x14ac:dyDescent="0.25">
      <c r="B14228" s="450">
        <v>32111609</v>
      </c>
      <c r="C14228" s="21" t="s">
        <v>12836</v>
      </c>
      <c r="D14228" s="73">
        <v>41659</v>
      </c>
      <c r="E14228" s="21" t="s">
        <v>11890</v>
      </c>
      <c r="F14228" s="21" t="s">
        <v>11891</v>
      </c>
      <c r="G14228" s="19" t="s">
        <v>118</v>
      </c>
      <c r="H14228" s="74">
        <v>24000</v>
      </c>
      <c r="I14228" s="74">
        <v>24000</v>
      </c>
      <c r="J14228" s="19" t="s">
        <v>2469</v>
      </c>
      <c r="K14228" s="19" t="s">
        <v>40</v>
      </c>
      <c r="L14228" s="59" t="s">
        <v>13801</v>
      </c>
    </row>
    <row r="14229" spans="2:12" ht="75" customHeight="1" x14ac:dyDescent="0.25">
      <c r="B14229" s="450">
        <v>32111609</v>
      </c>
      <c r="C14229" s="21" t="s">
        <v>12837</v>
      </c>
      <c r="D14229" s="73">
        <v>41659</v>
      </c>
      <c r="E14229" s="21" t="s">
        <v>11890</v>
      </c>
      <c r="F14229" s="21" t="s">
        <v>11891</v>
      </c>
      <c r="G14229" s="19" t="s">
        <v>118</v>
      </c>
      <c r="H14229" s="74">
        <v>24000</v>
      </c>
      <c r="I14229" s="74">
        <v>24000</v>
      </c>
      <c r="J14229" s="19" t="s">
        <v>2469</v>
      </c>
      <c r="K14229" s="19" t="s">
        <v>40</v>
      </c>
      <c r="L14229" s="59" t="s">
        <v>13802</v>
      </c>
    </row>
    <row r="14230" spans="2:12" ht="75" customHeight="1" x14ac:dyDescent="0.25">
      <c r="B14230" s="450">
        <v>32111609</v>
      </c>
      <c r="C14230" s="21" t="s">
        <v>12838</v>
      </c>
      <c r="D14230" s="73">
        <v>41659</v>
      </c>
      <c r="E14230" s="21" t="s">
        <v>11890</v>
      </c>
      <c r="F14230" s="21" t="s">
        <v>11891</v>
      </c>
      <c r="G14230" s="19" t="s">
        <v>118</v>
      </c>
      <c r="H14230" s="74">
        <v>105000</v>
      </c>
      <c r="I14230" s="74">
        <v>105000</v>
      </c>
      <c r="J14230" s="19" t="s">
        <v>2469</v>
      </c>
      <c r="K14230" s="19" t="s">
        <v>40</v>
      </c>
      <c r="L14230" s="59" t="s">
        <v>13803</v>
      </c>
    </row>
    <row r="14231" spans="2:12" ht="75" customHeight="1" x14ac:dyDescent="0.25">
      <c r="B14231" s="450">
        <v>32111609</v>
      </c>
      <c r="C14231" s="21" t="s">
        <v>12839</v>
      </c>
      <c r="D14231" s="73">
        <v>41659</v>
      </c>
      <c r="E14231" s="21" t="s">
        <v>11890</v>
      </c>
      <c r="F14231" s="21" t="s">
        <v>11891</v>
      </c>
      <c r="G14231" s="19" t="s">
        <v>118</v>
      </c>
      <c r="H14231" s="74">
        <v>105000</v>
      </c>
      <c r="I14231" s="74">
        <v>105000</v>
      </c>
      <c r="J14231" s="19" t="s">
        <v>2469</v>
      </c>
      <c r="K14231" s="19" t="s">
        <v>40</v>
      </c>
      <c r="L14231" s="59" t="s">
        <v>13804</v>
      </c>
    </row>
    <row r="14232" spans="2:12" ht="75" customHeight="1" x14ac:dyDescent="0.25">
      <c r="B14232" s="450">
        <v>32111609</v>
      </c>
      <c r="C14232" s="21" t="s">
        <v>12840</v>
      </c>
      <c r="D14232" s="73">
        <v>41659</v>
      </c>
      <c r="E14232" s="21" t="s">
        <v>11890</v>
      </c>
      <c r="F14232" s="21" t="s">
        <v>11891</v>
      </c>
      <c r="G14232" s="19" t="s">
        <v>118</v>
      </c>
      <c r="H14232" s="74">
        <v>510000</v>
      </c>
      <c r="I14232" s="74">
        <v>510000</v>
      </c>
      <c r="J14232" s="19" t="s">
        <v>2469</v>
      </c>
      <c r="K14232" s="19" t="s">
        <v>40</v>
      </c>
      <c r="L14232" s="59" t="s">
        <v>13805</v>
      </c>
    </row>
    <row r="14233" spans="2:12" ht="75" customHeight="1" x14ac:dyDescent="0.25">
      <c r="B14233" s="450">
        <v>32111609</v>
      </c>
      <c r="C14233" s="21" t="s">
        <v>12841</v>
      </c>
      <c r="D14233" s="73">
        <v>41659</v>
      </c>
      <c r="E14233" s="21" t="s">
        <v>11890</v>
      </c>
      <c r="F14233" s="21" t="s">
        <v>11891</v>
      </c>
      <c r="G14233" s="19" t="s">
        <v>118</v>
      </c>
      <c r="H14233" s="74">
        <v>270000</v>
      </c>
      <c r="I14233" s="74">
        <v>270000</v>
      </c>
      <c r="J14233" s="19" t="s">
        <v>2469</v>
      </c>
      <c r="K14233" s="19" t="s">
        <v>40</v>
      </c>
      <c r="L14233" s="59" t="s">
        <v>13806</v>
      </c>
    </row>
    <row r="14234" spans="2:12" ht="75" customHeight="1" x14ac:dyDescent="0.25">
      <c r="B14234" s="450">
        <v>32111609</v>
      </c>
      <c r="C14234" s="355" t="s">
        <v>12842</v>
      </c>
      <c r="D14234" s="73">
        <v>41659</v>
      </c>
      <c r="E14234" s="21" t="s">
        <v>11890</v>
      </c>
      <c r="F14234" s="21" t="s">
        <v>11891</v>
      </c>
      <c r="G14234" s="19" t="s">
        <v>118</v>
      </c>
      <c r="H14234" s="463">
        <v>270000</v>
      </c>
      <c r="I14234" s="463">
        <v>270000</v>
      </c>
      <c r="J14234" s="19" t="s">
        <v>2469</v>
      </c>
      <c r="K14234" s="19" t="s">
        <v>40</v>
      </c>
      <c r="L14234" s="59" t="s">
        <v>13807</v>
      </c>
    </row>
    <row r="14235" spans="2:12" ht="75" customHeight="1" x14ac:dyDescent="0.25">
      <c r="B14235" s="450" t="s">
        <v>13808</v>
      </c>
      <c r="C14235" s="355" t="s">
        <v>495</v>
      </c>
      <c r="D14235" s="73">
        <v>41659</v>
      </c>
      <c r="E14235" s="21" t="s">
        <v>11890</v>
      </c>
      <c r="F14235" s="21" t="s">
        <v>11891</v>
      </c>
      <c r="G14235" s="19" t="s">
        <v>118</v>
      </c>
      <c r="H14235" s="463">
        <v>8000000</v>
      </c>
      <c r="I14235" s="463">
        <v>8000000</v>
      </c>
      <c r="J14235" s="19" t="s">
        <v>2469</v>
      </c>
      <c r="K14235" s="19" t="s">
        <v>40</v>
      </c>
      <c r="L14235" s="59" t="s">
        <v>13809</v>
      </c>
    </row>
    <row r="14236" spans="2:12" ht="75" customHeight="1" x14ac:dyDescent="0.25">
      <c r="B14236" s="450">
        <v>30171609</v>
      </c>
      <c r="C14236" s="464" t="s">
        <v>13810</v>
      </c>
      <c r="D14236" s="137">
        <v>41654</v>
      </c>
      <c r="E14236" s="19" t="s">
        <v>13811</v>
      </c>
      <c r="F14236" s="19" t="s">
        <v>11891</v>
      </c>
      <c r="G14236" s="19" t="s">
        <v>118</v>
      </c>
      <c r="H14236" s="453">
        <v>120000000</v>
      </c>
      <c r="I14236" s="453">
        <v>120000000</v>
      </c>
      <c r="J14236" s="19" t="s">
        <v>2469</v>
      </c>
      <c r="K14236" s="19" t="s">
        <v>40</v>
      </c>
      <c r="L14236" s="59" t="s">
        <v>13812</v>
      </c>
    </row>
    <row r="14237" spans="2:12" ht="75" customHeight="1" x14ac:dyDescent="0.25">
      <c r="B14237" s="450">
        <v>30161706</v>
      </c>
      <c r="C14237" s="144" t="s">
        <v>13813</v>
      </c>
      <c r="D14237" s="137">
        <v>41654</v>
      </c>
      <c r="E14237" s="19" t="s">
        <v>13811</v>
      </c>
      <c r="F14237" s="19" t="s">
        <v>11891</v>
      </c>
      <c r="G14237" s="19" t="s">
        <v>118</v>
      </c>
      <c r="H14237" s="453">
        <f>14*200*84200</f>
        <v>235760000</v>
      </c>
      <c r="I14237" s="453">
        <f>14*200*84200</f>
        <v>235760000</v>
      </c>
      <c r="J14237" s="19" t="s">
        <v>2469</v>
      </c>
      <c r="K14237" s="19" t="s">
        <v>40</v>
      </c>
      <c r="L14237" s="59" t="s">
        <v>13812</v>
      </c>
    </row>
    <row r="14238" spans="2:12" ht="75" customHeight="1" x14ac:dyDescent="0.25">
      <c r="B14238" s="450">
        <v>31211504</v>
      </c>
      <c r="C14238" s="464" t="s">
        <v>13814</v>
      </c>
      <c r="D14238" s="137">
        <v>41654</v>
      </c>
      <c r="E14238" s="19" t="s">
        <v>13811</v>
      </c>
      <c r="F14238" s="19" t="s">
        <v>11891</v>
      </c>
      <c r="G14238" s="19" t="s">
        <v>118</v>
      </c>
      <c r="H14238" s="453">
        <f>430000*14*2</f>
        <v>12040000</v>
      </c>
      <c r="I14238" s="453">
        <f>430000*14*2</f>
        <v>12040000</v>
      </c>
      <c r="J14238" s="19" t="s">
        <v>2469</v>
      </c>
      <c r="K14238" s="19" t="s">
        <v>40</v>
      </c>
      <c r="L14238" s="59" t="s">
        <v>13815</v>
      </c>
    </row>
    <row r="14239" spans="2:12" ht="75" customHeight="1" x14ac:dyDescent="0.25">
      <c r="B14239" s="450">
        <v>31211505</v>
      </c>
      <c r="C14239" s="464" t="s">
        <v>13816</v>
      </c>
      <c r="D14239" s="137">
        <v>41654</v>
      </c>
      <c r="E14239" s="19" t="s">
        <v>13811</v>
      </c>
      <c r="F14239" s="19" t="s">
        <v>11891</v>
      </c>
      <c r="G14239" s="19" t="s">
        <v>118</v>
      </c>
      <c r="H14239" s="453">
        <f>3*175000*14</f>
        <v>7350000</v>
      </c>
      <c r="I14239" s="453">
        <f>3*175000*14</f>
        <v>7350000</v>
      </c>
      <c r="J14239" s="19" t="s">
        <v>2469</v>
      </c>
      <c r="K14239" s="19" t="s">
        <v>40</v>
      </c>
      <c r="L14239" s="59" t="s">
        <v>11808</v>
      </c>
    </row>
    <row r="14240" spans="2:12" ht="75" customHeight="1" x14ac:dyDescent="0.25">
      <c r="B14240" s="450">
        <v>30171510</v>
      </c>
      <c r="C14240" s="464" t="s">
        <v>13817</v>
      </c>
      <c r="D14240" s="137">
        <v>41654</v>
      </c>
      <c r="E14240" s="19" t="s">
        <v>13811</v>
      </c>
      <c r="F14240" s="19" t="s">
        <v>11891</v>
      </c>
      <c r="G14240" s="19" t="s">
        <v>118</v>
      </c>
      <c r="H14240" s="453">
        <f>21000000*14</f>
        <v>294000000</v>
      </c>
      <c r="I14240" s="453">
        <f>21000000*14</f>
        <v>294000000</v>
      </c>
      <c r="J14240" s="19" t="s">
        <v>2469</v>
      </c>
      <c r="K14240" s="19" t="s">
        <v>40</v>
      </c>
      <c r="L14240" s="59" t="s">
        <v>11810</v>
      </c>
    </row>
    <row r="14241" spans="2:12" ht="75" customHeight="1" x14ac:dyDescent="0.25">
      <c r="B14241" s="450">
        <v>39131704</v>
      </c>
      <c r="C14241" s="464" t="s">
        <v>13818</v>
      </c>
      <c r="D14241" s="137">
        <v>41654</v>
      </c>
      <c r="E14241" s="19" t="s">
        <v>13811</v>
      </c>
      <c r="F14241" s="19" t="s">
        <v>11891</v>
      </c>
      <c r="G14241" s="19" t="s">
        <v>118</v>
      </c>
      <c r="H14241" s="453">
        <f>18000000*14</f>
        <v>252000000</v>
      </c>
      <c r="I14241" s="453">
        <f>H14241</f>
        <v>252000000</v>
      </c>
      <c r="J14241" s="19" t="s">
        <v>2469</v>
      </c>
      <c r="K14241" s="19" t="s">
        <v>40</v>
      </c>
      <c r="L14241" s="59" t="s">
        <v>11812</v>
      </c>
    </row>
    <row r="14242" spans="2:12" ht="75" customHeight="1" x14ac:dyDescent="0.25">
      <c r="B14242" s="450">
        <v>39131711</v>
      </c>
      <c r="C14242" s="464" t="s">
        <v>13819</v>
      </c>
      <c r="D14242" s="137">
        <v>41654</v>
      </c>
      <c r="E14242" s="19" t="s">
        <v>13811</v>
      </c>
      <c r="F14242" s="19" t="s">
        <v>11891</v>
      </c>
      <c r="G14242" s="19" t="s">
        <v>118</v>
      </c>
      <c r="H14242" s="453">
        <f>50000000*14</f>
        <v>700000000</v>
      </c>
      <c r="I14242" s="453">
        <f>50000000*14</f>
        <v>700000000</v>
      </c>
      <c r="J14242" s="19" t="s">
        <v>2469</v>
      </c>
      <c r="K14242" s="19" t="s">
        <v>40</v>
      </c>
      <c r="L14242" s="59" t="s">
        <v>11814</v>
      </c>
    </row>
    <row r="14243" spans="2:12" ht="75" customHeight="1" x14ac:dyDescent="0.25">
      <c r="B14243" s="450">
        <v>39101601</v>
      </c>
      <c r="C14243" s="464" t="s">
        <v>13820</v>
      </c>
      <c r="D14243" s="137">
        <v>41654</v>
      </c>
      <c r="E14243" s="19" t="s">
        <v>13811</v>
      </c>
      <c r="F14243" s="19" t="s">
        <v>11891</v>
      </c>
      <c r="G14243" s="19" t="s">
        <v>118</v>
      </c>
      <c r="H14243" s="453">
        <f>130000*24*14</f>
        <v>43680000</v>
      </c>
      <c r="I14243" s="453">
        <f>130000*24*14</f>
        <v>43680000</v>
      </c>
      <c r="J14243" s="19" t="s">
        <v>2469</v>
      </c>
      <c r="K14243" s="19" t="s">
        <v>40</v>
      </c>
      <c r="L14243" s="59" t="s">
        <v>11816</v>
      </c>
    </row>
    <row r="14244" spans="2:12" ht="75" customHeight="1" x14ac:dyDescent="0.25">
      <c r="B14244" s="450">
        <v>30171609</v>
      </c>
      <c r="C14244" s="464" t="s">
        <v>13821</v>
      </c>
      <c r="D14244" s="137">
        <v>41654</v>
      </c>
      <c r="E14244" s="19" t="s">
        <v>13811</v>
      </c>
      <c r="F14244" s="19" t="s">
        <v>11891</v>
      </c>
      <c r="G14244" s="19" t="s">
        <v>118</v>
      </c>
      <c r="H14244" s="453">
        <f>(10*66000000)/14</f>
        <v>47142857.142857142</v>
      </c>
      <c r="I14244" s="453">
        <f>(10*66000000)/14</f>
        <v>47142857.142857142</v>
      </c>
      <c r="J14244" s="19" t="s">
        <v>2469</v>
      </c>
      <c r="K14244" s="19" t="s">
        <v>40</v>
      </c>
      <c r="L14244" s="59" t="s">
        <v>13812</v>
      </c>
    </row>
    <row r="14245" spans="2:12" ht="75" customHeight="1" x14ac:dyDescent="0.25">
      <c r="B14245" s="450">
        <v>56101510</v>
      </c>
      <c r="C14245" s="464" t="s">
        <v>13822</v>
      </c>
      <c r="D14245" s="137">
        <v>41654</v>
      </c>
      <c r="E14245" s="19" t="s">
        <v>13811</v>
      </c>
      <c r="F14245" s="19" t="s">
        <v>11891</v>
      </c>
      <c r="G14245" s="19" t="s">
        <v>118</v>
      </c>
      <c r="H14245" s="453">
        <f>250000*6*60</f>
        <v>90000000</v>
      </c>
      <c r="I14245" s="453">
        <f>250000*6*60</f>
        <v>90000000</v>
      </c>
      <c r="J14245" s="19" t="s">
        <v>2469</v>
      </c>
      <c r="K14245" s="19" t="s">
        <v>40</v>
      </c>
      <c r="L14245" s="59" t="s">
        <v>11821</v>
      </c>
    </row>
    <row r="14246" spans="2:12" ht="75" customHeight="1" x14ac:dyDescent="0.25">
      <c r="B14246" s="450">
        <v>30181511</v>
      </c>
      <c r="C14246" s="464" t="s">
        <v>13823</v>
      </c>
      <c r="D14246" s="137">
        <v>41654</v>
      </c>
      <c r="E14246" s="19" t="s">
        <v>13811</v>
      </c>
      <c r="F14246" s="19" t="s">
        <v>11891</v>
      </c>
      <c r="G14246" s="19" t="s">
        <v>118</v>
      </c>
      <c r="H14246" s="453">
        <f>6*250000</f>
        <v>1500000</v>
      </c>
      <c r="I14246" s="453">
        <f>6*250000</f>
        <v>1500000</v>
      </c>
      <c r="J14246" s="19" t="s">
        <v>2469</v>
      </c>
      <c r="K14246" s="19" t="s">
        <v>40</v>
      </c>
      <c r="L14246" s="59" t="s">
        <v>11823</v>
      </c>
    </row>
    <row r="14247" spans="2:12" ht="75" customHeight="1" x14ac:dyDescent="0.25">
      <c r="B14247" s="450">
        <v>15101506</v>
      </c>
      <c r="C14247" s="464" t="s">
        <v>13824</v>
      </c>
      <c r="D14247" s="137">
        <v>41654</v>
      </c>
      <c r="E14247" s="19" t="s">
        <v>1453</v>
      </c>
      <c r="F14247" s="19" t="s">
        <v>11891</v>
      </c>
      <c r="G14247" s="19" t="s">
        <v>118</v>
      </c>
      <c r="H14247" s="453">
        <v>120000000</v>
      </c>
      <c r="I14247" s="453">
        <v>120000000</v>
      </c>
      <c r="J14247" s="19" t="s">
        <v>2469</v>
      </c>
      <c r="K14247" s="19" t="s">
        <v>40</v>
      </c>
      <c r="L14247" s="59" t="s">
        <v>11825</v>
      </c>
    </row>
    <row r="14248" spans="2:12" ht="75" customHeight="1" x14ac:dyDescent="0.25">
      <c r="B14248" s="450">
        <v>56101708</v>
      </c>
      <c r="C14248" s="464" t="s">
        <v>13825</v>
      </c>
      <c r="D14248" s="137">
        <v>41654</v>
      </c>
      <c r="E14248" s="19" t="s">
        <v>1453</v>
      </c>
      <c r="F14248" s="19" t="s">
        <v>11891</v>
      </c>
      <c r="G14248" s="19" t="s">
        <v>118</v>
      </c>
      <c r="H14248" s="453">
        <v>30000000</v>
      </c>
      <c r="I14248" s="453">
        <v>30000000</v>
      </c>
      <c r="J14248" s="19" t="s">
        <v>2469</v>
      </c>
      <c r="K14248" s="19" t="s">
        <v>40</v>
      </c>
      <c r="L14248" s="59" t="s">
        <v>13826</v>
      </c>
    </row>
    <row r="14249" spans="2:12" ht="75" customHeight="1" x14ac:dyDescent="0.25">
      <c r="B14249" s="450">
        <v>55121725</v>
      </c>
      <c r="C14249" s="464" t="s">
        <v>13827</v>
      </c>
      <c r="D14249" s="137">
        <v>41654</v>
      </c>
      <c r="E14249" s="19" t="s">
        <v>1453</v>
      </c>
      <c r="F14249" s="19" t="s">
        <v>11891</v>
      </c>
      <c r="G14249" s="19" t="s">
        <v>118</v>
      </c>
      <c r="H14249" s="453">
        <v>80000</v>
      </c>
      <c r="I14249" s="453">
        <v>80000</v>
      </c>
      <c r="J14249" s="19" t="s">
        <v>2469</v>
      </c>
      <c r="K14249" s="19" t="s">
        <v>40</v>
      </c>
      <c r="L14249" s="59" t="s">
        <v>11831</v>
      </c>
    </row>
    <row r="14250" spans="2:12" ht="75" customHeight="1" x14ac:dyDescent="0.25">
      <c r="B14250" s="450">
        <v>30181511</v>
      </c>
      <c r="C14250" s="464" t="s">
        <v>13828</v>
      </c>
      <c r="D14250" s="137">
        <v>41654</v>
      </c>
      <c r="E14250" s="19" t="s">
        <v>1453</v>
      </c>
      <c r="F14250" s="19" t="s">
        <v>11891</v>
      </c>
      <c r="G14250" s="19" t="s">
        <v>118</v>
      </c>
      <c r="H14250" s="453">
        <v>20000000</v>
      </c>
      <c r="I14250" s="453">
        <v>20000000</v>
      </c>
      <c r="J14250" s="19" t="s">
        <v>2469</v>
      </c>
      <c r="K14250" s="19" t="s">
        <v>40</v>
      </c>
      <c r="L14250" s="59" t="s">
        <v>11833</v>
      </c>
    </row>
    <row r="14251" spans="2:12" ht="75" customHeight="1" x14ac:dyDescent="0.25">
      <c r="B14251" s="450">
        <v>56111502</v>
      </c>
      <c r="C14251" s="465" t="s">
        <v>13829</v>
      </c>
      <c r="D14251" s="137">
        <v>41654</v>
      </c>
      <c r="E14251" s="19" t="s">
        <v>1453</v>
      </c>
      <c r="F14251" s="19" t="s">
        <v>11891</v>
      </c>
      <c r="G14251" s="19" t="s">
        <v>118</v>
      </c>
      <c r="H14251" s="453">
        <v>100000000</v>
      </c>
      <c r="I14251" s="453">
        <v>100000000</v>
      </c>
      <c r="J14251" s="19" t="s">
        <v>2469</v>
      </c>
      <c r="K14251" s="19" t="s">
        <v>40</v>
      </c>
      <c r="L14251" s="59" t="s">
        <v>11856</v>
      </c>
    </row>
    <row r="14252" spans="2:12" ht="75" customHeight="1" x14ac:dyDescent="0.25">
      <c r="B14252" s="450">
        <v>30191502</v>
      </c>
      <c r="C14252" s="464" t="s">
        <v>13830</v>
      </c>
      <c r="D14252" s="137">
        <v>41654</v>
      </c>
      <c r="E14252" s="19" t="s">
        <v>662</v>
      </c>
      <c r="F14252" s="19" t="s">
        <v>11891</v>
      </c>
      <c r="G14252" s="19" t="s">
        <v>118</v>
      </c>
      <c r="H14252" s="453">
        <v>140000000</v>
      </c>
      <c r="I14252" s="453">
        <v>140000000</v>
      </c>
      <c r="J14252" s="19" t="s">
        <v>2469</v>
      </c>
      <c r="K14252" s="19" t="s">
        <v>40</v>
      </c>
      <c r="L14252" s="59" t="s">
        <v>11837</v>
      </c>
    </row>
    <row r="14253" spans="2:12" ht="75" customHeight="1" x14ac:dyDescent="0.25">
      <c r="B14253" s="450">
        <v>80131502</v>
      </c>
      <c r="C14253" s="464" t="s">
        <v>13831</v>
      </c>
      <c r="D14253" s="137">
        <v>41654</v>
      </c>
      <c r="E14253" s="19" t="s">
        <v>239</v>
      </c>
      <c r="F14253" s="19" t="s">
        <v>11891</v>
      </c>
      <c r="G14253" s="19" t="s">
        <v>118</v>
      </c>
      <c r="H14253" s="453">
        <v>220000000</v>
      </c>
      <c r="I14253" s="453">
        <v>220000000</v>
      </c>
      <c r="J14253" s="19" t="s">
        <v>2469</v>
      </c>
      <c r="K14253" s="19" t="s">
        <v>40</v>
      </c>
      <c r="L14253" s="59" t="s">
        <v>11841</v>
      </c>
    </row>
    <row r="14254" spans="2:12" ht="75" customHeight="1" x14ac:dyDescent="0.25">
      <c r="B14254" s="450">
        <v>80131501</v>
      </c>
      <c r="C14254" s="464" t="s">
        <v>13832</v>
      </c>
      <c r="D14254" s="137">
        <v>41653</v>
      </c>
      <c r="E14254" s="19" t="s">
        <v>13833</v>
      </c>
      <c r="F14254" s="19" t="s">
        <v>11891</v>
      </c>
      <c r="G14254" s="19" t="s">
        <v>118</v>
      </c>
      <c r="H14254" s="453">
        <v>20000000</v>
      </c>
      <c r="I14254" s="453">
        <v>20000000</v>
      </c>
      <c r="J14254" s="19" t="s">
        <v>2469</v>
      </c>
      <c r="K14254" s="19" t="s">
        <v>40</v>
      </c>
      <c r="L14254" s="59" t="s">
        <v>11858</v>
      </c>
    </row>
    <row r="14255" spans="2:12" ht="75" customHeight="1" x14ac:dyDescent="0.25">
      <c r="B14255" s="450">
        <v>24101601</v>
      </c>
      <c r="C14255" s="464" t="s">
        <v>13834</v>
      </c>
      <c r="D14255" s="137">
        <v>41654</v>
      </c>
      <c r="E14255" s="19" t="s">
        <v>647</v>
      </c>
      <c r="F14255" s="19" t="s">
        <v>11891</v>
      </c>
      <c r="G14255" s="19" t="s">
        <v>118</v>
      </c>
      <c r="H14255" s="453">
        <v>250000000</v>
      </c>
      <c r="I14255" s="453">
        <v>250000000</v>
      </c>
      <c r="J14255" s="19" t="s">
        <v>2469</v>
      </c>
      <c r="K14255" s="19" t="s">
        <v>40</v>
      </c>
      <c r="L14255" s="59" t="s">
        <v>13835</v>
      </c>
    </row>
    <row r="14256" spans="2:12" ht="75" customHeight="1" x14ac:dyDescent="0.25">
      <c r="B14256" s="450">
        <v>43231513</v>
      </c>
      <c r="C14256" s="464" t="s">
        <v>13836</v>
      </c>
      <c r="D14256" s="137">
        <v>41654</v>
      </c>
      <c r="E14256" s="19" t="s">
        <v>239</v>
      </c>
      <c r="F14256" s="19" t="s">
        <v>215</v>
      </c>
      <c r="G14256" s="19" t="s">
        <v>118</v>
      </c>
      <c r="H14256" s="453">
        <v>10000000</v>
      </c>
      <c r="I14256" s="453">
        <v>10000000</v>
      </c>
      <c r="J14256" s="19" t="s">
        <v>2469</v>
      </c>
      <c r="K14256" s="19" t="s">
        <v>40</v>
      </c>
      <c r="L14256" s="59" t="s">
        <v>13835</v>
      </c>
    </row>
    <row r="14257" spans="2:12" ht="75" customHeight="1" x14ac:dyDescent="0.25">
      <c r="B14257" s="450">
        <v>43231513</v>
      </c>
      <c r="C14257" s="464" t="s">
        <v>13837</v>
      </c>
      <c r="D14257" s="137">
        <v>41654</v>
      </c>
      <c r="E14257" s="19" t="s">
        <v>4955</v>
      </c>
      <c r="F14257" s="19" t="s">
        <v>11891</v>
      </c>
      <c r="G14257" s="19" t="s">
        <v>118</v>
      </c>
      <c r="H14257" s="453">
        <v>315000000</v>
      </c>
      <c r="I14257" s="453">
        <v>315000000</v>
      </c>
      <c r="J14257" s="19" t="s">
        <v>39</v>
      </c>
      <c r="K14257" s="19" t="s">
        <v>40</v>
      </c>
      <c r="L14257" s="59" t="s">
        <v>13835</v>
      </c>
    </row>
    <row r="14258" spans="2:12" ht="75" customHeight="1" x14ac:dyDescent="0.25">
      <c r="B14258" s="450">
        <v>43231513</v>
      </c>
      <c r="C14258" s="464" t="s">
        <v>13838</v>
      </c>
      <c r="D14258" s="137">
        <v>41655</v>
      </c>
      <c r="E14258" s="19" t="s">
        <v>653</v>
      </c>
      <c r="F14258" s="19" t="s">
        <v>11891</v>
      </c>
      <c r="G14258" s="19" t="s">
        <v>118</v>
      </c>
      <c r="H14258" s="453">
        <v>480000000</v>
      </c>
      <c r="I14258" s="453">
        <v>480000000</v>
      </c>
      <c r="J14258" s="19" t="s">
        <v>39</v>
      </c>
      <c r="K14258" s="19" t="s">
        <v>40</v>
      </c>
      <c r="L14258" s="59" t="s">
        <v>13835</v>
      </c>
    </row>
    <row r="14259" spans="2:12" ht="75" customHeight="1" x14ac:dyDescent="0.25">
      <c r="B14259" s="450">
        <v>93141808</v>
      </c>
      <c r="C14259" s="464" t="s">
        <v>13839</v>
      </c>
      <c r="D14259" s="137">
        <v>41655</v>
      </c>
      <c r="E14259" s="19" t="s">
        <v>653</v>
      </c>
      <c r="F14259" s="19" t="s">
        <v>11891</v>
      </c>
      <c r="G14259" s="19" t="s">
        <v>118</v>
      </c>
      <c r="H14259" s="453">
        <v>206000000</v>
      </c>
      <c r="I14259" s="453">
        <v>206000000</v>
      </c>
      <c r="J14259" s="19" t="s">
        <v>39</v>
      </c>
      <c r="K14259" s="19" t="s">
        <v>40</v>
      </c>
      <c r="L14259" s="59" t="s">
        <v>13835</v>
      </c>
    </row>
    <row r="14260" spans="2:12" ht="75" customHeight="1" x14ac:dyDescent="0.25">
      <c r="B14260" s="450">
        <v>43231513</v>
      </c>
      <c r="C14260" s="464" t="s">
        <v>13840</v>
      </c>
      <c r="D14260" s="137">
        <v>41657</v>
      </c>
      <c r="E14260" s="19" t="s">
        <v>13833</v>
      </c>
      <c r="F14260" s="19" t="s">
        <v>11891</v>
      </c>
      <c r="G14260" s="19" t="s">
        <v>118</v>
      </c>
      <c r="H14260" s="453">
        <v>190000000</v>
      </c>
      <c r="I14260" s="453">
        <v>190000000</v>
      </c>
      <c r="J14260" s="19" t="s">
        <v>39</v>
      </c>
      <c r="K14260" s="19" t="s">
        <v>40</v>
      </c>
      <c r="L14260" s="59" t="s">
        <v>13835</v>
      </c>
    </row>
    <row r="14261" spans="2:12" ht="75" customHeight="1" x14ac:dyDescent="0.25">
      <c r="B14261" s="450">
        <v>72153605</v>
      </c>
      <c r="C14261" s="464" t="s">
        <v>13839</v>
      </c>
      <c r="D14261" s="137">
        <v>41654</v>
      </c>
      <c r="E14261" s="19" t="s">
        <v>647</v>
      </c>
      <c r="F14261" s="19" t="s">
        <v>11891</v>
      </c>
      <c r="G14261" s="19" t="s">
        <v>118</v>
      </c>
      <c r="H14261" s="453">
        <v>150000000</v>
      </c>
      <c r="I14261" s="453">
        <v>150000000</v>
      </c>
      <c r="J14261" s="19" t="s">
        <v>2469</v>
      </c>
      <c r="K14261" s="19" t="s">
        <v>40</v>
      </c>
      <c r="L14261" s="59" t="s">
        <v>13841</v>
      </c>
    </row>
    <row r="14262" spans="2:12" ht="75" customHeight="1" thickBot="1" x14ac:dyDescent="0.3">
      <c r="B14262" s="450">
        <v>43231513</v>
      </c>
      <c r="C14262" s="464" t="s">
        <v>13839</v>
      </c>
      <c r="D14262" s="137">
        <v>41654</v>
      </c>
      <c r="E14262" s="19"/>
      <c r="F14262" s="19" t="s">
        <v>11891</v>
      </c>
      <c r="G14262" s="19" t="s">
        <v>118</v>
      </c>
      <c r="H14262" s="453">
        <v>100000000</v>
      </c>
      <c r="I14262" s="453">
        <v>100000000</v>
      </c>
      <c r="J14262" s="19" t="s">
        <v>2469</v>
      </c>
      <c r="K14262" s="19" t="s">
        <v>40</v>
      </c>
      <c r="L14262" s="59" t="s">
        <v>11843</v>
      </c>
    </row>
    <row r="14263" spans="2:12" s="10" customFormat="1" x14ac:dyDescent="0.25">
      <c r="B14263" s="673">
        <v>801615001</v>
      </c>
      <c r="C14263" s="676" t="s">
        <v>14316</v>
      </c>
      <c r="D14263" s="679">
        <v>41640</v>
      </c>
      <c r="E14263" s="673">
        <v>11</v>
      </c>
      <c r="F14263" s="673" t="s">
        <v>108</v>
      </c>
      <c r="G14263" s="673" t="s">
        <v>118</v>
      </c>
      <c r="H14263" s="682">
        <v>77000000</v>
      </c>
      <c r="I14263" s="682">
        <v>77000000</v>
      </c>
      <c r="J14263" s="673" t="s">
        <v>2469</v>
      </c>
      <c r="K14263" s="673" t="s">
        <v>40</v>
      </c>
      <c r="L14263" s="665" t="s">
        <v>14317</v>
      </c>
    </row>
    <row r="14264" spans="2:12" s="10" customFormat="1" ht="75" customHeight="1" x14ac:dyDescent="0.25">
      <c r="B14264" s="674"/>
      <c r="C14264" s="677"/>
      <c r="D14264" s="680"/>
      <c r="E14264" s="674"/>
      <c r="F14264" s="674"/>
      <c r="G14264" s="674"/>
      <c r="H14264" s="683"/>
      <c r="I14264" s="683"/>
      <c r="J14264" s="674"/>
      <c r="K14264" s="674"/>
      <c r="L14264" s="666" t="s">
        <v>14318</v>
      </c>
    </row>
    <row r="14265" spans="2:12" s="10" customFormat="1" ht="15.75" thickBot="1" x14ac:dyDescent="0.3">
      <c r="B14265" s="675"/>
      <c r="C14265" s="678"/>
      <c r="D14265" s="681"/>
      <c r="E14265" s="675"/>
      <c r="F14265" s="675"/>
      <c r="G14265" s="675"/>
      <c r="H14265" s="684"/>
      <c r="I14265" s="684"/>
      <c r="J14265" s="675"/>
      <c r="K14265" s="675"/>
      <c r="L14265" s="667" t="s">
        <v>14319</v>
      </c>
    </row>
    <row r="14266" spans="2:12" x14ac:dyDescent="0.25">
      <c r="B14266" s="466"/>
      <c r="C14266" s="21"/>
      <c r="D14266" s="21"/>
      <c r="E14266" s="21"/>
      <c r="F14266" s="21"/>
      <c r="G14266" s="21"/>
      <c r="H14266" s="413">
        <f>SUM(H12576:H14265)</f>
        <v>25291633541.473621</v>
      </c>
      <c r="I14266" s="21"/>
      <c r="J14266" s="21"/>
      <c r="K14266" s="21"/>
      <c r="L14266" s="325"/>
    </row>
    <row r="14267" spans="2:12" x14ac:dyDescent="0.25">
      <c r="B14267" s="466"/>
      <c r="C14267" s="21"/>
      <c r="D14267" s="21"/>
      <c r="E14267" s="21"/>
      <c r="F14267" s="21"/>
      <c r="G14267" s="21"/>
      <c r="H14267" s="21"/>
      <c r="I14267" s="21"/>
      <c r="J14267" s="21"/>
      <c r="K14267" s="21"/>
      <c r="L14267" s="325"/>
    </row>
    <row r="14268" spans="2:12" ht="15.75" thickBot="1" x14ac:dyDescent="0.3">
      <c r="B14268" s="467"/>
      <c r="C14268" s="468"/>
      <c r="D14268" s="468"/>
      <c r="E14268" s="468"/>
      <c r="F14268" s="468"/>
      <c r="G14268" s="468"/>
      <c r="H14268" s="468"/>
      <c r="I14268" s="468"/>
      <c r="J14268" s="468"/>
      <c r="K14268" s="468"/>
      <c r="L14268" s="469"/>
    </row>
    <row r="14270" spans="2:12" ht="15.75" thickBot="1" x14ac:dyDescent="0.3">
      <c r="B14270" s="470" t="s">
        <v>13842</v>
      </c>
      <c r="C14270"/>
      <c r="D14270"/>
    </row>
    <row r="14271" spans="2:12" ht="15.75" thickBot="1" x14ac:dyDescent="0.3">
      <c r="B14271" s="471" t="s">
        <v>23</v>
      </c>
      <c r="C14271" s="472" t="s">
        <v>13843</v>
      </c>
      <c r="D14271" s="17" t="s">
        <v>31</v>
      </c>
    </row>
    <row r="14272" spans="2:12" ht="16.5" thickBot="1" x14ac:dyDescent="0.3">
      <c r="B14272" s="753" t="s">
        <v>13844</v>
      </c>
      <c r="C14272" s="754"/>
      <c r="D14272" s="755"/>
      <c r="H14272" s="2" t="s">
        <v>13845</v>
      </c>
      <c r="I14272" s="473"/>
    </row>
    <row r="14273" spans="2:4" ht="135" x14ac:dyDescent="0.25">
      <c r="B14273" s="474" t="s">
        <v>13846</v>
      </c>
      <c r="C14273" s="475">
        <v>80111607</v>
      </c>
      <c r="D14273" s="475" t="s">
        <v>13847</v>
      </c>
    </row>
    <row r="14274" spans="2:4" ht="75" x14ac:dyDescent="0.25">
      <c r="B14274" s="83" t="s">
        <v>13848</v>
      </c>
      <c r="C14274" s="22">
        <v>44103105</v>
      </c>
      <c r="D14274" s="22" t="s">
        <v>226</v>
      </c>
    </row>
    <row r="14275" spans="2:4" ht="75" x14ac:dyDescent="0.25">
      <c r="B14275" s="83" t="s">
        <v>13849</v>
      </c>
      <c r="C14275" s="22">
        <v>44103110</v>
      </c>
      <c r="D14275" s="22" t="s">
        <v>226</v>
      </c>
    </row>
    <row r="14276" spans="2:4" ht="75" x14ac:dyDescent="0.25">
      <c r="B14276" s="476" t="s">
        <v>13850</v>
      </c>
      <c r="C14276" s="477">
        <v>52161551</v>
      </c>
      <c r="D14276" s="22" t="s">
        <v>226</v>
      </c>
    </row>
    <row r="14277" spans="2:4" ht="75" x14ac:dyDescent="0.25">
      <c r="B14277" s="476" t="s">
        <v>13850</v>
      </c>
      <c r="C14277" s="477">
        <v>52161551</v>
      </c>
      <c r="D14277" s="22" t="s">
        <v>226</v>
      </c>
    </row>
    <row r="14278" spans="2:4" ht="75" x14ac:dyDescent="0.25">
      <c r="B14278" s="315" t="s">
        <v>13851</v>
      </c>
      <c r="C14278" s="477">
        <v>43211507</v>
      </c>
      <c r="D14278" s="22" t="s">
        <v>226</v>
      </c>
    </row>
    <row r="14279" spans="2:4" ht="75.75" thickBot="1" x14ac:dyDescent="0.3">
      <c r="B14279" s="478" t="s">
        <v>13851</v>
      </c>
      <c r="C14279" s="479">
        <v>43211507</v>
      </c>
      <c r="D14279" s="22" t="s">
        <v>226</v>
      </c>
    </row>
    <row r="14280" spans="2:4" ht="75" x14ac:dyDescent="0.25">
      <c r="B14280" s="281" t="s">
        <v>13852</v>
      </c>
      <c r="C14280" s="22" t="s">
        <v>13853</v>
      </c>
      <c r="D14280" s="22" t="s">
        <v>130</v>
      </c>
    </row>
    <row r="14281" spans="2:4" ht="75" x14ac:dyDescent="0.25">
      <c r="B14281" s="83" t="s">
        <v>13854</v>
      </c>
      <c r="C14281" s="22">
        <v>43211711</v>
      </c>
      <c r="D14281" s="22" t="s">
        <v>130</v>
      </c>
    </row>
    <row r="14282" spans="2:4" ht="75" x14ac:dyDescent="0.25">
      <c r="B14282" s="83" t="s">
        <v>13855</v>
      </c>
      <c r="C14282" s="22" t="s">
        <v>13856</v>
      </c>
      <c r="D14282" s="22" t="s">
        <v>130</v>
      </c>
    </row>
    <row r="14283" spans="2:4" ht="75" x14ac:dyDescent="0.25">
      <c r="B14283" s="83" t="s">
        <v>13857</v>
      </c>
      <c r="C14283" s="22" t="s">
        <v>13858</v>
      </c>
      <c r="D14283" s="22" t="s">
        <v>130</v>
      </c>
    </row>
    <row r="14284" spans="2:4" ht="75" x14ac:dyDescent="0.25">
      <c r="B14284" s="281" t="s">
        <v>13859</v>
      </c>
      <c r="C14284" s="22">
        <v>45112000</v>
      </c>
      <c r="D14284" s="22" t="s">
        <v>130</v>
      </c>
    </row>
    <row r="14285" spans="2:4" ht="105" x14ac:dyDescent="0.25">
      <c r="B14285" s="83" t="s">
        <v>13860</v>
      </c>
      <c r="C14285" s="22" t="s">
        <v>142</v>
      </c>
      <c r="D14285" s="22" t="s">
        <v>137</v>
      </c>
    </row>
    <row r="14286" spans="2:4" ht="199.5" x14ac:dyDescent="0.25">
      <c r="B14286" s="480" t="s">
        <v>13861</v>
      </c>
      <c r="C14286" s="22">
        <v>80111607</v>
      </c>
      <c r="D14286" s="22" t="s">
        <v>137</v>
      </c>
    </row>
    <row r="14287" spans="2:4" ht="105" x14ac:dyDescent="0.25">
      <c r="B14287" s="83" t="s">
        <v>13862</v>
      </c>
      <c r="C14287" s="22">
        <v>80111601</v>
      </c>
      <c r="D14287" s="22" t="s">
        <v>137</v>
      </c>
    </row>
    <row r="14288" spans="2:4" ht="165.75" x14ac:dyDescent="0.25">
      <c r="B14288" s="481" t="s">
        <v>13863</v>
      </c>
      <c r="C14288" s="22" t="s">
        <v>138</v>
      </c>
      <c r="D14288" s="22" t="s">
        <v>137</v>
      </c>
    </row>
    <row r="14289" spans="2:4" ht="105" x14ac:dyDescent="0.25">
      <c r="B14289" s="481" t="s">
        <v>13864</v>
      </c>
      <c r="C14289" s="22">
        <v>80111604</v>
      </c>
      <c r="D14289" s="22" t="s">
        <v>137</v>
      </c>
    </row>
    <row r="14290" spans="2:4" ht="105" x14ac:dyDescent="0.25">
      <c r="B14290" s="481" t="s">
        <v>13865</v>
      </c>
      <c r="C14290" s="22">
        <v>80111602</v>
      </c>
      <c r="D14290" s="22" t="s">
        <v>137</v>
      </c>
    </row>
    <row r="14291" spans="2:4" ht="150" x14ac:dyDescent="0.25">
      <c r="B14291" s="22" t="s">
        <v>13866</v>
      </c>
      <c r="C14291" s="22">
        <v>80111602</v>
      </c>
      <c r="D14291" s="22" t="s">
        <v>137</v>
      </c>
    </row>
    <row r="14292" spans="2:4" ht="75" x14ac:dyDescent="0.25">
      <c r="B14292" s="482" t="s">
        <v>13867</v>
      </c>
      <c r="C14292" s="483">
        <v>52161542</v>
      </c>
      <c r="D14292" s="22" t="s">
        <v>154</v>
      </c>
    </row>
    <row r="14293" spans="2:4" ht="75" x14ac:dyDescent="0.25">
      <c r="B14293" s="281" t="s">
        <v>13868</v>
      </c>
      <c r="C14293" s="261">
        <v>43212110</v>
      </c>
      <c r="D14293" s="22" t="s">
        <v>154</v>
      </c>
    </row>
    <row r="14294" spans="2:4" ht="75" x14ac:dyDescent="0.25">
      <c r="B14294" s="83" t="s">
        <v>13869</v>
      </c>
      <c r="C14294" s="261">
        <v>40101604</v>
      </c>
      <c r="D14294" s="22" t="s">
        <v>154</v>
      </c>
    </row>
    <row r="14295" spans="2:4" ht="75" x14ac:dyDescent="0.25">
      <c r="B14295" s="281" t="s">
        <v>13870</v>
      </c>
      <c r="C14295" s="261">
        <v>45111616</v>
      </c>
      <c r="D14295" s="22" t="s">
        <v>154</v>
      </c>
    </row>
    <row r="14296" spans="2:4" ht="75" x14ac:dyDescent="0.25">
      <c r="B14296" s="83" t="s">
        <v>13871</v>
      </c>
      <c r="C14296" s="261">
        <v>43211508</v>
      </c>
      <c r="D14296" s="22" t="s">
        <v>154</v>
      </c>
    </row>
    <row r="14297" spans="2:4" ht="75" x14ac:dyDescent="0.25">
      <c r="B14297" s="83" t="s">
        <v>13872</v>
      </c>
      <c r="C14297" s="261">
        <v>45111802</v>
      </c>
      <c r="D14297" s="22" t="s">
        <v>154</v>
      </c>
    </row>
    <row r="14298" spans="2:4" ht="75" x14ac:dyDescent="0.25">
      <c r="B14298" s="83" t="s">
        <v>13873</v>
      </c>
      <c r="C14298" s="261">
        <v>56101710</v>
      </c>
      <c r="D14298" s="22" t="s">
        <v>154</v>
      </c>
    </row>
    <row r="14299" spans="2:4" ht="75" x14ac:dyDescent="0.25">
      <c r="B14299" s="83" t="s">
        <v>13874</v>
      </c>
      <c r="C14299" s="261">
        <v>72153605</v>
      </c>
      <c r="D14299" s="22" t="s">
        <v>154</v>
      </c>
    </row>
    <row r="14300" spans="2:4" ht="75" x14ac:dyDescent="0.25">
      <c r="B14300" s="281" t="s">
        <v>13875</v>
      </c>
      <c r="C14300" s="261">
        <v>73181106</v>
      </c>
      <c r="D14300" s="22" t="s">
        <v>154</v>
      </c>
    </row>
    <row r="14301" spans="2:4" ht="75" x14ac:dyDescent="0.25">
      <c r="B14301" s="281" t="s">
        <v>13876</v>
      </c>
      <c r="C14301" s="261">
        <v>80141900</v>
      </c>
      <c r="D14301" s="22" t="s">
        <v>154</v>
      </c>
    </row>
    <row r="14302" spans="2:4" ht="75" x14ac:dyDescent="0.25">
      <c r="B14302" s="83" t="s">
        <v>13877</v>
      </c>
      <c r="C14302" s="261">
        <v>90151802</v>
      </c>
      <c r="D14302" s="22" t="s">
        <v>154</v>
      </c>
    </row>
    <row r="14303" spans="2:4" ht="75" x14ac:dyDescent="0.25">
      <c r="B14303" s="281" t="s">
        <v>13878</v>
      </c>
      <c r="C14303" s="261">
        <v>82101500</v>
      </c>
      <c r="D14303" s="22" t="s">
        <v>154</v>
      </c>
    </row>
    <row r="14304" spans="2:4" ht="75" x14ac:dyDescent="0.25">
      <c r="B14304" s="281" t="s">
        <v>13879</v>
      </c>
      <c r="C14304" s="261">
        <v>82121504</v>
      </c>
      <c r="D14304" s="22" t="s">
        <v>154</v>
      </c>
    </row>
    <row r="14305" spans="2:4" ht="90" x14ac:dyDescent="0.25">
      <c r="B14305" s="83" t="s">
        <v>13880</v>
      </c>
      <c r="C14305" s="261">
        <v>80111600</v>
      </c>
      <c r="D14305" s="22" t="s">
        <v>185</v>
      </c>
    </row>
    <row r="14306" spans="2:4" ht="90" x14ac:dyDescent="0.25">
      <c r="B14306" s="83" t="s">
        <v>13881</v>
      </c>
      <c r="C14306" s="261">
        <v>80111600</v>
      </c>
      <c r="D14306" s="22" t="s">
        <v>185</v>
      </c>
    </row>
    <row r="14307" spans="2:4" ht="90" x14ac:dyDescent="0.25">
      <c r="B14307" s="83" t="s">
        <v>13882</v>
      </c>
      <c r="C14307" s="261">
        <v>80111600</v>
      </c>
      <c r="D14307" s="22" t="s">
        <v>185</v>
      </c>
    </row>
    <row r="14308" spans="2:4" ht="90" x14ac:dyDescent="0.25">
      <c r="B14308" s="83" t="s">
        <v>13883</v>
      </c>
      <c r="C14308" s="261">
        <v>80111600</v>
      </c>
      <c r="D14308" s="22" t="s">
        <v>185</v>
      </c>
    </row>
    <row r="14309" spans="2:4" ht="90" x14ac:dyDescent="0.25">
      <c r="B14309" s="83" t="s">
        <v>13884</v>
      </c>
      <c r="C14309" s="261">
        <v>80111600</v>
      </c>
      <c r="D14309" s="22" t="s">
        <v>185</v>
      </c>
    </row>
    <row r="14310" spans="2:4" ht="90" x14ac:dyDescent="0.25">
      <c r="B14310" s="83" t="s">
        <v>13885</v>
      </c>
      <c r="C14310" s="22">
        <v>80111601</v>
      </c>
      <c r="D14310" s="22" t="s">
        <v>185</v>
      </c>
    </row>
    <row r="14311" spans="2:4" ht="90" x14ac:dyDescent="0.25">
      <c r="B14311" s="83" t="s">
        <v>13886</v>
      </c>
      <c r="C14311" s="22">
        <v>80111601</v>
      </c>
      <c r="D14311" s="22" t="s">
        <v>185</v>
      </c>
    </row>
    <row r="14312" spans="2:4" ht="90" x14ac:dyDescent="0.25">
      <c r="B14312" s="83" t="s">
        <v>13887</v>
      </c>
      <c r="C14312" s="22">
        <v>80111601</v>
      </c>
      <c r="D14312" s="22" t="s">
        <v>185</v>
      </c>
    </row>
    <row r="14313" spans="2:4" ht="89.25" customHeight="1" x14ac:dyDescent="0.25">
      <c r="B14313" s="83" t="s">
        <v>13888</v>
      </c>
      <c r="C14313" s="261">
        <v>80111600</v>
      </c>
      <c r="D14313" s="22" t="s">
        <v>185</v>
      </c>
    </row>
    <row r="14314" spans="2:4" ht="107.25" customHeight="1" x14ac:dyDescent="0.25">
      <c r="B14314" s="314" t="s">
        <v>14059</v>
      </c>
      <c r="C14314" s="261">
        <v>80111600</v>
      </c>
      <c r="D14314" s="22" t="s">
        <v>207</v>
      </c>
    </row>
    <row r="14315" spans="2:4" ht="90" x14ac:dyDescent="0.25">
      <c r="B14315" s="83" t="s">
        <v>13889</v>
      </c>
      <c r="C14315" s="22">
        <v>43211711</v>
      </c>
      <c r="D14315" s="22" t="s">
        <v>207</v>
      </c>
    </row>
    <row r="14316" spans="2:4" ht="90" x14ac:dyDescent="0.25">
      <c r="B14316" s="83" t="s">
        <v>13890</v>
      </c>
      <c r="C14316" s="22">
        <v>46181504</v>
      </c>
      <c r="D14316" s="22" t="s">
        <v>207</v>
      </c>
    </row>
    <row r="14317" spans="2:4" ht="90" x14ac:dyDescent="0.25">
      <c r="B14317" s="83" t="s">
        <v>13891</v>
      </c>
      <c r="C14317" s="22">
        <v>72152700</v>
      </c>
      <c r="D14317" s="22" t="s">
        <v>207</v>
      </c>
    </row>
    <row r="14318" spans="2:4" ht="90" x14ac:dyDescent="0.25">
      <c r="B14318" s="83" t="s">
        <v>13892</v>
      </c>
      <c r="C14318" s="22">
        <v>72151300</v>
      </c>
      <c r="D14318" s="22" t="s">
        <v>207</v>
      </c>
    </row>
    <row r="14319" spans="2:4" ht="90" x14ac:dyDescent="0.25">
      <c r="B14319" s="83" t="s">
        <v>13893</v>
      </c>
      <c r="C14319" s="22">
        <v>44111515</v>
      </c>
      <c r="D14319" s="22" t="s">
        <v>207</v>
      </c>
    </row>
    <row r="14320" spans="2:4" ht="102.75" customHeight="1" x14ac:dyDescent="0.25">
      <c r="B14320" s="83" t="s">
        <v>13894</v>
      </c>
      <c r="C14320" s="22">
        <v>47121601</v>
      </c>
      <c r="D14320" s="22" t="s">
        <v>207</v>
      </c>
    </row>
    <row r="14321" spans="2:4" ht="90" x14ac:dyDescent="0.25">
      <c r="B14321" s="83" t="s">
        <v>13895</v>
      </c>
      <c r="C14321" s="22">
        <v>85161501</v>
      </c>
      <c r="D14321" s="22" t="s">
        <v>243</v>
      </c>
    </row>
    <row r="14322" spans="2:4" ht="90" x14ac:dyDescent="0.25">
      <c r="B14322" s="83" t="s">
        <v>13896</v>
      </c>
      <c r="C14322" s="22">
        <v>85161501</v>
      </c>
      <c r="D14322" s="22" t="s">
        <v>243</v>
      </c>
    </row>
    <row r="14323" spans="2:4" ht="90" x14ac:dyDescent="0.25">
      <c r="B14323" s="83" t="s">
        <v>13897</v>
      </c>
      <c r="C14323" s="22">
        <v>47130000</v>
      </c>
      <c r="D14323" s="22" t="s">
        <v>243</v>
      </c>
    </row>
    <row r="14324" spans="2:4" ht="90" x14ac:dyDescent="0.25">
      <c r="B14324" s="83" t="s">
        <v>13898</v>
      </c>
      <c r="C14324" s="22">
        <v>72101500</v>
      </c>
      <c r="D14324" s="22" t="s">
        <v>243</v>
      </c>
    </row>
    <row r="14325" spans="2:4" ht="90" x14ac:dyDescent="0.25">
      <c r="B14325" s="83" t="s">
        <v>13899</v>
      </c>
      <c r="C14325" s="22">
        <v>44122000</v>
      </c>
      <c r="D14325" s="22" t="s">
        <v>243</v>
      </c>
    </row>
    <row r="14326" spans="2:4" ht="93.75" customHeight="1" x14ac:dyDescent="0.25">
      <c r="B14326" s="484" t="s">
        <v>13900</v>
      </c>
      <c r="C14326" s="22">
        <v>86101508</v>
      </c>
      <c r="D14326" s="22" t="s">
        <v>13901</v>
      </c>
    </row>
    <row r="14327" spans="2:4" ht="75" x14ac:dyDescent="0.25">
      <c r="B14327" s="31" t="s">
        <v>13902</v>
      </c>
      <c r="C14327" s="22">
        <v>80111601</v>
      </c>
      <c r="D14327" s="22" t="s">
        <v>13903</v>
      </c>
    </row>
    <row r="14328" spans="2:4" ht="75" x14ac:dyDescent="0.25">
      <c r="B14328" s="31" t="s">
        <v>13904</v>
      </c>
      <c r="C14328" s="22">
        <v>80111601</v>
      </c>
      <c r="D14328" s="22" t="s">
        <v>13905</v>
      </c>
    </row>
    <row r="14329" spans="2:4" ht="75" x14ac:dyDescent="0.25">
      <c r="B14329" s="485" t="s">
        <v>13906</v>
      </c>
      <c r="C14329" s="22">
        <v>80111600</v>
      </c>
      <c r="D14329" s="22" t="s">
        <v>13907</v>
      </c>
    </row>
    <row r="14330" spans="2:4" ht="90" x14ac:dyDescent="0.25">
      <c r="B14330" s="83" t="s">
        <v>230</v>
      </c>
      <c r="C14330" s="60">
        <v>80111616</v>
      </c>
      <c r="D14330" s="90" t="s">
        <v>235</v>
      </c>
    </row>
    <row r="14331" spans="2:4" ht="45" x14ac:dyDescent="0.25">
      <c r="B14331" s="268" t="s">
        <v>236</v>
      </c>
      <c r="C14331" s="60">
        <v>80111614</v>
      </c>
      <c r="D14331" s="90" t="s">
        <v>235</v>
      </c>
    </row>
    <row r="14332" spans="2:4" ht="75" x14ac:dyDescent="0.25">
      <c r="B14332" s="268" t="s">
        <v>13908</v>
      </c>
      <c r="C14332" s="60">
        <v>80111616</v>
      </c>
      <c r="D14332" s="22" t="s">
        <v>13909</v>
      </c>
    </row>
    <row r="14333" spans="2:4" ht="267.75" customHeight="1" x14ac:dyDescent="0.25">
      <c r="B14333" s="486" t="s">
        <v>14098</v>
      </c>
      <c r="C14333" s="261">
        <v>80111600</v>
      </c>
      <c r="D14333" s="22" t="s">
        <v>137</v>
      </c>
    </row>
    <row r="14334" spans="2:4" ht="267.75" x14ac:dyDescent="0.25">
      <c r="B14334" s="486" t="s">
        <v>13910</v>
      </c>
      <c r="C14334" s="261">
        <v>80111600</v>
      </c>
      <c r="D14334" s="22" t="s">
        <v>137</v>
      </c>
    </row>
    <row r="14335" spans="2:4" ht="90" x14ac:dyDescent="0.25">
      <c r="B14335" s="83" t="s">
        <v>13911</v>
      </c>
      <c r="C14335" s="22">
        <v>80111600</v>
      </c>
      <c r="D14335" s="22" t="s">
        <v>41</v>
      </c>
    </row>
    <row r="14336" spans="2:4" ht="105.75" thickBot="1" x14ac:dyDescent="0.3">
      <c r="B14336" s="487" t="s">
        <v>13912</v>
      </c>
      <c r="C14336" s="22">
        <v>80111600</v>
      </c>
      <c r="D14336" s="22" t="s">
        <v>41</v>
      </c>
    </row>
    <row r="14337" spans="2:4" ht="105.75" thickBot="1" x14ac:dyDescent="0.3">
      <c r="B14337" s="487" t="s">
        <v>14067</v>
      </c>
      <c r="C14337" s="22">
        <v>80111600</v>
      </c>
      <c r="D14337" s="22" t="s">
        <v>41</v>
      </c>
    </row>
    <row r="14338" spans="2:4" ht="90.75" thickBot="1" x14ac:dyDescent="0.3">
      <c r="B14338" s="487" t="s">
        <v>13913</v>
      </c>
      <c r="C14338" s="22">
        <v>80111600</v>
      </c>
      <c r="D14338" s="22" t="s">
        <v>41</v>
      </c>
    </row>
    <row r="14339" spans="2:4" ht="90.75" thickBot="1" x14ac:dyDescent="0.3">
      <c r="B14339" s="487" t="s">
        <v>13914</v>
      </c>
      <c r="C14339" s="22">
        <v>80111600</v>
      </c>
      <c r="D14339" s="22" t="s">
        <v>41</v>
      </c>
    </row>
    <row r="14340" spans="2:4" ht="90.75" thickBot="1" x14ac:dyDescent="0.3">
      <c r="B14340" s="487" t="s">
        <v>13915</v>
      </c>
      <c r="C14340" s="22">
        <v>80111600</v>
      </c>
      <c r="D14340" s="22" t="s">
        <v>41</v>
      </c>
    </row>
    <row r="14341" spans="2:4" ht="78.75" customHeight="1" x14ac:dyDescent="0.25">
      <c r="B14341" s="488" t="s">
        <v>13916</v>
      </c>
      <c r="C14341" s="22">
        <v>80111600</v>
      </c>
      <c r="D14341" s="22" t="s">
        <v>300</v>
      </c>
    </row>
    <row r="14342" spans="2:4" ht="60" x14ac:dyDescent="0.25">
      <c r="B14342" s="488" t="s">
        <v>13917</v>
      </c>
      <c r="C14342" s="22">
        <v>80111600</v>
      </c>
      <c r="D14342" s="22" t="s">
        <v>300</v>
      </c>
    </row>
    <row r="14343" spans="2:4" ht="60" x14ac:dyDescent="0.25">
      <c r="B14343" s="488" t="s">
        <v>13917</v>
      </c>
      <c r="C14343" s="22">
        <v>80111600</v>
      </c>
      <c r="D14343" s="22" t="s">
        <v>300</v>
      </c>
    </row>
    <row r="14344" spans="2:4" ht="60" x14ac:dyDescent="0.25">
      <c r="B14344" s="488" t="s">
        <v>13917</v>
      </c>
      <c r="C14344" s="22">
        <v>80111600</v>
      </c>
      <c r="D14344" s="22" t="s">
        <v>300</v>
      </c>
    </row>
    <row r="14345" spans="2:4" ht="60" x14ac:dyDescent="0.25">
      <c r="B14345" s="488" t="s">
        <v>13917</v>
      </c>
      <c r="C14345" s="22">
        <v>80111600</v>
      </c>
      <c r="D14345" s="22" t="s">
        <v>300</v>
      </c>
    </row>
    <row r="14346" spans="2:4" ht="60" x14ac:dyDescent="0.25">
      <c r="B14346" s="488" t="s">
        <v>13917</v>
      </c>
      <c r="C14346" s="22">
        <v>80111600</v>
      </c>
      <c r="D14346" s="22" t="s">
        <v>300</v>
      </c>
    </row>
    <row r="14347" spans="2:4" ht="75" x14ac:dyDescent="0.25">
      <c r="B14347" s="488" t="s">
        <v>13918</v>
      </c>
      <c r="C14347" s="22" t="s">
        <v>13919</v>
      </c>
      <c r="D14347" s="22" t="s">
        <v>13920</v>
      </c>
    </row>
    <row r="14348" spans="2:4" ht="90" x14ac:dyDescent="0.25">
      <c r="B14348" s="143" t="s">
        <v>140</v>
      </c>
      <c r="C14348" s="25">
        <v>80111604</v>
      </c>
      <c r="D14348" s="19" t="s">
        <v>14068</v>
      </c>
    </row>
    <row r="14349" spans="2:4" ht="60" x14ac:dyDescent="0.25">
      <c r="B14349" s="21" t="s">
        <v>14069</v>
      </c>
      <c r="C14349" s="20">
        <v>80111607</v>
      </c>
      <c r="D14349" s="19" t="s">
        <v>14070</v>
      </c>
    </row>
    <row r="14350" spans="2:4" ht="90" x14ac:dyDescent="0.25">
      <c r="B14350" s="19" t="s">
        <v>14071</v>
      </c>
      <c r="C14350" s="20">
        <v>85101700</v>
      </c>
      <c r="D14350" s="19" t="s">
        <v>14072</v>
      </c>
    </row>
    <row r="14351" spans="2:4" ht="75" x14ac:dyDescent="0.25">
      <c r="B14351" s="19" t="s">
        <v>14073</v>
      </c>
      <c r="C14351" s="20">
        <v>93141808</v>
      </c>
      <c r="D14351" s="19" t="s">
        <v>14072</v>
      </c>
    </row>
    <row r="14352" spans="2:4" ht="60" x14ac:dyDescent="0.25">
      <c r="B14352" s="21" t="s">
        <v>14074</v>
      </c>
      <c r="C14352" s="106">
        <v>80111604</v>
      </c>
      <c r="D14352" s="19" t="s">
        <v>14070</v>
      </c>
    </row>
    <row r="14353" spans="2:4" ht="75" x14ac:dyDescent="0.25">
      <c r="B14353" s="582" t="s">
        <v>14075</v>
      </c>
      <c r="C14353" s="583">
        <v>80111600</v>
      </c>
      <c r="D14353" s="19" t="s">
        <v>14072</v>
      </c>
    </row>
    <row r="14354" spans="2:4" ht="75" x14ac:dyDescent="0.25">
      <c r="B14354" s="582" t="s">
        <v>14076</v>
      </c>
      <c r="C14354" s="583">
        <v>80111600</v>
      </c>
      <c r="D14354" s="19" t="s">
        <v>14072</v>
      </c>
    </row>
    <row r="14355" spans="2:4" ht="75" x14ac:dyDescent="0.25">
      <c r="B14355" s="25" t="s">
        <v>14077</v>
      </c>
      <c r="C14355" s="583">
        <v>80111600</v>
      </c>
      <c r="D14355" s="25" t="s">
        <v>14072</v>
      </c>
    </row>
    <row r="14356" spans="2:4" ht="75" x14ac:dyDescent="0.25">
      <c r="B14356" s="25" t="s">
        <v>14078</v>
      </c>
      <c r="C14356" s="583">
        <v>80111600</v>
      </c>
      <c r="D14356" s="25" t="s">
        <v>14072</v>
      </c>
    </row>
    <row r="14357" spans="2:4" ht="75" x14ac:dyDescent="0.25">
      <c r="B14357" s="25" t="s">
        <v>14079</v>
      </c>
      <c r="C14357" s="583">
        <v>80111600</v>
      </c>
      <c r="D14357" s="25" t="s">
        <v>14072</v>
      </c>
    </row>
    <row r="14358" spans="2:4" ht="75" x14ac:dyDescent="0.25">
      <c r="B14358" s="25" t="s">
        <v>14080</v>
      </c>
      <c r="C14358" s="583">
        <v>80111600</v>
      </c>
      <c r="D14358" s="25" t="s">
        <v>14072</v>
      </c>
    </row>
    <row r="14359" spans="2:4" ht="75" x14ac:dyDescent="0.25">
      <c r="B14359" s="25" t="s">
        <v>14081</v>
      </c>
      <c r="C14359" s="583">
        <v>80111600</v>
      </c>
      <c r="D14359" s="25" t="s">
        <v>14072</v>
      </c>
    </row>
    <row r="14360" spans="2:4" ht="75" x14ac:dyDescent="0.25">
      <c r="B14360" s="25" t="s">
        <v>14082</v>
      </c>
      <c r="C14360" s="583">
        <v>80111600</v>
      </c>
      <c r="D14360" s="25" t="s">
        <v>14072</v>
      </c>
    </row>
    <row r="14361" spans="2:4" ht="75" x14ac:dyDescent="0.25">
      <c r="B14361" s="25" t="s">
        <v>14083</v>
      </c>
      <c r="C14361" s="583">
        <v>80111600</v>
      </c>
      <c r="D14361" s="25" t="s">
        <v>14072</v>
      </c>
    </row>
    <row r="14362" spans="2:4" ht="75" x14ac:dyDescent="0.25">
      <c r="B14362" s="25" t="s">
        <v>14084</v>
      </c>
      <c r="C14362" s="583">
        <v>80111600</v>
      </c>
      <c r="D14362" s="25" t="s">
        <v>14072</v>
      </c>
    </row>
    <row r="14363" spans="2:4" ht="75" x14ac:dyDescent="0.25">
      <c r="B14363" s="25" t="s">
        <v>14085</v>
      </c>
      <c r="C14363" s="583">
        <v>80111600</v>
      </c>
      <c r="D14363" s="25" t="s">
        <v>14072</v>
      </c>
    </row>
    <row r="14364" spans="2:4" ht="75" x14ac:dyDescent="0.25">
      <c r="B14364" s="25" t="s">
        <v>14086</v>
      </c>
      <c r="C14364" s="583">
        <v>80111600</v>
      </c>
      <c r="D14364" s="25" t="s">
        <v>14072</v>
      </c>
    </row>
    <row r="14365" spans="2:4" ht="75" x14ac:dyDescent="0.25">
      <c r="B14365" s="25" t="s">
        <v>14087</v>
      </c>
      <c r="C14365" s="583">
        <v>80111600</v>
      </c>
      <c r="D14365" s="25" t="s">
        <v>14072</v>
      </c>
    </row>
    <row r="14366" spans="2:4" ht="75" x14ac:dyDescent="0.25">
      <c r="B14366" s="25" t="s">
        <v>14088</v>
      </c>
      <c r="C14366" s="583">
        <v>80111600</v>
      </c>
      <c r="D14366" s="25" t="s">
        <v>14072</v>
      </c>
    </row>
    <row r="14367" spans="2:4" ht="60" x14ac:dyDescent="0.25">
      <c r="B14367" s="25" t="s">
        <v>14089</v>
      </c>
      <c r="C14367" s="583">
        <v>80111600</v>
      </c>
      <c r="D14367" s="19" t="s">
        <v>14070</v>
      </c>
    </row>
    <row r="14368" spans="2:4" ht="75" x14ac:dyDescent="0.25">
      <c r="B14368" s="25" t="s">
        <v>14230</v>
      </c>
      <c r="C14368" s="583">
        <v>80111600</v>
      </c>
      <c r="D14368" s="25" t="s">
        <v>14072</v>
      </c>
    </row>
    <row r="14369" spans="2:4" ht="60" x14ac:dyDescent="0.25">
      <c r="B14369" s="25" t="s">
        <v>14321</v>
      </c>
      <c r="C14369" s="583">
        <v>80111600</v>
      </c>
      <c r="D14369" s="19" t="s">
        <v>14332</v>
      </c>
    </row>
    <row r="14370" spans="2:4" ht="135" x14ac:dyDescent="0.25">
      <c r="B14370" s="25" t="s">
        <v>14322</v>
      </c>
      <c r="C14370" s="583">
        <v>80111600</v>
      </c>
      <c r="D14370" s="25" t="s">
        <v>14070</v>
      </c>
    </row>
    <row r="14371" spans="2:4" ht="60" x14ac:dyDescent="0.25">
      <c r="B14371" s="25" t="s">
        <v>14074</v>
      </c>
      <c r="C14371" s="583">
        <v>80111600</v>
      </c>
      <c r="D14371" s="25" t="s">
        <v>14070</v>
      </c>
    </row>
    <row r="14372" spans="2:4" ht="75" x14ac:dyDescent="0.25">
      <c r="B14372" s="18" t="s">
        <v>14323</v>
      </c>
      <c r="C14372" s="583">
        <v>80111600</v>
      </c>
      <c r="D14372" s="25" t="s">
        <v>14333</v>
      </c>
    </row>
    <row r="14373" spans="2:4" ht="60" x14ac:dyDescent="0.25">
      <c r="B14373" s="25" t="s">
        <v>14074</v>
      </c>
      <c r="C14373" s="583">
        <v>80111600</v>
      </c>
      <c r="D14373" s="25" t="s">
        <v>14070</v>
      </c>
    </row>
    <row r="14374" spans="2:4" ht="75" x14ac:dyDescent="0.25">
      <c r="B14374" s="25" t="s">
        <v>14324</v>
      </c>
      <c r="C14374" s="583">
        <v>80111600</v>
      </c>
      <c r="D14374" s="25" t="s">
        <v>14333</v>
      </c>
    </row>
    <row r="14375" spans="2:4" ht="105" x14ac:dyDescent="0.25">
      <c r="B14375" s="25" t="s">
        <v>14325</v>
      </c>
      <c r="C14375" s="583">
        <v>80111600</v>
      </c>
      <c r="D14375" s="25" t="s">
        <v>14334</v>
      </c>
    </row>
    <row r="14376" spans="2:4" ht="60" x14ac:dyDescent="0.25">
      <c r="B14376" s="25" t="s">
        <v>14326</v>
      </c>
      <c r="C14376" s="583">
        <v>80111600</v>
      </c>
      <c r="D14376" s="19" t="s">
        <v>14335</v>
      </c>
    </row>
    <row r="14377" spans="2:4" ht="60" x14ac:dyDescent="0.25">
      <c r="B14377" s="25" t="s">
        <v>14327</v>
      </c>
      <c r="C14377" s="583">
        <v>80111600</v>
      </c>
      <c r="D14377" s="19" t="s">
        <v>14070</v>
      </c>
    </row>
    <row r="14378" spans="2:4" ht="60" x14ac:dyDescent="0.25">
      <c r="B14378" s="25" t="s">
        <v>14328</v>
      </c>
      <c r="C14378" s="583">
        <v>80111600</v>
      </c>
      <c r="D14378" s="19" t="s">
        <v>14070</v>
      </c>
    </row>
    <row r="14379" spans="2:4" ht="60" x14ac:dyDescent="0.25">
      <c r="B14379" s="24" t="s">
        <v>14329</v>
      </c>
      <c r="C14379" s="583">
        <v>80111600</v>
      </c>
      <c r="D14379" s="19" t="s">
        <v>14332</v>
      </c>
    </row>
    <row r="14380" spans="2:4" ht="75" x14ac:dyDescent="0.25">
      <c r="B14380" s="24" t="s">
        <v>14330</v>
      </c>
      <c r="C14380" s="583">
        <v>80111600</v>
      </c>
      <c r="D14380" s="21" t="s">
        <v>14333</v>
      </c>
    </row>
    <row r="14381" spans="2:4" ht="60" x14ac:dyDescent="0.25">
      <c r="B14381" s="21" t="s">
        <v>14331</v>
      </c>
      <c r="C14381" s="583">
        <v>80111600</v>
      </c>
      <c r="D14381" s="19" t="s">
        <v>14332</v>
      </c>
    </row>
    <row r="14382" spans="2:4" s="10" customFormat="1" ht="75" x14ac:dyDescent="0.25">
      <c r="B14382" s="626" t="s">
        <v>14336</v>
      </c>
      <c r="C14382" s="583">
        <v>80111600</v>
      </c>
      <c r="D14382" s="627" t="s">
        <v>14072</v>
      </c>
    </row>
    <row r="14383" spans="2:4" x14ac:dyDescent="0.25">
      <c r="B14383" s="760" t="s">
        <v>4880</v>
      </c>
      <c r="C14383" s="760"/>
      <c r="D14383" s="760"/>
    </row>
    <row r="14384" spans="2:4" s="620" customFormat="1" ht="75" x14ac:dyDescent="0.25">
      <c r="B14384" s="285" t="s">
        <v>14090</v>
      </c>
      <c r="C14384" s="285">
        <v>80111600</v>
      </c>
      <c r="D14384" s="285" t="s">
        <v>14072</v>
      </c>
    </row>
    <row r="14385" spans="2:4" s="620" customFormat="1" ht="48" x14ac:dyDescent="0.25">
      <c r="B14385" s="233" t="s">
        <v>5197</v>
      </c>
      <c r="C14385" s="285">
        <v>80111600</v>
      </c>
      <c r="D14385" s="234" t="s">
        <v>5192</v>
      </c>
    </row>
    <row r="14386" spans="2:4" s="620" customFormat="1" ht="72" x14ac:dyDescent="0.25">
      <c r="B14386" s="233" t="s">
        <v>5195</v>
      </c>
      <c r="C14386" s="285">
        <v>80111600</v>
      </c>
      <c r="D14386" s="234" t="s">
        <v>5192</v>
      </c>
    </row>
    <row r="14387" spans="2:4" s="620" customFormat="1" ht="75" x14ac:dyDescent="0.25">
      <c r="B14387" s="233" t="s">
        <v>14091</v>
      </c>
      <c r="C14387" s="285">
        <v>80111600</v>
      </c>
      <c r="D14387" s="285" t="s">
        <v>14072</v>
      </c>
    </row>
    <row r="14388" spans="2:4" s="620" customFormat="1" ht="75" x14ac:dyDescent="0.25">
      <c r="B14388" s="584" t="s">
        <v>14076</v>
      </c>
      <c r="C14388" s="285">
        <v>80111600</v>
      </c>
      <c r="D14388" s="285" t="s">
        <v>14072</v>
      </c>
    </row>
    <row r="14389" spans="2:4" s="620" customFormat="1" ht="72" x14ac:dyDescent="0.25">
      <c r="B14389" s="233" t="s">
        <v>14092</v>
      </c>
      <c r="C14389" s="285">
        <v>80111600</v>
      </c>
      <c r="D14389" s="285" t="s">
        <v>14093</v>
      </c>
    </row>
    <row r="14390" spans="2:4" s="620" customFormat="1" ht="75" x14ac:dyDescent="0.25">
      <c r="B14390" s="584" t="s">
        <v>14094</v>
      </c>
      <c r="C14390" s="621">
        <v>80111600</v>
      </c>
      <c r="D14390" s="285" t="s">
        <v>14072</v>
      </c>
    </row>
    <row r="14391" spans="2:4" s="620" customFormat="1" ht="45" x14ac:dyDescent="0.25">
      <c r="B14391" s="584" t="s">
        <v>14295</v>
      </c>
      <c r="C14391" s="285">
        <v>80111600</v>
      </c>
      <c r="D14391" s="285" t="s">
        <v>14296</v>
      </c>
    </row>
    <row r="14392" spans="2:4" s="620" customFormat="1" ht="72" x14ac:dyDescent="0.25">
      <c r="B14392" s="233" t="s">
        <v>5195</v>
      </c>
      <c r="C14392" s="285">
        <v>80111600</v>
      </c>
      <c r="D14392" s="234" t="s">
        <v>5192</v>
      </c>
    </row>
    <row r="14393" spans="2:4" s="620" customFormat="1" ht="72" x14ac:dyDescent="0.25">
      <c r="B14393" s="233" t="s">
        <v>5195</v>
      </c>
      <c r="C14393" s="285">
        <v>80111600</v>
      </c>
      <c r="D14393" s="234" t="s">
        <v>5192</v>
      </c>
    </row>
    <row r="14394" spans="2:4" s="620" customFormat="1" ht="72" x14ac:dyDescent="0.25">
      <c r="B14394" s="233" t="s">
        <v>5195</v>
      </c>
      <c r="C14394" s="285">
        <v>80111600</v>
      </c>
      <c r="D14394" s="234" t="s">
        <v>5192</v>
      </c>
    </row>
    <row r="14395" spans="2:4" s="620" customFormat="1" ht="72" x14ac:dyDescent="0.25">
      <c r="B14395" s="233" t="s">
        <v>5195</v>
      </c>
      <c r="C14395" s="285">
        <v>80111600</v>
      </c>
      <c r="D14395" s="234" t="s">
        <v>5192</v>
      </c>
    </row>
    <row r="14396" spans="2:4" s="620" customFormat="1" ht="72" x14ac:dyDescent="0.25">
      <c r="B14396" s="233" t="s">
        <v>5195</v>
      </c>
      <c r="C14396" s="285">
        <v>80111600</v>
      </c>
      <c r="D14396" s="234" t="s">
        <v>5192</v>
      </c>
    </row>
    <row r="14397" spans="2:4" s="620" customFormat="1" ht="72" x14ac:dyDescent="0.25">
      <c r="B14397" s="233" t="s">
        <v>5195</v>
      </c>
      <c r="C14397" s="285">
        <v>80111600</v>
      </c>
      <c r="D14397" s="234" t="s">
        <v>5192</v>
      </c>
    </row>
    <row r="14398" spans="2:4" s="620" customFormat="1" ht="27" x14ac:dyDescent="0.25">
      <c r="B14398" s="622" t="s">
        <v>5214</v>
      </c>
      <c r="C14398" s="623">
        <v>86100000</v>
      </c>
      <c r="D14398" s="624" t="s">
        <v>14337</v>
      </c>
    </row>
    <row r="14399" spans="2:4" s="620" customFormat="1" ht="27" x14ac:dyDescent="0.25">
      <c r="B14399" s="622" t="s">
        <v>5214</v>
      </c>
      <c r="C14399" s="623">
        <v>86100000</v>
      </c>
      <c r="D14399" s="624" t="s">
        <v>14337</v>
      </c>
    </row>
    <row r="14400" spans="2:4" s="620" customFormat="1" ht="27" x14ac:dyDescent="0.25">
      <c r="B14400" s="622" t="s">
        <v>5214</v>
      </c>
      <c r="C14400" s="623">
        <v>86100000</v>
      </c>
      <c r="D14400" s="624" t="s">
        <v>14337</v>
      </c>
    </row>
    <row r="14401" spans="2:4" s="620" customFormat="1" ht="27" x14ac:dyDescent="0.25">
      <c r="B14401" s="622" t="s">
        <v>5214</v>
      </c>
      <c r="C14401" s="623">
        <v>86100000</v>
      </c>
      <c r="D14401" s="624" t="s">
        <v>14337</v>
      </c>
    </row>
    <row r="14402" spans="2:4" s="620" customFormat="1" ht="27" x14ac:dyDescent="0.25">
      <c r="B14402" s="622" t="s">
        <v>5214</v>
      </c>
      <c r="C14402" s="623">
        <v>86100000</v>
      </c>
      <c r="D14402" s="624" t="s">
        <v>14337</v>
      </c>
    </row>
    <row r="14403" spans="2:4" s="620" customFormat="1" ht="27" x14ac:dyDescent="0.25">
      <c r="B14403" s="622" t="s">
        <v>5214</v>
      </c>
      <c r="C14403" s="623">
        <v>86100000</v>
      </c>
      <c r="D14403" s="624" t="s">
        <v>14337</v>
      </c>
    </row>
    <row r="14404" spans="2:4" s="620" customFormat="1" ht="27" x14ac:dyDescent="0.25">
      <c r="B14404" s="622" t="s">
        <v>5214</v>
      </c>
      <c r="C14404" s="623">
        <v>86100000</v>
      </c>
      <c r="D14404" s="624" t="s">
        <v>14337</v>
      </c>
    </row>
    <row r="14405" spans="2:4" s="620" customFormat="1" ht="72" x14ac:dyDescent="0.25">
      <c r="B14405" s="233" t="s">
        <v>5313</v>
      </c>
      <c r="C14405" s="623">
        <v>86100000</v>
      </c>
      <c r="D14405" s="624" t="s">
        <v>14338</v>
      </c>
    </row>
    <row r="14406" spans="2:4" s="620" customFormat="1" ht="72" x14ac:dyDescent="0.25">
      <c r="B14406" s="233" t="s">
        <v>5313</v>
      </c>
      <c r="C14406" s="623">
        <v>86100000</v>
      </c>
      <c r="D14406" s="624" t="s">
        <v>14338</v>
      </c>
    </row>
    <row r="14407" spans="2:4" s="620" customFormat="1" ht="72" x14ac:dyDescent="0.25">
      <c r="B14407" s="233" t="s">
        <v>5313</v>
      </c>
      <c r="C14407" s="623">
        <v>86100000</v>
      </c>
      <c r="D14407" s="624" t="s">
        <v>14338</v>
      </c>
    </row>
    <row r="14408" spans="2:4" s="620" customFormat="1" ht="60" x14ac:dyDescent="0.25">
      <c r="B14408" s="293" t="s">
        <v>5201</v>
      </c>
      <c r="C14408" s="623">
        <v>86100000</v>
      </c>
      <c r="D14408" s="624" t="s">
        <v>4943</v>
      </c>
    </row>
    <row r="14409" spans="2:4" s="620" customFormat="1" ht="60" x14ac:dyDescent="0.25">
      <c r="B14409" s="293" t="s">
        <v>5201</v>
      </c>
      <c r="C14409" s="623">
        <v>86100000</v>
      </c>
      <c r="D14409" s="624" t="s">
        <v>4943</v>
      </c>
    </row>
    <row r="14410" spans="2:4" s="620" customFormat="1" ht="60" x14ac:dyDescent="0.25">
      <c r="B14410" s="293" t="s">
        <v>5201</v>
      </c>
      <c r="C14410" s="623">
        <v>86100000</v>
      </c>
      <c r="D14410" s="624" t="s">
        <v>4943</v>
      </c>
    </row>
    <row r="14411" spans="2:4" s="620" customFormat="1" ht="24" x14ac:dyDescent="0.25">
      <c r="B14411" s="293" t="s">
        <v>5311</v>
      </c>
      <c r="C14411" s="623">
        <v>86100000</v>
      </c>
      <c r="D14411" s="624" t="s">
        <v>5144</v>
      </c>
    </row>
    <row r="14412" spans="2:4" s="620" customFormat="1" ht="24" x14ac:dyDescent="0.25">
      <c r="B14412" s="293" t="s">
        <v>5311</v>
      </c>
      <c r="C14412" s="623">
        <v>86100000</v>
      </c>
      <c r="D14412" s="624" t="s">
        <v>5144</v>
      </c>
    </row>
    <row r="14413" spans="2:4" s="620" customFormat="1" ht="24" x14ac:dyDescent="0.25">
      <c r="B14413" s="293" t="s">
        <v>5311</v>
      </c>
      <c r="C14413" s="623">
        <v>86100000</v>
      </c>
      <c r="D14413" s="624" t="s">
        <v>5144</v>
      </c>
    </row>
    <row r="14414" spans="2:4" s="620" customFormat="1" ht="48" x14ac:dyDescent="0.25">
      <c r="B14414" s="293" t="s">
        <v>14342</v>
      </c>
      <c r="C14414" s="623">
        <v>86100000</v>
      </c>
      <c r="D14414" s="624" t="s">
        <v>4951</v>
      </c>
    </row>
    <row r="14415" spans="2:4" s="620" customFormat="1" ht="48" x14ac:dyDescent="0.25">
      <c r="B14415" s="293" t="s">
        <v>14342</v>
      </c>
      <c r="C14415" s="623">
        <v>86100000</v>
      </c>
      <c r="D14415" s="624" t="s">
        <v>4951</v>
      </c>
    </row>
    <row r="14416" spans="2:4" s="620" customFormat="1" ht="75" x14ac:dyDescent="0.25">
      <c r="B14416" s="293" t="s">
        <v>14339</v>
      </c>
      <c r="C14416" s="623">
        <v>80111600</v>
      </c>
      <c r="D14416" s="285" t="s">
        <v>14072</v>
      </c>
    </row>
    <row r="14417" spans="2:4" s="620" customFormat="1" ht="75" x14ac:dyDescent="0.25">
      <c r="B14417" s="293" t="s">
        <v>14339</v>
      </c>
      <c r="C14417" s="623">
        <v>80111600</v>
      </c>
      <c r="D14417" s="285" t="s">
        <v>14072</v>
      </c>
    </row>
    <row r="14418" spans="2:4" s="620" customFormat="1" ht="48" x14ac:dyDescent="0.25">
      <c r="B14418" s="293" t="s">
        <v>14342</v>
      </c>
      <c r="C14418" s="623">
        <v>86100000</v>
      </c>
      <c r="D14418" s="624" t="s">
        <v>4951</v>
      </c>
    </row>
    <row r="14419" spans="2:4" s="620" customFormat="1" ht="75" x14ac:dyDescent="0.25">
      <c r="B14419" s="67" t="s">
        <v>14297</v>
      </c>
      <c r="C14419" s="285">
        <v>80111600</v>
      </c>
      <c r="D14419" s="285" t="s">
        <v>14072</v>
      </c>
    </row>
    <row r="14420" spans="2:4" s="620" customFormat="1" ht="63" x14ac:dyDescent="0.25">
      <c r="B14420" s="625" t="s">
        <v>14033</v>
      </c>
      <c r="C14420" s="28">
        <v>46171610</v>
      </c>
      <c r="D14420" s="28" t="s">
        <v>14340</v>
      </c>
    </row>
    <row r="14421" spans="2:4" s="620" customFormat="1" x14ac:dyDescent="0.25">
      <c r="B14421" s="233" t="s">
        <v>5153</v>
      </c>
      <c r="C14421" s="234">
        <v>80232502</v>
      </c>
      <c r="D14421" s="285" t="s">
        <v>4899</v>
      </c>
    </row>
    <row r="14422" spans="2:4" s="620" customFormat="1" ht="75" x14ac:dyDescent="0.25">
      <c r="B14422" s="584" t="s">
        <v>14095</v>
      </c>
      <c r="C14422" s="621">
        <v>80111600</v>
      </c>
      <c r="D14422" s="285" t="s">
        <v>14072</v>
      </c>
    </row>
    <row r="14423" spans="2:4" s="620" customFormat="1" ht="75" x14ac:dyDescent="0.25">
      <c r="B14423" s="584" t="s">
        <v>14096</v>
      </c>
      <c r="C14423" s="621">
        <v>80111600</v>
      </c>
      <c r="D14423" s="285" t="s">
        <v>14072</v>
      </c>
    </row>
    <row r="14424" spans="2:4" s="620" customFormat="1" ht="75" x14ac:dyDescent="0.25">
      <c r="B14424" s="584" t="s">
        <v>14341</v>
      </c>
      <c r="C14424" s="621">
        <v>80111600</v>
      </c>
      <c r="D14424" s="285" t="s">
        <v>14072</v>
      </c>
    </row>
    <row r="14425" spans="2:4" x14ac:dyDescent="0.25">
      <c r="B14425" s="756" t="s">
        <v>304</v>
      </c>
      <c r="C14425" s="756"/>
      <c r="D14425" s="756"/>
    </row>
    <row r="14426" spans="2:4" ht="45" x14ac:dyDescent="0.25">
      <c r="B14426" s="489" t="s">
        <v>13921</v>
      </c>
      <c r="C14426" s="106">
        <v>20111614</v>
      </c>
      <c r="D14426" s="77" t="s">
        <v>13922</v>
      </c>
    </row>
    <row r="14427" spans="2:4" ht="45" x14ac:dyDescent="0.25">
      <c r="B14427" s="489" t="s">
        <v>13923</v>
      </c>
      <c r="C14427" s="106">
        <v>20111614</v>
      </c>
      <c r="D14427" s="77" t="s">
        <v>13922</v>
      </c>
    </row>
    <row r="14428" spans="2:4" ht="45" x14ac:dyDescent="0.25">
      <c r="B14428" s="489" t="s">
        <v>13924</v>
      </c>
      <c r="C14428" s="106">
        <v>20111614</v>
      </c>
      <c r="D14428" s="77" t="s">
        <v>13922</v>
      </c>
    </row>
    <row r="14429" spans="2:4" ht="45" x14ac:dyDescent="0.25">
      <c r="B14429" s="489" t="s">
        <v>13925</v>
      </c>
      <c r="C14429" s="106">
        <v>20121602</v>
      </c>
      <c r="D14429" s="77" t="s">
        <v>13922</v>
      </c>
    </row>
    <row r="14430" spans="2:4" ht="45" x14ac:dyDescent="0.25">
      <c r="B14430" s="489" t="s">
        <v>13926</v>
      </c>
      <c r="C14430" s="106">
        <v>31161508</v>
      </c>
      <c r="D14430" s="77" t="s">
        <v>13922</v>
      </c>
    </row>
    <row r="14431" spans="2:4" ht="45" x14ac:dyDescent="0.25">
      <c r="B14431" s="489" t="s">
        <v>13927</v>
      </c>
      <c r="C14431" s="106">
        <v>27111702</v>
      </c>
      <c r="D14431" s="77" t="s">
        <v>13922</v>
      </c>
    </row>
    <row r="14432" spans="2:4" ht="45" x14ac:dyDescent="0.25">
      <c r="B14432" s="489" t="s">
        <v>13928</v>
      </c>
      <c r="C14432" s="106">
        <v>23101512</v>
      </c>
      <c r="D14432" s="77" t="s">
        <v>13922</v>
      </c>
    </row>
    <row r="14433" spans="2:4" ht="45" x14ac:dyDescent="0.25">
      <c r="B14433" s="489" t="s">
        <v>13929</v>
      </c>
      <c r="C14433" s="106">
        <v>23101512</v>
      </c>
      <c r="D14433" s="77" t="s">
        <v>13922</v>
      </c>
    </row>
    <row r="14434" spans="2:4" ht="45" x14ac:dyDescent="0.25">
      <c r="B14434" s="489" t="s">
        <v>13930</v>
      </c>
      <c r="C14434" s="106">
        <v>31161701</v>
      </c>
      <c r="D14434" s="77" t="s">
        <v>13922</v>
      </c>
    </row>
    <row r="14435" spans="2:4" ht="45" x14ac:dyDescent="0.25">
      <c r="B14435" s="489" t="s">
        <v>13931</v>
      </c>
      <c r="C14435" s="106">
        <v>27111552</v>
      </c>
      <c r="D14435" s="77" t="s">
        <v>13922</v>
      </c>
    </row>
    <row r="14436" spans="2:4" ht="45" x14ac:dyDescent="0.25">
      <c r="B14436" s="489" t="s">
        <v>13932</v>
      </c>
      <c r="C14436" s="106">
        <v>23101512</v>
      </c>
      <c r="D14436" s="77" t="s">
        <v>13922</v>
      </c>
    </row>
    <row r="14437" spans="2:4" ht="45" x14ac:dyDescent="0.25">
      <c r="B14437" s="489" t="s">
        <v>13933</v>
      </c>
      <c r="C14437" s="106">
        <v>23101512</v>
      </c>
      <c r="D14437" s="77" t="s">
        <v>13922</v>
      </c>
    </row>
    <row r="14438" spans="2:4" ht="45" x14ac:dyDescent="0.25">
      <c r="B14438" s="489" t="s">
        <v>13934</v>
      </c>
      <c r="C14438" s="106">
        <v>23101512</v>
      </c>
      <c r="D14438" s="77" t="s">
        <v>13922</v>
      </c>
    </row>
    <row r="14439" spans="2:4" ht="45" x14ac:dyDescent="0.25">
      <c r="B14439" s="489" t="s">
        <v>13935</v>
      </c>
      <c r="C14439" s="106">
        <v>31201610</v>
      </c>
      <c r="D14439" s="77" t="s">
        <v>13922</v>
      </c>
    </row>
    <row r="14440" spans="2:4" ht="45" x14ac:dyDescent="0.25">
      <c r="B14440" s="489" t="s">
        <v>13936</v>
      </c>
      <c r="C14440" s="106">
        <v>60121001</v>
      </c>
      <c r="D14440" s="77" t="s">
        <v>13922</v>
      </c>
    </row>
    <row r="14441" spans="2:4" ht="45" x14ac:dyDescent="0.25">
      <c r="B14441" s="489" t="s">
        <v>13937</v>
      </c>
      <c r="C14441" s="106">
        <v>60121001</v>
      </c>
      <c r="D14441" s="77" t="s">
        <v>13922</v>
      </c>
    </row>
    <row r="14442" spans="2:4" ht="45" x14ac:dyDescent="0.25">
      <c r="B14442" s="489" t="s">
        <v>13938</v>
      </c>
      <c r="C14442" s="106">
        <v>60121001</v>
      </c>
      <c r="D14442" s="77" t="s">
        <v>13922</v>
      </c>
    </row>
    <row r="14443" spans="2:4" ht="45" x14ac:dyDescent="0.25">
      <c r="B14443" s="489" t="s">
        <v>13939</v>
      </c>
      <c r="C14443" s="106">
        <v>60121001</v>
      </c>
      <c r="D14443" s="77" t="s">
        <v>13922</v>
      </c>
    </row>
    <row r="14444" spans="2:4" ht="45" x14ac:dyDescent="0.25">
      <c r="B14444" s="489" t="s">
        <v>13940</v>
      </c>
      <c r="C14444" s="106">
        <v>60121001</v>
      </c>
      <c r="D14444" s="77" t="s">
        <v>13922</v>
      </c>
    </row>
    <row r="14445" spans="2:4" ht="45" x14ac:dyDescent="0.25">
      <c r="B14445" s="489" t="s">
        <v>13941</v>
      </c>
      <c r="C14445" s="106">
        <v>31211906</v>
      </c>
      <c r="D14445" s="77" t="s">
        <v>13922</v>
      </c>
    </row>
    <row r="14446" spans="2:4" ht="45" x14ac:dyDescent="0.25">
      <c r="B14446" s="489" t="s">
        <v>13942</v>
      </c>
      <c r="C14446" s="106">
        <v>31211904</v>
      </c>
      <c r="D14446" s="77" t="s">
        <v>13922</v>
      </c>
    </row>
    <row r="14447" spans="2:4" ht="45" x14ac:dyDescent="0.25">
      <c r="B14447" s="489" t="s">
        <v>13943</v>
      </c>
      <c r="C14447" s="106">
        <v>31211800</v>
      </c>
      <c r="D14447" s="77" t="s">
        <v>13922</v>
      </c>
    </row>
    <row r="14448" spans="2:4" ht="45" x14ac:dyDescent="0.25">
      <c r="B14448" s="489" t="s">
        <v>13944</v>
      </c>
      <c r="C14448" s="106">
        <v>11162116</v>
      </c>
      <c r="D14448" s="77" t="s">
        <v>13922</v>
      </c>
    </row>
    <row r="14449" spans="2:4" ht="45" x14ac:dyDescent="0.25">
      <c r="B14449" s="489" t="s">
        <v>13945</v>
      </c>
      <c r="C14449" s="106">
        <v>60121001</v>
      </c>
      <c r="D14449" s="77" t="s">
        <v>13922</v>
      </c>
    </row>
    <row r="14450" spans="2:4" ht="45" x14ac:dyDescent="0.25">
      <c r="B14450" s="489" t="s">
        <v>13946</v>
      </c>
      <c r="C14450" s="106">
        <v>23271424</v>
      </c>
      <c r="D14450" s="77" t="s">
        <v>13922</v>
      </c>
    </row>
    <row r="14451" spans="2:4" ht="45" x14ac:dyDescent="0.25">
      <c r="B14451" s="489" t="s">
        <v>13947</v>
      </c>
      <c r="C14451" s="106">
        <v>23271424</v>
      </c>
      <c r="D14451" s="77" t="s">
        <v>13922</v>
      </c>
    </row>
    <row r="14452" spans="2:4" ht="45" x14ac:dyDescent="0.25">
      <c r="B14452" s="489" t="s">
        <v>13948</v>
      </c>
      <c r="C14452" s="106">
        <v>23271424</v>
      </c>
      <c r="D14452" s="77" t="s">
        <v>13922</v>
      </c>
    </row>
    <row r="14453" spans="2:4" ht="45" x14ac:dyDescent="0.25">
      <c r="B14453" s="489" t="s">
        <v>13949</v>
      </c>
      <c r="C14453" s="106">
        <v>27111701</v>
      </c>
      <c r="D14453" s="77" t="s">
        <v>13922</v>
      </c>
    </row>
    <row r="14454" spans="2:4" ht="45" x14ac:dyDescent="0.25">
      <c r="B14454" s="489" t="s">
        <v>13950</v>
      </c>
      <c r="C14454" s="106">
        <v>31151600</v>
      </c>
      <c r="D14454" s="77" t="s">
        <v>13922</v>
      </c>
    </row>
    <row r="14455" spans="2:4" ht="45" x14ac:dyDescent="0.25">
      <c r="B14455" s="489" t="s">
        <v>13951</v>
      </c>
      <c r="C14455" s="106">
        <v>23101512</v>
      </c>
      <c r="D14455" s="77" t="s">
        <v>13922</v>
      </c>
    </row>
    <row r="14456" spans="2:4" ht="45" x14ac:dyDescent="0.25">
      <c r="B14456" s="489" t="s">
        <v>13952</v>
      </c>
      <c r="C14456" s="106">
        <v>23101512</v>
      </c>
      <c r="D14456" s="77" t="s">
        <v>13922</v>
      </c>
    </row>
    <row r="14457" spans="2:4" ht="45" x14ac:dyDescent="0.25">
      <c r="B14457" s="489" t="s">
        <v>13953</v>
      </c>
      <c r="C14457" s="106">
        <v>30171504</v>
      </c>
      <c r="D14457" s="77" t="s">
        <v>13922</v>
      </c>
    </row>
    <row r="14458" spans="2:4" ht="45" x14ac:dyDescent="0.25">
      <c r="B14458" s="489" t="s">
        <v>13954</v>
      </c>
      <c r="C14458" s="106">
        <v>39101605</v>
      </c>
      <c r="D14458" s="77" t="s">
        <v>13922</v>
      </c>
    </row>
    <row r="14459" spans="2:4" ht="45" x14ac:dyDescent="0.25">
      <c r="B14459" s="489" t="s">
        <v>13955</v>
      </c>
      <c r="C14459" s="106">
        <v>39101605</v>
      </c>
      <c r="D14459" s="77" t="s">
        <v>13922</v>
      </c>
    </row>
    <row r="14460" spans="2:4" ht="45" x14ac:dyDescent="0.25">
      <c r="B14460" s="489" t="s">
        <v>13956</v>
      </c>
      <c r="C14460" s="106">
        <v>39101605</v>
      </c>
      <c r="D14460" s="77" t="s">
        <v>13922</v>
      </c>
    </row>
    <row r="14461" spans="2:4" ht="45" x14ac:dyDescent="0.25">
      <c r="B14461" s="489" t="s">
        <v>13957</v>
      </c>
      <c r="C14461" s="106">
        <v>39101605</v>
      </c>
      <c r="D14461" s="77" t="s">
        <v>13922</v>
      </c>
    </row>
    <row r="14462" spans="2:4" ht="45" x14ac:dyDescent="0.25">
      <c r="B14462" s="489" t="s">
        <v>13958</v>
      </c>
      <c r="C14462" s="106">
        <v>39101605</v>
      </c>
      <c r="D14462" s="77" t="s">
        <v>13922</v>
      </c>
    </row>
    <row r="14463" spans="2:4" ht="45" x14ac:dyDescent="0.25">
      <c r="B14463" s="489" t="s">
        <v>13959</v>
      </c>
      <c r="C14463" s="106">
        <v>39101901</v>
      </c>
      <c r="D14463" s="77" t="s">
        <v>13922</v>
      </c>
    </row>
    <row r="14464" spans="2:4" ht="45" x14ac:dyDescent="0.25">
      <c r="B14464" s="489" t="s">
        <v>13960</v>
      </c>
      <c r="C14464" s="106">
        <v>39101901</v>
      </c>
      <c r="D14464" s="77" t="s">
        <v>13922</v>
      </c>
    </row>
    <row r="14465" spans="2:4" ht="45" x14ac:dyDescent="0.25">
      <c r="B14465" s="489" t="s">
        <v>13961</v>
      </c>
      <c r="C14465" s="106">
        <v>40101503</v>
      </c>
      <c r="D14465" s="77" t="s">
        <v>13922</v>
      </c>
    </row>
    <row r="14466" spans="2:4" ht="45" x14ac:dyDescent="0.25">
      <c r="B14466" s="489" t="s">
        <v>13962</v>
      </c>
      <c r="C14466" s="106">
        <v>40101503</v>
      </c>
      <c r="D14466" s="77" t="s">
        <v>13922</v>
      </c>
    </row>
    <row r="14467" spans="2:4" ht="45" x14ac:dyDescent="0.25">
      <c r="B14467" s="489" t="s">
        <v>13963</v>
      </c>
      <c r="C14467" s="106">
        <v>39131714</v>
      </c>
      <c r="D14467" s="77" t="s">
        <v>13922</v>
      </c>
    </row>
    <row r="14468" spans="2:4" ht="45" x14ac:dyDescent="0.25">
      <c r="B14468" s="489" t="s">
        <v>13964</v>
      </c>
      <c r="C14468" s="106">
        <v>14141700</v>
      </c>
      <c r="D14468" s="77" t="s">
        <v>13922</v>
      </c>
    </row>
    <row r="14469" spans="2:4" ht="45" x14ac:dyDescent="0.25">
      <c r="B14469" s="489" t="s">
        <v>13965</v>
      </c>
      <c r="C14469" s="106">
        <v>14141700</v>
      </c>
      <c r="D14469" s="77" t="s">
        <v>13922</v>
      </c>
    </row>
    <row r="14470" spans="2:4" ht="45" x14ac:dyDescent="0.25">
      <c r="B14470" s="489" t="s">
        <v>13966</v>
      </c>
      <c r="C14470" s="106">
        <v>40141700</v>
      </c>
      <c r="D14470" s="77" t="s">
        <v>13922</v>
      </c>
    </row>
    <row r="14471" spans="2:4" ht="45" x14ac:dyDescent="0.25">
      <c r="B14471" s="489" t="s">
        <v>13967</v>
      </c>
      <c r="C14471" s="106">
        <v>26120000</v>
      </c>
      <c r="D14471" s="77" t="s">
        <v>13922</v>
      </c>
    </row>
    <row r="14472" spans="2:4" ht="45" x14ac:dyDescent="0.25">
      <c r="B14472" s="489" t="s">
        <v>13968</v>
      </c>
      <c r="C14472" s="106">
        <v>26120000</v>
      </c>
      <c r="D14472" s="77" t="s">
        <v>13922</v>
      </c>
    </row>
    <row r="14473" spans="2:4" ht="45" x14ac:dyDescent="0.25">
      <c r="B14473" s="489" t="s">
        <v>13969</v>
      </c>
      <c r="C14473" s="106">
        <v>14141700</v>
      </c>
      <c r="D14473" s="77" t="s">
        <v>13922</v>
      </c>
    </row>
    <row r="14474" spans="2:4" ht="45" x14ac:dyDescent="0.25">
      <c r="B14474" s="489" t="s">
        <v>13970</v>
      </c>
      <c r="C14474" s="106">
        <v>14141700</v>
      </c>
      <c r="D14474" s="77" t="s">
        <v>13922</v>
      </c>
    </row>
    <row r="14475" spans="2:4" ht="45" x14ac:dyDescent="0.25">
      <c r="B14475" s="489" t="s">
        <v>13971</v>
      </c>
      <c r="C14475" s="106">
        <v>14141700</v>
      </c>
      <c r="D14475" s="77" t="s">
        <v>13922</v>
      </c>
    </row>
    <row r="14476" spans="2:4" ht="45" x14ac:dyDescent="0.25">
      <c r="B14476" s="489" t="s">
        <v>13972</v>
      </c>
      <c r="C14476" s="106">
        <v>40141700</v>
      </c>
      <c r="D14476" s="77" t="s">
        <v>13922</v>
      </c>
    </row>
    <row r="14477" spans="2:4" ht="45" x14ac:dyDescent="0.25">
      <c r="B14477" s="489" t="s">
        <v>13973</v>
      </c>
      <c r="C14477" s="106">
        <v>40141700</v>
      </c>
      <c r="D14477" s="77" t="s">
        <v>13922</v>
      </c>
    </row>
    <row r="14478" spans="2:4" ht="45" x14ac:dyDescent="0.25">
      <c r="B14478" s="489" t="s">
        <v>13974</v>
      </c>
      <c r="C14478" s="106">
        <v>56101519</v>
      </c>
      <c r="D14478" s="77" t="s">
        <v>13922</v>
      </c>
    </row>
    <row r="14479" spans="2:4" ht="45" x14ac:dyDescent="0.25">
      <c r="B14479" s="489" t="s">
        <v>13975</v>
      </c>
      <c r="C14479" s="106">
        <v>46181504</v>
      </c>
      <c r="D14479" s="77" t="s">
        <v>13922</v>
      </c>
    </row>
    <row r="14480" spans="2:4" ht="45" x14ac:dyDescent="0.25">
      <c r="B14480" s="489" t="s">
        <v>13976</v>
      </c>
      <c r="C14480" s="106">
        <v>39111610</v>
      </c>
      <c r="D14480" s="77" t="s">
        <v>13922</v>
      </c>
    </row>
    <row r="14481" spans="2:4" ht="45" x14ac:dyDescent="0.25">
      <c r="B14481" s="489" t="s">
        <v>13977</v>
      </c>
      <c r="C14481" s="106">
        <v>47131613</v>
      </c>
      <c r="D14481" s="77" t="s">
        <v>13922</v>
      </c>
    </row>
    <row r="14482" spans="2:4" ht="45" x14ac:dyDescent="0.25">
      <c r="B14482" s="489" t="s">
        <v>13978</v>
      </c>
      <c r="C14482" s="106">
        <v>40141742</v>
      </c>
      <c r="D14482" s="77" t="s">
        <v>13922</v>
      </c>
    </row>
    <row r="14483" spans="2:4" ht="45" x14ac:dyDescent="0.25">
      <c r="B14483" s="489" t="s">
        <v>13979</v>
      </c>
      <c r="C14483" s="106">
        <v>40141742</v>
      </c>
      <c r="D14483" s="77" t="s">
        <v>13922</v>
      </c>
    </row>
    <row r="14484" spans="2:4" ht="45" x14ac:dyDescent="0.25">
      <c r="B14484" s="489" t="s">
        <v>13980</v>
      </c>
      <c r="C14484" s="106">
        <v>12352315</v>
      </c>
      <c r="D14484" s="77" t="s">
        <v>13922</v>
      </c>
    </row>
    <row r="14485" spans="2:4" ht="45" x14ac:dyDescent="0.25">
      <c r="B14485" s="490" t="s">
        <v>13981</v>
      </c>
      <c r="C14485" s="106">
        <v>43201503</v>
      </c>
      <c r="D14485" s="77" t="s">
        <v>13922</v>
      </c>
    </row>
    <row r="14486" spans="2:4" ht="45" x14ac:dyDescent="0.25">
      <c r="B14486" s="489" t="s">
        <v>13982</v>
      </c>
      <c r="C14486" s="106">
        <v>30103201</v>
      </c>
      <c r="D14486" s="77" t="s">
        <v>13922</v>
      </c>
    </row>
    <row r="14487" spans="2:4" ht="60" x14ac:dyDescent="0.25">
      <c r="B14487" s="491" t="s">
        <v>13983</v>
      </c>
      <c r="C14487" s="106">
        <v>44122011</v>
      </c>
      <c r="D14487" s="71" t="s">
        <v>321</v>
      </c>
    </row>
    <row r="14488" spans="2:4" ht="60" x14ac:dyDescent="0.25">
      <c r="B14488" s="491" t="s">
        <v>13984</v>
      </c>
      <c r="C14488" s="106">
        <v>12352104</v>
      </c>
      <c r="D14488" s="71" t="s">
        <v>321</v>
      </c>
    </row>
    <row r="14489" spans="2:4" ht="60" x14ac:dyDescent="0.25">
      <c r="B14489" s="491" t="s">
        <v>13985</v>
      </c>
      <c r="C14489" s="106">
        <v>44122011</v>
      </c>
      <c r="D14489" s="71" t="s">
        <v>321</v>
      </c>
    </row>
    <row r="14490" spans="2:4" ht="60" x14ac:dyDescent="0.25">
      <c r="B14490" s="491" t="s">
        <v>13986</v>
      </c>
      <c r="C14490" s="106">
        <v>44122011</v>
      </c>
      <c r="D14490" s="71" t="s">
        <v>321</v>
      </c>
    </row>
    <row r="14491" spans="2:4" ht="60" x14ac:dyDescent="0.25">
      <c r="B14491" s="491" t="s">
        <v>13987</v>
      </c>
      <c r="C14491" s="106">
        <v>14111800</v>
      </c>
      <c r="D14491" s="71" t="s">
        <v>321</v>
      </c>
    </row>
    <row r="14492" spans="2:4" ht="60" x14ac:dyDescent="0.25">
      <c r="B14492" s="491" t="s">
        <v>13988</v>
      </c>
      <c r="C14492" s="106">
        <v>44122100</v>
      </c>
      <c r="D14492" s="71" t="s">
        <v>321</v>
      </c>
    </row>
    <row r="14493" spans="2:4" ht="60" x14ac:dyDescent="0.25">
      <c r="B14493" s="491" t="s">
        <v>13989</v>
      </c>
      <c r="C14493" s="106">
        <v>44122100</v>
      </c>
      <c r="D14493" s="71" t="s">
        <v>321</v>
      </c>
    </row>
    <row r="14494" spans="2:4" ht="60" x14ac:dyDescent="0.25">
      <c r="B14494" s="491" t="s">
        <v>13990</v>
      </c>
      <c r="C14494" s="106">
        <v>43211802</v>
      </c>
      <c r="D14494" s="71" t="s">
        <v>321</v>
      </c>
    </row>
    <row r="14495" spans="2:4" ht="60" x14ac:dyDescent="0.25">
      <c r="B14495" s="491" t="s">
        <v>13991</v>
      </c>
      <c r="C14495" s="106">
        <v>14111500</v>
      </c>
      <c r="D14495" s="71" t="s">
        <v>321</v>
      </c>
    </row>
    <row r="14496" spans="2:4" ht="60" x14ac:dyDescent="0.25">
      <c r="B14496" s="491" t="s">
        <v>13992</v>
      </c>
      <c r="C14496" s="106">
        <v>43201402</v>
      </c>
      <c r="D14496" s="71" t="s">
        <v>321</v>
      </c>
    </row>
    <row r="14497" spans="2:4" ht="60" x14ac:dyDescent="0.25">
      <c r="B14497" s="491" t="s">
        <v>13993</v>
      </c>
      <c r="C14497" s="106">
        <v>44121719</v>
      </c>
      <c r="D14497" s="71" t="s">
        <v>321</v>
      </c>
    </row>
    <row r="14498" spans="2:4" ht="60" x14ac:dyDescent="0.25">
      <c r="B14498" s="491" t="s">
        <v>13994</v>
      </c>
      <c r="C14498" s="106">
        <v>14111530</v>
      </c>
      <c r="D14498" s="71" t="s">
        <v>321</v>
      </c>
    </row>
    <row r="14499" spans="2:4" ht="60" x14ac:dyDescent="0.25">
      <c r="B14499" s="491" t="s">
        <v>13995</v>
      </c>
      <c r="C14499" s="106">
        <v>31261601</v>
      </c>
      <c r="D14499" s="71" t="s">
        <v>321</v>
      </c>
    </row>
    <row r="14500" spans="2:4" ht="60" x14ac:dyDescent="0.25">
      <c r="B14500" s="491" t="s">
        <v>13996</v>
      </c>
      <c r="C14500" s="106">
        <v>56101529</v>
      </c>
      <c r="D14500" s="71" t="s">
        <v>321</v>
      </c>
    </row>
    <row r="14501" spans="2:4" ht="60" x14ac:dyDescent="0.25">
      <c r="B14501" s="491" t="s">
        <v>13997</v>
      </c>
      <c r="C14501" s="106">
        <v>44103103</v>
      </c>
      <c r="D14501" s="71" t="s">
        <v>321</v>
      </c>
    </row>
    <row r="14502" spans="2:4" ht="60" x14ac:dyDescent="0.25">
      <c r="B14502" s="491" t="s">
        <v>13998</v>
      </c>
      <c r="C14502" s="106">
        <v>44103103</v>
      </c>
      <c r="D14502" s="71" t="s">
        <v>321</v>
      </c>
    </row>
    <row r="14503" spans="2:4" ht="60" x14ac:dyDescent="0.25">
      <c r="B14503" s="491" t="s">
        <v>13999</v>
      </c>
      <c r="C14503" s="106">
        <v>44103103</v>
      </c>
      <c r="D14503" s="71" t="s">
        <v>321</v>
      </c>
    </row>
    <row r="14504" spans="2:4" ht="60" x14ac:dyDescent="0.25">
      <c r="B14504" s="491" t="s">
        <v>14000</v>
      </c>
      <c r="C14504" s="106">
        <v>44103103</v>
      </c>
      <c r="D14504" s="71" t="s">
        <v>321</v>
      </c>
    </row>
    <row r="14505" spans="2:4" ht="60" x14ac:dyDescent="0.25">
      <c r="B14505" s="491" t="s">
        <v>14001</v>
      </c>
      <c r="C14505" s="106">
        <v>44103103</v>
      </c>
      <c r="D14505" s="71" t="s">
        <v>321</v>
      </c>
    </row>
    <row r="14506" spans="2:4" ht="60" x14ac:dyDescent="0.25">
      <c r="B14506" s="491" t="s">
        <v>14002</v>
      </c>
      <c r="C14506" s="106">
        <v>44103103</v>
      </c>
      <c r="D14506" s="71" t="s">
        <v>321</v>
      </c>
    </row>
    <row r="14507" spans="2:4" ht="60" x14ac:dyDescent="0.25">
      <c r="B14507" s="491" t="s">
        <v>14003</v>
      </c>
      <c r="C14507" s="106">
        <v>44103103</v>
      </c>
      <c r="D14507" s="71" t="s">
        <v>321</v>
      </c>
    </row>
    <row r="14508" spans="2:4" ht="60" x14ac:dyDescent="0.25">
      <c r="B14508" s="491" t="s">
        <v>14004</v>
      </c>
      <c r="C14508" s="106">
        <v>24102010</v>
      </c>
      <c r="D14508" s="71" t="s">
        <v>321</v>
      </c>
    </row>
    <row r="14509" spans="2:4" ht="60" x14ac:dyDescent="0.25">
      <c r="B14509" s="491" t="s">
        <v>14005</v>
      </c>
      <c r="C14509" s="106">
        <v>24102010</v>
      </c>
      <c r="D14509" s="71" t="s">
        <v>321</v>
      </c>
    </row>
    <row r="14510" spans="2:4" ht="60" x14ac:dyDescent="0.25">
      <c r="B14510" s="491" t="s">
        <v>14006</v>
      </c>
      <c r="C14510" s="106">
        <v>30191501</v>
      </c>
      <c r="D14510" s="71" t="s">
        <v>321</v>
      </c>
    </row>
    <row r="14511" spans="2:4" ht="60" x14ac:dyDescent="0.25">
      <c r="B14511" s="491" t="s">
        <v>14007</v>
      </c>
      <c r="C14511" s="106">
        <v>30103201</v>
      </c>
      <c r="D14511" s="71" t="s">
        <v>321</v>
      </c>
    </row>
    <row r="14512" spans="2:4" ht="45" x14ac:dyDescent="0.25">
      <c r="B14512" s="491" t="s">
        <v>14008</v>
      </c>
      <c r="C14512" s="106">
        <v>781318003</v>
      </c>
      <c r="D14512" s="71" t="s">
        <v>14009</v>
      </c>
    </row>
    <row r="14513" spans="2:4" ht="45" x14ac:dyDescent="0.25">
      <c r="B14513" s="491" t="s">
        <v>14010</v>
      </c>
      <c r="C14513" s="106">
        <v>771217005</v>
      </c>
      <c r="D14513" s="71" t="s">
        <v>14009</v>
      </c>
    </row>
    <row r="14514" spans="2:4" ht="45" x14ac:dyDescent="0.25">
      <c r="B14514" s="491" t="s">
        <v>14011</v>
      </c>
      <c r="C14514" s="106">
        <v>721029002</v>
      </c>
      <c r="D14514" s="71" t="s">
        <v>14009</v>
      </c>
    </row>
    <row r="14515" spans="2:4" ht="45" x14ac:dyDescent="0.25">
      <c r="B14515" s="491" t="s">
        <v>14012</v>
      </c>
      <c r="C14515" s="106">
        <v>76111501</v>
      </c>
      <c r="D14515" s="71" t="s">
        <v>14009</v>
      </c>
    </row>
    <row r="14516" spans="2:4" ht="60" x14ac:dyDescent="0.25">
      <c r="B14516" s="77" t="s">
        <v>14013</v>
      </c>
      <c r="C14516" s="106">
        <v>56101519</v>
      </c>
      <c r="D14516" s="71" t="s">
        <v>321</v>
      </c>
    </row>
    <row r="14517" spans="2:4" ht="60" x14ac:dyDescent="0.25">
      <c r="B14517" s="491" t="s">
        <v>14014</v>
      </c>
      <c r="C14517" s="106">
        <v>56101519</v>
      </c>
      <c r="D14517" s="71" t="s">
        <v>321</v>
      </c>
    </row>
    <row r="14518" spans="2:4" ht="60.75" thickBot="1" x14ac:dyDescent="0.3">
      <c r="B14518" s="492" t="s">
        <v>14015</v>
      </c>
      <c r="C14518" s="493">
        <v>56101519</v>
      </c>
      <c r="D14518" s="494" t="s">
        <v>321</v>
      </c>
    </row>
    <row r="14519" spans="2:4" ht="60" x14ac:dyDescent="0.25">
      <c r="B14519" s="495" t="s">
        <v>14016</v>
      </c>
      <c r="C14519" s="496">
        <v>46182205</v>
      </c>
      <c r="D14519" s="497" t="s">
        <v>321</v>
      </c>
    </row>
    <row r="14520" spans="2:4" ht="60" x14ac:dyDescent="0.25">
      <c r="B14520" s="498" t="s">
        <v>14017</v>
      </c>
      <c r="C14520" s="499">
        <v>95122306</v>
      </c>
      <c r="D14520" s="500" t="s">
        <v>321</v>
      </c>
    </row>
    <row r="14521" spans="2:4" ht="75" x14ac:dyDescent="0.25">
      <c r="B14521" s="21" t="s">
        <v>14018</v>
      </c>
      <c r="C14521" s="501">
        <v>8011600</v>
      </c>
      <c r="D14521" s="502" t="s">
        <v>14019</v>
      </c>
    </row>
    <row r="14522" spans="2:4" ht="15.75" x14ac:dyDescent="0.25">
      <c r="B14522" s="757" t="s">
        <v>14020</v>
      </c>
      <c r="C14522" s="757"/>
      <c r="D14522" s="757"/>
    </row>
    <row r="14523" spans="2:4" ht="15.75" x14ac:dyDescent="0.25">
      <c r="B14523" s="503" t="s">
        <v>14021</v>
      </c>
      <c r="C14523" s="294">
        <v>73152101</v>
      </c>
      <c r="D14523" s="294" t="s">
        <v>8954</v>
      </c>
    </row>
    <row r="14524" spans="2:4" ht="31.5" x14ac:dyDescent="0.25">
      <c r="B14524" s="503" t="s">
        <v>14022</v>
      </c>
      <c r="C14524" s="294">
        <v>72102900</v>
      </c>
      <c r="D14524" s="294" t="s">
        <v>8954</v>
      </c>
    </row>
    <row r="14525" spans="2:4" ht="15.75" x14ac:dyDescent="0.25">
      <c r="B14525" s="503" t="s">
        <v>14023</v>
      </c>
      <c r="C14525" s="294">
        <v>52131600</v>
      </c>
      <c r="D14525" s="294" t="s">
        <v>8954</v>
      </c>
    </row>
    <row r="14526" spans="2:4" ht="15.75" x14ac:dyDescent="0.25">
      <c r="B14526" s="503" t="s">
        <v>14024</v>
      </c>
      <c r="C14526" s="294">
        <v>52131501</v>
      </c>
      <c r="D14526" s="294" t="s">
        <v>8954</v>
      </c>
    </row>
    <row r="14527" spans="2:4" ht="31.5" x14ac:dyDescent="0.25">
      <c r="B14527" s="503" t="s">
        <v>14025</v>
      </c>
      <c r="C14527" s="294">
        <v>761116005</v>
      </c>
      <c r="D14527" s="294" t="s">
        <v>8954</v>
      </c>
    </row>
    <row r="14528" spans="2:4" ht="31.5" x14ac:dyDescent="0.25">
      <c r="B14528" s="503" t="s">
        <v>14026</v>
      </c>
      <c r="C14528" s="294">
        <v>76111500</v>
      </c>
      <c r="D14528" s="294" t="s">
        <v>8954</v>
      </c>
    </row>
    <row r="14529" spans="2:4" ht="31.5" x14ac:dyDescent="0.25">
      <c r="B14529" s="503" t="s">
        <v>14027</v>
      </c>
      <c r="C14529" s="294">
        <v>72154014</v>
      </c>
      <c r="D14529" s="294" t="s">
        <v>8954</v>
      </c>
    </row>
    <row r="14530" spans="2:4" ht="31.5" x14ac:dyDescent="0.25">
      <c r="B14530" s="503" t="s">
        <v>14028</v>
      </c>
      <c r="C14530" s="294">
        <v>72153503</v>
      </c>
      <c r="D14530" s="294" t="s">
        <v>8954</v>
      </c>
    </row>
    <row r="14531" spans="2:4" ht="31.5" x14ac:dyDescent="0.25">
      <c r="B14531" s="503" t="s">
        <v>14029</v>
      </c>
      <c r="C14531" s="294">
        <v>47101604</v>
      </c>
      <c r="D14531" s="294" t="s">
        <v>8954</v>
      </c>
    </row>
    <row r="14532" spans="2:4" ht="31.5" x14ac:dyDescent="0.25">
      <c r="B14532" s="503" t="s">
        <v>14030</v>
      </c>
      <c r="C14532" s="294">
        <v>72000000</v>
      </c>
      <c r="D14532" s="294" t="s">
        <v>8954</v>
      </c>
    </row>
    <row r="14533" spans="2:4" ht="63" x14ac:dyDescent="0.25">
      <c r="B14533" s="503" t="s">
        <v>14031</v>
      </c>
      <c r="C14533" s="294">
        <v>72000000</v>
      </c>
      <c r="D14533" s="294" t="s">
        <v>8954</v>
      </c>
    </row>
    <row r="14534" spans="2:4" ht="31.5" x14ac:dyDescent="0.25">
      <c r="B14534" s="503" t="s">
        <v>14032</v>
      </c>
      <c r="C14534" s="294">
        <v>46171610</v>
      </c>
      <c r="D14534" s="294" t="s">
        <v>8954</v>
      </c>
    </row>
    <row r="14535" spans="2:4" ht="63" x14ac:dyDescent="0.25">
      <c r="B14535" s="503" t="s">
        <v>14033</v>
      </c>
      <c r="C14535" s="294">
        <v>46171610</v>
      </c>
      <c r="D14535" s="294" t="s">
        <v>8954</v>
      </c>
    </row>
    <row r="14536" spans="2:4" ht="15.75" x14ac:dyDescent="0.25">
      <c r="B14536" s="503" t="s">
        <v>5307</v>
      </c>
      <c r="C14536" s="294">
        <v>46191603</v>
      </c>
      <c r="D14536" s="294" t="s">
        <v>8954</v>
      </c>
    </row>
    <row r="14537" spans="2:4" ht="15.75" x14ac:dyDescent="0.25">
      <c r="B14537" s="503" t="s">
        <v>14034</v>
      </c>
      <c r="C14537" s="294">
        <v>72154028</v>
      </c>
      <c r="D14537" s="294" t="s">
        <v>8954</v>
      </c>
    </row>
    <row r="14538" spans="2:4" ht="31.5" x14ac:dyDescent="0.25">
      <c r="B14538" s="503" t="s">
        <v>14035</v>
      </c>
      <c r="C14538" s="294">
        <v>73152101</v>
      </c>
      <c r="D14538" s="294" t="s">
        <v>8954</v>
      </c>
    </row>
    <row r="14539" spans="2:4" ht="47.25" x14ac:dyDescent="0.25">
      <c r="B14539" s="503" t="s">
        <v>14036</v>
      </c>
      <c r="C14539" s="294">
        <v>781815007</v>
      </c>
      <c r="D14539" s="294" t="s">
        <v>7650</v>
      </c>
    </row>
    <row r="14540" spans="2:4" ht="15.75" x14ac:dyDescent="0.25">
      <c r="B14540" s="503" t="s">
        <v>14037</v>
      </c>
      <c r="C14540" s="294">
        <v>70111703</v>
      </c>
      <c r="D14540" s="294" t="s">
        <v>7650</v>
      </c>
    </row>
    <row r="14541" spans="2:4" ht="15.75" x14ac:dyDescent="0.25">
      <c r="B14541" s="503" t="s">
        <v>14038</v>
      </c>
      <c r="C14541" s="294">
        <v>72000000</v>
      </c>
      <c r="D14541" s="294" t="s">
        <v>8169</v>
      </c>
    </row>
    <row r="14542" spans="2:4" ht="15.75" x14ac:dyDescent="0.25">
      <c r="B14542" s="503" t="s">
        <v>14039</v>
      </c>
      <c r="C14542" s="294">
        <v>25190000</v>
      </c>
      <c r="D14542" s="294" t="s">
        <v>8956</v>
      </c>
    </row>
    <row r="14543" spans="2:4" ht="31.5" x14ac:dyDescent="0.25">
      <c r="B14543" s="503" t="s">
        <v>14040</v>
      </c>
      <c r="C14543" s="294">
        <v>52121604</v>
      </c>
      <c r="D14543" s="294" t="s">
        <v>8169</v>
      </c>
    </row>
    <row r="14544" spans="2:4" s="10" customFormat="1" ht="63" x14ac:dyDescent="0.25">
      <c r="B14544" s="503" t="s">
        <v>14097</v>
      </c>
      <c r="C14544" s="294">
        <v>80111600</v>
      </c>
      <c r="D14544" s="294" t="s">
        <v>8995</v>
      </c>
    </row>
    <row r="14545" spans="2:4" s="10" customFormat="1" ht="63" x14ac:dyDescent="0.25">
      <c r="B14545" s="503" t="s">
        <v>14298</v>
      </c>
      <c r="C14545" s="294">
        <v>86100000</v>
      </c>
      <c r="D14545" s="294" t="s">
        <v>8900</v>
      </c>
    </row>
    <row r="14546" spans="2:4" s="10" customFormat="1" ht="63" x14ac:dyDescent="0.25">
      <c r="B14546" s="503" t="s">
        <v>14299</v>
      </c>
      <c r="C14546" s="294">
        <v>86100000</v>
      </c>
      <c r="D14546" s="294" t="s">
        <v>8900</v>
      </c>
    </row>
    <row r="14547" spans="2:4" s="10" customFormat="1" ht="63" x14ac:dyDescent="0.25">
      <c r="B14547" s="503" t="s">
        <v>14300</v>
      </c>
      <c r="C14547" s="294">
        <v>86100000</v>
      </c>
      <c r="D14547" s="294" t="s">
        <v>8900</v>
      </c>
    </row>
    <row r="14548" spans="2:4" ht="15.75" x14ac:dyDescent="0.25">
      <c r="B14548" s="758" t="s">
        <v>14041</v>
      </c>
      <c r="C14548" s="758"/>
      <c r="D14548" s="758"/>
    </row>
    <row r="14549" spans="2:4" ht="63.75" x14ac:dyDescent="0.25">
      <c r="B14549" s="504" t="s">
        <v>14042</v>
      </c>
      <c r="C14549" s="505">
        <v>801615001</v>
      </c>
      <c r="D14549" s="506" t="s">
        <v>14043</v>
      </c>
    </row>
    <row r="14550" spans="2:4" ht="51" x14ac:dyDescent="0.25">
      <c r="B14550" s="504" t="s">
        <v>14044</v>
      </c>
      <c r="C14550" s="505">
        <v>801615001</v>
      </c>
      <c r="D14550" s="506" t="s">
        <v>14043</v>
      </c>
    </row>
    <row r="14551" spans="2:4" ht="51" x14ac:dyDescent="0.25">
      <c r="B14551" s="504" t="s">
        <v>14045</v>
      </c>
      <c r="C14551" s="505">
        <v>801615001</v>
      </c>
      <c r="D14551" s="506" t="s">
        <v>14043</v>
      </c>
    </row>
    <row r="14552" spans="2:4" ht="51" x14ac:dyDescent="0.25">
      <c r="B14552" s="504" t="s">
        <v>2484</v>
      </c>
      <c r="C14552" s="505">
        <v>801615001</v>
      </c>
      <c r="D14552" s="506" t="s">
        <v>14043</v>
      </c>
    </row>
    <row r="14553" spans="2:4" ht="230.25" thickBot="1" x14ac:dyDescent="0.3">
      <c r="B14553" s="504" t="s">
        <v>14320</v>
      </c>
      <c r="C14553" s="507">
        <v>801615001</v>
      </c>
      <c r="D14553" s="506" t="s">
        <v>14043</v>
      </c>
    </row>
  </sheetData>
  <sheetProtection password="CBFB" sheet="1" objects="1" scenarios="1"/>
  <protectedRanges>
    <protectedRange sqref="C4275:C4439" name="Range12_4_2"/>
  </protectedRanges>
  <mergeCells count="143">
    <mergeCell ref="B14522:D14522"/>
    <mergeCell ref="B14548:D14548"/>
    <mergeCell ref="B12575:L12575"/>
    <mergeCell ref="B14383:D14383"/>
    <mergeCell ref="F12314:F12318"/>
    <mergeCell ref="G12314:G12318"/>
    <mergeCell ref="H12314:H12318"/>
    <mergeCell ref="I12314:I12318"/>
    <mergeCell ref="J12314:J12318"/>
    <mergeCell ref="K12314:K12318"/>
    <mergeCell ref="L12314:L12318"/>
    <mergeCell ref="K12319:K12326"/>
    <mergeCell ref="L12319:L12326"/>
    <mergeCell ref="B12327:B12333"/>
    <mergeCell ref="C12327:C12333"/>
    <mergeCell ref="D12327:D12333"/>
    <mergeCell ref="E12327:E12333"/>
    <mergeCell ref="F12327:F12333"/>
    <mergeCell ref="G12327:G12333"/>
    <mergeCell ref="H12327:H12333"/>
    <mergeCell ref="I12327:I12333"/>
    <mergeCell ref="J12327:J12333"/>
    <mergeCell ref="K12327:K12333"/>
    <mergeCell ref="L12327:L12333"/>
    <mergeCell ref="G12307:G12310"/>
    <mergeCell ref="H12307:H12310"/>
    <mergeCell ref="I12307:I12310"/>
    <mergeCell ref="J12307:J12310"/>
    <mergeCell ref="K12307:K12310"/>
    <mergeCell ref="B12307:B12310"/>
    <mergeCell ref="C12307:C12310"/>
    <mergeCell ref="D12307:D12310"/>
    <mergeCell ref="E12307:E12310"/>
    <mergeCell ref="F12307:F12310"/>
    <mergeCell ref="J12311:J12313"/>
    <mergeCell ref="K12311:K12313"/>
    <mergeCell ref="L12311:L12313"/>
    <mergeCell ref="B14272:D14272"/>
    <mergeCell ref="B14425:D14425"/>
    <mergeCell ref="B12314:B12318"/>
    <mergeCell ref="C12314:C12318"/>
    <mergeCell ref="D12314:D12318"/>
    <mergeCell ref="E12314:E12318"/>
    <mergeCell ref="B12311:B12313"/>
    <mergeCell ref="C12311:C12313"/>
    <mergeCell ref="D12311:D12313"/>
    <mergeCell ref="E12311:E12313"/>
    <mergeCell ref="F12311:F12313"/>
    <mergeCell ref="K12334:K12346"/>
    <mergeCell ref="L12334:L12346"/>
    <mergeCell ref="B12347:B12350"/>
    <mergeCell ref="C12347:C12350"/>
    <mergeCell ref="D12347:D12350"/>
    <mergeCell ref="E12347:E12350"/>
    <mergeCell ref="F12347:F12350"/>
    <mergeCell ref="G12347:G12350"/>
    <mergeCell ref="H12347:H12350"/>
    <mergeCell ref="I12347:I12350"/>
    <mergeCell ref="B7999:L7999"/>
    <mergeCell ref="B9512:L9512"/>
    <mergeCell ref="B10280:L10280"/>
    <mergeCell ref="B10982:L10982"/>
    <mergeCell ref="B11622:L11622"/>
    <mergeCell ref="B11655:L11655"/>
    <mergeCell ref="B12290:B12302"/>
    <mergeCell ref="C12290:C12302"/>
    <mergeCell ref="D12290:D12302"/>
    <mergeCell ref="E12290:E12302"/>
    <mergeCell ref="F12290:F12302"/>
    <mergeCell ref="G12290:G12302"/>
    <mergeCell ref="H12290:H12302"/>
    <mergeCell ref="I12290:I12302"/>
    <mergeCell ref="J12290:J12302"/>
    <mergeCell ref="K12290:K12302"/>
    <mergeCell ref="L12290:L12302"/>
    <mergeCell ref="F5:I9"/>
    <mergeCell ref="F11:I15"/>
    <mergeCell ref="B19:L19"/>
    <mergeCell ref="B193:L193"/>
    <mergeCell ref="B533:L533"/>
    <mergeCell ref="B1337:L1337"/>
    <mergeCell ref="B12319:B12326"/>
    <mergeCell ref="C12319:C12326"/>
    <mergeCell ref="D12319:D12326"/>
    <mergeCell ref="E12319:E12326"/>
    <mergeCell ref="F12319:F12326"/>
    <mergeCell ref="G12319:G12326"/>
    <mergeCell ref="H12319:H12326"/>
    <mergeCell ref="I12319:I12326"/>
    <mergeCell ref="J12319:J12326"/>
    <mergeCell ref="L12307:L12310"/>
    <mergeCell ref="G12311:G12313"/>
    <mergeCell ref="H12311:H12313"/>
    <mergeCell ref="I12311:I12313"/>
    <mergeCell ref="B2324:L2324"/>
    <mergeCell ref="B3298:L3298"/>
    <mergeCell ref="B4668:L4668"/>
    <mergeCell ref="B5641:L5641"/>
    <mergeCell ref="B6755:L6755"/>
    <mergeCell ref="J12347:J12350"/>
    <mergeCell ref="K12347:K12350"/>
    <mergeCell ref="L12347:L12350"/>
    <mergeCell ref="B12334:B12346"/>
    <mergeCell ref="C12334:C12346"/>
    <mergeCell ref="D12334:D12346"/>
    <mergeCell ref="E12334:E12346"/>
    <mergeCell ref="F12334:F12346"/>
    <mergeCell ref="G12334:G12346"/>
    <mergeCell ref="H12334:H12346"/>
    <mergeCell ref="I12334:I12346"/>
    <mergeCell ref="J12334:J12346"/>
    <mergeCell ref="K12351:K12358"/>
    <mergeCell ref="L12351:L12358"/>
    <mergeCell ref="B12359:B12366"/>
    <mergeCell ref="C12359:C12366"/>
    <mergeCell ref="D12359:D12366"/>
    <mergeCell ref="E12359:E12366"/>
    <mergeCell ref="F12359:F12366"/>
    <mergeCell ref="G12359:G12366"/>
    <mergeCell ref="H12359:H12366"/>
    <mergeCell ref="I12359:I12366"/>
    <mergeCell ref="J12359:J12366"/>
    <mergeCell ref="K12359:K12366"/>
    <mergeCell ref="L12359:L12366"/>
    <mergeCell ref="B12351:B12358"/>
    <mergeCell ref="C12351:C12358"/>
    <mergeCell ref="D12351:D12358"/>
    <mergeCell ref="E12351:E12358"/>
    <mergeCell ref="F12351:F12358"/>
    <mergeCell ref="G12351:G12358"/>
    <mergeCell ref="H12351:H12358"/>
    <mergeCell ref="I12351:I12358"/>
    <mergeCell ref="J12351:J12358"/>
    <mergeCell ref="K14263:K14265"/>
    <mergeCell ref="B14263:B14265"/>
    <mergeCell ref="C14263:C14265"/>
    <mergeCell ref="D14263:D14265"/>
    <mergeCell ref="E14263:E14265"/>
    <mergeCell ref="F14263:F14265"/>
    <mergeCell ref="G14263:G14265"/>
    <mergeCell ref="H14263:H14265"/>
    <mergeCell ref="I14263:I14265"/>
    <mergeCell ref="J14263:J14265"/>
  </mergeCells>
  <hyperlinks>
    <hyperlink ref="L9513" r:id="rId1"/>
    <hyperlink ref="L9514" r:id="rId2"/>
    <hyperlink ref="L9515:L10164" r:id="rId3" display="gmendietam@sena.edu.co"/>
    <hyperlink ref="L10198" r:id="rId4"/>
    <hyperlink ref="L10199" r:id="rId5"/>
    <hyperlink ref="L10200" r:id="rId6"/>
    <hyperlink ref="L10201" r:id="rId7"/>
    <hyperlink ref="L10202" r:id="rId8"/>
    <hyperlink ref="L10203" r:id="rId9"/>
    <hyperlink ref="L10204" r:id="rId10"/>
    <hyperlink ref="L10205" r:id="rId11"/>
    <hyperlink ref="L10206" r:id="rId12"/>
    <hyperlink ref="L10207" r:id="rId13"/>
    <hyperlink ref="L10208" r:id="rId14"/>
    <hyperlink ref="L10209" r:id="rId15"/>
    <hyperlink ref="L10210" r:id="rId16"/>
    <hyperlink ref="L10211" r:id="rId17"/>
    <hyperlink ref="L10212" r:id="rId18"/>
    <hyperlink ref="L10213" r:id="rId19"/>
    <hyperlink ref="L10214" r:id="rId20"/>
    <hyperlink ref="L10215" r:id="rId21"/>
    <hyperlink ref="L10216" r:id="rId22"/>
    <hyperlink ref="L10217" r:id="rId23"/>
    <hyperlink ref="L10218" r:id="rId24"/>
    <hyperlink ref="L10219" r:id="rId25"/>
    <hyperlink ref="L10220" r:id="rId26"/>
    <hyperlink ref="L10221" r:id="rId27"/>
    <hyperlink ref="L10222" r:id="rId28"/>
    <hyperlink ref="L10223" r:id="rId29"/>
    <hyperlink ref="L10224" r:id="rId30"/>
    <hyperlink ref="L10225" r:id="rId31"/>
    <hyperlink ref="L10226" r:id="rId32"/>
    <hyperlink ref="L10227" r:id="rId33"/>
    <hyperlink ref="L10228" r:id="rId34"/>
    <hyperlink ref="L10165" r:id="rId35"/>
    <hyperlink ref="L10166" r:id="rId36"/>
    <hyperlink ref="L10167" r:id="rId37"/>
    <hyperlink ref="L10168" r:id="rId38"/>
    <hyperlink ref="L10169" r:id="rId39"/>
    <hyperlink ref="L10170" r:id="rId40"/>
    <hyperlink ref="L10171" r:id="rId41"/>
    <hyperlink ref="L10172" r:id="rId42"/>
    <hyperlink ref="L10173" r:id="rId43"/>
    <hyperlink ref="L10174" r:id="rId44"/>
    <hyperlink ref="L10175" r:id="rId45"/>
    <hyperlink ref="L10176" r:id="rId46"/>
    <hyperlink ref="L10177" r:id="rId47"/>
    <hyperlink ref="L10178" r:id="rId48"/>
    <hyperlink ref="L10179" r:id="rId49"/>
    <hyperlink ref="L10180" r:id="rId50"/>
    <hyperlink ref="L10181" r:id="rId51"/>
    <hyperlink ref="L10182" r:id="rId52"/>
    <hyperlink ref="L10183" r:id="rId53"/>
    <hyperlink ref="L10184" r:id="rId54"/>
    <hyperlink ref="L10185" r:id="rId55"/>
    <hyperlink ref="L10186" r:id="rId56"/>
    <hyperlink ref="L10187" r:id="rId57"/>
    <hyperlink ref="L10188" r:id="rId58"/>
    <hyperlink ref="L10189" r:id="rId59"/>
    <hyperlink ref="L10190" r:id="rId60"/>
    <hyperlink ref="L10191" r:id="rId61"/>
    <hyperlink ref="L10192" r:id="rId62"/>
    <hyperlink ref="L10193" r:id="rId63"/>
    <hyperlink ref="L10194" r:id="rId64"/>
    <hyperlink ref="L10195" r:id="rId65"/>
    <hyperlink ref="L10196" r:id="rId66"/>
    <hyperlink ref="L10229" r:id="rId67"/>
    <hyperlink ref="L10230" r:id="rId68"/>
    <hyperlink ref="L10231" r:id="rId69"/>
    <hyperlink ref="L10232" r:id="rId70"/>
    <hyperlink ref="L10233" r:id="rId71"/>
    <hyperlink ref="L10234" r:id="rId72"/>
    <hyperlink ref="L10235" r:id="rId73"/>
    <hyperlink ref="L10236" r:id="rId74"/>
    <hyperlink ref="L10237" r:id="rId75"/>
    <hyperlink ref="L10238" r:id="rId76"/>
    <hyperlink ref="L10239" r:id="rId77"/>
    <hyperlink ref="L10240" r:id="rId78"/>
    <hyperlink ref="L10241" r:id="rId79"/>
    <hyperlink ref="L10242" r:id="rId80"/>
    <hyperlink ref="L10243" r:id="rId81"/>
    <hyperlink ref="L10244" r:id="rId82"/>
    <hyperlink ref="L10245" r:id="rId83"/>
    <hyperlink ref="L10246" r:id="rId84"/>
    <hyperlink ref="L10247" r:id="rId85"/>
    <hyperlink ref="L10248" r:id="rId86"/>
    <hyperlink ref="L10249" r:id="rId87"/>
    <hyperlink ref="L10250" r:id="rId88"/>
    <hyperlink ref="L10251" r:id="rId89"/>
    <hyperlink ref="L10252" r:id="rId90"/>
    <hyperlink ref="L10253" r:id="rId91"/>
    <hyperlink ref="L10254" r:id="rId92"/>
    <hyperlink ref="L10255" r:id="rId93"/>
    <hyperlink ref="L10256" r:id="rId94"/>
    <hyperlink ref="L10257" r:id="rId95"/>
    <hyperlink ref="L10258" r:id="rId96"/>
    <hyperlink ref="L10259" r:id="rId97"/>
    <hyperlink ref="L10260" r:id="rId98"/>
    <hyperlink ref="L10261" r:id="rId99"/>
    <hyperlink ref="L10265" r:id="rId100"/>
    <hyperlink ref="L10266" r:id="rId101"/>
    <hyperlink ref="L10267" r:id="rId102"/>
    <hyperlink ref="L10268" r:id="rId103"/>
    <hyperlink ref="L10269" r:id="rId104"/>
    <hyperlink ref="L10270" r:id="rId105"/>
    <hyperlink ref="L10271" r:id="rId106"/>
    <hyperlink ref="L10272" r:id="rId107"/>
    <hyperlink ref="L10273" r:id="rId108"/>
    <hyperlink ref="L10274" r:id="rId109"/>
    <hyperlink ref="L10275" r:id="rId110"/>
    <hyperlink ref="L10276" r:id="rId111"/>
    <hyperlink ref="L10277" r:id="rId112"/>
    <hyperlink ref="L10278" r:id="rId113"/>
    <hyperlink ref="L10262" r:id="rId114"/>
    <hyperlink ref="L10263" r:id="rId115"/>
    <hyperlink ref="L10264" r:id="rId116"/>
    <hyperlink ref="L10197" r:id="rId117"/>
    <hyperlink ref="C8" r:id="rId118"/>
    <hyperlink ref="C4211" r:id="rId119" display="http://articulo.mercadolibre.com.co/MCO-407860496-rip-60-fitness-dvd-suspension-trainer-trx-nuevo-_JM"/>
    <hyperlink ref="C4511" r:id="rId120" display="javascript:undefined"/>
    <hyperlink ref="L14264" r:id="rId121" display="mailto:msab@misena.edu.co"/>
  </hyperlinks>
  <pageMargins left="0.70866141732283472" right="0.70866141732283472" top="0.74803149606299213" bottom="0.74803149606299213" header="0.31496062992125984" footer="0.31496062992125984"/>
  <pageSetup paperSize="9" scale="85" orientation="landscape" r:id="rId122"/>
  <drawing r:id="rId123"/>
  <legacyDrawing r:id="rId12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lanes de compra" ma:contentTypeID="0x01010098B412281714364B8F24169812738067004E95C77CA9879041A04BCDD75F2E34C3" ma:contentTypeVersion="12" ma:contentTypeDescription="Tipo de contenido documentos externos biblioteca Presupuesto" ma:contentTypeScope="" ma:versionID="cc1084b5e3f882899f436405044aee6a">
  <xsd:schema xmlns:xsd="http://www.w3.org/2001/XMLSchema" xmlns:xs="http://www.w3.org/2001/XMLSchema" xmlns:p="http://schemas.microsoft.com/office/2006/metadata/properties" xmlns:ns2="eecf60b8-447f-4758-8b71-2f5de1f62c93" xmlns:ns3="d59db091-70a0-4197-9f25-cc0c9b69cea6" targetNamespace="http://schemas.microsoft.com/office/2006/metadata/properties" ma:root="true" ma:fieldsID="fc45734293fd0ee8fe32be3f29083c79" ns2:_="" ns3:_="">
    <xsd:import namespace="eecf60b8-447f-4758-8b71-2f5de1f62c93"/>
    <xsd:import namespace="d59db091-70a0-4197-9f25-cc0c9b69cea6"/>
    <xsd:element name="properties">
      <xsd:complexType>
        <xsd:sequence>
          <xsd:element name="documentManagement">
            <xsd:complexType>
              <xsd:all>
                <xsd:element ref="ns2:DocExt_Glb_Year" minOccurs="0"/>
                <xsd:element ref="ns2:Es_x0020_Consolidado" minOccurs="0"/>
                <xsd:element ref="ns2:Información" minOccurs="0"/>
                <xsd:element ref="ns3:Descripción_x0020_plan" minOccurs="0"/>
                <xsd:element ref="ns2:Descripción_x0020_Plane_x0020_de_x0020_Compra" minOccurs="0"/>
                <xsd:element ref="ns2:Añ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cf60b8-447f-4758-8b71-2f5de1f62c93" elementFormDefault="qualified">
    <xsd:import namespace="http://schemas.microsoft.com/office/2006/documentManagement/types"/>
    <xsd:import namespace="http://schemas.microsoft.com/office/infopath/2007/PartnerControls"/>
    <xsd:element name="DocExt_Glb_Year" ma:index="4" nillable="true" ma:displayName="Año" ma:internalName="DocExt_Glb_Year" ma:readOnly="false">
      <xsd:simpleType>
        <xsd:restriction base="dms:Text">
          <xsd:maxLength value="255"/>
        </xsd:restriction>
      </xsd:simpleType>
    </xsd:element>
    <xsd:element name="Es_x0020_Consolidado" ma:index="5" nillable="true" ma:displayName="Es Consolidado" ma:default="0" ma:internalName="Es_x0020_Consolidado" ma:readOnly="false">
      <xsd:simpleType>
        <xsd:restriction base="dms:Boolean"/>
      </xsd:simpleType>
    </xsd:element>
    <xsd:element name="Información" ma:index="6" nillable="true" ma:displayName="Información" ma:default="1 General" ma:format="Dropdown" ma:internalName="Informaci_x00f3_n" ma:readOnly="false">
      <xsd:simpleType>
        <xsd:union memberTypes="dms:Text">
          <xsd:simpleType>
            <xsd:restriction base="dms:Choice">
              <xsd:enumeration value="1 General"/>
              <xsd:enumeration value="Dirección General"/>
              <xsd:enumeration value="Regional Amazonas"/>
              <xsd:enumeration value="Regional Antioquia"/>
              <xsd:enumeration value="Regional Arauca"/>
              <xsd:enumeration value="Regional Atlántico"/>
              <xsd:enumeration value="Regional Bolívar"/>
              <xsd:enumeration value="Regional Boyacá"/>
              <xsd:enumeration value="Regional Caldas"/>
              <xsd:enumeration value="Regional Caquetá"/>
              <xsd:enumeration value="Regional Casanare"/>
              <xsd:enumeration value="Regional Cauca"/>
              <xsd:enumeration value="Regional Cesar"/>
              <xsd:enumeration value="Regional Córdoba"/>
              <xsd:enumeration value="Regional Cundinamarca"/>
              <xsd:enumeration value="Regional Chocó"/>
              <xsd:enumeration value="Regional Distrito Capital"/>
              <xsd:enumeration value="Regional Guainía"/>
              <xsd:enumeration value="Regional Guajira"/>
              <xsd:enumeration value="Regional Guaviare"/>
              <xsd:enumeration value="Regional Huila"/>
              <xsd:enumeration value="Regional Magdalena"/>
              <xsd:enumeration value="Regional Meta"/>
              <xsd:enumeration value="Regional Nariño"/>
              <xsd:enumeration value="Regional Norte de Santander"/>
              <xsd:enumeration value="Regional Putumayo"/>
              <xsd:enumeration value="Regional Quindío"/>
              <xsd:enumeration value="Regional Risaralda"/>
              <xsd:enumeration value="Regional San Andrés"/>
              <xsd:enumeration value="Regional Santander"/>
              <xsd:enumeration value="Regional Sucre"/>
              <xsd:enumeration value="Regional Tolima"/>
              <xsd:enumeration value="Regional Valle"/>
              <xsd:enumeration value="Regional Vaupés"/>
              <xsd:enumeration value="Regional Vichada"/>
            </xsd:restriction>
          </xsd:simpleType>
        </xsd:union>
      </xsd:simpleType>
    </xsd:element>
    <xsd:element name="Descripción_x0020_Plane_x0020_de_x0020_Compra" ma:index="12" nillable="true" ma:displayName="Descripción Plane de Compra" ma:format="Dropdown" ma:internalName="Descripci_x00f3_n_x0020_Plane_x0020_de_x0020_Compra" ma:readOnly="false">
      <xsd:simpleType>
        <xsd:union memberTypes="dms:Text">
          <xsd:simpleType>
            <xsd:restriction base="dms:Choice">
              <xsd:enumeration value="Anual"/>
              <xsd:enumeration value="Junio"/>
              <xsd:enumeration value="Diciembre"/>
              <xsd:enumeration value="Consolidado"/>
              <xsd:enumeration value="Resolución por la cual se adopta"/>
              <xsd:enumeration value="Primera modificación"/>
              <xsd:enumeration value="Segunda modificación"/>
              <xsd:enumeration value="Tercera modificación"/>
              <xsd:enumeration value="Cuarta modificación"/>
              <xsd:enumeration value="Quinta modificación"/>
              <xsd:enumeration value="Sexta modificación"/>
              <xsd:enumeration value="Séptima modificación"/>
              <xsd:enumeration value="Octava modificación"/>
              <xsd:enumeration value="Novena modificación"/>
              <xsd:enumeration value="Décima modificación"/>
              <xsd:enumeration value="Plan anual de adquisiciones"/>
              <xsd:enumeration value="Resolución de adopción PAA"/>
              <xsd:enumeration value="Undécima modificación"/>
              <xsd:enumeration value="Duodécima modificación"/>
              <xsd:enumeration value="Decimotercera modificación"/>
              <xsd:enumeration value="Decimocuarta modificación"/>
              <xsd:enumeration value="Decimoquinta modificación"/>
              <xsd:enumeration value="Decimosexta modificación"/>
              <xsd:enumeration value="Decimoséptima modificación"/>
              <xsd:enumeration value="Decimoctava modificación"/>
              <xsd:enumeration value="Decimonovena modificación"/>
              <xsd:enumeration value="Vigésima modificación"/>
              <xsd:enumeration value="Vigésimaprimera modificación"/>
            </xsd:restriction>
          </xsd:simpleType>
        </xsd:union>
      </xsd:simpleType>
    </xsd:element>
    <xsd:element name="Año" ma:index="13" nillable="true" ma:displayName="Año" ma:internalName="A_x00f1_o">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59db091-70a0-4197-9f25-cc0c9b69cea6" elementFormDefault="qualified">
    <xsd:import namespace="http://schemas.microsoft.com/office/2006/documentManagement/types"/>
    <xsd:import namespace="http://schemas.microsoft.com/office/infopath/2007/PartnerControls"/>
    <xsd:element name="Descripción_x0020_plan" ma:index="7" nillable="true" ma:displayName="Descripción" ma:default="Plan anual de adquisiciones" ma:format="Dropdown" ma:internalName="Descripci_x00f3_n_x0020_plan" ma:readOnly="false">
      <xsd:simpleType>
        <xsd:union memberTypes="dms:Text">
          <xsd:simpleType>
            <xsd:restriction base="dms:Choice">
              <xsd:enumeration value="Anual"/>
              <xsd:enumeration value="Junio"/>
              <xsd:enumeration value="Diciembre"/>
              <xsd:enumeration value="Consolidado"/>
              <xsd:enumeration value="Resolución por la cual se adopta"/>
              <xsd:enumeration value="Primera modificación"/>
              <xsd:enumeration value="Segunda modificación"/>
              <xsd:enumeration value="Tercera modificación"/>
              <xsd:enumeration value="Cuarta modificación"/>
              <xsd:enumeration value="Quinta modificación"/>
              <xsd:enumeration value="Sexta modificación"/>
              <xsd:enumeration value="Séptima modificación"/>
              <xsd:enumeration value="Octava modificación"/>
              <xsd:enumeration value="Novena modificación"/>
              <xsd:enumeration value="Décima modificación"/>
              <xsd:enumeration value="Plan anual de adquisiciones"/>
              <xsd:enumeration value="Resolución de adopción PAA"/>
              <xsd:enumeration value="Undécima modificación"/>
              <xsd:enumeration value="Duodécima modificación"/>
              <xsd:enumeration value="Decimotercera modificación"/>
              <xsd:enumeration value="Decimocuarta modificación"/>
              <xsd:enumeration value="Decimoquinta modificación"/>
              <xsd:enumeration value="Decimosexta modificación"/>
              <xsd:enumeration value="Decimoséptima modificación"/>
              <xsd:enumeration value="Decimoctava modificación"/>
              <xsd:enumeration value="Decimonovena modificación"/>
              <xsd:enumeration value="Vigésima modificación"/>
              <xsd:enumeration value="Vigésimaprimera modificación"/>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Tipo de contenido"/>
        <xsd:element ref="dc:title" minOccurs="0" maxOccurs="1" ma:index="3"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Es_x0020_Consolidado xmlns="eecf60b8-447f-4758-8b71-2f5de1f62c93">false</Es_x0020_Consolidado>
    <DocExt_Glb_Year xmlns="eecf60b8-447f-4758-8b71-2f5de1f62c93">2014</DocExt_Glb_Year>
    <Información xmlns="eecf60b8-447f-4758-8b71-2f5de1f62c93">Regional Distrito Capital</Información>
    <Descripción_x0020_plan xmlns="d59db091-70a0-4197-9f25-cc0c9b69cea6">Plan anual de adquisiciones</Descripción_x0020_plan>
    <Año xmlns="eecf60b8-447f-4758-8b71-2f5de1f62c93">2014</Año>
    <Descripción_x0020_Plane_x0020_de_x0020_Compra xmlns="eecf60b8-447f-4758-8b71-2f5de1f62c93">Plan anual de adquisiciones</Descripción_x0020_Plane_x0020_de_x0020_Compra>
  </documentManagement>
</p:properties>
</file>

<file path=customXml/itemProps1.xml><?xml version="1.0" encoding="utf-8"?>
<ds:datastoreItem xmlns:ds="http://schemas.openxmlformats.org/officeDocument/2006/customXml" ds:itemID="{03FC35A8-8988-4763-898B-A03FEBA4A5F4}"/>
</file>

<file path=customXml/itemProps2.xml><?xml version="1.0" encoding="utf-8"?>
<ds:datastoreItem xmlns:ds="http://schemas.openxmlformats.org/officeDocument/2006/customXml" ds:itemID="{9B769919-B68C-46E8-80DF-B5CB9B0EE03F}"/>
</file>

<file path=customXml/itemProps3.xml><?xml version="1.0" encoding="utf-8"?>
<ds:datastoreItem xmlns:ds="http://schemas.openxmlformats.org/officeDocument/2006/customXml" ds:itemID="{03CE8B18-F823-474E-A4C0-88DC7B051BF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consolidaddo final RDC</vt:lpstr>
      <vt:lpstr>'consolidaddo final RDC'!Área_de_impresión</vt:lpstr>
    </vt:vector>
  </TitlesOfParts>
  <Company>Colsubsidio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Myriam Constanza Avellaneda</dc:creator>
  <cp:lastModifiedBy>Nubia Yennifer Rodriguez Paez</cp:lastModifiedBy>
  <dcterms:created xsi:type="dcterms:W3CDTF">2014-01-10T21:52:39Z</dcterms:created>
  <dcterms:modified xsi:type="dcterms:W3CDTF">2014-02-14T16:46:34Z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0x01010098B412281714364B8F24169812738067004E95C77CA9879041A04BCDD75F2E34C3</vt:lpwstr>
  </property>
</Properties>
</file>